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长顺工资\2020年工资\2020年4月工资5月发放\"/>
    </mc:Choice>
  </mc:AlternateContent>
  <bookViews>
    <workbookView xWindow="-120" yWindow="-120" windowWidth="24240" windowHeight="13140"/>
  </bookViews>
  <sheets>
    <sheet name="参数表" sheetId="155" r:id="rId1"/>
    <sheet name="12部门提供工资附表主表" sheetId="38" r:id="rId2"/>
    <sheet name="员工信息4" sheetId="107" r:id="rId3"/>
    <sheet name="工时对" sheetId="84" r:id="rId4"/>
    <sheet name="假期工资20" sheetId="48" r:id="rId5"/>
    <sheet name="社保20" sheetId="44" r:id="rId6"/>
    <sheet name="公积金" sheetId="94" r:id="rId7"/>
    <sheet name="员工信息3" sheetId="45" state="hidden" r:id="rId8"/>
    <sheet name="Sheet3" sheetId="154" r:id="rId9"/>
    <sheet name="金蝶" sheetId="153" r:id="rId10"/>
    <sheet name="奖罚" sheetId="62" r:id="rId11"/>
    <sheet name="奖励" sheetId="147" r:id="rId12"/>
    <sheet name="劳务3" sheetId="145" state="hidden" r:id="rId13"/>
    <sheet name="无加班费" sheetId="86" r:id="rId14"/>
    <sheet name="塑料袋3" sheetId="140" r:id="rId15"/>
    <sheet name="绩效人员" sheetId="51" r:id="rId16"/>
    <sheet name="独生费20" sheetId="52" r:id="rId17"/>
    <sheet name="工会" sheetId="92" r:id="rId18"/>
    <sheet name="工龄" sheetId="91" r:id="rId19"/>
    <sheet name="员工信息9" sheetId="70" state="hidden" r:id="rId20"/>
    <sheet name="离职" sheetId="71" state="hidden" r:id="rId21"/>
    <sheet name="Sheet1" sheetId="138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1" hidden="1">'12部门提供工资附表主表'!$A$1:$CA$688</definedName>
    <definedName name="_xlnm._FilterDatabase" localSheetId="0" hidden="1">参数表!$A$1:$A$168</definedName>
    <definedName name="_xlnm._FilterDatabase" localSheetId="16" hidden="1">独生费20!$A$1:$I$30</definedName>
    <definedName name="_xlnm._FilterDatabase" localSheetId="17" hidden="1">工会!$A$1:$Q$271</definedName>
    <definedName name="_xlnm._FilterDatabase" localSheetId="18" hidden="1">工龄!$A$1:$T$450</definedName>
    <definedName name="_xlnm._FilterDatabase" localSheetId="3" hidden="1">工时对!$B$1:$O$613</definedName>
    <definedName name="_xlnm._FilterDatabase" localSheetId="6" hidden="1">公积金!$A$1:$K$134</definedName>
    <definedName name="_xlnm._FilterDatabase" localSheetId="15" hidden="1">绩效人员!$A$1:$Q$37</definedName>
    <definedName name="_xlnm._FilterDatabase" localSheetId="10" hidden="1">奖罚!$A$1:$S$124</definedName>
    <definedName name="_xlnm._FilterDatabase" localSheetId="9" hidden="1">金蝶!$A$1:$AC$705</definedName>
    <definedName name="_xlnm._FilterDatabase" localSheetId="12" hidden="1">劳务3!$A$1:$K$89</definedName>
    <definedName name="_xlnm._FilterDatabase" localSheetId="5" hidden="1">社保20!$A$1:$P$563</definedName>
    <definedName name="_xlnm._FilterDatabase" localSheetId="7" hidden="1">员工信息3!$A$1:$S$776</definedName>
    <definedName name="_xlnm._FilterDatabase" localSheetId="2" hidden="1">员工信息4!$A$1:$N$722</definedName>
    <definedName name="_xlnm._FilterDatabase" localSheetId="19" hidden="1">员工信息9!$A$1:$O$935</definedName>
  </definedNames>
  <calcPr calcId="162913"/>
  <pivotCaches>
    <pivotCache cacheId="1" r:id="rId30"/>
  </pivotCaches>
</workbook>
</file>

<file path=xl/calcChain.xml><?xml version="1.0" encoding="utf-8"?>
<calcChain xmlns="http://schemas.openxmlformats.org/spreadsheetml/2006/main">
  <c r="V96" i="155" l="1"/>
  <c r="U96" i="155" s="1"/>
  <c r="Q96" i="155" s="1"/>
  <c r="P96" i="155"/>
  <c r="N96" i="155"/>
  <c r="O96" i="155" s="1"/>
  <c r="L96" i="155"/>
  <c r="R96" i="155" l="1"/>
  <c r="H81" i="155" l="1"/>
  <c r="J81" i="155" s="1"/>
  <c r="O81" i="155" s="1"/>
  <c r="P81" i="155" s="1"/>
  <c r="I75" i="155"/>
  <c r="O75" i="155" s="1"/>
  <c r="G61" i="155" l="1"/>
  <c r="N61" i="155" s="1"/>
  <c r="G56" i="155"/>
  <c r="I56" i="155" s="1"/>
  <c r="N56" i="155" s="1"/>
  <c r="P40" i="155" l="1"/>
  <c r="L40" i="155"/>
  <c r="J40" i="155"/>
  <c r="O35" i="155"/>
  <c r="V19" i="155"/>
  <c r="M19" i="155"/>
  <c r="W19" i="155" s="1"/>
  <c r="G19" i="155"/>
  <c r="H19" i="155" s="1"/>
  <c r="J19" i="155" s="1"/>
  <c r="P12" i="155"/>
  <c r="L12" i="155"/>
  <c r="M12" i="155" s="1"/>
  <c r="P11" i="155"/>
  <c r="L11" i="155"/>
  <c r="M11" i="155" s="1"/>
  <c r="R4" i="155"/>
  <c r="Q4" i="155"/>
  <c r="M4" i="155"/>
  <c r="N4" i="155" s="1"/>
  <c r="R3" i="155"/>
  <c r="Q3" i="155"/>
  <c r="M3" i="155"/>
  <c r="N3" i="155" s="1"/>
  <c r="O40" i="155" l="1"/>
  <c r="R40" i="155" s="1"/>
  <c r="AA40" i="155" s="1"/>
  <c r="N19" i="155"/>
  <c r="U19" i="155" s="1"/>
  <c r="AX689" i="38" l="1"/>
  <c r="BC689" i="38"/>
  <c r="I688" i="38"/>
  <c r="Q688" i="38"/>
  <c r="S688" i="38" s="1"/>
  <c r="BN688" i="38"/>
  <c r="BO688" i="38" s="1"/>
  <c r="BP688" i="38"/>
  <c r="BQ688" i="38" s="1"/>
  <c r="BR688" i="38"/>
  <c r="BS688" i="38" s="1"/>
  <c r="BT688" i="38"/>
  <c r="BU688" i="38" s="1"/>
  <c r="BV688" i="38"/>
  <c r="BX688" i="38"/>
  <c r="BL688" i="38"/>
  <c r="BJ688" i="38"/>
  <c r="BH688" i="38"/>
  <c r="B688" i="38" s="1"/>
  <c r="AC688" i="38"/>
  <c r="AU688" i="38" s="1"/>
  <c r="U688" i="38"/>
  <c r="J688" i="38"/>
  <c r="BI688" i="38"/>
  <c r="BF688" i="38"/>
  <c r="AT688" i="38"/>
  <c r="F688" i="38"/>
  <c r="C688" i="38"/>
  <c r="D688" i="38" s="1"/>
  <c r="BW688" i="38" l="1"/>
  <c r="Z688" i="38"/>
  <c r="AV688" i="38" s="1"/>
  <c r="BE688" i="38" l="1"/>
  <c r="BG688" i="38" s="1"/>
  <c r="BM688" i="38" s="1"/>
  <c r="BK688" i="38"/>
  <c r="G563" i="44" l="1"/>
  <c r="F563" i="44"/>
  <c r="E563" i="44"/>
  <c r="AX509" i="38"/>
  <c r="H563" i="44"/>
  <c r="D563" i="44"/>
  <c r="BX4" i="38" l="1"/>
  <c r="BX5" i="38"/>
  <c r="BX6" i="38"/>
  <c r="BX7" i="38"/>
  <c r="BX8" i="38"/>
  <c r="BX9" i="38"/>
  <c r="BX10" i="38"/>
  <c r="BX11" i="38"/>
  <c r="BX12" i="38"/>
  <c r="BX13" i="38"/>
  <c r="BX14" i="38"/>
  <c r="BX15" i="38"/>
  <c r="BX16" i="38"/>
  <c r="BX17" i="38"/>
  <c r="BX18" i="38"/>
  <c r="BX19" i="38"/>
  <c r="BX20" i="38"/>
  <c r="BX21" i="38"/>
  <c r="BX22" i="38"/>
  <c r="BX23" i="38"/>
  <c r="BX24" i="38"/>
  <c r="BX25" i="38"/>
  <c r="BX26" i="38"/>
  <c r="BX27" i="38"/>
  <c r="BX28" i="38"/>
  <c r="BX29" i="38"/>
  <c r="BX30" i="38"/>
  <c r="BX31" i="38"/>
  <c r="BX32" i="38"/>
  <c r="BX33" i="38"/>
  <c r="BX34" i="38"/>
  <c r="BX35" i="38"/>
  <c r="BX36" i="38"/>
  <c r="BX37" i="38"/>
  <c r="BX38" i="38"/>
  <c r="BX39" i="38"/>
  <c r="BX40" i="38"/>
  <c r="BX41" i="38"/>
  <c r="BX42" i="38"/>
  <c r="BX43" i="38"/>
  <c r="BX44" i="38"/>
  <c r="BX45" i="38"/>
  <c r="BX46" i="38"/>
  <c r="BX47" i="38"/>
  <c r="BX48" i="38"/>
  <c r="BX49" i="38"/>
  <c r="BX50" i="38"/>
  <c r="BX51" i="38"/>
  <c r="BX52" i="38"/>
  <c r="BX53" i="38"/>
  <c r="BX54" i="38"/>
  <c r="BX55" i="38"/>
  <c r="BX56" i="38"/>
  <c r="BX57" i="38"/>
  <c r="BX58" i="38"/>
  <c r="BX59" i="38"/>
  <c r="BX60" i="38"/>
  <c r="BX61" i="38"/>
  <c r="BX62" i="38"/>
  <c r="BX63" i="38"/>
  <c r="BX64" i="38"/>
  <c r="BX65" i="38"/>
  <c r="BX66" i="38"/>
  <c r="BX67" i="38"/>
  <c r="BX68" i="38"/>
  <c r="BX69" i="38"/>
  <c r="BX70" i="38"/>
  <c r="BX71" i="38"/>
  <c r="BX72" i="38"/>
  <c r="BX73" i="38"/>
  <c r="BX74" i="38"/>
  <c r="BX75" i="38"/>
  <c r="BX76" i="38"/>
  <c r="BX77" i="38"/>
  <c r="BX78" i="38"/>
  <c r="BX79" i="38"/>
  <c r="BX80" i="38"/>
  <c r="BX81" i="38"/>
  <c r="BX82" i="38"/>
  <c r="BX83" i="38"/>
  <c r="BX84" i="38"/>
  <c r="BX85" i="38"/>
  <c r="BX86" i="38"/>
  <c r="BX87" i="38"/>
  <c r="BX88" i="38"/>
  <c r="BX89" i="38"/>
  <c r="BX90" i="38"/>
  <c r="BX91" i="38"/>
  <c r="BX92" i="38"/>
  <c r="BX93" i="38"/>
  <c r="BX94" i="38"/>
  <c r="BX95" i="38"/>
  <c r="BX96" i="38"/>
  <c r="BX97" i="38"/>
  <c r="BX98" i="38"/>
  <c r="BX99" i="38"/>
  <c r="BX100" i="38"/>
  <c r="BX101" i="38"/>
  <c r="BX102" i="38"/>
  <c r="BX103" i="38"/>
  <c r="BX104" i="38"/>
  <c r="BX105" i="38"/>
  <c r="BX106" i="38"/>
  <c r="BX107" i="38"/>
  <c r="BX108" i="38"/>
  <c r="BX109" i="38"/>
  <c r="BX110" i="38"/>
  <c r="BX111" i="38"/>
  <c r="BX112" i="38"/>
  <c r="BX113" i="38"/>
  <c r="BX114" i="38"/>
  <c r="BX115" i="38"/>
  <c r="BX116" i="38"/>
  <c r="BX117" i="38"/>
  <c r="BX118" i="38"/>
  <c r="BX119" i="38"/>
  <c r="BX120" i="38"/>
  <c r="BX121" i="38"/>
  <c r="BX122" i="38"/>
  <c r="BX123" i="38"/>
  <c r="BX124" i="38"/>
  <c r="BX125" i="38"/>
  <c r="BX126" i="38"/>
  <c r="BX127" i="38"/>
  <c r="BX128" i="38"/>
  <c r="BX129" i="38"/>
  <c r="BX130" i="38"/>
  <c r="BX131" i="38"/>
  <c r="BX132" i="38"/>
  <c r="BX133" i="38"/>
  <c r="BX134" i="38"/>
  <c r="BX135" i="38"/>
  <c r="BX136" i="38"/>
  <c r="BX137" i="38"/>
  <c r="BX138" i="38"/>
  <c r="BX139" i="38"/>
  <c r="BX140" i="38"/>
  <c r="BX141" i="38"/>
  <c r="BX142" i="38"/>
  <c r="BX143" i="38"/>
  <c r="BX144" i="38"/>
  <c r="BX145" i="38"/>
  <c r="BX146" i="38"/>
  <c r="BX147" i="38"/>
  <c r="BX148" i="38"/>
  <c r="BX149" i="38"/>
  <c r="BX150" i="38"/>
  <c r="BX151" i="38"/>
  <c r="BX152" i="38"/>
  <c r="BX153" i="38"/>
  <c r="BX154" i="38"/>
  <c r="BX155" i="38"/>
  <c r="BX156" i="38"/>
  <c r="BX157" i="38"/>
  <c r="BX158" i="38"/>
  <c r="BX159" i="38"/>
  <c r="BX160" i="38"/>
  <c r="BX161" i="38"/>
  <c r="BX162" i="38"/>
  <c r="BX163" i="38"/>
  <c r="BX164" i="38"/>
  <c r="BX165" i="38"/>
  <c r="BX166" i="38"/>
  <c r="BX167" i="38"/>
  <c r="BX168" i="38"/>
  <c r="BX169" i="38"/>
  <c r="BX170" i="38"/>
  <c r="BX171" i="38"/>
  <c r="BX172" i="38"/>
  <c r="BX173" i="38"/>
  <c r="BX174" i="38"/>
  <c r="BX175" i="38"/>
  <c r="BX176" i="38"/>
  <c r="BX177" i="38"/>
  <c r="BX178" i="38"/>
  <c r="BX179" i="38"/>
  <c r="BX180" i="38"/>
  <c r="BX181" i="38"/>
  <c r="BX182" i="38"/>
  <c r="BX183" i="38"/>
  <c r="BX184" i="38"/>
  <c r="BX185" i="38"/>
  <c r="BX186" i="38"/>
  <c r="BX187" i="38"/>
  <c r="BX188" i="38"/>
  <c r="BX189" i="38"/>
  <c r="BX190" i="38"/>
  <c r="BX191" i="38"/>
  <c r="BX192" i="38"/>
  <c r="BX193" i="38"/>
  <c r="BX194" i="38"/>
  <c r="BX195" i="38"/>
  <c r="BX196" i="38"/>
  <c r="BX197" i="38"/>
  <c r="BX198" i="38"/>
  <c r="BX199" i="38"/>
  <c r="BX200" i="38"/>
  <c r="BX201" i="38"/>
  <c r="BX202" i="38"/>
  <c r="BX203" i="38"/>
  <c r="BX204" i="38"/>
  <c r="BX205" i="38"/>
  <c r="BX206" i="38"/>
  <c r="BX207" i="38"/>
  <c r="BX208" i="38"/>
  <c r="BX209" i="38"/>
  <c r="BX210" i="38"/>
  <c r="BX211" i="38"/>
  <c r="BX212" i="38"/>
  <c r="BX213" i="38"/>
  <c r="BX214" i="38"/>
  <c r="BX215" i="38"/>
  <c r="BX216" i="38"/>
  <c r="BX217" i="38"/>
  <c r="BX218" i="38"/>
  <c r="BX219" i="38"/>
  <c r="BX220" i="38"/>
  <c r="BX221" i="38"/>
  <c r="BX222" i="38"/>
  <c r="BX223" i="38"/>
  <c r="BX224" i="38"/>
  <c r="BX225" i="38"/>
  <c r="BX226" i="38"/>
  <c r="BX227" i="38"/>
  <c r="BX228" i="38"/>
  <c r="BX229" i="38"/>
  <c r="BX230" i="38"/>
  <c r="BX231" i="38"/>
  <c r="BX232" i="38"/>
  <c r="BX233" i="38"/>
  <c r="BX234" i="38"/>
  <c r="BX235" i="38"/>
  <c r="BX236" i="38"/>
  <c r="BX237" i="38"/>
  <c r="BX238" i="38"/>
  <c r="BX239" i="38"/>
  <c r="BX240" i="38"/>
  <c r="BX241" i="38"/>
  <c r="BX242" i="38"/>
  <c r="BX243" i="38"/>
  <c r="BX244" i="38"/>
  <c r="BX245" i="38"/>
  <c r="BX246" i="38"/>
  <c r="BX247" i="38"/>
  <c r="BX248" i="38"/>
  <c r="BX249" i="38"/>
  <c r="BX250" i="38"/>
  <c r="BX251" i="38"/>
  <c r="BX252" i="38"/>
  <c r="BX253" i="38"/>
  <c r="BX254" i="38"/>
  <c r="BX255" i="38"/>
  <c r="BX256" i="38"/>
  <c r="BX257" i="38"/>
  <c r="BX258" i="38"/>
  <c r="BX259" i="38"/>
  <c r="BX260" i="38"/>
  <c r="BX261" i="38"/>
  <c r="BX262" i="38"/>
  <c r="BX263" i="38"/>
  <c r="BX264" i="38"/>
  <c r="BX265" i="38"/>
  <c r="BX266" i="38"/>
  <c r="BX267" i="38"/>
  <c r="BX268" i="38"/>
  <c r="BX269" i="38"/>
  <c r="BX270" i="38"/>
  <c r="BX271" i="38"/>
  <c r="BX272" i="38"/>
  <c r="BX273" i="38"/>
  <c r="BX274" i="38"/>
  <c r="BX275" i="38"/>
  <c r="BX276" i="38"/>
  <c r="BX277" i="38"/>
  <c r="BX278" i="38"/>
  <c r="BX279" i="38"/>
  <c r="BX280" i="38"/>
  <c r="BX281" i="38"/>
  <c r="BX282" i="38"/>
  <c r="BX283" i="38"/>
  <c r="BX284" i="38"/>
  <c r="BX285" i="38"/>
  <c r="BX286" i="38"/>
  <c r="BX287" i="38"/>
  <c r="BX288" i="38"/>
  <c r="BX289" i="38"/>
  <c r="BX290" i="38"/>
  <c r="BX291" i="38"/>
  <c r="BX292" i="38"/>
  <c r="BX293" i="38"/>
  <c r="BX294" i="38"/>
  <c r="BX295" i="38"/>
  <c r="BX296" i="38"/>
  <c r="BX297" i="38"/>
  <c r="BX298" i="38"/>
  <c r="BX299" i="38"/>
  <c r="BX300" i="38"/>
  <c r="BX301" i="38"/>
  <c r="BX302" i="38"/>
  <c r="BX303" i="38"/>
  <c r="BX304" i="38"/>
  <c r="BX305" i="38"/>
  <c r="BX306" i="38"/>
  <c r="BX307" i="38"/>
  <c r="BX308" i="38"/>
  <c r="BX309" i="38"/>
  <c r="BX310" i="38"/>
  <c r="BX311" i="38"/>
  <c r="BX312" i="38"/>
  <c r="BX313" i="38"/>
  <c r="BX314" i="38"/>
  <c r="BX315" i="38"/>
  <c r="BX316" i="38"/>
  <c r="BX317" i="38"/>
  <c r="BX318" i="38"/>
  <c r="BX319" i="38"/>
  <c r="BX320" i="38"/>
  <c r="BX321" i="38"/>
  <c r="BX322" i="38"/>
  <c r="BX323" i="38"/>
  <c r="BX324" i="38"/>
  <c r="BX325" i="38"/>
  <c r="BX326" i="38"/>
  <c r="BX327" i="38"/>
  <c r="BX328" i="38"/>
  <c r="BX329" i="38"/>
  <c r="BX330" i="38"/>
  <c r="BX331" i="38"/>
  <c r="BX332" i="38"/>
  <c r="BX333" i="38"/>
  <c r="BX334" i="38"/>
  <c r="BX335" i="38"/>
  <c r="BX336" i="38"/>
  <c r="BX337" i="38"/>
  <c r="BX338" i="38"/>
  <c r="BX339" i="38"/>
  <c r="BX340" i="38"/>
  <c r="BX341" i="38"/>
  <c r="BX342" i="38"/>
  <c r="BX343" i="38"/>
  <c r="BX344" i="38"/>
  <c r="BX345" i="38"/>
  <c r="BX346" i="38"/>
  <c r="BX347" i="38"/>
  <c r="BX348" i="38"/>
  <c r="BX349" i="38"/>
  <c r="BX350" i="38"/>
  <c r="BX351" i="38"/>
  <c r="BX352" i="38"/>
  <c r="BX353" i="38"/>
  <c r="BX354" i="38"/>
  <c r="BX355" i="38"/>
  <c r="BX356" i="38"/>
  <c r="BX357" i="38"/>
  <c r="BX358" i="38"/>
  <c r="BX359" i="38"/>
  <c r="BX360" i="38"/>
  <c r="BX361" i="38"/>
  <c r="BX362" i="38"/>
  <c r="BX363" i="38"/>
  <c r="BX364" i="38"/>
  <c r="BX365" i="38"/>
  <c r="BX366" i="38"/>
  <c r="BX367" i="38"/>
  <c r="BX368" i="38"/>
  <c r="BX369" i="38"/>
  <c r="BX370" i="38"/>
  <c r="BX371" i="38"/>
  <c r="BX372" i="38"/>
  <c r="BX373" i="38"/>
  <c r="BX374" i="38"/>
  <c r="BX375" i="38"/>
  <c r="BX376" i="38"/>
  <c r="BX377" i="38"/>
  <c r="BX378" i="38"/>
  <c r="BX379" i="38"/>
  <c r="BX380" i="38"/>
  <c r="BX381" i="38"/>
  <c r="BX382" i="38"/>
  <c r="BX383" i="38"/>
  <c r="BX384" i="38"/>
  <c r="BX385" i="38"/>
  <c r="BX386" i="38"/>
  <c r="BX387" i="38"/>
  <c r="BX388" i="38"/>
  <c r="BX389" i="38"/>
  <c r="BX390" i="38"/>
  <c r="BX391" i="38"/>
  <c r="BX392" i="38"/>
  <c r="BX393" i="38"/>
  <c r="BX394" i="38"/>
  <c r="BX395" i="38"/>
  <c r="BX396" i="38"/>
  <c r="BX397" i="38"/>
  <c r="BX398" i="38"/>
  <c r="BX399" i="38"/>
  <c r="BX400" i="38"/>
  <c r="BX401" i="38"/>
  <c r="BX402" i="38"/>
  <c r="BX403" i="38"/>
  <c r="BX404" i="38"/>
  <c r="BX405" i="38"/>
  <c r="BX406" i="38"/>
  <c r="BX407" i="38"/>
  <c r="BX408" i="38"/>
  <c r="BX409" i="38"/>
  <c r="BX410" i="38"/>
  <c r="BX411" i="38"/>
  <c r="BX412" i="38"/>
  <c r="BX413" i="38"/>
  <c r="BX414" i="38"/>
  <c r="BX415" i="38"/>
  <c r="BX416" i="38"/>
  <c r="BX417" i="38"/>
  <c r="BX418" i="38"/>
  <c r="BX419" i="38"/>
  <c r="BX420" i="38"/>
  <c r="BX421" i="38"/>
  <c r="BX422" i="38"/>
  <c r="BX423" i="38"/>
  <c r="BX424" i="38"/>
  <c r="BX425" i="38"/>
  <c r="BX426" i="38"/>
  <c r="BX427" i="38"/>
  <c r="BX428" i="38"/>
  <c r="BX429" i="38"/>
  <c r="BX430" i="38"/>
  <c r="BX431" i="38"/>
  <c r="BX432" i="38"/>
  <c r="BX433" i="38"/>
  <c r="BX434" i="38"/>
  <c r="BX435" i="38"/>
  <c r="BX436" i="38"/>
  <c r="BX437" i="38"/>
  <c r="BX438" i="38"/>
  <c r="BX439" i="38"/>
  <c r="BX440" i="38"/>
  <c r="BX441" i="38"/>
  <c r="BX442" i="38"/>
  <c r="BX443" i="38"/>
  <c r="BX444" i="38"/>
  <c r="BX445" i="38"/>
  <c r="BX446" i="38"/>
  <c r="BX447" i="38"/>
  <c r="BX448" i="38"/>
  <c r="BX449" i="38"/>
  <c r="BX450" i="38"/>
  <c r="BX451" i="38"/>
  <c r="BX452" i="38"/>
  <c r="BX453" i="38"/>
  <c r="BX454" i="38"/>
  <c r="BX455" i="38"/>
  <c r="BX456" i="38"/>
  <c r="BX457" i="38"/>
  <c r="BX458" i="38"/>
  <c r="BX459" i="38"/>
  <c r="BX460" i="38"/>
  <c r="BX461" i="38"/>
  <c r="BX462" i="38"/>
  <c r="BX463" i="38"/>
  <c r="BX464" i="38"/>
  <c r="BX465" i="38"/>
  <c r="BX466" i="38"/>
  <c r="BX467" i="38"/>
  <c r="BX468" i="38"/>
  <c r="BX469" i="38"/>
  <c r="BX470" i="38"/>
  <c r="BX471" i="38"/>
  <c r="BX472" i="38"/>
  <c r="BX473" i="38"/>
  <c r="BX474" i="38"/>
  <c r="BX475" i="38"/>
  <c r="BX476" i="38"/>
  <c r="BX477" i="38"/>
  <c r="BX478" i="38"/>
  <c r="BX479" i="38"/>
  <c r="BX480" i="38"/>
  <c r="BX481" i="38"/>
  <c r="BX482" i="38"/>
  <c r="BX483" i="38"/>
  <c r="BX484" i="38"/>
  <c r="BX485" i="38"/>
  <c r="BX486" i="38"/>
  <c r="BX487" i="38"/>
  <c r="BX488" i="38"/>
  <c r="BX489" i="38"/>
  <c r="BX490" i="38"/>
  <c r="BX491" i="38"/>
  <c r="BX492" i="38"/>
  <c r="BX493" i="38"/>
  <c r="BX494" i="38"/>
  <c r="BX495" i="38"/>
  <c r="BX496" i="38"/>
  <c r="BX497" i="38"/>
  <c r="BX498" i="38"/>
  <c r="BX499" i="38"/>
  <c r="BX500" i="38"/>
  <c r="BX501" i="38"/>
  <c r="BX502" i="38"/>
  <c r="BX503" i="38"/>
  <c r="BX504" i="38"/>
  <c r="BX505" i="38"/>
  <c r="BX506" i="38"/>
  <c r="BX507" i="38"/>
  <c r="BX508" i="38"/>
  <c r="BX509" i="38"/>
  <c r="BX510" i="38"/>
  <c r="BX511" i="38"/>
  <c r="BX512" i="38"/>
  <c r="BX513" i="38"/>
  <c r="BX514" i="38"/>
  <c r="BX515" i="38"/>
  <c r="BX516" i="38"/>
  <c r="BX517" i="38"/>
  <c r="BX518" i="38"/>
  <c r="BX519" i="38"/>
  <c r="BX520" i="38"/>
  <c r="BX521" i="38"/>
  <c r="BX522" i="38"/>
  <c r="BX523" i="38"/>
  <c r="BX524" i="38"/>
  <c r="BX525" i="38"/>
  <c r="BX526" i="38"/>
  <c r="BX527" i="38"/>
  <c r="BX528" i="38"/>
  <c r="BX529" i="38"/>
  <c r="BX530" i="38"/>
  <c r="BX531" i="38"/>
  <c r="BX532" i="38"/>
  <c r="BX533" i="38"/>
  <c r="BX534" i="38"/>
  <c r="BX535" i="38"/>
  <c r="BX536" i="38"/>
  <c r="BX537" i="38"/>
  <c r="BX538" i="38"/>
  <c r="BX539" i="38"/>
  <c r="BX540" i="38"/>
  <c r="BX541" i="38"/>
  <c r="BX542" i="38"/>
  <c r="BX543" i="38"/>
  <c r="BX544" i="38"/>
  <c r="BX545" i="38"/>
  <c r="BX546" i="38"/>
  <c r="BX547" i="38"/>
  <c r="BX548" i="38"/>
  <c r="BX549" i="38"/>
  <c r="BX550" i="38"/>
  <c r="BX551" i="38"/>
  <c r="BX552" i="38"/>
  <c r="BX553" i="38"/>
  <c r="BX554" i="38"/>
  <c r="BX555" i="38"/>
  <c r="BX556" i="38"/>
  <c r="BX557" i="38"/>
  <c r="BX558" i="38"/>
  <c r="BX559" i="38"/>
  <c r="BX560" i="38"/>
  <c r="BX561" i="38"/>
  <c r="BX562" i="38"/>
  <c r="BX563" i="38"/>
  <c r="BX564" i="38"/>
  <c r="BX565" i="38"/>
  <c r="BX566" i="38"/>
  <c r="BX567" i="38"/>
  <c r="BX568" i="38"/>
  <c r="BX569" i="38"/>
  <c r="BX570" i="38"/>
  <c r="BX571" i="38"/>
  <c r="BX572" i="38"/>
  <c r="BX573" i="38"/>
  <c r="BX574" i="38"/>
  <c r="BX575" i="38"/>
  <c r="BX576" i="38"/>
  <c r="BX577" i="38"/>
  <c r="BX578" i="38"/>
  <c r="BX579" i="38"/>
  <c r="BX580" i="38"/>
  <c r="BX581" i="38"/>
  <c r="BX582" i="38"/>
  <c r="BX583" i="38"/>
  <c r="BX584" i="38"/>
  <c r="BX585" i="38"/>
  <c r="BX586" i="38"/>
  <c r="BX587" i="38"/>
  <c r="BX588" i="38"/>
  <c r="BX589" i="38"/>
  <c r="BX590" i="38"/>
  <c r="BX591" i="38"/>
  <c r="BX592" i="38"/>
  <c r="BX593" i="38"/>
  <c r="BX594" i="38"/>
  <c r="BX595" i="38"/>
  <c r="BX596" i="38"/>
  <c r="BX597" i="38"/>
  <c r="BX598" i="38"/>
  <c r="BX599" i="38"/>
  <c r="BX600" i="38"/>
  <c r="BX601" i="38"/>
  <c r="BX602" i="38"/>
  <c r="BX603" i="38"/>
  <c r="BX604" i="38"/>
  <c r="BX605" i="38"/>
  <c r="BX606" i="38"/>
  <c r="BX607" i="38"/>
  <c r="BX608" i="38"/>
  <c r="BX609" i="38"/>
  <c r="BX610" i="38"/>
  <c r="BX611" i="38"/>
  <c r="BX612" i="38"/>
  <c r="BX613" i="38"/>
  <c r="BX614" i="38"/>
  <c r="BX615" i="38"/>
  <c r="BX616" i="38"/>
  <c r="BX617" i="38"/>
  <c r="BX618" i="38"/>
  <c r="BX619" i="38"/>
  <c r="BX620" i="38"/>
  <c r="BX621" i="38"/>
  <c r="BX622" i="38"/>
  <c r="BX623" i="38"/>
  <c r="BX624" i="38"/>
  <c r="BX625" i="38"/>
  <c r="BX626" i="38"/>
  <c r="BX627" i="38"/>
  <c r="BX628" i="38"/>
  <c r="BX629" i="38"/>
  <c r="BX630" i="38"/>
  <c r="BX631" i="38"/>
  <c r="BX632" i="38"/>
  <c r="BX633" i="38"/>
  <c r="BX634" i="38"/>
  <c r="BX635" i="38"/>
  <c r="BX636" i="38"/>
  <c r="BX637" i="38"/>
  <c r="BX638" i="38"/>
  <c r="BX639" i="38"/>
  <c r="BX640" i="38"/>
  <c r="BX641" i="38"/>
  <c r="BX642" i="38"/>
  <c r="BX643" i="38"/>
  <c r="BX644" i="38"/>
  <c r="BX645" i="38"/>
  <c r="BX646" i="38"/>
  <c r="BX647" i="38"/>
  <c r="BX648" i="38"/>
  <c r="BX649" i="38"/>
  <c r="BX650" i="38"/>
  <c r="BX651" i="38"/>
  <c r="BX652" i="38"/>
  <c r="BX653" i="38"/>
  <c r="BX654" i="38"/>
  <c r="BX655" i="38"/>
  <c r="BX656" i="38"/>
  <c r="BX657" i="38"/>
  <c r="BX658" i="38"/>
  <c r="BX659" i="38"/>
  <c r="BX660" i="38"/>
  <c r="BX661" i="38"/>
  <c r="BX662" i="38"/>
  <c r="BX663" i="38"/>
  <c r="BX664" i="38"/>
  <c r="BX665" i="38"/>
  <c r="BX666" i="38"/>
  <c r="BX667" i="38"/>
  <c r="BX668" i="38"/>
  <c r="BX669" i="38"/>
  <c r="BX670" i="38"/>
  <c r="BX671" i="38"/>
  <c r="BX672" i="38"/>
  <c r="BX673" i="38"/>
  <c r="BX674" i="38"/>
  <c r="BX675" i="38"/>
  <c r="BX676" i="38"/>
  <c r="BX677" i="38"/>
  <c r="BX678" i="38"/>
  <c r="BX679" i="38"/>
  <c r="BX680" i="38"/>
  <c r="BX681" i="38"/>
  <c r="BX682" i="38"/>
  <c r="BX683" i="38"/>
  <c r="BX684" i="38"/>
  <c r="BX685" i="38"/>
  <c r="BX686" i="38"/>
  <c r="BX687" i="38"/>
  <c r="BX3" i="38"/>
  <c r="F598" i="107" l="1"/>
  <c r="D562" i="44" s="1"/>
  <c r="D614" i="84"/>
  <c r="D615" i="84"/>
  <c r="D616" i="84"/>
  <c r="D617" i="84"/>
  <c r="D618" i="84"/>
  <c r="D619" i="84"/>
  <c r="D620" i="84"/>
  <c r="D621" i="84"/>
  <c r="D622" i="84"/>
  <c r="D623" i="84"/>
  <c r="D624" i="84"/>
  <c r="D625" i="84"/>
  <c r="D626" i="84"/>
  <c r="D627" i="84"/>
  <c r="D628" i="84"/>
  <c r="D629" i="84"/>
  <c r="D630" i="84"/>
  <c r="D631" i="84"/>
  <c r="D632" i="84"/>
  <c r="D633" i="84"/>
  <c r="D634" i="84"/>
  <c r="D635" i="84"/>
  <c r="D636" i="84"/>
  <c r="D637" i="84"/>
  <c r="D638" i="84"/>
  <c r="D639" i="84"/>
  <c r="D640" i="84"/>
  <c r="D641" i="84"/>
  <c r="D642" i="84"/>
  <c r="D643" i="84"/>
  <c r="D644" i="84"/>
  <c r="D645" i="84"/>
  <c r="D646" i="84"/>
  <c r="D647" i="84"/>
  <c r="D648" i="84"/>
  <c r="D649" i="84"/>
  <c r="D650" i="84"/>
  <c r="D651" i="84"/>
  <c r="D652" i="84"/>
  <c r="D653" i="84"/>
  <c r="D654" i="84"/>
  <c r="D655" i="84"/>
  <c r="D656" i="84"/>
  <c r="D657" i="84"/>
  <c r="D658" i="84"/>
  <c r="D659" i="84"/>
  <c r="D660" i="84"/>
  <c r="D661" i="84"/>
  <c r="D662" i="84"/>
  <c r="D663" i="84"/>
  <c r="D664" i="84"/>
  <c r="D665" i="84"/>
  <c r="D666" i="84"/>
  <c r="D667" i="84"/>
  <c r="D668" i="84"/>
  <c r="D669" i="84"/>
  <c r="D670" i="84"/>
  <c r="D671" i="84"/>
  <c r="R4" i="51" l="1"/>
  <c r="R5" i="51"/>
  <c r="R6" i="51"/>
  <c r="R7" i="51"/>
  <c r="R8" i="51"/>
  <c r="R9" i="51"/>
  <c r="R10" i="51"/>
  <c r="R11" i="51"/>
  <c r="R12" i="51"/>
  <c r="R13" i="51"/>
  <c r="R14" i="51"/>
  <c r="R15" i="51"/>
  <c r="R16" i="51"/>
  <c r="R17" i="51"/>
  <c r="R18" i="51"/>
  <c r="R19" i="51"/>
  <c r="R20" i="51"/>
  <c r="R21" i="51"/>
  <c r="R22" i="51"/>
  <c r="R23" i="51"/>
  <c r="R24" i="51"/>
  <c r="R25" i="51"/>
  <c r="R26" i="51"/>
  <c r="R3" i="51"/>
  <c r="F37" i="51"/>
  <c r="F3" i="51"/>
  <c r="F4" i="51"/>
  <c r="F5" i="51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2" i="51"/>
  <c r="K53" i="92"/>
  <c r="I4" i="38" l="1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76" i="38"/>
  <c r="I277" i="38"/>
  <c r="I278" i="38"/>
  <c r="I279" i="38"/>
  <c r="I280" i="38"/>
  <c r="I281" i="38"/>
  <c r="I282" i="38"/>
  <c r="I283" i="38"/>
  <c r="I284" i="38"/>
  <c r="I285" i="38"/>
  <c r="I286" i="38"/>
  <c r="I287" i="38"/>
  <c r="I288" i="38"/>
  <c r="I289" i="38"/>
  <c r="I290" i="38"/>
  <c r="I291" i="38"/>
  <c r="I292" i="38"/>
  <c r="I293" i="38"/>
  <c r="I294" i="38"/>
  <c r="I295" i="38"/>
  <c r="I296" i="38"/>
  <c r="I297" i="38"/>
  <c r="I298" i="38"/>
  <c r="I299" i="38"/>
  <c r="I300" i="38"/>
  <c r="I301" i="38"/>
  <c r="I302" i="38"/>
  <c r="I303" i="38"/>
  <c r="I304" i="38"/>
  <c r="I305" i="38"/>
  <c r="I306" i="38"/>
  <c r="I307" i="38"/>
  <c r="I308" i="38"/>
  <c r="I309" i="38"/>
  <c r="I310" i="38"/>
  <c r="I311" i="38"/>
  <c r="I312" i="38"/>
  <c r="I313" i="38"/>
  <c r="I314" i="38"/>
  <c r="I315" i="38"/>
  <c r="I316" i="38"/>
  <c r="I317" i="38"/>
  <c r="I318" i="38"/>
  <c r="I319" i="38"/>
  <c r="I320" i="38"/>
  <c r="I321" i="38"/>
  <c r="I322" i="38"/>
  <c r="I323" i="38"/>
  <c r="I324" i="38"/>
  <c r="I325" i="38"/>
  <c r="I326" i="38"/>
  <c r="I327" i="38"/>
  <c r="I328" i="38"/>
  <c r="I329" i="38"/>
  <c r="I330" i="38"/>
  <c r="I331" i="38"/>
  <c r="I332" i="38"/>
  <c r="I333" i="38"/>
  <c r="I334" i="38"/>
  <c r="I335" i="38"/>
  <c r="I336" i="38"/>
  <c r="I337" i="38"/>
  <c r="I338" i="38"/>
  <c r="I339" i="38"/>
  <c r="I340" i="38"/>
  <c r="I341" i="38"/>
  <c r="I342" i="38"/>
  <c r="I343" i="38"/>
  <c r="I344" i="38"/>
  <c r="I345" i="38"/>
  <c r="I346" i="38"/>
  <c r="I347" i="38"/>
  <c r="I348" i="38"/>
  <c r="I349" i="38"/>
  <c r="I350" i="38"/>
  <c r="I351" i="38"/>
  <c r="I352" i="38"/>
  <c r="I353" i="38"/>
  <c r="I354" i="38"/>
  <c r="I355" i="38"/>
  <c r="I356" i="38"/>
  <c r="I357" i="38"/>
  <c r="I358" i="38"/>
  <c r="I359" i="38"/>
  <c r="I360" i="38"/>
  <c r="I361" i="38"/>
  <c r="I362" i="38"/>
  <c r="I363" i="38"/>
  <c r="I364" i="38"/>
  <c r="I365" i="38"/>
  <c r="I366" i="38"/>
  <c r="I367" i="38"/>
  <c r="I368" i="38"/>
  <c r="I369" i="38"/>
  <c r="I370" i="38"/>
  <c r="I371" i="38"/>
  <c r="I372" i="38"/>
  <c r="I373" i="38"/>
  <c r="I374" i="38"/>
  <c r="I375" i="38"/>
  <c r="I376" i="38"/>
  <c r="I377" i="38"/>
  <c r="I378" i="38"/>
  <c r="I379" i="38"/>
  <c r="I380" i="38"/>
  <c r="I381" i="38"/>
  <c r="I382" i="38"/>
  <c r="I383" i="38"/>
  <c r="I384" i="38"/>
  <c r="I385" i="38"/>
  <c r="I386" i="38"/>
  <c r="I387" i="38"/>
  <c r="I388" i="38"/>
  <c r="I389" i="38"/>
  <c r="I390" i="38"/>
  <c r="I391" i="38"/>
  <c r="I392" i="38"/>
  <c r="I393" i="38"/>
  <c r="I394" i="38"/>
  <c r="I395" i="38"/>
  <c r="I396" i="38"/>
  <c r="I397" i="38"/>
  <c r="I398" i="38"/>
  <c r="I399" i="38"/>
  <c r="I400" i="38"/>
  <c r="I401" i="38"/>
  <c r="I402" i="38"/>
  <c r="I403" i="38"/>
  <c r="I404" i="38"/>
  <c r="I405" i="38"/>
  <c r="I406" i="38"/>
  <c r="I407" i="38"/>
  <c r="I408" i="38"/>
  <c r="I409" i="38"/>
  <c r="I410" i="38"/>
  <c r="I411" i="38"/>
  <c r="I412" i="38"/>
  <c r="I413" i="38"/>
  <c r="I414" i="38"/>
  <c r="I415" i="38"/>
  <c r="I416" i="38"/>
  <c r="I417" i="38"/>
  <c r="I418" i="38"/>
  <c r="I419" i="38"/>
  <c r="I420" i="38"/>
  <c r="I421" i="38"/>
  <c r="I422" i="38"/>
  <c r="I423" i="38"/>
  <c r="I424" i="38"/>
  <c r="I425" i="38"/>
  <c r="I426" i="38"/>
  <c r="I427" i="38"/>
  <c r="I428" i="38"/>
  <c r="I429" i="38"/>
  <c r="I430" i="38"/>
  <c r="I431" i="38"/>
  <c r="I432" i="38"/>
  <c r="I433" i="38"/>
  <c r="I434" i="38"/>
  <c r="I435" i="38"/>
  <c r="I436" i="38"/>
  <c r="I437" i="38"/>
  <c r="I438" i="38"/>
  <c r="I439" i="38"/>
  <c r="I440" i="38"/>
  <c r="I441" i="38"/>
  <c r="I442" i="38"/>
  <c r="I443" i="38"/>
  <c r="I444" i="38"/>
  <c r="I445" i="38"/>
  <c r="I446" i="38"/>
  <c r="I447" i="38"/>
  <c r="I448" i="38"/>
  <c r="I449" i="38"/>
  <c r="I450" i="38"/>
  <c r="I451" i="38"/>
  <c r="I452" i="38"/>
  <c r="I453" i="38"/>
  <c r="I454" i="38"/>
  <c r="I455" i="38"/>
  <c r="I456" i="38"/>
  <c r="I457" i="38"/>
  <c r="I458" i="38"/>
  <c r="I459" i="38"/>
  <c r="I460" i="38"/>
  <c r="I461" i="38"/>
  <c r="I462" i="38"/>
  <c r="I463" i="38"/>
  <c r="I464" i="38"/>
  <c r="I465" i="38"/>
  <c r="I466" i="38"/>
  <c r="I467" i="38"/>
  <c r="I468" i="38"/>
  <c r="I469" i="38"/>
  <c r="I470" i="38"/>
  <c r="I471" i="38"/>
  <c r="I472" i="38"/>
  <c r="I473" i="38"/>
  <c r="I474" i="38"/>
  <c r="I475" i="38"/>
  <c r="I476" i="38"/>
  <c r="I477" i="38"/>
  <c r="I478" i="38"/>
  <c r="I479" i="38"/>
  <c r="I480" i="38"/>
  <c r="I481" i="38"/>
  <c r="I482" i="38"/>
  <c r="I483" i="38"/>
  <c r="I484" i="38"/>
  <c r="I485" i="38"/>
  <c r="I486" i="38"/>
  <c r="I487" i="38"/>
  <c r="I488" i="38"/>
  <c r="I489" i="38"/>
  <c r="I490" i="38"/>
  <c r="I491" i="38"/>
  <c r="I492" i="38"/>
  <c r="I493" i="38"/>
  <c r="I494" i="38"/>
  <c r="I495" i="38"/>
  <c r="I496" i="38"/>
  <c r="I497" i="38"/>
  <c r="I498" i="38"/>
  <c r="I499" i="38"/>
  <c r="I500" i="38"/>
  <c r="I501" i="38"/>
  <c r="I502" i="38"/>
  <c r="I503" i="38"/>
  <c r="I504" i="38"/>
  <c r="I505" i="38"/>
  <c r="I506" i="38"/>
  <c r="I507" i="38"/>
  <c r="I508" i="38"/>
  <c r="I509" i="38"/>
  <c r="I510" i="38"/>
  <c r="I511" i="38"/>
  <c r="I512" i="38"/>
  <c r="I513" i="38"/>
  <c r="I514" i="38"/>
  <c r="I515" i="38"/>
  <c r="I516" i="38"/>
  <c r="I517" i="38"/>
  <c r="I518" i="38"/>
  <c r="I519" i="38"/>
  <c r="I520" i="38"/>
  <c r="I521" i="38"/>
  <c r="I522" i="38"/>
  <c r="I523" i="38"/>
  <c r="I524" i="38"/>
  <c r="I525" i="38"/>
  <c r="I526" i="38"/>
  <c r="I527" i="38"/>
  <c r="I528" i="38"/>
  <c r="I529" i="38"/>
  <c r="I530" i="38"/>
  <c r="I531" i="38"/>
  <c r="I532" i="38"/>
  <c r="I533" i="38"/>
  <c r="I534" i="38"/>
  <c r="I535" i="38"/>
  <c r="I536" i="38"/>
  <c r="I537" i="38"/>
  <c r="I538" i="38"/>
  <c r="I539" i="38"/>
  <c r="I540" i="38"/>
  <c r="I541" i="38"/>
  <c r="I542" i="38"/>
  <c r="I543" i="38"/>
  <c r="I544" i="38"/>
  <c r="I545" i="38"/>
  <c r="I546" i="38"/>
  <c r="I547" i="38"/>
  <c r="I548" i="38"/>
  <c r="I549" i="38"/>
  <c r="I550" i="38"/>
  <c r="I551" i="38"/>
  <c r="I552" i="38"/>
  <c r="I553" i="38"/>
  <c r="I554" i="38"/>
  <c r="I555" i="38"/>
  <c r="I556" i="38"/>
  <c r="I557" i="38"/>
  <c r="I558" i="38"/>
  <c r="I559" i="38"/>
  <c r="I560" i="38"/>
  <c r="I561" i="38"/>
  <c r="I562" i="38"/>
  <c r="I563" i="38"/>
  <c r="I564" i="38"/>
  <c r="I565" i="38"/>
  <c r="I566" i="38"/>
  <c r="I567" i="38"/>
  <c r="I568" i="38"/>
  <c r="I569" i="38"/>
  <c r="I570" i="38"/>
  <c r="I571" i="38"/>
  <c r="I572" i="38"/>
  <c r="I573" i="38"/>
  <c r="I574" i="38"/>
  <c r="I575" i="38"/>
  <c r="I576" i="38"/>
  <c r="I577" i="38"/>
  <c r="I578" i="38"/>
  <c r="I579" i="38"/>
  <c r="I580" i="38"/>
  <c r="I581" i="38"/>
  <c r="I582" i="38"/>
  <c r="I583" i="38"/>
  <c r="I584" i="38"/>
  <c r="I585" i="38"/>
  <c r="I586" i="38"/>
  <c r="I587" i="38"/>
  <c r="I588" i="38"/>
  <c r="I589" i="38"/>
  <c r="I590" i="38"/>
  <c r="I591" i="38"/>
  <c r="I592" i="38"/>
  <c r="I593" i="38"/>
  <c r="I594" i="38"/>
  <c r="I595" i="38"/>
  <c r="I596" i="38"/>
  <c r="I597" i="38"/>
  <c r="I598" i="38"/>
  <c r="I599" i="38"/>
  <c r="I600" i="38"/>
  <c r="I601" i="38"/>
  <c r="I602" i="38"/>
  <c r="I603" i="38"/>
  <c r="I604" i="38"/>
  <c r="I605" i="38"/>
  <c r="I606" i="38"/>
  <c r="I607" i="38"/>
  <c r="I608" i="38"/>
  <c r="I609" i="38"/>
  <c r="I610" i="38"/>
  <c r="I611" i="38"/>
  <c r="I612" i="38"/>
  <c r="I613" i="38"/>
  <c r="I614" i="38"/>
  <c r="I615" i="38"/>
  <c r="I616" i="38"/>
  <c r="I617" i="38"/>
  <c r="I618" i="38"/>
  <c r="I619" i="38"/>
  <c r="I620" i="38"/>
  <c r="I621" i="38"/>
  <c r="I622" i="38"/>
  <c r="I623" i="38"/>
  <c r="I624" i="38"/>
  <c r="I625" i="38"/>
  <c r="I626" i="38"/>
  <c r="I627" i="38"/>
  <c r="I628" i="38"/>
  <c r="I629" i="38"/>
  <c r="I630" i="38"/>
  <c r="I631" i="38"/>
  <c r="I632" i="38"/>
  <c r="I633" i="38"/>
  <c r="I634" i="38"/>
  <c r="I635" i="38"/>
  <c r="I636" i="38"/>
  <c r="I637" i="38"/>
  <c r="I638" i="38"/>
  <c r="I639" i="38"/>
  <c r="I640" i="38"/>
  <c r="I641" i="38"/>
  <c r="I642" i="38"/>
  <c r="I643" i="38"/>
  <c r="I644" i="38"/>
  <c r="I645" i="38"/>
  <c r="I646" i="38"/>
  <c r="I647" i="38"/>
  <c r="I648" i="38"/>
  <c r="I649" i="38"/>
  <c r="I650" i="38"/>
  <c r="I651" i="38"/>
  <c r="I652" i="38"/>
  <c r="I653" i="38"/>
  <c r="I654" i="38"/>
  <c r="I655" i="38"/>
  <c r="I656" i="38"/>
  <c r="I657" i="38"/>
  <c r="I658" i="38"/>
  <c r="I659" i="38"/>
  <c r="I660" i="38"/>
  <c r="I661" i="38"/>
  <c r="I662" i="38"/>
  <c r="I663" i="38"/>
  <c r="I664" i="38"/>
  <c r="I665" i="38"/>
  <c r="I666" i="38"/>
  <c r="I667" i="38"/>
  <c r="I668" i="38"/>
  <c r="I669" i="38"/>
  <c r="I670" i="38"/>
  <c r="I671" i="38"/>
  <c r="I672" i="38"/>
  <c r="I673" i="38"/>
  <c r="I674" i="38"/>
  <c r="I675" i="38"/>
  <c r="I676" i="38"/>
  <c r="I677" i="38"/>
  <c r="I678" i="38"/>
  <c r="I679" i="38"/>
  <c r="I680" i="38"/>
  <c r="I681" i="38"/>
  <c r="I682" i="38"/>
  <c r="I683" i="38"/>
  <c r="I684" i="38"/>
  <c r="I685" i="38"/>
  <c r="I686" i="38"/>
  <c r="I687" i="38"/>
  <c r="I3" i="38"/>
  <c r="D3" i="84"/>
  <c r="D4" i="84"/>
  <c r="D5" i="84"/>
  <c r="D6" i="84"/>
  <c r="D7" i="84"/>
  <c r="D8" i="84"/>
  <c r="D9" i="84"/>
  <c r="D10" i="84"/>
  <c r="D11" i="84"/>
  <c r="D12" i="84"/>
  <c r="D13" i="84"/>
  <c r="D14" i="84"/>
  <c r="D15" i="84"/>
  <c r="D16" i="84"/>
  <c r="D17" i="84"/>
  <c r="D18" i="84"/>
  <c r="D19" i="84"/>
  <c r="D20" i="84"/>
  <c r="D21" i="84"/>
  <c r="D22" i="84"/>
  <c r="D23" i="84"/>
  <c r="D24" i="84"/>
  <c r="D25" i="84"/>
  <c r="D26" i="84"/>
  <c r="D27" i="84"/>
  <c r="D28" i="84"/>
  <c r="D29" i="84"/>
  <c r="D30" i="84"/>
  <c r="D31" i="84"/>
  <c r="D32" i="84"/>
  <c r="D33" i="84"/>
  <c r="D34" i="84"/>
  <c r="D35" i="84"/>
  <c r="D36" i="84"/>
  <c r="D37" i="84"/>
  <c r="D38" i="84"/>
  <c r="D39" i="84"/>
  <c r="D40" i="84"/>
  <c r="D41" i="84"/>
  <c r="D42" i="84"/>
  <c r="D43" i="84"/>
  <c r="D44" i="84"/>
  <c r="D45" i="84"/>
  <c r="D46" i="84"/>
  <c r="D47" i="84"/>
  <c r="D48" i="84"/>
  <c r="D49" i="84"/>
  <c r="D50" i="84"/>
  <c r="D51" i="84"/>
  <c r="D52" i="84"/>
  <c r="D53" i="84"/>
  <c r="D54" i="84"/>
  <c r="D55" i="84"/>
  <c r="D56" i="84"/>
  <c r="D57" i="84"/>
  <c r="D58" i="84"/>
  <c r="D59" i="84"/>
  <c r="D60" i="84"/>
  <c r="D61" i="84"/>
  <c r="D62" i="84"/>
  <c r="D63" i="84"/>
  <c r="D64" i="84"/>
  <c r="D65" i="84"/>
  <c r="D66" i="84"/>
  <c r="D67" i="84"/>
  <c r="D68" i="84"/>
  <c r="D69" i="84"/>
  <c r="D70" i="84"/>
  <c r="D71" i="84"/>
  <c r="D72" i="84"/>
  <c r="D73" i="84"/>
  <c r="D74" i="84"/>
  <c r="D75" i="84"/>
  <c r="D76" i="84"/>
  <c r="D77" i="84"/>
  <c r="D78" i="84"/>
  <c r="D79" i="84"/>
  <c r="D80" i="84"/>
  <c r="D81" i="84"/>
  <c r="D82" i="84"/>
  <c r="D83" i="84"/>
  <c r="D84" i="84"/>
  <c r="D85" i="84"/>
  <c r="D86" i="84"/>
  <c r="D87" i="84"/>
  <c r="D88" i="84"/>
  <c r="D89" i="84"/>
  <c r="D90" i="84"/>
  <c r="D91" i="84"/>
  <c r="D92" i="84"/>
  <c r="D93" i="84"/>
  <c r="D94" i="84"/>
  <c r="D95" i="84"/>
  <c r="D96" i="84"/>
  <c r="D97" i="84"/>
  <c r="D98" i="84"/>
  <c r="D99" i="84"/>
  <c r="D100" i="84"/>
  <c r="D101" i="84"/>
  <c r="D102" i="84"/>
  <c r="D103" i="84"/>
  <c r="D104" i="84"/>
  <c r="D105" i="84"/>
  <c r="D106" i="84"/>
  <c r="D107" i="84"/>
  <c r="D108" i="84"/>
  <c r="D109" i="84"/>
  <c r="D110" i="84"/>
  <c r="D111" i="84"/>
  <c r="D112" i="84"/>
  <c r="D113" i="84"/>
  <c r="D114" i="84"/>
  <c r="D115" i="84"/>
  <c r="D116" i="84"/>
  <c r="D117" i="84"/>
  <c r="D118" i="84"/>
  <c r="D119" i="84"/>
  <c r="D120" i="84"/>
  <c r="D121" i="84"/>
  <c r="D122" i="84"/>
  <c r="D123" i="84"/>
  <c r="D124" i="84"/>
  <c r="D125" i="84"/>
  <c r="D126" i="84"/>
  <c r="D127" i="84"/>
  <c r="D128" i="84"/>
  <c r="D129" i="84"/>
  <c r="D130" i="84"/>
  <c r="D131" i="84"/>
  <c r="D132" i="84"/>
  <c r="D133" i="84"/>
  <c r="D134" i="84"/>
  <c r="D135" i="84"/>
  <c r="D136" i="84"/>
  <c r="D137" i="84"/>
  <c r="D138" i="84"/>
  <c r="D139" i="84"/>
  <c r="D140" i="84"/>
  <c r="D141" i="84"/>
  <c r="D142" i="84"/>
  <c r="D143" i="84"/>
  <c r="D144" i="84"/>
  <c r="D145" i="84"/>
  <c r="D146" i="84"/>
  <c r="D147" i="84"/>
  <c r="D148" i="84"/>
  <c r="D149" i="84"/>
  <c r="D150" i="84"/>
  <c r="D151" i="84"/>
  <c r="D152" i="84"/>
  <c r="D153" i="84"/>
  <c r="D154" i="84"/>
  <c r="D155" i="84"/>
  <c r="D156" i="84"/>
  <c r="D157" i="84"/>
  <c r="D158" i="84"/>
  <c r="D159" i="84"/>
  <c r="D160" i="84"/>
  <c r="D161" i="84"/>
  <c r="D162" i="84"/>
  <c r="D163" i="84"/>
  <c r="D164" i="84"/>
  <c r="D165" i="84"/>
  <c r="D166" i="84"/>
  <c r="D167" i="84"/>
  <c r="D168" i="84"/>
  <c r="D169" i="84"/>
  <c r="D170" i="84"/>
  <c r="D171" i="84"/>
  <c r="D172" i="84"/>
  <c r="D173" i="84"/>
  <c r="D174" i="84"/>
  <c r="D175" i="84"/>
  <c r="D176" i="84"/>
  <c r="D177" i="84"/>
  <c r="D178" i="84"/>
  <c r="D179" i="84"/>
  <c r="D180" i="84"/>
  <c r="D181" i="84"/>
  <c r="D182" i="84"/>
  <c r="D183" i="84"/>
  <c r="D184" i="84"/>
  <c r="D185" i="84"/>
  <c r="D186" i="84"/>
  <c r="D187" i="84"/>
  <c r="D188" i="84"/>
  <c r="D189" i="84"/>
  <c r="D190" i="84"/>
  <c r="D191" i="84"/>
  <c r="D192" i="84"/>
  <c r="D193" i="84"/>
  <c r="D194" i="84"/>
  <c r="D195" i="84"/>
  <c r="D196" i="84"/>
  <c r="D197" i="84"/>
  <c r="D198" i="84"/>
  <c r="D199" i="84"/>
  <c r="D200" i="84"/>
  <c r="D201" i="84"/>
  <c r="D202" i="84"/>
  <c r="D203" i="84"/>
  <c r="D204" i="84"/>
  <c r="D205" i="84"/>
  <c r="D206" i="84"/>
  <c r="D207" i="84"/>
  <c r="D208" i="84"/>
  <c r="D209" i="84"/>
  <c r="D210" i="84"/>
  <c r="D211" i="84"/>
  <c r="D212" i="84"/>
  <c r="D213" i="84"/>
  <c r="D214" i="84"/>
  <c r="D215" i="84"/>
  <c r="D216" i="84"/>
  <c r="D217" i="84"/>
  <c r="D218" i="84"/>
  <c r="D219" i="84"/>
  <c r="D220" i="84"/>
  <c r="D221" i="84"/>
  <c r="D222" i="84"/>
  <c r="D223" i="84"/>
  <c r="D224" i="84"/>
  <c r="D225" i="84"/>
  <c r="D226" i="84"/>
  <c r="D227" i="84"/>
  <c r="D228" i="84"/>
  <c r="D229" i="84"/>
  <c r="D230" i="84"/>
  <c r="D231" i="84"/>
  <c r="D232" i="84"/>
  <c r="D233" i="84"/>
  <c r="D234" i="84"/>
  <c r="D235" i="84"/>
  <c r="D236" i="84"/>
  <c r="D237" i="84"/>
  <c r="D238" i="84"/>
  <c r="D239" i="84"/>
  <c r="D240" i="84"/>
  <c r="D241" i="84"/>
  <c r="D242" i="84"/>
  <c r="D243" i="84"/>
  <c r="D244" i="84"/>
  <c r="D245" i="84"/>
  <c r="D246" i="84"/>
  <c r="D247" i="84"/>
  <c r="D248" i="84"/>
  <c r="D249" i="84"/>
  <c r="D250" i="84"/>
  <c r="D251" i="84"/>
  <c r="D252" i="84"/>
  <c r="D253" i="84"/>
  <c r="D254" i="84"/>
  <c r="D255" i="84"/>
  <c r="D256" i="84"/>
  <c r="D257" i="84"/>
  <c r="D258" i="84"/>
  <c r="D259" i="84"/>
  <c r="D260" i="84"/>
  <c r="D261" i="84"/>
  <c r="D262" i="84"/>
  <c r="D263" i="84"/>
  <c r="D264" i="84"/>
  <c r="D265" i="84"/>
  <c r="D266" i="84"/>
  <c r="D267" i="84"/>
  <c r="D268" i="84"/>
  <c r="D269" i="84"/>
  <c r="D270" i="84"/>
  <c r="D271" i="84"/>
  <c r="D272" i="84"/>
  <c r="D273" i="84"/>
  <c r="D274" i="84"/>
  <c r="D275" i="84"/>
  <c r="D276" i="84"/>
  <c r="D277" i="84"/>
  <c r="D278" i="84"/>
  <c r="D279" i="84"/>
  <c r="D280" i="84"/>
  <c r="D281" i="84"/>
  <c r="D282" i="84"/>
  <c r="D283" i="84"/>
  <c r="D284" i="84"/>
  <c r="D285" i="84"/>
  <c r="D286" i="84"/>
  <c r="D287" i="84"/>
  <c r="D288" i="84"/>
  <c r="D289" i="84"/>
  <c r="D290" i="84"/>
  <c r="D291" i="84"/>
  <c r="D292" i="84"/>
  <c r="D293" i="84"/>
  <c r="D294" i="84"/>
  <c r="D295" i="84"/>
  <c r="D296" i="84"/>
  <c r="D297" i="84"/>
  <c r="D298" i="84"/>
  <c r="D299" i="84"/>
  <c r="D300" i="84"/>
  <c r="D301" i="84"/>
  <c r="D302" i="84"/>
  <c r="D303" i="84"/>
  <c r="D304" i="84"/>
  <c r="D305" i="84"/>
  <c r="D306" i="84"/>
  <c r="D307" i="84"/>
  <c r="D308" i="84"/>
  <c r="D309" i="84"/>
  <c r="D310" i="84"/>
  <c r="D311" i="84"/>
  <c r="D312" i="84"/>
  <c r="D313" i="84"/>
  <c r="D314" i="84"/>
  <c r="D315" i="84"/>
  <c r="D316" i="84"/>
  <c r="D317" i="84"/>
  <c r="D318" i="84"/>
  <c r="D319" i="84"/>
  <c r="D320" i="84"/>
  <c r="D321" i="84"/>
  <c r="D322" i="84"/>
  <c r="D323" i="84"/>
  <c r="D324" i="84"/>
  <c r="D325" i="84"/>
  <c r="D326" i="84"/>
  <c r="D327" i="84"/>
  <c r="D328" i="84"/>
  <c r="D329" i="84"/>
  <c r="D330" i="84"/>
  <c r="D331" i="84"/>
  <c r="D332" i="84"/>
  <c r="D333" i="84"/>
  <c r="D334" i="84"/>
  <c r="D335" i="84"/>
  <c r="D336" i="84"/>
  <c r="D337" i="84"/>
  <c r="D338" i="84"/>
  <c r="D339" i="84"/>
  <c r="D340" i="84"/>
  <c r="D341" i="84"/>
  <c r="D342" i="84"/>
  <c r="D343" i="84"/>
  <c r="D344" i="84"/>
  <c r="D345" i="84"/>
  <c r="D346" i="84"/>
  <c r="D347" i="84"/>
  <c r="D348" i="84"/>
  <c r="D349" i="84"/>
  <c r="D350" i="84"/>
  <c r="D351" i="84"/>
  <c r="D352" i="84"/>
  <c r="D353" i="84"/>
  <c r="D354" i="84"/>
  <c r="D355" i="84"/>
  <c r="D356" i="84"/>
  <c r="D357" i="84"/>
  <c r="D358" i="84"/>
  <c r="D359" i="84"/>
  <c r="D360" i="84"/>
  <c r="D361" i="84"/>
  <c r="D362" i="84"/>
  <c r="D363" i="84"/>
  <c r="D364" i="84"/>
  <c r="D365" i="84"/>
  <c r="D366" i="84"/>
  <c r="D367" i="84"/>
  <c r="D368" i="84"/>
  <c r="D369" i="84"/>
  <c r="D370" i="84"/>
  <c r="D371" i="84"/>
  <c r="D372" i="84"/>
  <c r="D373" i="84"/>
  <c r="D374" i="84"/>
  <c r="D375" i="84"/>
  <c r="D376" i="84"/>
  <c r="D377" i="84"/>
  <c r="D378" i="84"/>
  <c r="D379" i="84"/>
  <c r="D380" i="84"/>
  <c r="D381" i="84"/>
  <c r="D382" i="84"/>
  <c r="D383" i="84"/>
  <c r="D384" i="84"/>
  <c r="D385" i="84"/>
  <c r="D386" i="84"/>
  <c r="D387" i="84"/>
  <c r="D388" i="84"/>
  <c r="D389" i="84"/>
  <c r="D390" i="84"/>
  <c r="D391" i="84"/>
  <c r="D392" i="84"/>
  <c r="D393" i="84"/>
  <c r="D394" i="84"/>
  <c r="D395" i="84"/>
  <c r="D396" i="84"/>
  <c r="D397" i="84"/>
  <c r="D398" i="84"/>
  <c r="D399" i="84"/>
  <c r="D400" i="84"/>
  <c r="D401" i="84"/>
  <c r="D402" i="84"/>
  <c r="D403" i="84"/>
  <c r="D404" i="84"/>
  <c r="D405" i="84"/>
  <c r="D406" i="84"/>
  <c r="D407" i="84"/>
  <c r="D408" i="84"/>
  <c r="D409" i="84"/>
  <c r="D410" i="84"/>
  <c r="D411" i="84"/>
  <c r="D412" i="84"/>
  <c r="D413" i="84"/>
  <c r="D414" i="84"/>
  <c r="D415" i="84"/>
  <c r="D416" i="84"/>
  <c r="D417" i="84"/>
  <c r="D418" i="84"/>
  <c r="D419" i="84"/>
  <c r="D420" i="84"/>
  <c r="D421" i="84"/>
  <c r="D422" i="84"/>
  <c r="D423" i="84"/>
  <c r="D424" i="84"/>
  <c r="D425" i="84"/>
  <c r="D426" i="84"/>
  <c r="D427" i="84"/>
  <c r="D428" i="84"/>
  <c r="D429" i="84"/>
  <c r="D430" i="84"/>
  <c r="D431" i="84"/>
  <c r="D432" i="84"/>
  <c r="D433" i="84"/>
  <c r="D434" i="84"/>
  <c r="D435" i="84"/>
  <c r="D436" i="84"/>
  <c r="D437" i="84"/>
  <c r="D438" i="84"/>
  <c r="D439" i="84"/>
  <c r="D440" i="84"/>
  <c r="D441" i="84"/>
  <c r="D442" i="84"/>
  <c r="D443" i="84"/>
  <c r="D444" i="84"/>
  <c r="D445" i="84"/>
  <c r="D446" i="84"/>
  <c r="D447" i="84"/>
  <c r="D448" i="84"/>
  <c r="D449" i="84"/>
  <c r="D450" i="84"/>
  <c r="D451" i="84"/>
  <c r="D452" i="84"/>
  <c r="D453" i="84"/>
  <c r="D454" i="84"/>
  <c r="D455" i="84"/>
  <c r="D456" i="84"/>
  <c r="D457" i="84"/>
  <c r="D458" i="84"/>
  <c r="D459" i="84"/>
  <c r="D460" i="84"/>
  <c r="D461" i="84"/>
  <c r="D462" i="84"/>
  <c r="D463" i="84"/>
  <c r="D464" i="84"/>
  <c r="D465" i="84"/>
  <c r="D466" i="84"/>
  <c r="D467" i="84"/>
  <c r="D468" i="84"/>
  <c r="D469" i="84"/>
  <c r="D470" i="84"/>
  <c r="D471" i="84"/>
  <c r="D472" i="84"/>
  <c r="D473" i="84"/>
  <c r="D474" i="84"/>
  <c r="D475" i="84"/>
  <c r="D476" i="84"/>
  <c r="D477" i="84"/>
  <c r="D478" i="84"/>
  <c r="D479" i="84"/>
  <c r="D480" i="84"/>
  <c r="D481" i="84"/>
  <c r="D482" i="84"/>
  <c r="D483" i="84"/>
  <c r="D484" i="84"/>
  <c r="D485" i="84"/>
  <c r="D486" i="84"/>
  <c r="D487" i="84"/>
  <c r="D488" i="84"/>
  <c r="D489" i="84"/>
  <c r="D490" i="84"/>
  <c r="D491" i="84"/>
  <c r="D492" i="84"/>
  <c r="D493" i="84"/>
  <c r="D494" i="84"/>
  <c r="D495" i="84"/>
  <c r="D496" i="84"/>
  <c r="D497" i="84"/>
  <c r="D498" i="84"/>
  <c r="D499" i="84"/>
  <c r="D500" i="84"/>
  <c r="D501" i="84"/>
  <c r="D502" i="84"/>
  <c r="D503" i="84"/>
  <c r="D504" i="84"/>
  <c r="D505" i="84"/>
  <c r="D506" i="84"/>
  <c r="D507" i="84"/>
  <c r="D508" i="84"/>
  <c r="D509" i="84"/>
  <c r="D510" i="84"/>
  <c r="D511" i="84"/>
  <c r="D512" i="84"/>
  <c r="D513" i="84"/>
  <c r="D514" i="84"/>
  <c r="D515" i="84"/>
  <c r="D516" i="84"/>
  <c r="D517" i="84"/>
  <c r="D518" i="84"/>
  <c r="D519" i="84"/>
  <c r="D520" i="84"/>
  <c r="D521" i="84"/>
  <c r="D522" i="84"/>
  <c r="D523" i="84"/>
  <c r="D524" i="84"/>
  <c r="D525" i="84"/>
  <c r="D526" i="84"/>
  <c r="D527" i="84"/>
  <c r="D528" i="84"/>
  <c r="D529" i="84"/>
  <c r="D530" i="84"/>
  <c r="D531" i="84"/>
  <c r="D532" i="84"/>
  <c r="D533" i="84"/>
  <c r="D534" i="84"/>
  <c r="D535" i="84"/>
  <c r="D536" i="84"/>
  <c r="D537" i="84"/>
  <c r="D538" i="84"/>
  <c r="D539" i="84"/>
  <c r="D540" i="84"/>
  <c r="D541" i="84"/>
  <c r="D542" i="84"/>
  <c r="D543" i="84"/>
  <c r="D544" i="84"/>
  <c r="D545" i="84"/>
  <c r="D546" i="84"/>
  <c r="D547" i="84"/>
  <c r="D548" i="84"/>
  <c r="D549" i="84"/>
  <c r="D550" i="84"/>
  <c r="D551" i="84"/>
  <c r="D552" i="84"/>
  <c r="D553" i="84"/>
  <c r="D554" i="84"/>
  <c r="D555" i="84"/>
  <c r="D556" i="84"/>
  <c r="D557" i="84"/>
  <c r="D558" i="84"/>
  <c r="D559" i="84"/>
  <c r="D560" i="84"/>
  <c r="D561" i="84"/>
  <c r="D562" i="84"/>
  <c r="D563" i="84"/>
  <c r="D564" i="84"/>
  <c r="D565" i="84"/>
  <c r="D566" i="84"/>
  <c r="D567" i="84"/>
  <c r="D568" i="84"/>
  <c r="D569" i="84"/>
  <c r="D570" i="84"/>
  <c r="D571" i="84"/>
  <c r="D572" i="84"/>
  <c r="D573" i="84"/>
  <c r="D574" i="84"/>
  <c r="D575" i="84"/>
  <c r="D576" i="84"/>
  <c r="D577" i="84"/>
  <c r="D578" i="84"/>
  <c r="D579" i="84"/>
  <c r="D580" i="84"/>
  <c r="D581" i="84"/>
  <c r="D582" i="84"/>
  <c r="D583" i="84"/>
  <c r="D584" i="84"/>
  <c r="D585" i="84"/>
  <c r="D586" i="84"/>
  <c r="D587" i="84"/>
  <c r="D588" i="84"/>
  <c r="D589" i="84"/>
  <c r="D590" i="84"/>
  <c r="D591" i="84"/>
  <c r="D592" i="84"/>
  <c r="D593" i="84"/>
  <c r="D594" i="84"/>
  <c r="D595" i="84"/>
  <c r="D596" i="84"/>
  <c r="D597" i="84"/>
  <c r="D598" i="84"/>
  <c r="D599" i="84"/>
  <c r="D600" i="84"/>
  <c r="D601" i="84"/>
  <c r="D602" i="84"/>
  <c r="D603" i="84"/>
  <c r="D604" i="84"/>
  <c r="D605" i="84"/>
  <c r="D606" i="84"/>
  <c r="D607" i="84"/>
  <c r="D608" i="84"/>
  <c r="D609" i="84"/>
  <c r="D610" i="84"/>
  <c r="D611" i="84"/>
  <c r="D612" i="84"/>
  <c r="D613" i="84"/>
  <c r="D2" i="84"/>
  <c r="F3" i="107"/>
  <c r="F4" i="107"/>
  <c r="F5" i="107"/>
  <c r="F6" i="107"/>
  <c r="F7" i="107"/>
  <c r="F8" i="107"/>
  <c r="F9" i="107"/>
  <c r="F10" i="107"/>
  <c r="F11" i="107"/>
  <c r="F12" i="107"/>
  <c r="F13" i="107"/>
  <c r="F14" i="107"/>
  <c r="F15" i="107"/>
  <c r="F16" i="107"/>
  <c r="F17" i="107"/>
  <c r="F18" i="107"/>
  <c r="F19" i="107"/>
  <c r="F20" i="107"/>
  <c r="F21" i="107"/>
  <c r="F22" i="107"/>
  <c r="F23" i="107"/>
  <c r="F24" i="107"/>
  <c r="F25" i="107"/>
  <c r="F26" i="107"/>
  <c r="F27" i="107"/>
  <c r="F28" i="107"/>
  <c r="F29" i="107"/>
  <c r="F30" i="107"/>
  <c r="F31" i="107"/>
  <c r="F32" i="107"/>
  <c r="F33" i="107"/>
  <c r="F34" i="107"/>
  <c r="F35" i="107"/>
  <c r="F36" i="107"/>
  <c r="F37" i="107"/>
  <c r="F38" i="107"/>
  <c r="F39" i="107"/>
  <c r="F40" i="107"/>
  <c r="F41" i="107"/>
  <c r="F42" i="107"/>
  <c r="F43" i="107"/>
  <c r="F44" i="107"/>
  <c r="F45" i="107"/>
  <c r="F46" i="107"/>
  <c r="F47" i="107"/>
  <c r="F48" i="107"/>
  <c r="F49" i="107"/>
  <c r="F50" i="107"/>
  <c r="F51" i="107"/>
  <c r="F52" i="107"/>
  <c r="F53" i="107"/>
  <c r="F54" i="107"/>
  <c r="F55" i="107"/>
  <c r="F56" i="107"/>
  <c r="F57" i="107"/>
  <c r="F58" i="107"/>
  <c r="F59" i="107"/>
  <c r="F60" i="107"/>
  <c r="F61" i="107"/>
  <c r="F62" i="107"/>
  <c r="F63" i="107"/>
  <c r="F64" i="107"/>
  <c r="F65" i="107"/>
  <c r="F66" i="107"/>
  <c r="F67" i="107"/>
  <c r="F68" i="107"/>
  <c r="F69" i="107"/>
  <c r="F70" i="107"/>
  <c r="F71" i="107"/>
  <c r="F72" i="107"/>
  <c r="F73" i="107"/>
  <c r="F74" i="107"/>
  <c r="F75" i="107"/>
  <c r="F76" i="107"/>
  <c r="F77" i="107"/>
  <c r="F78" i="107"/>
  <c r="F79" i="107"/>
  <c r="F80" i="107"/>
  <c r="F81" i="107"/>
  <c r="F82" i="107"/>
  <c r="F83" i="107"/>
  <c r="F84" i="107"/>
  <c r="F85" i="107"/>
  <c r="F86" i="107"/>
  <c r="F87" i="107"/>
  <c r="F88" i="107"/>
  <c r="F89" i="107"/>
  <c r="F90" i="107"/>
  <c r="F91" i="107"/>
  <c r="F92" i="107"/>
  <c r="F93" i="107"/>
  <c r="F94" i="107"/>
  <c r="F95" i="107"/>
  <c r="F96" i="107"/>
  <c r="F97" i="107"/>
  <c r="F98" i="107"/>
  <c r="F99" i="107"/>
  <c r="F100" i="107"/>
  <c r="F101" i="107"/>
  <c r="F102" i="107"/>
  <c r="D544" i="44" s="1"/>
  <c r="F103" i="107"/>
  <c r="D545" i="44" s="1"/>
  <c r="F104" i="107"/>
  <c r="F105" i="107"/>
  <c r="D543" i="44" s="1"/>
  <c r="F106" i="107"/>
  <c r="D551" i="44" s="1"/>
  <c r="F107" i="107"/>
  <c r="D557" i="44" s="1"/>
  <c r="F108" i="107"/>
  <c r="D556" i="44" s="1"/>
  <c r="F109" i="107"/>
  <c r="D539" i="44" s="1"/>
  <c r="F110" i="107"/>
  <c r="F111" i="107"/>
  <c r="F112" i="107"/>
  <c r="D546" i="44" s="1"/>
  <c r="F113" i="107"/>
  <c r="D542" i="44" s="1"/>
  <c r="F114" i="107"/>
  <c r="F115" i="107"/>
  <c r="F116" i="107"/>
  <c r="F117" i="107"/>
  <c r="F118" i="107"/>
  <c r="F119" i="107"/>
  <c r="F120" i="107"/>
  <c r="F121" i="107"/>
  <c r="F122" i="107"/>
  <c r="F123" i="107"/>
  <c r="F124" i="107"/>
  <c r="F125" i="107"/>
  <c r="F126" i="107"/>
  <c r="F127" i="107"/>
  <c r="F128" i="107"/>
  <c r="F129" i="107"/>
  <c r="F130" i="107"/>
  <c r="F131" i="107"/>
  <c r="F132" i="107"/>
  <c r="F133" i="107"/>
  <c r="F134" i="107"/>
  <c r="F135" i="107"/>
  <c r="F136" i="107"/>
  <c r="F137" i="107"/>
  <c r="F138" i="107"/>
  <c r="F139" i="107"/>
  <c r="F140" i="107"/>
  <c r="F141" i="107"/>
  <c r="F142" i="107"/>
  <c r="F143" i="107"/>
  <c r="F144" i="107"/>
  <c r="F145" i="107"/>
  <c r="F146" i="107"/>
  <c r="F147" i="107"/>
  <c r="F148" i="107"/>
  <c r="F149" i="107"/>
  <c r="F150" i="107"/>
  <c r="F151" i="107"/>
  <c r="F152" i="107"/>
  <c r="F153" i="107"/>
  <c r="F154" i="107"/>
  <c r="F155" i="107"/>
  <c r="F156" i="107"/>
  <c r="F157" i="107"/>
  <c r="F158" i="107"/>
  <c r="F159" i="107"/>
  <c r="F160" i="107"/>
  <c r="F161" i="107"/>
  <c r="F162" i="107"/>
  <c r="F163" i="107"/>
  <c r="F164" i="107"/>
  <c r="F165" i="107"/>
  <c r="F166" i="107"/>
  <c r="F167" i="107"/>
  <c r="F168" i="107"/>
  <c r="F169" i="107"/>
  <c r="F170" i="107"/>
  <c r="F171" i="107"/>
  <c r="F172" i="107"/>
  <c r="F173" i="107"/>
  <c r="F174" i="107"/>
  <c r="F175" i="107"/>
  <c r="F176" i="107"/>
  <c r="F177" i="107"/>
  <c r="F178" i="107"/>
  <c r="F179" i="107"/>
  <c r="F180" i="107"/>
  <c r="F181" i="107"/>
  <c r="F182" i="107"/>
  <c r="F183" i="107"/>
  <c r="F184" i="107"/>
  <c r="F185" i="107"/>
  <c r="F186" i="107"/>
  <c r="F187" i="107"/>
  <c r="F188" i="107"/>
  <c r="F189" i="107"/>
  <c r="F190" i="107"/>
  <c r="F191" i="107"/>
  <c r="F192" i="107"/>
  <c r="F193" i="107"/>
  <c r="F194" i="107"/>
  <c r="F195" i="107"/>
  <c r="F196" i="107"/>
  <c r="F197" i="107"/>
  <c r="F198" i="107"/>
  <c r="F199" i="107"/>
  <c r="F200" i="107"/>
  <c r="F201" i="107"/>
  <c r="F202" i="107"/>
  <c r="F203" i="107"/>
  <c r="F204" i="107"/>
  <c r="F205" i="107"/>
  <c r="F206" i="107"/>
  <c r="F207" i="107"/>
  <c r="F208" i="107"/>
  <c r="F209" i="107"/>
  <c r="F210" i="107"/>
  <c r="F211" i="107"/>
  <c r="F212" i="107"/>
  <c r="F213" i="107"/>
  <c r="F214" i="107"/>
  <c r="F215" i="107"/>
  <c r="F216" i="107"/>
  <c r="F217" i="107"/>
  <c r="F218" i="107"/>
  <c r="F219" i="107"/>
  <c r="F220" i="107"/>
  <c r="F221" i="107"/>
  <c r="F222" i="107"/>
  <c r="F223" i="107"/>
  <c r="F224" i="107"/>
  <c r="F225" i="107"/>
  <c r="F226" i="107"/>
  <c r="F227" i="107"/>
  <c r="F228" i="107"/>
  <c r="F229" i="107"/>
  <c r="F230" i="107"/>
  <c r="F231" i="107"/>
  <c r="F232" i="107"/>
  <c r="F233" i="107"/>
  <c r="F234" i="107"/>
  <c r="F235" i="107"/>
  <c r="F236" i="107"/>
  <c r="F237" i="107"/>
  <c r="F238" i="107"/>
  <c r="F239" i="107"/>
  <c r="F240" i="107"/>
  <c r="F241" i="107"/>
  <c r="F242" i="107"/>
  <c r="F243" i="107"/>
  <c r="F244" i="107"/>
  <c r="F245" i="107"/>
  <c r="F246" i="107"/>
  <c r="F247" i="107"/>
  <c r="F248" i="107"/>
  <c r="F249" i="107"/>
  <c r="F250" i="107"/>
  <c r="F251" i="107"/>
  <c r="F252" i="107"/>
  <c r="F253" i="107"/>
  <c r="F254" i="107"/>
  <c r="F255" i="107"/>
  <c r="F256" i="107"/>
  <c r="F257" i="107"/>
  <c r="F258" i="107"/>
  <c r="F259" i="107"/>
  <c r="F260" i="107"/>
  <c r="F261" i="107"/>
  <c r="F262" i="107"/>
  <c r="F263" i="107"/>
  <c r="F264" i="107"/>
  <c r="F265" i="107"/>
  <c r="F266" i="107"/>
  <c r="F267" i="107"/>
  <c r="F268" i="107"/>
  <c r="F269" i="107"/>
  <c r="F270" i="107"/>
  <c r="F271" i="107"/>
  <c r="F272" i="107"/>
  <c r="F273" i="107"/>
  <c r="F274" i="107"/>
  <c r="F275" i="107"/>
  <c r="F276" i="107"/>
  <c r="F277" i="107"/>
  <c r="F278" i="107"/>
  <c r="F279" i="107"/>
  <c r="F280" i="107"/>
  <c r="F281" i="107"/>
  <c r="F282" i="107"/>
  <c r="F283" i="107"/>
  <c r="F284" i="107"/>
  <c r="F285" i="107"/>
  <c r="F286" i="107"/>
  <c r="F287" i="107"/>
  <c r="F288" i="107"/>
  <c r="F289" i="107"/>
  <c r="F290" i="107"/>
  <c r="F291" i="107"/>
  <c r="F292" i="107"/>
  <c r="F293" i="107"/>
  <c r="F294" i="107"/>
  <c r="F295" i="107"/>
  <c r="F296" i="107"/>
  <c r="F297" i="107"/>
  <c r="F298" i="107"/>
  <c r="F299" i="107"/>
  <c r="F300" i="107"/>
  <c r="F301" i="107"/>
  <c r="F302" i="107"/>
  <c r="F303" i="107"/>
  <c r="F304" i="107"/>
  <c r="F305" i="107"/>
  <c r="F306" i="107"/>
  <c r="F307" i="107"/>
  <c r="F308" i="107"/>
  <c r="F309" i="107"/>
  <c r="F310" i="107"/>
  <c r="F311" i="107"/>
  <c r="F312" i="107"/>
  <c r="F313" i="107"/>
  <c r="F314" i="107"/>
  <c r="F315" i="107"/>
  <c r="F316" i="107"/>
  <c r="F317" i="107"/>
  <c r="F318" i="107"/>
  <c r="F319" i="107"/>
  <c r="F320" i="107"/>
  <c r="F321" i="107"/>
  <c r="F322" i="107"/>
  <c r="F323" i="107"/>
  <c r="F324" i="107"/>
  <c r="F325" i="107"/>
  <c r="F326" i="107"/>
  <c r="F327" i="107"/>
  <c r="F328" i="107"/>
  <c r="F329" i="107"/>
  <c r="F330" i="107"/>
  <c r="F331" i="107"/>
  <c r="F332" i="107"/>
  <c r="F333" i="107"/>
  <c r="F334" i="107"/>
  <c r="F335" i="107"/>
  <c r="F336" i="107"/>
  <c r="F337" i="107"/>
  <c r="F338" i="107"/>
  <c r="F339" i="107"/>
  <c r="F340" i="107"/>
  <c r="F341" i="107"/>
  <c r="F342" i="107"/>
  <c r="F343" i="107"/>
  <c r="F344" i="107"/>
  <c r="F345" i="107"/>
  <c r="F346" i="107"/>
  <c r="F347" i="107"/>
  <c r="F348" i="107"/>
  <c r="F349" i="107"/>
  <c r="F350" i="107"/>
  <c r="F351" i="107"/>
  <c r="F352" i="107"/>
  <c r="F353" i="107"/>
  <c r="F354" i="107"/>
  <c r="F355" i="107"/>
  <c r="F356" i="107"/>
  <c r="F357" i="107"/>
  <c r="F358" i="107"/>
  <c r="F359" i="107"/>
  <c r="F360" i="107"/>
  <c r="F361" i="107"/>
  <c r="F362" i="107"/>
  <c r="F363" i="107"/>
  <c r="F364" i="107"/>
  <c r="F365" i="107"/>
  <c r="F366" i="107"/>
  <c r="F367" i="107"/>
  <c r="F368" i="107"/>
  <c r="F369" i="107"/>
  <c r="F370" i="107"/>
  <c r="F371" i="107"/>
  <c r="F372" i="107"/>
  <c r="F373" i="107"/>
  <c r="F374" i="107"/>
  <c r="F375" i="107"/>
  <c r="F376" i="107"/>
  <c r="F377" i="107"/>
  <c r="F378" i="107"/>
  <c r="F379" i="107"/>
  <c r="F380" i="107"/>
  <c r="F381" i="107"/>
  <c r="F382" i="107"/>
  <c r="F383" i="107"/>
  <c r="F384" i="107"/>
  <c r="F385" i="107"/>
  <c r="F386" i="107"/>
  <c r="F387" i="107"/>
  <c r="F388" i="107"/>
  <c r="F389" i="107"/>
  <c r="F390" i="107"/>
  <c r="F391" i="107"/>
  <c r="F392" i="107"/>
  <c r="F393" i="107"/>
  <c r="F394" i="107"/>
  <c r="F395" i="107"/>
  <c r="F396" i="107"/>
  <c r="F397" i="107"/>
  <c r="F398" i="107"/>
  <c r="F399" i="107"/>
  <c r="F400" i="107"/>
  <c r="F401" i="107"/>
  <c r="F402" i="107"/>
  <c r="F403" i="107"/>
  <c r="F404" i="107"/>
  <c r="F405" i="107"/>
  <c r="F406" i="107"/>
  <c r="F407" i="107"/>
  <c r="F408" i="107"/>
  <c r="F409" i="107"/>
  <c r="F410" i="107"/>
  <c r="F411" i="107"/>
  <c r="F412" i="107"/>
  <c r="F413" i="107"/>
  <c r="F414" i="107"/>
  <c r="F415" i="107"/>
  <c r="F416" i="107"/>
  <c r="F417" i="107"/>
  <c r="F418" i="107"/>
  <c r="F419" i="107"/>
  <c r="F420" i="107"/>
  <c r="F421" i="107"/>
  <c r="F422" i="107"/>
  <c r="F423" i="107"/>
  <c r="F424" i="107"/>
  <c r="F425" i="107"/>
  <c r="F426" i="107"/>
  <c r="F427" i="107"/>
  <c r="F428" i="107"/>
  <c r="F429" i="107"/>
  <c r="F430" i="107"/>
  <c r="F431" i="107"/>
  <c r="F432" i="107"/>
  <c r="F433" i="107"/>
  <c r="F434" i="107"/>
  <c r="F435" i="107"/>
  <c r="F436" i="107"/>
  <c r="F437" i="107"/>
  <c r="F438" i="107"/>
  <c r="F439" i="107"/>
  <c r="F440" i="107"/>
  <c r="F441" i="107"/>
  <c r="F442" i="107"/>
  <c r="F443" i="107"/>
  <c r="F444" i="107"/>
  <c r="F445" i="107"/>
  <c r="F446" i="107"/>
  <c r="F447" i="107"/>
  <c r="F448" i="107"/>
  <c r="F449" i="107"/>
  <c r="F450" i="107"/>
  <c r="F451" i="107"/>
  <c r="F452" i="107"/>
  <c r="F453" i="107"/>
  <c r="F454" i="107"/>
  <c r="F455" i="107"/>
  <c r="F456" i="107"/>
  <c r="F457" i="107"/>
  <c r="F458" i="107"/>
  <c r="F459" i="107"/>
  <c r="F460" i="107"/>
  <c r="F461" i="107"/>
  <c r="F462" i="107"/>
  <c r="F463" i="107"/>
  <c r="F464" i="107"/>
  <c r="F465" i="107"/>
  <c r="F466" i="107"/>
  <c r="F467" i="107"/>
  <c r="F468" i="107"/>
  <c r="F469" i="107"/>
  <c r="F470" i="107"/>
  <c r="F471" i="107"/>
  <c r="F472" i="107"/>
  <c r="F473" i="107"/>
  <c r="F474" i="107"/>
  <c r="F475" i="107"/>
  <c r="F476" i="107"/>
  <c r="D540" i="44" s="1"/>
  <c r="F477" i="107"/>
  <c r="F478" i="107"/>
  <c r="F479" i="107"/>
  <c r="F480" i="107"/>
  <c r="F481" i="107"/>
  <c r="D541" i="44" s="1"/>
  <c r="F482" i="107"/>
  <c r="F483" i="107"/>
  <c r="F484" i="107"/>
  <c r="F485" i="107"/>
  <c r="F486" i="107"/>
  <c r="F487" i="107"/>
  <c r="F488" i="107"/>
  <c r="F489" i="107"/>
  <c r="F490" i="107"/>
  <c r="F491" i="107"/>
  <c r="F492" i="107"/>
  <c r="F493" i="107"/>
  <c r="D547" i="44" s="1"/>
  <c r="F494" i="107"/>
  <c r="D553" i="44" s="1"/>
  <c r="F495" i="107"/>
  <c r="D548" i="44" s="1"/>
  <c r="F496" i="107"/>
  <c r="F497" i="107"/>
  <c r="F498" i="107"/>
  <c r="F499" i="107"/>
  <c r="F500" i="107"/>
  <c r="F501" i="107"/>
  <c r="F502" i="107"/>
  <c r="F503" i="107"/>
  <c r="F504" i="107"/>
  <c r="F505" i="107"/>
  <c r="D559" i="44" s="1"/>
  <c r="F506" i="107"/>
  <c r="F507" i="107"/>
  <c r="F508" i="107"/>
  <c r="D552" i="44" s="1"/>
  <c r="F509" i="107"/>
  <c r="F510" i="107"/>
  <c r="F511" i="107"/>
  <c r="D549" i="44" s="1"/>
  <c r="F512" i="107"/>
  <c r="F513" i="107"/>
  <c r="F514" i="107"/>
  <c r="F515" i="107"/>
  <c r="F516" i="107"/>
  <c r="F517" i="107"/>
  <c r="F518" i="107"/>
  <c r="F519" i="107"/>
  <c r="F520" i="107"/>
  <c r="F521" i="107"/>
  <c r="F522" i="107"/>
  <c r="D555" i="44" s="1"/>
  <c r="F523" i="107"/>
  <c r="F524" i="107"/>
  <c r="F525" i="107"/>
  <c r="F526" i="107"/>
  <c r="F527" i="107"/>
  <c r="F528" i="107"/>
  <c r="F529" i="107"/>
  <c r="F530" i="107"/>
  <c r="F531" i="107"/>
  <c r="F532" i="107"/>
  <c r="F533" i="107"/>
  <c r="F534" i="107"/>
  <c r="D554" i="44" s="1"/>
  <c r="F535" i="107"/>
  <c r="D550" i="44" s="1"/>
  <c r="F536" i="107"/>
  <c r="F537" i="107"/>
  <c r="F538" i="107"/>
  <c r="F539" i="107"/>
  <c r="F540" i="107"/>
  <c r="F541" i="107"/>
  <c r="F542" i="107"/>
  <c r="F543" i="107"/>
  <c r="F544" i="107"/>
  <c r="F545" i="107"/>
  <c r="F546" i="107"/>
  <c r="F547" i="107"/>
  <c r="F548" i="107"/>
  <c r="F549" i="107"/>
  <c r="F550" i="107"/>
  <c r="F551" i="107"/>
  <c r="F552" i="107"/>
  <c r="F553" i="107"/>
  <c r="F554" i="107"/>
  <c r="F555" i="107"/>
  <c r="F556" i="107"/>
  <c r="F557" i="107"/>
  <c r="F558" i="107"/>
  <c r="F559" i="107"/>
  <c r="F560" i="107"/>
  <c r="F561" i="107"/>
  <c r="F562" i="107"/>
  <c r="F563" i="107"/>
  <c r="D558" i="44" s="1"/>
  <c r="F564" i="107"/>
  <c r="F565" i="107"/>
  <c r="F566" i="107"/>
  <c r="F567" i="107"/>
  <c r="F568" i="107"/>
  <c r="F569" i="107"/>
  <c r="F570" i="107"/>
  <c r="F571" i="107"/>
  <c r="F572" i="107"/>
  <c r="F573" i="107"/>
  <c r="F574" i="107"/>
  <c r="F575" i="107"/>
  <c r="F576" i="107"/>
  <c r="F577" i="107"/>
  <c r="F578" i="107"/>
  <c r="F579" i="107"/>
  <c r="F580" i="107"/>
  <c r="F581" i="107"/>
  <c r="F582" i="107"/>
  <c r="F583" i="107"/>
  <c r="F584" i="107"/>
  <c r="F585" i="107"/>
  <c r="D560" i="44" s="1"/>
  <c r="F586" i="107"/>
  <c r="F587" i="107"/>
  <c r="F588" i="107"/>
  <c r="F589" i="107"/>
  <c r="F590" i="107"/>
  <c r="F591" i="107"/>
  <c r="F592" i="107"/>
  <c r="F593" i="107"/>
  <c r="D503" i="44" s="1"/>
  <c r="F594" i="107"/>
  <c r="F595" i="107"/>
  <c r="F596" i="107"/>
  <c r="F597" i="107"/>
  <c r="F599" i="107"/>
  <c r="D561" i="44" s="1"/>
  <c r="F600" i="107"/>
  <c r="F601" i="107"/>
  <c r="F602" i="107"/>
  <c r="F603" i="107"/>
  <c r="F604" i="107"/>
  <c r="F605" i="107"/>
  <c r="F606" i="107"/>
  <c r="F607" i="107"/>
  <c r="F608" i="107"/>
  <c r="D509" i="44" s="1"/>
  <c r="F609" i="107"/>
  <c r="D508" i="44" s="1"/>
  <c r="F610" i="107"/>
  <c r="D504" i="44" s="1"/>
  <c r="F611" i="107"/>
  <c r="D505" i="44" s="1"/>
  <c r="F612" i="107"/>
  <c r="D506" i="44" s="1"/>
  <c r="F613" i="107"/>
  <c r="D507" i="44" s="1"/>
  <c r="F614" i="107"/>
  <c r="F615" i="107"/>
  <c r="F616" i="107"/>
  <c r="F617" i="107"/>
  <c r="F618" i="107"/>
  <c r="F619" i="107"/>
  <c r="F620" i="107"/>
  <c r="F621" i="107"/>
  <c r="F622" i="107"/>
  <c r="F623" i="107"/>
  <c r="F624" i="107"/>
  <c r="F625" i="107"/>
  <c r="F626" i="107"/>
  <c r="F627" i="107"/>
  <c r="F628" i="107"/>
  <c r="F629" i="107"/>
  <c r="F630" i="107"/>
  <c r="F631" i="107"/>
  <c r="F632" i="107"/>
  <c r="F633" i="107"/>
  <c r="F634" i="107"/>
  <c r="F635" i="107"/>
  <c r="F636" i="107"/>
  <c r="F637" i="107"/>
  <c r="F638" i="107"/>
  <c r="D510" i="44" s="1"/>
  <c r="F639" i="107"/>
  <c r="F640" i="107"/>
  <c r="F641" i="107"/>
  <c r="F642" i="107"/>
  <c r="F643" i="107"/>
  <c r="F644" i="107"/>
  <c r="F645" i="107"/>
  <c r="F646" i="107"/>
  <c r="F647" i="107"/>
  <c r="F648" i="107"/>
  <c r="F649" i="107"/>
  <c r="F650" i="107"/>
  <c r="F651" i="107"/>
  <c r="F652" i="107"/>
  <c r="F653" i="107"/>
  <c r="F654" i="107"/>
  <c r="F655" i="107"/>
  <c r="F656" i="107"/>
  <c r="F657" i="107"/>
  <c r="F658" i="107"/>
  <c r="F659" i="107"/>
  <c r="F660" i="107"/>
  <c r="F661" i="107"/>
  <c r="F662" i="107"/>
  <c r="F663" i="107"/>
  <c r="F664" i="107"/>
  <c r="F665" i="107"/>
  <c r="F666" i="107"/>
  <c r="F667" i="107"/>
  <c r="F668" i="107"/>
  <c r="F669" i="107"/>
  <c r="F670" i="107"/>
  <c r="F671" i="107"/>
  <c r="F672" i="107"/>
  <c r="F673" i="107"/>
  <c r="F674" i="107"/>
  <c r="F675" i="107"/>
  <c r="F676" i="107"/>
  <c r="F677" i="107"/>
  <c r="F678" i="107"/>
  <c r="F679" i="107"/>
  <c r="F680" i="107"/>
  <c r="F681" i="107"/>
  <c r="F682" i="107"/>
  <c r="F683" i="107"/>
  <c r="F684" i="107"/>
  <c r="F685" i="107"/>
  <c r="F686" i="107"/>
  <c r="F687" i="107"/>
  <c r="F688" i="107"/>
  <c r="F689" i="107"/>
  <c r="F690" i="107"/>
  <c r="F691" i="107"/>
  <c r="F692" i="107"/>
  <c r="F693" i="107"/>
  <c r="F694" i="107"/>
  <c r="F695" i="107"/>
  <c r="F696" i="107"/>
  <c r="F697" i="107"/>
  <c r="F698" i="107"/>
  <c r="F699" i="107"/>
  <c r="F700" i="107"/>
  <c r="F701" i="107"/>
  <c r="F702" i="107"/>
  <c r="F703" i="107"/>
  <c r="F704" i="107"/>
  <c r="F705" i="107"/>
  <c r="F706" i="107"/>
  <c r="F707" i="107"/>
  <c r="F708" i="107"/>
  <c r="F709" i="107"/>
  <c r="F710" i="107"/>
  <c r="F711" i="107"/>
  <c r="F712" i="107"/>
  <c r="F713" i="107"/>
  <c r="F714" i="107"/>
  <c r="F715" i="107"/>
  <c r="F716" i="107"/>
  <c r="F717" i="107"/>
  <c r="F718" i="107"/>
  <c r="F719" i="107"/>
  <c r="F720" i="107"/>
  <c r="F721" i="107"/>
  <c r="F722" i="107"/>
  <c r="F2" i="107"/>
  <c r="A615" i="84" l="1"/>
  <c r="A619" i="84"/>
  <c r="A623" i="84"/>
  <c r="A627" i="84"/>
  <c r="A631" i="84"/>
  <c r="A635" i="84"/>
  <c r="A639" i="84"/>
  <c r="A643" i="84"/>
  <c r="A647" i="84"/>
  <c r="A651" i="84"/>
  <c r="A655" i="84"/>
  <c r="A659" i="84"/>
  <c r="A663" i="84"/>
  <c r="A667" i="84"/>
  <c r="A671" i="84"/>
  <c r="A621" i="84"/>
  <c r="A629" i="84"/>
  <c r="A637" i="84"/>
  <c r="A649" i="84"/>
  <c r="A661" i="84"/>
  <c r="A616" i="84"/>
  <c r="A620" i="84"/>
  <c r="A624" i="84"/>
  <c r="A628" i="84"/>
  <c r="A632" i="84"/>
  <c r="A636" i="84"/>
  <c r="A640" i="84"/>
  <c r="A644" i="84"/>
  <c r="A648" i="84"/>
  <c r="A652" i="84"/>
  <c r="A656" i="84"/>
  <c r="A660" i="84"/>
  <c r="A664" i="84"/>
  <c r="A668" i="84"/>
  <c r="A625" i="84"/>
  <c r="A645" i="84"/>
  <c r="A657" i="84"/>
  <c r="A669" i="84"/>
  <c r="A614" i="84"/>
  <c r="A618" i="84"/>
  <c r="A622" i="84"/>
  <c r="A626" i="84"/>
  <c r="A630" i="84"/>
  <c r="A634" i="84"/>
  <c r="A638" i="84"/>
  <c r="A642" i="84"/>
  <c r="A646" i="84"/>
  <c r="A650" i="84"/>
  <c r="A654" i="84"/>
  <c r="A658" i="84"/>
  <c r="A662" i="84"/>
  <c r="A666" i="84"/>
  <c r="A670" i="84"/>
  <c r="A617" i="84"/>
  <c r="A633" i="84"/>
  <c r="A641" i="84"/>
  <c r="A653" i="84"/>
  <c r="A665" i="84"/>
  <c r="E661" i="38"/>
  <c r="E663" i="38"/>
  <c r="E662" i="38"/>
  <c r="E664" i="38"/>
  <c r="E483" i="38"/>
  <c r="E183" i="38"/>
  <c r="E683" i="38"/>
  <c r="E670" i="38"/>
  <c r="E652" i="38"/>
  <c r="E635" i="38"/>
  <c r="E616" i="38"/>
  <c r="E569" i="38"/>
  <c r="E551" i="38"/>
  <c r="E529" i="38"/>
  <c r="E511" i="38"/>
  <c r="E494" i="38"/>
  <c r="E477" i="38"/>
  <c r="E459" i="38"/>
  <c r="E417" i="38"/>
  <c r="E409" i="38"/>
  <c r="E401" i="38"/>
  <c r="E384" i="38"/>
  <c r="E376" i="38"/>
  <c r="E367" i="38"/>
  <c r="E349" i="38"/>
  <c r="E341" i="38"/>
  <c r="E331" i="38"/>
  <c r="E323" i="38"/>
  <c r="E315" i="38"/>
  <c r="E306" i="38"/>
  <c r="E294" i="38"/>
  <c r="E281" i="38"/>
  <c r="E269" i="38"/>
  <c r="E256" i="38"/>
  <c r="E246" i="38"/>
  <c r="E233" i="38"/>
  <c r="E209" i="38"/>
  <c r="E197" i="38"/>
  <c r="E185" i="38"/>
  <c r="E173" i="38"/>
  <c r="E162" i="38"/>
  <c r="E148" i="38"/>
  <c r="E136" i="38"/>
  <c r="E124" i="38"/>
  <c r="E100" i="38"/>
  <c r="E87" i="38"/>
  <c r="E75" i="38"/>
  <c r="E61" i="38"/>
  <c r="E47" i="38"/>
  <c r="E32" i="38"/>
  <c r="E19" i="38"/>
  <c r="E4" i="38"/>
  <c r="E669" i="38"/>
  <c r="E646" i="38"/>
  <c r="E629" i="38"/>
  <c r="E622" i="38"/>
  <c r="E598" i="38"/>
  <c r="E562" i="38"/>
  <c r="E229" i="38"/>
  <c r="E234" i="38"/>
  <c r="E240" i="38"/>
  <c r="E259" i="38"/>
  <c r="E264" i="38"/>
  <c r="E270" i="38"/>
  <c r="E277" i="38"/>
  <c r="E283" i="38"/>
  <c r="E289" i="38"/>
  <c r="E295" i="38"/>
  <c r="E302" i="38"/>
  <c r="E307" i="38"/>
  <c r="E311" i="38"/>
  <c r="E316" i="38"/>
  <c r="E320" i="38"/>
  <c r="E328" i="38"/>
  <c r="E332" i="38"/>
  <c r="E337" i="38"/>
  <c r="E342" i="38"/>
  <c r="E345" i="38"/>
  <c r="E355" i="38"/>
  <c r="E359" i="38"/>
  <c r="E364" i="38"/>
  <c r="E368" i="38"/>
  <c r="E373" i="38"/>
  <c r="E377" i="38"/>
  <c r="E381" i="38"/>
  <c r="E390" i="38"/>
  <c r="E394" i="38"/>
  <c r="E398" i="38"/>
  <c r="E410" i="38"/>
  <c r="E418" i="38"/>
  <c r="E427" i="38"/>
  <c r="E432" i="38"/>
  <c r="E435" i="38"/>
  <c r="E440" i="38"/>
  <c r="E443" i="38"/>
  <c r="E447" i="38"/>
  <c r="E452" i="38"/>
  <c r="E456" i="38"/>
  <c r="E460" i="38"/>
  <c r="E3" i="38"/>
  <c r="E681" i="38"/>
  <c r="E672" i="38"/>
  <c r="E655" i="38"/>
  <c r="E643" i="38"/>
  <c r="E638" i="38"/>
  <c r="E626" i="38"/>
  <c r="E608" i="38"/>
  <c r="E596" i="38"/>
  <c r="E583" i="38"/>
  <c r="E514" i="38"/>
  <c r="E5" i="38"/>
  <c r="E684" i="38"/>
  <c r="E680" i="38"/>
  <c r="E675" i="38"/>
  <c r="E671" i="38"/>
  <c r="E667" i="38"/>
  <c r="E658" i="38"/>
  <c r="E654" i="38"/>
  <c r="E649" i="38"/>
  <c r="E642" i="38"/>
  <c r="E637" i="38"/>
  <c r="E631" i="38"/>
  <c r="E619" i="38"/>
  <c r="E612" i="38"/>
  <c r="E606" i="38"/>
  <c r="E601" i="38"/>
  <c r="E594" i="38"/>
  <c r="E588" i="38"/>
  <c r="E582" i="38"/>
  <c r="E575" i="38"/>
  <c r="E565" i="38"/>
  <c r="E558" i="38"/>
  <c r="E552" i="38"/>
  <c r="E547" i="38"/>
  <c r="E541" i="38"/>
  <c r="E536" i="38"/>
  <c r="E524" i="38"/>
  <c r="E519" i="38"/>
  <c r="E513" i="38"/>
  <c r="E507" i="38"/>
  <c r="E502" i="38"/>
  <c r="E497" i="38"/>
  <c r="E490" i="38"/>
  <c r="E484" i="38"/>
  <c r="E468" i="38"/>
  <c r="E463" i="38"/>
  <c r="E454" i="38"/>
  <c r="E446" i="38"/>
  <c r="E438" i="38"/>
  <c r="E429" i="38"/>
  <c r="E421" i="38"/>
  <c r="E412" i="38"/>
  <c r="E404" i="38"/>
  <c r="E396" i="38"/>
  <c r="E387" i="38"/>
  <c r="E371" i="38"/>
  <c r="E361" i="38"/>
  <c r="E352" i="38"/>
  <c r="E344" i="38"/>
  <c r="E326" i="38"/>
  <c r="E309" i="38"/>
  <c r="E298" i="38"/>
  <c r="E287" i="38"/>
  <c r="E273" i="38"/>
  <c r="E261" i="38"/>
  <c r="E250" i="38"/>
  <c r="E237" i="38"/>
  <c r="E225" i="38"/>
  <c r="E214" i="38"/>
  <c r="E202" i="38"/>
  <c r="E189" i="38"/>
  <c r="E178" i="38"/>
  <c r="E166" i="38"/>
  <c r="E153" i="38"/>
  <c r="E141" i="38"/>
  <c r="E128" i="38"/>
  <c r="E116" i="38"/>
  <c r="E104" i="38"/>
  <c r="E93" i="38"/>
  <c r="E67" i="38"/>
  <c r="E52" i="38"/>
  <c r="E37" i="38"/>
  <c r="E24" i="38"/>
  <c r="E9" i="38"/>
  <c r="E687" i="38"/>
  <c r="E674" i="38"/>
  <c r="E647" i="38"/>
  <c r="E624" i="38"/>
  <c r="E605" i="38"/>
  <c r="E580" i="38"/>
  <c r="E539" i="38"/>
  <c r="E523" i="38"/>
  <c r="E501" i="38"/>
  <c r="E488" i="38"/>
  <c r="E472" i="38"/>
  <c r="E450" i="38"/>
  <c r="E426" i="38"/>
  <c r="E393" i="38"/>
  <c r="E686" i="38"/>
  <c r="E656" i="38"/>
  <c r="E639" i="38"/>
  <c r="E609" i="38"/>
  <c r="E592" i="38"/>
  <c r="E578" i="38"/>
  <c r="E568" i="38"/>
  <c r="E549" i="38"/>
  <c r="E533" i="38"/>
  <c r="E516" i="38"/>
  <c r="E487" i="38"/>
  <c r="E475" i="38"/>
  <c r="E465" i="38"/>
  <c r="E441" i="38"/>
  <c r="E425" i="38"/>
  <c r="E383" i="38"/>
  <c r="E366" i="38"/>
  <c r="E348" i="38"/>
  <c r="E330" i="38"/>
  <c r="E313" i="38"/>
  <c r="E279" i="38"/>
  <c r="E255" i="38"/>
  <c r="E232" i="38"/>
  <c r="E196" i="38"/>
  <c r="E160" i="38"/>
  <c r="E147" i="38"/>
  <c r="E134" i="38"/>
  <c r="E123" i="38"/>
  <c r="E111" i="38"/>
  <c r="E86" i="38"/>
  <c r="E73" i="38"/>
  <c r="E59" i="38"/>
  <c r="E45" i="38"/>
  <c r="E31" i="38"/>
  <c r="E16" i="38"/>
  <c r="E679" i="38"/>
  <c r="E630" i="38"/>
  <c r="E611" i="38"/>
  <c r="E587" i="38"/>
  <c r="E557" i="38"/>
  <c r="E535" i="38"/>
  <c r="E518" i="38"/>
  <c r="E678" i="38"/>
  <c r="E665" i="38"/>
  <c r="E651" i="38"/>
  <c r="E615" i="38"/>
  <c r="E584" i="38"/>
  <c r="E574" i="38"/>
  <c r="E555" i="38"/>
  <c r="E544" i="38"/>
  <c r="E528" i="38"/>
  <c r="E505" i="38"/>
  <c r="E493" i="38"/>
  <c r="E471" i="38"/>
  <c r="E449" i="38"/>
  <c r="E434" i="38"/>
  <c r="E416" i="38"/>
  <c r="E391" i="38"/>
  <c r="E375" i="38"/>
  <c r="E358" i="38"/>
  <c r="E339" i="38"/>
  <c r="E322" i="38"/>
  <c r="E305" i="38"/>
  <c r="E268" i="38"/>
  <c r="E243" i="38"/>
  <c r="E220" i="38"/>
  <c r="E685" i="38"/>
  <c r="E677" i="38"/>
  <c r="E668" i="38"/>
  <c r="E659" i="38"/>
  <c r="E650" i="38"/>
  <c r="E633" i="38"/>
  <c r="E620" i="38"/>
  <c r="E602" i="38"/>
  <c r="E589" i="38"/>
  <c r="E577" i="38"/>
  <c r="E571" i="38"/>
  <c r="E566" i="38"/>
  <c r="E561" i="38"/>
  <c r="E554" i="38"/>
  <c r="E548" i="38"/>
  <c r="E532" i="38"/>
  <c r="E527" i="38"/>
  <c r="E520" i="38"/>
  <c r="E510" i="38"/>
  <c r="E504" i="38"/>
  <c r="E498" i="38"/>
  <c r="E491" i="38"/>
  <c r="E485" i="38"/>
  <c r="E480" i="38"/>
  <c r="E469" i="38"/>
  <c r="E464" i="38"/>
  <c r="E455" i="38"/>
  <c r="E431" i="38"/>
  <c r="E422" i="38"/>
  <c r="E413" i="38"/>
  <c r="E406" i="38"/>
  <c r="E397" i="38"/>
  <c r="E388" i="38"/>
  <c r="E380" i="38"/>
  <c r="E372" i="38"/>
  <c r="E362" i="38"/>
  <c r="E354" i="38"/>
  <c r="E335" i="38"/>
  <c r="E327" i="38"/>
  <c r="E319" i="38"/>
  <c r="E310" i="38"/>
  <c r="E301" i="38"/>
  <c r="E288" i="38"/>
  <c r="E274" i="38"/>
  <c r="E263" i="38"/>
  <c r="E251" i="38"/>
  <c r="E227" i="38"/>
  <c r="E215" i="38"/>
  <c r="E203" i="38"/>
  <c r="E191" i="38"/>
  <c r="E179" i="38"/>
  <c r="E167" i="38"/>
  <c r="E155" i="38"/>
  <c r="E142" i="38"/>
  <c r="E118" i="38"/>
  <c r="E106" i="38"/>
  <c r="E94" i="38"/>
  <c r="E68" i="38"/>
  <c r="E53" i="38"/>
  <c r="E40" i="38"/>
  <c r="E25" i="38"/>
  <c r="E11" i="38"/>
  <c r="E216" i="38"/>
  <c r="E210" i="38"/>
  <c r="E205" i="38"/>
  <c r="E192" i="38"/>
  <c r="E187" i="38"/>
  <c r="E180" i="38"/>
  <c r="E163" i="38"/>
  <c r="E156" i="38"/>
  <c r="E151" i="38"/>
  <c r="E144" i="38"/>
  <c r="E137" i="38"/>
  <c r="E131" i="38"/>
  <c r="E125" i="38"/>
  <c r="E107" i="38"/>
  <c r="E101" i="38"/>
  <c r="E96" i="38"/>
  <c r="E89" i="38"/>
  <c r="E82" i="38"/>
  <c r="E77" i="38"/>
  <c r="E69" i="38"/>
  <c r="E63" i="38"/>
  <c r="E56" i="38"/>
  <c r="E48" i="38"/>
  <c r="E41" i="38"/>
  <c r="E35" i="38"/>
  <c r="E27" i="38"/>
  <c r="E20" i="38"/>
  <c r="E13" i="38"/>
  <c r="E6" i="38"/>
  <c r="E10" i="38"/>
  <c r="E14" i="38"/>
  <c r="E18" i="38"/>
  <c r="E22" i="38"/>
  <c r="E26" i="38"/>
  <c r="E30" i="38"/>
  <c r="E34" i="38"/>
  <c r="E38" i="38"/>
  <c r="E42" i="38"/>
  <c r="E46" i="38"/>
  <c r="E50" i="38"/>
  <c r="E54" i="38"/>
  <c r="E58" i="38"/>
  <c r="E62" i="38"/>
  <c r="E66" i="38"/>
  <c r="E70" i="38"/>
  <c r="E74" i="38"/>
  <c r="E78" i="38"/>
  <c r="E81" i="38"/>
  <c r="E84" i="38"/>
  <c r="E88" i="38"/>
  <c r="E92" i="38"/>
  <c r="E98" i="38"/>
  <c r="E102" i="38"/>
  <c r="E105" i="38"/>
  <c r="E109" i="38"/>
  <c r="E112" i="38"/>
  <c r="E115" i="38"/>
  <c r="E119" i="38"/>
  <c r="E122" i="38"/>
  <c r="E126" i="38"/>
  <c r="E129" i="38"/>
  <c r="E132" i="38"/>
  <c r="E139" i="38"/>
  <c r="E143" i="38"/>
  <c r="E146" i="38"/>
  <c r="E150" i="38"/>
  <c r="E157" i="38"/>
  <c r="E161" i="38"/>
  <c r="E164" i="38"/>
  <c r="E168" i="38"/>
  <c r="E171" i="38"/>
  <c r="E174" i="38"/>
  <c r="E177" i="38"/>
  <c r="E181" i="38"/>
  <c r="E184" i="38"/>
  <c r="E188" i="38"/>
  <c r="E194" i="38"/>
  <c r="E198" i="38"/>
  <c r="E201" i="38"/>
  <c r="E207" i="38"/>
  <c r="E211" i="38"/>
  <c r="E218" i="38"/>
  <c r="E221" i="38"/>
  <c r="E224" i="38"/>
  <c r="E228" i="38"/>
  <c r="E231" i="38"/>
  <c r="E235" i="38"/>
  <c r="E238" i="38"/>
  <c r="E241" i="38"/>
  <c r="E245" i="38"/>
  <c r="E248" i="38"/>
  <c r="E252" i="38"/>
  <c r="E258" i="38"/>
  <c r="E262" i="38"/>
  <c r="E265" i="38"/>
  <c r="E271" i="38"/>
  <c r="E275" i="38"/>
  <c r="E282" i="38"/>
  <c r="E286" i="38"/>
  <c r="E290" i="38"/>
  <c r="E293" i="38"/>
  <c r="E296" i="38"/>
  <c r="E300" i="38"/>
  <c r="E303" i="38"/>
  <c r="E7" i="38"/>
  <c r="E12" i="38"/>
  <c r="E17" i="38"/>
  <c r="E23" i="38"/>
  <c r="E28" i="38"/>
  <c r="E33" i="38"/>
  <c r="E39" i="38"/>
  <c r="E44" i="38"/>
  <c r="E49" i="38"/>
  <c r="E55" i="38"/>
  <c r="E60" i="38"/>
  <c r="E65" i="38"/>
  <c r="E71" i="38"/>
  <c r="E76" i="38"/>
  <c r="E80" i="38"/>
  <c r="E85" i="38"/>
  <c r="E90" i="38"/>
  <c r="E95" i="38"/>
  <c r="E99" i="38"/>
  <c r="E108" i="38"/>
  <c r="E113" i="38"/>
  <c r="E117" i="38"/>
  <c r="E121" i="38"/>
  <c r="E127" i="38"/>
  <c r="E130" i="38"/>
  <c r="E135" i="38"/>
  <c r="E140" i="38"/>
  <c r="E145" i="38"/>
  <c r="E149" i="38"/>
  <c r="E154" i="38"/>
  <c r="E159" i="38"/>
  <c r="E169" i="38"/>
  <c r="E172" i="38"/>
  <c r="E176" i="38"/>
  <c r="E182" i="38"/>
  <c r="E186" i="38"/>
  <c r="E190" i="38"/>
  <c r="E195" i="38"/>
  <c r="E199" i="38"/>
  <c r="E204" i="38"/>
  <c r="E208" i="38"/>
  <c r="E213" i="38"/>
  <c r="E217" i="38"/>
  <c r="E222" i="38"/>
  <c r="E226" i="38"/>
  <c r="E236" i="38"/>
  <c r="E239" i="38"/>
  <c r="E244" i="38"/>
  <c r="E249" i="38"/>
  <c r="E253" i="38"/>
  <c r="E257" i="38"/>
  <c r="E267" i="38"/>
  <c r="E276" i="38"/>
  <c r="E280" i="38"/>
  <c r="E285" i="38"/>
  <c r="E291" i="38"/>
  <c r="E299" i="38"/>
  <c r="E304" i="38"/>
  <c r="E308" i="38"/>
  <c r="E314" i="38"/>
  <c r="E318" i="38"/>
  <c r="E324" i="38"/>
  <c r="E329" i="38"/>
  <c r="E333" i="38"/>
  <c r="E336" i="38"/>
  <c r="E340" i="38"/>
  <c r="E343" i="38"/>
  <c r="E346" i="38"/>
  <c r="E350" i="38"/>
  <c r="E353" i="38"/>
  <c r="E357" i="38"/>
  <c r="E360" i="38"/>
  <c r="E363" i="38"/>
  <c r="E370" i="38"/>
  <c r="E374" i="38"/>
  <c r="E379" i="38"/>
  <c r="E385" i="38"/>
  <c r="E389" i="38"/>
  <c r="E392" i="38"/>
  <c r="E395" i="38"/>
  <c r="E399" i="38"/>
  <c r="E402" i="38"/>
  <c r="E405" i="38"/>
  <c r="E408" i="38"/>
  <c r="E414" i="38"/>
  <c r="E420" i="38"/>
  <c r="E423" i="38"/>
  <c r="E430" i="38"/>
  <c r="E433" i="38"/>
  <c r="E436" i="38"/>
  <c r="E439" i="38"/>
  <c r="E442" i="38"/>
  <c r="E445" i="38"/>
  <c r="E448" i="38"/>
  <c r="E451" i="38"/>
  <c r="E458" i="38"/>
  <c r="E461" i="38"/>
  <c r="E467" i="38"/>
  <c r="E473" i="38"/>
  <c r="E476" i="38"/>
  <c r="E479" i="38"/>
  <c r="E482" i="38"/>
  <c r="E486" i="38"/>
  <c r="E489" i="38"/>
  <c r="E492" i="38"/>
  <c r="E496" i="38"/>
  <c r="E499" i="38"/>
  <c r="E503" i="38"/>
  <c r="E506" i="38"/>
  <c r="E509" i="38"/>
  <c r="E512" i="38"/>
  <c r="E515" i="38"/>
  <c r="E522" i="38"/>
  <c r="E525" i="38"/>
  <c r="E531" i="38"/>
  <c r="E537" i="38"/>
  <c r="E540" i="38"/>
  <c r="E543" i="38"/>
  <c r="E546" i="38"/>
  <c r="E550" i="38"/>
  <c r="E553" i="38"/>
  <c r="E556" i="38"/>
  <c r="E560" i="38"/>
  <c r="E563" i="38"/>
  <c r="E567" i="38"/>
  <c r="E570" i="38"/>
  <c r="E573" i="38"/>
  <c r="E576" i="38"/>
  <c r="E579" i="38"/>
  <c r="E586" i="38"/>
  <c r="E590" i="38"/>
  <c r="E593" i="38"/>
  <c r="E597" i="38"/>
  <c r="E600" i="38"/>
  <c r="E603" i="38"/>
  <c r="E607" i="38"/>
  <c r="E610" i="38"/>
  <c r="E614" i="38"/>
  <c r="E617" i="38"/>
  <c r="E621" i="38"/>
  <c r="E625" i="38"/>
  <c r="E628" i="38"/>
  <c r="E634" i="38"/>
  <c r="E641" i="38"/>
  <c r="E644" i="38"/>
  <c r="E648" i="38"/>
  <c r="E682" i="38"/>
  <c r="E676" i="38"/>
  <c r="E673" i="38"/>
  <c r="E666" i="38"/>
  <c r="E660" i="38"/>
  <c r="E657" i="38"/>
  <c r="E653" i="38"/>
  <c r="E645" i="38"/>
  <c r="E640" i="38"/>
  <c r="E636" i="38"/>
  <c r="E632" i="38"/>
  <c r="E627" i="38"/>
  <c r="E623" i="38"/>
  <c r="E618" i="38"/>
  <c r="E613" i="38"/>
  <c r="E604" i="38"/>
  <c r="E599" i="38"/>
  <c r="E595" i="38"/>
  <c r="E591" i="38"/>
  <c r="E585" i="38"/>
  <c r="E581" i="38"/>
  <c r="E572" i="38"/>
  <c r="E564" i="38"/>
  <c r="E559" i="38"/>
  <c r="E545" i="38"/>
  <c r="E542" i="38"/>
  <c r="E538" i="38"/>
  <c r="E534" i="38"/>
  <c r="E530" i="38"/>
  <c r="E526" i="38"/>
  <c r="E521" i="38"/>
  <c r="E517" i="38"/>
  <c r="E508" i="38"/>
  <c r="E500" i="38"/>
  <c r="E495" i="38"/>
  <c r="E481" i="38"/>
  <c r="E478" i="38"/>
  <c r="E474" i="38"/>
  <c r="E470" i="38"/>
  <c r="E466" i="38"/>
  <c r="E462" i="38"/>
  <c r="E457" i="38"/>
  <c r="E453" i="38"/>
  <c r="E444" i="38"/>
  <c r="E437" i="38"/>
  <c r="E428" i="38"/>
  <c r="E424" i="38"/>
  <c r="E419" i="38"/>
  <c r="E415" i="38"/>
  <c r="E411" i="38"/>
  <c r="E407" i="38"/>
  <c r="E403" i="38"/>
  <c r="E400" i="38"/>
  <c r="E386" i="38"/>
  <c r="E382" i="38"/>
  <c r="E378" i="38"/>
  <c r="E369" i="38"/>
  <c r="E365" i="38"/>
  <c r="E356" i="38"/>
  <c r="E351" i="38"/>
  <c r="E347" i="38"/>
  <c r="E338" i="38"/>
  <c r="E334" i="38"/>
  <c r="E325" i="38"/>
  <c r="E321" i="38"/>
  <c r="E317" i="38"/>
  <c r="E312" i="38"/>
  <c r="E297" i="38"/>
  <c r="E292" i="38"/>
  <c r="E284" i="38"/>
  <c r="E278" i="38"/>
  <c r="E272" i="38"/>
  <c r="E266" i="38"/>
  <c r="E260" i="38"/>
  <c r="E254" i="38"/>
  <c r="E247" i="38"/>
  <c r="E242" i="38"/>
  <c r="E230" i="38"/>
  <c r="E223" i="38"/>
  <c r="E219" i="38"/>
  <c r="E212" i="38"/>
  <c r="E206" i="38"/>
  <c r="E200" i="38"/>
  <c r="E193" i="38"/>
  <c r="E175" i="38"/>
  <c r="E170" i="38"/>
  <c r="E165" i="38"/>
  <c r="E158" i="38"/>
  <c r="E152" i="38"/>
  <c r="E138" i="38"/>
  <c r="E133" i="38"/>
  <c r="E120" i="38"/>
  <c r="E114" i="38"/>
  <c r="E110" i="38"/>
  <c r="E103" i="38"/>
  <c r="E97" i="38"/>
  <c r="E91" i="38"/>
  <c r="E83" i="38"/>
  <c r="E79" i="38"/>
  <c r="E72" i="38"/>
  <c r="E64" i="38"/>
  <c r="E57" i="38"/>
  <c r="E51" i="38"/>
  <c r="E43" i="38"/>
  <c r="E36" i="38"/>
  <c r="E29" i="38"/>
  <c r="E21" i="38"/>
  <c r="E15" i="38"/>
  <c r="E8" i="38"/>
  <c r="A561" i="84"/>
  <c r="A553" i="84"/>
  <c r="A557" i="84"/>
  <c r="A613" i="84"/>
  <c r="A609" i="84"/>
  <c r="A605" i="84"/>
  <c r="A601" i="84"/>
  <c r="A597" i="84"/>
  <c r="A593" i="84"/>
  <c r="A589" i="84"/>
  <c r="A585" i="84"/>
  <c r="A581" i="84"/>
  <c r="A577" i="84"/>
  <c r="A573" i="84"/>
  <c r="A569" i="84"/>
  <c r="A565" i="84"/>
  <c r="A549" i="84"/>
  <c r="A537" i="84"/>
  <c r="A525" i="84"/>
  <c r="A517" i="84"/>
  <c r="A505" i="84"/>
  <c r="A489" i="84"/>
  <c r="A477" i="84"/>
  <c r="A469" i="84"/>
  <c r="A453" i="84"/>
  <c r="A441" i="84"/>
  <c r="A429" i="84"/>
  <c r="A417" i="84"/>
  <c r="A405" i="84"/>
  <c r="A393" i="84"/>
  <c r="A381" i="84"/>
  <c r="A369" i="84"/>
  <c r="A345" i="84"/>
  <c r="A2" i="84"/>
  <c r="A610" i="84"/>
  <c r="A606" i="84"/>
  <c r="A602" i="84"/>
  <c r="A598" i="84"/>
  <c r="A594" i="84"/>
  <c r="A590" i="84"/>
  <c r="A586" i="84"/>
  <c r="A582" i="84"/>
  <c r="A578" i="84"/>
  <c r="A574" i="84"/>
  <c r="A570" i="84"/>
  <c r="A566" i="84"/>
  <c r="A562" i="84"/>
  <c r="A558" i="84"/>
  <c r="A554" i="84"/>
  <c r="A550" i="84"/>
  <c r="A546" i="84"/>
  <c r="A542" i="84"/>
  <c r="A538" i="84"/>
  <c r="A534" i="84"/>
  <c r="A530" i="84"/>
  <c r="A526" i="84"/>
  <c r="A522" i="84"/>
  <c r="A518" i="84"/>
  <c r="A514" i="84"/>
  <c r="A510" i="84"/>
  <c r="A506" i="84"/>
  <c r="A502" i="84"/>
  <c r="A498" i="84"/>
  <c r="A494" i="84"/>
  <c r="A490" i="84"/>
  <c r="A486" i="84"/>
  <c r="A482" i="84"/>
  <c r="A478" i="84"/>
  <c r="A474" i="84"/>
  <c r="A470" i="84"/>
  <c r="A466" i="84"/>
  <c r="A462" i="84"/>
  <c r="A458" i="84"/>
  <c r="A454" i="84"/>
  <c r="A450" i="84"/>
  <c r="A446" i="84"/>
  <c r="A442" i="84"/>
  <c r="A438" i="84"/>
  <c r="A434" i="84"/>
  <c r="A430" i="84"/>
  <c r="A426" i="84"/>
  <c r="A422" i="84"/>
  <c r="A418" i="84"/>
  <c r="A414" i="84"/>
  <c r="A410" i="84"/>
  <c r="A406" i="84"/>
  <c r="A402" i="84"/>
  <c r="A398" i="84"/>
  <c r="A394" i="84"/>
  <c r="A390" i="84"/>
  <c r="A386" i="84"/>
  <c r="A382" i="84"/>
  <c r="A378" i="84"/>
  <c r="A374" i="84"/>
  <c r="A370" i="84"/>
  <c r="A366" i="84"/>
  <c r="A362" i="84"/>
  <c r="A358" i="84"/>
  <c r="A354" i="84"/>
  <c r="A350" i="84"/>
  <c r="A346" i="84"/>
  <c r="A342" i="84"/>
  <c r="A541" i="84"/>
  <c r="A529" i="84"/>
  <c r="A513" i="84"/>
  <c r="A501" i="84"/>
  <c r="A493" i="84"/>
  <c r="A481" i="84"/>
  <c r="A465" i="84"/>
  <c r="A457" i="84"/>
  <c r="A445" i="84"/>
  <c r="A433" i="84"/>
  <c r="A421" i="84"/>
  <c r="A409" i="84"/>
  <c r="A397" i="84"/>
  <c r="A385" i="84"/>
  <c r="A377" i="84"/>
  <c r="A365" i="84"/>
  <c r="A357" i="84"/>
  <c r="A349" i="84"/>
  <c r="A341" i="84"/>
  <c r="A333" i="84"/>
  <c r="A545" i="84"/>
  <c r="A533" i="84"/>
  <c r="A521" i="84"/>
  <c r="A509" i="84"/>
  <c r="A497" i="84"/>
  <c r="A485" i="84"/>
  <c r="A473" i="84"/>
  <c r="A461" i="84"/>
  <c r="A449" i="84"/>
  <c r="A437" i="84"/>
  <c r="A425" i="84"/>
  <c r="A413" i="84"/>
  <c r="A401" i="84"/>
  <c r="A389" i="84"/>
  <c r="A373" i="84"/>
  <c r="A361" i="84"/>
  <c r="A353" i="84"/>
  <c r="A337" i="84"/>
  <c r="A612" i="84"/>
  <c r="A608" i="84"/>
  <c r="A604" i="84"/>
  <c r="A600" i="84"/>
  <c r="A596" i="84"/>
  <c r="A592" i="84"/>
  <c r="A588" i="84"/>
  <c r="A584" i="84"/>
  <c r="A580" i="84"/>
  <c r="A576" i="84"/>
  <c r="A572" i="84"/>
  <c r="A568" i="84"/>
  <c r="A564" i="84"/>
  <c r="A560" i="84"/>
  <c r="A556" i="84"/>
  <c r="A552" i="84"/>
  <c r="A548" i="84"/>
  <c r="A544" i="84"/>
  <c r="A540" i="84"/>
  <c r="A536" i="84"/>
  <c r="A532" i="84"/>
  <c r="A528" i="84"/>
  <c r="A524" i="84"/>
  <c r="A520" i="84"/>
  <c r="A516" i="84"/>
  <c r="A512" i="84"/>
  <c r="A508" i="84"/>
  <c r="A504" i="84"/>
  <c r="A500" i="84"/>
  <c r="A496" i="84"/>
  <c r="A492" i="84"/>
  <c r="A488" i="84"/>
  <c r="A484" i="84"/>
  <c r="A480" i="84"/>
  <c r="A476" i="84"/>
  <c r="A472" i="84"/>
  <c r="A468" i="84"/>
  <c r="A464" i="84"/>
  <c r="A460" i="84"/>
  <c r="A456" i="84"/>
  <c r="A452" i="84"/>
  <c r="A448" i="84"/>
  <c r="A444" i="84"/>
  <c r="A440" i="84"/>
  <c r="A436" i="84"/>
  <c r="A432" i="84"/>
  <c r="A428" i="84"/>
  <c r="A424" i="84"/>
  <c r="A420" i="84"/>
  <c r="A416" i="84"/>
  <c r="A412" i="84"/>
  <c r="A408" i="84"/>
  <c r="A404" i="84"/>
  <c r="A400" i="84"/>
  <c r="A396" i="84"/>
  <c r="A392" i="84"/>
  <c r="A388" i="84"/>
  <c r="A384" i="84"/>
  <c r="A380" i="84"/>
  <c r="A376" i="84"/>
  <c r="A372" i="84"/>
  <c r="A368" i="84"/>
  <c r="A364" i="84"/>
  <c r="A360" i="84"/>
  <c r="A356" i="84"/>
  <c r="A352" i="84"/>
  <c r="A348" i="84"/>
  <c r="A344" i="84"/>
  <c r="A340" i="84"/>
  <c r="A336" i="84"/>
  <c r="A332" i="84"/>
  <c r="A328" i="84"/>
  <c r="A324" i="84"/>
  <c r="A320" i="84"/>
  <c r="A316" i="84"/>
  <c r="A312" i="84"/>
  <c r="A308" i="84"/>
  <c r="A304" i="84"/>
  <c r="A300" i="84"/>
  <c r="A296" i="84"/>
  <c r="A611" i="84"/>
  <c r="A607" i="84"/>
  <c r="A603" i="84"/>
  <c r="A599" i="84"/>
  <c r="A595" i="84"/>
  <c r="A591" i="84"/>
  <c r="A587" i="84"/>
  <c r="A583" i="84"/>
  <c r="A579" i="84"/>
  <c r="A575" i="84"/>
  <c r="A571" i="84"/>
  <c r="A567" i="84"/>
  <c r="A563" i="84"/>
  <c r="A559" i="84"/>
  <c r="A555" i="84"/>
  <c r="A551" i="84"/>
  <c r="A547" i="84"/>
  <c r="A543" i="84"/>
  <c r="A539" i="84"/>
  <c r="A535" i="84"/>
  <c r="A531" i="84"/>
  <c r="A527" i="84"/>
  <c r="A523" i="84"/>
  <c r="A519" i="84"/>
  <c r="A515" i="84"/>
  <c r="A511" i="84"/>
  <c r="A507" i="84"/>
  <c r="A503" i="84"/>
  <c r="A499" i="84"/>
  <c r="A495" i="84"/>
  <c r="A491" i="84"/>
  <c r="A487" i="84"/>
  <c r="A483" i="84"/>
  <c r="A479" i="84"/>
  <c r="A475" i="84"/>
  <c r="A471" i="84"/>
  <c r="A467" i="84"/>
  <c r="A463" i="84"/>
  <c r="A459" i="84"/>
  <c r="A455" i="84"/>
  <c r="A451" i="84"/>
  <c r="A447" i="84"/>
  <c r="A443" i="84"/>
  <c r="A439" i="84"/>
  <c r="A435" i="84"/>
  <c r="A431" i="84"/>
  <c r="A427" i="84"/>
  <c r="A423" i="84"/>
  <c r="A419" i="84"/>
  <c r="A415" i="84"/>
  <c r="A411" i="84"/>
  <c r="A407" i="84"/>
  <c r="A403" i="84"/>
  <c r="A399" i="84"/>
  <c r="A395" i="84"/>
  <c r="A391" i="84"/>
  <c r="A387" i="84"/>
  <c r="A383" i="84"/>
  <c r="A379" i="84"/>
  <c r="A375" i="84"/>
  <c r="A371" i="84"/>
  <c r="A367" i="84"/>
  <c r="A363" i="84"/>
  <c r="A359" i="84"/>
  <c r="A355" i="84"/>
  <c r="A351" i="84"/>
  <c r="A347" i="84"/>
  <c r="A343" i="84"/>
  <c r="A338" i="84"/>
  <c r="A334" i="84"/>
  <c r="A330" i="84"/>
  <c r="A326" i="84"/>
  <c r="A322" i="84"/>
  <c r="A318" i="84"/>
  <c r="A314" i="84"/>
  <c r="A310" i="84"/>
  <c r="A306" i="84"/>
  <c r="A302" i="84"/>
  <c r="A298" i="84"/>
  <c r="A294" i="84"/>
  <c r="A290" i="84"/>
  <c r="A286" i="84"/>
  <c r="A282" i="84"/>
  <c r="A278" i="84"/>
  <c r="A274" i="84"/>
  <c r="A270" i="84"/>
  <c r="A266" i="84"/>
  <c r="A262" i="84"/>
  <c r="A258" i="84"/>
  <c r="A254" i="84"/>
  <c r="A250" i="84"/>
  <c r="A246" i="84"/>
  <c r="A242" i="84"/>
  <c r="A238" i="84"/>
  <c r="A234" i="84"/>
  <c r="A230" i="84"/>
  <c r="A226" i="84"/>
  <c r="A222" i="84"/>
  <c r="A218" i="84"/>
  <c r="A214" i="84"/>
  <c r="A210" i="84"/>
  <c r="A206" i="84"/>
  <c r="A202" i="84"/>
  <c r="A198" i="84"/>
  <c r="A194" i="84"/>
  <c r="A190" i="84"/>
  <c r="A186" i="84"/>
  <c r="A182" i="84"/>
  <c r="A178" i="84"/>
  <c r="A174" i="84"/>
  <c r="A170" i="84"/>
  <c r="A166" i="84"/>
  <c r="A162" i="84"/>
  <c r="A158" i="84"/>
  <c r="A154" i="84"/>
  <c r="A150" i="84"/>
  <c r="A146" i="84"/>
  <c r="A142" i="84"/>
  <c r="A138" i="84"/>
  <c r="A134" i="84"/>
  <c r="A130" i="84"/>
  <c r="A126" i="84"/>
  <c r="A122" i="84"/>
  <c r="A118" i="84"/>
  <c r="A114" i="84"/>
  <c r="A110" i="84"/>
  <c r="A106" i="84"/>
  <c r="A102" i="84"/>
  <c r="A98" i="84"/>
  <c r="A94" i="84"/>
  <c r="A90" i="84"/>
  <c r="A86" i="84"/>
  <c r="A82" i="84"/>
  <c r="A78" i="84"/>
  <c r="A74" i="84"/>
  <c r="A70" i="84"/>
  <c r="A66" i="84"/>
  <c r="A62" i="84"/>
  <c r="A58" i="84"/>
  <c r="A54" i="84"/>
  <c r="A50" i="84"/>
  <c r="A46" i="84"/>
  <c r="A42" i="84"/>
  <c r="A38" i="84"/>
  <c r="A34" i="84"/>
  <c r="A30" i="84"/>
  <c r="A26" i="84"/>
  <c r="A22" i="84"/>
  <c r="A18" i="84"/>
  <c r="A14" i="84"/>
  <c r="A10" i="84"/>
  <c r="A6" i="84"/>
  <c r="A329" i="84"/>
  <c r="A325" i="84"/>
  <c r="A321" i="84"/>
  <c r="A317" i="84"/>
  <c r="A313" i="84"/>
  <c r="A309" i="84"/>
  <c r="A305" i="84"/>
  <c r="A301" i="84"/>
  <c r="A297" i="84"/>
  <c r="A293" i="84"/>
  <c r="A289" i="84"/>
  <c r="A285" i="84"/>
  <c r="A281" i="84"/>
  <c r="A277" i="84"/>
  <c r="A273" i="84"/>
  <c r="A269" i="84"/>
  <c r="A265" i="84"/>
  <c r="A261" i="84"/>
  <c r="A257" i="84"/>
  <c r="A253" i="84"/>
  <c r="A249" i="84"/>
  <c r="A245" i="84"/>
  <c r="A241" i="84"/>
  <c r="A237" i="84"/>
  <c r="A233" i="84"/>
  <c r="A229" i="84"/>
  <c r="A225" i="84"/>
  <c r="A221" i="84"/>
  <c r="A217" i="84"/>
  <c r="A213" i="84"/>
  <c r="A209" i="84"/>
  <c r="A205" i="84"/>
  <c r="A201" i="84"/>
  <c r="A197" i="84"/>
  <c r="A193" i="84"/>
  <c r="A189" i="84"/>
  <c r="A185" i="84"/>
  <c r="A181" i="84"/>
  <c r="A177" i="84"/>
  <c r="A173" i="84"/>
  <c r="A169" i="84"/>
  <c r="A165" i="84"/>
  <c r="A161" i="84"/>
  <c r="A157" i="84"/>
  <c r="A153" i="84"/>
  <c r="A149" i="84"/>
  <c r="A145" i="84"/>
  <c r="A141" i="84"/>
  <c r="A137" i="84"/>
  <c r="A133" i="84"/>
  <c r="A129" i="84"/>
  <c r="A125" i="84"/>
  <c r="A121" i="84"/>
  <c r="A117" i="84"/>
  <c r="A113" i="84"/>
  <c r="A109" i="84"/>
  <c r="A105" i="84"/>
  <c r="A101" i="84"/>
  <c r="A97" i="84"/>
  <c r="A93" i="84"/>
  <c r="A89" i="84"/>
  <c r="A85" i="84"/>
  <c r="A81" i="84"/>
  <c r="A77" i="84"/>
  <c r="A73" i="84"/>
  <c r="A69" i="84"/>
  <c r="A65" i="84"/>
  <c r="A61" i="84"/>
  <c r="A57" i="84"/>
  <c r="A53" i="84"/>
  <c r="A49" i="84"/>
  <c r="A45" i="84"/>
  <c r="A41" i="84"/>
  <c r="A37" i="84"/>
  <c r="A33" i="84"/>
  <c r="A29" i="84"/>
  <c r="A25" i="84"/>
  <c r="A21" i="84"/>
  <c r="A17" i="84"/>
  <c r="A13" i="84"/>
  <c r="A9" i="84"/>
  <c r="A5" i="84"/>
  <c r="A292" i="84"/>
  <c r="A288" i="84"/>
  <c r="A284" i="84"/>
  <c r="A280" i="84"/>
  <c r="A276" i="84"/>
  <c r="A272" i="84"/>
  <c r="A268" i="84"/>
  <c r="A264" i="84"/>
  <c r="A260" i="84"/>
  <c r="A256" i="84"/>
  <c r="A252" i="84"/>
  <c r="A248" i="84"/>
  <c r="A244" i="84"/>
  <c r="A240" i="84"/>
  <c r="A236" i="84"/>
  <c r="A232" i="84"/>
  <c r="A228" i="84"/>
  <c r="A224" i="84"/>
  <c r="A220" i="84"/>
  <c r="A216" i="84"/>
  <c r="A212" i="84"/>
  <c r="A208" i="84"/>
  <c r="A204" i="84"/>
  <c r="A200" i="84"/>
  <c r="A196" i="84"/>
  <c r="A192" i="84"/>
  <c r="A188" i="84"/>
  <c r="A184" i="84"/>
  <c r="A180" i="84"/>
  <c r="A176" i="84"/>
  <c r="A172" i="84"/>
  <c r="A168" i="84"/>
  <c r="A164" i="84"/>
  <c r="A160" i="84"/>
  <c r="A156" i="84"/>
  <c r="A152" i="84"/>
  <c r="A148" i="84"/>
  <c r="A144" i="84"/>
  <c r="A140" i="84"/>
  <c r="A136" i="84"/>
  <c r="A132" i="84"/>
  <c r="A128" i="84"/>
  <c r="A124" i="84"/>
  <c r="A120" i="84"/>
  <c r="A116" i="84"/>
  <c r="A112" i="84"/>
  <c r="A108" i="84"/>
  <c r="A104" i="84"/>
  <c r="A100" i="84"/>
  <c r="A96" i="84"/>
  <c r="A92" i="84"/>
  <c r="A88" i="84"/>
  <c r="A84" i="84"/>
  <c r="A80" i="84"/>
  <c r="A76" i="84"/>
  <c r="A72" i="84"/>
  <c r="A68" i="84"/>
  <c r="A64" i="84"/>
  <c r="A60" i="84"/>
  <c r="A56" i="84"/>
  <c r="A52" i="84"/>
  <c r="A48" i="84"/>
  <c r="A44" i="84"/>
  <c r="A40" i="84"/>
  <c r="A36" i="84"/>
  <c r="A32" i="84"/>
  <c r="A28" i="84"/>
  <c r="A24" i="84"/>
  <c r="A20" i="84"/>
  <c r="A16" i="84"/>
  <c r="A12" i="84"/>
  <c r="A8" i="84"/>
  <c r="A4" i="84"/>
  <c r="A339" i="84"/>
  <c r="A335" i="84"/>
  <c r="A331" i="84"/>
  <c r="A327" i="84"/>
  <c r="A323" i="84"/>
  <c r="A319" i="84"/>
  <c r="A315" i="84"/>
  <c r="A311" i="84"/>
  <c r="A307" i="84"/>
  <c r="A303" i="84"/>
  <c r="A299" i="84"/>
  <c r="A295" i="84"/>
  <c r="A291" i="84"/>
  <c r="A287" i="84"/>
  <c r="A283" i="84"/>
  <c r="A279" i="84"/>
  <c r="A275" i="84"/>
  <c r="A271" i="84"/>
  <c r="A267" i="84"/>
  <c r="A263" i="84"/>
  <c r="A259" i="84"/>
  <c r="A255" i="84"/>
  <c r="A251" i="84"/>
  <c r="A247" i="84"/>
  <c r="A243" i="84"/>
  <c r="A239" i="84"/>
  <c r="A235" i="84"/>
  <c r="A231" i="84"/>
  <c r="A227" i="84"/>
  <c r="A223" i="84"/>
  <c r="A219" i="84"/>
  <c r="A215" i="84"/>
  <c r="A211" i="84"/>
  <c r="A207" i="84"/>
  <c r="A203" i="84"/>
  <c r="A199" i="84"/>
  <c r="A195" i="84"/>
  <c r="A191" i="84"/>
  <c r="A187" i="84"/>
  <c r="A183" i="84"/>
  <c r="A179" i="84"/>
  <c r="A175" i="84"/>
  <c r="A171" i="84"/>
  <c r="A167" i="84"/>
  <c r="A163" i="84"/>
  <c r="A159" i="84"/>
  <c r="A155" i="84"/>
  <c r="A151" i="84"/>
  <c r="A147" i="84"/>
  <c r="A143" i="84"/>
  <c r="A139" i="84"/>
  <c r="A135" i="84"/>
  <c r="A131" i="84"/>
  <c r="A127" i="84"/>
  <c r="A123" i="84"/>
  <c r="A119" i="84"/>
  <c r="A115" i="84"/>
  <c r="A111" i="84"/>
  <c r="A107" i="84"/>
  <c r="A103" i="84"/>
  <c r="A99" i="84"/>
  <c r="A95" i="84"/>
  <c r="A91" i="84"/>
  <c r="A87" i="84"/>
  <c r="A83" i="84"/>
  <c r="A79" i="84"/>
  <c r="A75" i="84"/>
  <c r="A71" i="84"/>
  <c r="A67" i="84"/>
  <c r="A63" i="84"/>
  <c r="A59" i="84"/>
  <c r="A55" i="84"/>
  <c r="A51" i="84"/>
  <c r="A47" i="84"/>
  <c r="A43" i="84"/>
  <c r="A39" i="84"/>
  <c r="A35" i="84"/>
  <c r="A31" i="84"/>
  <c r="A27" i="84"/>
  <c r="A23" i="84"/>
  <c r="A19" i="84"/>
  <c r="A15" i="84"/>
  <c r="A11" i="84"/>
  <c r="A7" i="84"/>
  <c r="A3" i="84"/>
  <c r="BF687" i="38" l="1"/>
  <c r="BL687" i="38"/>
  <c r="J3" i="44"/>
  <c r="J7" i="44"/>
  <c r="J11" i="44"/>
  <c r="J15" i="44"/>
  <c r="J19" i="44"/>
  <c r="J23" i="44"/>
  <c r="J27" i="44"/>
  <c r="J31" i="44"/>
  <c r="J35" i="44"/>
  <c r="J39" i="44"/>
  <c r="J43" i="44"/>
  <c r="J47" i="44"/>
  <c r="J51" i="44"/>
  <c r="J55" i="44"/>
  <c r="J59" i="44"/>
  <c r="J63" i="44"/>
  <c r="J67" i="44"/>
  <c r="J71" i="44"/>
  <c r="J75" i="44"/>
  <c r="J79" i="44"/>
  <c r="J83" i="44"/>
  <c r="J87" i="44"/>
  <c r="J91" i="44"/>
  <c r="J95" i="44"/>
  <c r="J99" i="44"/>
  <c r="J103" i="44"/>
  <c r="J107" i="44"/>
  <c r="J111" i="44"/>
  <c r="J115" i="44"/>
  <c r="J119" i="44"/>
  <c r="J123" i="44"/>
  <c r="J127" i="44"/>
  <c r="J131" i="44"/>
  <c r="J135" i="44"/>
  <c r="J139" i="44"/>
  <c r="J143" i="44"/>
  <c r="J147" i="44"/>
  <c r="J151" i="44"/>
  <c r="J155" i="44"/>
  <c r="J159" i="44"/>
  <c r="J163" i="44"/>
  <c r="J167" i="44"/>
  <c r="J171" i="44"/>
  <c r="J175" i="44"/>
  <c r="J179" i="44"/>
  <c r="J183" i="44"/>
  <c r="J187" i="44"/>
  <c r="J191" i="44"/>
  <c r="J195" i="44"/>
  <c r="J199" i="44"/>
  <c r="J203" i="44"/>
  <c r="J207" i="44"/>
  <c r="J211" i="44"/>
  <c r="J215" i="44"/>
  <c r="J219" i="44"/>
  <c r="J223" i="44"/>
  <c r="J227" i="44"/>
  <c r="J231" i="44"/>
  <c r="J235" i="44"/>
  <c r="J239" i="44"/>
  <c r="J243" i="44"/>
  <c r="J247" i="44"/>
  <c r="J251" i="44"/>
  <c r="J255" i="44"/>
  <c r="J259" i="44"/>
  <c r="J263" i="44"/>
  <c r="J267" i="44"/>
  <c r="J271" i="44"/>
  <c r="J275" i="44"/>
  <c r="J279" i="44"/>
  <c r="J283" i="44"/>
  <c r="J287" i="44"/>
  <c r="J291" i="44"/>
  <c r="J295" i="44"/>
  <c r="J299" i="44"/>
  <c r="J303" i="44"/>
  <c r="J307" i="44"/>
  <c r="J4" i="44"/>
  <c r="J8" i="44"/>
  <c r="J12" i="44"/>
  <c r="J16" i="44"/>
  <c r="J20" i="44"/>
  <c r="J24" i="44"/>
  <c r="J28" i="44"/>
  <c r="J32" i="44"/>
  <c r="J36" i="44"/>
  <c r="J40" i="44"/>
  <c r="J44" i="44"/>
  <c r="J48" i="44"/>
  <c r="J52" i="44"/>
  <c r="J56" i="44"/>
  <c r="J60" i="44"/>
  <c r="J64" i="44"/>
  <c r="J68" i="44"/>
  <c r="J72" i="44"/>
  <c r="J76" i="44"/>
  <c r="J80" i="44"/>
  <c r="J84" i="44"/>
  <c r="J88" i="44"/>
  <c r="J92" i="44"/>
  <c r="J96" i="44"/>
  <c r="J100" i="44"/>
  <c r="J104" i="44"/>
  <c r="J108" i="44"/>
  <c r="J112" i="44"/>
  <c r="J116" i="44"/>
  <c r="J120" i="44"/>
  <c r="J124" i="44"/>
  <c r="J128" i="44"/>
  <c r="J132" i="44"/>
  <c r="J136" i="44"/>
  <c r="J140" i="44"/>
  <c r="J144" i="44"/>
  <c r="J148" i="44"/>
  <c r="J152" i="44"/>
  <c r="J156" i="44"/>
  <c r="J160" i="44"/>
  <c r="J164" i="44"/>
  <c r="J168" i="44"/>
  <c r="J172" i="44"/>
  <c r="J176" i="44"/>
  <c r="J180" i="44"/>
  <c r="J184" i="44"/>
  <c r="J188" i="44"/>
  <c r="J192" i="44"/>
  <c r="J196" i="44"/>
  <c r="J200" i="44"/>
  <c r="J204" i="44"/>
  <c r="J208" i="44"/>
  <c r="J212" i="44"/>
  <c r="J216" i="44"/>
  <c r="J220" i="44"/>
  <c r="J224" i="44"/>
  <c r="J228" i="44"/>
  <c r="J232" i="44"/>
  <c r="J236" i="44"/>
  <c r="J240" i="44"/>
  <c r="J244" i="44"/>
  <c r="J248" i="44"/>
  <c r="J252" i="44"/>
  <c r="J256" i="44"/>
  <c r="J260" i="44"/>
  <c r="J264" i="44"/>
  <c r="J268" i="44"/>
  <c r="J272" i="44"/>
  <c r="J276" i="44"/>
  <c r="J280" i="44"/>
  <c r="J284" i="44"/>
  <c r="J288" i="44"/>
  <c r="J292" i="44"/>
  <c r="J296" i="44"/>
  <c r="J300" i="44"/>
  <c r="J304" i="44"/>
  <c r="J308" i="44"/>
  <c r="J312" i="44"/>
  <c r="J316" i="44"/>
  <c r="J6" i="44"/>
  <c r="J10" i="44"/>
  <c r="J14" i="44"/>
  <c r="J18" i="44"/>
  <c r="J22" i="44"/>
  <c r="J26" i="44"/>
  <c r="J30" i="44"/>
  <c r="J34" i="44"/>
  <c r="J38" i="44"/>
  <c r="J42" i="44"/>
  <c r="J46" i="44"/>
  <c r="J50" i="44"/>
  <c r="J54" i="44"/>
  <c r="J58" i="44"/>
  <c r="J62" i="44"/>
  <c r="J66" i="44"/>
  <c r="J70" i="44"/>
  <c r="J74" i="44"/>
  <c r="J78" i="44"/>
  <c r="J82" i="44"/>
  <c r="J86" i="44"/>
  <c r="J90" i="44"/>
  <c r="J94" i="44"/>
  <c r="J98" i="44"/>
  <c r="J102" i="44"/>
  <c r="J106" i="44"/>
  <c r="J110" i="44"/>
  <c r="J114" i="44"/>
  <c r="J118" i="44"/>
  <c r="J122" i="44"/>
  <c r="J126" i="44"/>
  <c r="J130" i="44"/>
  <c r="J134" i="44"/>
  <c r="J138" i="44"/>
  <c r="J142" i="44"/>
  <c r="J146" i="44"/>
  <c r="J150" i="44"/>
  <c r="J154" i="44"/>
  <c r="J158" i="44"/>
  <c r="J162" i="44"/>
  <c r="J166" i="44"/>
  <c r="J170" i="44"/>
  <c r="J174" i="44"/>
  <c r="J178" i="44"/>
  <c r="J182" i="44"/>
  <c r="J186" i="44"/>
  <c r="J190" i="44"/>
  <c r="J194" i="44"/>
  <c r="J198" i="44"/>
  <c r="J202" i="44"/>
  <c r="J206" i="44"/>
  <c r="J210" i="44"/>
  <c r="J214" i="44"/>
  <c r="J218" i="44"/>
  <c r="J222" i="44"/>
  <c r="J226" i="44"/>
  <c r="J230" i="44"/>
  <c r="J234" i="44"/>
  <c r="J238" i="44"/>
  <c r="J242" i="44"/>
  <c r="J246" i="44"/>
  <c r="J250" i="44"/>
  <c r="J254" i="44"/>
  <c r="J258" i="44"/>
  <c r="J262" i="44"/>
  <c r="J266" i="44"/>
  <c r="J270" i="44"/>
  <c r="J274" i="44"/>
  <c r="J278" i="44"/>
  <c r="J282" i="44"/>
  <c r="J286" i="44"/>
  <c r="J290" i="44"/>
  <c r="J294" i="44"/>
  <c r="J298" i="44"/>
  <c r="J302" i="44"/>
  <c r="J306" i="44"/>
  <c r="J310" i="44"/>
  <c r="J314" i="44"/>
  <c r="J318" i="44"/>
  <c r="J322" i="44"/>
  <c r="J326" i="44"/>
  <c r="J330" i="44"/>
  <c r="J334" i="44"/>
  <c r="J338" i="44"/>
  <c r="J342" i="44"/>
  <c r="J5" i="44"/>
  <c r="J21" i="44"/>
  <c r="J37" i="44"/>
  <c r="J53" i="44"/>
  <c r="J69" i="44"/>
  <c r="J85" i="44"/>
  <c r="J101" i="44"/>
  <c r="J117" i="44"/>
  <c r="J133" i="44"/>
  <c r="J149" i="44"/>
  <c r="J165" i="44"/>
  <c r="J181" i="44"/>
  <c r="J197" i="44"/>
  <c r="J213" i="44"/>
  <c r="J229" i="44"/>
  <c r="J245" i="44"/>
  <c r="J261" i="44"/>
  <c r="J277" i="44"/>
  <c r="J293" i="44"/>
  <c r="J309" i="44"/>
  <c r="J317" i="44"/>
  <c r="J323" i="44"/>
  <c r="J328" i="44"/>
  <c r="J333" i="44"/>
  <c r="J339" i="44"/>
  <c r="J344" i="44"/>
  <c r="J348" i="44"/>
  <c r="J352" i="44"/>
  <c r="J356" i="44"/>
  <c r="J360" i="44"/>
  <c r="J364" i="44"/>
  <c r="J368" i="44"/>
  <c r="J372" i="44"/>
  <c r="J376" i="44"/>
  <c r="J380" i="44"/>
  <c r="J384" i="44"/>
  <c r="J388" i="44"/>
  <c r="J392" i="44"/>
  <c r="J396" i="44"/>
  <c r="J400" i="44"/>
  <c r="J404" i="44"/>
  <c r="J408" i="44"/>
  <c r="J412" i="44"/>
  <c r="J416" i="44"/>
  <c r="J420" i="44"/>
  <c r="J424" i="44"/>
  <c r="J428" i="44"/>
  <c r="J432" i="44"/>
  <c r="J436" i="44"/>
  <c r="J440" i="44"/>
  <c r="J444" i="44"/>
  <c r="J448" i="44"/>
  <c r="J452" i="44"/>
  <c r="J456" i="44"/>
  <c r="J460" i="44"/>
  <c r="J464" i="44"/>
  <c r="J468" i="44"/>
  <c r="J472" i="44"/>
  <c r="J476" i="44"/>
  <c r="J480" i="44"/>
  <c r="J484" i="44"/>
  <c r="J488" i="44"/>
  <c r="J492" i="44"/>
  <c r="J496" i="44"/>
  <c r="J500" i="44"/>
  <c r="J504" i="44"/>
  <c r="J508" i="44"/>
  <c r="J512" i="44"/>
  <c r="J516" i="44"/>
  <c r="J520" i="44"/>
  <c r="J524" i="44"/>
  <c r="J528" i="44"/>
  <c r="J532" i="44"/>
  <c r="J536" i="44"/>
  <c r="J540" i="44"/>
  <c r="J544" i="44"/>
  <c r="J548" i="44"/>
  <c r="J552" i="44"/>
  <c r="J556" i="44"/>
  <c r="J560" i="44"/>
  <c r="J2" i="44"/>
  <c r="J45" i="44"/>
  <c r="J77" i="44"/>
  <c r="J125" i="44"/>
  <c r="J173" i="44"/>
  <c r="J9" i="44"/>
  <c r="J25" i="44"/>
  <c r="J41" i="44"/>
  <c r="J57" i="44"/>
  <c r="J73" i="44"/>
  <c r="J89" i="44"/>
  <c r="J105" i="44"/>
  <c r="J121" i="44"/>
  <c r="J137" i="44"/>
  <c r="J153" i="44"/>
  <c r="J169" i="44"/>
  <c r="J185" i="44"/>
  <c r="J201" i="44"/>
  <c r="J217" i="44"/>
  <c r="J233" i="44"/>
  <c r="J249" i="44"/>
  <c r="J265" i="44"/>
  <c r="J281" i="44"/>
  <c r="J297" i="44"/>
  <c r="J311" i="44"/>
  <c r="J319" i="44"/>
  <c r="J324" i="44"/>
  <c r="J329" i="44"/>
  <c r="J335" i="44"/>
  <c r="J340" i="44"/>
  <c r="J345" i="44"/>
  <c r="J349" i="44"/>
  <c r="J353" i="44"/>
  <c r="J357" i="44"/>
  <c r="J361" i="44"/>
  <c r="J365" i="44"/>
  <c r="J369" i="44"/>
  <c r="J373" i="44"/>
  <c r="J377" i="44"/>
  <c r="J381" i="44"/>
  <c r="J385" i="44"/>
  <c r="J389" i="44"/>
  <c r="J393" i="44"/>
  <c r="J397" i="44"/>
  <c r="J401" i="44"/>
  <c r="J405" i="44"/>
  <c r="J409" i="44"/>
  <c r="J413" i="44"/>
  <c r="J417" i="44"/>
  <c r="J421" i="44"/>
  <c r="J425" i="44"/>
  <c r="J429" i="44"/>
  <c r="J433" i="44"/>
  <c r="J437" i="44"/>
  <c r="J441" i="44"/>
  <c r="J445" i="44"/>
  <c r="J449" i="44"/>
  <c r="J453" i="44"/>
  <c r="J457" i="44"/>
  <c r="J461" i="44"/>
  <c r="J465" i="44"/>
  <c r="J469" i="44"/>
  <c r="J473" i="44"/>
  <c r="J477" i="44"/>
  <c r="J481" i="44"/>
  <c r="J485" i="44"/>
  <c r="J489" i="44"/>
  <c r="J493" i="44"/>
  <c r="J497" i="44"/>
  <c r="J501" i="44"/>
  <c r="J505" i="44"/>
  <c r="J509" i="44"/>
  <c r="J513" i="44"/>
  <c r="J517" i="44"/>
  <c r="J521" i="44"/>
  <c r="J525" i="44"/>
  <c r="J529" i="44"/>
  <c r="J533" i="44"/>
  <c r="J537" i="44"/>
  <c r="J541" i="44"/>
  <c r="J545" i="44"/>
  <c r="J549" i="44"/>
  <c r="J553" i="44"/>
  <c r="J557" i="44"/>
  <c r="J561" i="44"/>
  <c r="J13" i="44"/>
  <c r="J93" i="44"/>
  <c r="J141" i="44"/>
  <c r="J157" i="44"/>
  <c r="J205" i="44"/>
  <c r="J17" i="44"/>
  <c r="J33" i="44"/>
  <c r="J49" i="44"/>
  <c r="J65" i="44"/>
  <c r="J81" i="44"/>
  <c r="J97" i="44"/>
  <c r="J113" i="44"/>
  <c r="J129" i="44"/>
  <c r="J145" i="44"/>
  <c r="J161" i="44"/>
  <c r="J177" i="44"/>
  <c r="J193" i="44"/>
  <c r="J209" i="44"/>
  <c r="J225" i="44"/>
  <c r="J241" i="44"/>
  <c r="J257" i="44"/>
  <c r="J273" i="44"/>
  <c r="J289" i="44"/>
  <c r="J305" i="44"/>
  <c r="J315" i="44"/>
  <c r="J321" i="44"/>
  <c r="J327" i="44"/>
  <c r="J332" i="44"/>
  <c r="J337" i="44"/>
  <c r="J343" i="44"/>
  <c r="J347" i="44"/>
  <c r="J351" i="44"/>
  <c r="J355" i="44"/>
  <c r="J359" i="44"/>
  <c r="J363" i="44"/>
  <c r="J367" i="44"/>
  <c r="J371" i="44"/>
  <c r="J375" i="44"/>
  <c r="J379" i="44"/>
  <c r="J383" i="44"/>
  <c r="J387" i="44"/>
  <c r="J391" i="44"/>
  <c r="J395" i="44"/>
  <c r="J399" i="44"/>
  <c r="J403" i="44"/>
  <c r="J407" i="44"/>
  <c r="J411" i="44"/>
  <c r="J415" i="44"/>
  <c r="J419" i="44"/>
  <c r="J423" i="44"/>
  <c r="J427" i="44"/>
  <c r="J431" i="44"/>
  <c r="J435" i="44"/>
  <c r="J439" i="44"/>
  <c r="J443" i="44"/>
  <c r="J447" i="44"/>
  <c r="J451" i="44"/>
  <c r="J455" i="44"/>
  <c r="J459" i="44"/>
  <c r="J463" i="44"/>
  <c r="J467" i="44"/>
  <c r="J471" i="44"/>
  <c r="J475" i="44"/>
  <c r="J479" i="44"/>
  <c r="J483" i="44"/>
  <c r="J487" i="44"/>
  <c r="J491" i="44"/>
  <c r="J495" i="44"/>
  <c r="J499" i="44"/>
  <c r="J503" i="44"/>
  <c r="J507" i="44"/>
  <c r="J511" i="44"/>
  <c r="J515" i="44"/>
  <c r="J519" i="44"/>
  <c r="J523" i="44"/>
  <c r="J527" i="44"/>
  <c r="J531" i="44"/>
  <c r="J535" i="44"/>
  <c r="J539" i="44"/>
  <c r="J543" i="44"/>
  <c r="J547" i="44"/>
  <c r="J551" i="44"/>
  <c r="J555" i="44"/>
  <c r="J559" i="44"/>
  <c r="J563" i="44"/>
  <c r="J29" i="44"/>
  <c r="J61" i="44"/>
  <c r="J109" i="44"/>
  <c r="J189" i="44"/>
  <c r="J221" i="44"/>
  <c r="J285" i="44"/>
  <c r="J325" i="44"/>
  <c r="J346" i="44"/>
  <c r="J362" i="44"/>
  <c r="J378" i="44"/>
  <c r="J394" i="44"/>
  <c r="J410" i="44"/>
  <c r="J426" i="44"/>
  <c r="J442" i="44"/>
  <c r="J458" i="44"/>
  <c r="J474" i="44"/>
  <c r="J490" i="44"/>
  <c r="J506" i="44"/>
  <c r="J522" i="44"/>
  <c r="J538" i="44"/>
  <c r="J558" i="44"/>
  <c r="J336" i="44"/>
  <c r="J386" i="44"/>
  <c r="J434" i="44"/>
  <c r="J498" i="44"/>
  <c r="J546" i="44"/>
  <c r="J237" i="44"/>
  <c r="J301" i="44"/>
  <c r="J331" i="44"/>
  <c r="J350" i="44"/>
  <c r="J366" i="44"/>
  <c r="J382" i="44"/>
  <c r="J398" i="44"/>
  <c r="J414" i="44"/>
  <c r="J430" i="44"/>
  <c r="J446" i="44"/>
  <c r="J462" i="44"/>
  <c r="J478" i="44"/>
  <c r="J494" i="44"/>
  <c r="J510" i="44"/>
  <c r="J526" i="44"/>
  <c r="J542" i="44"/>
  <c r="J313" i="44"/>
  <c r="J370" i="44"/>
  <c r="J418" i="44"/>
  <c r="J466" i="44"/>
  <c r="J514" i="44"/>
  <c r="J562" i="44"/>
  <c r="J269" i="44"/>
  <c r="J320" i="44"/>
  <c r="J341" i="44"/>
  <c r="J358" i="44"/>
  <c r="J374" i="44"/>
  <c r="J390" i="44"/>
  <c r="J406" i="44"/>
  <c r="J422" i="44"/>
  <c r="J438" i="44"/>
  <c r="J454" i="44"/>
  <c r="J470" i="44"/>
  <c r="J486" i="44"/>
  <c r="J502" i="44"/>
  <c r="J518" i="44"/>
  <c r="J534" i="44"/>
  <c r="J550" i="44"/>
  <c r="J554" i="44"/>
  <c r="J253" i="44"/>
  <c r="J354" i="44"/>
  <c r="J402" i="44"/>
  <c r="J450" i="44"/>
  <c r="J482" i="44"/>
  <c r="J530" i="44"/>
  <c r="N681" i="107"/>
  <c r="N697" i="107"/>
  <c r="N703" i="107"/>
  <c r="N707" i="107"/>
  <c r="N711" i="107"/>
  <c r="N715" i="107"/>
  <c r="N719" i="107"/>
  <c r="N605" i="107"/>
  <c r="N607" i="107"/>
  <c r="N609" i="107"/>
  <c r="N611" i="107"/>
  <c r="N613" i="107"/>
  <c r="N615" i="107"/>
  <c r="N617" i="107"/>
  <c r="N619" i="107"/>
  <c r="N621" i="107"/>
  <c r="N623" i="107"/>
  <c r="N625" i="107"/>
  <c r="N627" i="107"/>
  <c r="N629" i="107"/>
  <c r="N631" i="107"/>
  <c r="N633" i="107"/>
  <c r="N635" i="107"/>
  <c r="N637" i="107"/>
  <c r="N639" i="107"/>
  <c r="N641" i="107"/>
  <c r="N643" i="107"/>
  <c r="N645" i="107"/>
  <c r="N647" i="107"/>
  <c r="N649" i="107"/>
  <c r="N651" i="107"/>
  <c r="N653" i="107"/>
  <c r="N655" i="107"/>
  <c r="N657" i="107"/>
  <c r="N659" i="107"/>
  <c r="N661" i="107"/>
  <c r="N663" i="107"/>
  <c r="N665" i="107"/>
  <c r="N667" i="107"/>
  <c r="N669" i="107"/>
  <c r="N671" i="107"/>
  <c r="N673" i="107"/>
  <c r="N675" i="107"/>
  <c r="N677" i="107"/>
  <c r="N679" i="107"/>
  <c r="N683" i="107"/>
  <c r="N685" i="107"/>
  <c r="N687" i="107"/>
  <c r="N689" i="107"/>
  <c r="N691" i="107"/>
  <c r="N693" i="107"/>
  <c r="N695" i="107"/>
  <c r="N699" i="107"/>
  <c r="N701" i="107"/>
  <c r="N705" i="107"/>
  <c r="N709" i="107"/>
  <c r="N713" i="107"/>
  <c r="N717" i="107"/>
  <c r="N721" i="107"/>
  <c r="N608" i="107"/>
  <c r="N616" i="107"/>
  <c r="N624" i="107"/>
  <c r="N632" i="107"/>
  <c r="N640" i="107"/>
  <c r="N648" i="107"/>
  <c r="N656" i="107"/>
  <c r="N664" i="107"/>
  <c r="N672" i="107"/>
  <c r="N680" i="107"/>
  <c r="N686" i="107"/>
  <c r="N690" i="107"/>
  <c r="N694" i="107"/>
  <c r="N698" i="107"/>
  <c r="N702" i="107"/>
  <c r="N706" i="107"/>
  <c r="N710" i="107"/>
  <c r="N714" i="107"/>
  <c r="N718" i="107"/>
  <c r="N722" i="107"/>
  <c r="N610" i="107"/>
  <c r="N618" i="107"/>
  <c r="N626" i="107"/>
  <c r="N634" i="107"/>
  <c r="N642" i="107"/>
  <c r="N650" i="107"/>
  <c r="N658" i="107"/>
  <c r="N666" i="107"/>
  <c r="N674" i="107"/>
  <c r="N682" i="107"/>
  <c r="N612" i="107"/>
  <c r="N620" i="107"/>
  <c r="N628" i="107"/>
  <c r="N636" i="107"/>
  <c r="N644" i="107"/>
  <c r="N652" i="107"/>
  <c r="N660" i="107"/>
  <c r="N668" i="107"/>
  <c r="N676" i="107"/>
  <c r="N684" i="107"/>
  <c r="N688" i="107"/>
  <c r="N692" i="107"/>
  <c r="N696" i="107"/>
  <c r="N700" i="107"/>
  <c r="N704" i="107"/>
  <c r="N708" i="107"/>
  <c r="N712" i="107"/>
  <c r="N716" i="107"/>
  <c r="N720" i="107"/>
  <c r="N606" i="107"/>
  <c r="N614" i="107"/>
  <c r="N622" i="107"/>
  <c r="N630" i="107"/>
  <c r="N638" i="107"/>
  <c r="N646" i="107"/>
  <c r="N654" i="107"/>
  <c r="N662" i="107"/>
  <c r="N670" i="107"/>
  <c r="N678" i="107"/>
  <c r="M605" i="107"/>
  <c r="M607" i="107"/>
  <c r="M609" i="107"/>
  <c r="M611" i="107"/>
  <c r="M613" i="107"/>
  <c r="M615" i="107"/>
  <c r="M617" i="107"/>
  <c r="M619" i="107"/>
  <c r="M621" i="107"/>
  <c r="M623" i="107"/>
  <c r="M625" i="107"/>
  <c r="M627" i="107"/>
  <c r="M629" i="107"/>
  <c r="M631" i="107"/>
  <c r="M633" i="107"/>
  <c r="M635" i="107"/>
  <c r="M637" i="107"/>
  <c r="M639" i="107"/>
  <c r="M641" i="107"/>
  <c r="M643" i="107"/>
  <c r="M645" i="107"/>
  <c r="M647" i="107"/>
  <c r="M649" i="107"/>
  <c r="M651" i="107"/>
  <c r="M653" i="107"/>
  <c r="M655" i="107"/>
  <c r="M657" i="107"/>
  <c r="M659" i="107"/>
  <c r="M661" i="107"/>
  <c r="M663" i="107"/>
  <c r="M665" i="107"/>
  <c r="M667" i="107"/>
  <c r="M669" i="107"/>
  <c r="M671" i="107"/>
  <c r="M673" i="107"/>
  <c r="M675" i="107"/>
  <c r="M677" i="107"/>
  <c r="M679" i="107"/>
  <c r="M681" i="107"/>
  <c r="M683" i="107"/>
  <c r="M685" i="107"/>
  <c r="M687" i="107"/>
  <c r="M689" i="107"/>
  <c r="M691" i="107"/>
  <c r="M693" i="107"/>
  <c r="M695" i="107"/>
  <c r="M697" i="107"/>
  <c r="M699" i="107"/>
  <c r="M701" i="107"/>
  <c r="M703" i="107"/>
  <c r="M705" i="107"/>
  <c r="M707" i="107"/>
  <c r="M709" i="107"/>
  <c r="M711" i="107"/>
  <c r="M713" i="107"/>
  <c r="M715" i="107"/>
  <c r="M717" i="107"/>
  <c r="M719" i="107"/>
  <c r="M721" i="107"/>
  <c r="M606" i="107"/>
  <c r="M610" i="107"/>
  <c r="M614" i="107"/>
  <c r="M618" i="107"/>
  <c r="M622" i="107"/>
  <c r="M626" i="107"/>
  <c r="M630" i="107"/>
  <c r="M634" i="107"/>
  <c r="M638" i="107"/>
  <c r="M642" i="107"/>
  <c r="M646" i="107"/>
  <c r="M652" i="107"/>
  <c r="M656" i="107"/>
  <c r="M660" i="107"/>
  <c r="M664" i="107"/>
  <c r="M668" i="107"/>
  <c r="M672" i="107"/>
  <c r="M676" i="107"/>
  <c r="M680" i="107"/>
  <c r="M608" i="107"/>
  <c r="M612" i="107"/>
  <c r="M616" i="107"/>
  <c r="M620" i="107"/>
  <c r="M624" i="107"/>
  <c r="M628" i="107"/>
  <c r="M632" i="107"/>
  <c r="M636" i="107"/>
  <c r="M640" i="107"/>
  <c r="M644" i="107"/>
  <c r="M648" i="107"/>
  <c r="M650" i="107"/>
  <c r="M654" i="107"/>
  <c r="M658" i="107"/>
  <c r="M662" i="107"/>
  <c r="M666" i="107"/>
  <c r="M670" i="107"/>
  <c r="M674" i="107"/>
  <c r="M678" i="107"/>
  <c r="M682" i="107"/>
  <c r="M684" i="107"/>
  <c r="M688" i="107"/>
  <c r="M692" i="107"/>
  <c r="M696" i="107"/>
  <c r="M700" i="107"/>
  <c r="M704" i="107"/>
  <c r="M708" i="107"/>
  <c r="M712" i="107"/>
  <c r="M716" i="107"/>
  <c r="M720" i="107"/>
  <c r="M686" i="107"/>
  <c r="M690" i="107"/>
  <c r="M694" i="107"/>
  <c r="M698" i="107"/>
  <c r="M702" i="107"/>
  <c r="M706" i="107"/>
  <c r="M710" i="107"/>
  <c r="M714" i="107"/>
  <c r="M718" i="107"/>
  <c r="M722" i="107"/>
  <c r="BJ21" i="38"/>
  <c r="BL21" i="38"/>
  <c r="BT21" i="38"/>
  <c r="BU21" i="38" s="1"/>
  <c r="BR21" i="38"/>
  <c r="BS21" i="38" s="1"/>
  <c r="BV21" i="38"/>
  <c r="BN21" i="38"/>
  <c r="BO21" i="38" s="1"/>
  <c r="BP21" i="38"/>
  <c r="BQ21" i="38" s="1"/>
  <c r="BH21" i="38"/>
  <c r="BJ133" i="38"/>
  <c r="BP133" i="38"/>
  <c r="BQ133" i="38" s="1"/>
  <c r="BT133" i="38"/>
  <c r="BU133" i="38" s="1"/>
  <c r="BR133" i="38"/>
  <c r="BS133" i="38" s="1"/>
  <c r="BL133" i="38"/>
  <c r="BV133" i="38"/>
  <c r="BN133" i="38"/>
  <c r="BO133" i="38" s="1"/>
  <c r="BH133" i="38"/>
  <c r="BJ278" i="38"/>
  <c r="BL278" i="38"/>
  <c r="BT278" i="38"/>
  <c r="BU278" i="38" s="1"/>
  <c r="BV278" i="38"/>
  <c r="BR278" i="38"/>
  <c r="BS278" i="38" s="1"/>
  <c r="BN278" i="38"/>
  <c r="BO278" i="38" s="1"/>
  <c r="BP278" i="38"/>
  <c r="BQ278" i="38" s="1"/>
  <c r="BH278" i="38"/>
  <c r="BJ356" i="38"/>
  <c r="BN356" i="38"/>
  <c r="BO356" i="38" s="1"/>
  <c r="BV356" i="38"/>
  <c r="BL356" i="38"/>
  <c r="BR356" i="38"/>
  <c r="BS356" i="38" s="1"/>
  <c r="BT356" i="38"/>
  <c r="BU356" i="38" s="1"/>
  <c r="BP356" i="38"/>
  <c r="BQ356" i="38" s="1"/>
  <c r="BH356" i="38"/>
  <c r="BJ382" i="38"/>
  <c r="BP382" i="38"/>
  <c r="BQ382" i="38" s="1"/>
  <c r="BR382" i="38"/>
  <c r="BS382" i="38" s="1"/>
  <c r="BV382" i="38"/>
  <c r="BN382" i="38"/>
  <c r="BO382" i="38" s="1"/>
  <c r="BT382" i="38"/>
  <c r="BU382" i="38" s="1"/>
  <c r="BL382" i="38"/>
  <c r="BH382" i="38"/>
  <c r="BJ407" i="38"/>
  <c r="BL407" i="38"/>
  <c r="BP407" i="38"/>
  <c r="BQ407" i="38" s="1"/>
  <c r="BT407" i="38"/>
  <c r="BU407" i="38" s="1"/>
  <c r="BN407" i="38"/>
  <c r="BO407" i="38" s="1"/>
  <c r="BR407" i="38"/>
  <c r="BV407" i="38"/>
  <c r="BH407" i="38"/>
  <c r="BJ424" i="38"/>
  <c r="BN424" i="38"/>
  <c r="BO424" i="38" s="1"/>
  <c r="BP424" i="38"/>
  <c r="BQ424" i="38" s="1"/>
  <c r="BV424" i="38"/>
  <c r="BL424" i="38"/>
  <c r="BR424" i="38"/>
  <c r="BS424" i="38" s="1"/>
  <c r="BT424" i="38"/>
  <c r="BU424" i="38" s="1"/>
  <c r="BH424" i="38"/>
  <c r="BJ470" i="38"/>
  <c r="BN470" i="38"/>
  <c r="BO470" i="38" s="1"/>
  <c r="BT470" i="38"/>
  <c r="BU470" i="38" s="1"/>
  <c r="BP470" i="38"/>
  <c r="BQ470" i="38" s="1"/>
  <c r="BR470" i="38"/>
  <c r="BS470" i="38" s="1"/>
  <c r="BL470" i="38"/>
  <c r="BV470" i="38"/>
  <c r="BH470" i="38"/>
  <c r="BJ564" i="38"/>
  <c r="BN564" i="38"/>
  <c r="BO564" i="38" s="1"/>
  <c r="BV564" i="38"/>
  <c r="BL564" i="38"/>
  <c r="BT564" i="38"/>
  <c r="BU564" i="38" s="1"/>
  <c r="BP564" i="38"/>
  <c r="BQ564" i="38" s="1"/>
  <c r="BR564" i="38"/>
  <c r="BH564" i="38"/>
  <c r="BJ110" i="38"/>
  <c r="BL110" i="38"/>
  <c r="BR110" i="38"/>
  <c r="BS110" i="38" s="1"/>
  <c r="BP110" i="38"/>
  <c r="BQ110" i="38" s="1"/>
  <c r="BV110" i="38"/>
  <c r="BN110" i="38"/>
  <c r="BO110" i="38" s="1"/>
  <c r="BT110" i="38"/>
  <c r="BU110" i="38" s="1"/>
  <c r="BH110" i="38"/>
  <c r="BJ284" i="38"/>
  <c r="BN284" i="38"/>
  <c r="BO284" i="38" s="1"/>
  <c r="BV284" i="38"/>
  <c r="BP284" i="38"/>
  <c r="BQ284" i="38" s="1"/>
  <c r="BL284" i="38"/>
  <c r="BR284" i="38"/>
  <c r="BS284" i="38" s="1"/>
  <c r="BT284" i="38"/>
  <c r="BU284" i="38" s="1"/>
  <c r="BH284" i="38"/>
  <c r="BJ317" i="38"/>
  <c r="BP317" i="38"/>
  <c r="BQ317" i="38" s="1"/>
  <c r="BN317" i="38"/>
  <c r="BO317" i="38" s="1"/>
  <c r="BV317" i="38"/>
  <c r="BR317" i="38"/>
  <c r="BS317" i="38" s="1"/>
  <c r="BL317" i="38"/>
  <c r="BT317" i="38"/>
  <c r="BU317" i="38" s="1"/>
  <c r="BH317" i="38"/>
  <c r="BJ386" i="38"/>
  <c r="BT386" i="38"/>
  <c r="BU386" i="38" s="1"/>
  <c r="BR386" i="38"/>
  <c r="BS386" i="38" s="1"/>
  <c r="BN386" i="38"/>
  <c r="BO386" i="38" s="1"/>
  <c r="BP386" i="38"/>
  <c r="BQ386" i="38" s="1"/>
  <c r="BV386" i="38"/>
  <c r="BL386" i="38"/>
  <c r="BH386" i="38"/>
  <c r="BJ474" i="38"/>
  <c r="BN474" i="38"/>
  <c r="BO474" i="38" s="1"/>
  <c r="BT474" i="38"/>
  <c r="BU474" i="38" s="1"/>
  <c r="BP474" i="38"/>
  <c r="BQ474" i="38" s="1"/>
  <c r="BR474" i="38"/>
  <c r="BS474" i="38" s="1"/>
  <c r="BV474" i="38"/>
  <c r="BL474" i="38"/>
  <c r="BH474" i="38"/>
  <c r="BJ500" i="38"/>
  <c r="BR500" i="38"/>
  <c r="BS500" i="38" s="1"/>
  <c r="BL500" i="38"/>
  <c r="BT500" i="38"/>
  <c r="BU500" i="38" s="1"/>
  <c r="BP500" i="38"/>
  <c r="BQ500" i="38" s="1"/>
  <c r="BV500" i="38"/>
  <c r="BN500" i="38"/>
  <c r="BO500" i="38" s="1"/>
  <c r="BH500" i="38"/>
  <c r="BJ526" i="38"/>
  <c r="BL526" i="38"/>
  <c r="BR526" i="38"/>
  <c r="BS526" i="38" s="1"/>
  <c r="BT526" i="38"/>
  <c r="BU526" i="38" s="1"/>
  <c r="BP526" i="38"/>
  <c r="BQ526" i="38" s="1"/>
  <c r="BN526" i="38"/>
  <c r="BO526" i="38" s="1"/>
  <c r="BV526" i="38"/>
  <c r="BH526" i="38"/>
  <c r="BJ542" i="38"/>
  <c r="BN542" i="38"/>
  <c r="BO542" i="38" s="1"/>
  <c r="BV542" i="38"/>
  <c r="BP542" i="38"/>
  <c r="BQ542" i="38" s="1"/>
  <c r="BT542" i="38"/>
  <c r="BU542" i="38" s="1"/>
  <c r="BL542" i="38"/>
  <c r="BR542" i="38"/>
  <c r="BH542" i="38"/>
  <c r="BJ657" i="38"/>
  <c r="BT657" i="38"/>
  <c r="BU657" i="38" s="1"/>
  <c r="BL657" i="38"/>
  <c r="BP657" i="38"/>
  <c r="BQ657" i="38" s="1"/>
  <c r="BV657" i="38"/>
  <c r="BH657" i="38"/>
  <c r="BR657" i="38"/>
  <c r="BS657" i="38" s="1"/>
  <c r="BN657" i="38"/>
  <c r="BO657" i="38" s="1"/>
  <c r="BJ621" i="38"/>
  <c r="BL621" i="38"/>
  <c r="BT621" i="38"/>
  <c r="BU621" i="38" s="1"/>
  <c r="BR621" i="38"/>
  <c r="BV621" i="38"/>
  <c r="BP621" i="38"/>
  <c r="BQ621" i="38" s="1"/>
  <c r="BN621" i="38"/>
  <c r="BO621" i="38" s="1"/>
  <c r="BH621" i="38"/>
  <c r="BJ563" i="38"/>
  <c r="BN563" i="38"/>
  <c r="BO563" i="38" s="1"/>
  <c r="BR563" i="38"/>
  <c r="BS563" i="38" s="1"/>
  <c r="BV563" i="38"/>
  <c r="BP563" i="38"/>
  <c r="BQ563" i="38" s="1"/>
  <c r="BL563" i="38"/>
  <c r="BT563" i="38"/>
  <c r="BU563" i="38" s="1"/>
  <c r="BH563" i="38"/>
  <c r="BJ537" i="38"/>
  <c r="BN537" i="38"/>
  <c r="BO537" i="38" s="1"/>
  <c r="BR537" i="38"/>
  <c r="BS537" i="38" s="1"/>
  <c r="BV537" i="38"/>
  <c r="BP537" i="38"/>
  <c r="BQ537" i="38" s="1"/>
  <c r="BT537" i="38"/>
  <c r="BU537" i="38" s="1"/>
  <c r="BL537" i="38"/>
  <c r="BH537" i="38"/>
  <c r="BJ458" i="38"/>
  <c r="BN458" i="38"/>
  <c r="BO458" i="38" s="1"/>
  <c r="BR458" i="38"/>
  <c r="BS458" i="38" s="1"/>
  <c r="BV458" i="38"/>
  <c r="BL458" i="38"/>
  <c r="BT458" i="38"/>
  <c r="BU458" i="38" s="1"/>
  <c r="BP458" i="38"/>
  <c r="BQ458" i="38" s="1"/>
  <c r="BH458" i="38"/>
  <c r="BJ430" i="38"/>
  <c r="BL430" i="38"/>
  <c r="BV430" i="38"/>
  <c r="BN430" i="38"/>
  <c r="BO430" i="38" s="1"/>
  <c r="BT430" i="38"/>
  <c r="BU430" i="38" s="1"/>
  <c r="BP430" i="38"/>
  <c r="BQ430" i="38" s="1"/>
  <c r="BR430" i="38"/>
  <c r="BS430" i="38" s="1"/>
  <c r="BH430" i="38"/>
  <c r="BJ408" i="38"/>
  <c r="BR408" i="38"/>
  <c r="BS408" i="38" s="1"/>
  <c r="BN408" i="38"/>
  <c r="BO408" i="38" s="1"/>
  <c r="BV408" i="38"/>
  <c r="BP408" i="38"/>
  <c r="BQ408" i="38" s="1"/>
  <c r="BT408" i="38"/>
  <c r="BU408" i="38" s="1"/>
  <c r="BH408" i="38"/>
  <c r="BL408" i="38"/>
  <c r="BJ346" i="38"/>
  <c r="BR346" i="38"/>
  <c r="BS346" i="38" s="1"/>
  <c r="BL346" i="38"/>
  <c r="BT346" i="38"/>
  <c r="BU346" i="38" s="1"/>
  <c r="BN346" i="38"/>
  <c r="BO346" i="38" s="1"/>
  <c r="BV346" i="38"/>
  <c r="BP346" i="38"/>
  <c r="BQ346" i="38" s="1"/>
  <c r="BH346" i="38"/>
  <c r="BJ314" i="38"/>
  <c r="BL314" i="38"/>
  <c r="BP314" i="38"/>
  <c r="BQ314" i="38" s="1"/>
  <c r="BT314" i="38"/>
  <c r="BU314" i="38" s="1"/>
  <c r="BV314" i="38"/>
  <c r="BN314" i="38"/>
  <c r="BO314" i="38" s="1"/>
  <c r="BR314" i="38"/>
  <c r="BS314" i="38" s="1"/>
  <c r="BH314" i="38"/>
  <c r="BJ291" i="38"/>
  <c r="BT291" i="38"/>
  <c r="BU291" i="38" s="1"/>
  <c r="BN291" i="38"/>
  <c r="BO291" i="38" s="1"/>
  <c r="BV291" i="38"/>
  <c r="BR291" i="38"/>
  <c r="BS291" i="38" s="1"/>
  <c r="BP291" i="38"/>
  <c r="BQ291" i="38" s="1"/>
  <c r="BL291" i="38"/>
  <c r="BH291" i="38"/>
  <c r="BJ244" i="38"/>
  <c r="BL244" i="38"/>
  <c r="BV244" i="38"/>
  <c r="BP244" i="38"/>
  <c r="BQ244" i="38" s="1"/>
  <c r="BR244" i="38"/>
  <c r="BS244" i="38" s="1"/>
  <c r="BN244" i="38"/>
  <c r="BO244" i="38" s="1"/>
  <c r="BT244" i="38"/>
  <c r="BU244" i="38" s="1"/>
  <c r="BH244" i="38"/>
  <c r="BJ204" i="38"/>
  <c r="BP204" i="38"/>
  <c r="BQ204" i="38" s="1"/>
  <c r="BT204" i="38"/>
  <c r="BU204" i="38" s="1"/>
  <c r="BL204" i="38"/>
  <c r="BN204" i="38"/>
  <c r="BO204" i="38" s="1"/>
  <c r="BV204" i="38"/>
  <c r="BR204" i="38"/>
  <c r="BS204" i="38" s="1"/>
  <c r="BH204" i="38"/>
  <c r="BJ169" i="38"/>
  <c r="BV169" i="38"/>
  <c r="BT169" i="38"/>
  <c r="BU169" i="38" s="1"/>
  <c r="BP169" i="38"/>
  <c r="BQ169" i="38" s="1"/>
  <c r="BN169" i="38"/>
  <c r="BO169" i="38" s="1"/>
  <c r="BL169" i="38"/>
  <c r="BR169" i="38"/>
  <c r="BS169" i="38" s="1"/>
  <c r="BH169" i="38"/>
  <c r="BJ127" i="38"/>
  <c r="BP127" i="38"/>
  <c r="BQ127" i="38" s="1"/>
  <c r="BV127" i="38"/>
  <c r="BT127" i="38"/>
  <c r="BU127" i="38" s="1"/>
  <c r="BN127" i="38"/>
  <c r="BO127" i="38" s="1"/>
  <c r="BR127" i="38"/>
  <c r="BS127" i="38" s="1"/>
  <c r="BL127" i="38"/>
  <c r="BH127" i="38"/>
  <c r="BJ85" i="38"/>
  <c r="BP85" i="38"/>
  <c r="BQ85" i="38" s="1"/>
  <c r="BV85" i="38"/>
  <c r="BL85" i="38"/>
  <c r="BR85" i="38"/>
  <c r="BS85" i="38" s="1"/>
  <c r="BT85" i="38"/>
  <c r="BU85" i="38" s="1"/>
  <c r="BN85" i="38"/>
  <c r="BO85" i="38" s="1"/>
  <c r="BH85" i="38"/>
  <c r="BJ65" i="38"/>
  <c r="BL65" i="38"/>
  <c r="BR65" i="38"/>
  <c r="BS65" i="38" s="1"/>
  <c r="BP65" i="38"/>
  <c r="BQ65" i="38" s="1"/>
  <c r="BV65" i="38"/>
  <c r="BT65" i="38"/>
  <c r="BU65" i="38" s="1"/>
  <c r="BN65" i="38"/>
  <c r="BO65" i="38" s="1"/>
  <c r="BH65" i="38"/>
  <c r="BJ44" i="38"/>
  <c r="BN44" i="38"/>
  <c r="BO44" i="38" s="1"/>
  <c r="BR44" i="38"/>
  <c r="BS44" i="38" s="1"/>
  <c r="BV44" i="38"/>
  <c r="BL44" i="38"/>
  <c r="BT44" i="38"/>
  <c r="BU44" i="38" s="1"/>
  <c r="BP44" i="38"/>
  <c r="BQ44" i="38" s="1"/>
  <c r="BH44" i="38"/>
  <c r="BJ23" i="38"/>
  <c r="BL23" i="38"/>
  <c r="BT23" i="38"/>
  <c r="BU23" i="38" s="1"/>
  <c r="BV23" i="38"/>
  <c r="BN23" i="38"/>
  <c r="BO23" i="38" s="1"/>
  <c r="BP23" i="38"/>
  <c r="BQ23" i="38" s="1"/>
  <c r="BR23" i="38"/>
  <c r="BS23" i="38" s="1"/>
  <c r="BH23" i="38"/>
  <c r="BJ303" i="38"/>
  <c r="BN303" i="38"/>
  <c r="BO303" i="38" s="1"/>
  <c r="BV303" i="38"/>
  <c r="BP303" i="38"/>
  <c r="BQ303" i="38" s="1"/>
  <c r="BR303" i="38"/>
  <c r="BS303" i="38" s="1"/>
  <c r="BT303" i="38"/>
  <c r="BU303" i="38" s="1"/>
  <c r="BL303" i="38"/>
  <c r="BH303" i="38"/>
  <c r="BJ290" i="38"/>
  <c r="BP290" i="38"/>
  <c r="BQ290" i="38" s="1"/>
  <c r="BV290" i="38"/>
  <c r="BL290" i="38"/>
  <c r="BT290" i="38"/>
  <c r="BU290" i="38" s="1"/>
  <c r="BR290" i="38"/>
  <c r="BS290" i="38" s="1"/>
  <c r="BN290" i="38"/>
  <c r="BO290" i="38" s="1"/>
  <c r="BH290" i="38"/>
  <c r="BJ271" i="38"/>
  <c r="BN271" i="38"/>
  <c r="BO271" i="38" s="1"/>
  <c r="BV271" i="38"/>
  <c r="BP271" i="38"/>
  <c r="BQ271" i="38" s="1"/>
  <c r="BL271" i="38"/>
  <c r="BT271" i="38"/>
  <c r="BU271" i="38" s="1"/>
  <c r="BR271" i="38"/>
  <c r="BS271" i="38" s="1"/>
  <c r="BH271" i="38"/>
  <c r="BJ252" i="38"/>
  <c r="BL252" i="38"/>
  <c r="BV252" i="38"/>
  <c r="BP252" i="38"/>
  <c r="BQ252" i="38" s="1"/>
  <c r="BR252" i="38"/>
  <c r="BS252" i="38" s="1"/>
  <c r="BN252" i="38"/>
  <c r="BO252" i="38" s="1"/>
  <c r="BT252" i="38"/>
  <c r="BU252" i="38" s="1"/>
  <c r="BH252" i="38"/>
  <c r="BJ238" i="38"/>
  <c r="BL238" i="38"/>
  <c r="BR238" i="38"/>
  <c r="BS238" i="38" s="1"/>
  <c r="BN238" i="38"/>
  <c r="BO238" i="38" s="1"/>
  <c r="BT238" i="38"/>
  <c r="BU238" i="38" s="1"/>
  <c r="BP238" i="38"/>
  <c r="BQ238" i="38" s="1"/>
  <c r="BV238" i="38"/>
  <c r="BH238" i="38"/>
  <c r="BJ224" i="38"/>
  <c r="BP224" i="38"/>
  <c r="BQ224" i="38" s="1"/>
  <c r="BN224" i="38"/>
  <c r="BO224" i="38" s="1"/>
  <c r="BV224" i="38"/>
  <c r="BL224" i="38"/>
  <c r="BT224" i="38"/>
  <c r="BU224" i="38" s="1"/>
  <c r="BR224" i="38"/>
  <c r="BS224" i="38" s="1"/>
  <c r="BH224" i="38"/>
  <c r="BJ207" i="38"/>
  <c r="BP207" i="38"/>
  <c r="BQ207" i="38" s="1"/>
  <c r="BT207" i="38"/>
  <c r="BU207" i="38" s="1"/>
  <c r="BN207" i="38"/>
  <c r="BO207" i="38" s="1"/>
  <c r="BV207" i="38"/>
  <c r="BL207" i="38"/>
  <c r="BR207" i="38"/>
  <c r="BH207" i="38"/>
  <c r="BJ188" i="38"/>
  <c r="BP188" i="38"/>
  <c r="BQ188" i="38" s="1"/>
  <c r="BT188" i="38"/>
  <c r="BU188" i="38" s="1"/>
  <c r="BR188" i="38"/>
  <c r="BS188" i="38" s="1"/>
  <c r="BV188" i="38"/>
  <c r="BN188" i="38"/>
  <c r="BO188" i="38" s="1"/>
  <c r="BL188" i="38"/>
  <c r="BH188" i="38"/>
  <c r="BJ174" i="38"/>
  <c r="BT174" i="38"/>
  <c r="BU174" i="38" s="1"/>
  <c r="BL174" i="38"/>
  <c r="BN174" i="38"/>
  <c r="BO174" i="38" s="1"/>
  <c r="BV174" i="38"/>
  <c r="BR174" i="38"/>
  <c r="BP174" i="38"/>
  <c r="BQ174" i="38" s="1"/>
  <c r="BH174" i="38"/>
  <c r="BJ161" i="38"/>
  <c r="BN161" i="38"/>
  <c r="BO161" i="38" s="1"/>
  <c r="BR161" i="38"/>
  <c r="BL161" i="38"/>
  <c r="BT161" i="38"/>
  <c r="BU161" i="38" s="1"/>
  <c r="BP161" i="38"/>
  <c r="BQ161" i="38" s="1"/>
  <c r="BV161" i="38"/>
  <c r="BH161" i="38"/>
  <c r="BJ143" i="38"/>
  <c r="BP143" i="38"/>
  <c r="BQ143" i="38" s="1"/>
  <c r="BL143" i="38"/>
  <c r="BV143" i="38"/>
  <c r="BT143" i="38"/>
  <c r="BU143" i="38" s="1"/>
  <c r="BR143" i="38"/>
  <c r="BS143" i="38" s="1"/>
  <c r="BN143" i="38"/>
  <c r="BO143" i="38" s="1"/>
  <c r="BH143" i="38"/>
  <c r="BJ126" i="38"/>
  <c r="BN126" i="38"/>
  <c r="BO126" i="38" s="1"/>
  <c r="BT126" i="38"/>
  <c r="BU126" i="38" s="1"/>
  <c r="BP126" i="38"/>
  <c r="BQ126" i="38" s="1"/>
  <c r="BL126" i="38"/>
  <c r="BV126" i="38"/>
  <c r="BR126" i="38"/>
  <c r="BS126" i="38" s="1"/>
  <c r="BH126" i="38"/>
  <c r="BJ112" i="38"/>
  <c r="BP112" i="38"/>
  <c r="BQ112" i="38" s="1"/>
  <c r="BN112" i="38"/>
  <c r="BO112" i="38" s="1"/>
  <c r="BT112" i="38"/>
  <c r="BU112" i="38" s="1"/>
  <c r="BR112" i="38"/>
  <c r="BS112" i="38" s="1"/>
  <c r="BV112" i="38"/>
  <c r="BL112" i="38"/>
  <c r="BH112" i="38"/>
  <c r="BJ98" i="38"/>
  <c r="BL98" i="38"/>
  <c r="BR98" i="38"/>
  <c r="BS98" i="38" s="1"/>
  <c r="BP98" i="38"/>
  <c r="BQ98" i="38" s="1"/>
  <c r="BV98" i="38"/>
  <c r="BN98" i="38"/>
  <c r="BO98" i="38" s="1"/>
  <c r="BT98" i="38"/>
  <c r="BU98" i="38" s="1"/>
  <c r="BH98" i="38"/>
  <c r="BJ81" i="38"/>
  <c r="BP81" i="38"/>
  <c r="BQ81" i="38" s="1"/>
  <c r="BV81" i="38"/>
  <c r="BN81" i="38"/>
  <c r="BO81" i="38" s="1"/>
  <c r="BT81" i="38"/>
  <c r="BU81" i="38" s="1"/>
  <c r="BL81" i="38"/>
  <c r="BR81" i="38"/>
  <c r="BS81" i="38" s="1"/>
  <c r="BH81" i="38"/>
  <c r="BJ66" i="38"/>
  <c r="BN66" i="38"/>
  <c r="BO66" i="38" s="1"/>
  <c r="BR66" i="38"/>
  <c r="BS66" i="38" s="1"/>
  <c r="BV66" i="38"/>
  <c r="BP66" i="38"/>
  <c r="BQ66" i="38" s="1"/>
  <c r="BT66" i="38"/>
  <c r="BU66" i="38" s="1"/>
  <c r="BL66" i="38"/>
  <c r="BH66" i="38"/>
  <c r="BJ50" i="38"/>
  <c r="BL50" i="38"/>
  <c r="BP50" i="38"/>
  <c r="BQ50" i="38" s="1"/>
  <c r="BT50" i="38"/>
  <c r="BU50" i="38" s="1"/>
  <c r="BR50" i="38"/>
  <c r="BS50" i="38" s="1"/>
  <c r="BV50" i="38"/>
  <c r="BN50" i="38"/>
  <c r="BO50" i="38" s="1"/>
  <c r="BH50" i="38"/>
  <c r="BJ34" i="38"/>
  <c r="BP34" i="38"/>
  <c r="BQ34" i="38" s="1"/>
  <c r="BV34" i="38"/>
  <c r="BL34" i="38"/>
  <c r="BR34" i="38"/>
  <c r="BS34" i="38" s="1"/>
  <c r="BT34" i="38"/>
  <c r="BU34" i="38" s="1"/>
  <c r="BN34" i="38"/>
  <c r="BO34" i="38" s="1"/>
  <c r="BH34" i="38"/>
  <c r="BJ18" i="38"/>
  <c r="BP18" i="38"/>
  <c r="BQ18" i="38" s="1"/>
  <c r="BV18" i="38"/>
  <c r="BN18" i="38"/>
  <c r="BO18" i="38" s="1"/>
  <c r="BT18" i="38"/>
  <c r="BU18" i="38" s="1"/>
  <c r="BR18" i="38"/>
  <c r="BS18" i="38" s="1"/>
  <c r="BL18" i="38"/>
  <c r="BH18" i="38"/>
  <c r="BJ13" i="38"/>
  <c r="BR13" i="38"/>
  <c r="BS13" i="38" s="1"/>
  <c r="BP13" i="38"/>
  <c r="BQ13" i="38" s="1"/>
  <c r="BL13" i="38"/>
  <c r="BV13" i="38"/>
  <c r="BN13" i="38"/>
  <c r="BO13" i="38" s="1"/>
  <c r="BT13" i="38"/>
  <c r="BU13" i="38" s="1"/>
  <c r="BH13" i="38"/>
  <c r="BJ41" i="38"/>
  <c r="BN41" i="38"/>
  <c r="BO41" i="38" s="1"/>
  <c r="BV41" i="38"/>
  <c r="BP41" i="38"/>
  <c r="BQ41" i="38" s="1"/>
  <c r="BL41" i="38"/>
  <c r="BT41" i="38"/>
  <c r="BU41" i="38" s="1"/>
  <c r="BR41" i="38"/>
  <c r="BS41" i="38" s="1"/>
  <c r="BH41" i="38"/>
  <c r="BJ69" i="38"/>
  <c r="BT69" i="38"/>
  <c r="BU69" i="38" s="1"/>
  <c r="BL69" i="38"/>
  <c r="BR69" i="38"/>
  <c r="BS69" i="38" s="1"/>
  <c r="BP69" i="38"/>
  <c r="BQ69" i="38" s="1"/>
  <c r="BV69" i="38"/>
  <c r="BN69" i="38"/>
  <c r="BO69" i="38" s="1"/>
  <c r="BH69" i="38"/>
  <c r="BJ96" i="38"/>
  <c r="BP96" i="38"/>
  <c r="BQ96" i="38" s="1"/>
  <c r="BN96" i="38"/>
  <c r="BO96" i="38" s="1"/>
  <c r="BT96" i="38"/>
  <c r="BU96" i="38" s="1"/>
  <c r="BL96" i="38"/>
  <c r="BV96" i="38"/>
  <c r="BR96" i="38"/>
  <c r="BS96" i="38" s="1"/>
  <c r="BH96" i="38"/>
  <c r="BJ131" i="38"/>
  <c r="BP131" i="38"/>
  <c r="BQ131" i="38" s="1"/>
  <c r="BN131" i="38"/>
  <c r="BO131" i="38" s="1"/>
  <c r="BT131" i="38"/>
  <c r="BU131" i="38" s="1"/>
  <c r="BR131" i="38"/>
  <c r="BS131" i="38" s="1"/>
  <c r="BL131" i="38"/>
  <c r="BV131" i="38"/>
  <c r="BH131" i="38"/>
  <c r="BJ156" i="38"/>
  <c r="BL156" i="38"/>
  <c r="BP156" i="38"/>
  <c r="BQ156" i="38" s="1"/>
  <c r="BT156" i="38"/>
  <c r="BU156" i="38" s="1"/>
  <c r="BR156" i="38"/>
  <c r="BS156" i="38" s="1"/>
  <c r="BN156" i="38"/>
  <c r="BO156" i="38" s="1"/>
  <c r="BV156" i="38"/>
  <c r="BH156" i="38"/>
  <c r="BJ192" i="38"/>
  <c r="BP192" i="38"/>
  <c r="BQ192" i="38" s="1"/>
  <c r="BN192" i="38"/>
  <c r="BO192" i="38" s="1"/>
  <c r="BV192" i="38"/>
  <c r="BL192" i="38"/>
  <c r="BT192" i="38"/>
  <c r="BU192" i="38" s="1"/>
  <c r="BR192" i="38"/>
  <c r="BS192" i="38" s="1"/>
  <c r="BH192" i="38"/>
  <c r="BJ11" i="38"/>
  <c r="BR11" i="38"/>
  <c r="BS11" i="38" s="1"/>
  <c r="BN11" i="38"/>
  <c r="BO11" i="38" s="1"/>
  <c r="BV11" i="38"/>
  <c r="BT11" i="38"/>
  <c r="BU11" i="38" s="1"/>
  <c r="BL11" i="38"/>
  <c r="BP11" i="38"/>
  <c r="BQ11" i="38" s="1"/>
  <c r="BH11" i="38"/>
  <c r="BJ68" i="38"/>
  <c r="BN68" i="38"/>
  <c r="BO68" i="38" s="1"/>
  <c r="BT68" i="38"/>
  <c r="BU68" i="38" s="1"/>
  <c r="BR68" i="38"/>
  <c r="BS68" i="38" s="1"/>
  <c r="BP68" i="38"/>
  <c r="BQ68" i="38" s="1"/>
  <c r="BV68" i="38"/>
  <c r="BL68" i="38"/>
  <c r="BH68" i="38"/>
  <c r="BJ142" i="38"/>
  <c r="BN142" i="38"/>
  <c r="BO142" i="38" s="1"/>
  <c r="BT142" i="38"/>
  <c r="BU142" i="38" s="1"/>
  <c r="BR142" i="38"/>
  <c r="BS142" i="38" s="1"/>
  <c r="BP142" i="38"/>
  <c r="BQ142" i="38" s="1"/>
  <c r="BV142" i="38"/>
  <c r="BL142" i="38"/>
  <c r="BH142" i="38"/>
  <c r="BJ191" i="38"/>
  <c r="BP191" i="38"/>
  <c r="BQ191" i="38" s="1"/>
  <c r="BL191" i="38"/>
  <c r="BR191" i="38"/>
  <c r="BS191" i="38" s="1"/>
  <c r="BN191" i="38"/>
  <c r="BO191" i="38" s="1"/>
  <c r="BV191" i="38"/>
  <c r="BT191" i="38"/>
  <c r="BU191" i="38" s="1"/>
  <c r="BH191" i="38"/>
  <c r="BJ251" i="38"/>
  <c r="BT251" i="38"/>
  <c r="BU251" i="38" s="1"/>
  <c r="BP251" i="38"/>
  <c r="BQ251" i="38" s="1"/>
  <c r="BR251" i="38"/>
  <c r="BS251" i="38" s="1"/>
  <c r="BN251" i="38"/>
  <c r="BO251" i="38" s="1"/>
  <c r="BV251" i="38"/>
  <c r="BL251" i="38"/>
  <c r="BH251" i="38"/>
  <c r="BJ301" i="38"/>
  <c r="BN301" i="38"/>
  <c r="BO301" i="38" s="1"/>
  <c r="BT301" i="38"/>
  <c r="BU301" i="38" s="1"/>
  <c r="BP301" i="38"/>
  <c r="BQ301" i="38" s="1"/>
  <c r="BV301" i="38"/>
  <c r="BR301" i="38"/>
  <c r="BS301" i="38" s="1"/>
  <c r="BL301" i="38"/>
  <c r="BH301" i="38"/>
  <c r="BJ335" i="38"/>
  <c r="BT335" i="38"/>
  <c r="BU335" i="38" s="1"/>
  <c r="BP335" i="38"/>
  <c r="BQ335" i="38" s="1"/>
  <c r="BR335" i="38"/>
  <c r="BS335" i="38" s="1"/>
  <c r="BL335" i="38"/>
  <c r="BV335" i="38"/>
  <c r="BN335" i="38"/>
  <c r="BO335" i="38" s="1"/>
  <c r="BH335" i="38"/>
  <c r="BJ380" i="38"/>
  <c r="BL380" i="38"/>
  <c r="BR380" i="38"/>
  <c r="BS380" i="38" s="1"/>
  <c r="BP380" i="38"/>
  <c r="BQ380" i="38" s="1"/>
  <c r="BN380" i="38"/>
  <c r="BO380" i="38" s="1"/>
  <c r="BV380" i="38"/>
  <c r="BT380" i="38"/>
  <c r="BU380" i="38" s="1"/>
  <c r="BH380" i="38"/>
  <c r="BJ413" i="38"/>
  <c r="BV413" i="38"/>
  <c r="BL413" i="38"/>
  <c r="BP413" i="38"/>
  <c r="BQ413" i="38" s="1"/>
  <c r="BT413" i="38"/>
  <c r="BU413" i="38" s="1"/>
  <c r="BR413" i="38"/>
  <c r="BN413" i="38"/>
  <c r="BO413" i="38" s="1"/>
  <c r="BH413" i="38"/>
  <c r="BJ464" i="38"/>
  <c r="BL464" i="38"/>
  <c r="BR464" i="38"/>
  <c r="BS464" i="38" s="1"/>
  <c r="BP464" i="38"/>
  <c r="BQ464" i="38" s="1"/>
  <c r="BV464" i="38"/>
  <c r="BN464" i="38"/>
  <c r="BO464" i="38" s="1"/>
  <c r="BH464" i="38"/>
  <c r="BT464" i="38"/>
  <c r="BU464" i="38" s="1"/>
  <c r="BJ491" i="38"/>
  <c r="BL491" i="38"/>
  <c r="BP491" i="38"/>
  <c r="BQ491" i="38" s="1"/>
  <c r="BT491" i="38"/>
  <c r="BU491" i="38" s="1"/>
  <c r="BN491" i="38"/>
  <c r="BO491" i="38" s="1"/>
  <c r="BR491" i="38"/>
  <c r="BS491" i="38" s="1"/>
  <c r="BV491" i="38"/>
  <c r="BH491" i="38"/>
  <c r="BJ520" i="38"/>
  <c r="BV520" i="38"/>
  <c r="BP520" i="38"/>
  <c r="BQ520" i="38" s="1"/>
  <c r="BN520" i="38"/>
  <c r="BO520" i="38" s="1"/>
  <c r="BT520" i="38"/>
  <c r="BU520" i="38" s="1"/>
  <c r="BR520" i="38"/>
  <c r="BS520" i="38" s="1"/>
  <c r="BL520" i="38"/>
  <c r="BH520" i="38"/>
  <c r="BJ554" i="38"/>
  <c r="BN554" i="38"/>
  <c r="BO554" i="38" s="1"/>
  <c r="BV554" i="38"/>
  <c r="BL554" i="38"/>
  <c r="BT554" i="38"/>
  <c r="BU554" i="38" s="1"/>
  <c r="BR554" i="38"/>
  <c r="BP554" i="38"/>
  <c r="BQ554" i="38" s="1"/>
  <c r="BH554" i="38"/>
  <c r="BJ577" i="38"/>
  <c r="BN577" i="38"/>
  <c r="BO577" i="38" s="1"/>
  <c r="BT577" i="38"/>
  <c r="BU577" i="38" s="1"/>
  <c r="BL577" i="38"/>
  <c r="BR577" i="38"/>
  <c r="BV577" i="38"/>
  <c r="BH577" i="38"/>
  <c r="BP577" i="38"/>
  <c r="BQ577" i="38" s="1"/>
  <c r="BJ633" i="38"/>
  <c r="BR633" i="38"/>
  <c r="BL633" i="38"/>
  <c r="BT633" i="38"/>
  <c r="BU633" i="38" s="1"/>
  <c r="BP633" i="38"/>
  <c r="BQ633" i="38" s="1"/>
  <c r="BH633" i="38"/>
  <c r="BN633" i="38"/>
  <c r="BO633" i="38" s="1"/>
  <c r="BV633" i="38"/>
  <c r="BJ677" i="38"/>
  <c r="BN677" i="38"/>
  <c r="BO677" i="38" s="1"/>
  <c r="BV677" i="38"/>
  <c r="BP677" i="38"/>
  <c r="BQ677" i="38" s="1"/>
  <c r="BL677" i="38"/>
  <c r="BR677" i="38"/>
  <c r="BS677" i="38" s="1"/>
  <c r="BT677" i="38"/>
  <c r="BU677" i="38" s="1"/>
  <c r="BH677" i="38"/>
  <c r="BJ268" i="38"/>
  <c r="BN268" i="38"/>
  <c r="BO268" i="38" s="1"/>
  <c r="BV268" i="38"/>
  <c r="BT268" i="38"/>
  <c r="BU268" i="38" s="1"/>
  <c r="BL268" i="38"/>
  <c r="BR268" i="38"/>
  <c r="BS268" i="38" s="1"/>
  <c r="BP268" i="38"/>
  <c r="BQ268" i="38" s="1"/>
  <c r="BH268" i="38"/>
  <c r="BJ358" i="38"/>
  <c r="BN358" i="38"/>
  <c r="BO358" i="38" s="1"/>
  <c r="BT358" i="38"/>
  <c r="BU358" i="38" s="1"/>
  <c r="BP358" i="38"/>
  <c r="BQ358" i="38" s="1"/>
  <c r="BL358" i="38"/>
  <c r="BV358" i="38"/>
  <c r="BR358" i="38"/>
  <c r="BS358" i="38" s="1"/>
  <c r="BH358" i="38"/>
  <c r="BJ434" i="38"/>
  <c r="BN434" i="38"/>
  <c r="BO434" i="38" s="1"/>
  <c r="BT434" i="38"/>
  <c r="BU434" i="38" s="1"/>
  <c r="BL434" i="38"/>
  <c r="BV434" i="38"/>
  <c r="BR434" i="38"/>
  <c r="BS434" i="38" s="1"/>
  <c r="BP434" i="38"/>
  <c r="BQ434" i="38" s="1"/>
  <c r="BH434" i="38"/>
  <c r="BJ505" i="38"/>
  <c r="BL505" i="38"/>
  <c r="BP505" i="38"/>
  <c r="BQ505" i="38" s="1"/>
  <c r="BT505" i="38"/>
  <c r="BU505" i="38" s="1"/>
  <c r="BR505" i="38"/>
  <c r="BS505" i="38" s="1"/>
  <c r="BV505" i="38"/>
  <c r="BN505" i="38"/>
  <c r="BO505" i="38" s="1"/>
  <c r="BH505" i="38"/>
  <c r="BJ574" i="38"/>
  <c r="BL574" i="38"/>
  <c r="BT574" i="38"/>
  <c r="BU574" i="38" s="1"/>
  <c r="BP574" i="38"/>
  <c r="BQ574" i="38" s="1"/>
  <c r="BR574" i="38"/>
  <c r="BN574" i="38"/>
  <c r="BO574" i="38" s="1"/>
  <c r="BV574" i="38"/>
  <c r="BH574" i="38"/>
  <c r="BJ665" i="38"/>
  <c r="BN665" i="38"/>
  <c r="BO665" i="38" s="1"/>
  <c r="BV665" i="38"/>
  <c r="BP665" i="38"/>
  <c r="BQ665" i="38" s="1"/>
  <c r="BL665" i="38"/>
  <c r="BH665" i="38"/>
  <c r="BR665" i="38"/>
  <c r="BS665" i="38" s="1"/>
  <c r="BT665" i="38"/>
  <c r="BU665" i="38" s="1"/>
  <c r="BJ557" i="38"/>
  <c r="BN557" i="38"/>
  <c r="BO557" i="38" s="1"/>
  <c r="BR557" i="38"/>
  <c r="BV557" i="38"/>
  <c r="BL557" i="38"/>
  <c r="BT557" i="38"/>
  <c r="BU557" i="38" s="1"/>
  <c r="BH557" i="38"/>
  <c r="BP557" i="38"/>
  <c r="BQ557" i="38" s="1"/>
  <c r="BJ679" i="38"/>
  <c r="BN679" i="38"/>
  <c r="BO679" i="38" s="1"/>
  <c r="BV679" i="38"/>
  <c r="BP679" i="38"/>
  <c r="BQ679" i="38" s="1"/>
  <c r="BR679" i="38"/>
  <c r="BS679" i="38" s="1"/>
  <c r="BT679" i="38"/>
  <c r="BU679" i="38" s="1"/>
  <c r="BL679" i="38"/>
  <c r="BH679" i="38"/>
  <c r="BJ59" i="38"/>
  <c r="BR59" i="38"/>
  <c r="BS59" i="38" s="1"/>
  <c r="BP59" i="38"/>
  <c r="BQ59" i="38" s="1"/>
  <c r="BT59" i="38"/>
  <c r="BU59" i="38" s="1"/>
  <c r="BN59" i="38"/>
  <c r="BO59" i="38" s="1"/>
  <c r="BV59" i="38"/>
  <c r="BL59" i="38"/>
  <c r="BH59" i="38"/>
  <c r="BJ123" i="38"/>
  <c r="BL123" i="38"/>
  <c r="BP123" i="38"/>
  <c r="BQ123" i="38" s="1"/>
  <c r="BT123" i="38"/>
  <c r="BU123" i="38" s="1"/>
  <c r="BR123" i="38"/>
  <c r="BS123" i="38" s="1"/>
  <c r="BV123" i="38"/>
  <c r="BN123" i="38"/>
  <c r="BO123" i="38" s="1"/>
  <c r="BH123" i="38"/>
  <c r="BJ196" i="38"/>
  <c r="BP196" i="38"/>
  <c r="BQ196" i="38" s="1"/>
  <c r="BT196" i="38"/>
  <c r="BU196" i="38" s="1"/>
  <c r="BN196" i="38"/>
  <c r="BO196" i="38" s="1"/>
  <c r="BR196" i="38"/>
  <c r="BS196" i="38" s="1"/>
  <c r="BL196" i="38"/>
  <c r="BV196" i="38"/>
  <c r="BH196" i="38"/>
  <c r="BJ313" i="38"/>
  <c r="BN313" i="38"/>
  <c r="BO313" i="38" s="1"/>
  <c r="BT313" i="38"/>
  <c r="BU313" i="38" s="1"/>
  <c r="BP313" i="38"/>
  <c r="BQ313" i="38" s="1"/>
  <c r="BV313" i="38"/>
  <c r="BR313" i="38"/>
  <c r="BS313" i="38" s="1"/>
  <c r="BL313" i="38"/>
  <c r="BH313" i="38"/>
  <c r="BJ383" i="38"/>
  <c r="BR383" i="38"/>
  <c r="BS383" i="38" s="1"/>
  <c r="BP383" i="38"/>
  <c r="BQ383" i="38" s="1"/>
  <c r="BL383" i="38"/>
  <c r="BV383" i="38"/>
  <c r="BN383" i="38"/>
  <c r="BO383" i="38" s="1"/>
  <c r="BT383" i="38"/>
  <c r="BU383" i="38" s="1"/>
  <c r="BH383" i="38"/>
  <c r="BJ475" i="38"/>
  <c r="BL475" i="38"/>
  <c r="BR475" i="38"/>
  <c r="BS475" i="38" s="1"/>
  <c r="BN475" i="38"/>
  <c r="BO475" i="38" s="1"/>
  <c r="BT475" i="38"/>
  <c r="BU475" i="38" s="1"/>
  <c r="BP475" i="38"/>
  <c r="BQ475" i="38" s="1"/>
  <c r="BV475" i="38"/>
  <c r="BH475" i="38"/>
  <c r="BJ549" i="38"/>
  <c r="BN549" i="38"/>
  <c r="BO549" i="38" s="1"/>
  <c r="BR549" i="38"/>
  <c r="BS549" i="38" s="1"/>
  <c r="BV549" i="38"/>
  <c r="BL549" i="38"/>
  <c r="BT549" i="38"/>
  <c r="BU549" i="38" s="1"/>
  <c r="BP549" i="38"/>
  <c r="BQ549" i="38" s="1"/>
  <c r="BH549" i="38"/>
  <c r="BJ609" i="38"/>
  <c r="BL609" i="38"/>
  <c r="BT609" i="38"/>
  <c r="BU609" i="38" s="1"/>
  <c r="BN609" i="38"/>
  <c r="BO609" i="38" s="1"/>
  <c r="BP609" i="38"/>
  <c r="BQ609" i="38" s="1"/>
  <c r="BV609" i="38"/>
  <c r="BR609" i="38"/>
  <c r="BH609" i="38"/>
  <c r="BJ393" i="38"/>
  <c r="BN393" i="38"/>
  <c r="BO393" i="38" s="1"/>
  <c r="BR393" i="38"/>
  <c r="BS393" i="38" s="1"/>
  <c r="BT393" i="38"/>
  <c r="BU393" i="38" s="1"/>
  <c r="BL393" i="38"/>
  <c r="BP393" i="38"/>
  <c r="BQ393" i="38" s="1"/>
  <c r="BV393" i="38"/>
  <c r="BH393" i="38"/>
  <c r="BJ488" i="38"/>
  <c r="BR488" i="38"/>
  <c r="BS488" i="38" s="1"/>
  <c r="BL488" i="38"/>
  <c r="BT488" i="38"/>
  <c r="BU488" i="38" s="1"/>
  <c r="BP488" i="38"/>
  <c r="BQ488" i="38" s="1"/>
  <c r="BN488" i="38"/>
  <c r="BO488" i="38" s="1"/>
  <c r="BV488" i="38"/>
  <c r="BH488" i="38"/>
  <c r="BJ580" i="38"/>
  <c r="BL580" i="38"/>
  <c r="BT580" i="38"/>
  <c r="BU580" i="38" s="1"/>
  <c r="BN580" i="38"/>
  <c r="BO580" i="38" s="1"/>
  <c r="BP580" i="38"/>
  <c r="BQ580" i="38" s="1"/>
  <c r="BV580" i="38"/>
  <c r="BH580" i="38"/>
  <c r="BR580" i="38"/>
  <c r="BJ674" i="38"/>
  <c r="BN674" i="38"/>
  <c r="BO674" i="38" s="1"/>
  <c r="BR674" i="38"/>
  <c r="BS674" i="38" s="1"/>
  <c r="BV674" i="38"/>
  <c r="BL674" i="38"/>
  <c r="BT674" i="38"/>
  <c r="BU674" i="38" s="1"/>
  <c r="BP674" i="38"/>
  <c r="BQ674" i="38" s="1"/>
  <c r="BH674" i="38"/>
  <c r="BJ37" i="38"/>
  <c r="BL37" i="38"/>
  <c r="BT37" i="38"/>
  <c r="BU37" i="38" s="1"/>
  <c r="BR37" i="38"/>
  <c r="BS37" i="38" s="1"/>
  <c r="BP37" i="38"/>
  <c r="BQ37" i="38" s="1"/>
  <c r="BN37" i="38"/>
  <c r="BO37" i="38" s="1"/>
  <c r="BV37" i="38"/>
  <c r="BH37" i="38"/>
  <c r="BJ104" i="38"/>
  <c r="BP104" i="38"/>
  <c r="BQ104" i="38" s="1"/>
  <c r="BN104" i="38"/>
  <c r="BO104" i="38" s="1"/>
  <c r="BT104" i="38"/>
  <c r="BU104" i="38" s="1"/>
  <c r="BR104" i="38"/>
  <c r="BS104" i="38" s="1"/>
  <c r="BV104" i="38"/>
  <c r="BL104" i="38"/>
  <c r="BH104" i="38"/>
  <c r="BJ153" i="38"/>
  <c r="BR153" i="38"/>
  <c r="BS153" i="38" s="1"/>
  <c r="BN153" i="38"/>
  <c r="BO153" i="38" s="1"/>
  <c r="BV153" i="38"/>
  <c r="BL153" i="38"/>
  <c r="BT153" i="38"/>
  <c r="BU153" i="38" s="1"/>
  <c r="BP153" i="38"/>
  <c r="BQ153" i="38" s="1"/>
  <c r="BH153" i="38"/>
  <c r="BJ202" i="38"/>
  <c r="BP202" i="38"/>
  <c r="BQ202" i="38" s="1"/>
  <c r="BR202" i="38"/>
  <c r="BS202" i="38" s="1"/>
  <c r="BV202" i="38"/>
  <c r="BL202" i="38"/>
  <c r="BT202" i="38"/>
  <c r="BU202" i="38" s="1"/>
  <c r="BN202" i="38"/>
  <c r="BO202" i="38" s="1"/>
  <c r="BH202" i="38"/>
  <c r="BJ250" i="38"/>
  <c r="BL250" i="38"/>
  <c r="BR250" i="38"/>
  <c r="BV250" i="38"/>
  <c r="BP250" i="38"/>
  <c r="BQ250" i="38" s="1"/>
  <c r="BN250" i="38"/>
  <c r="BO250" i="38" s="1"/>
  <c r="BT250" i="38"/>
  <c r="BU250" i="38" s="1"/>
  <c r="BH250" i="38"/>
  <c r="BJ298" i="38"/>
  <c r="BN298" i="38"/>
  <c r="BO298" i="38" s="1"/>
  <c r="BP298" i="38"/>
  <c r="BQ298" i="38" s="1"/>
  <c r="BR298" i="38"/>
  <c r="BS298" i="38" s="1"/>
  <c r="BT298" i="38"/>
  <c r="BU298" i="38" s="1"/>
  <c r="BL298" i="38"/>
  <c r="BV298" i="38"/>
  <c r="BH298" i="38"/>
  <c r="BJ352" i="38"/>
  <c r="BN352" i="38"/>
  <c r="BO352" i="38" s="1"/>
  <c r="BR352" i="38"/>
  <c r="BS352" i="38" s="1"/>
  <c r="BT352" i="38"/>
  <c r="BU352" i="38" s="1"/>
  <c r="BP352" i="38"/>
  <c r="BQ352" i="38" s="1"/>
  <c r="BL352" i="38"/>
  <c r="BV352" i="38"/>
  <c r="BH352" i="38"/>
  <c r="BJ396" i="38"/>
  <c r="BL396" i="38"/>
  <c r="BR396" i="38"/>
  <c r="BS396" i="38" s="1"/>
  <c r="BT396" i="38"/>
  <c r="BU396" i="38" s="1"/>
  <c r="BP396" i="38"/>
  <c r="BQ396" i="38" s="1"/>
  <c r="BN396" i="38"/>
  <c r="BO396" i="38" s="1"/>
  <c r="BV396" i="38"/>
  <c r="BH396" i="38"/>
  <c r="BJ429" i="38"/>
  <c r="BR429" i="38"/>
  <c r="BN429" i="38"/>
  <c r="BO429" i="38" s="1"/>
  <c r="BV429" i="38"/>
  <c r="BP429" i="38"/>
  <c r="BQ429" i="38" s="1"/>
  <c r="BL429" i="38"/>
  <c r="BT429" i="38"/>
  <c r="BU429" i="38" s="1"/>
  <c r="BH429" i="38"/>
  <c r="BJ463" i="38"/>
  <c r="BR463" i="38"/>
  <c r="BS463" i="38" s="1"/>
  <c r="BL463" i="38"/>
  <c r="BV463" i="38"/>
  <c r="BN463" i="38"/>
  <c r="BO463" i="38" s="1"/>
  <c r="BT463" i="38"/>
  <c r="BU463" i="38" s="1"/>
  <c r="BP463" i="38"/>
  <c r="BQ463" i="38" s="1"/>
  <c r="BH463" i="38"/>
  <c r="BJ497" i="38"/>
  <c r="BL497" i="38"/>
  <c r="BP497" i="38"/>
  <c r="BQ497" i="38" s="1"/>
  <c r="BT497" i="38"/>
  <c r="BU497" i="38" s="1"/>
  <c r="BR497" i="38"/>
  <c r="BS497" i="38" s="1"/>
  <c r="BV497" i="38"/>
  <c r="BN497" i="38"/>
  <c r="BO497" i="38" s="1"/>
  <c r="BH497" i="38"/>
  <c r="BJ519" i="38"/>
  <c r="BL519" i="38"/>
  <c r="BP519" i="38"/>
  <c r="BQ519" i="38" s="1"/>
  <c r="BV519" i="38"/>
  <c r="BT519" i="38"/>
  <c r="BU519" i="38" s="1"/>
  <c r="BN519" i="38"/>
  <c r="BO519" i="38" s="1"/>
  <c r="BR519" i="38"/>
  <c r="BS519" i="38" s="1"/>
  <c r="BH519" i="38"/>
  <c r="BJ547" i="38"/>
  <c r="BN547" i="38"/>
  <c r="BO547" i="38" s="1"/>
  <c r="BR547" i="38"/>
  <c r="BV547" i="38"/>
  <c r="BL547" i="38"/>
  <c r="BP547" i="38"/>
  <c r="BQ547" i="38" s="1"/>
  <c r="BT547" i="38"/>
  <c r="BU547" i="38" s="1"/>
  <c r="BH547" i="38"/>
  <c r="BJ575" i="38"/>
  <c r="BL575" i="38"/>
  <c r="BR575" i="38"/>
  <c r="BS575" i="38" s="1"/>
  <c r="BN575" i="38"/>
  <c r="BO575" i="38" s="1"/>
  <c r="BP575" i="38"/>
  <c r="BQ575" i="38" s="1"/>
  <c r="BV575" i="38"/>
  <c r="BT575" i="38"/>
  <c r="BU575" i="38" s="1"/>
  <c r="BH575" i="38"/>
  <c r="BJ601" i="38"/>
  <c r="BL601" i="38"/>
  <c r="BT601" i="38"/>
  <c r="BU601" i="38" s="1"/>
  <c r="BN601" i="38"/>
  <c r="BO601" i="38" s="1"/>
  <c r="BP601" i="38"/>
  <c r="BQ601" i="38" s="1"/>
  <c r="BV601" i="38"/>
  <c r="BR601" i="38"/>
  <c r="BH601" i="38"/>
  <c r="BJ631" i="38"/>
  <c r="BR631" i="38"/>
  <c r="BS631" i="38" s="1"/>
  <c r="BL631" i="38"/>
  <c r="BT631" i="38"/>
  <c r="BU631" i="38" s="1"/>
  <c r="BP631" i="38"/>
  <c r="BQ631" i="38" s="1"/>
  <c r="BN631" i="38"/>
  <c r="BO631" i="38" s="1"/>
  <c r="BV631" i="38"/>
  <c r="BH631" i="38"/>
  <c r="BJ654" i="38"/>
  <c r="BR654" i="38"/>
  <c r="BS654" i="38" s="1"/>
  <c r="BL654" i="38"/>
  <c r="BT654" i="38"/>
  <c r="BU654" i="38" s="1"/>
  <c r="BV654" i="38"/>
  <c r="BN654" i="38"/>
  <c r="BO654" i="38" s="1"/>
  <c r="BH654" i="38"/>
  <c r="BP654" i="38"/>
  <c r="BQ654" i="38" s="1"/>
  <c r="BJ675" i="38"/>
  <c r="BN675" i="38"/>
  <c r="BO675" i="38" s="1"/>
  <c r="BV675" i="38"/>
  <c r="BP675" i="38"/>
  <c r="BQ675" i="38" s="1"/>
  <c r="BR675" i="38"/>
  <c r="BS675" i="38" s="1"/>
  <c r="BT675" i="38"/>
  <c r="BU675" i="38" s="1"/>
  <c r="BL675" i="38"/>
  <c r="BH675" i="38"/>
  <c r="BJ514" i="38"/>
  <c r="BP514" i="38"/>
  <c r="BQ514" i="38" s="1"/>
  <c r="BV514" i="38"/>
  <c r="BL514" i="38"/>
  <c r="BN514" i="38"/>
  <c r="BO514" i="38" s="1"/>
  <c r="BT514" i="38"/>
  <c r="BU514" i="38" s="1"/>
  <c r="BR514" i="38"/>
  <c r="BS514" i="38" s="1"/>
  <c r="BH514" i="38"/>
  <c r="BJ626" i="38"/>
  <c r="BP626" i="38"/>
  <c r="BQ626" i="38" s="1"/>
  <c r="BV626" i="38"/>
  <c r="BL626" i="38"/>
  <c r="BR626" i="38"/>
  <c r="BT626" i="38"/>
  <c r="BU626" i="38" s="1"/>
  <c r="BN626" i="38"/>
  <c r="BO626" i="38" s="1"/>
  <c r="BH626" i="38"/>
  <c r="BJ672" i="38"/>
  <c r="BN672" i="38"/>
  <c r="BO672" i="38" s="1"/>
  <c r="BR672" i="38"/>
  <c r="BS672" i="38" s="1"/>
  <c r="BV672" i="38"/>
  <c r="BP672" i="38"/>
  <c r="BQ672" i="38" s="1"/>
  <c r="BH672" i="38"/>
  <c r="BL672" i="38"/>
  <c r="BT672" i="38"/>
  <c r="BU672" i="38" s="1"/>
  <c r="BJ456" i="38"/>
  <c r="BN456" i="38"/>
  <c r="BO456" i="38" s="1"/>
  <c r="BR456" i="38"/>
  <c r="BS456" i="38" s="1"/>
  <c r="BV456" i="38"/>
  <c r="BL456" i="38"/>
  <c r="BP456" i="38"/>
  <c r="BQ456" i="38" s="1"/>
  <c r="BT456" i="38"/>
  <c r="BU456" i="38" s="1"/>
  <c r="BH456" i="38"/>
  <c r="BJ440" i="38"/>
  <c r="BN440" i="38"/>
  <c r="BO440" i="38" s="1"/>
  <c r="BR440" i="38"/>
  <c r="BS440" i="38" s="1"/>
  <c r="BV440" i="38"/>
  <c r="BL440" i="38"/>
  <c r="BP440" i="38"/>
  <c r="BQ440" i="38" s="1"/>
  <c r="BT440" i="38"/>
  <c r="BU440" i="38" s="1"/>
  <c r="BH440" i="38"/>
  <c r="BJ418" i="38"/>
  <c r="BR418" i="38"/>
  <c r="BS418" i="38" s="1"/>
  <c r="BP418" i="38"/>
  <c r="BQ418" i="38" s="1"/>
  <c r="BL418" i="38"/>
  <c r="BV418" i="38"/>
  <c r="BT418" i="38"/>
  <c r="BU418" i="38" s="1"/>
  <c r="BN418" i="38"/>
  <c r="BO418" i="38" s="1"/>
  <c r="BH418" i="38"/>
  <c r="BJ390" i="38"/>
  <c r="BP390" i="38"/>
  <c r="BQ390" i="38" s="1"/>
  <c r="BL390" i="38"/>
  <c r="BT390" i="38"/>
  <c r="BU390" i="38" s="1"/>
  <c r="BN390" i="38"/>
  <c r="BO390" i="38" s="1"/>
  <c r="BR390" i="38"/>
  <c r="BS390" i="38" s="1"/>
  <c r="BV390" i="38"/>
  <c r="BH390" i="38"/>
  <c r="BJ368" i="38"/>
  <c r="BP368" i="38"/>
  <c r="BQ368" i="38" s="1"/>
  <c r="BV368" i="38"/>
  <c r="BL368" i="38"/>
  <c r="BR368" i="38"/>
  <c r="BS368" i="38" s="1"/>
  <c r="BN368" i="38"/>
  <c r="BO368" i="38" s="1"/>
  <c r="BT368" i="38"/>
  <c r="BU368" i="38" s="1"/>
  <c r="BH368" i="38"/>
  <c r="BJ345" i="38"/>
  <c r="BT345" i="38"/>
  <c r="BU345" i="38" s="1"/>
  <c r="BL345" i="38"/>
  <c r="BR345" i="38"/>
  <c r="BS345" i="38" s="1"/>
  <c r="BP345" i="38"/>
  <c r="BQ345" i="38" s="1"/>
  <c r="BV345" i="38"/>
  <c r="BN345" i="38"/>
  <c r="BO345" i="38" s="1"/>
  <c r="BH345" i="38"/>
  <c r="BJ328" i="38"/>
  <c r="BL328" i="38"/>
  <c r="BR328" i="38"/>
  <c r="BS328" i="38" s="1"/>
  <c r="BN328" i="38"/>
  <c r="BO328" i="38" s="1"/>
  <c r="BV328" i="38"/>
  <c r="BT328" i="38"/>
  <c r="BU328" i="38" s="1"/>
  <c r="BP328" i="38"/>
  <c r="BQ328" i="38" s="1"/>
  <c r="BH328" i="38"/>
  <c r="BJ307" i="38"/>
  <c r="BN307" i="38"/>
  <c r="BO307" i="38" s="1"/>
  <c r="BL307" i="38"/>
  <c r="BT307" i="38"/>
  <c r="BU307" i="38" s="1"/>
  <c r="BR307" i="38"/>
  <c r="BS307" i="38" s="1"/>
  <c r="BV307" i="38"/>
  <c r="BP307" i="38"/>
  <c r="BQ307" i="38" s="1"/>
  <c r="BH307" i="38"/>
  <c r="BJ283" i="38"/>
  <c r="BP283" i="38"/>
  <c r="BQ283" i="38" s="1"/>
  <c r="BV283" i="38"/>
  <c r="BN283" i="38"/>
  <c r="BO283" i="38" s="1"/>
  <c r="BT283" i="38"/>
  <c r="BU283" i="38" s="1"/>
  <c r="BL283" i="38"/>
  <c r="BR283" i="38"/>
  <c r="BS283" i="38" s="1"/>
  <c r="BH283" i="38"/>
  <c r="BJ259" i="38"/>
  <c r="BP259" i="38"/>
  <c r="BQ259" i="38" s="1"/>
  <c r="BV259" i="38"/>
  <c r="BR259" i="38"/>
  <c r="BS259" i="38" s="1"/>
  <c r="BN259" i="38"/>
  <c r="BO259" i="38" s="1"/>
  <c r="BT259" i="38"/>
  <c r="BU259" i="38" s="1"/>
  <c r="BL259" i="38"/>
  <c r="BH259" i="38"/>
  <c r="BJ562" i="38"/>
  <c r="BN562" i="38"/>
  <c r="BO562" i="38" s="1"/>
  <c r="BV562" i="38"/>
  <c r="BL562" i="38"/>
  <c r="BT562" i="38"/>
  <c r="BU562" i="38" s="1"/>
  <c r="BR562" i="38"/>
  <c r="BS562" i="38" s="1"/>
  <c r="BP562" i="38"/>
  <c r="BQ562" i="38" s="1"/>
  <c r="BH562" i="38"/>
  <c r="BJ646" i="38"/>
  <c r="BL646" i="38"/>
  <c r="BP646" i="38"/>
  <c r="BQ646" i="38" s="1"/>
  <c r="BR646" i="38"/>
  <c r="BS646" i="38" s="1"/>
  <c r="BV646" i="38"/>
  <c r="BN646" i="38"/>
  <c r="BO646" i="38" s="1"/>
  <c r="BH646" i="38"/>
  <c r="BT646" i="38"/>
  <c r="BU646" i="38" s="1"/>
  <c r="BJ32" i="38"/>
  <c r="BT32" i="38"/>
  <c r="BU32" i="38" s="1"/>
  <c r="BR32" i="38"/>
  <c r="BS32" i="38" s="1"/>
  <c r="BP32" i="38"/>
  <c r="BQ32" i="38" s="1"/>
  <c r="BL32" i="38"/>
  <c r="BV32" i="38"/>
  <c r="BN32" i="38"/>
  <c r="BO32" i="38" s="1"/>
  <c r="BH32" i="38"/>
  <c r="BJ87" i="38"/>
  <c r="BP87" i="38"/>
  <c r="BQ87" i="38" s="1"/>
  <c r="BT87" i="38"/>
  <c r="BU87" i="38" s="1"/>
  <c r="BL87" i="38"/>
  <c r="BR87" i="38"/>
  <c r="BS87" i="38" s="1"/>
  <c r="BV87" i="38"/>
  <c r="BN87" i="38"/>
  <c r="BO87" i="38" s="1"/>
  <c r="BH87" i="38"/>
  <c r="BJ148" i="38"/>
  <c r="BR148" i="38"/>
  <c r="BS148" i="38" s="1"/>
  <c r="BL148" i="38"/>
  <c r="BV148" i="38"/>
  <c r="BN148" i="38"/>
  <c r="BO148" i="38" s="1"/>
  <c r="BT148" i="38"/>
  <c r="BU148" i="38" s="1"/>
  <c r="BP148" i="38"/>
  <c r="BQ148" i="38" s="1"/>
  <c r="BH148" i="38"/>
  <c r="BJ197" i="38"/>
  <c r="BN197" i="38"/>
  <c r="BO197" i="38" s="1"/>
  <c r="BT197" i="38"/>
  <c r="BU197" i="38" s="1"/>
  <c r="BP197" i="38"/>
  <c r="BQ197" i="38" s="1"/>
  <c r="BV197" i="38"/>
  <c r="BL197" i="38"/>
  <c r="BR197" i="38"/>
  <c r="BS197" i="38" s="1"/>
  <c r="BH197" i="38"/>
  <c r="BJ256" i="38"/>
  <c r="BL256" i="38"/>
  <c r="BR256" i="38"/>
  <c r="BS256" i="38" s="1"/>
  <c r="BV256" i="38"/>
  <c r="BN256" i="38"/>
  <c r="BO256" i="38" s="1"/>
  <c r="BT256" i="38"/>
  <c r="BU256" i="38" s="1"/>
  <c r="BP256" i="38"/>
  <c r="BQ256" i="38" s="1"/>
  <c r="BH256" i="38"/>
  <c r="BJ306" i="38"/>
  <c r="BL306" i="38"/>
  <c r="BP306" i="38"/>
  <c r="BQ306" i="38" s="1"/>
  <c r="BT306" i="38"/>
  <c r="BU306" i="38" s="1"/>
  <c r="BR306" i="38"/>
  <c r="BS306" i="38" s="1"/>
  <c r="BN306" i="38"/>
  <c r="BO306" i="38" s="1"/>
  <c r="BV306" i="38"/>
  <c r="BH306" i="38"/>
  <c r="BJ341" i="38"/>
  <c r="BT341" i="38"/>
  <c r="BU341" i="38" s="1"/>
  <c r="BN341" i="38"/>
  <c r="BO341" i="38" s="1"/>
  <c r="BV341" i="38"/>
  <c r="BR341" i="38"/>
  <c r="BS341" i="38" s="1"/>
  <c r="BL341" i="38"/>
  <c r="BP341" i="38"/>
  <c r="BQ341" i="38" s="1"/>
  <c r="BH341" i="38"/>
  <c r="BJ384" i="38"/>
  <c r="BV384" i="38"/>
  <c r="BR384" i="38"/>
  <c r="BS384" i="38" s="1"/>
  <c r="BN384" i="38"/>
  <c r="BO384" i="38" s="1"/>
  <c r="BP384" i="38"/>
  <c r="BQ384" i="38" s="1"/>
  <c r="BT384" i="38"/>
  <c r="BU384" i="38" s="1"/>
  <c r="BL384" i="38"/>
  <c r="BH384" i="38"/>
  <c r="BJ459" i="38"/>
  <c r="BL459" i="38"/>
  <c r="BN459" i="38"/>
  <c r="BO459" i="38" s="1"/>
  <c r="BV459" i="38"/>
  <c r="BP459" i="38"/>
  <c r="BQ459" i="38" s="1"/>
  <c r="BT459" i="38"/>
  <c r="BU459" i="38" s="1"/>
  <c r="BR459" i="38"/>
  <c r="BS459" i="38" s="1"/>
  <c r="BH459" i="38"/>
  <c r="BJ529" i="38"/>
  <c r="BN529" i="38"/>
  <c r="BO529" i="38" s="1"/>
  <c r="BR529" i="38"/>
  <c r="BS529" i="38" s="1"/>
  <c r="BV529" i="38"/>
  <c r="BP529" i="38"/>
  <c r="BQ529" i="38" s="1"/>
  <c r="BT529" i="38"/>
  <c r="BU529" i="38" s="1"/>
  <c r="BL529" i="38"/>
  <c r="BH529" i="38"/>
  <c r="BJ635" i="38"/>
  <c r="BR635" i="38"/>
  <c r="BS635" i="38" s="1"/>
  <c r="BL635" i="38"/>
  <c r="BT635" i="38"/>
  <c r="BU635" i="38" s="1"/>
  <c r="BP635" i="38"/>
  <c r="BQ635" i="38" s="1"/>
  <c r="BV635" i="38"/>
  <c r="BN635" i="38"/>
  <c r="BO635" i="38" s="1"/>
  <c r="BH635" i="38"/>
  <c r="BJ183" i="38"/>
  <c r="BL183" i="38"/>
  <c r="BR183" i="38"/>
  <c r="BS183" i="38" s="1"/>
  <c r="BP183" i="38"/>
  <c r="BQ183" i="38" s="1"/>
  <c r="BN183" i="38"/>
  <c r="BO183" i="38" s="1"/>
  <c r="BT183" i="38"/>
  <c r="BU183" i="38" s="1"/>
  <c r="BV183" i="38"/>
  <c r="BH183" i="38"/>
  <c r="BJ663" i="38"/>
  <c r="BL663" i="38"/>
  <c r="BP663" i="38"/>
  <c r="BQ663" i="38" s="1"/>
  <c r="BV663" i="38"/>
  <c r="BR663" i="38"/>
  <c r="BT663" i="38"/>
  <c r="BU663" i="38" s="1"/>
  <c r="BN663" i="38"/>
  <c r="BO663" i="38" s="1"/>
  <c r="BH663" i="38"/>
  <c r="BJ79" i="38"/>
  <c r="BP79" i="38"/>
  <c r="BQ79" i="38" s="1"/>
  <c r="BT79" i="38"/>
  <c r="BU79" i="38" s="1"/>
  <c r="BL79" i="38"/>
  <c r="BR79" i="38"/>
  <c r="BS79" i="38" s="1"/>
  <c r="BN79" i="38"/>
  <c r="BO79" i="38" s="1"/>
  <c r="BV79" i="38"/>
  <c r="BH79" i="38"/>
  <c r="BJ165" i="38"/>
  <c r="BP165" i="38"/>
  <c r="BQ165" i="38" s="1"/>
  <c r="BV165" i="38"/>
  <c r="BR165" i="38"/>
  <c r="BL165" i="38"/>
  <c r="BT165" i="38"/>
  <c r="BU165" i="38" s="1"/>
  <c r="BN165" i="38"/>
  <c r="BO165" i="38" s="1"/>
  <c r="BH165" i="38"/>
  <c r="BJ223" i="38"/>
  <c r="BR223" i="38"/>
  <c r="BS223" i="38" s="1"/>
  <c r="BN223" i="38"/>
  <c r="BO223" i="38" s="1"/>
  <c r="BP223" i="38"/>
  <c r="BQ223" i="38" s="1"/>
  <c r="BL223" i="38"/>
  <c r="BV223" i="38"/>
  <c r="BT223" i="38"/>
  <c r="BU223" i="38" s="1"/>
  <c r="BH223" i="38"/>
  <c r="BJ254" i="38"/>
  <c r="BL254" i="38"/>
  <c r="BR254" i="38"/>
  <c r="BS254" i="38" s="1"/>
  <c r="BN254" i="38"/>
  <c r="BO254" i="38" s="1"/>
  <c r="BT254" i="38"/>
  <c r="BU254" i="38" s="1"/>
  <c r="BP254" i="38"/>
  <c r="BQ254" i="38" s="1"/>
  <c r="BV254" i="38"/>
  <c r="BH254" i="38"/>
  <c r="BJ334" i="38"/>
  <c r="BN334" i="38"/>
  <c r="BO334" i="38" s="1"/>
  <c r="BV334" i="38"/>
  <c r="BL334" i="38"/>
  <c r="BT334" i="38"/>
  <c r="BU334" i="38" s="1"/>
  <c r="BR334" i="38"/>
  <c r="BS334" i="38" s="1"/>
  <c r="BP334" i="38"/>
  <c r="BQ334" i="38" s="1"/>
  <c r="BH334" i="38"/>
  <c r="BJ57" i="38"/>
  <c r="BR57" i="38"/>
  <c r="BS57" i="38" s="1"/>
  <c r="BP57" i="38"/>
  <c r="BQ57" i="38" s="1"/>
  <c r="BL57" i="38"/>
  <c r="BV57" i="38"/>
  <c r="BN57" i="38"/>
  <c r="BO57" i="38" s="1"/>
  <c r="BT57" i="38"/>
  <c r="BU57" i="38" s="1"/>
  <c r="BH57" i="38"/>
  <c r="BJ138" i="38"/>
  <c r="BL138" i="38"/>
  <c r="BV138" i="38"/>
  <c r="BP138" i="38"/>
  <c r="BQ138" i="38" s="1"/>
  <c r="BN138" i="38"/>
  <c r="BO138" i="38" s="1"/>
  <c r="BR138" i="38"/>
  <c r="BS138" i="38" s="1"/>
  <c r="BT138" i="38"/>
  <c r="BU138" i="38" s="1"/>
  <c r="BH138" i="38"/>
  <c r="BJ206" i="38"/>
  <c r="BP206" i="38"/>
  <c r="BQ206" i="38" s="1"/>
  <c r="BL206" i="38"/>
  <c r="BV206" i="38"/>
  <c r="BN206" i="38"/>
  <c r="BO206" i="38" s="1"/>
  <c r="BR206" i="38"/>
  <c r="BT206" i="38"/>
  <c r="BU206" i="38" s="1"/>
  <c r="BH206" i="38"/>
  <c r="BJ230" i="38"/>
  <c r="BL230" i="38"/>
  <c r="BR230" i="38"/>
  <c r="BS230" i="38" s="1"/>
  <c r="BN230" i="38"/>
  <c r="BO230" i="38" s="1"/>
  <c r="BT230" i="38"/>
  <c r="BU230" i="38" s="1"/>
  <c r="BP230" i="38"/>
  <c r="BQ230" i="38" s="1"/>
  <c r="BV230" i="38"/>
  <c r="BH230" i="38"/>
  <c r="BJ365" i="38"/>
  <c r="BL365" i="38"/>
  <c r="BP365" i="38"/>
  <c r="BQ365" i="38" s="1"/>
  <c r="BV365" i="38"/>
  <c r="BN365" i="38"/>
  <c r="BO365" i="38" s="1"/>
  <c r="BT365" i="38"/>
  <c r="BU365" i="38" s="1"/>
  <c r="BR365" i="38"/>
  <c r="BS365" i="38" s="1"/>
  <c r="BH365" i="38"/>
  <c r="BJ457" i="38"/>
  <c r="BP457" i="38"/>
  <c r="BQ457" i="38" s="1"/>
  <c r="BL457" i="38"/>
  <c r="BT457" i="38"/>
  <c r="BU457" i="38" s="1"/>
  <c r="BN457" i="38"/>
  <c r="BO457" i="38" s="1"/>
  <c r="BV457" i="38"/>
  <c r="BR457" i="38"/>
  <c r="BS457" i="38" s="1"/>
  <c r="BH457" i="38"/>
  <c r="BJ595" i="38"/>
  <c r="BL595" i="38"/>
  <c r="BT595" i="38"/>
  <c r="BU595" i="38" s="1"/>
  <c r="BP595" i="38"/>
  <c r="BQ595" i="38" s="1"/>
  <c r="BR595" i="38"/>
  <c r="BN595" i="38"/>
  <c r="BO595" i="38" s="1"/>
  <c r="BV595" i="38"/>
  <c r="BH595" i="38"/>
  <c r="BJ636" i="38"/>
  <c r="BL636" i="38"/>
  <c r="BP636" i="38"/>
  <c r="BQ636" i="38" s="1"/>
  <c r="BT636" i="38"/>
  <c r="BU636" i="38" s="1"/>
  <c r="BN636" i="38"/>
  <c r="BO636" i="38" s="1"/>
  <c r="BR636" i="38"/>
  <c r="BS636" i="38" s="1"/>
  <c r="BH636" i="38"/>
  <c r="BV636" i="38"/>
  <c r="BJ641" i="38"/>
  <c r="BR641" i="38"/>
  <c r="BL641" i="38"/>
  <c r="BT641" i="38"/>
  <c r="BU641" i="38" s="1"/>
  <c r="BP641" i="38"/>
  <c r="BQ641" i="38" s="1"/>
  <c r="BN641" i="38"/>
  <c r="BO641" i="38" s="1"/>
  <c r="BH641" i="38"/>
  <c r="BV641" i="38"/>
  <c r="BJ607" i="38"/>
  <c r="BL607" i="38"/>
  <c r="BT607" i="38"/>
  <c r="BU607" i="38" s="1"/>
  <c r="BV607" i="38"/>
  <c r="BN607" i="38"/>
  <c r="BO607" i="38" s="1"/>
  <c r="BR607" i="38"/>
  <c r="BP607" i="38"/>
  <c r="BQ607" i="38" s="1"/>
  <c r="BH607" i="38"/>
  <c r="BJ576" i="38"/>
  <c r="BL576" i="38"/>
  <c r="BT576" i="38"/>
  <c r="BU576" i="38" s="1"/>
  <c r="BR576" i="38"/>
  <c r="BS576" i="38" s="1"/>
  <c r="BV576" i="38"/>
  <c r="BP576" i="38"/>
  <c r="BQ576" i="38" s="1"/>
  <c r="BN576" i="38"/>
  <c r="BO576" i="38" s="1"/>
  <c r="BH576" i="38"/>
  <c r="BJ550" i="38"/>
  <c r="BN550" i="38"/>
  <c r="BO550" i="38" s="1"/>
  <c r="BV550" i="38"/>
  <c r="BP550" i="38"/>
  <c r="BQ550" i="38" s="1"/>
  <c r="BT550" i="38"/>
  <c r="BU550" i="38" s="1"/>
  <c r="BL550" i="38"/>
  <c r="BR550" i="38"/>
  <c r="BS550" i="38" s="1"/>
  <c r="BH550" i="38"/>
  <c r="BJ515" i="38"/>
  <c r="BN515" i="38"/>
  <c r="BO515" i="38" s="1"/>
  <c r="BR515" i="38"/>
  <c r="BS515" i="38" s="1"/>
  <c r="BV515" i="38"/>
  <c r="BP515" i="38"/>
  <c r="BQ515" i="38" s="1"/>
  <c r="BT515" i="38"/>
  <c r="BU515" i="38" s="1"/>
  <c r="BL515" i="38"/>
  <c r="BH515" i="38"/>
  <c r="BJ503" i="38"/>
  <c r="BL503" i="38"/>
  <c r="BP503" i="38"/>
  <c r="BQ503" i="38" s="1"/>
  <c r="BT503" i="38"/>
  <c r="BU503" i="38" s="1"/>
  <c r="BV503" i="38"/>
  <c r="BR503" i="38"/>
  <c r="BS503" i="38" s="1"/>
  <c r="BN503" i="38"/>
  <c r="BO503" i="38" s="1"/>
  <c r="BH503" i="38"/>
  <c r="BJ489" i="38"/>
  <c r="BL489" i="38"/>
  <c r="BP489" i="38"/>
  <c r="BQ489" i="38" s="1"/>
  <c r="BT489" i="38"/>
  <c r="BU489" i="38" s="1"/>
  <c r="BR489" i="38"/>
  <c r="BV489" i="38"/>
  <c r="BN489" i="38"/>
  <c r="BO489" i="38" s="1"/>
  <c r="BH489" i="38"/>
  <c r="BJ476" i="38"/>
  <c r="BL476" i="38"/>
  <c r="BR476" i="38"/>
  <c r="BS476" i="38" s="1"/>
  <c r="BN476" i="38"/>
  <c r="BO476" i="38" s="1"/>
  <c r="BT476" i="38"/>
  <c r="BU476" i="38" s="1"/>
  <c r="BP476" i="38"/>
  <c r="BQ476" i="38" s="1"/>
  <c r="BV476" i="38"/>
  <c r="BH476" i="38"/>
  <c r="BJ442" i="38"/>
  <c r="BN442" i="38"/>
  <c r="BO442" i="38" s="1"/>
  <c r="BR442" i="38"/>
  <c r="BS442" i="38" s="1"/>
  <c r="BV442" i="38"/>
  <c r="BL442" i="38"/>
  <c r="BT442" i="38"/>
  <c r="BU442" i="38" s="1"/>
  <c r="BP442" i="38"/>
  <c r="BQ442" i="38" s="1"/>
  <c r="BH442" i="38"/>
  <c r="BJ395" i="38"/>
  <c r="BL395" i="38"/>
  <c r="BN395" i="38"/>
  <c r="BO395" i="38" s="1"/>
  <c r="BT395" i="38"/>
  <c r="BU395" i="38" s="1"/>
  <c r="BP395" i="38"/>
  <c r="BQ395" i="38" s="1"/>
  <c r="BV395" i="38"/>
  <c r="BR395" i="38"/>
  <c r="BS395" i="38" s="1"/>
  <c r="BH395" i="38"/>
  <c r="BJ379" i="38"/>
  <c r="BL379" i="38"/>
  <c r="BR379" i="38"/>
  <c r="BS379" i="38" s="1"/>
  <c r="BT379" i="38"/>
  <c r="BU379" i="38" s="1"/>
  <c r="BP379" i="38"/>
  <c r="BQ379" i="38" s="1"/>
  <c r="BV379" i="38"/>
  <c r="BN379" i="38"/>
  <c r="BO379" i="38" s="1"/>
  <c r="BH379" i="38"/>
  <c r="BJ360" i="38"/>
  <c r="BP360" i="38"/>
  <c r="BQ360" i="38" s="1"/>
  <c r="BV360" i="38"/>
  <c r="BN360" i="38"/>
  <c r="BO360" i="38" s="1"/>
  <c r="BT360" i="38"/>
  <c r="BU360" i="38" s="1"/>
  <c r="BR360" i="38"/>
  <c r="BS360" i="38" s="1"/>
  <c r="BL360" i="38"/>
  <c r="BH360" i="38"/>
  <c r="BJ333" i="38"/>
  <c r="BL333" i="38"/>
  <c r="BV333" i="38"/>
  <c r="BR333" i="38"/>
  <c r="BS333" i="38" s="1"/>
  <c r="BP333" i="38"/>
  <c r="BQ333" i="38" s="1"/>
  <c r="BT333" i="38"/>
  <c r="BU333" i="38" s="1"/>
  <c r="BN333" i="38"/>
  <c r="BO333" i="38" s="1"/>
  <c r="BH333" i="38"/>
  <c r="BJ267" i="38"/>
  <c r="BP267" i="38"/>
  <c r="BQ267" i="38" s="1"/>
  <c r="BV267" i="38"/>
  <c r="BR267" i="38"/>
  <c r="BS267" i="38" s="1"/>
  <c r="BL267" i="38"/>
  <c r="BN267" i="38"/>
  <c r="BO267" i="38" s="1"/>
  <c r="BT267" i="38"/>
  <c r="BU267" i="38" s="1"/>
  <c r="BH267" i="38"/>
  <c r="BJ222" i="38"/>
  <c r="BP222" i="38"/>
  <c r="BQ222" i="38" s="1"/>
  <c r="BV222" i="38"/>
  <c r="BL222" i="38"/>
  <c r="BT222" i="38"/>
  <c r="BU222" i="38" s="1"/>
  <c r="BR222" i="38"/>
  <c r="BS222" i="38" s="1"/>
  <c r="BN222" i="38"/>
  <c r="BO222" i="38" s="1"/>
  <c r="BH222" i="38"/>
  <c r="BJ186" i="38"/>
  <c r="BP186" i="38"/>
  <c r="BQ186" i="38" s="1"/>
  <c r="BR186" i="38"/>
  <c r="BS186" i="38" s="1"/>
  <c r="BN186" i="38"/>
  <c r="BO186" i="38" s="1"/>
  <c r="BT186" i="38"/>
  <c r="BU186" i="38" s="1"/>
  <c r="BL186" i="38"/>
  <c r="BV186" i="38"/>
  <c r="BH186" i="38"/>
  <c r="BJ145" i="38"/>
  <c r="BP145" i="38"/>
  <c r="BQ145" i="38" s="1"/>
  <c r="BN145" i="38"/>
  <c r="BO145" i="38" s="1"/>
  <c r="BL145" i="38"/>
  <c r="BV145" i="38"/>
  <c r="BT145" i="38"/>
  <c r="BU145" i="38" s="1"/>
  <c r="BR145" i="38"/>
  <c r="BS145" i="38" s="1"/>
  <c r="BH145" i="38"/>
  <c r="BJ108" i="38"/>
  <c r="BN108" i="38"/>
  <c r="BO108" i="38" s="1"/>
  <c r="BV108" i="38"/>
  <c r="BT108" i="38"/>
  <c r="BU108" i="38" s="1"/>
  <c r="BL108" i="38"/>
  <c r="BP108" i="38"/>
  <c r="BQ108" i="38" s="1"/>
  <c r="BR108" i="38"/>
  <c r="BS108" i="38" s="1"/>
  <c r="BH108" i="38"/>
  <c r="BJ8" i="38"/>
  <c r="BT8" i="38"/>
  <c r="BU8" i="38" s="1"/>
  <c r="BN8" i="38"/>
  <c r="BO8" i="38" s="1"/>
  <c r="BR8" i="38"/>
  <c r="BS8" i="38" s="1"/>
  <c r="BV8" i="38"/>
  <c r="BP8" i="38"/>
  <c r="BQ8" i="38" s="1"/>
  <c r="BL8" i="38"/>
  <c r="BH8" i="38"/>
  <c r="BJ36" i="38"/>
  <c r="BL36" i="38"/>
  <c r="BR36" i="38"/>
  <c r="BS36" i="38" s="1"/>
  <c r="BN36" i="38"/>
  <c r="BO36" i="38" s="1"/>
  <c r="BT36" i="38"/>
  <c r="BU36" i="38" s="1"/>
  <c r="BP36" i="38"/>
  <c r="BQ36" i="38" s="1"/>
  <c r="BV36" i="38"/>
  <c r="BH36" i="38"/>
  <c r="BJ64" i="38"/>
  <c r="BL64" i="38"/>
  <c r="BR64" i="38"/>
  <c r="BS64" i="38" s="1"/>
  <c r="BP64" i="38"/>
  <c r="BQ64" i="38" s="1"/>
  <c r="BV64" i="38"/>
  <c r="BT64" i="38"/>
  <c r="BU64" i="38" s="1"/>
  <c r="BN64" i="38"/>
  <c r="BO64" i="38" s="1"/>
  <c r="BH64" i="38"/>
  <c r="BJ91" i="38"/>
  <c r="BL91" i="38"/>
  <c r="BP91" i="38"/>
  <c r="BQ91" i="38" s="1"/>
  <c r="BT91" i="38"/>
  <c r="BU91" i="38" s="1"/>
  <c r="BR91" i="38"/>
  <c r="BS91" i="38" s="1"/>
  <c r="BV91" i="38"/>
  <c r="BN91" i="38"/>
  <c r="BO91" i="38" s="1"/>
  <c r="BH91" i="38"/>
  <c r="BJ114" i="38"/>
  <c r="BP114" i="38"/>
  <c r="BQ114" i="38" s="1"/>
  <c r="BN114" i="38"/>
  <c r="BO114" i="38" s="1"/>
  <c r="BT114" i="38"/>
  <c r="BU114" i="38" s="1"/>
  <c r="BL114" i="38"/>
  <c r="BR114" i="38"/>
  <c r="BS114" i="38" s="1"/>
  <c r="BV114" i="38"/>
  <c r="BH114" i="38"/>
  <c r="BJ152" i="38"/>
  <c r="BL152" i="38"/>
  <c r="BP152" i="38"/>
  <c r="BQ152" i="38" s="1"/>
  <c r="BT152" i="38"/>
  <c r="BU152" i="38" s="1"/>
  <c r="BR152" i="38"/>
  <c r="BS152" i="38" s="1"/>
  <c r="BN152" i="38"/>
  <c r="BO152" i="38" s="1"/>
  <c r="BV152" i="38"/>
  <c r="BH152" i="38"/>
  <c r="BJ175" i="38"/>
  <c r="BN175" i="38"/>
  <c r="BO175" i="38" s="1"/>
  <c r="BT175" i="38"/>
  <c r="BU175" i="38" s="1"/>
  <c r="BL175" i="38"/>
  <c r="BR175" i="38"/>
  <c r="BS175" i="38" s="1"/>
  <c r="BP175" i="38"/>
  <c r="BQ175" i="38" s="1"/>
  <c r="BV175" i="38"/>
  <c r="BH175" i="38"/>
  <c r="BJ212" i="38"/>
  <c r="BP212" i="38"/>
  <c r="BQ212" i="38" s="1"/>
  <c r="BT212" i="38"/>
  <c r="BU212" i="38" s="1"/>
  <c r="BV212" i="38"/>
  <c r="BL212" i="38"/>
  <c r="BR212" i="38"/>
  <c r="BS212" i="38" s="1"/>
  <c r="BN212" i="38"/>
  <c r="BO212" i="38" s="1"/>
  <c r="BH212" i="38"/>
  <c r="BJ242" i="38"/>
  <c r="BL242" i="38"/>
  <c r="BR242" i="38"/>
  <c r="BS242" i="38" s="1"/>
  <c r="BV242" i="38"/>
  <c r="BP242" i="38"/>
  <c r="BQ242" i="38" s="1"/>
  <c r="BN242" i="38"/>
  <c r="BO242" i="38" s="1"/>
  <c r="BT242" i="38"/>
  <c r="BU242" i="38" s="1"/>
  <c r="BH242" i="38"/>
  <c r="BJ266" i="38"/>
  <c r="BP266" i="38"/>
  <c r="BQ266" i="38" s="1"/>
  <c r="BL266" i="38"/>
  <c r="BV266" i="38"/>
  <c r="BN266" i="38"/>
  <c r="BO266" i="38" s="1"/>
  <c r="BT266" i="38"/>
  <c r="BU266" i="38" s="1"/>
  <c r="BR266" i="38"/>
  <c r="BS266" i="38" s="1"/>
  <c r="BH266" i="38"/>
  <c r="BJ292" i="38"/>
  <c r="BT292" i="38"/>
  <c r="BU292" i="38" s="1"/>
  <c r="BL292" i="38"/>
  <c r="BV292" i="38"/>
  <c r="BP292" i="38"/>
  <c r="BQ292" i="38" s="1"/>
  <c r="BR292" i="38"/>
  <c r="BS292" i="38" s="1"/>
  <c r="BN292" i="38"/>
  <c r="BO292" i="38" s="1"/>
  <c r="BH292" i="38"/>
  <c r="BJ321" i="38"/>
  <c r="BP321" i="38"/>
  <c r="BQ321" i="38" s="1"/>
  <c r="BR321" i="38"/>
  <c r="BS321" i="38" s="1"/>
  <c r="BV321" i="38"/>
  <c r="BN321" i="38"/>
  <c r="BO321" i="38" s="1"/>
  <c r="BT321" i="38"/>
  <c r="BU321" i="38" s="1"/>
  <c r="BL321" i="38"/>
  <c r="BH321" i="38"/>
  <c r="BJ347" i="38"/>
  <c r="BT347" i="38"/>
  <c r="BU347" i="38" s="1"/>
  <c r="BR347" i="38"/>
  <c r="BS347" i="38" s="1"/>
  <c r="BN347" i="38"/>
  <c r="BO347" i="38" s="1"/>
  <c r="BP347" i="38"/>
  <c r="BQ347" i="38" s="1"/>
  <c r="BL347" i="38"/>
  <c r="BV347" i="38"/>
  <c r="BH347" i="38"/>
  <c r="BJ369" i="38"/>
  <c r="BN369" i="38"/>
  <c r="BO369" i="38" s="1"/>
  <c r="BT369" i="38"/>
  <c r="BU369" i="38" s="1"/>
  <c r="BV369" i="38"/>
  <c r="BP369" i="38"/>
  <c r="BQ369" i="38" s="1"/>
  <c r="BL369" i="38"/>
  <c r="BR369" i="38"/>
  <c r="BS369" i="38" s="1"/>
  <c r="BH369" i="38"/>
  <c r="BJ400" i="38"/>
  <c r="BN400" i="38"/>
  <c r="BO400" i="38" s="1"/>
  <c r="BP400" i="38"/>
  <c r="BQ400" i="38" s="1"/>
  <c r="BV400" i="38"/>
  <c r="BL400" i="38"/>
  <c r="BR400" i="38"/>
  <c r="BS400" i="38" s="1"/>
  <c r="BT400" i="38"/>
  <c r="BU400" i="38" s="1"/>
  <c r="BH400" i="38"/>
  <c r="BJ415" i="38"/>
  <c r="BP415" i="38"/>
  <c r="BQ415" i="38" s="1"/>
  <c r="BR415" i="38"/>
  <c r="BS415" i="38" s="1"/>
  <c r="BN415" i="38"/>
  <c r="BO415" i="38" s="1"/>
  <c r="BT415" i="38"/>
  <c r="BU415" i="38" s="1"/>
  <c r="BV415" i="38"/>
  <c r="BL415" i="38"/>
  <c r="BH415" i="38"/>
  <c r="BJ437" i="38"/>
  <c r="BR437" i="38"/>
  <c r="BS437" i="38" s="1"/>
  <c r="BN437" i="38"/>
  <c r="BO437" i="38" s="1"/>
  <c r="BV437" i="38"/>
  <c r="BP437" i="38"/>
  <c r="BQ437" i="38" s="1"/>
  <c r="BT437" i="38"/>
  <c r="BU437" i="38" s="1"/>
  <c r="BL437" i="38"/>
  <c r="BH437" i="38"/>
  <c r="BJ462" i="38"/>
  <c r="BN462" i="38"/>
  <c r="BO462" i="38" s="1"/>
  <c r="BR462" i="38"/>
  <c r="BS462" i="38" s="1"/>
  <c r="BL462" i="38"/>
  <c r="BT462" i="38"/>
  <c r="BU462" i="38" s="1"/>
  <c r="BP462" i="38"/>
  <c r="BQ462" i="38" s="1"/>
  <c r="BV462" i="38"/>
  <c r="BH462" i="38"/>
  <c r="BJ478" i="38"/>
  <c r="BR478" i="38"/>
  <c r="BL478" i="38"/>
  <c r="BT478" i="38"/>
  <c r="BU478" i="38" s="1"/>
  <c r="BP478" i="38"/>
  <c r="BQ478" i="38" s="1"/>
  <c r="BN478" i="38"/>
  <c r="BO478" i="38" s="1"/>
  <c r="BV478" i="38"/>
  <c r="BH478" i="38"/>
  <c r="BJ508" i="38"/>
  <c r="BR508" i="38"/>
  <c r="BS508" i="38" s="1"/>
  <c r="BL508" i="38"/>
  <c r="BT508" i="38"/>
  <c r="BU508" i="38" s="1"/>
  <c r="BP508" i="38"/>
  <c r="BQ508" i="38" s="1"/>
  <c r="BV508" i="38"/>
  <c r="BN508" i="38"/>
  <c r="BO508" i="38" s="1"/>
  <c r="BH508" i="38"/>
  <c r="BJ530" i="38"/>
  <c r="BN530" i="38"/>
  <c r="BO530" i="38" s="1"/>
  <c r="BV530" i="38"/>
  <c r="BP530" i="38"/>
  <c r="BQ530" i="38" s="1"/>
  <c r="BT530" i="38"/>
  <c r="BU530" i="38" s="1"/>
  <c r="BR530" i="38"/>
  <c r="BS530" i="38" s="1"/>
  <c r="BL530" i="38"/>
  <c r="BH530" i="38"/>
  <c r="BJ545" i="38"/>
  <c r="BN545" i="38"/>
  <c r="BO545" i="38" s="1"/>
  <c r="BR545" i="38"/>
  <c r="BV545" i="38"/>
  <c r="BP545" i="38"/>
  <c r="BQ545" i="38" s="1"/>
  <c r="BT545" i="38"/>
  <c r="BU545" i="38" s="1"/>
  <c r="BL545" i="38"/>
  <c r="BH545" i="38"/>
  <c r="BJ581" i="38"/>
  <c r="BP581" i="38"/>
  <c r="BQ581" i="38" s="1"/>
  <c r="BV581" i="38"/>
  <c r="BL581" i="38"/>
  <c r="BR581" i="38"/>
  <c r="BT581" i="38"/>
  <c r="BU581" i="38" s="1"/>
  <c r="BN581" i="38"/>
  <c r="BO581" i="38" s="1"/>
  <c r="BH581" i="38"/>
  <c r="BJ599" i="38"/>
  <c r="BL599" i="38"/>
  <c r="BT599" i="38"/>
  <c r="BU599" i="38" s="1"/>
  <c r="BV599" i="38"/>
  <c r="BN599" i="38"/>
  <c r="BO599" i="38" s="1"/>
  <c r="BR599" i="38"/>
  <c r="BP599" i="38"/>
  <c r="BQ599" i="38" s="1"/>
  <c r="BH599" i="38"/>
  <c r="BJ623" i="38"/>
  <c r="BL623" i="38"/>
  <c r="BT623" i="38"/>
  <c r="BU623" i="38" s="1"/>
  <c r="BV623" i="38"/>
  <c r="BN623" i="38"/>
  <c r="BO623" i="38" s="1"/>
  <c r="BR623" i="38"/>
  <c r="BP623" i="38"/>
  <c r="BQ623" i="38" s="1"/>
  <c r="BH623" i="38"/>
  <c r="BJ640" i="38"/>
  <c r="BL640" i="38"/>
  <c r="BP640" i="38"/>
  <c r="BQ640" i="38" s="1"/>
  <c r="BT640" i="38"/>
  <c r="BU640" i="38" s="1"/>
  <c r="BR640" i="38"/>
  <c r="BS640" i="38" s="1"/>
  <c r="BV640" i="38"/>
  <c r="BN640" i="38"/>
  <c r="BO640" i="38" s="1"/>
  <c r="BH640" i="38"/>
  <c r="BJ660" i="38"/>
  <c r="BV660" i="38"/>
  <c r="BP660" i="38"/>
  <c r="BQ660" i="38" s="1"/>
  <c r="BL660" i="38"/>
  <c r="BN660" i="38"/>
  <c r="BO660" i="38" s="1"/>
  <c r="BR660" i="38"/>
  <c r="BS660" i="38" s="1"/>
  <c r="BT660" i="38"/>
  <c r="BU660" i="38" s="1"/>
  <c r="BH660" i="38"/>
  <c r="BJ682" i="38"/>
  <c r="BL682" i="38"/>
  <c r="BP682" i="38"/>
  <c r="BQ682" i="38" s="1"/>
  <c r="BT682" i="38"/>
  <c r="BU682" i="38" s="1"/>
  <c r="BH682" i="38"/>
  <c r="BN682" i="38"/>
  <c r="BO682" i="38" s="1"/>
  <c r="BR682" i="38"/>
  <c r="BS682" i="38" s="1"/>
  <c r="BV682" i="38"/>
  <c r="BJ634" i="38"/>
  <c r="BL634" i="38"/>
  <c r="BP634" i="38"/>
  <c r="BQ634" i="38" s="1"/>
  <c r="BT634" i="38"/>
  <c r="BU634" i="38" s="1"/>
  <c r="BN634" i="38"/>
  <c r="BO634" i="38" s="1"/>
  <c r="BR634" i="38"/>
  <c r="BV634" i="38"/>
  <c r="BH634" i="38"/>
  <c r="BJ617" i="38"/>
  <c r="BL617" i="38"/>
  <c r="BT617" i="38"/>
  <c r="BU617" i="38" s="1"/>
  <c r="BN617" i="38"/>
  <c r="BO617" i="38" s="1"/>
  <c r="BP617" i="38"/>
  <c r="BQ617" i="38" s="1"/>
  <c r="BV617" i="38"/>
  <c r="BH617" i="38"/>
  <c r="BR617" i="38"/>
  <c r="BS617" i="38" s="1"/>
  <c r="BJ603" i="38"/>
  <c r="BL603" i="38"/>
  <c r="BT603" i="38"/>
  <c r="BU603" i="38" s="1"/>
  <c r="BP603" i="38"/>
  <c r="BQ603" i="38" s="1"/>
  <c r="BR603" i="38"/>
  <c r="BN603" i="38"/>
  <c r="BO603" i="38" s="1"/>
  <c r="BV603" i="38"/>
  <c r="BH603" i="38"/>
  <c r="BJ590" i="38"/>
  <c r="BN590" i="38"/>
  <c r="BO590" i="38" s="1"/>
  <c r="BT590" i="38"/>
  <c r="BU590" i="38" s="1"/>
  <c r="BL590" i="38"/>
  <c r="BR590" i="38"/>
  <c r="BV590" i="38"/>
  <c r="BH590" i="38"/>
  <c r="BP590" i="38"/>
  <c r="BQ590" i="38" s="1"/>
  <c r="BJ573" i="38"/>
  <c r="BP573" i="38"/>
  <c r="BQ573" i="38" s="1"/>
  <c r="BV573" i="38"/>
  <c r="BL573" i="38"/>
  <c r="BR573" i="38"/>
  <c r="BT573" i="38"/>
  <c r="BU573" i="38" s="1"/>
  <c r="BH573" i="38"/>
  <c r="BN573" i="38"/>
  <c r="BO573" i="38" s="1"/>
  <c r="BJ560" i="38"/>
  <c r="BN560" i="38"/>
  <c r="BO560" i="38" s="1"/>
  <c r="BV560" i="38"/>
  <c r="BL560" i="38"/>
  <c r="BT560" i="38"/>
  <c r="BU560" i="38" s="1"/>
  <c r="BP560" i="38"/>
  <c r="BQ560" i="38" s="1"/>
  <c r="BH560" i="38"/>
  <c r="BR560" i="38"/>
  <c r="BS560" i="38" s="1"/>
  <c r="BJ546" i="38"/>
  <c r="BN546" i="38"/>
  <c r="BO546" i="38" s="1"/>
  <c r="BV546" i="38"/>
  <c r="BP546" i="38"/>
  <c r="BQ546" i="38" s="1"/>
  <c r="BT546" i="38"/>
  <c r="BU546" i="38" s="1"/>
  <c r="BR546" i="38"/>
  <c r="BL546" i="38"/>
  <c r="BH546" i="38"/>
  <c r="BJ531" i="38"/>
  <c r="BN531" i="38"/>
  <c r="BO531" i="38" s="1"/>
  <c r="BR531" i="38"/>
  <c r="BS531" i="38" s="1"/>
  <c r="BV531" i="38"/>
  <c r="BL531" i="38"/>
  <c r="BP531" i="38"/>
  <c r="BQ531" i="38" s="1"/>
  <c r="BT531" i="38"/>
  <c r="BU531" i="38" s="1"/>
  <c r="BH531" i="38"/>
  <c r="BJ512" i="38"/>
  <c r="BT512" i="38"/>
  <c r="BU512" i="38" s="1"/>
  <c r="BP512" i="38"/>
  <c r="BQ512" i="38" s="1"/>
  <c r="BV512" i="38"/>
  <c r="BN512" i="38"/>
  <c r="BO512" i="38" s="1"/>
  <c r="BL512" i="38"/>
  <c r="BR512" i="38"/>
  <c r="BS512" i="38" s="1"/>
  <c r="BH512" i="38"/>
  <c r="BJ499" i="38"/>
  <c r="BL499" i="38"/>
  <c r="BP499" i="38"/>
  <c r="BQ499" i="38" s="1"/>
  <c r="BT499" i="38"/>
  <c r="BU499" i="38" s="1"/>
  <c r="BN499" i="38"/>
  <c r="BO499" i="38" s="1"/>
  <c r="BR499" i="38"/>
  <c r="BS499" i="38" s="1"/>
  <c r="BV499" i="38"/>
  <c r="BH499" i="38"/>
  <c r="BJ486" i="38"/>
  <c r="BR486" i="38"/>
  <c r="BS486" i="38" s="1"/>
  <c r="BL486" i="38"/>
  <c r="BT486" i="38"/>
  <c r="BU486" i="38" s="1"/>
  <c r="BP486" i="38"/>
  <c r="BQ486" i="38" s="1"/>
  <c r="BN486" i="38"/>
  <c r="BO486" i="38" s="1"/>
  <c r="BV486" i="38"/>
  <c r="BH486" i="38"/>
  <c r="BJ473" i="38"/>
  <c r="BN473" i="38"/>
  <c r="BO473" i="38" s="1"/>
  <c r="BV473" i="38"/>
  <c r="BP473" i="38"/>
  <c r="BQ473" i="38" s="1"/>
  <c r="BL473" i="38"/>
  <c r="BT473" i="38"/>
  <c r="BU473" i="38" s="1"/>
  <c r="BR473" i="38"/>
  <c r="BS473" i="38" s="1"/>
  <c r="BH473" i="38"/>
  <c r="BJ451" i="38"/>
  <c r="BP451" i="38"/>
  <c r="BQ451" i="38" s="1"/>
  <c r="BL451" i="38"/>
  <c r="BT451" i="38"/>
  <c r="BU451" i="38" s="1"/>
  <c r="BN451" i="38"/>
  <c r="BO451" i="38" s="1"/>
  <c r="BV451" i="38"/>
  <c r="BR451" i="38"/>
  <c r="BS451" i="38" s="1"/>
  <c r="BH451" i="38"/>
  <c r="BJ439" i="38"/>
  <c r="BP439" i="38"/>
  <c r="BQ439" i="38" s="1"/>
  <c r="BL439" i="38"/>
  <c r="BT439" i="38"/>
  <c r="BU439" i="38" s="1"/>
  <c r="BN439" i="38"/>
  <c r="BO439" i="38" s="1"/>
  <c r="BV439" i="38"/>
  <c r="BR439" i="38"/>
  <c r="BS439" i="38" s="1"/>
  <c r="BH439" i="38"/>
  <c r="BJ423" i="38"/>
  <c r="BP423" i="38"/>
  <c r="BQ423" i="38" s="1"/>
  <c r="BR423" i="38"/>
  <c r="BN423" i="38"/>
  <c r="BO423" i="38" s="1"/>
  <c r="BT423" i="38"/>
  <c r="BU423" i="38" s="1"/>
  <c r="BV423" i="38"/>
  <c r="BL423" i="38"/>
  <c r="BH423" i="38"/>
  <c r="BJ405" i="38"/>
  <c r="BL405" i="38"/>
  <c r="BP405" i="38"/>
  <c r="BQ405" i="38" s="1"/>
  <c r="BT405" i="38"/>
  <c r="BU405" i="38" s="1"/>
  <c r="BN405" i="38"/>
  <c r="BO405" i="38" s="1"/>
  <c r="BR405" i="38"/>
  <c r="BV405" i="38"/>
  <c r="BH405" i="38"/>
  <c r="BJ392" i="38"/>
  <c r="BV392" i="38"/>
  <c r="BL392" i="38"/>
  <c r="BT392" i="38"/>
  <c r="BU392" i="38" s="1"/>
  <c r="BP392" i="38"/>
  <c r="BQ392" i="38" s="1"/>
  <c r="BR392" i="38"/>
  <c r="BN392" i="38"/>
  <c r="BO392" i="38" s="1"/>
  <c r="BH392" i="38"/>
  <c r="BJ374" i="38"/>
  <c r="BP374" i="38"/>
  <c r="BQ374" i="38" s="1"/>
  <c r="BV374" i="38"/>
  <c r="BN374" i="38"/>
  <c r="BO374" i="38" s="1"/>
  <c r="BL374" i="38"/>
  <c r="BR374" i="38"/>
  <c r="BS374" i="38" s="1"/>
  <c r="BT374" i="38"/>
  <c r="BU374" i="38" s="1"/>
  <c r="BH374" i="38"/>
  <c r="BJ357" i="38"/>
  <c r="BL357" i="38"/>
  <c r="BP357" i="38"/>
  <c r="BQ357" i="38" s="1"/>
  <c r="BV357" i="38"/>
  <c r="BN357" i="38"/>
  <c r="BO357" i="38" s="1"/>
  <c r="BR357" i="38"/>
  <c r="BS357" i="38" s="1"/>
  <c r="BT357" i="38"/>
  <c r="BU357" i="38" s="1"/>
  <c r="BH357" i="38"/>
  <c r="BJ343" i="38"/>
  <c r="BT343" i="38"/>
  <c r="BU343" i="38" s="1"/>
  <c r="BP343" i="38"/>
  <c r="BQ343" i="38" s="1"/>
  <c r="BN343" i="38"/>
  <c r="BO343" i="38" s="1"/>
  <c r="BL343" i="38"/>
  <c r="BR343" i="38"/>
  <c r="BS343" i="38" s="1"/>
  <c r="BV343" i="38"/>
  <c r="BH343" i="38"/>
  <c r="BJ329" i="38"/>
  <c r="BL329" i="38"/>
  <c r="BV329" i="38"/>
  <c r="BP329" i="38"/>
  <c r="BQ329" i="38" s="1"/>
  <c r="BR329" i="38"/>
  <c r="BS329" i="38" s="1"/>
  <c r="BT329" i="38"/>
  <c r="BU329" i="38" s="1"/>
  <c r="BN329" i="38"/>
  <c r="BO329" i="38" s="1"/>
  <c r="BH329" i="38"/>
  <c r="BJ308" i="38"/>
  <c r="BR308" i="38"/>
  <c r="BS308" i="38" s="1"/>
  <c r="BN308" i="38"/>
  <c r="BO308" i="38" s="1"/>
  <c r="BV308" i="38"/>
  <c r="BP308" i="38"/>
  <c r="BQ308" i="38" s="1"/>
  <c r="BT308" i="38"/>
  <c r="BU308" i="38" s="1"/>
  <c r="BL308" i="38"/>
  <c r="BH308" i="38"/>
  <c r="BJ285" i="38"/>
  <c r="BN285" i="38"/>
  <c r="BO285" i="38" s="1"/>
  <c r="BT285" i="38"/>
  <c r="BU285" i="38" s="1"/>
  <c r="BP285" i="38"/>
  <c r="BQ285" i="38" s="1"/>
  <c r="BR285" i="38"/>
  <c r="BS285" i="38" s="1"/>
  <c r="BV285" i="38"/>
  <c r="BL285" i="38"/>
  <c r="BH285" i="38"/>
  <c r="BJ257" i="38"/>
  <c r="BL257" i="38"/>
  <c r="BV257" i="38"/>
  <c r="BP257" i="38"/>
  <c r="BQ257" i="38" s="1"/>
  <c r="BR257" i="38"/>
  <c r="BS257" i="38" s="1"/>
  <c r="BN257" i="38"/>
  <c r="BO257" i="38" s="1"/>
  <c r="BT257" i="38"/>
  <c r="BU257" i="38" s="1"/>
  <c r="BH257" i="38"/>
  <c r="BJ239" i="38"/>
  <c r="BT239" i="38"/>
  <c r="BU239" i="38" s="1"/>
  <c r="BL239" i="38"/>
  <c r="BN239" i="38"/>
  <c r="BO239" i="38" s="1"/>
  <c r="BV239" i="38"/>
  <c r="BR239" i="38"/>
  <c r="BS239" i="38" s="1"/>
  <c r="BP239" i="38"/>
  <c r="BQ239" i="38" s="1"/>
  <c r="BH239" i="38"/>
  <c r="BJ217" i="38"/>
  <c r="BL217" i="38"/>
  <c r="BV217" i="38"/>
  <c r="BT217" i="38"/>
  <c r="BU217" i="38" s="1"/>
  <c r="BN217" i="38"/>
  <c r="BO217" i="38" s="1"/>
  <c r="BR217" i="38"/>
  <c r="BS217" i="38" s="1"/>
  <c r="BP217" i="38"/>
  <c r="BQ217" i="38" s="1"/>
  <c r="BH217" i="38"/>
  <c r="BJ199" i="38"/>
  <c r="BP199" i="38"/>
  <c r="BQ199" i="38" s="1"/>
  <c r="BN199" i="38"/>
  <c r="BO199" i="38" s="1"/>
  <c r="BV199" i="38"/>
  <c r="BT199" i="38"/>
  <c r="BU199" i="38" s="1"/>
  <c r="BR199" i="38"/>
  <c r="BS199" i="38" s="1"/>
  <c r="BL199" i="38"/>
  <c r="BH199" i="38"/>
  <c r="BJ182" i="38"/>
  <c r="BP182" i="38"/>
  <c r="BQ182" i="38" s="1"/>
  <c r="BN182" i="38"/>
  <c r="BO182" i="38" s="1"/>
  <c r="BR182" i="38"/>
  <c r="BS182" i="38" s="1"/>
  <c r="BL182" i="38"/>
  <c r="BV182" i="38"/>
  <c r="BT182" i="38"/>
  <c r="BU182" i="38" s="1"/>
  <c r="BH182" i="38"/>
  <c r="BJ159" i="38"/>
  <c r="BL159" i="38"/>
  <c r="BN159" i="38"/>
  <c r="BO159" i="38" s="1"/>
  <c r="BV159" i="38"/>
  <c r="BP159" i="38"/>
  <c r="BQ159" i="38" s="1"/>
  <c r="BT159" i="38"/>
  <c r="BU159" i="38" s="1"/>
  <c r="BR159" i="38"/>
  <c r="BS159" i="38" s="1"/>
  <c r="BH159" i="38"/>
  <c r="BJ140" i="38"/>
  <c r="BR140" i="38"/>
  <c r="BS140" i="38" s="1"/>
  <c r="BL140" i="38"/>
  <c r="BV140" i="38"/>
  <c r="BP140" i="38"/>
  <c r="BQ140" i="38" s="1"/>
  <c r="BT140" i="38"/>
  <c r="BU140" i="38" s="1"/>
  <c r="BN140" i="38"/>
  <c r="BO140" i="38" s="1"/>
  <c r="BH140" i="38"/>
  <c r="BJ121" i="38"/>
  <c r="BT121" i="38"/>
  <c r="BU121" i="38" s="1"/>
  <c r="BP121" i="38"/>
  <c r="BQ121" i="38" s="1"/>
  <c r="BN121" i="38"/>
  <c r="BO121" i="38" s="1"/>
  <c r="BV121" i="38"/>
  <c r="BR121" i="38"/>
  <c r="BS121" i="38" s="1"/>
  <c r="BL121" i="38"/>
  <c r="BH121" i="38"/>
  <c r="BJ99" i="38"/>
  <c r="BN99" i="38"/>
  <c r="BO99" i="38" s="1"/>
  <c r="BR99" i="38"/>
  <c r="BS99" i="38" s="1"/>
  <c r="BV99" i="38"/>
  <c r="BL99" i="38"/>
  <c r="BT99" i="38"/>
  <c r="BU99" i="38" s="1"/>
  <c r="BP99" i="38"/>
  <c r="BQ99" i="38" s="1"/>
  <c r="BH99" i="38"/>
  <c r="BJ80" i="38"/>
  <c r="BR80" i="38"/>
  <c r="BS80" i="38" s="1"/>
  <c r="BN80" i="38"/>
  <c r="BO80" i="38" s="1"/>
  <c r="BL80" i="38"/>
  <c r="BT80" i="38"/>
  <c r="BU80" i="38" s="1"/>
  <c r="BP80" i="38"/>
  <c r="BQ80" i="38" s="1"/>
  <c r="BV80" i="38"/>
  <c r="BH80" i="38"/>
  <c r="BJ60" i="38"/>
  <c r="BL60" i="38"/>
  <c r="BP60" i="38"/>
  <c r="BQ60" i="38" s="1"/>
  <c r="BT60" i="38"/>
  <c r="BU60" i="38" s="1"/>
  <c r="BN60" i="38"/>
  <c r="BO60" i="38" s="1"/>
  <c r="BV60" i="38"/>
  <c r="BR60" i="38"/>
  <c r="BS60" i="38" s="1"/>
  <c r="BH60" i="38"/>
  <c r="BJ39" i="38"/>
  <c r="BN39" i="38"/>
  <c r="BO39" i="38" s="1"/>
  <c r="BV39" i="38"/>
  <c r="BL39" i="38"/>
  <c r="BT39" i="38"/>
  <c r="BU39" i="38" s="1"/>
  <c r="BR39" i="38"/>
  <c r="BS39" i="38" s="1"/>
  <c r="BP39" i="38"/>
  <c r="BQ39" i="38" s="1"/>
  <c r="BH39" i="38"/>
  <c r="BJ17" i="38"/>
  <c r="BL17" i="38"/>
  <c r="BT17" i="38"/>
  <c r="BU17" i="38" s="1"/>
  <c r="BN17" i="38"/>
  <c r="BO17" i="38" s="1"/>
  <c r="BR17" i="38"/>
  <c r="BS17" i="38" s="1"/>
  <c r="BP17" i="38"/>
  <c r="BQ17" i="38" s="1"/>
  <c r="BV17" i="38"/>
  <c r="BH17" i="38"/>
  <c r="BJ300" i="38"/>
  <c r="BV300" i="38"/>
  <c r="BL300" i="38"/>
  <c r="BT300" i="38"/>
  <c r="BU300" i="38" s="1"/>
  <c r="BR300" i="38"/>
  <c r="BS300" i="38" s="1"/>
  <c r="BN300" i="38"/>
  <c r="BO300" i="38" s="1"/>
  <c r="BP300" i="38"/>
  <c r="BQ300" i="38" s="1"/>
  <c r="BH300" i="38"/>
  <c r="BJ286" i="38"/>
  <c r="BL286" i="38"/>
  <c r="BR286" i="38"/>
  <c r="BS286" i="38" s="1"/>
  <c r="BT286" i="38"/>
  <c r="BU286" i="38" s="1"/>
  <c r="BN286" i="38"/>
  <c r="BO286" i="38" s="1"/>
  <c r="BP286" i="38"/>
  <c r="BQ286" i="38" s="1"/>
  <c r="BV286" i="38"/>
  <c r="BH286" i="38"/>
  <c r="BJ265" i="38"/>
  <c r="BL265" i="38"/>
  <c r="BV265" i="38"/>
  <c r="BR265" i="38"/>
  <c r="BS265" i="38" s="1"/>
  <c r="BT265" i="38"/>
  <c r="BU265" i="38" s="1"/>
  <c r="BP265" i="38"/>
  <c r="BQ265" i="38" s="1"/>
  <c r="BN265" i="38"/>
  <c r="BO265" i="38" s="1"/>
  <c r="BH265" i="38"/>
  <c r="BJ248" i="38"/>
  <c r="BL248" i="38"/>
  <c r="BV248" i="38"/>
  <c r="BT248" i="38"/>
  <c r="BU248" i="38" s="1"/>
  <c r="BN248" i="38"/>
  <c r="BO248" i="38" s="1"/>
  <c r="BR248" i="38"/>
  <c r="BS248" i="38" s="1"/>
  <c r="BP248" i="38"/>
  <c r="BQ248" i="38" s="1"/>
  <c r="BH248" i="38"/>
  <c r="BJ235" i="38"/>
  <c r="BT235" i="38"/>
  <c r="BU235" i="38" s="1"/>
  <c r="BP235" i="38"/>
  <c r="BQ235" i="38" s="1"/>
  <c r="BR235" i="38"/>
  <c r="BS235" i="38" s="1"/>
  <c r="BN235" i="38"/>
  <c r="BO235" i="38" s="1"/>
  <c r="BV235" i="38"/>
  <c r="BL235" i="38"/>
  <c r="BH235" i="38"/>
  <c r="BJ221" i="38"/>
  <c r="BN221" i="38"/>
  <c r="BO221" i="38" s="1"/>
  <c r="BT221" i="38"/>
  <c r="BU221" i="38" s="1"/>
  <c r="BP221" i="38"/>
  <c r="BQ221" i="38" s="1"/>
  <c r="BV221" i="38"/>
  <c r="BL221" i="38"/>
  <c r="BR221" i="38"/>
  <c r="BS221" i="38" s="1"/>
  <c r="BH221" i="38"/>
  <c r="BJ201" i="38"/>
  <c r="BL201" i="38"/>
  <c r="BV201" i="38"/>
  <c r="BP201" i="38"/>
  <c r="BQ201" i="38" s="1"/>
  <c r="BR201" i="38"/>
  <c r="BN201" i="38"/>
  <c r="BO201" i="38" s="1"/>
  <c r="BT201" i="38"/>
  <c r="BU201" i="38" s="1"/>
  <c r="BH201" i="38"/>
  <c r="BJ184" i="38"/>
  <c r="BP184" i="38"/>
  <c r="BQ184" i="38" s="1"/>
  <c r="BN184" i="38"/>
  <c r="BO184" i="38" s="1"/>
  <c r="BL184" i="38"/>
  <c r="BR184" i="38"/>
  <c r="BS184" i="38" s="1"/>
  <c r="BV184" i="38"/>
  <c r="BT184" i="38"/>
  <c r="BU184" i="38" s="1"/>
  <c r="BH184" i="38"/>
  <c r="BJ171" i="38"/>
  <c r="BV171" i="38"/>
  <c r="BP171" i="38"/>
  <c r="BQ171" i="38" s="1"/>
  <c r="BL171" i="38"/>
  <c r="BR171" i="38"/>
  <c r="BT171" i="38"/>
  <c r="BU171" i="38" s="1"/>
  <c r="BN171" i="38"/>
  <c r="BO171" i="38" s="1"/>
  <c r="BH171" i="38"/>
  <c r="BJ157" i="38"/>
  <c r="BR157" i="38"/>
  <c r="BS157" i="38" s="1"/>
  <c r="BT157" i="38"/>
  <c r="BU157" i="38" s="1"/>
  <c r="BN157" i="38"/>
  <c r="BO157" i="38" s="1"/>
  <c r="BP157" i="38"/>
  <c r="BQ157" i="38" s="1"/>
  <c r="BL157" i="38"/>
  <c r="BV157" i="38"/>
  <c r="BH157" i="38"/>
  <c r="BJ139" i="38"/>
  <c r="BP139" i="38"/>
  <c r="BQ139" i="38" s="1"/>
  <c r="BR139" i="38"/>
  <c r="BS139" i="38" s="1"/>
  <c r="BN139" i="38"/>
  <c r="BO139" i="38" s="1"/>
  <c r="BL139" i="38"/>
  <c r="BT139" i="38"/>
  <c r="BU139" i="38" s="1"/>
  <c r="BV139" i="38"/>
  <c r="BH139" i="38"/>
  <c r="BJ122" i="38"/>
  <c r="BL122" i="38"/>
  <c r="BR122" i="38"/>
  <c r="BS122" i="38" s="1"/>
  <c r="BP122" i="38"/>
  <c r="BQ122" i="38" s="1"/>
  <c r="BV122" i="38"/>
  <c r="BT122" i="38"/>
  <c r="BU122" i="38" s="1"/>
  <c r="BN122" i="38"/>
  <c r="BO122" i="38" s="1"/>
  <c r="BH122" i="38"/>
  <c r="BJ109" i="38"/>
  <c r="BT109" i="38"/>
  <c r="BU109" i="38" s="1"/>
  <c r="BN109" i="38"/>
  <c r="BO109" i="38" s="1"/>
  <c r="BL109" i="38"/>
  <c r="BP109" i="38"/>
  <c r="BQ109" i="38" s="1"/>
  <c r="BV109" i="38"/>
  <c r="BR109" i="38"/>
  <c r="BS109" i="38" s="1"/>
  <c r="BH109" i="38"/>
  <c r="BJ92" i="38"/>
  <c r="BP92" i="38"/>
  <c r="BQ92" i="38" s="1"/>
  <c r="BN92" i="38"/>
  <c r="BO92" i="38" s="1"/>
  <c r="BT92" i="38"/>
  <c r="BU92" i="38" s="1"/>
  <c r="BL92" i="38"/>
  <c r="BV92" i="38"/>
  <c r="BR92" i="38"/>
  <c r="BS92" i="38" s="1"/>
  <c r="BH92" i="38"/>
  <c r="BJ78" i="38"/>
  <c r="BN78" i="38"/>
  <c r="BO78" i="38" s="1"/>
  <c r="BL78" i="38"/>
  <c r="BT78" i="38"/>
  <c r="BU78" i="38" s="1"/>
  <c r="BR78" i="38"/>
  <c r="BS78" i="38" s="1"/>
  <c r="BV78" i="38"/>
  <c r="BP78" i="38"/>
  <c r="BQ78" i="38" s="1"/>
  <c r="BH78" i="38"/>
  <c r="BJ62" i="38"/>
  <c r="BL62" i="38"/>
  <c r="BP62" i="38"/>
  <c r="BQ62" i="38" s="1"/>
  <c r="BT62" i="38"/>
  <c r="BU62" i="38" s="1"/>
  <c r="BR62" i="38"/>
  <c r="BS62" i="38" s="1"/>
  <c r="BV62" i="38"/>
  <c r="BN62" i="38"/>
  <c r="BO62" i="38" s="1"/>
  <c r="BH62" i="38"/>
  <c r="BJ46" i="38"/>
  <c r="BN46" i="38"/>
  <c r="BO46" i="38" s="1"/>
  <c r="BR46" i="38"/>
  <c r="BS46" i="38" s="1"/>
  <c r="BV46" i="38"/>
  <c r="BT46" i="38"/>
  <c r="BU46" i="38" s="1"/>
  <c r="BP46" i="38"/>
  <c r="BQ46" i="38" s="1"/>
  <c r="BL46" i="38"/>
  <c r="BH46" i="38"/>
  <c r="BJ30" i="38"/>
  <c r="BN30" i="38"/>
  <c r="BO30" i="38" s="1"/>
  <c r="BP30" i="38"/>
  <c r="BQ30" i="38" s="1"/>
  <c r="BV30" i="38"/>
  <c r="BR30" i="38"/>
  <c r="BS30" i="38" s="1"/>
  <c r="BL30" i="38"/>
  <c r="BT30" i="38"/>
  <c r="BU30" i="38" s="1"/>
  <c r="BH30" i="38"/>
  <c r="BJ14" i="38"/>
  <c r="BL14" i="38"/>
  <c r="BP14" i="38"/>
  <c r="BQ14" i="38" s="1"/>
  <c r="BT14" i="38"/>
  <c r="BU14" i="38" s="1"/>
  <c r="BR14" i="38"/>
  <c r="BS14" i="38" s="1"/>
  <c r="BV14" i="38"/>
  <c r="BN14" i="38"/>
  <c r="BO14" i="38" s="1"/>
  <c r="BH14" i="38"/>
  <c r="BJ20" i="38"/>
  <c r="BL20" i="38"/>
  <c r="BR20" i="38"/>
  <c r="BS20" i="38" s="1"/>
  <c r="BP20" i="38"/>
  <c r="BQ20" i="38" s="1"/>
  <c r="BV20" i="38"/>
  <c r="BN20" i="38"/>
  <c r="BO20" i="38" s="1"/>
  <c r="BT20" i="38"/>
  <c r="BU20" i="38" s="1"/>
  <c r="BH20" i="38"/>
  <c r="BJ48" i="38"/>
  <c r="BN48" i="38"/>
  <c r="BO48" i="38" s="1"/>
  <c r="BP48" i="38"/>
  <c r="BQ48" i="38" s="1"/>
  <c r="BT48" i="38"/>
  <c r="BU48" i="38" s="1"/>
  <c r="BV48" i="38"/>
  <c r="BR48" i="38"/>
  <c r="BS48" i="38" s="1"/>
  <c r="BL48" i="38"/>
  <c r="BH48" i="38"/>
  <c r="BJ77" i="38"/>
  <c r="BP77" i="38"/>
  <c r="BQ77" i="38" s="1"/>
  <c r="BV77" i="38"/>
  <c r="BL77" i="38"/>
  <c r="BR77" i="38"/>
  <c r="BN77" i="38"/>
  <c r="BO77" i="38" s="1"/>
  <c r="BT77" i="38"/>
  <c r="BU77" i="38" s="1"/>
  <c r="BH77" i="38"/>
  <c r="BJ101" i="38"/>
  <c r="BP101" i="38"/>
  <c r="BQ101" i="38" s="1"/>
  <c r="BV101" i="38"/>
  <c r="BT101" i="38"/>
  <c r="BU101" i="38" s="1"/>
  <c r="BN101" i="38"/>
  <c r="BO101" i="38" s="1"/>
  <c r="BR101" i="38"/>
  <c r="BS101" i="38" s="1"/>
  <c r="BL101" i="38"/>
  <c r="BH101" i="38"/>
  <c r="BJ137" i="38"/>
  <c r="BP137" i="38"/>
  <c r="BQ137" i="38" s="1"/>
  <c r="BN137" i="38"/>
  <c r="BO137" i="38" s="1"/>
  <c r="BL137" i="38"/>
  <c r="BV137" i="38"/>
  <c r="BR137" i="38"/>
  <c r="BS137" i="38" s="1"/>
  <c r="BT137" i="38"/>
  <c r="BU137" i="38" s="1"/>
  <c r="BH137" i="38"/>
  <c r="BJ163" i="38"/>
  <c r="BN163" i="38"/>
  <c r="BO163" i="38" s="1"/>
  <c r="BT163" i="38"/>
  <c r="BU163" i="38" s="1"/>
  <c r="BV163" i="38"/>
  <c r="BP163" i="38"/>
  <c r="BQ163" i="38" s="1"/>
  <c r="BL163" i="38"/>
  <c r="BR163" i="38"/>
  <c r="BH163" i="38"/>
  <c r="BJ205" i="38"/>
  <c r="BN205" i="38"/>
  <c r="BO205" i="38" s="1"/>
  <c r="BT205" i="38"/>
  <c r="BU205" i="38" s="1"/>
  <c r="BL205" i="38"/>
  <c r="BR205" i="38"/>
  <c r="BS205" i="38" s="1"/>
  <c r="BV205" i="38"/>
  <c r="BP205" i="38"/>
  <c r="BQ205" i="38" s="1"/>
  <c r="BH205" i="38"/>
  <c r="BJ25" i="38"/>
  <c r="BL25" i="38"/>
  <c r="BT25" i="38"/>
  <c r="BU25" i="38" s="1"/>
  <c r="BN25" i="38"/>
  <c r="BO25" i="38" s="1"/>
  <c r="BP25" i="38"/>
  <c r="BQ25" i="38" s="1"/>
  <c r="BR25" i="38"/>
  <c r="BS25" i="38" s="1"/>
  <c r="BV25" i="38"/>
  <c r="BH25" i="38"/>
  <c r="BJ94" i="38"/>
  <c r="BP94" i="38"/>
  <c r="BQ94" i="38" s="1"/>
  <c r="BV94" i="38"/>
  <c r="BT94" i="38"/>
  <c r="BU94" i="38" s="1"/>
  <c r="BL94" i="38"/>
  <c r="BR94" i="38"/>
  <c r="BS94" i="38" s="1"/>
  <c r="BN94" i="38"/>
  <c r="BO94" i="38" s="1"/>
  <c r="BH94" i="38"/>
  <c r="BJ155" i="38"/>
  <c r="BR155" i="38"/>
  <c r="BS155" i="38" s="1"/>
  <c r="BP155" i="38"/>
  <c r="BQ155" i="38" s="1"/>
  <c r="BL155" i="38"/>
  <c r="BN155" i="38"/>
  <c r="BO155" i="38" s="1"/>
  <c r="BV155" i="38"/>
  <c r="BT155" i="38"/>
  <c r="BU155" i="38" s="1"/>
  <c r="BH155" i="38"/>
  <c r="BJ203" i="38"/>
  <c r="BR203" i="38"/>
  <c r="BL203" i="38"/>
  <c r="BT203" i="38"/>
  <c r="BU203" i="38" s="1"/>
  <c r="BP203" i="38"/>
  <c r="BQ203" i="38" s="1"/>
  <c r="BV203" i="38"/>
  <c r="BN203" i="38"/>
  <c r="BO203" i="38" s="1"/>
  <c r="BH203" i="38"/>
  <c r="BJ263" i="38"/>
  <c r="BN263" i="38"/>
  <c r="BO263" i="38" s="1"/>
  <c r="BL263" i="38"/>
  <c r="BT263" i="38"/>
  <c r="BU263" i="38" s="1"/>
  <c r="BV263" i="38"/>
  <c r="BR263" i="38"/>
  <c r="BS263" i="38" s="1"/>
  <c r="BP263" i="38"/>
  <c r="BQ263" i="38" s="1"/>
  <c r="BH263" i="38"/>
  <c r="BJ310" i="38"/>
  <c r="BL310" i="38"/>
  <c r="BR310" i="38"/>
  <c r="BS310" i="38" s="1"/>
  <c r="BP310" i="38"/>
  <c r="BQ310" i="38" s="1"/>
  <c r="BN310" i="38"/>
  <c r="BO310" i="38" s="1"/>
  <c r="BT310" i="38"/>
  <c r="BU310" i="38" s="1"/>
  <c r="BV310" i="38"/>
  <c r="BH310" i="38"/>
  <c r="BJ354" i="38"/>
  <c r="BR354" i="38"/>
  <c r="BS354" i="38" s="1"/>
  <c r="BL354" i="38"/>
  <c r="BT354" i="38"/>
  <c r="BU354" i="38" s="1"/>
  <c r="BP354" i="38"/>
  <c r="BQ354" i="38" s="1"/>
  <c r="BV354" i="38"/>
  <c r="BN354" i="38"/>
  <c r="BO354" i="38" s="1"/>
  <c r="BH354" i="38"/>
  <c r="BJ388" i="38"/>
  <c r="BL388" i="38"/>
  <c r="BR388" i="38"/>
  <c r="BS388" i="38" s="1"/>
  <c r="BT388" i="38"/>
  <c r="BU388" i="38" s="1"/>
  <c r="BP388" i="38"/>
  <c r="BQ388" i="38" s="1"/>
  <c r="BV388" i="38"/>
  <c r="BN388" i="38"/>
  <c r="BO388" i="38" s="1"/>
  <c r="BH388" i="38"/>
  <c r="BJ422" i="38"/>
  <c r="BR422" i="38"/>
  <c r="BS422" i="38" s="1"/>
  <c r="BP422" i="38"/>
  <c r="BQ422" i="38" s="1"/>
  <c r="BL422" i="38"/>
  <c r="BV422" i="38"/>
  <c r="BN422" i="38"/>
  <c r="BO422" i="38" s="1"/>
  <c r="BT422" i="38"/>
  <c r="BU422" i="38" s="1"/>
  <c r="BH422" i="38"/>
  <c r="BJ469" i="38"/>
  <c r="BP469" i="38"/>
  <c r="BQ469" i="38" s="1"/>
  <c r="BR469" i="38"/>
  <c r="BS469" i="38" s="1"/>
  <c r="BN469" i="38"/>
  <c r="BO469" i="38" s="1"/>
  <c r="BV469" i="38"/>
  <c r="BT469" i="38"/>
  <c r="BU469" i="38" s="1"/>
  <c r="BL469" i="38"/>
  <c r="BH469" i="38"/>
  <c r="BJ498" i="38"/>
  <c r="BR498" i="38"/>
  <c r="BS498" i="38" s="1"/>
  <c r="BL498" i="38"/>
  <c r="BT498" i="38"/>
  <c r="BU498" i="38" s="1"/>
  <c r="BP498" i="38"/>
  <c r="BQ498" i="38" s="1"/>
  <c r="BV498" i="38"/>
  <c r="BH498" i="38"/>
  <c r="BN498" i="38"/>
  <c r="BO498" i="38" s="1"/>
  <c r="BJ527" i="38"/>
  <c r="BL527" i="38"/>
  <c r="BP527" i="38"/>
  <c r="BQ527" i="38" s="1"/>
  <c r="BV527" i="38"/>
  <c r="BT527" i="38"/>
  <c r="BU527" i="38" s="1"/>
  <c r="BR527" i="38"/>
  <c r="BS527" i="38" s="1"/>
  <c r="BN527" i="38"/>
  <c r="BO527" i="38" s="1"/>
  <c r="BH527" i="38"/>
  <c r="BJ561" i="38"/>
  <c r="BN561" i="38"/>
  <c r="BO561" i="38" s="1"/>
  <c r="BR561" i="38"/>
  <c r="BS561" i="38" s="1"/>
  <c r="BV561" i="38"/>
  <c r="BL561" i="38"/>
  <c r="BT561" i="38"/>
  <c r="BU561" i="38" s="1"/>
  <c r="BP561" i="38"/>
  <c r="BQ561" i="38" s="1"/>
  <c r="BH561" i="38"/>
  <c r="BJ589" i="38"/>
  <c r="BL589" i="38"/>
  <c r="BT589" i="38"/>
  <c r="BU589" i="38" s="1"/>
  <c r="BR589" i="38"/>
  <c r="BV589" i="38"/>
  <c r="BP589" i="38"/>
  <c r="BQ589" i="38" s="1"/>
  <c r="BH589" i="38"/>
  <c r="BN589" i="38"/>
  <c r="BO589" i="38" s="1"/>
  <c r="BJ650" i="38"/>
  <c r="BR650" i="38"/>
  <c r="BS650" i="38" s="1"/>
  <c r="BL650" i="38"/>
  <c r="BT650" i="38"/>
  <c r="BU650" i="38" s="1"/>
  <c r="BP650" i="38"/>
  <c r="BQ650" i="38" s="1"/>
  <c r="BN650" i="38"/>
  <c r="BO650" i="38" s="1"/>
  <c r="BV650" i="38"/>
  <c r="BH650" i="38"/>
  <c r="BJ685" i="38"/>
  <c r="BP685" i="38"/>
  <c r="BQ685" i="38" s="1"/>
  <c r="BH685" i="38"/>
  <c r="BR685" i="38"/>
  <c r="BS685" i="38" s="1"/>
  <c r="BL685" i="38"/>
  <c r="BT685" i="38"/>
  <c r="BU685" i="38" s="1"/>
  <c r="BN685" i="38"/>
  <c r="BO685" i="38" s="1"/>
  <c r="BV685" i="38"/>
  <c r="BJ305" i="38"/>
  <c r="BN305" i="38"/>
  <c r="BO305" i="38" s="1"/>
  <c r="BT305" i="38"/>
  <c r="BU305" i="38" s="1"/>
  <c r="BR305" i="38"/>
  <c r="BS305" i="38" s="1"/>
  <c r="BL305" i="38"/>
  <c r="BV305" i="38"/>
  <c r="BP305" i="38"/>
  <c r="BQ305" i="38" s="1"/>
  <c r="BH305" i="38"/>
  <c r="BJ375" i="38"/>
  <c r="BN375" i="38"/>
  <c r="BO375" i="38" s="1"/>
  <c r="BR375" i="38"/>
  <c r="BS375" i="38" s="1"/>
  <c r="BV375" i="38"/>
  <c r="BP375" i="38"/>
  <c r="BQ375" i="38" s="1"/>
  <c r="BT375" i="38"/>
  <c r="BU375" i="38" s="1"/>
  <c r="BL375" i="38"/>
  <c r="BH375" i="38"/>
  <c r="BJ449" i="38"/>
  <c r="BP449" i="38"/>
  <c r="BQ449" i="38" s="1"/>
  <c r="BL449" i="38"/>
  <c r="BT449" i="38"/>
  <c r="BU449" i="38" s="1"/>
  <c r="BN449" i="38"/>
  <c r="BO449" i="38" s="1"/>
  <c r="BV449" i="38"/>
  <c r="BR449" i="38"/>
  <c r="BS449" i="38" s="1"/>
  <c r="BH449" i="38"/>
  <c r="BJ528" i="38"/>
  <c r="BV528" i="38"/>
  <c r="BP528" i="38"/>
  <c r="BQ528" i="38" s="1"/>
  <c r="BN528" i="38"/>
  <c r="BO528" i="38" s="1"/>
  <c r="BT528" i="38"/>
  <c r="BU528" i="38" s="1"/>
  <c r="BL528" i="38"/>
  <c r="BR528" i="38"/>
  <c r="BS528" i="38" s="1"/>
  <c r="BH528" i="38"/>
  <c r="BJ584" i="38"/>
  <c r="BL584" i="38"/>
  <c r="BT584" i="38"/>
  <c r="BU584" i="38" s="1"/>
  <c r="BR584" i="38"/>
  <c r="BV584" i="38"/>
  <c r="BP584" i="38"/>
  <c r="BQ584" i="38" s="1"/>
  <c r="BN584" i="38"/>
  <c r="BO584" i="38" s="1"/>
  <c r="BH584" i="38"/>
  <c r="BJ678" i="38"/>
  <c r="BN678" i="38"/>
  <c r="BO678" i="38" s="1"/>
  <c r="BR678" i="38"/>
  <c r="BS678" i="38" s="1"/>
  <c r="BV678" i="38"/>
  <c r="BL678" i="38"/>
  <c r="BT678" i="38"/>
  <c r="BU678" i="38" s="1"/>
  <c r="BP678" i="38"/>
  <c r="BQ678" i="38" s="1"/>
  <c r="BH678" i="38"/>
  <c r="BJ587" i="38"/>
  <c r="BL587" i="38"/>
  <c r="BT587" i="38"/>
  <c r="BU587" i="38" s="1"/>
  <c r="BP587" i="38"/>
  <c r="BQ587" i="38" s="1"/>
  <c r="BR587" i="38"/>
  <c r="BN587" i="38"/>
  <c r="BO587" i="38" s="1"/>
  <c r="BV587" i="38"/>
  <c r="BH587" i="38"/>
  <c r="BJ16" i="38"/>
  <c r="BT16" i="38"/>
  <c r="BU16" i="38" s="1"/>
  <c r="BN16" i="38"/>
  <c r="BO16" i="38" s="1"/>
  <c r="BV16" i="38"/>
  <c r="BL16" i="38"/>
  <c r="BP16" i="38"/>
  <c r="BQ16" i="38" s="1"/>
  <c r="BR16" i="38"/>
  <c r="BS16" i="38" s="1"/>
  <c r="BH16" i="38"/>
  <c r="BJ73" i="38"/>
  <c r="BL73" i="38"/>
  <c r="BR73" i="38"/>
  <c r="BS73" i="38" s="1"/>
  <c r="BV73" i="38"/>
  <c r="BN73" i="38"/>
  <c r="BO73" i="38" s="1"/>
  <c r="BT73" i="38"/>
  <c r="BU73" i="38" s="1"/>
  <c r="BP73" i="38"/>
  <c r="BQ73" i="38" s="1"/>
  <c r="BH73" i="38"/>
  <c r="BJ134" i="38"/>
  <c r="BN134" i="38"/>
  <c r="BO134" i="38" s="1"/>
  <c r="BT134" i="38"/>
  <c r="BU134" i="38" s="1"/>
  <c r="BR134" i="38"/>
  <c r="BS134" i="38" s="1"/>
  <c r="BL134" i="38"/>
  <c r="BV134" i="38"/>
  <c r="BP134" i="38"/>
  <c r="BQ134" i="38" s="1"/>
  <c r="BH134" i="38"/>
  <c r="BJ232" i="38"/>
  <c r="BL232" i="38"/>
  <c r="BV232" i="38"/>
  <c r="BT232" i="38"/>
  <c r="BU232" i="38" s="1"/>
  <c r="BN232" i="38"/>
  <c r="BO232" i="38" s="1"/>
  <c r="BR232" i="38"/>
  <c r="BS232" i="38" s="1"/>
  <c r="BP232" i="38"/>
  <c r="BQ232" i="38" s="1"/>
  <c r="BH232" i="38"/>
  <c r="BJ330" i="38"/>
  <c r="BN330" i="38"/>
  <c r="BO330" i="38" s="1"/>
  <c r="BV330" i="38"/>
  <c r="BR330" i="38"/>
  <c r="BS330" i="38" s="1"/>
  <c r="BT330" i="38"/>
  <c r="BU330" i="38" s="1"/>
  <c r="BP330" i="38"/>
  <c r="BQ330" i="38" s="1"/>
  <c r="BL330" i="38"/>
  <c r="BH330" i="38"/>
  <c r="BJ425" i="38"/>
  <c r="BP425" i="38"/>
  <c r="BQ425" i="38" s="1"/>
  <c r="BV425" i="38"/>
  <c r="BN425" i="38"/>
  <c r="BO425" i="38" s="1"/>
  <c r="BT425" i="38"/>
  <c r="BU425" i="38" s="1"/>
  <c r="BL425" i="38"/>
  <c r="BR425" i="38"/>
  <c r="BS425" i="38" s="1"/>
  <c r="BH425" i="38"/>
  <c r="BJ487" i="38"/>
  <c r="BL487" i="38"/>
  <c r="BP487" i="38"/>
  <c r="BQ487" i="38" s="1"/>
  <c r="BT487" i="38"/>
  <c r="BU487" i="38" s="1"/>
  <c r="BV487" i="38"/>
  <c r="BR487" i="38"/>
  <c r="BS487" i="38" s="1"/>
  <c r="BN487" i="38"/>
  <c r="BO487" i="38" s="1"/>
  <c r="BH487" i="38"/>
  <c r="BJ568" i="38"/>
  <c r="BL568" i="38"/>
  <c r="BT568" i="38"/>
  <c r="BU568" i="38" s="1"/>
  <c r="BR568" i="38"/>
  <c r="BV568" i="38"/>
  <c r="BP568" i="38"/>
  <c r="BQ568" i="38" s="1"/>
  <c r="BN568" i="38"/>
  <c r="BO568" i="38" s="1"/>
  <c r="BH568" i="38"/>
  <c r="BJ639" i="38"/>
  <c r="BR639" i="38"/>
  <c r="BL639" i="38"/>
  <c r="BT639" i="38"/>
  <c r="BU639" i="38" s="1"/>
  <c r="BP639" i="38"/>
  <c r="BQ639" i="38" s="1"/>
  <c r="BN639" i="38"/>
  <c r="BO639" i="38" s="1"/>
  <c r="BV639" i="38"/>
  <c r="BH639" i="38"/>
  <c r="BJ426" i="38"/>
  <c r="BN426" i="38"/>
  <c r="BO426" i="38" s="1"/>
  <c r="BT426" i="38"/>
  <c r="BU426" i="38" s="1"/>
  <c r="BL426" i="38"/>
  <c r="BV426" i="38"/>
  <c r="BR426" i="38"/>
  <c r="BS426" i="38" s="1"/>
  <c r="BP426" i="38"/>
  <c r="BQ426" i="38" s="1"/>
  <c r="BH426" i="38"/>
  <c r="BJ501" i="38"/>
  <c r="BL501" i="38"/>
  <c r="BP501" i="38"/>
  <c r="BQ501" i="38" s="1"/>
  <c r="BT501" i="38"/>
  <c r="BU501" i="38" s="1"/>
  <c r="BN501" i="38"/>
  <c r="BO501" i="38" s="1"/>
  <c r="BV501" i="38"/>
  <c r="BH501" i="38"/>
  <c r="BR501" i="38"/>
  <c r="BS501" i="38" s="1"/>
  <c r="BJ605" i="38"/>
  <c r="BL605" i="38"/>
  <c r="BT605" i="38"/>
  <c r="BU605" i="38" s="1"/>
  <c r="BR605" i="38"/>
  <c r="BV605" i="38"/>
  <c r="BP605" i="38"/>
  <c r="BQ605" i="38" s="1"/>
  <c r="BH605" i="38"/>
  <c r="BN605" i="38"/>
  <c r="BO605" i="38" s="1"/>
  <c r="BJ687" i="38"/>
  <c r="BP687" i="38"/>
  <c r="BQ687" i="38" s="1"/>
  <c r="BR687" i="38"/>
  <c r="BS687" i="38" s="1"/>
  <c r="BT687" i="38"/>
  <c r="BU687" i="38" s="1"/>
  <c r="BN687" i="38"/>
  <c r="BO687" i="38" s="1"/>
  <c r="BV687" i="38"/>
  <c r="BW687" i="38" s="1"/>
  <c r="BH687" i="38"/>
  <c r="BJ52" i="38"/>
  <c r="BL52" i="38"/>
  <c r="BP52" i="38"/>
  <c r="BQ52" i="38" s="1"/>
  <c r="BT52" i="38"/>
  <c r="BU52" i="38" s="1"/>
  <c r="BN52" i="38"/>
  <c r="BO52" i="38" s="1"/>
  <c r="BV52" i="38"/>
  <c r="BR52" i="38"/>
  <c r="BS52" i="38" s="1"/>
  <c r="BH52" i="38"/>
  <c r="BJ116" i="38"/>
  <c r="BL116" i="38"/>
  <c r="BT116" i="38"/>
  <c r="BU116" i="38" s="1"/>
  <c r="BP116" i="38"/>
  <c r="BQ116" i="38" s="1"/>
  <c r="BR116" i="38"/>
  <c r="BS116" i="38" s="1"/>
  <c r="BN116" i="38"/>
  <c r="BO116" i="38" s="1"/>
  <c r="BV116" i="38"/>
  <c r="BH116" i="38"/>
  <c r="BJ166" i="38"/>
  <c r="BT166" i="38"/>
  <c r="BU166" i="38" s="1"/>
  <c r="BL166" i="38"/>
  <c r="BN166" i="38"/>
  <c r="BO166" i="38" s="1"/>
  <c r="BV166" i="38"/>
  <c r="BR166" i="38"/>
  <c r="BS166" i="38" s="1"/>
  <c r="BP166" i="38"/>
  <c r="BQ166" i="38" s="1"/>
  <c r="BH166" i="38"/>
  <c r="BJ214" i="38"/>
  <c r="BP214" i="38"/>
  <c r="BQ214" i="38" s="1"/>
  <c r="BL214" i="38"/>
  <c r="BV214" i="38"/>
  <c r="BN214" i="38"/>
  <c r="BO214" i="38" s="1"/>
  <c r="BT214" i="38"/>
  <c r="BU214" i="38" s="1"/>
  <c r="BR214" i="38"/>
  <c r="BS214" i="38" s="1"/>
  <c r="BH214" i="38"/>
  <c r="BJ261" i="38"/>
  <c r="BN261" i="38"/>
  <c r="BO261" i="38" s="1"/>
  <c r="BT261" i="38"/>
  <c r="BU261" i="38" s="1"/>
  <c r="BP261" i="38"/>
  <c r="BQ261" i="38" s="1"/>
  <c r="BV261" i="38"/>
  <c r="BL261" i="38"/>
  <c r="BR261" i="38"/>
  <c r="BS261" i="38" s="1"/>
  <c r="BH261" i="38"/>
  <c r="BJ309" i="38"/>
  <c r="BP309" i="38"/>
  <c r="BQ309" i="38" s="1"/>
  <c r="BL309" i="38"/>
  <c r="BR309" i="38"/>
  <c r="BS309" i="38" s="1"/>
  <c r="BV309" i="38"/>
  <c r="BT309" i="38"/>
  <c r="BU309" i="38" s="1"/>
  <c r="BN309" i="38"/>
  <c r="BO309" i="38" s="1"/>
  <c r="BH309" i="38"/>
  <c r="BJ361" i="38"/>
  <c r="BN361" i="38"/>
  <c r="BO361" i="38" s="1"/>
  <c r="BV361" i="38"/>
  <c r="BP361" i="38"/>
  <c r="BQ361" i="38" s="1"/>
  <c r="BL361" i="38"/>
  <c r="BT361" i="38"/>
  <c r="BU361" i="38" s="1"/>
  <c r="BR361" i="38"/>
  <c r="BS361" i="38" s="1"/>
  <c r="BH361" i="38"/>
  <c r="BJ404" i="38"/>
  <c r="BR404" i="38"/>
  <c r="BS404" i="38" s="1"/>
  <c r="BN404" i="38"/>
  <c r="BO404" i="38" s="1"/>
  <c r="BV404" i="38"/>
  <c r="BP404" i="38"/>
  <c r="BQ404" i="38" s="1"/>
  <c r="BL404" i="38"/>
  <c r="BT404" i="38"/>
  <c r="BU404" i="38" s="1"/>
  <c r="BH404" i="38"/>
  <c r="BJ438" i="38"/>
  <c r="BL438" i="38"/>
  <c r="BV438" i="38"/>
  <c r="BN438" i="38"/>
  <c r="BO438" i="38" s="1"/>
  <c r="BT438" i="38"/>
  <c r="BU438" i="38" s="1"/>
  <c r="BP438" i="38"/>
  <c r="BQ438" i="38" s="1"/>
  <c r="BR438" i="38"/>
  <c r="BS438" i="38" s="1"/>
  <c r="BH438" i="38"/>
  <c r="BJ468" i="38"/>
  <c r="BL468" i="38"/>
  <c r="BR468" i="38"/>
  <c r="BS468" i="38" s="1"/>
  <c r="BN468" i="38"/>
  <c r="BO468" i="38" s="1"/>
  <c r="BP468" i="38"/>
  <c r="BQ468" i="38" s="1"/>
  <c r="BV468" i="38"/>
  <c r="BT468" i="38"/>
  <c r="BU468" i="38" s="1"/>
  <c r="BH468" i="38"/>
  <c r="BJ502" i="38"/>
  <c r="BR502" i="38"/>
  <c r="BS502" i="38" s="1"/>
  <c r="BL502" i="38"/>
  <c r="BT502" i="38"/>
  <c r="BU502" i="38" s="1"/>
  <c r="BP502" i="38"/>
  <c r="BQ502" i="38" s="1"/>
  <c r="BN502" i="38"/>
  <c r="BO502" i="38" s="1"/>
  <c r="BV502" i="38"/>
  <c r="BH502" i="38"/>
  <c r="BJ524" i="38"/>
  <c r="BV524" i="38"/>
  <c r="BP524" i="38"/>
  <c r="BQ524" i="38" s="1"/>
  <c r="BN524" i="38"/>
  <c r="BO524" i="38" s="1"/>
  <c r="BT524" i="38"/>
  <c r="BU524" i="38" s="1"/>
  <c r="BL524" i="38"/>
  <c r="BR524" i="38"/>
  <c r="BS524" i="38" s="1"/>
  <c r="BH524" i="38"/>
  <c r="BJ552" i="38"/>
  <c r="BN552" i="38"/>
  <c r="BO552" i="38" s="1"/>
  <c r="BV552" i="38"/>
  <c r="BL552" i="38"/>
  <c r="BT552" i="38"/>
  <c r="BU552" i="38" s="1"/>
  <c r="BP552" i="38"/>
  <c r="BQ552" i="38" s="1"/>
  <c r="BR552" i="38"/>
  <c r="BH552" i="38"/>
  <c r="BJ582" i="38"/>
  <c r="BL582" i="38"/>
  <c r="BT582" i="38"/>
  <c r="BU582" i="38" s="1"/>
  <c r="BP582" i="38"/>
  <c r="BQ582" i="38" s="1"/>
  <c r="BR582" i="38"/>
  <c r="BN582" i="38"/>
  <c r="BO582" i="38" s="1"/>
  <c r="BV582" i="38"/>
  <c r="BH582" i="38"/>
  <c r="BJ606" i="38"/>
  <c r="BN606" i="38"/>
  <c r="BO606" i="38" s="1"/>
  <c r="BT606" i="38"/>
  <c r="BU606" i="38" s="1"/>
  <c r="BL606" i="38"/>
  <c r="BR606" i="38"/>
  <c r="BP606" i="38"/>
  <c r="BQ606" i="38" s="1"/>
  <c r="BV606" i="38"/>
  <c r="BH606" i="38"/>
  <c r="BJ637" i="38"/>
  <c r="BR637" i="38"/>
  <c r="BL637" i="38"/>
  <c r="BT637" i="38"/>
  <c r="BU637" i="38" s="1"/>
  <c r="BP637" i="38"/>
  <c r="BQ637" i="38" s="1"/>
  <c r="BN637" i="38"/>
  <c r="BO637" i="38" s="1"/>
  <c r="BV637" i="38"/>
  <c r="BH637" i="38"/>
  <c r="BJ658" i="38"/>
  <c r="BV658" i="38"/>
  <c r="BN658" i="38"/>
  <c r="BO658" i="38" s="1"/>
  <c r="BR658" i="38"/>
  <c r="BP658" i="38"/>
  <c r="BQ658" i="38" s="1"/>
  <c r="BH658" i="38"/>
  <c r="BL658" i="38"/>
  <c r="BT658" i="38"/>
  <c r="BU658" i="38" s="1"/>
  <c r="BJ680" i="38"/>
  <c r="BN680" i="38"/>
  <c r="BO680" i="38" s="1"/>
  <c r="BR680" i="38"/>
  <c r="BS680" i="38" s="1"/>
  <c r="BV680" i="38"/>
  <c r="BP680" i="38"/>
  <c r="BQ680" i="38" s="1"/>
  <c r="BL680" i="38"/>
  <c r="BT680" i="38"/>
  <c r="BU680" i="38" s="1"/>
  <c r="BH680" i="38"/>
  <c r="BJ583" i="38"/>
  <c r="BL583" i="38"/>
  <c r="BR583" i="38"/>
  <c r="BN583" i="38"/>
  <c r="BO583" i="38" s="1"/>
  <c r="BP583" i="38"/>
  <c r="BQ583" i="38" s="1"/>
  <c r="BV583" i="38"/>
  <c r="BT583" i="38"/>
  <c r="BU583" i="38" s="1"/>
  <c r="BH583" i="38"/>
  <c r="BJ638" i="38"/>
  <c r="BL638" i="38"/>
  <c r="BP638" i="38"/>
  <c r="BQ638" i="38" s="1"/>
  <c r="BT638" i="38"/>
  <c r="BU638" i="38" s="1"/>
  <c r="BV638" i="38"/>
  <c r="BN638" i="38"/>
  <c r="BO638" i="38" s="1"/>
  <c r="BH638" i="38"/>
  <c r="BR638" i="38"/>
  <c r="BS638" i="38" s="1"/>
  <c r="BJ681" i="38"/>
  <c r="BN681" i="38"/>
  <c r="BO681" i="38" s="1"/>
  <c r="BV681" i="38"/>
  <c r="BP681" i="38"/>
  <c r="BQ681" i="38" s="1"/>
  <c r="BL681" i="38"/>
  <c r="BR681" i="38"/>
  <c r="BS681" i="38" s="1"/>
  <c r="BH681" i="38"/>
  <c r="BT681" i="38"/>
  <c r="BU681" i="38" s="1"/>
  <c r="BJ452" i="38"/>
  <c r="BN452" i="38"/>
  <c r="BO452" i="38" s="1"/>
  <c r="BR452" i="38"/>
  <c r="BV452" i="38"/>
  <c r="BT452" i="38"/>
  <c r="BU452" i="38" s="1"/>
  <c r="BP452" i="38"/>
  <c r="BQ452" i="38" s="1"/>
  <c r="BL452" i="38"/>
  <c r="BH452" i="38"/>
  <c r="BJ435" i="38"/>
  <c r="BL435" i="38"/>
  <c r="BT435" i="38"/>
  <c r="BU435" i="38" s="1"/>
  <c r="BP435" i="38"/>
  <c r="BQ435" i="38" s="1"/>
  <c r="BR435" i="38"/>
  <c r="BV435" i="38"/>
  <c r="BN435" i="38"/>
  <c r="BO435" i="38" s="1"/>
  <c r="BH435" i="38"/>
  <c r="BJ410" i="38"/>
  <c r="BR410" i="38"/>
  <c r="BS410" i="38" s="1"/>
  <c r="BN410" i="38"/>
  <c r="BO410" i="38" s="1"/>
  <c r="BV410" i="38"/>
  <c r="BP410" i="38"/>
  <c r="BQ410" i="38" s="1"/>
  <c r="BT410" i="38"/>
  <c r="BU410" i="38" s="1"/>
  <c r="BL410" i="38"/>
  <c r="BH410" i="38"/>
  <c r="BJ381" i="38"/>
  <c r="BL381" i="38"/>
  <c r="BP381" i="38"/>
  <c r="BQ381" i="38" s="1"/>
  <c r="BT381" i="38"/>
  <c r="BU381" i="38" s="1"/>
  <c r="BR381" i="38"/>
  <c r="BS381" i="38" s="1"/>
  <c r="BV381" i="38"/>
  <c r="BN381" i="38"/>
  <c r="BO381" i="38" s="1"/>
  <c r="BH381" i="38"/>
  <c r="BJ364" i="38"/>
  <c r="BN364" i="38"/>
  <c r="BO364" i="38" s="1"/>
  <c r="BL364" i="38"/>
  <c r="BT364" i="38"/>
  <c r="BU364" i="38" s="1"/>
  <c r="BP364" i="38"/>
  <c r="BQ364" i="38" s="1"/>
  <c r="BR364" i="38"/>
  <c r="BV364" i="38"/>
  <c r="BH364" i="38"/>
  <c r="BJ342" i="38"/>
  <c r="BR342" i="38"/>
  <c r="BS342" i="38" s="1"/>
  <c r="BP342" i="38"/>
  <c r="BQ342" i="38" s="1"/>
  <c r="BV342" i="38"/>
  <c r="BT342" i="38"/>
  <c r="BU342" i="38" s="1"/>
  <c r="BN342" i="38"/>
  <c r="BO342" i="38" s="1"/>
  <c r="BL342" i="38"/>
  <c r="BH342" i="38"/>
  <c r="BJ320" i="38"/>
  <c r="BP320" i="38"/>
  <c r="BQ320" i="38" s="1"/>
  <c r="BN320" i="38"/>
  <c r="BO320" i="38" s="1"/>
  <c r="BV320" i="38"/>
  <c r="BT320" i="38"/>
  <c r="BU320" i="38" s="1"/>
  <c r="BR320" i="38"/>
  <c r="BS320" i="38" s="1"/>
  <c r="BL320" i="38"/>
  <c r="BH320" i="38"/>
  <c r="BJ302" i="38"/>
  <c r="BL302" i="38"/>
  <c r="BT302" i="38"/>
  <c r="BU302" i="38" s="1"/>
  <c r="BR302" i="38"/>
  <c r="BS302" i="38" s="1"/>
  <c r="BP302" i="38"/>
  <c r="BQ302" i="38" s="1"/>
  <c r="BN302" i="38"/>
  <c r="BO302" i="38" s="1"/>
  <c r="BV302" i="38"/>
  <c r="BH302" i="38"/>
  <c r="BJ277" i="38"/>
  <c r="BN277" i="38"/>
  <c r="BO277" i="38" s="1"/>
  <c r="BT277" i="38"/>
  <c r="BU277" i="38" s="1"/>
  <c r="BP277" i="38"/>
  <c r="BQ277" i="38" s="1"/>
  <c r="BV277" i="38"/>
  <c r="BL277" i="38"/>
  <c r="BR277" i="38"/>
  <c r="BS277" i="38" s="1"/>
  <c r="BH277" i="38"/>
  <c r="BJ240" i="38"/>
  <c r="BL240" i="38"/>
  <c r="BV240" i="38"/>
  <c r="BT240" i="38"/>
  <c r="BU240" i="38" s="1"/>
  <c r="BN240" i="38"/>
  <c r="BO240" i="38" s="1"/>
  <c r="BR240" i="38"/>
  <c r="BS240" i="38" s="1"/>
  <c r="BP240" i="38"/>
  <c r="BQ240" i="38" s="1"/>
  <c r="BH240" i="38"/>
  <c r="BJ598" i="38"/>
  <c r="BN598" i="38"/>
  <c r="BO598" i="38" s="1"/>
  <c r="BT598" i="38"/>
  <c r="BU598" i="38" s="1"/>
  <c r="BL598" i="38"/>
  <c r="BR598" i="38"/>
  <c r="BP598" i="38"/>
  <c r="BQ598" i="38" s="1"/>
  <c r="BH598" i="38"/>
  <c r="BV598" i="38"/>
  <c r="BJ669" i="38"/>
  <c r="BN669" i="38"/>
  <c r="BO669" i="38" s="1"/>
  <c r="BV669" i="38"/>
  <c r="BP669" i="38"/>
  <c r="BQ669" i="38" s="1"/>
  <c r="BL669" i="38"/>
  <c r="BR669" i="38"/>
  <c r="BS669" i="38" s="1"/>
  <c r="BH669" i="38"/>
  <c r="BT669" i="38"/>
  <c r="BU669" i="38" s="1"/>
  <c r="BJ47" i="38"/>
  <c r="BN47" i="38"/>
  <c r="BO47" i="38" s="1"/>
  <c r="BV47" i="38"/>
  <c r="BL47" i="38"/>
  <c r="BT47" i="38"/>
  <c r="BU47" i="38" s="1"/>
  <c r="BP47" i="38"/>
  <c r="BQ47" i="38" s="1"/>
  <c r="BR47" i="38"/>
  <c r="BS47" i="38" s="1"/>
  <c r="BH47" i="38"/>
  <c r="BJ100" i="38"/>
  <c r="BR100" i="38"/>
  <c r="BS100" i="38" s="1"/>
  <c r="BL100" i="38"/>
  <c r="BV100" i="38"/>
  <c r="BP100" i="38"/>
  <c r="BQ100" i="38" s="1"/>
  <c r="BT100" i="38"/>
  <c r="BU100" i="38" s="1"/>
  <c r="BN100" i="38"/>
  <c r="BO100" i="38" s="1"/>
  <c r="BH100" i="38"/>
  <c r="BJ162" i="38"/>
  <c r="BL162" i="38"/>
  <c r="BR162" i="38"/>
  <c r="BN162" i="38"/>
  <c r="BO162" i="38" s="1"/>
  <c r="BT162" i="38"/>
  <c r="BU162" i="38" s="1"/>
  <c r="BV162" i="38"/>
  <c r="BP162" i="38"/>
  <c r="BQ162" i="38" s="1"/>
  <c r="BH162" i="38"/>
  <c r="BJ209" i="38"/>
  <c r="BL209" i="38"/>
  <c r="BV209" i="38"/>
  <c r="BN209" i="38"/>
  <c r="BO209" i="38" s="1"/>
  <c r="BP209" i="38"/>
  <c r="BQ209" i="38" s="1"/>
  <c r="BT209" i="38"/>
  <c r="BU209" i="38" s="1"/>
  <c r="BR209" i="38"/>
  <c r="BS209" i="38" s="1"/>
  <c r="BH209" i="38"/>
  <c r="BJ269" i="38"/>
  <c r="BN269" i="38"/>
  <c r="BO269" i="38" s="1"/>
  <c r="BT269" i="38"/>
  <c r="BU269" i="38" s="1"/>
  <c r="BP269" i="38"/>
  <c r="BQ269" i="38" s="1"/>
  <c r="BV269" i="38"/>
  <c r="BL269" i="38"/>
  <c r="BR269" i="38"/>
  <c r="BS269" i="38" s="1"/>
  <c r="BH269" i="38"/>
  <c r="BJ315" i="38"/>
  <c r="BN315" i="38"/>
  <c r="BO315" i="38" s="1"/>
  <c r="BP315" i="38"/>
  <c r="BQ315" i="38" s="1"/>
  <c r="BT315" i="38"/>
  <c r="BU315" i="38" s="1"/>
  <c r="BR315" i="38"/>
  <c r="BS315" i="38" s="1"/>
  <c r="BV315" i="38"/>
  <c r="BL315" i="38"/>
  <c r="BH315" i="38"/>
  <c r="BJ349" i="38"/>
  <c r="BT349" i="38"/>
  <c r="BU349" i="38" s="1"/>
  <c r="BN349" i="38"/>
  <c r="BO349" i="38" s="1"/>
  <c r="BV349" i="38"/>
  <c r="BL349" i="38"/>
  <c r="BP349" i="38"/>
  <c r="BQ349" i="38" s="1"/>
  <c r="BR349" i="38"/>
  <c r="BS349" i="38" s="1"/>
  <c r="BH349" i="38"/>
  <c r="BJ401" i="38"/>
  <c r="BL401" i="38"/>
  <c r="BP401" i="38"/>
  <c r="BQ401" i="38" s="1"/>
  <c r="BT401" i="38"/>
  <c r="BU401" i="38" s="1"/>
  <c r="BN401" i="38"/>
  <c r="BO401" i="38" s="1"/>
  <c r="BR401" i="38"/>
  <c r="BV401" i="38"/>
  <c r="BH401" i="38"/>
  <c r="BJ477" i="38"/>
  <c r="BL477" i="38"/>
  <c r="BP477" i="38"/>
  <c r="BQ477" i="38" s="1"/>
  <c r="BT477" i="38"/>
  <c r="BU477" i="38" s="1"/>
  <c r="BN477" i="38"/>
  <c r="BO477" i="38" s="1"/>
  <c r="BV477" i="38"/>
  <c r="BR477" i="38"/>
  <c r="BH477" i="38"/>
  <c r="BJ551" i="38"/>
  <c r="BN551" i="38"/>
  <c r="BO551" i="38" s="1"/>
  <c r="BR551" i="38"/>
  <c r="BS551" i="38" s="1"/>
  <c r="BV551" i="38"/>
  <c r="BP551" i="38"/>
  <c r="BQ551" i="38" s="1"/>
  <c r="BT551" i="38"/>
  <c r="BU551" i="38" s="1"/>
  <c r="BL551" i="38"/>
  <c r="BH551" i="38"/>
  <c r="BJ652" i="38"/>
  <c r="BR652" i="38"/>
  <c r="BS652" i="38" s="1"/>
  <c r="BL652" i="38"/>
  <c r="BT652" i="38"/>
  <c r="BU652" i="38" s="1"/>
  <c r="BP652" i="38"/>
  <c r="BQ652" i="38" s="1"/>
  <c r="BH652" i="38"/>
  <c r="BN652" i="38"/>
  <c r="BO652" i="38" s="1"/>
  <c r="BV652" i="38"/>
  <c r="BJ483" i="38"/>
  <c r="BL483" i="38"/>
  <c r="BP483" i="38"/>
  <c r="BQ483" i="38" s="1"/>
  <c r="BT483" i="38"/>
  <c r="BU483" i="38" s="1"/>
  <c r="BN483" i="38"/>
  <c r="BO483" i="38" s="1"/>
  <c r="BR483" i="38"/>
  <c r="BS483" i="38" s="1"/>
  <c r="BV483" i="38"/>
  <c r="BH483" i="38"/>
  <c r="BJ661" i="38"/>
  <c r="BN661" i="38"/>
  <c r="BO661" i="38" s="1"/>
  <c r="BR661" i="38"/>
  <c r="BS661" i="38" s="1"/>
  <c r="BT661" i="38"/>
  <c r="BU661" i="38" s="1"/>
  <c r="BL661" i="38"/>
  <c r="BV661" i="38"/>
  <c r="BP661" i="38"/>
  <c r="BQ661" i="38" s="1"/>
  <c r="BH661" i="38"/>
  <c r="BJ538" i="38"/>
  <c r="BN538" i="38"/>
  <c r="BO538" i="38" s="1"/>
  <c r="BV538" i="38"/>
  <c r="BP538" i="38"/>
  <c r="BQ538" i="38" s="1"/>
  <c r="BT538" i="38"/>
  <c r="BU538" i="38" s="1"/>
  <c r="BR538" i="38"/>
  <c r="BH538" i="38"/>
  <c r="BL538" i="38"/>
  <c r="BJ29" i="38"/>
  <c r="BL29" i="38"/>
  <c r="BT29" i="38"/>
  <c r="BU29" i="38" s="1"/>
  <c r="BR29" i="38"/>
  <c r="BS29" i="38" s="1"/>
  <c r="BV29" i="38"/>
  <c r="BP29" i="38"/>
  <c r="BQ29" i="38" s="1"/>
  <c r="BN29" i="38"/>
  <c r="BO29" i="38" s="1"/>
  <c r="BH29" i="38"/>
  <c r="BJ83" i="38"/>
  <c r="BP83" i="38"/>
  <c r="BQ83" i="38" s="1"/>
  <c r="BN83" i="38"/>
  <c r="BO83" i="38" s="1"/>
  <c r="BV83" i="38"/>
  <c r="BR83" i="38"/>
  <c r="BS83" i="38" s="1"/>
  <c r="BL83" i="38"/>
  <c r="BT83" i="38"/>
  <c r="BU83" i="38" s="1"/>
  <c r="BH83" i="38"/>
  <c r="BJ170" i="38"/>
  <c r="BT170" i="38"/>
  <c r="BU170" i="38" s="1"/>
  <c r="BP170" i="38"/>
  <c r="BQ170" i="38" s="1"/>
  <c r="BR170" i="38"/>
  <c r="BS170" i="38" s="1"/>
  <c r="BN170" i="38"/>
  <c r="BO170" i="38" s="1"/>
  <c r="BV170" i="38"/>
  <c r="BL170" i="38"/>
  <c r="BH170" i="38"/>
  <c r="BJ260" i="38"/>
  <c r="BN260" i="38"/>
  <c r="BO260" i="38" s="1"/>
  <c r="BV260" i="38"/>
  <c r="BR260" i="38"/>
  <c r="BS260" i="38" s="1"/>
  <c r="BT260" i="38"/>
  <c r="BU260" i="38" s="1"/>
  <c r="BP260" i="38"/>
  <c r="BQ260" i="38" s="1"/>
  <c r="BL260" i="38"/>
  <c r="BH260" i="38"/>
  <c r="BJ338" i="38"/>
  <c r="BR338" i="38"/>
  <c r="BS338" i="38" s="1"/>
  <c r="BL338" i="38"/>
  <c r="BT338" i="38"/>
  <c r="BU338" i="38" s="1"/>
  <c r="BP338" i="38"/>
  <c r="BQ338" i="38" s="1"/>
  <c r="BN338" i="38"/>
  <c r="BO338" i="38" s="1"/>
  <c r="BV338" i="38"/>
  <c r="BH338" i="38"/>
  <c r="BJ411" i="38"/>
  <c r="BL411" i="38"/>
  <c r="BP411" i="38"/>
  <c r="BQ411" i="38" s="1"/>
  <c r="BT411" i="38"/>
  <c r="BU411" i="38" s="1"/>
  <c r="BN411" i="38"/>
  <c r="BO411" i="38" s="1"/>
  <c r="BR411" i="38"/>
  <c r="BS411" i="38" s="1"/>
  <c r="BV411" i="38"/>
  <c r="BH411" i="38"/>
  <c r="BJ428" i="38"/>
  <c r="BN428" i="38"/>
  <c r="BO428" i="38" s="1"/>
  <c r="BP428" i="38"/>
  <c r="BQ428" i="38" s="1"/>
  <c r="BV428" i="38"/>
  <c r="BL428" i="38"/>
  <c r="BR428" i="38"/>
  <c r="BS428" i="38" s="1"/>
  <c r="BT428" i="38"/>
  <c r="BU428" i="38" s="1"/>
  <c r="BH428" i="38"/>
  <c r="BJ572" i="38"/>
  <c r="BL572" i="38"/>
  <c r="BT572" i="38"/>
  <c r="BU572" i="38" s="1"/>
  <c r="BN572" i="38"/>
  <c r="BO572" i="38" s="1"/>
  <c r="BP572" i="38"/>
  <c r="BQ572" i="38" s="1"/>
  <c r="BV572" i="38"/>
  <c r="BR572" i="38"/>
  <c r="BH572" i="38"/>
  <c r="BJ618" i="38"/>
  <c r="BP618" i="38"/>
  <c r="BQ618" i="38" s="1"/>
  <c r="BV618" i="38"/>
  <c r="BL618" i="38"/>
  <c r="BR618" i="38"/>
  <c r="BT618" i="38"/>
  <c r="BU618" i="38" s="1"/>
  <c r="BH618" i="38"/>
  <c r="BN618" i="38"/>
  <c r="BO618" i="38" s="1"/>
  <c r="BJ676" i="38"/>
  <c r="BN676" i="38"/>
  <c r="BO676" i="38" s="1"/>
  <c r="BR676" i="38"/>
  <c r="BS676" i="38" s="1"/>
  <c r="BV676" i="38"/>
  <c r="BP676" i="38"/>
  <c r="BQ676" i="38" s="1"/>
  <c r="BL676" i="38"/>
  <c r="BT676" i="38"/>
  <c r="BU676" i="38" s="1"/>
  <c r="BH676" i="38"/>
  <c r="BJ593" i="38"/>
  <c r="BL593" i="38"/>
  <c r="BT593" i="38"/>
  <c r="BU593" i="38" s="1"/>
  <c r="BN593" i="38"/>
  <c r="BO593" i="38" s="1"/>
  <c r="BP593" i="38"/>
  <c r="BQ593" i="38" s="1"/>
  <c r="BV593" i="38"/>
  <c r="BR593" i="38"/>
  <c r="BS593" i="38" s="1"/>
  <c r="BH593" i="38"/>
  <c r="BJ15" i="38"/>
  <c r="BL15" i="38"/>
  <c r="BT15" i="38"/>
  <c r="BU15" i="38" s="1"/>
  <c r="BV15" i="38"/>
  <c r="BP15" i="38"/>
  <c r="BQ15" i="38" s="1"/>
  <c r="BN15" i="38"/>
  <c r="BO15" i="38" s="1"/>
  <c r="BR15" i="38"/>
  <c r="BH15" i="38"/>
  <c r="BJ43" i="38"/>
  <c r="BN43" i="38"/>
  <c r="BO43" i="38" s="1"/>
  <c r="BV43" i="38"/>
  <c r="BR43" i="38"/>
  <c r="BS43" i="38" s="1"/>
  <c r="BP43" i="38"/>
  <c r="BQ43" i="38" s="1"/>
  <c r="BL43" i="38"/>
  <c r="BT43" i="38"/>
  <c r="BU43" i="38" s="1"/>
  <c r="BH43" i="38"/>
  <c r="BJ72" i="38"/>
  <c r="BP72" i="38"/>
  <c r="BQ72" i="38" s="1"/>
  <c r="BV72" i="38"/>
  <c r="BT72" i="38"/>
  <c r="BU72" i="38" s="1"/>
  <c r="BN72" i="38"/>
  <c r="BO72" i="38" s="1"/>
  <c r="BR72" i="38"/>
  <c r="BS72" i="38" s="1"/>
  <c r="BL72" i="38"/>
  <c r="BH72" i="38"/>
  <c r="BJ97" i="38"/>
  <c r="BL97" i="38"/>
  <c r="BP97" i="38"/>
  <c r="BQ97" i="38" s="1"/>
  <c r="BT97" i="38"/>
  <c r="BU97" i="38" s="1"/>
  <c r="BN97" i="38"/>
  <c r="BO97" i="38" s="1"/>
  <c r="BV97" i="38"/>
  <c r="BR97" i="38"/>
  <c r="BS97" i="38" s="1"/>
  <c r="BH97" i="38"/>
  <c r="BJ120" i="38"/>
  <c r="BP120" i="38"/>
  <c r="BQ120" i="38" s="1"/>
  <c r="BV120" i="38"/>
  <c r="BL120" i="38"/>
  <c r="BT120" i="38"/>
  <c r="BU120" i="38" s="1"/>
  <c r="BR120" i="38"/>
  <c r="BS120" i="38" s="1"/>
  <c r="BN120" i="38"/>
  <c r="BO120" i="38" s="1"/>
  <c r="BH120" i="38"/>
  <c r="BJ158" i="38"/>
  <c r="BL158" i="38"/>
  <c r="BP158" i="38"/>
  <c r="BQ158" i="38" s="1"/>
  <c r="BN158" i="38"/>
  <c r="BO158" i="38" s="1"/>
  <c r="BT158" i="38"/>
  <c r="BU158" i="38" s="1"/>
  <c r="BV158" i="38"/>
  <c r="BR158" i="38"/>
  <c r="BS158" i="38" s="1"/>
  <c r="BH158" i="38"/>
  <c r="BJ193" i="38"/>
  <c r="BL193" i="38"/>
  <c r="BV193" i="38"/>
  <c r="BR193" i="38"/>
  <c r="BS193" i="38" s="1"/>
  <c r="BT193" i="38"/>
  <c r="BU193" i="38" s="1"/>
  <c r="BP193" i="38"/>
  <c r="BQ193" i="38" s="1"/>
  <c r="BN193" i="38"/>
  <c r="BO193" i="38" s="1"/>
  <c r="BH193" i="38"/>
  <c r="BJ219" i="38"/>
  <c r="BR219" i="38"/>
  <c r="BS219" i="38" s="1"/>
  <c r="BN219" i="38"/>
  <c r="BO219" i="38" s="1"/>
  <c r="BP219" i="38"/>
  <c r="BQ219" i="38" s="1"/>
  <c r="BV219" i="38"/>
  <c r="BL219" i="38"/>
  <c r="BT219" i="38"/>
  <c r="BU219" i="38" s="1"/>
  <c r="BH219" i="38"/>
  <c r="BJ247" i="38"/>
  <c r="BT247" i="38"/>
  <c r="BU247" i="38" s="1"/>
  <c r="BL247" i="38"/>
  <c r="BN247" i="38"/>
  <c r="BO247" i="38" s="1"/>
  <c r="BV247" i="38"/>
  <c r="BR247" i="38"/>
  <c r="BS247" i="38" s="1"/>
  <c r="BP247" i="38"/>
  <c r="BQ247" i="38" s="1"/>
  <c r="BH247" i="38"/>
  <c r="BJ272" i="38"/>
  <c r="BR272" i="38"/>
  <c r="BS272" i="38" s="1"/>
  <c r="BP272" i="38"/>
  <c r="BQ272" i="38" s="1"/>
  <c r="BT272" i="38"/>
  <c r="BU272" i="38" s="1"/>
  <c r="BN272" i="38"/>
  <c r="BO272" i="38" s="1"/>
  <c r="BL272" i="38"/>
  <c r="BV272" i="38"/>
  <c r="BH272" i="38"/>
  <c r="BJ297" i="38"/>
  <c r="BL297" i="38"/>
  <c r="BV297" i="38"/>
  <c r="BP297" i="38"/>
  <c r="BQ297" i="38" s="1"/>
  <c r="BT297" i="38"/>
  <c r="BU297" i="38" s="1"/>
  <c r="BN297" i="38"/>
  <c r="BO297" i="38" s="1"/>
  <c r="BR297" i="38"/>
  <c r="BS297" i="38" s="1"/>
  <c r="BH297" i="38"/>
  <c r="BJ325" i="38"/>
  <c r="BL325" i="38"/>
  <c r="BV325" i="38"/>
  <c r="BN325" i="38"/>
  <c r="BO325" i="38" s="1"/>
  <c r="BR325" i="38"/>
  <c r="BS325" i="38" s="1"/>
  <c r="BT325" i="38"/>
  <c r="BU325" i="38" s="1"/>
  <c r="BP325" i="38"/>
  <c r="BQ325" i="38" s="1"/>
  <c r="BH325" i="38"/>
  <c r="BJ351" i="38"/>
  <c r="BT351" i="38"/>
  <c r="BU351" i="38" s="1"/>
  <c r="BP351" i="38"/>
  <c r="BQ351" i="38" s="1"/>
  <c r="BV351" i="38"/>
  <c r="BL351" i="38"/>
  <c r="BR351" i="38"/>
  <c r="BS351" i="38" s="1"/>
  <c r="BN351" i="38"/>
  <c r="BO351" i="38" s="1"/>
  <c r="BH351" i="38"/>
  <c r="BJ378" i="38"/>
  <c r="BT378" i="38"/>
  <c r="BU378" i="38" s="1"/>
  <c r="BP378" i="38"/>
  <c r="BQ378" i="38" s="1"/>
  <c r="BL378" i="38"/>
  <c r="BV378" i="38"/>
  <c r="BN378" i="38"/>
  <c r="BO378" i="38" s="1"/>
  <c r="BR378" i="38"/>
  <c r="BS378" i="38" s="1"/>
  <c r="BH378" i="38"/>
  <c r="BJ403" i="38"/>
  <c r="BL403" i="38"/>
  <c r="BP403" i="38"/>
  <c r="BQ403" i="38" s="1"/>
  <c r="BT403" i="38"/>
  <c r="BU403" i="38" s="1"/>
  <c r="BN403" i="38"/>
  <c r="BO403" i="38" s="1"/>
  <c r="BR403" i="38"/>
  <c r="BS403" i="38" s="1"/>
  <c r="BV403" i="38"/>
  <c r="BH403" i="38"/>
  <c r="BJ419" i="38"/>
  <c r="BP419" i="38"/>
  <c r="BQ419" i="38" s="1"/>
  <c r="BR419" i="38"/>
  <c r="BN419" i="38"/>
  <c r="BO419" i="38" s="1"/>
  <c r="BT419" i="38"/>
  <c r="BU419" i="38" s="1"/>
  <c r="BL419" i="38"/>
  <c r="BV419" i="38"/>
  <c r="BH419" i="38"/>
  <c r="BJ444" i="38"/>
  <c r="BN444" i="38"/>
  <c r="BO444" i="38" s="1"/>
  <c r="BR444" i="38"/>
  <c r="BS444" i="38" s="1"/>
  <c r="BV444" i="38"/>
  <c r="BT444" i="38"/>
  <c r="BU444" i="38" s="1"/>
  <c r="BP444" i="38"/>
  <c r="BQ444" i="38" s="1"/>
  <c r="BL444" i="38"/>
  <c r="BH444" i="38"/>
  <c r="BJ466" i="38"/>
  <c r="BL466" i="38"/>
  <c r="BV466" i="38"/>
  <c r="BR466" i="38"/>
  <c r="BS466" i="38" s="1"/>
  <c r="BT466" i="38"/>
  <c r="BU466" i="38" s="1"/>
  <c r="BP466" i="38"/>
  <c r="BQ466" i="38" s="1"/>
  <c r="BN466" i="38"/>
  <c r="BO466" i="38" s="1"/>
  <c r="BH466" i="38"/>
  <c r="BJ481" i="38"/>
  <c r="BL481" i="38"/>
  <c r="BP481" i="38"/>
  <c r="BQ481" i="38" s="1"/>
  <c r="BT481" i="38"/>
  <c r="BU481" i="38" s="1"/>
  <c r="BR481" i="38"/>
  <c r="BS481" i="38" s="1"/>
  <c r="BV481" i="38"/>
  <c r="BN481" i="38"/>
  <c r="BO481" i="38" s="1"/>
  <c r="BH481" i="38"/>
  <c r="BJ517" i="38"/>
  <c r="BL517" i="38"/>
  <c r="BP517" i="38"/>
  <c r="BQ517" i="38" s="1"/>
  <c r="BT517" i="38"/>
  <c r="BU517" i="38" s="1"/>
  <c r="BN517" i="38"/>
  <c r="BO517" i="38" s="1"/>
  <c r="BR517" i="38"/>
  <c r="BS517" i="38" s="1"/>
  <c r="BH517" i="38"/>
  <c r="BV517" i="38"/>
  <c r="BJ534" i="38"/>
  <c r="BN534" i="38"/>
  <c r="BO534" i="38" s="1"/>
  <c r="BV534" i="38"/>
  <c r="BP534" i="38"/>
  <c r="BQ534" i="38" s="1"/>
  <c r="BT534" i="38"/>
  <c r="BU534" i="38" s="1"/>
  <c r="BL534" i="38"/>
  <c r="BR534" i="38"/>
  <c r="BS534" i="38" s="1"/>
  <c r="BH534" i="38"/>
  <c r="BJ559" i="38"/>
  <c r="BN559" i="38"/>
  <c r="BO559" i="38" s="1"/>
  <c r="BR559" i="38"/>
  <c r="BV559" i="38"/>
  <c r="BP559" i="38"/>
  <c r="BQ559" i="38" s="1"/>
  <c r="BL559" i="38"/>
  <c r="BT559" i="38"/>
  <c r="BU559" i="38" s="1"/>
  <c r="BH559" i="38"/>
  <c r="BJ585" i="38"/>
  <c r="BN585" i="38"/>
  <c r="BO585" i="38" s="1"/>
  <c r="BT585" i="38"/>
  <c r="BU585" i="38" s="1"/>
  <c r="BL585" i="38"/>
  <c r="BR585" i="38"/>
  <c r="BP585" i="38"/>
  <c r="BQ585" i="38" s="1"/>
  <c r="BH585" i="38"/>
  <c r="BV585" i="38"/>
  <c r="BJ604" i="38"/>
  <c r="BL604" i="38"/>
  <c r="BR604" i="38"/>
  <c r="BS604" i="38" s="1"/>
  <c r="BN604" i="38"/>
  <c r="BO604" i="38" s="1"/>
  <c r="BP604" i="38"/>
  <c r="BQ604" i="38" s="1"/>
  <c r="BV604" i="38"/>
  <c r="BT604" i="38"/>
  <c r="BU604" i="38" s="1"/>
  <c r="BH604" i="38"/>
  <c r="BJ627" i="38"/>
  <c r="BL627" i="38"/>
  <c r="BT627" i="38"/>
  <c r="BU627" i="38" s="1"/>
  <c r="BP627" i="38"/>
  <c r="BQ627" i="38" s="1"/>
  <c r="BR627" i="38"/>
  <c r="BN627" i="38"/>
  <c r="BO627" i="38" s="1"/>
  <c r="BV627" i="38"/>
  <c r="BH627" i="38"/>
  <c r="BJ645" i="38"/>
  <c r="BR645" i="38"/>
  <c r="BL645" i="38"/>
  <c r="BT645" i="38"/>
  <c r="BU645" i="38" s="1"/>
  <c r="BP645" i="38"/>
  <c r="BQ645" i="38" s="1"/>
  <c r="BN645" i="38"/>
  <c r="BO645" i="38" s="1"/>
  <c r="BH645" i="38"/>
  <c r="BV645" i="38"/>
  <c r="BJ666" i="38"/>
  <c r="BN666" i="38"/>
  <c r="BO666" i="38" s="1"/>
  <c r="BR666" i="38"/>
  <c r="BS666" i="38" s="1"/>
  <c r="BV666" i="38"/>
  <c r="BL666" i="38"/>
  <c r="BT666" i="38"/>
  <c r="BU666" i="38" s="1"/>
  <c r="BP666" i="38"/>
  <c r="BQ666" i="38" s="1"/>
  <c r="BH666" i="38"/>
  <c r="BJ648" i="38"/>
  <c r="BR648" i="38"/>
  <c r="BN648" i="38"/>
  <c r="BO648" i="38" s="1"/>
  <c r="BT648" i="38"/>
  <c r="BU648" i="38" s="1"/>
  <c r="BL648" i="38"/>
  <c r="BP648" i="38"/>
  <c r="BQ648" i="38" s="1"/>
  <c r="BV648" i="38"/>
  <c r="BH648" i="38"/>
  <c r="BJ628" i="38"/>
  <c r="BL628" i="38"/>
  <c r="BR628" i="38"/>
  <c r="BN628" i="38"/>
  <c r="BO628" i="38" s="1"/>
  <c r="BP628" i="38"/>
  <c r="BQ628" i="38" s="1"/>
  <c r="BV628" i="38"/>
  <c r="BT628" i="38"/>
  <c r="BU628" i="38" s="1"/>
  <c r="BH628" i="38"/>
  <c r="BJ614" i="38"/>
  <c r="BN614" i="38"/>
  <c r="BO614" i="38" s="1"/>
  <c r="BT614" i="38"/>
  <c r="BU614" i="38" s="1"/>
  <c r="BL614" i="38"/>
  <c r="BR614" i="38"/>
  <c r="BS614" i="38" s="1"/>
  <c r="BP614" i="38"/>
  <c r="BQ614" i="38" s="1"/>
  <c r="BV614" i="38"/>
  <c r="BH614" i="38"/>
  <c r="BJ600" i="38"/>
  <c r="BT600" i="38"/>
  <c r="BU600" i="38" s="1"/>
  <c r="BP600" i="38"/>
  <c r="BQ600" i="38" s="1"/>
  <c r="BV600" i="38"/>
  <c r="BN600" i="38"/>
  <c r="BO600" i="38" s="1"/>
  <c r="BL600" i="38"/>
  <c r="BR600" i="38"/>
  <c r="BH600" i="38"/>
  <c r="BJ586" i="38"/>
  <c r="BL586" i="38"/>
  <c r="BR586" i="38"/>
  <c r="BT586" i="38"/>
  <c r="BU586" i="38" s="1"/>
  <c r="BN586" i="38"/>
  <c r="BO586" i="38" s="1"/>
  <c r="BV586" i="38"/>
  <c r="BP586" i="38"/>
  <c r="BQ586" i="38" s="1"/>
  <c r="BH586" i="38"/>
  <c r="BJ570" i="38"/>
  <c r="BL570" i="38"/>
  <c r="BT570" i="38"/>
  <c r="BU570" i="38" s="1"/>
  <c r="BV570" i="38"/>
  <c r="BN570" i="38"/>
  <c r="BO570" i="38" s="1"/>
  <c r="BR570" i="38"/>
  <c r="BP570" i="38"/>
  <c r="BQ570" i="38" s="1"/>
  <c r="BH570" i="38"/>
  <c r="BJ556" i="38"/>
  <c r="BN556" i="38"/>
  <c r="BO556" i="38" s="1"/>
  <c r="BV556" i="38"/>
  <c r="BL556" i="38"/>
  <c r="BT556" i="38"/>
  <c r="BU556" i="38" s="1"/>
  <c r="BP556" i="38"/>
  <c r="BQ556" i="38" s="1"/>
  <c r="BR556" i="38"/>
  <c r="BH556" i="38"/>
  <c r="BJ543" i="38"/>
  <c r="BN543" i="38"/>
  <c r="BO543" i="38" s="1"/>
  <c r="BR543" i="38"/>
  <c r="BS543" i="38" s="1"/>
  <c r="BV543" i="38"/>
  <c r="BT543" i="38"/>
  <c r="BU543" i="38" s="1"/>
  <c r="BP543" i="38"/>
  <c r="BQ543" i="38" s="1"/>
  <c r="BL543" i="38"/>
  <c r="BH543" i="38"/>
  <c r="BJ525" i="38"/>
  <c r="BN525" i="38"/>
  <c r="BO525" i="38" s="1"/>
  <c r="BT525" i="38"/>
  <c r="BU525" i="38" s="1"/>
  <c r="BR525" i="38"/>
  <c r="BS525" i="38" s="1"/>
  <c r="BV525" i="38"/>
  <c r="BP525" i="38"/>
  <c r="BQ525" i="38" s="1"/>
  <c r="BH525" i="38"/>
  <c r="BL525" i="38"/>
  <c r="BJ509" i="38"/>
  <c r="BL509" i="38"/>
  <c r="BP509" i="38"/>
  <c r="BQ509" i="38" s="1"/>
  <c r="BT509" i="38"/>
  <c r="BU509" i="38" s="1"/>
  <c r="BN509" i="38"/>
  <c r="BO509" i="38" s="1"/>
  <c r="BV509" i="38"/>
  <c r="BH509" i="38"/>
  <c r="BR509" i="38"/>
  <c r="BS509" i="38" s="1"/>
  <c r="BJ496" i="38"/>
  <c r="BR496" i="38"/>
  <c r="BS496" i="38" s="1"/>
  <c r="BL496" i="38"/>
  <c r="BT496" i="38"/>
  <c r="BU496" i="38" s="1"/>
  <c r="BP496" i="38"/>
  <c r="BQ496" i="38" s="1"/>
  <c r="BN496" i="38"/>
  <c r="BO496" i="38" s="1"/>
  <c r="BV496" i="38"/>
  <c r="BH496" i="38"/>
  <c r="BJ482" i="38"/>
  <c r="BR482" i="38"/>
  <c r="BS482" i="38" s="1"/>
  <c r="BL482" i="38"/>
  <c r="BT482" i="38"/>
  <c r="BU482" i="38" s="1"/>
  <c r="BP482" i="38"/>
  <c r="BQ482" i="38" s="1"/>
  <c r="BV482" i="38"/>
  <c r="BN482" i="38"/>
  <c r="BO482" i="38" s="1"/>
  <c r="BH482" i="38"/>
  <c r="BJ467" i="38"/>
  <c r="BP467" i="38"/>
  <c r="BQ467" i="38" s="1"/>
  <c r="BL467" i="38"/>
  <c r="BT467" i="38"/>
  <c r="BU467" i="38" s="1"/>
  <c r="BN467" i="38"/>
  <c r="BO467" i="38" s="1"/>
  <c r="BR467" i="38"/>
  <c r="BS467" i="38" s="1"/>
  <c r="BV467" i="38"/>
  <c r="BH467" i="38"/>
  <c r="BJ448" i="38"/>
  <c r="BN448" i="38"/>
  <c r="BO448" i="38" s="1"/>
  <c r="BR448" i="38"/>
  <c r="BS448" i="38" s="1"/>
  <c r="BV448" i="38"/>
  <c r="BL448" i="38"/>
  <c r="BP448" i="38"/>
  <c r="BQ448" i="38" s="1"/>
  <c r="BT448" i="38"/>
  <c r="BU448" i="38" s="1"/>
  <c r="BH448" i="38"/>
  <c r="BJ436" i="38"/>
  <c r="BN436" i="38"/>
  <c r="BO436" i="38" s="1"/>
  <c r="BP436" i="38"/>
  <c r="BQ436" i="38" s="1"/>
  <c r="BV436" i="38"/>
  <c r="BL436" i="38"/>
  <c r="BR436" i="38"/>
  <c r="BS436" i="38" s="1"/>
  <c r="BT436" i="38"/>
  <c r="BU436" i="38" s="1"/>
  <c r="BH436" i="38"/>
  <c r="BJ420" i="38"/>
  <c r="BN420" i="38"/>
  <c r="BO420" i="38" s="1"/>
  <c r="BP420" i="38"/>
  <c r="BQ420" i="38" s="1"/>
  <c r="BV420" i="38"/>
  <c r="BL420" i="38"/>
  <c r="BR420" i="38"/>
  <c r="BS420" i="38" s="1"/>
  <c r="BT420" i="38"/>
  <c r="BU420" i="38" s="1"/>
  <c r="BH420" i="38"/>
  <c r="BJ402" i="38"/>
  <c r="BR402" i="38"/>
  <c r="BS402" i="38" s="1"/>
  <c r="BN402" i="38"/>
  <c r="BO402" i="38" s="1"/>
  <c r="BV402" i="38"/>
  <c r="BP402" i="38"/>
  <c r="BQ402" i="38" s="1"/>
  <c r="BT402" i="38"/>
  <c r="BU402" i="38" s="1"/>
  <c r="BL402" i="38"/>
  <c r="BH402" i="38"/>
  <c r="BJ389" i="38"/>
  <c r="BL389" i="38"/>
  <c r="BP389" i="38"/>
  <c r="BQ389" i="38" s="1"/>
  <c r="BT389" i="38"/>
  <c r="BU389" i="38" s="1"/>
  <c r="BN389" i="38"/>
  <c r="BO389" i="38" s="1"/>
  <c r="BV389" i="38"/>
  <c r="BR389" i="38"/>
  <c r="BS389" i="38" s="1"/>
  <c r="BH389" i="38"/>
  <c r="BJ370" i="38"/>
  <c r="BR370" i="38"/>
  <c r="BS370" i="38" s="1"/>
  <c r="BP370" i="38"/>
  <c r="BQ370" i="38" s="1"/>
  <c r="BV370" i="38"/>
  <c r="BL370" i="38"/>
  <c r="BT370" i="38"/>
  <c r="BU370" i="38" s="1"/>
  <c r="BN370" i="38"/>
  <c r="BO370" i="38" s="1"/>
  <c r="BH370" i="38"/>
  <c r="BJ353" i="38"/>
  <c r="BT353" i="38"/>
  <c r="BU353" i="38" s="1"/>
  <c r="BL353" i="38"/>
  <c r="BR353" i="38"/>
  <c r="BS353" i="38" s="1"/>
  <c r="BN353" i="38"/>
  <c r="BO353" i="38" s="1"/>
  <c r="BV353" i="38"/>
  <c r="BP353" i="38"/>
  <c r="BQ353" i="38" s="1"/>
  <c r="BH353" i="38"/>
  <c r="BJ340" i="38"/>
  <c r="BN340" i="38"/>
  <c r="BO340" i="38" s="1"/>
  <c r="BV340" i="38"/>
  <c r="BR340" i="38"/>
  <c r="BS340" i="38" s="1"/>
  <c r="BL340" i="38"/>
  <c r="BP340" i="38"/>
  <c r="BQ340" i="38" s="1"/>
  <c r="BT340" i="38"/>
  <c r="BU340" i="38" s="1"/>
  <c r="BH340" i="38"/>
  <c r="BJ324" i="38"/>
  <c r="BN324" i="38"/>
  <c r="BO324" i="38" s="1"/>
  <c r="BT324" i="38"/>
  <c r="BU324" i="38" s="1"/>
  <c r="BP324" i="38"/>
  <c r="BQ324" i="38" s="1"/>
  <c r="BL324" i="38"/>
  <c r="BV324" i="38"/>
  <c r="BR324" i="38"/>
  <c r="BS324" i="38" s="1"/>
  <c r="BH324" i="38"/>
  <c r="BJ304" i="38"/>
  <c r="BP304" i="38"/>
  <c r="BQ304" i="38" s="1"/>
  <c r="BV304" i="38"/>
  <c r="BL304" i="38"/>
  <c r="BT304" i="38"/>
  <c r="BU304" i="38" s="1"/>
  <c r="BR304" i="38"/>
  <c r="BS304" i="38" s="1"/>
  <c r="BN304" i="38"/>
  <c r="BO304" i="38" s="1"/>
  <c r="BH304" i="38"/>
  <c r="BJ280" i="38"/>
  <c r="BR280" i="38"/>
  <c r="BS280" i="38" s="1"/>
  <c r="BT280" i="38"/>
  <c r="BU280" i="38" s="1"/>
  <c r="BP280" i="38"/>
  <c r="BQ280" i="38" s="1"/>
  <c r="BV280" i="38"/>
  <c r="BL280" i="38"/>
  <c r="BN280" i="38"/>
  <c r="BO280" i="38" s="1"/>
  <c r="BH280" i="38"/>
  <c r="BJ253" i="38"/>
  <c r="BN253" i="38"/>
  <c r="BO253" i="38" s="1"/>
  <c r="BT253" i="38"/>
  <c r="BU253" i="38" s="1"/>
  <c r="BL253" i="38"/>
  <c r="BR253" i="38"/>
  <c r="BS253" i="38" s="1"/>
  <c r="BP253" i="38"/>
  <c r="BQ253" i="38" s="1"/>
  <c r="BV253" i="38"/>
  <c r="BH253" i="38"/>
  <c r="BJ236" i="38"/>
  <c r="BL236" i="38"/>
  <c r="BV236" i="38"/>
  <c r="BP236" i="38"/>
  <c r="BQ236" i="38" s="1"/>
  <c r="BR236" i="38"/>
  <c r="BS236" i="38" s="1"/>
  <c r="BN236" i="38"/>
  <c r="BO236" i="38" s="1"/>
  <c r="BT236" i="38"/>
  <c r="BU236" i="38" s="1"/>
  <c r="BH236" i="38"/>
  <c r="BJ213" i="38"/>
  <c r="BN213" i="38"/>
  <c r="BO213" i="38" s="1"/>
  <c r="BT213" i="38"/>
  <c r="BU213" i="38" s="1"/>
  <c r="BL213" i="38"/>
  <c r="BR213" i="38"/>
  <c r="BS213" i="38" s="1"/>
  <c r="BP213" i="38"/>
  <c r="BQ213" i="38" s="1"/>
  <c r="BV213" i="38"/>
  <c r="BH213" i="38"/>
  <c r="BJ195" i="38"/>
  <c r="BR195" i="38"/>
  <c r="BS195" i="38" s="1"/>
  <c r="BL195" i="38"/>
  <c r="BT195" i="38"/>
  <c r="BU195" i="38" s="1"/>
  <c r="BN195" i="38"/>
  <c r="BO195" i="38" s="1"/>
  <c r="BP195" i="38"/>
  <c r="BQ195" i="38" s="1"/>
  <c r="BV195" i="38"/>
  <c r="BH195" i="38"/>
  <c r="BJ176" i="38"/>
  <c r="BL176" i="38"/>
  <c r="BR176" i="38"/>
  <c r="BS176" i="38" s="1"/>
  <c r="BT176" i="38"/>
  <c r="BU176" i="38" s="1"/>
  <c r="BV176" i="38"/>
  <c r="BP176" i="38"/>
  <c r="BQ176" i="38" s="1"/>
  <c r="BN176" i="38"/>
  <c r="BO176" i="38" s="1"/>
  <c r="BH176" i="38"/>
  <c r="BJ154" i="38"/>
  <c r="BL154" i="38"/>
  <c r="BP154" i="38"/>
  <c r="BQ154" i="38" s="1"/>
  <c r="BT154" i="38"/>
  <c r="BU154" i="38" s="1"/>
  <c r="BV154" i="38"/>
  <c r="BR154" i="38"/>
  <c r="BS154" i="38" s="1"/>
  <c r="BN154" i="38"/>
  <c r="BO154" i="38" s="1"/>
  <c r="BH154" i="38"/>
  <c r="BJ135" i="38"/>
  <c r="BP135" i="38"/>
  <c r="BQ135" i="38" s="1"/>
  <c r="BL135" i="38"/>
  <c r="BV135" i="38"/>
  <c r="BT135" i="38"/>
  <c r="BU135" i="38" s="1"/>
  <c r="BN135" i="38"/>
  <c r="BO135" i="38" s="1"/>
  <c r="BR135" i="38"/>
  <c r="BS135" i="38" s="1"/>
  <c r="BH135" i="38"/>
  <c r="BJ117" i="38"/>
  <c r="BN117" i="38"/>
  <c r="BO117" i="38" s="1"/>
  <c r="BL117" i="38"/>
  <c r="BT117" i="38"/>
  <c r="BU117" i="38" s="1"/>
  <c r="BR117" i="38"/>
  <c r="BS117" i="38" s="1"/>
  <c r="BV117" i="38"/>
  <c r="BP117" i="38"/>
  <c r="BQ117" i="38" s="1"/>
  <c r="BH117" i="38"/>
  <c r="BJ95" i="38"/>
  <c r="BR95" i="38"/>
  <c r="BS95" i="38" s="1"/>
  <c r="BL95" i="38"/>
  <c r="BV95" i="38"/>
  <c r="BP95" i="38"/>
  <c r="BQ95" i="38" s="1"/>
  <c r="BT95" i="38"/>
  <c r="BU95" i="38" s="1"/>
  <c r="BN95" i="38"/>
  <c r="BO95" i="38" s="1"/>
  <c r="BH95" i="38"/>
  <c r="BJ76" i="38"/>
  <c r="BR76" i="38"/>
  <c r="BS76" i="38" s="1"/>
  <c r="BL76" i="38"/>
  <c r="BV76" i="38"/>
  <c r="BN76" i="38"/>
  <c r="BO76" i="38" s="1"/>
  <c r="BT76" i="38"/>
  <c r="BU76" i="38" s="1"/>
  <c r="BP76" i="38"/>
  <c r="BQ76" i="38" s="1"/>
  <c r="BH76" i="38"/>
  <c r="BJ55" i="38"/>
  <c r="BR55" i="38"/>
  <c r="BS55" i="38" s="1"/>
  <c r="BP55" i="38"/>
  <c r="BQ55" i="38" s="1"/>
  <c r="BT55" i="38"/>
  <c r="BU55" i="38" s="1"/>
  <c r="BN55" i="38"/>
  <c r="BO55" i="38" s="1"/>
  <c r="BL55" i="38"/>
  <c r="BV55" i="38"/>
  <c r="BH55" i="38"/>
  <c r="BJ33" i="38"/>
  <c r="BL33" i="38"/>
  <c r="BT33" i="38"/>
  <c r="BU33" i="38" s="1"/>
  <c r="BN33" i="38"/>
  <c r="BO33" i="38" s="1"/>
  <c r="BV33" i="38"/>
  <c r="BP33" i="38"/>
  <c r="BQ33" i="38" s="1"/>
  <c r="BR33" i="38"/>
  <c r="BS33" i="38" s="1"/>
  <c r="BH33" i="38"/>
  <c r="BJ12" i="38"/>
  <c r="BL12" i="38"/>
  <c r="BP12" i="38"/>
  <c r="BQ12" i="38" s="1"/>
  <c r="BT12" i="38"/>
  <c r="BU12" i="38" s="1"/>
  <c r="BV12" i="38"/>
  <c r="BR12" i="38"/>
  <c r="BS12" i="38" s="1"/>
  <c r="BN12" i="38"/>
  <c r="BO12" i="38" s="1"/>
  <c r="BH12" i="38"/>
  <c r="BJ296" i="38"/>
  <c r="BR296" i="38"/>
  <c r="BS296" i="38" s="1"/>
  <c r="BN296" i="38"/>
  <c r="BO296" i="38" s="1"/>
  <c r="BV296" i="38"/>
  <c r="BP296" i="38"/>
  <c r="BQ296" i="38" s="1"/>
  <c r="BT296" i="38"/>
  <c r="BU296" i="38" s="1"/>
  <c r="BL296" i="38"/>
  <c r="BH296" i="38"/>
  <c r="BJ282" i="38"/>
  <c r="BP282" i="38"/>
  <c r="BQ282" i="38" s="1"/>
  <c r="BR282" i="38"/>
  <c r="BS282" i="38" s="1"/>
  <c r="BN282" i="38"/>
  <c r="BO282" i="38" s="1"/>
  <c r="BT282" i="38"/>
  <c r="BU282" i="38" s="1"/>
  <c r="BL282" i="38"/>
  <c r="BV282" i="38"/>
  <c r="BH282" i="38"/>
  <c r="BJ262" i="38"/>
  <c r="BL262" i="38"/>
  <c r="BT262" i="38"/>
  <c r="BU262" i="38" s="1"/>
  <c r="BP262" i="38"/>
  <c r="BQ262" i="38" s="1"/>
  <c r="BR262" i="38"/>
  <c r="BS262" i="38" s="1"/>
  <c r="BN262" i="38"/>
  <c r="BO262" i="38" s="1"/>
  <c r="BV262" i="38"/>
  <c r="BH262" i="38"/>
  <c r="BJ245" i="38"/>
  <c r="BN245" i="38"/>
  <c r="BO245" i="38" s="1"/>
  <c r="BT245" i="38"/>
  <c r="BU245" i="38" s="1"/>
  <c r="BL245" i="38"/>
  <c r="BR245" i="38"/>
  <c r="BS245" i="38" s="1"/>
  <c r="BP245" i="38"/>
  <c r="BQ245" i="38" s="1"/>
  <c r="BV245" i="38"/>
  <c r="BH245" i="38"/>
  <c r="BJ231" i="38"/>
  <c r="BT231" i="38"/>
  <c r="BU231" i="38" s="1"/>
  <c r="BL231" i="38"/>
  <c r="BN231" i="38"/>
  <c r="BO231" i="38" s="1"/>
  <c r="BV231" i="38"/>
  <c r="BR231" i="38"/>
  <c r="BS231" i="38" s="1"/>
  <c r="BP231" i="38"/>
  <c r="BQ231" i="38" s="1"/>
  <c r="BH231" i="38"/>
  <c r="BJ218" i="38"/>
  <c r="BP218" i="38"/>
  <c r="BQ218" i="38" s="1"/>
  <c r="BR218" i="38"/>
  <c r="BS218" i="38" s="1"/>
  <c r="BN218" i="38"/>
  <c r="BO218" i="38" s="1"/>
  <c r="BT218" i="38"/>
  <c r="BU218" i="38" s="1"/>
  <c r="BL218" i="38"/>
  <c r="BV218" i="38"/>
  <c r="BH218" i="38"/>
  <c r="BJ198" i="38"/>
  <c r="BP198" i="38"/>
  <c r="BQ198" i="38" s="1"/>
  <c r="BL198" i="38"/>
  <c r="BV198" i="38"/>
  <c r="BR198" i="38"/>
  <c r="BT198" i="38"/>
  <c r="BU198" i="38" s="1"/>
  <c r="BN198" i="38"/>
  <c r="BO198" i="38" s="1"/>
  <c r="BH198" i="38"/>
  <c r="BJ181" i="38"/>
  <c r="BP181" i="38"/>
  <c r="BQ181" i="38" s="1"/>
  <c r="BL181" i="38"/>
  <c r="BV181" i="38"/>
  <c r="BN181" i="38"/>
  <c r="BO181" i="38" s="1"/>
  <c r="BT181" i="38"/>
  <c r="BU181" i="38" s="1"/>
  <c r="BR181" i="38"/>
  <c r="BS181" i="38" s="1"/>
  <c r="BH181" i="38"/>
  <c r="BJ168" i="38"/>
  <c r="BN168" i="38"/>
  <c r="BO168" i="38" s="1"/>
  <c r="BT168" i="38"/>
  <c r="BU168" i="38" s="1"/>
  <c r="BV168" i="38"/>
  <c r="BP168" i="38"/>
  <c r="BQ168" i="38" s="1"/>
  <c r="BL168" i="38"/>
  <c r="BR168" i="38"/>
  <c r="BH168" i="38"/>
  <c r="BJ150" i="38"/>
  <c r="BN150" i="38"/>
  <c r="BO150" i="38" s="1"/>
  <c r="BR150" i="38"/>
  <c r="BS150" i="38" s="1"/>
  <c r="BL150" i="38"/>
  <c r="BV150" i="38"/>
  <c r="BP150" i="38"/>
  <c r="BQ150" i="38" s="1"/>
  <c r="BT150" i="38"/>
  <c r="BU150" i="38" s="1"/>
  <c r="BH150" i="38"/>
  <c r="BJ132" i="38"/>
  <c r="BP132" i="38"/>
  <c r="BQ132" i="38" s="1"/>
  <c r="BV132" i="38"/>
  <c r="BN132" i="38"/>
  <c r="BO132" i="38" s="1"/>
  <c r="BL132" i="38"/>
  <c r="BT132" i="38"/>
  <c r="BU132" i="38" s="1"/>
  <c r="BR132" i="38"/>
  <c r="BS132" i="38" s="1"/>
  <c r="BH132" i="38"/>
  <c r="BJ119" i="38"/>
  <c r="BL119" i="38"/>
  <c r="BV119" i="38"/>
  <c r="BR119" i="38"/>
  <c r="BS119" i="38" s="1"/>
  <c r="BP119" i="38"/>
  <c r="BQ119" i="38" s="1"/>
  <c r="BN119" i="38"/>
  <c r="BO119" i="38" s="1"/>
  <c r="BT119" i="38"/>
  <c r="BU119" i="38" s="1"/>
  <c r="BH119" i="38"/>
  <c r="BJ105" i="38"/>
  <c r="BL105" i="38"/>
  <c r="BP105" i="38"/>
  <c r="BQ105" i="38" s="1"/>
  <c r="BT105" i="38"/>
  <c r="BU105" i="38" s="1"/>
  <c r="BR105" i="38"/>
  <c r="BS105" i="38" s="1"/>
  <c r="BN105" i="38"/>
  <c r="BO105" i="38" s="1"/>
  <c r="BV105" i="38"/>
  <c r="BH105" i="38"/>
  <c r="BJ88" i="38"/>
  <c r="BN88" i="38"/>
  <c r="BO88" i="38" s="1"/>
  <c r="BT88" i="38"/>
  <c r="BU88" i="38" s="1"/>
  <c r="BL88" i="38"/>
  <c r="BR88" i="38"/>
  <c r="BS88" i="38" s="1"/>
  <c r="BP88" i="38"/>
  <c r="BQ88" i="38" s="1"/>
  <c r="BV88" i="38"/>
  <c r="BH88" i="38"/>
  <c r="BJ74" i="38"/>
  <c r="BN74" i="38"/>
  <c r="BO74" i="38" s="1"/>
  <c r="BR74" i="38"/>
  <c r="BS74" i="38" s="1"/>
  <c r="BV74" i="38"/>
  <c r="BT74" i="38"/>
  <c r="BU74" i="38" s="1"/>
  <c r="BL74" i="38"/>
  <c r="BP74" i="38"/>
  <c r="BQ74" i="38" s="1"/>
  <c r="BH74" i="38"/>
  <c r="BJ58" i="38"/>
  <c r="BL58" i="38"/>
  <c r="BP58" i="38"/>
  <c r="BQ58" i="38" s="1"/>
  <c r="BT58" i="38"/>
  <c r="BU58" i="38" s="1"/>
  <c r="BR58" i="38"/>
  <c r="BS58" i="38" s="1"/>
  <c r="BV58" i="38"/>
  <c r="BN58" i="38"/>
  <c r="BO58" i="38" s="1"/>
  <c r="BH58" i="38"/>
  <c r="BJ42" i="38"/>
  <c r="BN42" i="38"/>
  <c r="BO42" i="38" s="1"/>
  <c r="BR42" i="38"/>
  <c r="BS42" i="38" s="1"/>
  <c r="BV42" i="38"/>
  <c r="BL42" i="38"/>
  <c r="BP42" i="38"/>
  <c r="BQ42" i="38" s="1"/>
  <c r="BT42" i="38"/>
  <c r="BU42" i="38" s="1"/>
  <c r="BH42" i="38"/>
  <c r="BJ26" i="38"/>
  <c r="BP26" i="38"/>
  <c r="BQ26" i="38" s="1"/>
  <c r="BV26" i="38"/>
  <c r="BN26" i="38"/>
  <c r="BO26" i="38" s="1"/>
  <c r="BT26" i="38"/>
  <c r="BU26" i="38" s="1"/>
  <c r="BL26" i="38"/>
  <c r="BR26" i="38"/>
  <c r="BS26" i="38" s="1"/>
  <c r="BH26" i="38"/>
  <c r="BJ10" i="38"/>
  <c r="BL10" i="38"/>
  <c r="BP10" i="38"/>
  <c r="BQ10" i="38" s="1"/>
  <c r="BT10" i="38"/>
  <c r="BU10" i="38" s="1"/>
  <c r="BN10" i="38"/>
  <c r="BO10" i="38" s="1"/>
  <c r="BV10" i="38"/>
  <c r="BR10" i="38"/>
  <c r="BS10" i="38" s="1"/>
  <c r="BH10" i="38"/>
  <c r="BJ27" i="38"/>
  <c r="BL27" i="38"/>
  <c r="BT27" i="38"/>
  <c r="BU27" i="38" s="1"/>
  <c r="BP27" i="38"/>
  <c r="BQ27" i="38" s="1"/>
  <c r="BR27" i="38"/>
  <c r="BS27" i="38" s="1"/>
  <c r="BN27" i="38"/>
  <c r="BO27" i="38" s="1"/>
  <c r="BV27" i="38"/>
  <c r="BH27" i="38"/>
  <c r="BJ56" i="38"/>
  <c r="BL56" i="38"/>
  <c r="BP56" i="38"/>
  <c r="BQ56" i="38" s="1"/>
  <c r="BT56" i="38"/>
  <c r="BU56" i="38" s="1"/>
  <c r="BN56" i="38"/>
  <c r="BO56" i="38" s="1"/>
  <c r="BV56" i="38"/>
  <c r="BR56" i="38"/>
  <c r="BS56" i="38" s="1"/>
  <c r="BH56" i="38"/>
  <c r="BJ82" i="38"/>
  <c r="BN82" i="38"/>
  <c r="BO82" i="38" s="1"/>
  <c r="BP82" i="38"/>
  <c r="BQ82" i="38" s="1"/>
  <c r="BV82" i="38"/>
  <c r="BL82" i="38"/>
  <c r="BR82" i="38"/>
  <c r="BS82" i="38" s="1"/>
  <c r="BT82" i="38"/>
  <c r="BU82" i="38" s="1"/>
  <c r="BH82" i="38"/>
  <c r="BJ107" i="38"/>
  <c r="BN107" i="38"/>
  <c r="BO107" i="38" s="1"/>
  <c r="BR107" i="38"/>
  <c r="BV107" i="38"/>
  <c r="BL107" i="38"/>
  <c r="BT107" i="38"/>
  <c r="BU107" i="38" s="1"/>
  <c r="BP107" i="38"/>
  <c r="BQ107" i="38" s="1"/>
  <c r="BH107" i="38"/>
  <c r="BJ144" i="38"/>
  <c r="BP144" i="38"/>
  <c r="BQ144" i="38" s="1"/>
  <c r="BN144" i="38"/>
  <c r="BO144" i="38" s="1"/>
  <c r="BT144" i="38"/>
  <c r="BU144" i="38" s="1"/>
  <c r="BR144" i="38"/>
  <c r="BS144" i="38" s="1"/>
  <c r="BL144" i="38"/>
  <c r="BV144" i="38"/>
  <c r="BH144" i="38"/>
  <c r="BJ180" i="38"/>
  <c r="BP180" i="38"/>
  <c r="BQ180" i="38" s="1"/>
  <c r="BL180" i="38"/>
  <c r="BV180" i="38"/>
  <c r="BN180" i="38"/>
  <c r="BO180" i="38" s="1"/>
  <c r="BT180" i="38"/>
  <c r="BU180" i="38" s="1"/>
  <c r="BR180" i="38"/>
  <c r="BS180" i="38" s="1"/>
  <c r="BH180" i="38"/>
  <c r="BJ210" i="38"/>
  <c r="BP210" i="38"/>
  <c r="BQ210" i="38" s="1"/>
  <c r="BR210" i="38"/>
  <c r="BS210" i="38" s="1"/>
  <c r="BT210" i="38"/>
  <c r="BU210" i="38" s="1"/>
  <c r="BV210" i="38"/>
  <c r="BN210" i="38"/>
  <c r="BO210" i="38" s="1"/>
  <c r="BL210" i="38"/>
  <c r="BH210" i="38"/>
  <c r="BJ40" i="38"/>
  <c r="BN40" i="38"/>
  <c r="BO40" i="38" s="1"/>
  <c r="BR40" i="38"/>
  <c r="BS40" i="38" s="1"/>
  <c r="BV40" i="38"/>
  <c r="BP40" i="38"/>
  <c r="BQ40" i="38" s="1"/>
  <c r="BT40" i="38"/>
  <c r="BU40" i="38" s="1"/>
  <c r="BL40" i="38"/>
  <c r="BH40" i="38"/>
  <c r="BJ106" i="38"/>
  <c r="BL106" i="38"/>
  <c r="BR106" i="38"/>
  <c r="BS106" i="38" s="1"/>
  <c r="BV106" i="38"/>
  <c r="BN106" i="38"/>
  <c r="BO106" i="38" s="1"/>
  <c r="BT106" i="38"/>
  <c r="BU106" i="38" s="1"/>
  <c r="BP106" i="38"/>
  <c r="BQ106" i="38" s="1"/>
  <c r="BH106" i="38"/>
  <c r="BJ167" i="38"/>
  <c r="BL167" i="38"/>
  <c r="BV167" i="38"/>
  <c r="BT167" i="38"/>
  <c r="BU167" i="38" s="1"/>
  <c r="BN167" i="38"/>
  <c r="BO167" i="38" s="1"/>
  <c r="BR167" i="38"/>
  <c r="BP167" i="38"/>
  <c r="BQ167" i="38" s="1"/>
  <c r="BH167" i="38"/>
  <c r="BJ215" i="38"/>
  <c r="BP215" i="38"/>
  <c r="BQ215" i="38" s="1"/>
  <c r="BL215" i="38"/>
  <c r="BR215" i="38"/>
  <c r="BS215" i="38" s="1"/>
  <c r="BT215" i="38"/>
  <c r="BU215" i="38" s="1"/>
  <c r="BV215" i="38"/>
  <c r="BN215" i="38"/>
  <c r="BO215" i="38" s="1"/>
  <c r="BH215" i="38"/>
  <c r="BJ274" i="38"/>
  <c r="BP274" i="38"/>
  <c r="BQ274" i="38" s="1"/>
  <c r="BN274" i="38"/>
  <c r="BO274" i="38" s="1"/>
  <c r="BL274" i="38"/>
  <c r="BV274" i="38"/>
  <c r="BR274" i="38"/>
  <c r="BS274" i="38" s="1"/>
  <c r="BT274" i="38"/>
  <c r="BU274" i="38" s="1"/>
  <c r="BH274" i="38"/>
  <c r="BJ319" i="38"/>
  <c r="BN319" i="38"/>
  <c r="BO319" i="38" s="1"/>
  <c r="BL319" i="38"/>
  <c r="BT319" i="38"/>
  <c r="BU319" i="38" s="1"/>
  <c r="BR319" i="38"/>
  <c r="BS319" i="38" s="1"/>
  <c r="BV319" i="38"/>
  <c r="BP319" i="38"/>
  <c r="BQ319" i="38" s="1"/>
  <c r="BH319" i="38"/>
  <c r="BJ362" i="38"/>
  <c r="BL362" i="38"/>
  <c r="BP362" i="38"/>
  <c r="BQ362" i="38" s="1"/>
  <c r="BV362" i="38"/>
  <c r="BR362" i="38"/>
  <c r="BS362" i="38" s="1"/>
  <c r="BT362" i="38"/>
  <c r="BU362" i="38" s="1"/>
  <c r="BN362" i="38"/>
  <c r="BO362" i="38" s="1"/>
  <c r="BH362" i="38"/>
  <c r="BJ397" i="38"/>
  <c r="BL397" i="38"/>
  <c r="BP397" i="38"/>
  <c r="BQ397" i="38" s="1"/>
  <c r="BN397" i="38"/>
  <c r="BO397" i="38" s="1"/>
  <c r="BV397" i="38"/>
  <c r="BR397" i="38"/>
  <c r="BS397" i="38" s="1"/>
  <c r="BT397" i="38"/>
  <c r="BU397" i="38" s="1"/>
  <c r="BH397" i="38"/>
  <c r="BJ431" i="38"/>
  <c r="BP431" i="38"/>
  <c r="BQ431" i="38" s="1"/>
  <c r="BL431" i="38"/>
  <c r="BT431" i="38"/>
  <c r="BU431" i="38" s="1"/>
  <c r="BN431" i="38"/>
  <c r="BO431" i="38" s="1"/>
  <c r="BV431" i="38"/>
  <c r="BR431" i="38"/>
  <c r="BS431" i="38" s="1"/>
  <c r="BH431" i="38"/>
  <c r="BJ480" i="38"/>
  <c r="BR480" i="38"/>
  <c r="BS480" i="38" s="1"/>
  <c r="BL480" i="38"/>
  <c r="BT480" i="38"/>
  <c r="BU480" i="38" s="1"/>
  <c r="BP480" i="38"/>
  <c r="BQ480" i="38" s="1"/>
  <c r="BN480" i="38"/>
  <c r="BO480" i="38" s="1"/>
  <c r="BV480" i="38"/>
  <c r="BH480" i="38"/>
  <c r="BJ504" i="38"/>
  <c r="BR504" i="38"/>
  <c r="BS504" i="38" s="1"/>
  <c r="BL504" i="38"/>
  <c r="BT504" i="38"/>
  <c r="BU504" i="38" s="1"/>
  <c r="BP504" i="38"/>
  <c r="BQ504" i="38" s="1"/>
  <c r="BN504" i="38"/>
  <c r="BO504" i="38" s="1"/>
  <c r="BH504" i="38"/>
  <c r="BV504" i="38"/>
  <c r="BJ532" i="38"/>
  <c r="BV532" i="38"/>
  <c r="BP532" i="38"/>
  <c r="BQ532" i="38" s="1"/>
  <c r="BN532" i="38"/>
  <c r="BO532" i="38" s="1"/>
  <c r="BT532" i="38"/>
  <c r="BU532" i="38" s="1"/>
  <c r="BR532" i="38"/>
  <c r="BS532" i="38" s="1"/>
  <c r="BL532" i="38"/>
  <c r="BH532" i="38"/>
  <c r="BJ566" i="38"/>
  <c r="BL566" i="38"/>
  <c r="BT566" i="38"/>
  <c r="BU566" i="38" s="1"/>
  <c r="BP566" i="38"/>
  <c r="BQ566" i="38" s="1"/>
  <c r="BR566" i="38"/>
  <c r="BN566" i="38"/>
  <c r="BO566" i="38" s="1"/>
  <c r="BH566" i="38"/>
  <c r="BV566" i="38"/>
  <c r="BJ602" i="38"/>
  <c r="BP602" i="38"/>
  <c r="BQ602" i="38" s="1"/>
  <c r="BV602" i="38"/>
  <c r="BL602" i="38"/>
  <c r="BR602" i="38"/>
  <c r="BT602" i="38"/>
  <c r="BU602" i="38" s="1"/>
  <c r="BN602" i="38"/>
  <c r="BO602" i="38" s="1"/>
  <c r="BH602" i="38"/>
  <c r="BJ659" i="38"/>
  <c r="BV659" i="38"/>
  <c r="BP659" i="38"/>
  <c r="BQ659" i="38" s="1"/>
  <c r="BL659" i="38"/>
  <c r="BN659" i="38"/>
  <c r="BO659" i="38" s="1"/>
  <c r="BR659" i="38"/>
  <c r="BS659" i="38" s="1"/>
  <c r="BT659" i="38"/>
  <c r="BU659" i="38" s="1"/>
  <c r="BH659" i="38"/>
  <c r="BJ220" i="38"/>
  <c r="BP220" i="38"/>
  <c r="BQ220" i="38" s="1"/>
  <c r="BT220" i="38"/>
  <c r="BU220" i="38" s="1"/>
  <c r="BR220" i="38"/>
  <c r="BS220" i="38" s="1"/>
  <c r="BV220" i="38"/>
  <c r="BN220" i="38"/>
  <c r="BO220" i="38" s="1"/>
  <c r="BL220" i="38"/>
  <c r="BH220" i="38"/>
  <c r="BJ322" i="38"/>
  <c r="BR322" i="38"/>
  <c r="BS322" i="38" s="1"/>
  <c r="BP322" i="38"/>
  <c r="BQ322" i="38" s="1"/>
  <c r="BN322" i="38"/>
  <c r="BO322" i="38" s="1"/>
  <c r="BT322" i="38"/>
  <c r="BU322" i="38" s="1"/>
  <c r="BL322" i="38"/>
  <c r="BV322" i="38"/>
  <c r="BH322" i="38"/>
  <c r="BJ391" i="38"/>
  <c r="BN391" i="38"/>
  <c r="BO391" i="38" s="1"/>
  <c r="BT391" i="38"/>
  <c r="BU391" i="38" s="1"/>
  <c r="BL391" i="38"/>
  <c r="BV391" i="38"/>
  <c r="BR391" i="38"/>
  <c r="BS391" i="38" s="1"/>
  <c r="BP391" i="38"/>
  <c r="BQ391" i="38" s="1"/>
  <c r="BH391" i="38"/>
  <c r="BJ471" i="38"/>
  <c r="BL471" i="38"/>
  <c r="BR471" i="38"/>
  <c r="BS471" i="38" s="1"/>
  <c r="BN471" i="38"/>
  <c r="BO471" i="38" s="1"/>
  <c r="BT471" i="38"/>
  <c r="BU471" i="38" s="1"/>
  <c r="BV471" i="38"/>
  <c r="BP471" i="38"/>
  <c r="BQ471" i="38" s="1"/>
  <c r="BH471" i="38"/>
  <c r="BJ544" i="38"/>
  <c r="BV544" i="38"/>
  <c r="BP544" i="38"/>
  <c r="BQ544" i="38" s="1"/>
  <c r="BN544" i="38"/>
  <c r="BO544" i="38" s="1"/>
  <c r="BT544" i="38"/>
  <c r="BU544" i="38" s="1"/>
  <c r="BL544" i="38"/>
  <c r="BR544" i="38"/>
  <c r="BH544" i="38"/>
  <c r="BJ615" i="38"/>
  <c r="BL615" i="38"/>
  <c r="BT615" i="38"/>
  <c r="BU615" i="38" s="1"/>
  <c r="BV615" i="38"/>
  <c r="BN615" i="38"/>
  <c r="BO615" i="38" s="1"/>
  <c r="BR615" i="38"/>
  <c r="BS615" i="38" s="1"/>
  <c r="BP615" i="38"/>
  <c r="BQ615" i="38" s="1"/>
  <c r="BH615" i="38"/>
  <c r="BJ518" i="38"/>
  <c r="BL518" i="38"/>
  <c r="BR518" i="38"/>
  <c r="BS518" i="38" s="1"/>
  <c r="BT518" i="38"/>
  <c r="BU518" i="38" s="1"/>
  <c r="BP518" i="38"/>
  <c r="BQ518" i="38" s="1"/>
  <c r="BV518" i="38"/>
  <c r="BN518" i="38"/>
  <c r="BO518" i="38" s="1"/>
  <c r="BH518" i="38"/>
  <c r="BJ611" i="38"/>
  <c r="BL611" i="38"/>
  <c r="BT611" i="38"/>
  <c r="BU611" i="38" s="1"/>
  <c r="BP611" i="38"/>
  <c r="BQ611" i="38" s="1"/>
  <c r="BR611" i="38"/>
  <c r="BN611" i="38"/>
  <c r="BO611" i="38" s="1"/>
  <c r="BV611" i="38"/>
  <c r="BH611" i="38"/>
  <c r="BJ31" i="38"/>
  <c r="BL31" i="38"/>
  <c r="BT31" i="38"/>
  <c r="BU31" i="38" s="1"/>
  <c r="BV31" i="38"/>
  <c r="BR31" i="38"/>
  <c r="BS31" i="38" s="1"/>
  <c r="BP31" i="38"/>
  <c r="BQ31" i="38" s="1"/>
  <c r="BN31" i="38"/>
  <c r="BO31" i="38" s="1"/>
  <c r="BH31" i="38"/>
  <c r="BJ86" i="38"/>
  <c r="BN86" i="38"/>
  <c r="BO86" i="38" s="1"/>
  <c r="BL86" i="38"/>
  <c r="BT86" i="38"/>
  <c r="BU86" i="38" s="1"/>
  <c r="BR86" i="38"/>
  <c r="BS86" i="38" s="1"/>
  <c r="BP86" i="38"/>
  <c r="BQ86" i="38" s="1"/>
  <c r="BV86" i="38"/>
  <c r="BH86" i="38"/>
  <c r="BJ147" i="38"/>
  <c r="BP147" i="38"/>
  <c r="BQ147" i="38" s="1"/>
  <c r="BR147" i="38"/>
  <c r="BS147" i="38" s="1"/>
  <c r="BN147" i="38"/>
  <c r="BO147" i="38" s="1"/>
  <c r="BV147" i="38"/>
  <c r="BT147" i="38"/>
  <c r="BU147" i="38" s="1"/>
  <c r="BL147" i="38"/>
  <c r="BH147" i="38"/>
  <c r="BJ255" i="38"/>
  <c r="BT255" i="38"/>
  <c r="BU255" i="38" s="1"/>
  <c r="BL255" i="38"/>
  <c r="BN255" i="38"/>
  <c r="BO255" i="38" s="1"/>
  <c r="BV255" i="38"/>
  <c r="BR255" i="38"/>
  <c r="BS255" i="38" s="1"/>
  <c r="BP255" i="38"/>
  <c r="BQ255" i="38" s="1"/>
  <c r="BH255" i="38"/>
  <c r="BJ348" i="38"/>
  <c r="BN348" i="38"/>
  <c r="BO348" i="38" s="1"/>
  <c r="BV348" i="38"/>
  <c r="BP348" i="38"/>
  <c r="BQ348" i="38" s="1"/>
  <c r="BT348" i="38"/>
  <c r="BU348" i="38" s="1"/>
  <c r="BL348" i="38"/>
  <c r="BR348" i="38"/>
  <c r="BS348" i="38" s="1"/>
  <c r="BH348" i="38"/>
  <c r="BJ441" i="38"/>
  <c r="BP441" i="38"/>
  <c r="BQ441" i="38" s="1"/>
  <c r="BL441" i="38"/>
  <c r="BT441" i="38"/>
  <c r="BU441" i="38" s="1"/>
  <c r="BN441" i="38"/>
  <c r="BO441" i="38" s="1"/>
  <c r="BV441" i="38"/>
  <c r="BR441" i="38"/>
  <c r="BH441" i="38"/>
  <c r="BJ516" i="38"/>
  <c r="BP516" i="38"/>
  <c r="BQ516" i="38" s="1"/>
  <c r="BL516" i="38"/>
  <c r="BR516" i="38"/>
  <c r="BS516" i="38" s="1"/>
  <c r="BV516" i="38"/>
  <c r="BT516" i="38"/>
  <c r="BU516" i="38" s="1"/>
  <c r="BN516" i="38"/>
  <c r="BO516" i="38" s="1"/>
  <c r="BH516" i="38"/>
  <c r="BJ578" i="38"/>
  <c r="BL578" i="38"/>
  <c r="BT578" i="38"/>
  <c r="BU578" i="38" s="1"/>
  <c r="BV578" i="38"/>
  <c r="BN578" i="38"/>
  <c r="BO578" i="38" s="1"/>
  <c r="BR578" i="38"/>
  <c r="BP578" i="38"/>
  <c r="BQ578" i="38" s="1"/>
  <c r="BH578" i="38"/>
  <c r="BJ656" i="38"/>
  <c r="BP656" i="38"/>
  <c r="BQ656" i="38" s="1"/>
  <c r="BR656" i="38"/>
  <c r="BT656" i="38"/>
  <c r="BU656" i="38" s="1"/>
  <c r="BV656" i="38"/>
  <c r="BL656" i="38"/>
  <c r="BH656" i="38"/>
  <c r="BN656" i="38"/>
  <c r="BO656" i="38" s="1"/>
  <c r="BJ450" i="38"/>
  <c r="BN450" i="38"/>
  <c r="BO450" i="38" s="1"/>
  <c r="BR450" i="38"/>
  <c r="BS450" i="38" s="1"/>
  <c r="BV450" i="38"/>
  <c r="BL450" i="38"/>
  <c r="BT450" i="38"/>
  <c r="BU450" i="38" s="1"/>
  <c r="BP450" i="38"/>
  <c r="BQ450" i="38" s="1"/>
  <c r="BH450" i="38"/>
  <c r="BJ523" i="38"/>
  <c r="BL523" i="38"/>
  <c r="BP523" i="38"/>
  <c r="BQ523" i="38" s="1"/>
  <c r="BV523" i="38"/>
  <c r="BT523" i="38"/>
  <c r="BU523" i="38" s="1"/>
  <c r="BR523" i="38"/>
  <c r="BS523" i="38" s="1"/>
  <c r="BN523" i="38"/>
  <c r="BO523" i="38" s="1"/>
  <c r="BH523" i="38"/>
  <c r="BJ624" i="38"/>
  <c r="BT624" i="38"/>
  <c r="BU624" i="38" s="1"/>
  <c r="BP624" i="38"/>
  <c r="BQ624" i="38" s="1"/>
  <c r="BV624" i="38"/>
  <c r="BN624" i="38"/>
  <c r="BO624" i="38" s="1"/>
  <c r="BL624" i="38"/>
  <c r="BH624" i="38"/>
  <c r="BR624" i="38"/>
  <c r="BJ9" i="38"/>
  <c r="BL9" i="38"/>
  <c r="BR9" i="38"/>
  <c r="BS9" i="38" s="1"/>
  <c r="BP9" i="38"/>
  <c r="BQ9" i="38" s="1"/>
  <c r="BV9" i="38"/>
  <c r="BT9" i="38"/>
  <c r="BU9" i="38" s="1"/>
  <c r="BN9" i="38"/>
  <c r="BO9" i="38" s="1"/>
  <c r="BH9" i="38"/>
  <c r="BJ67" i="38"/>
  <c r="BR67" i="38"/>
  <c r="BS67" i="38" s="1"/>
  <c r="BN67" i="38"/>
  <c r="BO67" i="38" s="1"/>
  <c r="BL67" i="38"/>
  <c r="BT67" i="38"/>
  <c r="BU67" i="38" s="1"/>
  <c r="BV67" i="38"/>
  <c r="BP67" i="38"/>
  <c r="BQ67" i="38" s="1"/>
  <c r="BH67" i="38"/>
  <c r="BJ128" i="38"/>
  <c r="BN128" i="38"/>
  <c r="BO128" i="38" s="1"/>
  <c r="BT128" i="38"/>
  <c r="BU128" i="38" s="1"/>
  <c r="BP128" i="38"/>
  <c r="BQ128" i="38" s="1"/>
  <c r="BL128" i="38"/>
  <c r="BR128" i="38"/>
  <c r="BS128" i="38" s="1"/>
  <c r="BV128" i="38"/>
  <c r="BH128" i="38"/>
  <c r="BJ178" i="38"/>
  <c r="BP178" i="38"/>
  <c r="BQ178" i="38" s="1"/>
  <c r="BL178" i="38"/>
  <c r="BT178" i="38"/>
  <c r="BU178" i="38" s="1"/>
  <c r="BN178" i="38"/>
  <c r="BO178" i="38" s="1"/>
  <c r="BV178" i="38"/>
  <c r="BR178" i="38"/>
  <c r="BS178" i="38" s="1"/>
  <c r="BH178" i="38"/>
  <c r="BJ225" i="38"/>
  <c r="BR225" i="38"/>
  <c r="BS225" i="38" s="1"/>
  <c r="BP225" i="38"/>
  <c r="BQ225" i="38" s="1"/>
  <c r="BV225" i="38"/>
  <c r="BT225" i="38"/>
  <c r="BU225" i="38" s="1"/>
  <c r="BN225" i="38"/>
  <c r="BO225" i="38" s="1"/>
  <c r="BL225" i="38"/>
  <c r="BH225" i="38"/>
  <c r="BJ273" i="38"/>
  <c r="BL273" i="38"/>
  <c r="BV273" i="38"/>
  <c r="BT273" i="38"/>
  <c r="BU273" i="38" s="1"/>
  <c r="BR273" i="38"/>
  <c r="BS273" i="38" s="1"/>
  <c r="BN273" i="38"/>
  <c r="BO273" i="38" s="1"/>
  <c r="BP273" i="38"/>
  <c r="BQ273" i="38" s="1"/>
  <c r="BH273" i="38"/>
  <c r="BJ326" i="38"/>
  <c r="BN326" i="38"/>
  <c r="BO326" i="38" s="1"/>
  <c r="BV326" i="38"/>
  <c r="BP326" i="38"/>
  <c r="BQ326" i="38" s="1"/>
  <c r="BT326" i="38"/>
  <c r="BU326" i="38" s="1"/>
  <c r="BR326" i="38"/>
  <c r="BS326" i="38" s="1"/>
  <c r="BL326" i="38"/>
  <c r="BH326" i="38"/>
  <c r="BJ371" i="38"/>
  <c r="BV371" i="38"/>
  <c r="BP371" i="38"/>
  <c r="BQ371" i="38" s="1"/>
  <c r="BT371" i="38"/>
  <c r="BU371" i="38" s="1"/>
  <c r="BN371" i="38"/>
  <c r="BO371" i="38" s="1"/>
  <c r="BL371" i="38"/>
  <c r="BR371" i="38"/>
  <c r="BS371" i="38" s="1"/>
  <c r="BH371" i="38"/>
  <c r="BJ412" i="38"/>
  <c r="BN412" i="38"/>
  <c r="BO412" i="38" s="1"/>
  <c r="BT412" i="38"/>
  <c r="BU412" i="38" s="1"/>
  <c r="BP412" i="38"/>
  <c r="BQ412" i="38" s="1"/>
  <c r="BL412" i="38"/>
  <c r="BR412" i="38"/>
  <c r="BS412" i="38" s="1"/>
  <c r="BV412" i="38"/>
  <c r="BH412" i="38"/>
  <c r="BJ446" i="38"/>
  <c r="BN446" i="38"/>
  <c r="BO446" i="38" s="1"/>
  <c r="BR446" i="38"/>
  <c r="BS446" i="38" s="1"/>
  <c r="BV446" i="38"/>
  <c r="BP446" i="38"/>
  <c r="BQ446" i="38" s="1"/>
  <c r="BT446" i="38"/>
  <c r="BU446" i="38" s="1"/>
  <c r="BL446" i="38"/>
  <c r="BH446" i="38"/>
  <c r="BJ484" i="38"/>
  <c r="BR484" i="38"/>
  <c r="BS484" i="38" s="1"/>
  <c r="BL484" i="38"/>
  <c r="BT484" i="38"/>
  <c r="BU484" i="38" s="1"/>
  <c r="BP484" i="38"/>
  <c r="BQ484" i="38" s="1"/>
  <c r="BV484" i="38"/>
  <c r="BN484" i="38"/>
  <c r="BO484" i="38" s="1"/>
  <c r="BH484" i="38"/>
  <c r="BJ507" i="38"/>
  <c r="BL507" i="38"/>
  <c r="BP507" i="38"/>
  <c r="BQ507" i="38" s="1"/>
  <c r="BT507" i="38"/>
  <c r="BU507" i="38" s="1"/>
  <c r="BN507" i="38"/>
  <c r="BO507" i="38" s="1"/>
  <c r="BR507" i="38"/>
  <c r="BS507" i="38" s="1"/>
  <c r="BV507" i="38"/>
  <c r="BH507" i="38"/>
  <c r="BJ536" i="38"/>
  <c r="BV536" i="38"/>
  <c r="BP536" i="38"/>
  <c r="BQ536" i="38" s="1"/>
  <c r="BN536" i="38"/>
  <c r="BO536" i="38" s="1"/>
  <c r="BT536" i="38"/>
  <c r="BU536" i="38" s="1"/>
  <c r="BL536" i="38"/>
  <c r="BR536" i="38"/>
  <c r="BH536" i="38"/>
  <c r="BJ558" i="38"/>
  <c r="BN558" i="38"/>
  <c r="BO558" i="38" s="1"/>
  <c r="BV558" i="38"/>
  <c r="BL558" i="38"/>
  <c r="BT558" i="38"/>
  <c r="BU558" i="38" s="1"/>
  <c r="BR558" i="38"/>
  <c r="BP558" i="38"/>
  <c r="BQ558" i="38" s="1"/>
  <c r="BH558" i="38"/>
  <c r="BJ588" i="38"/>
  <c r="BL588" i="38"/>
  <c r="BR588" i="38"/>
  <c r="BN588" i="38"/>
  <c r="BO588" i="38" s="1"/>
  <c r="BP588" i="38"/>
  <c r="BQ588" i="38" s="1"/>
  <c r="BV588" i="38"/>
  <c r="BT588" i="38"/>
  <c r="BU588" i="38" s="1"/>
  <c r="BH588" i="38"/>
  <c r="BJ612" i="38"/>
  <c r="BL612" i="38"/>
  <c r="BR612" i="38"/>
  <c r="BN612" i="38"/>
  <c r="BO612" i="38" s="1"/>
  <c r="BP612" i="38"/>
  <c r="BQ612" i="38" s="1"/>
  <c r="BV612" i="38"/>
  <c r="BT612" i="38"/>
  <c r="BU612" i="38" s="1"/>
  <c r="BH612" i="38"/>
  <c r="BJ642" i="38"/>
  <c r="BL642" i="38"/>
  <c r="BP642" i="38"/>
  <c r="BQ642" i="38" s="1"/>
  <c r="BT642" i="38"/>
  <c r="BU642" i="38" s="1"/>
  <c r="BN642" i="38"/>
  <c r="BO642" i="38" s="1"/>
  <c r="BR642" i="38"/>
  <c r="BS642" i="38" s="1"/>
  <c r="BV642" i="38"/>
  <c r="BH642" i="38"/>
  <c r="BJ667" i="38"/>
  <c r="BN667" i="38"/>
  <c r="BO667" i="38" s="1"/>
  <c r="BV667" i="38"/>
  <c r="BP667" i="38"/>
  <c r="BQ667" i="38" s="1"/>
  <c r="BR667" i="38"/>
  <c r="BS667" i="38" s="1"/>
  <c r="BT667" i="38"/>
  <c r="BU667" i="38" s="1"/>
  <c r="BL667" i="38"/>
  <c r="BH667" i="38"/>
  <c r="BJ684" i="38"/>
  <c r="BL684" i="38"/>
  <c r="BP684" i="38"/>
  <c r="BQ684" i="38" s="1"/>
  <c r="BT684" i="38"/>
  <c r="BU684" i="38" s="1"/>
  <c r="BH684" i="38"/>
  <c r="BN684" i="38"/>
  <c r="BO684" i="38" s="1"/>
  <c r="BR684" i="38"/>
  <c r="BS684" i="38" s="1"/>
  <c r="BV684" i="38"/>
  <c r="BJ596" i="38"/>
  <c r="BL596" i="38"/>
  <c r="BR596" i="38"/>
  <c r="BN596" i="38"/>
  <c r="BO596" i="38" s="1"/>
  <c r="BP596" i="38"/>
  <c r="BQ596" i="38" s="1"/>
  <c r="BV596" i="38"/>
  <c r="BH596" i="38"/>
  <c r="BT596" i="38"/>
  <c r="BU596" i="38" s="1"/>
  <c r="BJ643" i="38"/>
  <c r="BR643" i="38"/>
  <c r="BL643" i="38"/>
  <c r="BT643" i="38"/>
  <c r="BU643" i="38" s="1"/>
  <c r="BP643" i="38"/>
  <c r="BQ643" i="38" s="1"/>
  <c r="BV643" i="38"/>
  <c r="BN643" i="38"/>
  <c r="BO643" i="38" s="1"/>
  <c r="BH643" i="38"/>
  <c r="BJ3" i="38"/>
  <c r="BT3" i="38"/>
  <c r="BU3" i="38" s="1"/>
  <c r="BN3" i="38"/>
  <c r="BO3" i="38" s="1"/>
  <c r="AB193" i="153"/>
  <c r="AC193" i="153" s="1"/>
  <c r="AB448" i="153"/>
  <c r="AC448" i="153" s="1"/>
  <c r="AB452" i="153"/>
  <c r="AC452" i="153" s="1"/>
  <c r="AB478" i="153"/>
  <c r="AC478" i="153" s="1"/>
  <c r="AB71" i="153"/>
  <c r="AC71" i="153" s="1"/>
  <c r="AB495" i="153"/>
  <c r="AC495" i="153" s="1"/>
  <c r="BV3" i="38"/>
  <c r="BR3" i="38"/>
  <c r="BS3" i="38" s="1"/>
  <c r="AB370" i="153"/>
  <c r="AC370" i="153" s="1"/>
  <c r="AB406" i="153"/>
  <c r="AC406" i="153" s="1"/>
  <c r="AB414" i="153"/>
  <c r="AC414" i="153" s="1"/>
  <c r="AB476" i="153"/>
  <c r="AC476" i="153" s="1"/>
  <c r="AB492" i="153"/>
  <c r="AC492" i="153" s="1"/>
  <c r="AB567" i="153"/>
  <c r="AC567" i="153" s="1"/>
  <c r="AB667" i="153"/>
  <c r="AC667" i="153" s="1"/>
  <c r="BL3" i="38"/>
  <c r="BP3" i="38"/>
  <c r="BQ3" i="38" s="1"/>
  <c r="AB497" i="153"/>
  <c r="AC497" i="153" s="1"/>
  <c r="AB553" i="153"/>
  <c r="AC553" i="153" s="1"/>
  <c r="AB688" i="153"/>
  <c r="AC688" i="153" s="1"/>
  <c r="AB692" i="153"/>
  <c r="AC692" i="153" s="1"/>
  <c r="BH3" i="38"/>
  <c r="BJ447" i="38"/>
  <c r="BP447" i="38"/>
  <c r="BQ447" i="38" s="1"/>
  <c r="BL447" i="38"/>
  <c r="BT447" i="38"/>
  <c r="BU447" i="38" s="1"/>
  <c r="BN447" i="38"/>
  <c r="BO447" i="38" s="1"/>
  <c r="BV447" i="38"/>
  <c r="BR447" i="38"/>
  <c r="BS447" i="38" s="1"/>
  <c r="BH447" i="38"/>
  <c r="BJ432" i="38"/>
  <c r="BP432" i="38"/>
  <c r="BQ432" i="38" s="1"/>
  <c r="BV432" i="38"/>
  <c r="BN432" i="38"/>
  <c r="BO432" i="38" s="1"/>
  <c r="BT432" i="38"/>
  <c r="BU432" i="38" s="1"/>
  <c r="BR432" i="38"/>
  <c r="BS432" i="38" s="1"/>
  <c r="BL432" i="38"/>
  <c r="BH432" i="38"/>
  <c r="BJ398" i="38"/>
  <c r="BL398" i="38"/>
  <c r="BR398" i="38"/>
  <c r="BS398" i="38" s="1"/>
  <c r="BN398" i="38"/>
  <c r="BO398" i="38" s="1"/>
  <c r="BV398" i="38"/>
  <c r="BP398" i="38"/>
  <c r="BQ398" i="38" s="1"/>
  <c r="BT398" i="38"/>
  <c r="BU398" i="38" s="1"/>
  <c r="BH398" i="38"/>
  <c r="BJ377" i="38"/>
  <c r="BN377" i="38"/>
  <c r="BO377" i="38" s="1"/>
  <c r="BR377" i="38"/>
  <c r="BV377" i="38"/>
  <c r="BL377" i="38"/>
  <c r="BT377" i="38"/>
  <c r="BU377" i="38" s="1"/>
  <c r="BP377" i="38"/>
  <c r="BQ377" i="38" s="1"/>
  <c r="BH377" i="38"/>
  <c r="BJ359" i="38"/>
  <c r="BL359" i="38"/>
  <c r="BR359" i="38"/>
  <c r="BS359" i="38" s="1"/>
  <c r="BN359" i="38"/>
  <c r="BO359" i="38" s="1"/>
  <c r="BV359" i="38"/>
  <c r="BP359" i="38"/>
  <c r="BQ359" i="38" s="1"/>
  <c r="BT359" i="38"/>
  <c r="BU359" i="38" s="1"/>
  <c r="BH359" i="38"/>
  <c r="BJ337" i="38"/>
  <c r="BP337" i="38"/>
  <c r="BQ337" i="38" s="1"/>
  <c r="BT337" i="38"/>
  <c r="BU337" i="38" s="1"/>
  <c r="BL337" i="38"/>
  <c r="BR337" i="38"/>
  <c r="BS337" i="38" s="1"/>
  <c r="BN337" i="38"/>
  <c r="BO337" i="38" s="1"/>
  <c r="BV337" i="38"/>
  <c r="BH337" i="38"/>
  <c r="BJ316" i="38"/>
  <c r="BP316" i="38"/>
  <c r="BQ316" i="38" s="1"/>
  <c r="BV316" i="38"/>
  <c r="BN316" i="38"/>
  <c r="BO316" i="38" s="1"/>
  <c r="BL316" i="38"/>
  <c r="BR316" i="38"/>
  <c r="BS316" i="38" s="1"/>
  <c r="BT316" i="38"/>
  <c r="BU316" i="38" s="1"/>
  <c r="BH316" i="38"/>
  <c r="BJ295" i="38"/>
  <c r="BP295" i="38"/>
  <c r="BQ295" i="38" s="1"/>
  <c r="BV295" i="38"/>
  <c r="BN295" i="38"/>
  <c r="BO295" i="38" s="1"/>
  <c r="BT295" i="38"/>
  <c r="BU295" i="38" s="1"/>
  <c r="BR295" i="38"/>
  <c r="BS295" i="38" s="1"/>
  <c r="BL295" i="38"/>
  <c r="BH295" i="38"/>
  <c r="BJ270" i="38"/>
  <c r="BL270" i="38"/>
  <c r="BT270" i="38"/>
  <c r="BU270" i="38" s="1"/>
  <c r="BR270" i="38"/>
  <c r="BS270" i="38" s="1"/>
  <c r="BV270" i="38"/>
  <c r="BP270" i="38"/>
  <c r="BQ270" i="38" s="1"/>
  <c r="BN270" i="38"/>
  <c r="BO270" i="38" s="1"/>
  <c r="BH270" i="38"/>
  <c r="BJ234" i="38"/>
  <c r="BL234" i="38"/>
  <c r="BR234" i="38"/>
  <c r="BS234" i="38" s="1"/>
  <c r="BV234" i="38"/>
  <c r="BP234" i="38"/>
  <c r="BQ234" i="38" s="1"/>
  <c r="BN234" i="38"/>
  <c r="BO234" i="38" s="1"/>
  <c r="BT234" i="38"/>
  <c r="BU234" i="38" s="1"/>
  <c r="BH234" i="38"/>
  <c r="BJ622" i="38"/>
  <c r="BN622" i="38"/>
  <c r="BO622" i="38" s="1"/>
  <c r="BT622" i="38"/>
  <c r="BU622" i="38" s="1"/>
  <c r="BL622" i="38"/>
  <c r="BR622" i="38"/>
  <c r="BV622" i="38"/>
  <c r="BH622" i="38"/>
  <c r="BP622" i="38"/>
  <c r="BQ622" i="38" s="1"/>
  <c r="BJ4" i="38"/>
  <c r="BP4" i="38"/>
  <c r="BQ4" i="38" s="1"/>
  <c r="BN4" i="38"/>
  <c r="BO4" i="38" s="1"/>
  <c r="BT4" i="38"/>
  <c r="BU4" i="38" s="1"/>
  <c r="BR4" i="38"/>
  <c r="BS4" i="38" s="1"/>
  <c r="BL4" i="38"/>
  <c r="BV4" i="38"/>
  <c r="BH4" i="38"/>
  <c r="BJ61" i="38"/>
  <c r="BP61" i="38"/>
  <c r="BQ61" i="38" s="1"/>
  <c r="BV61" i="38"/>
  <c r="BN61" i="38"/>
  <c r="BO61" i="38" s="1"/>
  <c r="BT61" i="38"/>
  <c r="BU61" i="38" s="1"/>
  <c r="BL61" i="38"/>
  <c r="BR61" i="38"/>
  <c r="BS61" i="38" s="1"/>
  <c r="BH61" i="38"/>
  <c r="BJ124" i="38"/>
  <c r="BR124" i="38"/>
  <c r="BS124" i="38" s="1"/>
  <c r="BP124" i="38"/>
  <c r="BQ124" i="38" s="1"/>
  <c r="BV124" i="38"/>
  <c r="BL124" i="38"/>
  <c r="BT124" i="38"/>
  <c r="BU124" i="38" s="1"/>
  <c r="BN124" i="38"/>
  <c r="BO124" i="38" s="1"/>
  <c r="BH124" i="38"/>
  <c r="BJ173" i="38"/>
  <c r="BL173" i="38"/>
  <c r="BP173" i="38"/>
  <c r="BQ173" i="38" s="1"/>
  <c r="BV173" i="38"/>
  <c r="BR173" i="38"/>
  <c r="BN173" i="38"/>
  <c r="BO173" i="38" s="1"/>
  <c r="BT173" i="38"/>
  <c r="BU173" i="38" s="1"/>
  <c r="BH173" i="38"/>
  <c r="BJ233" i="38"/>
  <c r="BN233" i="38"/>
  <c r="BO233" i="38" s="1"/>
  <c r="BT233" i="38"/>
  <c r="BU233" i="38" s="1"/>
  <c r="BP233" i="38"/>
  <c r="BQ233" i="38" s="1"/>
  <c r="BV233" i="38"/>
  <c r="BL233" i="38"/>
  <c r="BR233" i="38"/>
  <c r="BS233" i="38" s="1"/>
  <c r="BH233" i="38"/>
  <c r="BJ281" i="38"/>
  <c r="BL281" i="38"/>
  <c r="BV281" i="38"/>
  <c r="BN281" i="38"/>
  <c r="BO281" i="38" s="1"/>
  <c r="BT281" i="38"/>
  <c r="BU281" i="38" s="1"/>
  <c r="BP281" i="38"/>
  <c r="BQ281" i="38" s="1"/>
  <c r="BR281" i="38"/>
  <c r="BS281" i="38" s="1"/>
  <c r="BH281" i="38"/>
  <c r="BJ323" i="38"/>
  <c r="BL323" i="38"/>
  <c r="BR323" i="38"/>
  <c r="BS323" i="38" s="1"/>
  <c r="BN323" i="38"/>
  <c r="BO323" i="38" s="1"/>
  <c r="BT323" i="38"/>
  <c r="BU323" i="38" s="1"/>
  <c r="BV323" i="38"/>
  <c r="BP323" i="38"/>
  <c r="BQ323" i="38" s="1"/>
  <c r="BH323" i="38"/>
  <c r="BJ367" i="38"/>
  <c r="BP367" i="38"/>
  <c r="BQ367" i="38" s="1"/>
  <c r="BN367" i="38"/>
  <c r="BO367" i="38" s="1"/>
  <c r="BT367" i="38"/>
  <c r="BU367" i="38" s="1"/>
  <c r="BV367" i="38"/>
  <c r="BR367" i="38"/>
  <c r="BS367" i="38" s="1"/>
  <c r="BL367" i="38"/>
  <c r="BH367" i="38"/>
  <c r="BJ409" i="38"/>
  <c r="BL409" i="38"/>
  <c r="BP409" i="38"/>
  <c r="BQ409" i="38" s="1"/>
  <c r="BT409" i="38"/>
  <c r="BU409" i="38" s="1"/>
  <c r="BN409" i="38"/>
  <c r="BO409" i="38" s="1"/>
  <c r="BR409" i="38"/>
  <c r="BS409" i="38" s="1"/>
  <c r="BV409" i="38"/>
  <c r="BH409" i="38"/>
  <c r="BJ494" i="38"/>
  <c r="BR494" i="38"/>
  <c r="BS494" i="38" s="1"/>
  <c r="BL494" i="38"/>
  <c r="BT494" i="38"/>
  <c r="BU494" i="38" s="1"/>
  <c r="BP494" i="38"/>
  <c r="BQ494" i="38" s="1"/>
  <c r="BN494" i="38"/>
  <c r="BO494" i="38" s="1"/>
  <c r="BV494" i="38"/>
  <c r="BH494" i="38"/>
  <c r="BJ569" i="38"/>
  <c r="BN569" i="38"/>
  <c r="BO569" i="38" s="1"/>
  <c r="BT569" i="38"/>
  <c r="BU569" i="38" s="1"/>
  <c r="BL569" i="38"/>
  <c r="BR569" i="38"/>
  <c r="BP569" i="38"/>
  <c r="BQ569" i="38" s="1"/>
  <c r="BV569" i="38"/>
  <c r="BH569" i="38"/>
  <c r="BJ670" i="38"/>
  <c r="BN670" i="38"/>
  <c r="BO670" i="38" s="1"/>
  <c r="BR670" i="38"/>
  <c r="BS670" i="38" s="1"/>
  <c r="BV670" i="38"/>
  <c r="BL670" i="38"/>
  <c r="BT670" i="38"/>
  <c r="BU670" i="38" s="1"/>
  <c r="BP670" i="38"/>
  <c r="BQ670" i="38" s="1"/>
  <c r="BH670" i="38"/>
  <c r="BJ664" i="38"/>
  <c r="BN664" i="38"/>
  <c r="BO664" i="38" s="1"/>
  <c r="BR664" i="38"/>
  <c r="BV664" i="38"/>
  <c r="BP664" i="38"/>
  <c r="BQ664" i="38" s="1"/>
  <c r="BL664" i="38"/>
  <c r="BT664" i="38"/>
  <c r="BU664" i="38" s="1"/>
  <c r="BH664" i="38"/>
  <c r="BJ51" i="38"/>
  <c r="BR51" i="38"/>
  <c r="BS51" i="38" s="1"/>
  <c r="BP51" i="38"/>
  <c r="BQ51" i="38" s="1"/>
  <c r="BT51" i="38"/>
  <c r="BU51" i="38" s="1"/>
  <c r="BN51" i="38"/>
  <c r="BO51" i="38" s="1"/>
  <c r="BV51" i="38"/>
  <c r="BL51" i="38"/>
  <c r="BH51" i="38"/>
  <c r="BJ103" i="38"/>
  <c r="BL103" i="38"/>
  <c r="BV103" i="38"/>
  <c r="BP103" i="38"/>
  <c r="BQ103" i="38" s="1"/>
  <c r="BT103" i="38"/>
  <c r="BU103" i="38" s="1"/>
  <c r="BR103" i="38"/>
  <c r="BS103" i="38" s="1"/>
  <c r="BN103" i="38"/>
  <c r="BO103" i="38" s="1"/>
  <c r="BH103" i="38"/>
  <c r="BJ200" i="38"/>
  <c r="BP200" i="38"/>
  <c r="BQ200" i="38" s="1"/>
  <c r="BN200" i="38"/>
  <c r="BO200" i="38" s="1"/>
  <c r="BT200" i="38"/>
  <c r="BU200" i="38" s="1"/>
  <c r="BV200" i="38"/>
  <c r="BR200" i="38"/>
  <c r="BS200" i="38" s="1"/>
  <c r="BL200" i="38"/>
  <c r="BH200" i="38"/>
  <c r="BJ312" i="38"/>
  <c r="BN312" i="38"/>
  <c r="BO312" i="38" s="1"/>
  <c r="BR312" i="38"/>
  <c r="BS312" i="38" s="1"/>
  <c r="BP312" i="38"/>
  <c r="BQ312" i="38" s="1"/>
  <c r="BV312" i="38"/>
  <c r="BL312" i="38"/>
  <c r="BT312" i="38"/>
  <c r="BU312" i="38" s="1"/>
  <c r="BH312" i="38"/>
  <c r="BJ453" i="38"/>
  <c r="BP453" i="38"/>
  <c r="BQ453" i="38" s="1"/>
  <c r="BL453" i="38"/>
  <c r="BT453" i="38"/>
  <c r="BU453" i="38" s="1"/>
  <c r="BN453" i="38"/>
  <c r="BO453" i="38" s="1"/>
  <c r="BV453" i="38"/>
  <c r="BR453" i="38"/>
  <c r="BS453" i="38" s="1"/>
  <c r="BH453" i="38"/>
  <c r="BJ495" i="38"/>
  <c r="BL495" i="38"/>
  <c r="BP495" i="38"/>
  <c r="BQ495" i="38" s="1"/>
  <c r="BT495" i="38"/>
  <c r="BU495" i="38" s="1"/>
  <c r="BV495" i="38"/>
  <c r="BR495" i="38"/>
  <c r="BS495" i="38" s="1"/>
  <c r="BN495" i="38"/>
  <c r="BO495" i="38" s="1"/>
  <c r="BH495" i="38"/>
  <c r="BJ521" i="38"/>
  <c r="BN521" i="38"/>
  <c r="BO521" i="38" s="1"/>
  <c r="BT521" i="38"/>
  <c r="BU521" i="38" s="1"/>
  <c r="BR521" i="38"/>
  <c r="BS521" i="38" s="1"/>
  <c r="BL521" i="38"/>
  <c r="BV521" i="38"/>
  <c r="BP521" i="38"/>
  <c r="BQ521" i="38" s="1"/>
  <c r="BH521" i="38"/>
  <c r="BJ591" i="38"/>
  <c r="BL591" i="38"/>
  <c r="BT591" i="38"/>
  <c r="BU591" i="38" s="1"/>
  <c r="BV591" i="38"/>
  <c r="BN591" i="38"/>
  <c r="BO591" i="38" s="1"/>
  <c r="BR591" i="38"/>
  <c r="BP591" i="38"/>
  <c r="BQ591" i="38" s="1"/>
  <c r="BH591" i="38"/>
  <c r="BJ613" i="38"/>
  <c r="BL613" i="38"/>
  <c r="BT613" i="38"/>
  <c r="BU613" i="38" s="1"/>
  <c r="BR613" i="38"/>
  <c r="BV613" i="38"/>
  <c r="BP613" i="38"/>
  <c r="BQ613" i="38" s="1"/>
  <c r="BN613" i="38"/>
  <c r="BO613" i="38" s="1"/>
  <c r="BH613" i="38"/>
  <c r="BJ632" i="38"/>
  <c r="BL632" i="38"/>
  <c r="BP632" i="38"/>
  <c r="BQ632" i="38" s="1"/>
  <c r="BT632" i="38"/>
  <c r="BU632" i="38" s="1"/>
  <c r="BR632" i="38"/>
  <c r="BS632" i="38" s="1"/>
  <c r="BH632" i="38"/>
  <c r="BV632" i="38"/>
  <c r="BN632" i="38"/>
  <c r="BO632" i="38" s="1"/>
  <c r="BJ653" i="38"/>
  <c r="BL653" i="38"/>
  <c r="BP653" i="38"/>
  <c r="BQ653" i="38" s="1"/>
  <c r="BT653" i="38"/>
  <c r="BU653" i="38" s="1"/>
  <c r="BN653" i="38"/>
  <c r="BO653" i="38" s="1"/>
  <c r="BV653" i="38"/>
  <c r="BR653" i="38"/>
  <c r="BH653" i="38"/>
  <c r="BJ673" i="38"/>
  <c r="BN673" i="38"/>
  <c r="BO673" i="38" s="1"/>
  <c r="BV673" i="38"/>
  <c r="BP673" i="38"/>
  <c r="BQ673" i="38" s="1"/>
  <c r="BH673" i="38"/>
  <c r="BL673" i="38"/>
  <c r="BR673" i="38"/>
  <c r="BS673" i="38" s="1"/>
  <c r="BT673" i="38"/>
  <c r="BU673" i="38" s="1"/>
  <c r="BJ644" i="38"/>
  <c r="BL644" i="38"/>
  <c r="BP644" i="38"/>
  <c r="BQ644" i="38" s="1"/>
  <c r="BT644" i="38"/>
  <c r="BU644" i="38" s="1"/>
  <c r="BN644" i="38"/>
  <c r="BO644" i="38" s="1"/>
  <c r="BR644" i="38"/>
  <c r="BS644" i="38" s="1"/>
  <c r="BH644" i="38"/>
  <c r="BV644" i="38"/>
  <c r="BJ625" i="38"/>
  <c r="BL625" i="38"/>
  <c r="BT625" i="38"/>
  <c r="BU625" i="38" s="1"/>
  <c r="BN625" i="38"/>
  <c r="BO625" i="38" s="1"/>
  <c r="BP625" i="38"/>
  <c r="BQ625" i="38" s="1"/>
  <c r="BV625" i="38"/>
  <c r="BR625" i="38"/>
  <c r="BS625" i="38" s="1"/>
  <c r="BH625" i="38"/>
  <c r="BJ610" i="38"/>
  <c r="BP610" i="38"/>
  <c r="BQ610" i="38" s="1"/>
  <c r="BV610" i="38"/>
  <c r="BL610" i="38"/>
  <c r="BR610" i="38"/>
  <c r="BT610" i="38"/>
  <c r="BU610" i="38" s="1"/>
  <c r="BN610" i="38"/>
  <c r="BO610" i="38" s="1"/>
  <c r="BH610" i="38"/>
  <c r="BJ597" i="38"/>
  <c r="BL597" i="38"/>
  <c r="BT597" i="38"/>
  <c r="BU597" i="38" s="1"/>
  <c r="BR597" i="38"/>
  <c r="BV597" i="38"/>
  <c r="BP597" i="38"/>
  <c r="BQ597" i="38" s="1"/>
  <c r="BN597" i="38"/>
  <c r="BO597" i="38" s="1"/>
  <c r="BH597" i="38"/>
  <c r="BJ579" i="38"/>
  <c r="BT579" i="38"/>
  <c r="BU579" i="38" s="1"/>
  <c r="BP579" i="38"/>
  <c r="BQ579" i="38" s="1"/>
  <c r="BV579" i="38"/>
  <c r="BN579" i="38"/>
  <c r="BO579" i="38" s="1"/>
  <c r="BL579" i="38"/>
  <c r="BR579" i="38"/>
  <c r="BH579" i="38"/>
  <c r="BJ567" i="38"/>
  <c r="BL567" i="38"/>
  <c r="BR567" i="38"/>
  <c r="BN567" i="38"/>
  <c r="BO567" i="38" s="1"/>
  <c r="BP567" i="38"/>
  <c r="BQ567" i="38" s="1"/>
  <c r="BV567" i="38"/>
  <c r="BT567" i="38"/>
  <c r="BU567" i="38" s="1"/>
  <c r="BH567" i="38"/>
  <c r="BJ553" i="38"/>
  <c r="BN553" i="38"/>
  <c r="BO553" i="38" s="1"/>
  <c r="BR553" i="38"/>
  <c r="BS553" i="38" s="1"/>
  <c r="BV553" i="38"/>
  <c r="BL553" i="38"/>
  <c r="BT553" i="38"/>
  <c r="BU553" i="38" s="1"/>
  <c r="BP553" i="38"/>
  <c r="BQ553" i="38" s="1"/>
  <c r="BH553" i="38"/>
  <c r="BJ540" i="38"/>
  <c r="BV540" i="38"/>
  <c r="BP540" i="38"/>
  <c r="BQ540" i="38" s="1"/>
  <c r="BN540" i="38"/>
  <c r="BO540" i="38" s="1"/>
  <c r="BT540" i="38"/>
  <c r="BU540" i="38" s="1"/>
  <c r="BR540" i="38"/>
  <c r="BS540" i="38" s="1"/>
  <c r="BL540" i="38"/>
  <c r="BH540" i="38"/>
  <c r="BJ522" i="38"/>
  <c r="BL522" i="38"/>
  <c r="BR522" i="38"/>
  <c r="BS522" i="38" s="1"/>
  <c r="BT522" i="38"/>
  <c r="BU522" i="38" s="1"/>
  <c r="BP522" i="38"/>
  <c r="BQ522" i="38" s="1"/>
  <c r="BN522" i="38"/>
  <c r="BO522" i="38" s="1"/>
  <c r="BV522" i="38"/>
  <c r="BH522" i="38"/>
  <c r="BJ506" i="38"/>
  <c r="BR506" i="38"/>
  <c r="BS506" i="38" s="1"/>
  <c r="BL506" i="38"/>
  <c r="BT506" i="38"/>
  <c r="BU506" i="38" s="1"/>
  <c r="BP506" i="38"/>
  <c r="BQ506" i="38" s="1"/>
  <c r="BV506" i="38"/>
  <c r="BN506" i="38"/>
  <c r="BO506" i="38" s="1"/>
  <c r="BH506" i="38"/>
  <c r="BJ492" i="38"/>
  <c r="BR492" i="38"/>
  <c r="BS492" i="38" s="1"/>
  <c r="BL492" i="38"/>
  <c r="BT492" i="38"/>
  <c r="BU492" i="38" s="1"/>
  <c r="BP492" i="38"/>
  <c r="BQ492" i="38" s="1"/>
  <c r="BV492" i="38"/>
  <c r="BN492" i="38"/>
  <c r="BO492" i="38" s="1"/>
  <c r="BH492" i="38"/>
  <c r="BJ479" i="38"/>
  <c r="BL479" i="38"/>
  <c r="BP479" i="38"/>
  <c r="BQ479" i="38" s="1"/>
  <c r="BT479" i="38"/>
  <c r="BU479" i="38" s="1"/>
  <c r="BV479" i="38"/>
  <c r="BR479" i="38"/>
  <c r="BN479" i="38"/>
  <c r="BO479" i="38" s="1"/>
  <c r="BH479" i="38"/>
  <c r="BJ461" i="38"/>
  <c r="BN461" i="38"/>
  <c r="BO461" i="38" s="1"/>
  <c r="BV461" i="38"/>
  <c r="BP461" i="38"/>
  <c r="BQ461" i="38" s="1"/>
  <c r="BR461" i="38"/>
  <c r="BS461" i="38" s="1"/>
  <c r="BL461" i="38"/>
  <c r="BT461" i="38"/>
  <c r="BU461" i="38" s="1"/>
  <c r="BH461" i="38"/>
  <c r="BJ445" i="38"/>
  <c r="BP445" i="38"/>
  <c r="BQ445" i="38" s="1"/>
  <c r="BL445" i="38"/>
  <c r="BT445" i="38"/>
  <c r="BU445" i="38" s="1"/>
  <c r="BN445" i="38"/>
  <c r="BO445" i="38" s="1"/>
  <c r="BV445" i="38"/>
  <c r="BR445" i="38"/>
  <c r="BS445" i="38" s="1"/>
  <c r="BH445" i="38"/>
  <c r="BJ433" i="38"/>
  <c r="BN433" i="38"/>
  <c r="BO433" i="38" s="1"/>
  <c r="BV433" i="38"/>
  <c r="BR433" i="38"/>
  <c r="BS433" i="38" s="1"/>
  <c r="BL433" i="38"/>
  <c r="BT433" i="38"/>
  <c r="BU433" i="38" s="1"/>
  <c r="BP433" i="38"/>
  <c r="BQ433" i="38" s="1"/>
  <c r="BH433" i="38"/>
  <c r="BJ414" i="38"/>
  <c r="BR414" i="38"/>
  <c r="BS414" i="38" s="1"/>
  <c r="BP414" i="38"/>
  <c r="BQ414" i="38" s="1"/>
  <c r="BL414" i="38"/>
  <c r="BV414" i="38"/>
  <c r="BN414" i="38"/>
  <c r="BO414" i="38" s="1"/>
  <c r="BT414" i="38"/>
  <c r="BU414" i="38" s="1"/>
  <c r="BH414" i="38"/>
  <c r="BJ399" i="38"/>
  <c r="BL399" i="38"/>
  <c r="BP399" i="38"/>
  <c r="BQ399" i="38" s="1"/>
  <c r="BT399" i="38"/>
  <c r="BU399" i="38" s="1"/>
  <c r="BN399" i="38"/>
  <c r="BO399" i="38" s="1"/>
  <c r="BR399" i="38"/>
  <c r="BS399" i="38" s="1"/>
  <c r="BV399" i="38"/>
  <c r="BH399" i="38"/>
  <c r="BJ385" i="38"/>
  <c r="BN385" i="38"/>
  <c r="BO385" i="38" s="1"/>
  <c r="BR385" i="38"/>
  <c r="BS385" i="38" s="1"/>
  <c r="BV385" i="38"/>
  <c r="BP385" i="38"/>
  <c r="BQ385" i="38" s="1"/>
  <c r="BL385" i="38"/>
  <c r="BT385" i="38"/>
  <c r="BU385" i="38" s="1"/>
  <c r="BH385" i="38"/>
  <c r="BJ363" i="38"/>
  <c r="BT363" i="38"/>
  <c r="BU363" i="38" s="1"/>
  <c r="BL363" i="38"/>
  <c r="BN363" i="38"/>
  <c r="BO363" i="38" s="1"/>
  <c r="BV363" i="38"/>
  <c r="BP363" i="38"/>
  <c r="BQ363" i="38" s="1"/>
  <c r="BR363" i="38"/>
  <c r="BH363" i="38"/>
  <c r="BJ350" i="38"/>
  <c r="BR350" i="38"/>
  <c r="BS350" i="38" s="1"/>
  <c r="BP350" i="38"/>
  <c r="BQ350" i="38" s="1"/>
  <c r="BV350" i="38"/>
  <c r="BL350" i="38"/>
  <c r="BN350" i="38"/>
  <c r="BO350" i="38" s="1"/>
  <c r="BT350" i="38"/>
  <c r="BU350" i="38" s="1"/>
  <c r="BH350" i="38"/>
  <c r="BJ336" i="38"/>
  <c r="BL336" i="38"/>
  <c r="BR336" i="38"/>
  <c r="BS336" i="38" s="1"/>
  <c r="BP336" i="38"/>
  <c r="BQ336" i="38" s="1"/>
  <c r="BN336" i="38"/>
  <c r="BO336" i="38" s="1"/>
  <c r="BT336" i="38"/>
  <c r="BU336" i="38" s="1"/>
  <c r="BV336" i="38"/>
  <c r="BH336" i="38"/>
  <c r="BJ318" i="38"/>
  <c r="BT318" i="38"/>
  <c r="BU318" i="38" s="1"/>
  <c r="BP318" i="38"/>
  <c r="BQ318" i="38" s="1"/>
  <c r="BN318" i="38"/>
  <c r="BO318" i="38" s="1"/>
  <c r="BV318" i="38"/>
  <c r="BL318" i="38"/>
  <c r="BR318" i="38"/>
  <c r="BS318" i="38" s="1"/>
  <c r="BH318" i="38"/>
  <c r="BJ299" i="38"/>
  <c r="BL299" i="38"/>
  <c r="BR299" i="38"/>
  <c r="BS299" i="38" s="1"/>
  <c r="BT299" i="38"/>
  <c r="BU299" i="38" s="1"/>
  <c r="BN299" i="38"/>
  <c r="BO299" i="38" s="1"/>
  <c r="BP299" i="38"/>
  <c r="BQ299" i="38" s="1"/>
  <c r="BV299" i="38"/>
  <c r="BH299" i="38"/>
  <c r="BJ276" i="38"/>
  <c r="BN276" i="38"/>
  <c r="BO276" i="38" s="1"/>
  <c r="BV276" i="38"/>
  <c r="BL276" i="38"/>
  <c r="BT276" i="38"/>
  <c r="BU276" i="38" s="1"/>
  <c r="BR276" i="38"/>
  <c r="BS276" i="38" s="1"/>
  <c r="BP276" i="38"/>
  <c r="BQ276" i="38" s="1"/>
  <c r="BH276" i="38"/>
  <c r="BJ249" i="38"/>
  <c r="BN249" i="38"/>
  <c r="BO249" i="38" s="1"/>
  <c r="BT249" i="38"/>
  <c r="BU249" i="38" s="1"/>
  <c r="BP249" i="38"/>
  <c r="BQ249" i="38" s="1"/>
  <c r="BV249" i="38"/>
  <c r="BL249" i="38"/>
  <c r="BR249" i="38"/>
  <c r="BS249" i="38" s="1"/>
  <c r="BH249" i="38"/>
  <c r="BJ226" i="38"/>
  <c r="BP226" i="38"/>
  <c r="BQ226" i="38" s="1"/>
  <c r="BR226" i="38"/>
  <c r="BS226" i="38" s="1"/>
  <c r="BN226" i="38"/>
  <c r="BO226" i="38" s="1"/>
  <c r="BV226" i="38"/>
  <c r="BL226" i="38"/>
  <c r="BT226" i="38"/>
  <c r="BU226" i="38" s="1"/>
  <c r="BH226" i="38"/>
  <c r="BJ208" i="38"/>
  <c r="BP208" i="38"/>
  <c r="BQ208" i="38" s="1"/>
  <c r="BN208" i="38"/>
  <c r="BO208" i="38" s="1"/>
  <c r="BR208" i="38"/>
  <c r="BS208" i="38" s="1"/>
  <c r="BT208" i="38"/>
  <c r="BU208" i="38" s="1"/>
  <c r="BL208" i="38"/>
  <c r="BV208" i="38"/>
  <c r="BH208" i="38"/>
  <c r="BJ190" i="38"/>
  <c r="BP190" i="38"/>
  <c r="BQ190" i="38" s="1"/>
  <c r="BL190" i="38"/>
  <c r="BV190" i="38"/>
  <c r="BT190" i="38"/>
  <c r="BU190" i="38" s="1"/>
  <c r="BR190" i="38"/>
  <c r="BS190" i="38" s="1"/>
  <c r="BN190" i="38"/>
  <c r="BO190" i="38" s="1"/>
  <c r="BH190" i="38"/>
  <c r="BJ172" i="38"/>
  <c r="BR172" i="38"/>
  <c r="BP172" i="38"/>
  <c r="BQ172" i="38" s="1"/>
  <c r="BN172" i="38"/>
  <c r="BO172" i="38" s="1"/>
  <c r="BV172" i="38"/>
  <c r="BT172" i="38"/>
  <c r="BU172" i="38" s="1"/>
  <c r="BL172" i="38"/>
  <c r="BH172" i="38"/>
  <c r="BJ149" i="38"/>
  <c r="BP149" i="38"/>
  <c r="BQ149" i="38" s="1"/>
  <c r="BT149" i="38"/>
  <c r="BU149" i="38" s="1"/>
  <c r="BR149" i="38"/>
  <c r="BS149" i="38" s="1"/>
  <c r="BL149" i="38"/>
  <c r="BV149" i="38"/>
  <c r="BN149" i="38"/>
  <c r="BO149" i="38" s="1"/>
  <c r="BH149" i="38"/>
  <c r="BJ130" i="38"/>
  <c r="BR130" i="38"/>
  <c r="BS130" i="38" s="1"/>
  <c r="BN130" i="38"/>
  <c r="BO130" i="38" s="1"/>
  <c r="BV130" i="38"/>
  <c r="BL130" i="38"/>
  <c r="BT130" i="38"/>
  <c r="BU130" i="38" s="1"/>
  <c r="BP130" i="38"/>
  <c r="BQ130" i="38" s="1"/>
  <c r="BH130" i="38"/>
  <c r="BJ113" i="38"/>
  <c r="BR113" i="38"/>
  <c r="BS113" i="38" s="1"/>
  <c r="BL113" i="38"/>
  <c r="BP113" i="38"/>
  <c r="BQ113" i="38" s="1"/>
  <c r="BV113" i="38"/>
  <c r="BN113" i="38"/>
  <c r="BO113" i="38" s="1"/>
  <c r="BT113" i="38"/>
  <c r="BU113" i="38" s="1"/>
  <c r="BH113" i="38"/>
  <c r="BJ90" i="38"/>
  <c r="BT90" i="38"/>
  <c r="BU90" i="38" s="1"/>
  <c r="BN90" i="38"/>
  <c r="BO90" i="38" s="1"/>
  <c r="BL90" i="38"/>
  <c r="BP90" i="38"/>
  <c r="BQ90" i="38" s="1"/>
  <c r="BV90" i="38"/>
  <c r="BR90" i="38"/>
  <c r="BS90" i="38" s="1"/>
  <c r="BH90" i="38"/>
  <c r="BJ71" i="38"/>
  <c r="BP71" i="38"/>
  <c r="BQ71" i="38" s="1"/>
  <c r="BN71" i="38"/>
  <c r="BO71" i="38" s="1"/>
  <c r="BV71" i="38"/>
  <c r="BR71" i="38"/>
  <c r="BS71" i="38" s="1"/>
  <c r="BL71" i="38"/>
  <c r="BT71" i="38"/>
  <c r="BU71" i="38" s="1"/>
  <c r="BH71" i="38"/>
  <c r="BJ49" i="38"/>
  <c r="BR49" i="38"/>
  <c r="BS49" i="38" s="1"/>
  <c r="BP49" i="38"/>
  <c r="BQ49" i="38" s="1"/>
  <c r="BL49" i="38"/>
  <c r="BV49" i="38"/>
  <c r="BN49" i="38"/>
  <c r="BO49" i="38" s="1"/>
  <c r="BT49" i="38"/>
  <c r="BU49" i="38" s="1"/>
  <c r="BH49" i="38"/>
  <c r="BJ28" i="38"/>
  <c r="BL28" i="38"/>
  <c r="BR28" i="38"/>
  <c r="BS28" i="38" s="1"/>
  <c r="BV28" i="38"/>
  <c r="BN28" i="38"/>
  <c r="BO28" i="38" s="1"/>
  <c r="BT28" i="38"/>
  <c r="BU28" i="38" s="1"/>
  <c r="BP28" i="38"/>
  <c r="BQ28" i="38" s="1"/>
  <c r="BH28" i="38"/>
  <c r="BJ7" i="38"/>
  <c r="BP7" i="38"/>
  <c r="BQ7" i="38" s="1"/>
  <c r="BN7" i="38"/>
  <c r="BO7" i="38" s="1"/>
  <c r="BV7" i="38"/>
  <c r="BL7" i="38"/>
  <c r="BR7" i="38"/>
  <c r="BS7" i="38" s="1"/>
  <c r="BT7" i="38"/>
  <c r="BU7" i="38" s="1"/>
  <c r="BH7" i="38"/>
  <c r="BJ293" i="38"/>
  <c r="BR293" i="38"/>
  <c r="BS293" i="38" s="1"/>
  <c r="BP293" i="38"/>
  <c r="BQ293" i="38" s="1"/>
  <c r="BV293" i="38"/>
  <c r="BN293" i="38"/>
  <c r="BO293" i="38" s="1"/>
  <c r="BT293" i="38"/>
  <c r="BU293" i="38" s="1"/>
  <c r="BL293" i="38"/>
  <c r="BH293" i="38"/>
  <c r="BJ275" i="38"/>
  <c r="BP275" i="38"/>
  <c r="BQ275" i="38" s="1"/>
  <c r="BV275" i="38"/>
  <c r="BL275" i="38"/>
  <c r="BR275" i="38"/>
  <c r="BS275" i="38" s="1"/>
  <c r="BT275" i="38"/>
  <c r="BU275" i="38" s="1"/>
  <c r="BN275" i="38"/>
  <c r="BO275" i="38" s="1"/>
  <c r="BH275" i="38"/>
  <c r="BJ258" i="38"/>
  <c r="BP258" i="38"/>
  <c r="BQ258" i="38" s="1"/>
  <c r="BT258" i="38"/>
  <c r="BU258" i="38" s="1"/>
  <c r="BL258" i="38"/>
  <c r="BV258" i="38"/>
  <c r="BR258" i="38"/>
  <c r="BS258" i="38" s="1"/>
  <c r="BN258" i="38"/>
  <c r="BO258" i="38" s="1"/>
  <c r="BH258" i="38"/>
  <c r="BJ241" i="38"/>
  <c r="BN241" i="38"/>
  <c r="BO241" i="38" s="1"/>
  <c r="BT241" i="38"/>
  <c r="BU241" i="38" s="1"/>
  <c r="BP241" i="38"/>
  <c r="BQ241" i="38" s="1"/>
  <c r="BV241" i="38"/>
  <c r="BL241" i="38"/>
  <c r="BR241" i="38"/>
  <c r="BS241" i="38" s="1"/>
  <c r="BH241" i="38"/>
  <c r="BJ228" i="38"/>
  <c r="BL228" i="38"/>
  <c r="BV228" i="38"/>
  <c r="BP228" i="38"/>
  <c r="BQ228" i="38" s="1"/>
  <c r="BR228" i="38"/>
  <c r="BS228" i="38" s="1"/>
  <c r="BN228" i="38"/>
  <c r="BO228" i="38" s="1"/>
  <c r="BT228" i="38"/>
  <c r="BU228" i="38" s="1"/>
  <c r="BH228" i="38"/>
  <c r="BJ211" i="38"/>
  <c r="BR211" i="38"/>
  <c r="BS211" i="38" s="1"/>
  <c r="BP211" i="38"/>
  <c r="BQ211" i="38" s="1"/>
  <c r="BV211" i="38"/>
  <c r="BN211" i="38"/>
  <c r="BO211" i="38" s="1"/>
  <c r="BT211" i="38"/>
  <c r="BU211" i="38" s="1"/>
  <c r="BL211" i="38"/>
  <c r="BH211" i="38"/>
  <c r="BJ194" i="38"/>
  <c r="BP194" i="38"/>
  <c r="BQ194" i="38" s="1"/>
  <c r="BR194" i="38"/>
  <c r="BL194" i="38"/>
  <c r="BN194" i="38"/>
  <c r="BO194" i="38" s="1"/>
  <c r="BV194" i="38"/>
  <c r="BT194" i="38"/>
  <c r="BU194" i="38" s="1"/>
  <c r="BH194" i="38"/>
  <c r="BJ177" i="38"/>
  <c r="BL177" i="38"/>
  <c r="BP177" i="38"/>
  <c r="BQ177" i="38" s="1"/>
  <c r="BT177" i="38"/>
  <c r="BU177" i="38" s="1"/>
  <c r="BN177" i="38"/>
  <c r="BO177" i="38" s="1"/>
  <c r="BR177" i="38"/>
  <c r="BS177" i="38" s="1"/>
  <c r="BV177" i="38"/>
  <c r="BH177" i="38"/>
  <c r="BJ164" i="38"/>
  <c r="BR164" i="38"/>
  <c r="BS164" i="38" s="1"/>
  <c r="BP164" i="38"/>
  <c r="BQ164" i="38" s="1"/>
  <c r="BV164" i="38"/>
  <c r="BN164" i="38"/>
  <c r="BO164" i="38" s="1"/>
  <c r="BL164" i="38"/>
  <c r="BT164" i="38"/>
  <c r="BU164" i="38" s="1"/>
  <c r="BH164" i="38"/>
  <c r="BJ146" i="38"/>
  <c r="BL146" i="38"/>
  <c r="BV146" i="38"/>
  <c r="BP146" i="38"/>
  <c r="BQ146" i="38" s="1"/>
  <c r="BT146" i="38"/>
  <c r="BU146" i="38" s="1"/>
  <c r="BR146" i="38"/>
  <c r="BS146" i="38" s="1"/>
  <c r="BN146" i="38"/>
  <c r="BO146" i="38" s="1"/>
  <c r="BH146" i="38"/>
  <c r="BJ129" i="38"/>
  <c r="BN129" i="38"/>
  <c r="BO129" i="38" s="1"/>
  <c r="BL129" i="38"/>
  <c r="BT129" i="38"/>
  <c r="BU129" i="38" s="1"/>
  <c r="BR129" i="38"/>
  <c r="BS129" i="38" s="1"/>
  <c r="BP129" i="38"/>
  <c r="BQ129" i="38" s="1"/>
  <c r="BV129" i="38"/>
  <c r="BH129" i="38"/>
  <c r="BJ115" i="38"/>
  <c r="BP115" i="38"/>
  <c r="BQ115" i="38" s="1"/>
  <c r="BV115" i="38"/>
  <c r="BL115" i="38"/>
  <c r="BR115" i="38"/>
  <c r="BS115" i="38" s="1"/>
  <c r="BT115" i="38"/>
  <c r="BU115" i="38" s="1"/>
  <c r="BN115" i="38"/>
  <c r="BO115" i="38" s="1"/>
  <c r="BH115" i="38"/>
  <c r="BJ102" i="38"/>
  <c r="BN102" i="38"/>
  <c r="BO102" i="38" s="1"/>
  <c r="BL102" i="38"/>
  <c r="BR102" i="38"/>
  <c r="BS102" i="38" s="1"/>
  <c r="BV102" i="38"/>
  <c r="BT102" i="38"/>
  <c r="BU102" i="38" s="1"/>
  <c r="BP102" i="38"/>
  <c r="BQ102" i="38" s="1"/>
  <c r="BH102" i="38"/>
  <c r="BJ84" i="38"/>
  <c r="BR84" i="38"/>
  <c r="BS84" i="38" s="1"/>
  <c r="BP84" i="38"/>
  <c r="BQ84" i="38" s="1"/>
  <c r="BV84" i="38"/>
  <c r="BN84" i="38"/>
  <c r="BO84" i="38" s="1"/>
  <c r="BT84" i="38"/>
  <c r="BU84" i="38" s="1"/>
  <c r="BL84" i="38"/>
  <c r="BH84" i="38"/>
  <c r="BJ70" i="38"/>
  <c r="BL70" i="38"/>
  <c r="BP70" i="38"/>
  <c r="BQ70" i="38" s="1"/>
  <c r="BT70" i="38"/>
  <c r="BU70" i="38" s="1"/>
  <c r="BR70" i="38"/>
  <c r="BS70" i="38" s="1"/>
  <c r="BV70" i="38"/>
  <c r="BN70" i="38"/>
  <c r="BO70" i="38" s="1"/>
  <c r="BH70" i="38"/>
  <c r="BJ54" i="38"/>
  <c r="BL54" i="38"/>
  <c r="BP54" i="38"/>
  <c r="BQ54" i="38" s="1"/>
  <c r="BT54" i="38"/>
  <c r="BU54" i="38" s="1"/>
  <c r="BR54" i="38"/>
  <c r="BS54" i="38" s="1"/>
  <c r="BN54" i="38"/>
  <c r="BO54" i="38" s="1"/>
  <c r="BV54" i="38"/>
  <c r="BH54" i="38"/>
  <c r="BJ38" i="38"/>
  <c r="BN38" i="38"/>
  <c r="BO38" i="38" s="1"/>
  <c r="BR38" i="38"/>
  <c r="BS38" i="38" s="1"/>
  <c r="BV38" i="38"/>
  <c r="BT38" i="38"/>
  <c r="BU38" i="38" s="1"/>
  <c r="BL38" i="38"/>
  <c r="BP38" i="38"/>
  <c r="BQ38" i="38" s="1"/>
  <c r="BH38" i="38"/>
  <c r="BJ22" i="38"/>
  <c r="BN22" i="38"/>
  <c r="BO22" i="38" s="1"/>
  <c r="BR22" i="38"/>
  <c r="BS22" i="38" s="1"/>
  <c r="BP22" i="38"/>
  <c r="BQ22" i="38" s="1"/>
  <c r="BL22" i="38"/>
  <c r="BT22" i="38"/>
  <c r="BU22" i="38" s="1"/>
  <c r="BV22" i="38"/>
  <c r="BH22" i="38"/>
  <c r="BJ6" i="38"/>
  <c r="BN6" i="38"/>
  <c r="BO6" i="38" s="1"/>
  <c r="BR6" i="38"/>
  <c r="BS6" i="38" s="1"/>
  <c r="BV6" i="38"/>
  <c r="BP6" i="38"/>
  <c r="BQ6" i="38" s="1"/>
  <c r="BL6" i="38"/>
  <c r="BT6" i="38"/>
  <c r="BU6" i="38" s="1"/>
  <c r="BH6" i="38"/>
  <c r="BJ35" i="38"/>
  <c r="BL35" i="38"/>
  <c r="BT35" i="38"/>
  <c r="BU35" i="38" s="1"/>
  <c r="BP35" i="38"/>
  <c r="BQ35" i="38" s="1"/>
  <c r="BN35" i="38"/>
  <c r="BO35" i="38" s="1"/>
  <c r="BV35" i="38"/>
  <c r="BR35" i="38"/>
  <c r="BH35" i="38"/>
  <c r="BJ63" i="38"/>
  <c r="BP63" i="38"/>
  <c r="BQ63" i="38" s="1"/>
  <c r="BL63" i="38"/>
  <c r="BR63" i="38"/>
  <c r="BV63" i="38"/>
  <c r="BT63" i="38"/>
  <c r="BU63" i="38" s="1"/>
  <c r="BN63" i="38"/>
  <c r="BO63" i="38" s="1"/>
  <c r="BH63" i="38"/>
  <c r="BJ89" i="38"/>
  <c r="BL89" i="38"/>
  <c r="BR89" i="38"/>
  <c r="BS89" i="38" s="1"/>
  <c r="BP89" i="38"/>
  <c r="BQ89" i="38" s="1"/>
  <c r="BV89" i="38"/>
  <c r="BN89" i="38"/>
  <c r="BO89" i="38" s="1"/>
  <c r="BT89" i="38"/>
  <c r="BU89" i="38" s="1"/>
  <c r="BH89" i="38"/>
  <c r="BJ125" i="38"/>
  <c r="BP125" i="38"/>
  <c r="BQ125" i="38" s="1"/>
  <c r="BV125" i="38"/>
  <c r="BN125" i="38"/>
  <c r="BO125" i="38" s="1"/>
  <c r="BT125" i="38"/>
  <c r="BU125" i="38" s="1"/>
  <c r="BL125" i="38"/>
  <c r="BR125" i="38"/>
  <c r="BS125" i="38" s="1"/>
  <c r="BH125" i="38"/>
  <c r="BJ151" i="38"/>
  <c r="BR151" i="38"/>
  <c r="BS151" i="38" s="1"/>
  <c r="BL151" i="38"/>
  <c r="BV151" i="38"/>
  <c r="BT151" i="38"/>
  <c r="BU151" i="38" s="1"/>
  <c r="BP151" i="38"/>
  <c r="BQ151" i="38" s="1"/>
  <c r="BN151" i="38"/>
  <c r="BO151" i="38" s="1"/>
  <c r="BH151" i="38"/>
  <c r="BJ187" i="38"/>
  <c r="BR187" i="38"/>
  <c r="BS187" i="38" s="1"/>
  <c r="BN187" i="38"/>
  <c r="BO187" i="38" s="1"/>
  <c r="BP187" i="38"/>
  <c r="BQ187" i="38" s="1"/>
  <c r="BV187" i="38"/>
  <c r="BL187" i="38"/>
  <c r="BT187" i="38"/>
  <c r="BU187" i="38" s="1"/>
  <c r="BH187" i="38"/>
  <c r="BJ216" i="38"/>
  <c r="BP216" i="38"/>
  <c r="BQ216" i="38" s="1"/>
  <c r="BN216" i="38"/>
  <c r="BO216" i="38" s="1"/>
  <c r="BL216" i="38"/>
  <c r="BR216" i="38"/>
  <c r="BS216" i="38" s="1"/>
  <c r="BV216" i="38"/>
  <c r="BT216" i="38"/>
  <c r="BU216" i="38" s="1"/>
  <c r="BH216" i="38"/>
  <c r="BJ53" i="38"/>
  <c r="BR53" i="38"/>
  <c r="BS53" i="38" s="1"/>
  <c r="BP53" i="38"/>
  <c r="BQ53" i="38" s="1"/>
  <c r="BL53" i="38"/>
  <c r="BV53" i="38"/>
  <c r="BT53" i="38"/>
  <c r="BU53" i="38" s="1"/>
  <c r="BN53" i="38"/>
  <c r="BO53" i="38" s="1"/>
  <c r="BH53" i="38"/>
  <c r="BJ118" i="38"/>
  <c r="BR118" i="38"/>
  <c r="BS118" i="38" s="1"/>
  <c r="BN118" i="38"/>
  <c r="BO118" i="38" s="1"/>
  <c r="BL118" i="38"/>
  <c r="BV118" i="38"/>
  <c r="BP118" i="38"/>
  <c r="BQ118" i="38" s="1"/>
  <c r="BT118" i="38"/>
  <c r="BU118" i="38" s="1"/>
  <c r="BH118" i="38"/>
  <c r="BJ179" i="38"/>
  <c r="BN179" i="38"/>
  <c r="BO179" i="38" s="1"/>
  <c r="BT179" i="38"/>
  <c r="BU179" i="38" s="1"/>
  <c r="BP179" i="38"/>
  <c r="BQ179" i="38" s="1"/>
  <c r="BR179" i="38"/>
  <c r="BS179" i="38" s="1"/>
  <c r="BL179" i="38"/>
  <c r="BV179" i="38"/>
  <c r="BH179" i="38"/>
  <c r="BJ227" i="38"/>
  <c r="BT227" i="38"/>
  <c r="BU227" i="38" s="1"/>
  <c r="BP227" i="38"/>
  <c r="BQ227" i="38" s="1"/>
  <c r="BR227" i="38"/>
  <c r="BS227" i="38" s="1"/>
  <c r="BN227" i="38"/>
  <c r="BO227" i="38" s="1"/>
  <c r="BV227" i="38"/>
  <c r="BL227" i="38"/>
  <c r="BH227" i="38"/>
  <c r="BJ288" i="38"/>
  <c r="BN288" i="38"/>
  <c r="BO288" i="38" s="1"/>
  <c r="BT288" i="38"/>
  <c r="BU288" i="38" s="1"/>
  <c r="BP288" i="38"/>
  <c r="BQ288" i="38" s="1"/>
  <c r="BR288" i="38"/>
  <c r="BS288" i="38" s="1"/>
  <c r="BV288" i="38"/>
  <c r="BL288" i="38"/>
  <c r="BH288" i="38"/>
  <c r="BJ327" i="38"/>
  <c r="BT327" i="38"/>
  <c r="BU327" i="38" s="1"/>
  <c r="BL327" i="38"/>
  <c r="BR327" i="38"/>
  <c r="BS327" i="38" s="1"/>
  <c r="BN327" i="38"/>
  <c r="BO327" i="38" s="1"/>
  <c r="BP327" i="38"/>
  <c r="BQ327" i="38" s="1"/>
  <c r="BV327" i="38"/>
  <c r="BH327" i="38"/>
  <c r="BJ372" i="38"/>
  <c r="BT372" i="38"/>
  <c r="BU372" i="38" s="1"/>
  <c r="BL372" i="38"/>
  <c r="BP372" i="38"/>
  <c r="BQ372" i="38" s="1"/>
  <c r="BR372" i="38"/>
  <c r="BS372" i="38" s="1"/>
  <c r="BV372" i="38"/>
  <c r="BN372" i="38"/>
  <c r="BO372" i="38" s="1"/>
  <c r="BH372" i="38"/>
  <c r="BJ406" i="38"/>
  <c r="BR406" i="38"/>
  <c r="BN406" i="38"/>
  <c r="BO406" i="38" s="1"/>
  <c r="BV406" i="38"/>
  <c r="BP406" i="38"/>
  <c r="BQ406" i="38" s="1"/>
  <c r="BL406" i="38"/>
  <c r="BT406" i="38"/>
  <c r="BU406" i="38" s="1"/>
  <c r="BH406" i="38"/>
  <c r="BJ455" i="38"/>
  <c r="BP455" i="38"/>
  <c r="BQ455" i="38" s="1"/>
  <c r="BL455" i="38"/>
  <c r="BT455" i="38"/>
  <c r="BU455" i="38" s="1"/>
  <c r="BN455" i="38"/>
  <c r="BO455" i="38" s="1"/>
  <c r="BV455" i="38"/>
  <c r="BR455" i="38"/>
  <c r="BS455" i="38" s="1"/>
  <c r="BH455" i="38"/>
  <c r="BJ485" i="38"/>
  <c r="BL485" i="38"/>
  <c r="BP485" i="38"/>
  <c r="BQ485" i="38" s="1"/>
  <c r="BT485" i="38"/>
  <c r="BU485" i="38" s="1"/>
  <c r="BN485" i="38"/>
  <c r="BO485" i="38" s="1"/>
  <c r="BV485" i="38"/>
  <c r="BH485" i="38"/>
  <c r="BR485" i="38"/>
  <c r="BS485" i="38" s="1"/>
  <c r="BJ510" i="38"/>
  <c r="BR510" i="38"/>
  <c r="BS510" i="38" s="1"/>
  <c r="BL510" i="38"/>
  <c r="BT510" i="38"/>
  <c r="BU510" i="38" s="1"/>
  <c r="BP510" i="38"/>
  <c r="BQ510" i="38" s="1"/>
  <c r="BN510" i="38"/>
  <c r="BO510" i="38" s="1"/>
  <c r="BV510" i="38"/>
  <c r="BH510" i="38"/>
  <c r="BJ548" i="38"/>
  <c r="BV548" i="38"/>
  <c r="BP548" i="38"/>
  <c r="BQ548" i="38" s="1"/>
  <c r="BN548" i="38"/>
  <c r="BO548" i="38" s="1"/>
  <c r="BT548" i="38"/>
  <c r="BU548" i="38" s="1"/>
  <c r="BR548" i="38"/>
  <c r="BS548" i="38" s="1"/>
  <c r="BL548" i="38"/>
  <c r="BH548" i="38"/>
  <c r="BJ571" i="38"/>
  <c r="BT571" i="38"/>
  <c r="BU571" i="38" s="1"/>
  <c r="BP571" i="38"/>
  <c r="BQ571" i="38" s="1"/>
  <c r="BV571" i="38"/>
  <c r="BN571" i="38"/>
  <c r="BO571" i="38" s="1"/>
  <c r="BR571" i="38"/>
  <c r="BL571" i="38"/>
  <c r="BH571" i="38"/>
  <c r="BJ620" i="38"/>
  <c r="BL620" i="38"/>
  <c r="BR620" i="38"/>
  <c r="BN620" i="38"/>
  <c r="BO620" i="38" s="1"/>
  <c r="BP620" i="38"/>
  <c r="BQ620" i="38" s="1"/>
  <c r="BV620" i="38"/>
  <c r="BT620" i="38"/>
  <c r="BU620" i="38" s="1"/>
  <c r="BH620" i="38"/>
  <c r="BJ668" i="38"/>
  <c r="BN668" i="38"/>
  <c r="BO668" i="38" s="1"/>
  <c r="BR668" i="38"/>
  <c r="BS668" i="38" s="1"/>
  <c r="BV668" i="38"/>
  <c r="BP668" i="38"/>
  <c r="BQ668" i="38" s="1"/>
  <c r="BL668" i="38"/>
  <c r="BT668" i="38"/>
  <c r="BU668" i="38" s="1"/>
  <c r="BH668" i="38"/>
  <c r="BJ243" i="38"/>
  <c r="BT243" i="38"/>
  <c r="BU243" i="38" s="1"/>
  <c r="BP243" i="38"/>
  <c r="BQ243" i="38" s="1"/>
  <c r="BR243" i="38"/>
  <c r="BS243" i="38" s="1"/>
  <c r="BN243" i="38"/>
  <c r="BO243" i="38" s="1"/>
  <c r="BV243" i="38"/>
  <c r="BL243" i="38"/>
  <c r="BH243" i="38"/>
  <c r="BJ339" i="38"/>
  <c r="BT339" i="38"/>
  <c r="BU339" i="38" s="1"/>
  <c r="BR339" i="38"/>
  <c r="BS339" i="38" s="1"/>
  <c r="BL339" i="38"/>
  <c r="BV339" i="38"/>
  <c r="BP339" i="38"/>
  <c r="BQ339" i="38" s="1"/>
  <c r="BN339" i="38"/>
  <c r="BO339" i="38" s="1"/>
  <c r="BH339" i="38"/>
  <c r="BJ416" i="38"/>
  <c r="BN416" i="38"/>
  <c r="BO416" i="38" s="1"/>
  <c r="BP416" i="38"/>
  <c r="BQ416" i="38" s="1"/>
  <c r="BV416" i="38"/>
  <c r="BL416" i="38"/>
  <c r="BR416" i="38"/>
  <c r="BT416" i="38"/>
  <c r="BU416" i="38" s="1"/>
  <c r="BH416" i="38"/>
  <c r="BJ493" i="38"/>
  <c r="BL493" i="38"/>
  <c r="BP493" i="38"/>
  <c r="BQ493" i="38" s="1"/>
  <c r="BT493" i="38"/>
  <c r="BU493" i="38" s="1"/>
  <c r="BN493" i="38"/>
  <c r="BO493" i="38" s="1"/>
  <c r="BV493" i="38"/>
  <c r="BR493" i="38"/>
  <c r="BS493" i="38" s="1"/>
  <c r="BH493" i="38"/>
  <c r="BJ555" i="38"/>
  <c r="BN555" i="38"/>
  <c r="BO555" i="38" s="1"/>
  <c r="BR555" i="38"/>
  <c r="BS555" i="38" s="1"/>
  <c r="BV555" i="38"/>
  <c r="BP555" i="38"/>
  <c r="BQ555" i="38" s="1"/>
  <c r="BL555" i="38"/>
  <c r="BT555" i="38"/>
  <c r="BU555" i="38" s="1"/>
  <c r="BH555" i="38"/>
  <c r="BJ651" i="38"/>
  <c r="BL651" i="38"/>
  <c r="BP651" i="38"/>
  <c r="BQ651" i="38" s="1"/>
  <c r="BT651" i="38"/>
  <c r="BU651" i="38" s="1"/>
  <c r="BV651" i="38"/>
  <c r="BN651" i="38"/>
  <c r="BO651" i="38" s="1"/>
  <c r="BR651" i="38"/>
  <c r="BH651" i="38"/>
  <c r="BJ535" i="38"/>
  <c r="BN535" i="38"/>
  <c r="BO535" i="38" s="1"/>
  <c r="BR535" i="38"/>
  <c r="BV535" i="38"/>
  <c r="BT535" i="38"/>
  <c r="BU535" i="38" s="1"/>
  <c r="BP535" i="38"/>
  <c r="BQ535" i="38" s="1"/>
  <c r="BL535" i="38"/>
  <c r="BH535" i="38"/>
  <c r="BJ630" i="38"/>
  <c r="BL630" i="38"/>
  <c r="BP630" i="38"/>
  <c r="BQ630" i="38" s="1"/>
  <c r="BT630" i="38"/>
  <c r="BU630" i="38" s="1"/>
  <c r="BV630" i="38"/>
  <c r="BN630" i="38"/>
  <c r="BO630" i="38" s="1"/>
  <c r="BH630" i="38"/>
  <c r="BR630" i="38"/>
  <c r="BJ45" i="38"/>
  <c r="BN45" i="38"/>
  <c r="BO45" i="38" s="1"/>
  <c r="BV45" i="38"/>
  <c r="BT45" i="38"/>
  <c r="BU45" i="38" s="1"/>
  <c r="BR45" i="38"/>
  <c r="BS45" i="38" s="1"/>
  <c r="BL45" i="38"/>
  <c r="BP45" i="38"/>
  <c r="BQ45" i="38" s="1"/>
  <c r="BH45" i="38"/>
  <c r="BJ111" i="38"/>
  <c r="BL111" i="38"/>
  <c r="BV111" i="38"/>
  <c r="BP111" i="38"/>
  <c r="BQ111" i="38" s="1"/>
  <c r="BT111" i="38"/>
  <c r="BU111" i="38" s="1"/>
  <c r="BR111" i="38"/>
  <c r="BS111" i="38" s="1"/>
  <c r="BN111" i="38"/>
  <c r="BO111" i="38" s="1"/>
  <c r="BH111" i="38"/>
  <c r="BJ160" i="38"/>
  <c r="BP160" i="38"/>
  <c r="BQ160" i="38" s="1"/>
  <c r="BL160" i="38"/>
  <c r="BR160" i="38"/>
  <c r="BN160" i="38"/>
  <c r="BO160" i="38" s="1"/>
  <c r="BV160" i="38"/>
  <c r="BT160" i="38"/>
  <c r="BU160" i="38" s="1"/>
  <c r="BH160" i="38"/>
  <c r="BJ279" i="38"/>
  <c r="BN279" i="38"/>
  <c r="BO279" i="38" s="1"/>
  <c r="BP279" i="38"/>
  <c r="BQ279" i="38" s="1"/>
  <c r="BV279" i="38"/>
  <c r="BR279" i="38"/>
  <c r="BS279" i="38" s="1"/>
  <c r="BL279" i="38"/>
  <c r="BT279" i="38"/>
  <c r="BU279" i="38" s="1"/>
  <c r="BH279" i="38"/>
  <c r="BJ366" i="38"/>
  <c r="BN366" i="38"/>
  <c r="BO366" i="38" s="1"/>
  <c r="BT366" i="38"/>
  <c r="BU366" i="38" s="1"/>
  <c r="BP366" i="38"/>
  <c r="BQ366" i="38" s="1"/>
  <c r="BL366" i="38"/>
  <c r="BR366" i="38"/>
  <c r="BS366" i="38" s="1"/>
  <c r="BV366" i="38"/>
  <c r="BH366" i="38"/>
  <c r="BJ465" i="38"/>
  <c r="BT465" i="38"/>
  <c r="BU465" i="38" s="1"/>
  <c r="BR465" i="38"/>
  <c r="BS465" i="38" s="1"/>
  <c r="BL465" i="38"/>
  <c r="BP465" i="38"/>
  <c r="BQ465" i="38" s="1"/>
  <c r="BV465" i="38"/>
  <c r="BN465" i="38"/>
  <c r="BO465" i="38" s="1"/>
  <c r="BH465" i="38"/>
  <c r="BJ533" i="38"/>
  <c r="BN533" i="38"/>
  <c r="BO533" i="38" s="1"/>
  <c r="BR533" i="38"/>
  <c r="BS533" i="38" s="1"/>
  <c r="BV533" i="38"/>
  <c r="BL533" i="38"/>
  <c r="BT533" i="38"/>
  <c r="BU533" i="38" s="1"/>
  <c r="BP533" i="38"/>
  <c r="BQ533" i="38" s="1"/>
  <c r="BH533" i="38"/>
  <c r="BJ592" i="38"/>
  <c r="BT592" i="38"/>
  <c r="BU592" i="38" s="1"/>
  <c r="BP592" i="38"/>
  <c r="BQ592" i="38" s="1"/>
  <c r="BV592" i="38"/>
  <c r="BN592" i="38"/>
  <c r="BO592" i="38" s="1"/>
  <c r="BL592" i="38"/>
  <c r="BR592" i="38"/>
  <c r="BS592" i="38" s="1"/>
  <c r="BH592" i="38"/>
  <c r="BJ686" i="38"/>
  <c r="BL686" i="38"/>
  <c r="BP686" i="38"/>
  <c r="BQ686" i="38" s="1"/>
  <c r="BT686" i="38"/>
  <c r="BU686" i="38" s="1"/>
  <c r="BH686" i="38"/>
  <c r="BN686" i="38"/>
  <c r="BO686" i="38" s="1"/>
  <c r="BR686" i="38"/>
  <c r="BS686" i="38" s="1"/>
  <c r="BV686" i="38"/>
  <c r="BJ472" i="38"/>
  <c r="BP472" i="38"/>
  <c r="BQ472" i="38" s="1"/>
  <c r="BV472" i="38"/>
  <c r="BL472" i="38"/>
  <c r="BR472" i="38"/>
  <c r="BT472" i="38"/>
  <c r="BU472" i="38" s="1"/>
  <c r="BH472" i="38"/>
  <c r="BN472" i="38"/>
  <c r="BO472" i="38" s="1"/>
  <c r="BJ539" i="38"/>
  <c r="BN539" i="38"/>
  <c r="BO539" i="38" s="1"/>
  <c r="BR539" i="38"/>
  <c r="BV539" i="38"/>
  <c r="BL539" i="38"/>
  <c r="BP539" i="38"/>
  <c r="BQ539" i="38" s="1"/>
  <c r="BT539" i="38"/>
  <c r="BU539" i="38" s="1"/>
  <c r="BH539" i="38"/>
  <c r="BJ647" i="38"/>
  <c r="BT647" i="38"/>
  <c r="BU647" i="38" s="1"/>
  <c r="BL647" i="38"/>
  <c r="BP647" i="38"/>
  <c r="BQ647" i="38" s="1"/>
  <c r="BV647" i="38"/>
  <c r="BN647" i="38"/>
  <c r="BO647" i="38" s="1"/>
  <c r="BR647" i="38"/>
  <c r="BS647" i="38" s="1"/>
  <c r="BH647" i="38"/>
  <c r="BJ24" i="38"/>
  <c r="BT24" i="38"/>
  <c r="BU24" i="38" s="1"/>
  <c r="BL24" i="38"/>
  <c r="BR24" i="38"/>
  <c r="BS24" i="38" s="1"/>
  <c r="BV24" i="38"/>
  <c r="BN24" i="38"/>
  <c r="BO24" i="38" s="1"/>
  <c r="BP24" i="38"/>
  <c r="BQ24" i="38" s="1"/>
  <c r="BH24" i="38"/>
  <c r="BJ93" i="38"/>
  <c r="BN93" i="38"/>
  <c r="BO93" i="38" s="1"/>
  <c r="BL93" i="38"/>
  <c r="BR93" i="38"/>
  <c r="BS93" i="38" s="1"/>
  <c r="BV93" i="38"/>
  <c r="BT93" i="38"/>
  <c r="BU93" i="38" s="1"/>
  <c r="BP93" i="38"/>
  <c r="BQ93" i="38" s="1"/>
  <c r="BH93" i="38"/>
  <c r="BJ141" i="38"/>
  <c r="BP141" i="38"/>
  <c r="BQ141" i="38" s="1"/>
  <c r="BT141" i="38"/>
  <c r="BU141" i="38" s="1"/>
  <c r="BR141" i="38"/>
  <c r="BS141" i="38" s="1"/>
  <c r="BN141" i="38"/>
  <c r="BO141" i="38" s="1"/>
  <c r="BV141" i="38"/>
  <c r="BL141" i="38"/>
  <c r="BH141" i="38"/>
  <c r="BJ189" i="38"/>
  <c r="BN189" i="38"/>
  <c r="BO189" i="38" s="1"/>
  <c r="BT189" i="38"/>
  <c r="BU189" i="38" s="1"/>
  <c r="BP189" i="38"/>
  <c r="BQ189" i="38" s="1"/>
  <c r="BV189" i="38"/>
  <c r="BL189" i="38"/>
  <c r="BR189" i="38"/>
  <c r="BS189" i="38" s="1"/>
  <c r="BH189" i="38"/>
  <c r="BJ237" i="38"/>
  <c r="BN237" i="38"/>
  <c r="BO237" i="38" s="1"/>
  <c r="BT237" i="38"/>
  <c r="BU237" i="38" s="1"/>
  <c r="BL237" i="38"/>
  <c r="BR237" i="38"/>
  <c r="BS237" i="38" s="1"/>
  <c r="BP237" i="38"/>
  <c r="BQ237" i="38" s="1"/>
  <c r="BV237" i="38"/>
  <c r="BH237" i="38"/>
  <c r="BJ287" i="38"/>
  <c r="BL287" i="38"/>
  <c r="BR287" i="38"/>
  <c r="BS287" i="38" s="1"/>
  <c r="BV287" i="38"/>
  <c r="BT287" i="38"/>
  <c r="BU287" i="38" s="1"/>
  <c r="BP287" i="38"/>
  <c r="BQ287" i="38" s="1"/>
  <c r="BN287" i="38"/>
  <c r="BO287" i="38" s="1"/>
  <c r="BH287" i="38"/>
  <c r="BJ344" i="38"/>
  <c r="BN344" i="38"/>
  <c r="BO344" i="38" s="1"/>
  <c r="BR344" i="38"/>
  <c r="BS344" i="38" s="1"/>
  <c r="BL344" i="38"/>
  <c r="BV344" i="38"/>
  <c r="BP344" i="38"/>
  <c r="BQ344" i="38" s="1"/>
  <c r="BT344" i="38"/>
  <c r="BU344" i="38" s="1"/>
  <c r="BH344" i="38"/>
  <c r="BJ387" i="38"/>
  <c r="BN387" i="38"/>
  <c r="BO387" i="38" s="1"/>
  <c r="BP387" i="38"/>
  <c r="BQ387" i="38" s="1"/>
  <c r="BV387" i="38"/>
  <c r="BL387" i="38"/>
  <c r="BR387" i="38"/>
  <c r="BS387" i="38" s="1"/>
  <c r="BT387" i="38"/>
  <c r="BU387" i="38" s="1"/>
  <c r="BH387" i="38"/>
  <c r="BJ421" i="38"/>
  <c r="BP421" i="38"/>
  <c r="BQ421" i="38" s="1"/>
  <c r="BV421" i="38"/>
  <c r="BN421" i="38"/>
  <c r="BO421" i="38" s="1"/>
  <c r="BT421" i="38"/>
  <c r="BU421" i="38" s="1"/>
  <c r="BR421" i="38"/>
  <c r="BH421" i="38"/>
  <c r="BL421" i="38"/>
  <c r="BJ454" i="38"/>
  <c r="BN454" i="38"/>
  <c r="BO454" i="38" s="1"/>
  <c r="BR454" i="38"/>
  <c r="BS454" i="38" s="1"/>
  <c r="BV454" i="38"/>
  <c r="BP454" i="38"/>
  <c r="BQ454" i="38" s="1"/>
  <c r="BT454" i="38"/>
  <c r="BU454" i="38" s="1"/>
  <c r="BL454" i="38"/>
  <c r="BH454" i="38"/>
  <c r="BJ490" i="38"/>
  <c r="BR490" i="38"/>
  <c r="BS490" i="38" s="1"/>
  <c r="BL490" i="38"/>
  <c r="BT490" i="38"/>
  <c r="BU490" i="38" s="1"/>
  <c r="BP490" i="38"/>
  <c r="BQ490" i="38" s="1"/>
  <c r="BV490" i="38"/>
  <c r="BN490" i="38"/>
  <c r="BO490" i="38" s="1"/>
  <c r="BH490" i="38"/>
  <c r="BJ513" i="38"/>
  <c r="BR513" i="38"/>
  <c r="BS513" i="38" s="1"/>
  <c r="BN513" i="38"/>
  <c r="BO513" i="38" s="1"/>
  <c r="BL513" i="38"/>
  <c r="BP513" i="38"/>
  <c r="BQ513" i="38" s="1"/>
  <c r="BV513" i="38"/>
  <c r="BT513" i="38"/>
  <c r="BU513" i="38" s="1"/>
  <c r="BH513" i="38"/>
  <c r="BJ541" i="38"/>
  <c r="BN541" i="38"/>
  <c r="BO541" i="38" s="1"/>
  <c r="BR541" i="38"/>
  <c r="BV541" i="38"/>
  <c r="BL541" i="38"/>
  <c r="BT541" i="38"/>
  <c r="BU541" i="38" s="1"/>
  <c r="BP541" i="38"/>
  <c r="BQ541" i="38" s="1"/>
  <c r="BH541" i="38"/>
  <c r="BJ565" i="38"/>
  <c r="BN565" i="38"/>
  <c r="BO565" i="38" s="1"/>
  <c r="BR565" i="38"/>
  <c r="BV565" i="38"/>
  <c r="BL565" i="38"/>
  <c r="BT565" i="38"/>
  <c r="BU565" i="38" s="1"/>
  <c r="BP565" i="38"/>
  <c r="BQ565" i="38" s="1"/>
  <c r="BH565" i="38"/>
  <c r="BJ594" i="38"/>
  <c r="BP594" i="38"/>
  <c r="BQ594" i="38" s="1"/>
  <c r="BV594" i="38"/>
  <c r="BL594" i="38"/>
  <c r="BR594" i="38"/>
  <c r="BT594" i="38"/>
  <c r="BU594" i="38" s="1"/>
  <c r="BN594" i="38"/>
  <c r="BO594" i="38" s="1"/>
  <c r="BH594" i="38"/>
  <c r="BJ619" i="38"/>
  <c r="BL619" i="38"/>
  <c r="BT619" i="38"/>
  <c r="BU619" i="38" s="1"/>
  <c r="BP619" i="38"/>
  <c r="BQ619" i="38" s="1"/>
  <c r="BR619" i="38"/>
  <c r="BN619" i="38"/>
  <c r="BO619" i="38" s="1"/>
  <c r="BV619" i="38"/>
  <c r="BH619" i="38"/>
  <c r="BJ649" i="38"/>
  <c r="BL649" i="38"/>
  <c r="BP649" i="38"/>
  <c r="BQ649" i="38" s="1"/>
  <c r="BT649" i="38"/>
  <c r="BU649" i="38" s="1"/>
  <c r="BN649" i="38"/>
  <c r="BO649" i="38" s="1"/>
  <c r="BR649" i="38"/>
  <c r="BS649" i="38" s="1"/>
  <c r="BV649" i="38"/>
  <c r="BH649" i="38"/>
  <c r="BJ671" i="38"/>
  <c r="BN671" i="38"/>
  <c r="BO671" i="38" s="1"/>
  <c r="BV671" i="38"/>
  <c r="BP671" i="38"/>
  <c r="BQ671" i="38" s="1"/>
  <c r="BR671" i="38"/>
  <c r="BS671" i="38" s="1"/>
  <c r="BT671" i="38"/>
  <c r="BU671" i="38" s="1"/>
  <c r="BL671" i="38"/>
  <c r="BH671" i="38"/>
  <c r="BJ5" i="38"/>
  <c r="BN5" i="38"/>
  <c r="BO5" i="38" s="1"/>
  <c r="BV5" i="38"/>
  <c r="BL5" i="38"/>
  <c r="BT5" i="38"/>
  <c r="BU5" i="38" s="1"/>
  <c r="BR5" i="38"/>
  <c r="BS5" i="38" s="1"/>
  <c r="BP5" i="38"/>
  <c r="BQ5" i="38" s="1"/>
  <c r="BH5" i="38"/>
  <c r="BJ608" i="38"/>
  <c r="BT608" i="38"/>
  <c r="BU608" i="38" s="1"/>
  <c r="BP608" i="38"/>
  <c r="BQ608" i="38" s="1"/>
  <c r="BV608" i="38"/>
  <c r="BN608" i="38"/>
  <c r="BO608" i="38" s="1"/>
  <c r="BL608" i="38"/>
  <c r="BH608" i="38"/>
  <c r="BR608" i="38"/>
  <c r="BJ655" i="38"/>
  <c r="BL655" i="38"/>
  <c r="BP655" i="38"/>
  <c r="BQ655" i="38" s="1"/>
  <c r="BV655" i="38"/>
  <c r="BR655" i="38"/>
  <c r="BT655" i="38"/>
  <c r="BU655" i="38" s="1"/>
  <c r="BN655" i="38"/>
  <c r="BO655" i="38" s="1"/>
  <c r="BH655" i="38"/>
  <c r="BJ460" i="38"/>
  <c r="BN460" i="38"/>
  <c r="BO460" i="38" s="1"/>
  <c r="BR460" i="38"/>
  <c r="BS460" i="38" s="1"/>
  <c r="BV460" i="38"/>
  <c r="BP460" i="38"/>
  <c r="BQ460" i="38" s="1"/>
  <c r="BL460" i="38"/>
  <c r="BT460" i="38"/>
  <c r="BU460" i="38" s="1"/>
  <c r="BH460" i="38"/>
  <c r="BJ443" i="38"/>
  <c r="BP443" i="38"/>
  <c r="BQ443" i="38" s="1"/>
  <c r="BL443" i="38"/>
  <c r="BT443" i="38"/>
  <c r="BU443" i="38" s="1"/>
  <c r="BN443" i="38"/>
  <c r="BO443" i="38" s="1"/>
  <c r="BV443" i="38"/>
  <c r="BR443" i="38"/>
  <c r="BS443" i="38" s="1"/>
  <c r="BH443" i="38"/>
  <c r="BJ427" i="38"/>
  <c r="BL427" i="38"/>
  <c r="BT427" i="38"/>
  <c r="BU427" i="38" s="1"/>
  <c r="BP427" i="38"/>
  <c r="BQ427" i="38" s="1"/>
  <c r="BR427" i="38"/>
  <c r="BS427" i="38" s="1"/>
  <c r="BN427" i="38"/>
  <c r="BO427" i="38" s="1"/>
  <c r="BV427" i="38"/>
  <c r="BH427" i="38"/>
  <c r="BJ394" i="38"/>
  <c r="BP394" i="38"/>
  <c r="BQ394" i="38" s="1"/>
  <c r="BN394" i="38"/>
  <c r="BO394" i="38" s="1"/>
  <c r="BL394" i="38"/>
  <c r="BT394" i="38"/>
  <c r="BU394" i="38" s="1"/>
  <c r="BV394" i="38"/>
  <c r="BH394" i="38"/>
  <c r="BR394" i="38"/>
  <c r="BS394" i="38" s="1"/>
  <c r="BJ373" i="38"/>
  <c r="BL373" i="38"/>
  <c r="BP373" i="38"/>
  <c r="BQ373" i="38" s="1"/>
  <c r="BT373" i="38"/>
  <c r="BU373" i="38" s="1"/>
  <c r="BR373" i="38"/>
  <c r="BS373" i="38" s="1"/>
  <c r="BN373" i="38"/>
  <c r="BO373" i="38" s="1"/>
  <c r="BV373" i="38"/>
  <c r="BH373" i="38"/>
  <c r="BJ355" i="38"/>
  <c r="BT355" i="38"/>
  <c r="BU355" i="38" s="1"/>
  <c r="BR355" i="38"/>
  <c r="BS355" i="38" s="1"/>
  <c r="BP355" i="38"/>
  <c r="BQ355" i="38" s="1"/>
  <c r="BL355" i="38"/>
  <c r="BV355" i="38"/>
  <c r="BN355" i="38"/>
  <c r="BO355" i="38" s="1"/>
  <c r="BH355" i="38"/>
  <c r="BJ332" i="38"/>
  <c r="BL332" i="38"/>
  <c r="BR332" i="38"/>
  <c r="BS332" i="38" s="1"/>
  <c r="BN332" i="38"/>
  <c r="BO332" i="38" s="1"/>
  <c r="BT332" i="38"/>
  <c r="BU332" i="38" s="1"/>
  <c r="BV332" i="38"/>
  <c r="BP332" i="38"/>
  <c r="BQ332" i="38" s="1"/>
  <c r="BH332" i="38"/>
  <c r="BJ311" i="38"/>
  <c r="BL311" i="38"/>
  <c r="BR311" i="38"/>
  <c r="BS311" i="38" s="1"/>
  <c r="BP311" i="38"/>
  <c r="BQ311" i="38" s="1"/>
  <c r="BT311" i="38"/>
  <c r="BU311" i="38" s="1"/>
  <c r="BN311" i="38"/>
  <c r="BO311" i="38" s="1"/>
  <c r="BV311" i="38"/>
  <c r="BH311" i="38"/>
  <c r="BJ289" i="38"/>
  <c r="BR289" i="38"/>
  <c r="BS289" i="38" s="1"/>
  <c r="BN289" i="38"/>
  <c r="BO289" i="38" s="1"/>
  <c r="BV289" i="38"/>
  <c r="BT289" i="38"/>
  <c r="BU289" i="38" s="1"/>
  <c r="BP289" i="38"/>
  <c r="BQ289" i="38" s="1"/>
  <c r="BL289" i="38"/>
  <c r="BH289" i="38"/>
  <c r="BJ264" i="38"/>
  <c r="BR264" i="38"/>
  <c r="BS264" i="38" s="1"/>
  <c r="BN264" i="38"/>
  <c r="BO264" i="38" s="1"/>
  <c r="BP264" i="38"/>
  <c r="BQ264" i="38" s="1"/>
  <c r="BL264" i="38"/>
  <c r="BV264" i="38"/>
  <c r="BT264" i="38"/>
  <c r="BU264" i="38" s="1"/>
  <c r="BH264" i="38"/>
  <c r="BJ229" i="38"/>
  <c r="BN229" i="38"/>
  <c r="BO229" i="38" s="1"/>
  <c r="BT229" i="38"/>
  <c r="BU229" i="38" s="1"/>
  <c r="BL229" i="38"/>
  <c r="BR229" i="38"/>
  <c r="BS229" i="38" s="1"/>
  <c r="BP229" i="38"/>
  <c r="BQ229" i="38" s="1"/>
  <c r="BV229" i="38"/>
  <c r="BH229" i="38"/>
  <c r="BJ629" i="38"/>
  <c r="BL629" i="38"/>
  <c r="BR629" i="38"/>
  <c r="BT629" i="38"/>
  <c r="BU629" i="38" s="1"/>
  <c r="BP629" i="38"/>
  <c r="BQ629" i="38" s="1"/>
  <c r="BN629" i="38"/>
  <c r="BO629" i="38" s="1"/>
  <c r="BH629" i="38"/>
  <c r="BV629" i="38"/>
  <c r="BJ19" i="38"/>
  <c r="BL19" i="38"/>
  <c r="BT19" i="38"/>
  <c r="BU19" i="38" s="1"/>
  <c r="BP19" i="38"/>
  <c r="BQ19" i="38" s="1"/>
  <c r="BV19" i="38"/>
  <c r="BR19" i="38"/>
  <c r="BS19" i="38" s="1"/>
  <c r="BN19" i="38"/>
  <c r="BO19" i="38" s="1"/>
  <c r="BH19" i="38"/>
  <c r="BJ75" i="38"/>
  <c r="BR75" i="38"/>
  <c r="BS75" i="38" s="1"/>
  <c r="BL75" i="38"/>
  <c r="BT75" i="38"/>
  <c r="BU75" i="38" s="1"/>
  <c r="BV75" i="38"/>
  <c r="BN75" i="38"/>
  <c r="BO75" i="38" s="1"/>
  <c r="BP75" i="38"/>
  <c r="BQ75" i="38" s="1"/>
  <c r="BH75" i="38"/>
  <c r="BJ136" i="38"/>
  <c r="BP136" i="38"/>
  <c r="BQ136" i="38" s="1"/>
  <c r="BN136" i="38"/>
  <c r="BO136" i="38" s="1"/>
  <c r="BT136" i="38"/>
  <c r="BU136" i="38" s="1"/>
  <c r="BL136" i="38"/>
  <c r="BV136" i="38"/>
  <c r="BR136" i="38"/>
  <c r="BS136" i="38" s="1"/>
  <c r="BH136" i="38"/>
  <c r="BJ185" i="38"/>
  <c r="BL185" i="38"/>
  <c r="BV185" i="38"/>
  <c r="BT185" i="38"/>
  <c r="BU185" i="38" s="1"/>
  <c r="BN185" i="38"/>
  <c r="BO185" i="38" s="1"/>
  <c r="BR185" i="38"/>
  <c r="BS185" i="38" s="1"/>
  <c r="BP185" i="38"/>
  <c r="BQ185" i="38" s="1"/>
  <c r="BH185" i="38"/>
  <c r="BJ246" i="38"/>
  <c r="BL246" i="38"/>
  <c r="BR246" i="38"/>
  <c r="BS246" i="38" s="1"/>
  <c r="BN246" i="38"/>
  <c r="BO246" i="38" s="1"/>
  <c r="BT246" i="38"/>
  <c r="BU246" i="38" s="1"/>
  <c r="BP246" i="38"/>
  <c r="BQ246" i="38" s="1"/>
  <c r="BV246" i="38"/>
  <c r="BH246" i="38"/>
  <c r="BJ294" i="38"/>
  <c r="BP294" i="38"/>
  <c r="BQ294" i="38" s="1"/>
  <c r="BR294" i="38"/>
  <c r="BS294" i="38" s="1"/>
  <c r="BL294" i="38"/>
  <c r="BV294" i="38"/>
  <c r="BT294" i="38"/>
  <c r="BU294" i="38" s="1"/>
  <c r="BN294" i="38"/>
  <c r="BO294" i="38" s="1"/>
  <c r="BH294" i="38"/>
  <c r="BJ331" i="38"/>
  <c r="BT331" i="38"/>
  <c r="BU331" i="38" s="1"/>
  <c r="BN331" i="38"/>
  <c r="BO331" i="38" s="1"/>
  <c r="BV331" i="38"/>
  <c r="BR331" i="38"/>
  <c r="BS331" i="38" s="1"/>
  <c r="BL331" i="38"/>
  <c r="BP331" i="38"/>
  <c r="BQ331" i="38" s="1"/>
  <c r="BH331" i="38"/>
  <c r="BJ376" i="38"/>
  <c r="BV376" i="38"/>
  <c r="BP376" i="38"/>
  <c r="BQ376" i="38" s="1"/>
  <c r="BL376" i="38"/>
  <c r="BT376" i="38"/>
  <c r="BU376" i="38" s="1"/>
  <c r="BN376" i="38"/>
  <c r="BO376" i="38" s="1"/>
  <c r="BR376" i="38"/>
  <c r="BS376" i="38" s="1"/>
  <c r="BH376" i="38"/>
  <c r="BJ417" i="38"/>
  <c r="BP417" i="38"/>
  <c r="BQ417" i="38" s="1"/>
  <c r="BV417" i="38"/>
  <c r="BN417" i="38"/>
  <c r="BO417" i="38" s="1"/>
  <c r="BT417" i="38"/>
  <c r="BU417" i="38" s="1"/>
  <c r="BL417" i="38"/>
  <c r="BR417" i="38"/>
  <c r="BS417" i="38" s="1"/>
  <c r="BH417" i="38"/>
  <c r="BJ511" i="38"/>
  <c r="BL511" i="38"/>
  <c r="BP511" i="38"/>
  <c r="BQ511" i="38" s="1"/>
  <c r="BV511" i="38"/>
  <c r="BT511" i="38"/>
  <c r="BU511" i="38" s="1"/>
  <c r="BR511" i="38"/>
  <c r="BS511" i="38" s="1"/>
  <c r="BN511" i="38"/>
  <c r="BO511" i="38" s="1"/>
  <c r="BH511" i="38"/>
  <c r="BJ616" i="38"/>
  <c r="BT616" i="38"/>
  <c r="BU616" i="38" s="1"/>
  <c r="BP616" i="38"/>
  <c r="BQ616" i="38" s="1"/>
  <c r="BV616" i="38"/>
  <c r="BN616" i="38"/>
  <c r="BO616" i="38" s="1"/>
  <c r="BR616" i="38"/>
  <c r="BH616" i="38"/>
  <c r="BL616" i="38"/>
  <c r="BJ683" i="38"/>
  <c r="BP683" i="38"/>
  <c r="BQ683" i="38" s="1"/>
  <c r="BR683" i="38"/>
  <c r="BS683" i="38" s="1"/>
  <c r="BL683" i="38"/>
  <c r="BT683" i="38"/>
  <c r="BU683" i="38" s="1"/>
  <c r="BN683" i="38"/>
  <c r="BO683" i="38" s="1"/>
  <c r="BV683" i="38"/>
  <c r="BH683" i="38"/>
  <c r="BJ662" i="38"/>
  <c r="BL662" i="38"/>
  <c r="BR662" i="38"/>
  <c r="BS662" i="38" s="1"/>
  <c r="BT662" i="38"/>
  <c r="BU662" i="38" s="1"/>
  <c r="BV662" i="38"/>
  <c r="BN662" i="38"/>
  <c r="BO662" i="38" s="1"/>
  <c r="BH662" i="38"/>
  <c r="BP662" i="38"/>
  <c r="BQ662" i="38" s="1"/>
  <c r="M655" i="84"/>
  <c r="N655" i="84" s="1"/>
  <c r="N598" i="107"/>
  <c r="M598" i="107"/>
  <c r="M633" i="84"/>
  <c r="N633" i="84" s="1"/>
  <c r="M662" i="84"/>
  <c r="N662" i="84" s="1"/>
  <c r="M646" i="84"/>
  <c r="N646" i="84" s="1"/>
  <c r="M630" i="84"/>
  <c r="N630" i="84" s="1"/>
  <c r="M660" i="84"/>
  <c r="N660" i="84" s="1"/>
  <c r="M644" i="84"/>
  <c r="N644" i="84" s="1"/>
  <c r="M661" i="84"/>
  <c r="N661" i="84" s="1"/>
  <c r="M659" i="84"/>
  <c r="N659" i="84" s="1"/>
  <c r="M643" i="84"/>
  <c r="N643" i="84" s="1"/>
  <c r="M665" i="84"/>
  <c r="N665" i="84" s="1"/>
  <c r="M658" i="84"/>
  <c r="N658" i="84" s="1"/>
  <c r="M642" i="84"/>
  <c r="N642" i="84" s="1"/>
  <c r="M669" i="84"/>
  <c r="N669" i="84" s="1"/>
  <c r="M656" i="84"/>
  <c r="N656" i="84" s="1"/>
  <c r="M640" i="84"/>
  <c r="N640" i="84" s="1"/>
  <c r="M649" i="84"/>
  <c r="N649" i="84" s="1"/>
  <c r="M671" i="84"/>
  <c r="N671" i="84" s="1"/>
  <c r="M639" i="84"/>
  <c r="N639" i="84" s="1"/>
  <c r="M653" i="84"/>
  <c r="N653" i="84" s="1"/>
  <c r="M670" i="84"/>
  <c r="N670" i="84" s="1"/>
  <c r="M654" i="84"/>
  <c r="N654" i="84" s="1"/>
  <c r="M638" i="84"/>
  <c r="N638" i="84" s="1"/>
  <c r="M657" i="84"/>
  <c r="N657" i="84" s="1"/>
  <c r="M668" i="84"/>
  <c r="N668" i="84" s="1"/>
  <c r="M652" i="84"/>
  <c r="N652" i="84" s="1"/>
  <c r="M636" i="84"/>
  <c r="N636" i="84" s="1"/>
  <c r="M637" i="84"/>
  <c r="N637" i="84" s="1"/>
  <c r="M667" i="84"/>
  <c r="N667" i="84" s="1"/>
  <c r="M651" i="84"/>
  <c r="N651" i="84" s="1"/>
  <c r="M635" i="84"/>
  <c r="N635" i="84" s="1"/>
  <c r="M641" i="84"/>
  <c r="N641" i="84" s="1"/>
  <c r="M666" i="84"/>
  <c r="N666" i="84" s="1"/>
  <c r="M650" i="84"/>
  <c r="N650" i="84" s="1"/>
  <c r="M634" i="84"/>
  <c r="N634" i="84" s="1"/>
  <c r="M645" i="84"/>
  <c r="N645" i="84" s="1"/>
  <c r="M664" i="84"/>
  <c r="N664" i="84" s="1"/>
  <c r="M648" i="84"/>
  <c r="N648" i="84" s="1"/>
  <c r="M632" i="84"/>
  <c r="N632" i="84" s="1"/>
  <c r="M629" i="84"/>
  <c r="N629" i="84" s="1"/>
  <c r="M663" i="84"/>
  <c r="N663" i="84" s="1"/>
  <c r="M647" i="84"/>
  <c r="N647" i="84" s="1"/>
  <c r="M631" i="84"/>
  <c r="N631" i="84" s="1"/>
  <c r="M627" i="84"/>
  <c r="N627" i="84" s="1"/>
  <c r="M614" i="84"/>
  <c r="N614" i="84" s="1"/>
  <c r="M628" i="84"/>
  <c r="N628" i="84" s="1"/>
  <c r="M621" i="84"/>
  <c r="N621" i="84" s="1"/>
  <c r="M617" i="84"/>
  <c r="N617" i="84" s="1"/>
  <c r="M626" i="84"/>
  <c r="N626" i="84" s="1"/>
  <c r="M624" i="84"/>
  <c r="N624" i="84" s="1"/>
  <c r="M623" i="84"/>
  <c r="N623" i="84" s="1"/>
  <c r="M622" i="84"/>
  <c r="N622" i="84" s="1"/>
  <c r="M620" i="84"/>
  <c r="N620" i="84" s="1"/>
  <c r="M619" i="84"/>
  <c r="N619" i="84" s="1"/>
  <c r="M618" i="84"/>
  <c r="N618" i="84" s="1"/>
  <c r="M616" i="84"/>
  <c r="N616" i="84" s="1"/>
  <c r="M615" i="84"/>
  <c r="N615" i="84" s="1"/>
  <c r="M625" i="84"/>
  <c r="N625" i="84" s="1"/>
  <c r="H7" i="84"/>
  <c r="M7" i="84"/>
  <c r="N7" i="84" s="1"/>
  <c r="H55" i="84"/>
  <c r="M55" i="84"/>
  <c r="N55" i="84" s="1"/>
  <c r="M87" i="84"/>
  <c r="N87" i="84" s="1"/>
  <c r="H87" i="84"/>
  <c r="H135" i="84"/>
  <c r="M135" i="84"/>
  <c r="N135" i="84" s="1"/>
  <c r="H199" i="84"/>
  <c r="M199" i="84"/>
  <c r="N199" i="84" s="1"/>
  <c r="H23" i="84"/>
  <c r="M23" i="84"/>
  <c r="N23" i="84" s="1"/>
  <c r="H71" i="84"/>
  <c r="M71" i="84"/>
  <c r="N71" i="84" s="1"/>
  <c r="H151" i="84"/>
  <c r="M151" i="84"/>
  <c r="N151" i="84" s="1"/>
  <c r="H215" i="84"/>
  <c r="M215" i="84"/>
  <c r="N215" i="84" s="1"/>
  <c r="H295" i="84"/>
  <c r="M295" i="84"/>
  <c r="N295" i="84" s="1"/>
  <c r="M36" i="84"/>
  <c r="N36" i="84" s="1"/>
  <c r="H36" i="84"/>
  <c r="H84" i="84"/>
  <c r="M84" i="84"/>
  <c r="N84" i="84" s="1"/>
  <c r="H100" i="84"/>
  <c r="M100" i="84"/>
  <c r="N100" i="84" s="1"/>
  <c r="H164" i="84"/>
  <c r="M164" i="84"/>
  <c r="N164" i="84" s="1"/>
  <c r="H196" i="84"/>
  <c r="M196" i="84"/>
  <c r="N196" i="84" s="1"/>
  <c r="H244" i="84"/>
  <c r="M244" i="84"/>
  <c r="N244" i="84" s="1"/>
  <c r="H17" i="84"/>
  <c r="M17" i="84"/>
  <c r="N17" i="84" s="1"/>
  <c r="H33" i="84"/>
  <c r="M33" i="84"/>
  <c r="N33" i="84" s="1"/>
  <c r="H49" i="84"/>
  <c r="M49" i="84"/>
  <c r="N49" i="84" s="1"/>
  <c r="H113" i="84"/>
  <c r="M113" i="84"/>
  <c r="N113" i="84" s="1"/>
  <c r="H161" i="84"/>
  <c r="M161" i="84"/>
  <c r="N161" i="84" s="1"/>
  <c r="H209" i="84"/>
  <c r="M209" i="84"/>
  <c r="N209" i="84" s="1"/>
  <c r="H273" i="84"/>
  <c r="M273" i="84"/>
  <c r="N273" i="84" s="1"/>
  <c r="H305" i="84"/>
  <c r="M305" i="84"/>
  <c r="N305" i="84" s="1"/>
  <c r="H26" i="84"/>
  <c r="M26" i="84"/>
  <c r="N26" i="84" s="1"/>
  <c r="H58" i="84"/>
  <c r="M58" i="84"/>
  <c r="N58" i="84" s="1"/>
  <c r="H74" i="84"/>
  <c r="M74" i="84"/>
  <c r="N74" i="84" s="1"/>
  <c r="H90" i="84"/>
  <c r="M90" i="84"/>
  <c r="N90" i="84" s="1"/>
  <c r="H170" i="84"/>
  <c r="M170" i="84"/>
  <c r="N170" i="84" s="1"/>
  <c r="H186" i="84"/>
  <c r="M186" i="84"/>
  <c r="N186" i="84" s="1"/>
  <c r="H266" i="84"/>
  <c r="M266" i="84"/>
  <c r="N266" i="84" s="1"/>
  <c r="H298" i="84"/>
  <c r="M298" i="84"/>
  <c r="N298" i="84" s="1"/>
  <c r="H347" i="84"/>
  <c r="M347" i="84"/>
  <c r="N347" i="84" s="1"/>
  <c r="H395" i="84"/>
  <c r="M395" i="84"/>
  <c r="N395" i="84" s="1"/>
  <c r="H427" i="84"/>
  <c r="M427" i="84"/>
  <c r="N427" i="84" s="1"/>
  <c r="M507" i="84"/>
  <c r="N507" i="84" s="1"/>
  <c r="H507" i="84"/>
  <c r="H523" i="84"/>
  <c r="M523" i="84"/>
  <c r="N523" i="84" s="1"/>
  <c r="M571" i="84"/>
  <c r="N571" i="84" s="1"/>
  <c r="H571" i="84"/>
  <c r="M587" i="84"/>
  <c r="N587" i="84" s="1"/>
  <c r="H587" i="84"/>
  <c r="H348" i="84"/>
  <c r="M348" i="84"/>
  <c r="N348" i="84" s="1"/>
  <c r="H364" i="84"/>
  <c r="M364" i="84"/>
  <c r="N364" i="84" s="1"/>
  <c r="H476" i="84"/>
  <c r="M476" i="84"/>
  <c r="N476" i="84" s="1"/>
  <c r="H492" i="84"/>
  <c r="M492" i="84"/>
  <c r="N492" i="84" s="1"/>
  <c r="H540" i="84"/>
  <c r="M540" i="84"/>
  <c r="N540" i="84" s="1"/>
  <c r="H556" i="84"/>
  <c r="M556" i="84"/>
  <c r="N556" i="84" s="1"/>
  <c r="H572" i="84"/>
  <c r="M572" i="84"/>
  <c r="N572" i="84" s="1"/>
  <c r="H604" i="84"/>
  <c r="M604" i="84"/>
  <c r="N604" i="84" s="1"/>
  <c r="H497" i="84"/>
  <c r="M497" i="84"/>
  <c r="N497" i="84" s="1"/>
  <c r="H397" i="84"/>
  <c r="M397" i="84"/>
  <c r="N397" i="84" s="1"/>
  <c r="H493" i="84"/>
  <c r="M493" i="84"/>
  <c r="N493" i="84" s="1"/>
  <c r="H541" i="84"/>
  <c r="M541" i="84"/>
  <c r="N541" i="84" s="1"/>
  <c r="H370" i="84"/>
  <c r="M370" i="84"/>
  <c r="N370" i="84" s="1"/>
  <c r="H386" i="84"/>
  <c r="M386" i="84"/>
  <c r="N386" i="84" s="1"/>
  <c r="H434" i="84"/>
  <c r="M434" i="84"/>
  <c r="N434" i="84" s="1"/>
  <c r="H482" i="84"/>
  <c r="M482" i="84"/>
  <c r="N482" i="84" s="1"/>
  <c r="H530" i="84"/>
  <c r="M530" i="84"/>
  <c r="N530" i="84" s="1"/>
  <c r="H546" i="84"/>
  <c r="M546" i="84"/>
  <c r="N546" i="84" s="1"/>
  <c r="H562" i="84"/>
  <c r="M562" i="84"/>
  <c r="N562" i="84" s="1"/>
  <c r="M381" i="84"/>
  <c r="N381" i="84" s="1"/>
  <c r="H381" i="84"/>
  <c r="H477" i="84"/>
  <c r="M477" i="84"/>
  <c r="N477" i="84" s="1"/>
  <c r="H585" i="84"/>
  <c r="M585" i="84"/>
  <c r="N585" i="84" s="1"/>
  <c r="M601" i="84"/>
  <c r="N601" i="84" s="1"/>
  <c r="H601" i="84"/>
  <c r="M557" i="84"/>
  <c r="N557" i="84" s="1"/>
  <c r="H557" i="84"/>
  <c r="H11" i="84"/>
  <c r="M11" i="84"/>
  <c r="N11" i="84" s="1"/>
  <c r="H27" i="84"/>
  <c r="M27" i="84"/>
  <c r="N27" i="84" s="1"/>
  <c r="H43" i="84"/>
  <c r="M43" i="84"/>
  <c r="N43" i="84" s="1"/>
  <c r="H59" i="84"/>
  <c r="M59" i="84"/>
  <c r="N59" i="84" s="1"/>
  <c r="H75" i="84"/>
  <c r="M75" i="84"/>
  <c r="N75" i="84" s="1"/>
  <c r="H91" i="84"/>
  <c r="M91" i="84"/>
  <c r="N91" i="84" s="1"/>
  <c r="H107" i="84"/>
  <c r="M107" i="84"/>
  <c r="N107" i="84" s="1"/>
  <c r="H123" i="84"/>
  <c r="M123" i="84"/>
  <c r="N123" i="84" s="1"/>
  <c r="H139" i="84"/>
  <c r="M139" i="84"/>
  <c r="N139" i="84" s="1"/>
  <c r="H155" i="84"/>
  <c r="M155" i="84"/>
  <c r="N155" i="84" s="1"/>
  <c r="H171" i="84"/>
  <c r="M171" i="84"/>
  <c r="N171" i="84" s="1"/>
  <c r="H187" i="84"/>
  <c r="M187" i="84"/>
  <c r="N187" i="84" s="1"/>
  <c r="H203" i="84"/>
  <c r="M203" i="84"/>
  <c r="N203" i="84" s="1"/>
  <c r="H219" i="84"/>
  <c r="M219" i="84"/>
  <c r="N219" i="84" s="1"/>
  <c r="H235" i="84"/>
  <c r="M235" i="84"/>
  <c r="N235" i="84" s="1"/>
  <c r="H251" i="84"/>
  <c r="M251" i="84"/>
  <c r="N251" i="84" s="1"/>
  <c r="H267" i="84"/>
  <c r="M267" i="84"/>
  <c r="N267" i="84" s="1"/>
  <c r="H283" i="84"/>
  <c r="M283" i="84"/>
  <c r="N283" i="84" s="1"/>
  <c r="H299" i="84"/>
  <c r="M299" i="84"/>
  <c r="N299" i="84" s="1"/>
  <c r="H315" i="84"/>
  <c r="M315" i="84"/>
  <c r="N315" i="84" s="1"/>
  <c r="H331" i="84"/>
  <c r="M331" i="84"/>
  <c r="N331" i="84" s="1"/>
  <c r="H8" i="84"/>
  <c r="M8" i="84"/>
  <c r="N8" i="84" s="1"/>
  <c r="H24" i="84"/>
  <c r="M24" i="84"/>
  <c r="N24" i="84" s="1"/>
  <c r="H40" i="84"/>
  <c r="M40" i="84"/>
  <c r="N40" i="84" s="1"/>
  <c r="H56" i="84"/>
  <c r="M56" i="84"/>
  <c r="N56" i="84" s="1"/>
  <c r="M72" i="84"/>
  <c r="N72" i="84" s="1"/>
  <c r="H72" i="84"/>
  <c r="H88" i="84"/>
  <c r="M88" i="84"/>
  <c r="N88" i="84" s="1"/>
  <c r="H104" i="84"/>
  <c r="M104" i="84"/>
  <c r="N104" i="84" s="1"/>
  <c r="H120" i="84"/>
  <c r="M120" i="84"/>
  <c r="N120" i="84" s="1"/>
  <c r="H136" i="84"/>
  <c r="M136" i="84"/>
  <c r="N136" i="84" s="1"/>
  <c r="H152" i="84"/>
  <c r="M152" i="84"/>
  <c r="N152" i="84" s="1"/>
  <c r="H168" i="84"/>
  <c r="M168" i="84"/>
  <c r="N168" i="84" s="1"/>
  <c r="H184" i="84"/>
  <c r="M184" i="84"/>
  <c r="N184" i="84" s="1"/>
  <c r="H200" i="84"/>
  <c r="M200" i="84"/>
  <c r="N200" i="84" s="1"/>
  <c r="H216" i="84"/>
  <c r="M216" i="84"/>
  <c r="N216" i="84" s="1"/>
  <c r="H232" i="84"/>
  <c r="M232" i="84"/>
  <c r="N232" i="84" s="1"/>
  <c r="H248" i="84"/>
  <c r="M248" i="84"/>
  <c r="N248" i="84" s="1"/>
  <c r="H264" i="84"/>
  <c r="M264" i="84"/>
  <c r="N264" i="84" s="1"/>
  <c r="H280" i="84"/>
  <c r="M280" i="84"/>
  <c r="N280" i="84" s="1"/>
  <c r="H5" i="84"/>
  <c r="M5" i="84"/>
  <c r="N5" i="84" s="1"/>
  <c r="H21" i="84"/>
  <c r="M21" i="84"/>
  <c r="N21" i="84" s="1"/>
  <c r="H37" i="84"/>
  <c r="M37" i="84"/>
  <c r="N37" i="84" s="1"/>
  <c r="H53" i="84"/>
  <c r="M53" i="84"/>
  <c r="N53" i="84" s="1"/>
  <c r="H69" i="84"/>
  <c r="M69" i="84"/>
  <c r="N69" i="84" s="1"/>
  <c r="H85" i="84"/>
  <c r="M85" i="84"/>
  <c r="N85" i="84" s="1"/>
  <c r="H101" i="84"/>
  <c r="M101" i="84"/>
  <c r="N101" i="84" s="1"/>
  <c r="H117" i="84"/>
  <c r="M117" i="84"/>
  <c r="N117" i="84" s="1"/>
  <c r="H133" i="84"/>
  <c r="M133" i="84"/>
  <c r="N133" i="84" s="1"/>
  <c r="H149" i="84"/>
  <c r="M149" i="84"/>
  <c r="N149" i="84" s="1"/>
  <c r="H165" i="84"/>
  <c r="M165" i="84"/>
  <c r="N165" i="84" s="1"/>
  <c r="H181" i="84"/>
  <c r="M181" i="84"/>
  <c r="N181" i="84" s="1"/>
  <c r="H197" i="84"/>
  <c r="M197" i="84"/>
  <c r="N197" i="84" s="1"/>
  <c r="H213" i="84"/>
  <c r="M213" i="84"/>
  <c r="N213" i="84" s="1"/>
  <c r="H229" i="84"/>
  <c r="M229" i="84"/>
  <c r="N229" i="84" s="1"/>
  <c r="H245" i="84"/>
  <c r="M245" i="84"/>
  <c r="N245" i="84" s="1"/>
  <c r="H261" i="84"/>
  <c r="M261" i="84"/>
  <c r="N261" i="84" s="1"/>
  <c r="H277" i="84"/>
  <c r="M277" i="84"/>
  <c r="N277" i="84" s="1"/>
  <c r="H293" i="84"/>
  <c r="M293" i="84"/>
  <c r="N293" i="84" s="1"/>
  <c r="H309" i="84"/>
  <c r="M309" i="84"/>
  <c r="N309" i="84" s="1"/>
  <c r="H325" i="84"/>
  <c r="M325" i="84"/>
  <c r="N325" i="84" s="1"/>
  <c r="H14" i="84"/>
  <c r="M14" i="84"/>
  <c r="N14" i="84" s="1"/>
  <c r="H30" i="84"/>
  <c r="M30" i="84"/>
  <c r="N30" i="84" s="1"/>
  <c r="M46" i="84"/>
  <c r="N46" i="84" s="1"/>
  <c r="H46" i="84"/>
  <c r="H62" i="84"/>
  <c r="M62" i="84"/>
  <c r="N62" i="84" s="1"/>
  <c r="M78" i="84"/>
  <c r="N78" i="84" s="1"/>
  <c r="H78" i="84"/>
  <c r="H94" i="84"/>
  <c r="M94" i="84"/>
  <c r="N94" i="84" s="1"/>
  <c r="H110" i="84"/>
  <c r="M110" i="84"/>
  <c r="N110" i="84" s="1"/>
  <c r="H126" i="84"/>
  <c r="M126" i="84"/>
  <c r="N126" i="84" s="1"/>
  <c r="H142" i="84"/>
  <c r="M142" i="84"/>
  <c r="N142" i="84" s="1"/>
  <c r="H158" i="84"/>
  <c r="M158" i="84"/>
  <c r="N158" i="84" s="1"/>
  <c r="M174" i="84"/>
  <c r="N174" i="84" s="1"/>
  <c r="H174" i="84"/>
  <c r="H190" i="84"/>
  <c r="M190" i="84"/>
  <c r="N190" i="84" s="1"/>
  <c r="H206" i="84"/>
  <c r="M206" i="84"/>
  <c r="N206" i="84" s="1"/>
  <c r="H222" i="84"/>
  <c r="M222" i="84"/>
  <c r="N222" i="84" s="1"/>
  <c r="H238" i="84"/>
  <c r="M238" i="84"/>
  <c r="N238" i="84" s="1"/>
  <c r="H254" i="84"/>
  <c r="M254" i="84"/>
  <c r="N254" i="84" s="1"/>
  <c r="H270" i="84"/>
  <c r="M270" i="84"/>
  <c r="N270" i="84" s="1"/>
  <c r="H286" i="84"/>
  <c r="M286" i="84"/>
  <c r="N286" i="84" s="1"/>
  <c r="H302" i="84"/>
  <c r="M302" i="84"/>
  <c r="N302" i="84" s="1"/>
  <c r="H318" i="84"/>
  <c r="M318" i="84"/>
  <c r="N318" i="84" s="1"/>
  <c r="H334" i="84"/>
  <c r="M334" i="84"/>
  <c r="N334" i="84" s="1"/>
  <c r="H351" i="84"/>
  <c r="M351" i="84"/>
  <c r="N351" i="84" s="1"/>
  <c r="H367" i="84"/>
  <c r="M367" i="84"/>
  <c r="N367" i="84" s="1"/>
  <c r="H383" i="84"/>
  <c r="M383" i="84"/>
  <c r="N383" i="84" s="1"/>
  <c r="H399" i="84"/>
  <c r="M399" i="84"/>
  <c r="N399" i="84" s="1"/>
  <c r="H415" i="84"/>
  <c r="M415" i="84"/>
  <c r="N415" i="84" s="1"/>
  <c r="H431" i="84"/>
  <c r="M431" i="84"/>
  <c r="N431" i="84" s="1"/>
  <c r="H447" i="84"/>
  <c r="M447" i="84"/>
  <c r="N447" i="84" s="1"/>
  <c r="H463" i="84"/>
  <c r="M463" i="84"/>
  <c r="N463" i="84" s="1"/>
  <c r="H479" i="84"/>
  <c r="M479" i="84"/>
  <c r="N479" i="84" s="1"/>
  <c r="H495" i="84"/>
  <c r="M495" i="84"/>
  <c r="N495" i="84" s="1"/>
  <c r="H511" i="84"/>
  <c r="M511" i="84"/>
  <c r="N511" i="84" s="1"/>
  <c r="H527" i="84"/>
  <c r="M527" i="84"/>
  <c r="N527" i="84" s="1"/>
  <c r="M543" i="84"/>
  <c r="N543" i="84" s="1"/>
  <c r="H543" i="84"/>
  <c r="M559" i="84"/>
  <c r="N559" i="84" s="1"/>
  <c r="H559" i="84"/>
  <c r="M575" i="84"/>
  <c r="N575" i="84" s="1"/>
  <c r="H575" i="84"/>
  <c r="M591" i="84"/>
  <c r="N591" i="84" s="1"/>
  <c r="H591" i="84"/>
  <c r="M607" i="84"/>
  <c r="N607" i="84" s="1"/>
  <c r="H607" i="84"/>
  <c r="H304" i="84"/>
  <c r="M304" i="84"/>
  <c r="N304" i="84" s="1"/>
  <c r="H320" i="84"/>
  <c r="M320" i="84"/>
  <c r="N320" i="84" s="1"/>
  <c r="H336" i="84"/>
  <c r="M336" i="84"/>
  <c r="N336" i="84" s="1"/>
  <c r="H352" i="84"/>
  <c r="M352" i="84"/>
  <c r="N352" i="84" s="1"/>
  <c r="H368" i="84"/>
  <c r="M368" i="84"/>
  <c r="N368" i="84" s="1"/>
  <c r="H384" i="84"/>
  <c r="M384" i="84"/>
  <c r="N384" i="84" s="1"/>
  <c r="H400" i="84"/>
  <c r="M400" i="84"/>
  <c r="N400" i="84" s="1"/>
  <c r="M416" i="84"/>
  <c r="N416" i="84" s="1"/>
  <c r="H416" i="84"/>
  <c r="H432" i="84"/>
  <c r="M432" i="84"/>
  <c r="N432" i="84" s="1"/>
  <c r="M448" i="84"/>
  <c r="N448" i="84" s="1"/>
  <c r="H448" i="84"/>
  <c r="H464" i="84"/>
  <c r="M464" i="84"/>
  <c r="N464" i="84" s="1"/>
  <c r="H480" i="84"/>
  <c r="M480" i="84"/>
  <c r="N480" i="84" s="1"/>
  <c r="H496" i="84"/>
  <c r="M496" i="84"/>
  <c r="N496" i="84" s="1"/>
  <c r="M512" i="84"/>
  <c r="N512" i="84" s="1"/>
  <c r="H512" i="84"/>
  <c r="H528" i="84"/>
  <c r="M528" i="84"/>
  <c r="N528" i="84" s="1"/>
  <c r="H544" i="84"/>
  <c r="M544" i="84"/>
  <c r="N544" i="84" s="1"/>
  <c r="H560" i="84"/>
  <c r="M560" i="84"/>
  <c r="N560" i="84" s="1"/>
  <c r="H576" i="84"/>
  <c r="M576" i="84"/>
  <c r="N576" i="84" s="1"/>
  <c r="M592" i="84"/>
  <c r="N592" i="84" s="1"/>
  <c r="H592" i="84"/>
  <c r="H608" i="84"/>
  <c r="M608" i="84"/>
  <c r="N608" i="84" s="1"/>
  <c r="H361" i="84"/>
  <c r="M361" i="84"/>
  <c r="N361" i="84" s="1"/>
  <c r="H413" i="84"/>
  <c r="M413" i="84"/>
  <c r="N413" i="84" s="1"/>
  <c r="H461" i="84"/>
  <c r="M461" i="84"/>
  <c r="N461" i="84" s="1"/>
  <c r="H509" i="84"/>
  <c r="M509" i="84"/>
  <c r="N509" i="84" s="1"/>
  <c r="H333" i="84"/>
  <c r="M333" i="84"/>
  <c r="N333" i="84" s="1"/>
  <c r="M365" i="84"/>
  <c r="N365" i="84" s="1"/>
  <c r="H365" i="84"/>
  <c r="H409" i="84"/>
  <c r="M409" i="84"/>
  <c r="N409" i="84" s="1"/>
  <c r="H457" i="84"/>
  <c r="M457" i="84"/>
  <c r="N457" i="84" s="1"/>
  <c r="H501" i="84"/>
  <c r="M501" i="84"/>
  <c r="N501" i="84" s="1"/>
  <c r="H342" i="84"/>
  <c r="M342" i="84"/>
  <c r="N342" i="84" s="1"/>
  <c r="H358" i="84"/>
  <c r="M358" i="84"/>
  <c r="N358" i="84" s="1"/>
  <c r="H374" i="84"/>
  <c r="M374" i="84"/>
  <c r="N374" i="84" s="1"/>
  <c r="H390" i="84"/>
  <c r="M390" i="84"/>
  <c r="N390" i="84" s="1"/>
  <c r="H406" i="84"/>
  <c r="M406" i="84"/>
  <c r="N406" i="84" s="1"/>
  <c r="H422" i="84"/>
  <c r="M422" i="84"/>
  <c r="N422" i="84" s="1"/>
  <c r="H438" i="84"/>
  <c r="M438" i="84"/>
  <c r="N438" i="84" s="1"/>
  <c r="H454" i="84"/>
  <c r="M454" i="84"/>
  <c r="N454" i="84" s="1"/>
  <c r="H470" i="84"/>
  <c r="M470" i="84"/>
  <c r="N470" i="84" s="1"/>
  <c r="H486" i="84"/>
  <c r="M486" i="84"/>
  <c r="N486" i="84" s="1"/>
  <c r="H502" i="84"/>
  <c r="M502" i="84"/>
  <c r="N502" i="84" s="1"/>
  <c r="H518" i="84"/>
  <c r="M518" i="84"/>
  <c r="N518" i="84" s="1"/>
  <c r="H534" i="84"/>
  <c r="M534" i="84"/>
  <c r="N534" i="84" s="1"/>
  <c r="H550" i="84"/>
  <c r="M550" i="84"/>
  <c r="N550" i="84" s="1"/>
  <c r="H566" i="84"/>
  <c r="M566" i="84"/>
  <c r="N566" i="84" s="1"/>
  <c r="H582" i="84"/>
  <c r="M582" i="84"/>
  <c r="N582" i="84" s="1"/>
  <c r="H598" i="84"/>
  <c r="M598" i="84"/>
  <c r="N598" i="84" s="1"/>
  <c r="H2" i="84"/>
  <c r="M2" i="84"/>
  <c r="H393" i="84"/>
  <c r="M393" i="84"/>
  <c r="N393" i="84" s="1"/>
  <c r="H441" i="84"/>
  <c r="M441" i="84"/>
  <c r="N441" i="84" s="1"/>
  <c r="H489" i="84"/>
  <c r="M489" i="84"/>
  <c r="N489" i="84" s="1"/>
  <c r="H537" i="84"/>
  <c r="M537" i="84"/>
  <c r="N537" i="84" s="1"/>
  <c r="H573" i="84"/>
  <c r="M573" i="84"/>
  <c r="N573" i="84" s="1"/>
  <c r="M589" i="84"/>
  <c r="N589" i="84" s="1"/>
  <c r="H589" i="84"/>
  <c r="H605" i="84"/>
  <c r="M605" i="84"/>
  <c r="N605" i="84" s="1"/>
  <c r="H553" i="84"/>
  <c r="M553" i="84"/>
  <c r="N553" i="84" s="1"/>
  <c r="H39" i="84"/>
  <c r="M39" i="84"/>
  <c r="N39" i="84" s="1"/>
  <c r="H167" i="84"/>
  <c r="M167" i="84"/>
  <c r="N167" i="84" s="1"/>
  <c r="H183" i="84"/>
  <c r="H247" i="84"/>
  <c r="M247" i="84"/>
  <c r="N247" i="84" s="1"/>
  <c r="M4" i="84"/>
  <c r="N4" i="84" s="1"/>
  <c r="H4" i="84"/>
  <c r="H68" i="84"/>
  <c r="M68" i="84"/>
  <c r="N68" i="84" s="1"/>
  <c r="H132" i="84"/>
  <c r="M132" i="84"/>
  <c r="N132" i="84" s="1"/>
  <c r="H180" i="84"/>
  <c r="M180" i="84"/>
  <c r="N180" i="84" s="1"/>
  <c r="H212" i="84"/>
  <c r="M212" i="84"/>
  <c r="N212" i="84" s="1"/>
  <c r="H260" i="84"/>
  <c r="M260" i="84"/>
  <c r="N260" i="84" s="1"/>
  <c r="H276" i="84"/>
  <c r="M276" i="84"/>
  <c r="N276" i="84" s="1"/>
  <c r="H65" i="84"/>
  <c r="M65" i="84"/>
  <c r="N65" i="84" s="1"/>
  <c r="H97" i="84"/>
  <c r="M97" i="84"/>
  <c r="N97" i="84" s="1"/>
  <c r="H145" i="84"/>
  <c r="M145" i="84"/>
  <c r="N145" i="84" s="1"/>
  <c r="H193" i="84"/>
  <c r="M193" i="84"/>
  <c r="N193" i="84" s="1"/>
  <c r="H241" i="84"/>
  <c r="M241" i="84"/>
  <c r="N241" i="84" s="1"/>
  <c r="H289" i="84"/>
  <c r="M289" i="84"/>
  <c r="N289" i="84" s="1"/>
  <c r="M10" i="84"/>
  <c r="N10" i="84" s="1"/>
  <c r="H10" i="84"/>
  <c r="H106" i="84"/>
  <c r="M106" i="84"/>
  <c r="N106" i="84" s="1"/>
  <c r="H154" i="84"/>
  <c r="M154" i="84"/>
  <c r="N154" i="84" s="1"/>
  <c r="H202" i="84"/>
  <c r="M202" i="84"/>
  <c r="N202" i="84" s="1"/>
  <c r="H218" i="84"/>
  <c r="M218" i="84"/>
  <c r="N218" i="84" s="1"/>
  <c r="H250" i="84"/>
  <c r="M250" i="84"/>
  <c r="N250" i="84" s="1"/>
  <c r="H314" i="84"/>
  <c r="M314" i="84"/>
  <c r="N314" i="84" s="1"/>
  <c r="M363" i="84"/>
  <c r="N363" i="84" s="1"/>
  <c r="H363" i="84"/>
  <c r="M379" i="84"/>
  <c r="N379" i="84" s="1"/>
  <c r="H379" i="84"/>
  <c r="M443" i="84"/>
  <c r="N443" i="84" s="1"/>
  <c r="H443" i="84"/>
  <c r="H475" i="84"/>
  <c r="M475" i="84"/>
  <c r="N475" i="84" s="1"/>
  <c r="M555" i="84"/>
  <c r="N555" i="84" s="1"/>
  <c r="H555" i="84"/>
  <c r="H332" i="84"/>
  <c r="M332" i="84"/>
  <c r="N332" i="84" s="1"/>
  <c r="H380" i="84"/>
  <c r="M380" i="84"/>
  <c r="N380" i="84" s="1"/>
  <c r="H396" i="84"/>
  <c r="M396" i="84"/>
  <c r="N396" i="84" s="1"/>
  <c r="H444" i="84"/>
  <c r="M444" i="84"/>
  <c r="N444" i="84" s="1"/>
  <c r="H460" i="84"/>
  <c r="M460" i="84"/>
  <c r="N460" i="84" s="1"/>
  <c r="H508" i="84"/>
  <c r="M508" i="84"/>
  <c r="N508" i="84" s="1"/>
  <c r="H524" i="84"/>
  <c r="M524" i="84"/>
  <c r="N524" i="84" s="1"/>
  <c r="H353" i="84"/>
  <c r="M353" i="84"/>
  <c r="N353" i="84" s="1"/>
  <c r="H401" i="84"/>
  <c r="M401" i="84"/>
  <c r="N401" i="84" s="1"/>
  <c r="H545" i="84"/>
  <c r="M545" i="84"/>
  <c r="N545" i="84" s="1"/>
  <c r="M357" i="84"/>
  <c r="N357" i="84" s="1"/>
  <c r="H357" i="84"/>
  <c r="H594" i="84"/>
  <c r="M594" i="84"/>
  <c r="N594" i="84" s="1"/>
  <c r="H429" i="84"/>
  <c r="M429" i="84"/>
  <c r="N429" i="84" s="1"/>
  <c r="H569" i="84"/>
  <c r="M569" i="84"/>
  <c r="N569" i="84" s="1"/>
  <c r="H15" i="84"/>
  <c r="M15" i="84"/>
  <c r="N15" i="84" s="1"/>
  <c r="M31" i="84"/>
  <c r="N31" i="84" s="1"/>
  <c r="H31" i="84"/>
  <c r="H47" i="84"/>
  <c r="M47" i="84"/>
  <c r="N47" i="84" s="1"/>
  <c r="M63" i="84"/>
  <c r="N63" i="84" s="1"/>
  <c r="H63" i="84"/>
  <c r="H79" i="84"/>
  <c r="M79" i="84"/>
  <c r="N79" i="84" s="1"/>
  <c r="M95" i="84"/>
  <c r="N95" i="84" s="1"/>
  <c r="H95" i="84"/>
  <c r="H111" i="84"/>
  <c r="M111" i="84"/>
  <c r="N111" i="84" s="1"/>
  <c r="H127" i="84"/>
  <c r="M127" i="84"/>
  <c r="N127" i="84" s="1"/>
  <c r="H143" i="84"/>
  <c r="M143" i="84"/>
  <c r="N143" i="84" s="1"/>
  <c r="H159" i="84"/>
  <c r="M159" i="84"/>
  <c r="N159" i="84" s="1"/>
  <c r="H175" i="84"/>
  <c r="M175" i="84"/>
  <c r="N175" i="84" s="1"/>
  <c r="H191" i="84"/>
  <c r="M191" i="84"/>
  <c r="N191" i="84" s="1"/>
  <c r="H207" i="84"/>
  <c r="M207" i="84"/>
  <c r="N207" i="84" s="1"/>
  <c r="H223" i="84"/>
  <c r="M223" i="84"/>
  <c r="N223" i="84" s="1"/>
  <c r="H239" i="84"/>
  <c r="M239" i="84"/>
  <c r="N239" i="84" s="1"/>
  <c r="H255" i="84"/>
  <c r="M255" i="84"/>
  <c r="N255" i="84" s="1"/>
  <c r="H271" i="84"/>
  <c r="M271" i="84"/>
  <c r="N271" i="84" s="1"/>
  <c r="H287" i="84"/>
  <c r="M287" i="84"/>
  <c r="N287" i="84" s="1"/>
  <c r="H303" i="84"/>
  <c r="M303" i="84"/>
  <c r="N303" i="84" s="1"/>
  <c r="H319" i="84"/>
  <c r="M319" i="84"/>
  <c r="N319" i="84" s="1"/>
  <c r="H335" i="84"/>
  <c r="M335" i="84"/>
  <c r="N335" i="84" s="1"/>
  <c r="H12" i="84"/>
  <c r="M12" i="84"/>
  <c r="N12" i="84" s="1"/>
  <c r="H28" i="84"/>
  <c r="M28" i="84"/>
  <c r="N28" i="84" s="1"/>
  <c r="H44" i="84"/>
  <c r="M44" i="84"/>
  <c r="N44" i="84" s="1"/>
  <c r="H60" i="84"/>
  <c r="M60" i="84"/>
  <c r="N60" i="84" s="1"/>
  <c r="H76" i="84"/>
  <c r="M76" i="84"/>
  <c r="N76" i="84" s="1"/>
  <c r="H92" i="84"/>
  <c r="M92" i="84"/>
  <c r="N92" i="84" s="1"/>
  <c r="H108" i="84"/>
  <c r="M108" i="84"/>
  <c r="N108" i="84" s="1"/>
  <c r="H124" i="84"/>
  <c r="M124" i="84"/>
  <c r="N124" i="84" s="1"/>
  <c r="H140" i="84"/>
  <c r="M140" i="84"/>
  <c r="N140" i="84" s="1"/>
  <c r="H156" i="84"/>
  <c r="M156" i="84"/>
  <c r="N156" i="84" s="1"/>
  <c r="H172" i="84"/>
  <c r="M172" i="84"/>
  <c r="N172" i="84" s="1"/>
  <c r="M188" i="84"/>
  <c r="N188" i="84" s="1"/>
  <c r="H188" i="84"/>
  <c r="H204" i="84"/>
  <c r="M204" i="84"/>
  <c r="N204" i="84" s="1"/>
  <c r="H220" i="84"/>
  <c r="M220" i="84"/>
  <c r="N220" i="84" s="1"/>
  <c r="H236" i="84"/>
  <c r="M236" i="84"/>
  <c r="N236" i="84" s="1"/>
  <c r="H252" i="84"/>
  <c r="M252" i="84"/>
  <c r="N252" i="84" s="1"/>
  <c r="H268" i="84"/>
  <c r="M268" i="84"/>
  <c r="N268" i="84" s="1"/>
  <c r="H284" i="84"/>
  <c r="M284" i="84"/>
  <c r="N284" i="84" s="1"/>
  <c r="H9" i="84"/>
  <c r="M9" i="84"/>
  <c r="N9" i="84" s="1"/>
  <c r="H25" i="84"/>
  <c r="M25" i="84"/>
  <c r="N25" i="84" s="1"/>
  <c r="H41" i="84"/>
  <c r="M41" i="84"/>
  <c r="N41" i="84" s="1"/>
  <c r="H57" i="84"/>
  <c r="M57" i="84"/>
  <c r="N57" i="84" s="1"/>
  <c r="H73" i="84"/>
  <c r="M73" i="84"/>
  <c r="N73" i="84" s="1"/>
  <c r="H89" i="84"/>
  <c r="M89" i="84"/>
  <c r="N89" i="84" s="1"/>
  <c r="H105" i="84"/>
  <c r="M105" i="84"/>
  <c r="N105" i="84" s="1"/>
  <c r="H121" i="84"/>
  <c r="M121" i="84"/>
  <c r="N121" i="84" s="1"/>
  <c r="H137" i="84"/>
  <c r="M137" i="84"/>
  <c r="N137" i="84" s="1"/>
  <c r="H153" i="84"/>
  <c r="M153" i="84"/>
  <c r="N153" i="84" s="1"/>
  <c r="H169" i="84"/>
  <c r="M169" i="84"/>
  <c r="N169" i="84" s="1"/>
  <c r="H185" i="84"/>
  <c r="M185" i="84"/>
  <c r="N185" i="84" s="1"/>
  <c r="H201" i="84"/>
  <c r="M201" i="84"/>
  <c r="N201" i="84" s="1"/>
  <c r="H217" i="84"/>
  <c r="M217" i="84"/>
  <c r="N217" i="84" s="1"/>
  <c r="H233" i="84"/>
  <c r="M233" i="84"/>
  <c r="N233" i="84" s="1"/>
  <c r="H249" i="84"/>
  <c r="M249" i="84"/>
  <c r="N249" i="84" s="1"/>
  <c r="H265" i="84"/>
  <c r="M265" i="84"/>
  <c r="N265" i="84" s="1"/>
  <c r="H281" i="84"/>
  <c r="M281" i="84"/>
  <c r="N281" i="84" s="1"/>
  <c r="H297" i="84"/>
  <c r="M297" i="84"/>
  <c r="N297" i="84" s="1"/>
  <c r="H313" i="84"/>
  <c r="M313" i="84"/>
  <c r="N313" i="84" s="1"/>
  <c r="H329" i="84"/>
  <c r="M329" i="84"/>
  <c r="N329" i="84" s="1"/>
  <c r="M18" i="84"/>
  <c r="N18" i="84" s="1"/>
  <c r="H18" i="84"/>
  <c r="H34" i="84"/>
  <c r="M34" i="84"/>
  <c r="N34" i="84" s="1"/>
  <c r="H50" i="84"/>
  <c r="M50" i="84"/>
  <c r="N50" i="84" s="1"/>
  <c r="M66" i="84"/>
  <c r="N66" i="84" s="1"/>
  <c r="H66" i="84"/>
  <c r="H82" i="84"/>
  <c r="M82" i="84"/>
  <c r="N82" i="84" s="1"/>
  <c r="H98" i="84"/>
  <c r="M98" i="84"/>
  <c r="N98" i="84" s="1"/>
  <c r="H114" i="84"/>
  <c r="M114" i="84"/>
  <c r="N114" i="84" s="1"/>
  <c r="H130" i="84"/>
  <c r="M130" i="84"/>
  <c r="N130" i="84" s="1"/>
  <c r="H146" i="84"/>
  <c r="M146" i="84"/>
  <c r="N146" i="84" s="1"/>
  <c r="H162" i="84"/>
  <c r="M162" i="84"/>
  <c r="N162" i="84" s="1"/>
  <c r="H178" i="84"/>
  <c r="M178" i="84"/>
  <c r="N178" i="84" s="1"/>
  <c r="H194" i="84"/>
  <c r="M194" i="84"/>
  <c r="N194" i="84" s="1"/>
  <c r="H210" i="84"/>
  <c r="M210" i="84"/>
  <c r="N210" i="84" s="1"/>
  <c r="H226" i="84"/>
  <c r="M226" i="84"/>
  <c r="N226" i="84" s="1"/>
  <c r="H242" i="84"/>
  <c r="M242" i="84"/>
  <c r="N242" i="84" s="1"/>
  <c r="H258" i="84"/>
  <c r="M258" i="84"/>
  <c r="N258" i="84" s="1"/>
  <c r="H274" i="84"/>
  <c r="M274" i="84"/>
  <c r="N274" i="84" s="1"/>
  <c r="H290" i="84"/>
  <c r="M290" i="84"/>
  <c r="N290" i="84" s="1"/>
  <c r="H306" i="84"/>
  <c r="M306" i="84"/>
  <c r="N306" i="84" s="1"/>
  <c r="H322" i="84"/>
  <c r="M322" i="84"/>
  <c r="N322" i="84" s="1"/>
  <c r="H338" i="84"/>
  <c r="M338" i="84"/>
  <c r="N338" i="84" s="1"/>
  <c r="M355" i="84"/>
  <c r="N355" i="84" s="1"/>
  <c r="H355" i="84"/>
  <c r="M371" i="84"/>
  <c r="N371" i="84" s="1"/>
  <c r="H371" i="84"/>
  <c r="M387" i="84"/>
  <c r="N387" i="84" s="1"/>
  <c r="H387" i="84"/>
  <c r="H403" i="84"/>
  <c r="M403" i="84"/>
  <c r="N403" i="84" s="1"/>
  <c r="H419" i="84"/>
  <c r="M419" i="84"/>
  <c r="N419" i="84" s="1"/>
  <c r="H435" i="84"/>
  <c r="M435" i="84"/>
  <c r="N435" i="84" s="1"/>
  <c r="H451" i="84"/>
  <c r="M451" i="84"/>
  <c r="N451" i="84" s="1"/>
  <c r="H467" i="84"/>
  <c r="M467" i="84"/>
  <c r="N467" i="84" s="1"/>
  <c r="H483" i="84"/>
  <c r="M483" i="84"/>
  <c r="N483" i="84" s="1"/>
  <c r="H499" i="84"/>
  <c r="M499" i="84"/>
  <c r="N499" i="84" s="1"/>
  <c r="H515" i="84"/>
  <c r="M515" i="84"/>
  <c r="N515" i="84" s="1"/>
  <c r="H531" i="84"/>
  <c r="M531" i="84"/>
  <c r="N531" i="84" s="1"/>
  <c r="M547" i="84"/>
  <c r="N547" i="84" s="1"/>
  <c r="H547" i="84"/>
  <c r="M563" i="84"/>
  <c r="N563" i="84" s="1"/>
  <c r="H563" i="84"/>
  <c r="M579" i="84"/>
  <c r="N579" i="84" s="1"/>
  <c r="H579" i="84"/>
  <c r="H595" i="84"/>
  <c r="M595" i="84"/>
  <c r="N595" i="84" s="1"/>
  <c r="M611" i="84"/>
  <c r="N611" i="84" s="1"/>
  <c r="H611" i="84"/>
  <c r="H308" i="84"/>
  <c r="M308" i="84"/>
  <c r="N308" i="84" s="1"/>
  <c r="H324" i="84"/>
  <c r="M324" i="84"/>
  <c r="N324" i="84" s="1"/>
  <c r="M340" i="84"/>
  <c r="N340" i="84" s="1"/>
  <c r="H340" i="84"/>
  <c r="H356" i="84"/>
  <c r="M356" i="84"/>
  <c r="N356" i="84" s="1"/>
  <c r="H372" i="84"/>
  <c r="M372" i="84"/>
  <c r="N372" i="84" s="1"/>
  <c r="H388" i="84"/>
  <c r="M388" i="84"/>
  <c r="N388" i="84" s="1"/>
  <c r="H404" i="84"/>
  <c r="M404" i="84"/>
  <c r="N404" i="84" s="1"/>
  <c r="H420" i="84"/>
  <c r="M420" i="84"/>
  <c r="N420" i="84" s="1"/>
  <c r="H436" i="84"/>
  <c r="M436" i="84"/>
  <c r="N436" i="84" s="1"/>
  <c r="H452" i="84"/>
  <c r="M452" i="84"/>
  <c r="N452" i="84" s="1"/>
  <c r="H468" i="84"/>
  <c r="M468" i="84"/>
  <c r="N468" i="84" s="1"/>
  <c r="H484" i="84"/>
  <c r="M484" i="84"/>
  <c r="N484" i="84" s="1"/>
  <c r="H500" i="84"/>
  <c r="M500" i="84"/>
  <c r="N500" i="84" s="1"/>
  <c r="H516" i="84"/>
  <c r="M516" i="84"/>
  <c r="N516" i="84" s="1"/>
  <c r="H532" i="84"/>
  <c r="M532" i="84"/>
  <c r="N532" i="84" s="1"/>
  <c r="H548" i="84"/>
  <c r="M548" i="84"/>
  <c r="N548" i="84" s="1"/>
  <c r="H564" i="84"/>
  <c r="M564" i="84"/>
  <c r="N564" i="84" s="1"/>
  <c r="H580" i="84"/>
  <c r="M580" i="84"/>
  <c r="N580" i="84" s="1"/>
  <c r="M596" i="84"/>
  <c r="N596" i="84" s="1"/>
  <c r="H596" i="84"/>
  <c r="H612" i="84"/>
  <c r="M612" i="84"/>
  <c r="N612" i="84" s="1"/>
  <c r="M373" i="84"/>
  <c r="N373" i="84" s="1"/>
  <c r="H373" i="84"/>
  <c r="H425" i="84"/>
  <c r="M425" i="84"/>
  <c r="N425" i="84" s="1"/>
  <c r="H473" i="84"/>
  <c r="M473" i="84"/>
  <c r="N473" i="84" s="1"/>
  <c r="H521" i="84"/>
  <c r="M521" i="84"/>
  <c r="N521" i="84" s="1"/>
  <c r="H341" i="84"/>
  <c r="M341" i="84"/>
  <c r="N341" i="84" s="1"/>
  <c r="H377" i="84"/>
  <c r="M377" i="84"/>
  <c r="N377" i="84" s="1"/>
  <c r="H421" i="84"/>
  <c r="M421" i="84"/>
  <c r="N421" i="84" s="1"/>
  <c r="H465" i="84"/>
  <c r="M465" i="84"/>
  <c r="N465" i="84" s="1"/>
  <c r="H513" i="84"/>
  <c r="M513" i="84"/>
  <c r="N513" i="84" s="1"/>
  <c r="H346" i="84"/>
  <c r="M346" i="84"/>
  <c r="N346" i="84" s="1"/>
  <c r="H362" i="84"/>
  <c r="M362" i="84"/>
  <c r="N362" i="84" s="1"/>
  <c r="H378" i="84"/>
  <c r="M378" i="84"/>
  <c r="N378" i="84" s="1"/>
  <c r="H394" i="84"/>
  <c r="M394" i="84"/>
  <c r="N394" i="84" s="1"/>
  <c r="H410" i="84"/>
  <c r="M410" i="84"/>
  <c r="N410" i="84" s="1"/>
  <c r="H426" i="84"/>
  <c r="M426" i="84"/>
  <c r="N426" i="84" s="1"/>
  <c r="H442" i="84"/>
  <c r="M442" i="84"/>
  <c r="N442" i="84" s="1"/>
  <c r="H458" i="84"/>
  <c r="M458" i="84"/>
  <c r="N458" i="84" s="1"/>
  <c r="H474" i="84"/>
  <c r="M474" i="84"/>
  <c r="N474" i="84" s="1"/>
  <c r="H490" i="84"/>
  <c r="M490" i="84"/>
  <c r="N490" i="84" s="1"/>
  <c r="H506" i="84"/>
  <c r="M506" i="84"/>
  <c r="N506" i="84" s="1"/>
  <c r="H522" i="84"/>
  <c r="M522" i="84"/>
  <c r="N522" i="84" s="1"/>
  <c r="H538" i="84"/>
  <c r="M538" i="84"/>
  <c r="N538" i="84" s="1"/>
  <c r="H554" i="84"/>
  <c r="M554" i="84"/>
  <c r="N554" i="84" s="1"/>
  <c r="H570" i="84"/>
  <c r="M570" i="84"/>
  <c r="N570" i="84" s="1"/>
  <c r="H586" i="84"/>
  <c r="M586" i="84"/>
  <c r="N586" i="84" s="1"/>
  <c r="H602" i="84"/>
  <c r="M602" i="84"/>
  <c r="N602" i="84" s="1"/>
  <c r="H345" i="84"/>
  <c r="M345" i="84"/>
  <c r="N345" i="84" s="1"/>
  <c r="M405" i="84"/>
  <c r="N405" i="84" s="1"/>
  <c r="H405" i="84"/>
  <c r="H453" i="84"/>
  <c r="M453" i="84"/>
  <c r="N453" i="84" s="1"/>
  <c r="H505" i="84"/>
  <c r="M505" i="84"/>
  <c r="N505" i="84" s="1"/>
  <c r="H549" i="84"/>
  <c r="M549" i="84"/>
  <c r="N549" i="84" s="1"/>
  <c r="H577" i="84"/>
  <c r="M577" i="84"/>
  <c r="N577" i="84" s="1"/>
  <c r="H593" i="84"/>
  <c r="M593" i="84"/>
  <c r="N593" i="84" s="1"/>
  <c r="H609" i="84"/>
  <c r="M609" i="84"/>
  <c r="N609" i="84" s="1"/>
  <c r="H561" i="84"/>
  <c r="M561" i="84"/>
  <c r="N561" i="84" s="1"/>
  <c r="H103" i="84"/>
  <c r="M103" i="84"/>
  <c r="N103" i="84" s="1"/>
  <c r="H119" i="84"/>
  <c r="M119" i="84"/>
  <c r="N119" i="84" s="1"/>
  <c r="M231" i="84"/>
  <c r="N231" i="84" s="1"/>
  <c r="H231" i="84"/>
  <c r="H263" i="84"/>
  <c r="M263" i="84"/>
  <c r="N263" i="84" s="1"/>
  <c r="H279" i="84"/>
  <c r="M279" i="84"/>
  <c r="N279" i="84" s="1"/>
  <c r="H311" i="84"/>
  <c r="M311" i="84"/>
  <c r="N311" i="84" s="1"/>
  <c r="H327" i="84"/>
  <c r="M327" i="84"/>
  <c r="N327" i="84" s="1"/>
  <c r="H20" i="84"/>
  <c r="M20" i="84"/>
  <c r="N20" i="84" s="1"/>
  <c r="H52" i="84"/>
  <c r="M52" i="84"/>
  <c r="N52" i="84" s="1"/>
  <c r="H116" i="84"/>
  <c r="M116" i="84"/>
  <c r="N116" i="84" s="1"/>
  <c r="H148" i="84"/>
  <c r="M148" i="84"/>
  <c r="N148" i="84" s="1"/>
  <c r="H228" i="84"/>
  <c r="M228" i="84"/>
  <c r="N228" i="84" s="1"/>
  <c r="H292" i="84"/>
  <c r="M292" i="84"/>
  <c r="N292" i="84" s="1"/>
  <c r="H81" i="84"/>
  <c r="M81" i="84"/>
  <c r="N81" i="84" s="1"/>
  <c r="H129" i="84"/>
  <c r="M129" i="84"/>
  <c r="N129" i="84" s="1"/>
  <c r="H177" i="84"/>
  <c r="M177" i="84"/>
  <c r="N177" i="84" s="1"/>
  <c r="H225" i="84"/>
  <c r="M225" i="84"/>
  <c r="N225" i="84" s="1"/>
  <c r="H257" i="84"/>
  <c r="M257" i="84"/>
  <c r="N257" i="84" s="1"/>
  <c r="H321" i="84"/>
  <c r="M321" i="84"/>
  <c r="N321" i="84" s="1"/>
  <c r="M42" i="84"/>
  <c r="N42" i="84" s="1"/>
  <c r="H42" i="84"/>
  <c r="H122" i="84"/>
  <c r="M122" i="84"/>
  <c r="N122" i="84" s="1"/>
  <c r="M138" i="84"/>
  <c r="N138" i="84" s="1"/>
  <c r="H138" i="84"/>
  <c r="H234" i="84"/>
  <c r="M234" i="84"/>
  <c r="N234" i="84" s="1"/>
  <c r="H282" i="84"/>
  <c r="M282" i="84"/>
  <c r="N282" i="84" s="1"/>
  <c r="H330" i="84"/>
  <c r="M330" i="84"/>
  <c r="N330" i="84" s="1"/>
  <c r="H411" i="84"/>
  <c r="M411" i="84"/>
  <c r="N411" i="84" s="1"/>
  <c r="H459" i="84"/>
  <c r="M459" i="84"/>
  <c r="N459" i="84" s="1"/>
  <c r="H491" i="84"/>
  <c r="M491" i="84"/>
  <c r="N491" i="84" s="1"/>
  <c r="H539" i="84"/>
  <c r="M539" i="84"/>
  <c r="N539" i="84" s="1"/>
  <c r="M603" i="84"/>
  <c r="N603" i="84" s="1"/>
  <c r="H603" i="84"/>
  <c r="H300" i="84"/>
  <c r="M300" i="84"/>
  <c r="N300" i="84" s="1"/>
  <c r="H316" i="84"/>
  <c r="M316" i="84"/>
  <c r="N316" i="84" s="1"/>
  <c r="H412" i="84"/>
  <c r="M412" i="84"/>
  <c r="N412" i="84" s="1"/>
  <c r="H428" i="84"/>
  <c r="M428" i="84"/>
  <c r="N428" i="84" s="1"/>
  <c r="H588" i="84"/>
  <c r="M588" i="84"/>
  <c r="N588" i="84" s="1"/>
  <c r="H449" i="84"/>
  <c r="M449" i="84"/>
  <c r="N449" i="84" s="1"/>
  <c r="H445" i="84"/>
  <c r="M445" i="84"/>
  <c r="N445" i="84" s="1"/>
  <c r="H354" i="84"/>
  <c r="M354" i="84"/>
  <c r="N354" i="84" s="1"/>
  <c r="H402" i="84"/>
  <c r="M402" i="84"/>
  <c r="N402" i="84" s="1"/>
  <c r="H418" i="84"/>
  <c r="M418" i="84"/>
  <c r="N418" i="84" s="1"/>
  <c r="H450" i="84"/>
  <c r="M450" i="84"/>
  <c r="N450" i="84" s="1"/>
  <c r="H466" i="84"/>
  <c r="M466" i="84"/>
  <c r="N466" i="84" s="1"/>
  <c r="H498" i="84"/>
  <c r="M498" i="84"/>
  <c r="N498" i="84" s="1"/>
  <c r="H514" i="84"/>
  <c r="M514" i="84"/>
  <c r="N514" i="84" s="1"/>
  <c r="H578" i="84"/>
  <c r="M578" i="84"/>
  <c r="N578" i="84" s="1"/>
  <c r="H610" i="84"/>
  <c r="M610" i="84"/>
  <c r="N610" i="84" s="1"/>
  <c r="H525" i="84"/>
  <c r="M525" i="84"/>
  <c r="N525" i="84" s="1"/>
  <c r="H3" i="84"/>
  <c r="M3" i="84"/>
  <c r="N3" i="84" s="1"/>
  <c r="M19" i="84"/>
  <c r="N19" i="84" s="1"/>
  <c r="H19" i="84"/>
  <c r="H35" i="84"/>
  <c r="M35" i="84"/>
  <c r="N35" i="84" s="1"/>
  <c r="M51" i="84"/>
  <c r="N51" i="84" s="1"/>
  <c r="H51" i="84"/>
  <c r="H67" i="84"/>
  <c r="M67" i="84"/>
  <c r="N67" i="84" s="1"/>
  <c r="H83" i="84"/>
  <c r="M83" i="84"/>
  <c r="N83" i="84" s="1"/>
  <c r="H99" i="84"/>
  <c r="M99" i="84"/>
  <c r="N99" i="84" s="1"/>
  <c r="H115" i="84"/>
  <c r="M115" i="84"/>
  <c r="N115" i="84" s="1"/>
  <c r="H131" i="84"/>
  <c r="M131" i="84"/>
  <c r="N131" i="84" s="1"/>
  <c r="H147" i="84"/>
  <c r="M147" i="84"/>
  <c r="N147" i="84" s="1"/>
  <c r="H163" i="84"/>
  <c r="M163" i="84"/>
  <c r="N163" i="84" s="1"/>
  <c r="H179" i="84"/>
  <c r="M179" i="84"/>
  <c r="N179" i="84" s="1"/>
  <c r="M195" i="84"/>
  <c r="N195" i="84" s="1"/>
  <c r="H195" i="84"/>
  <c r="H211" i="84"/>
  <c r="M211" i="84"/>
  <c r="N211" i="84" s="1"/>
  <c r="H227" i="84"/>
  <c r="M227" i="84"/>
  <c r="N227" i="84" s="1"/>
  <c r="H243" i="84"/>
  <c r="M243" i="84"/>
  <c r="N243" i="84" s="1"/>
  <c r="M259" i="84"/>
  <c r="N259" i="84" s="1"/>
  <c r="H259" i="84"/>
  <c r="H275" i="84"/>
  <c r="M275" i="84"/>
  <c r="N275" i="84" s="1"/>
  <c r="M291" i="84"/>
  <c r="N291" i="84" s="1"/>
  <c r="H291" i="84"/>
  <c r="H307" i="84"/>
  <c r="M307" i="84"/>
  <c r="N307" i="84" s="1"/>
  <c r="M323" i="84"/>
  <c r="N323" i="84" s="1"/>
  <c r="H323" i="84"/>
  <c r="H339" i="84"/>
  <c r="M339" i="84"/>
  <c r="N339" i="84" s="1"/>
  <c r="H16" i="84"/>
  <c r="M16" i="84"/>
  <c r="N16" i="84" s="1"/>
  <c r="H32" i="84"/>
  <c r="M32" i="84"/>
  <c r="N32" i="84" s="1"/>
  <c r="H48" i="84"/>
  <c r="M48" i="84"/>
  <c r="N48" i="84" s="1"/>
  <c r="H64" i="84"/>
  <c r="M64" i="84"/>
  <c r="N64" i="84" s="1"/>
  <c r="H80" i="84"/>
  <c r="M80" i="84"/>
  <c r="N80" i="84" s="1"/>
  <c r="H96" i="84"/>
  <c r="M96" i="84"/>
  <c r="N96" i="84" s="1"/>
  <c r="H112" i="84"/>
  <c r="M112" i="84"/>
  <c r="N112" i="84" s="1"/>
  <c r="H128" i="84"/>
  <c r="M128" i="84"/>
  <c r="N128" i="84" s="1"/>
  <c r="H144" i="84"/>
  <c r="M144" i="84"/>
  <c r="N144" i="84" s="1"/>
  <c r="H160" i="84"/>
  <c r="M160" i="84"/>
  <c r="N160" i="84" s="1"/>
  <c r="H176" i="84"/>
  <c r="M176" i="84"/>
  <c r="N176" i="84" s="1"/>
  <c r="H192" i="84"/>
  <c r="M192" i="84"/>
  <c r="N192" i="84" s="1"/>
  <c r="H208" i="84"/>
  <c r="M208" i="84"/>
  <c r="N208" i="84" s="1"/>
  <c r="H224" i="84"/>
  <c r="M224" i="84"/>
  <c r="N224" i="84" s="1"/>
  <c r="H240" i="84"/>
  <c r="M240" i="84"/>
  <c r="N240" i="84" s="1"/>
  <c r="H256" i="84"/>
  <c r="M256" i="84"/>
  <c r="N256" i="84" s="1"/>
  <c r="H272" i="84"/>
  <c r="M272" i="84"/>
  <c r="N272" i="84" s="1"/>
  <c r="H288" i="84"/>
  <c r="M288" i="84"/>
  <c r="N288" i="84" s="1"/>
  <c r="H13" i="84"/>
  <c r="M13" i="84"/>
  <c r="N13" i="84" s="1"/>
  <c r="H29" i="84"/>
  <c r="M29" i="84"/>
  <c r="N29" i="84" s="1"/>
  <c r="H45" i="84"/>
  <c r="M45" i="84"/>
  <c r="N45" i="84" s="1"/>
  <c r="H61" i="84"/>
  <c r="M61" i="84"/>
  <c r="N61" i="84" s="1"/>
  <c r="H77" i="84"/>
  <c r="M77" i="84"/>
  <c r="N77" i="84" s="1"/>
  <c r="H93" i="84"/>
  <c r="M93" i="84"/>
  <c r="N93" i="84" s="1"/>
  <c r="H109" i="84"/>
  <c r="M109" i="84"/>
  <c r="N109" i="84" s="1"/>
  <c r="H125" i="84"/>
  <c r="M125" i="84"/>
  <c r="N125" i="84" s="1"/>
  <c r="H141" i="84"/>
  <c r="M141" i="84"/>
  <c r="N141" i="84" s="1"/>
  <c r="H157" i="84"/>
  <c r="M157" i="84"/>
  <c r="N157" i="84" s="1"/>
  <c r="H173" i="84"/>
  <c r="M173" i="84"/>
  <c r="N173" i="84" s="1"/>
  <c r="H189" i="84"/>
  <c r="M189" i="84"/>
  <c r="N189" i="84" s="1"/>
  <c r="H205" i="84"/>
  <c r="M205" i="84"/>
  <c r="N205" i="84" s="1"/>
  <c r="H221" i="84"/>
  <c r="M221" i="84"/>
  <c r="N221" i="84" s="1"/>
  <c r="H237" i="84"/>
  <c r="M237" i="84"/>
  <c r="N237" i="84" s="1"/>
  <c r="H253" i="84"/>
  <c r="M253" i="84"/>
  <c r="N253" i="84" s="1"/>
  <c r="H269" i="84"/>
  <c r="M269" i="84"/>
  <c r="N269" i="84" s="1"/>
  <c r="H285" i="84"/>
  <c r="M285" i="84"/>
  <c r="N285" i="84" s="1"/>
  <c r="H301" i="84"/>
  <c r="M301" i="84"/>
  <c r="N301" i="84" s="1"/>
  <c r="H317" i="84"/>
  <c r="M317" i="84"/>
  <c r="N317" i="84" s="1"/>
  <c r="H6" i="84"/>
  <c r="M6" i="84"/>
  <c r="N6" i="84" s="1"/>
  <c r="H22" i="84"/>
  <c r="M22" i="84"/>
  <c r="N22" i="84" s="1"/>
  <c r="H38" i="84"/>
  <c r="M38" i="84"/>
  <c r="N38" i="84" s="1"/>
  <c r="H54" i="84"/>
  <c r="M54" i="84"/>
  <c r="N54" i="84" s="1"/>
  <c r="H70" i="84"/>
  <c r="M70" i="84"/>
  <c r="N70" i="84" s="1"/>
  <c r="H86" i="84"/>
  <c r="M86" i="84"/>
  <c r="N86" i="84" s="1"/>
  <c r="H102" i="84"/>
  <c r="M102" i="84"/>
  <c r="N102" i="84" s="1"/>
  <c r="H118" i="84"/>
  <c r="M118" i="84"/>
  <c r="N118" i="84" s="1"/>
  <c r="H134" i="84"/>
  <c r="M134" i="84"/>
  <c r="N134" i="84" s="1"/>
  <c r="H150" i="84"/>
  <c r="M150" i="84"/>
  <c r="N150" i="84" s="1"/>
  <c r="H166" i="84"/>
  <c r="M166" i="84"/>
  <c r="N166" i="84" s="1"/>
  <c r="H182" i="84"/>
  <c r="M182" i="84"/>
  <c r="N182" i="84" s="1"/>
  <c r="H198" i="84"/>
  <c r="M198" i="84"/>
  <c r="N198" i="84" s="1"/>
  <c r="H214" i="84"/>
  <c r="M214" i="84"/>
  <c r="N214" i="84" s="1"/>
  <c r="H230" i="84"/>
  <c r="M230" i="84"/>
  <c r="N230" i="84" s="1"/>
  <c r="H246" i="84"/>
  <c r="M246" i="84"/>
  <c r="N246" i="84" s="1"/>
  <c r="H262" i="84"/>
  <c r="M262" i="84"/>
  <c r="N262" i="84" s="1"/>
  <c r="H278" i="84"/>
  <c r="M278" i="84"/>
  <c r="N278" i="84" s="1"/>
  <c r="H294" i="84"/>
  <c r="M294" i="84"/>
  <c r="N294" i="84" s="1"/>
  <c r="H310" i="84"/>
  <c r="M310" i="84"/>
  <c r="N310" i="84" s="1"/>
  <c r="H326" i="84"/>
  <c r="M326" i="84"/>
  <c r="N326" i="84" s="1"/>
  <c r="H343" i="84"/>
  <c r="M343" i="84"/>
  <c r="N343" i="84" s="1"/>
  <c r="H359" i="84"/>
  <c r="M359" i="84"/>
  <c r="N359" i="84" s="1"/>
  <c r="H375" i="84"/>
  <c r="M375" i="84"/>
  <c r="N375" i="84" s="1"/>
  <c r="H391" i="84"/>
  <c r="M391" i="84"/>
  <c r="N391" i="84" s="1"/>
  <c r="H407" i="84"/>
  <c r="M407" i="84"/>
  <c r="N407" i="84" s="1"/>
  <c r="H423" i="84"/>
  <c r="M423" i="84"/>
  <c r="N423" i="84" s="1"/>
  <c r="H439" i="84"/>
  <c r="M439" i="84"/>
  <c r="N439" i="84" s="1"/>
  <c r="H455" i="84"/>
  <c r="M455" i="84"/>
  <c r="N455" i="84" s="1"/>
  <c r="H471" i="84"/>
  <c r="M471" i="84"/>
  <c r="N471" i="84" s="1"/>
  <c r="H487" i="84"/>
  <c r="M487" i="84"/>
  <c r="N487" i="84" s="1"/>
  <c r="H503" i="84"/>
  <c r="M503" i="84"/>
  <c r="N503" i="84" s="1"/>
  <c r="H519" i="84"/>
  <c r="M519" i="84"/>
  <c r="N519" i="84" s="1"/>
  <c r="H535" i="84"/>
  <c r="M535" i="84"/>
  <c r="N535" i="84" s="1"/>
  <c r="H551" i="84"/>
  <c r="M551" i="84"/>
  <c r="N551" i="84" s="1"/>
  <c r="H567" i="84"/>
  <c r="M567" i="84"/>
  <c r="N567" i="84" s="1"/>
  <c r="H583" i="84"/>
  <c r="M583" i="84"/>
  <c r="N583" i="84" s="1"/>
  <c r="M599" i="84"/>
  <c r="N599" i="84" s="1"/>
  <c r="H599" i="84"/>
  <c r="H296" i="84"/>
  <c r="M296" i="84"/>
  <c r="N296" i="84" s="1"/>
  <c r="M312" i="84"/>
  <c r="N312" i="84" s="1"/>
  <c r="H312" i="84"/>
  <c r="H328" i="84"/>
  <c r="M328" i="84"/>
  <c r="N328" i="84" s="1"/>
  <c r="H344" i="84"/>
  <c r="M344" i="84"/>
  <c r="N344" i="84" s="1"/>
  <c r="H360" i="84"/>
  <c r="M360" i="84"/>
  <c r="N360" i="84" s="1"/>
  <c r="H376" i="84"/>
  <c r="M376" i="84"/>
  <c r="N376" i="84" s="1"/>
  <c r="H392" i="84"/>
  <c r="M392" i="84"/>
  <c r="N392" i="84" s="1"/>
  <c r="H408" i="84"/>
  <c r="M408" i="84"/>
  <c r="N408" i="84" s="1"/>
  <c r="H424" i="84"/>
  <c r="M424" i="84"/>
  <c r="N424" i="84" s="1"/>
  <c r="H440" i="84"/>
  <c r="M440" i="84"/>
  <c r="N440" i="84" s="1"/>
  <c r="H456" i="84"/>
  <c r="M456" i="84"/>
  <c r="N456" i="84" s="1"/>
  <c r="H472" i="84"/>
  <c r="M472" i="84"/>
  <c r="N472" i="84" s="1"/>
  <c r="H488" i="84"/>
  <c r="M488" i="84"/>
  <c r="N488" i="84" s="1"/>
  <c r="H504" i="84"/>
  <c r="M504" i="84"/>
  <c r="N504" i="84" s="1"/>
  <c r="H520" i="84"/>
  <c r="M520" i="84"/>
  <c r="N520" i="84" s="1"/>
  <c r="H536" i="84"/>
  <c r="M536" i="84"/>
  <c r="N536" i="84" s="1"/>
  <c r="H552" i="84"/>
  <c r="M552" i="84"/>
  <c r="N552" i="84" s="1"/>
  <c r="M568" i="84"/>
  <c r="N568" i="84" s="1"/>
  <c r="H568" i="84"/>
  <c r="H584" i="84"/>
  <c r="M584" i="84"/>
  <c r="N584" i="84" s="1"/>
  <c r="M600" i="84"/>
  <c r="N600" i="84" s="1"/>
  <c r="H600" i="84"/>
  <c r="H337" i="84"/>
  <c r="M337" i="84"/>
  <c r="N337" i="84" s="1"/>
  <c r="M389" i="84"/>
  <c r="N389" i="84" s="1"/>
  <c r="H389" i="84"/>
  <c r="H437" i="84"/>
  <c r="M437" i="84"/>
  <c r="N437" i="84" s="1"/>
  <c r="H485" i="84"/>
  <c r="M485" i="84"/>
  <c r="N485" i="84" s="1"/>
  <c r="M533" i="84"/>
  <c r="N533" i="84" s="1"/>
  <c r="H533" i="84"/>
  <c r="M349" i="84"/>
  <c r="N349" i="84" s="1"/>
  <c r="H349" i="84"/>
  <c r="H385" i="84"/>
  <c r="M385" i="84"/>
  <c r="N385" i="84" s="1"/>
  <c r="H433" i="84"/>
  <c r="M433" i="84"/>
  <c r="N433" i="84" s="1"/>
  <c r="H481" i="84"/>
  <c r="M481" i="84"/>
  <c r="N481" i="84" s="1"/>
  <c r="H529" i="84"/>
  <c r="M529" i="84"/>
  <c r="N529" i="84" s="1"/>
  <c r="H350" i="84"/>
  <c r="M350" i="84"/>
  <c r="N350" i="84" s="1"/>
  <c r="H366" i="84"/>
  <c r="M366" i="84"/>
  <c r="N366" i="84" s="1"/>
  <c r="H382" i="84"/>
  <c r="M382" i="84"/>
  <c r="N382" i="84" s="1"/>
  <c r="H398" i="84"/>
  <c r="M398" i="84"/>
  <c r="N398" i="84" s="1"/>
  <c r="H414" i="84"/>
  <c r="M414" i="84"/>
  <c r="N414" i="84" s="1"/>
  <c r="H430" i="84"/>
  <c r="M430" i="84"/>
  <c r="N430" i="84" s="1"/>
  <c r="H446" i="84"/>
  <c r="M446" i="84"/>
  <c r="N446" i="84" s="1"/>
  <c r="H462" i="84"/>
  <c r="M462" i="84"/>
  <c r="N462" i="84" s="1"/>
  <c r="H478" i="84"/>
  <c r="M478" i="84"/>
  <c r="N478" i="84" s="1"/>
  <c r="H494" i="84"/>
  <c r="M494" i="84"/>
  <c r="N494" i="84" s="1"/>
  <c r="H510" i="84"/>
  <c r="M510" i="84"/>
  <c r="N510" i="84" s="1"/>
  <c r="H526" i="84"/>
  <c r="M526" i="84"/>
  <c r="N526" i="84" s="1"/>
  <c r="H542" i="84"/>
  <c r="M542" i="84"/>
  <c r="N542" i="84" s="1"/>
  <c r="H558" i="84"/>
  <c r="M558" i="84"/>
  <c r="N558" i="84" s="1"/>
  <c r="H574" i="84"/>
  <c r="M574" i="84"/>
  <c r="N574" i="84" s="1"/>
  <c r="H590" i="84"/>
  <c r="M590" i="84"/>
  <c r="N590" i="84" s="1"/>
  <c r="H606" i="84"/>
  <c r="M606" i="84"/>
  <c r="N606" i="84" s="1"/>
  <c r="H369" i="84"/>
  <c r="M369" i="84"/>
  <c r="N369" i="84" s="1"/>
  <c r="H417" i="84"/>
  <c r="M417" i="84"/>
  <c r="N417" i="84" s="1"/>
  <c r="M469" i="84"/>
  <c r="N469" i="84" s="1"/>
  <c r="H469" i="84"/>
  <c r="H517" i="84"/>
  <c r="M517" i="84"/>
  <c r="N517" i="84" s="1"/>
  <c r="H565" i="84"/>
  <c r="M565" i="84"/>
  <c r="N565" i="84" s="1"/>
  <c r="H581" i="84"/>
  <c r="M581" i="84"/>
  <c r="N581" i="84" s="1"/>
  <c r="H597" i="84"/>
  <c r="M597" i="84"/>
  <c r="N597" i="84" s="1"/>
  <c r="M613" i="84"/>
  <c r="N613" i="84" s="1"/>
  <c r="H613" i="84"/>
  <c r="F83" i="38"/>
  <c r="F8" i="38"/>
  <c r="F36" i="38"/>
  <c r="F64" i="38"/>
  <c r="F91" i="38"/>
  <c r="F114" i="38"/>
  <c r="F152" i="38"/>
  <c r="F175" i="38"/>
  <c r="F212" i="38"/>
  <c r="F242" i="38"/>
  <c r="F266" i="38"/>
  <c r="F292" i="38"/>
  <c r="F321" i="38"/>
  <c r="F347" i="38"/>
  <c r="F369" i="38"/>
  <c r="F400" i="38"/>
  <c r="F415" i="38"/>
  <c r="F437" i="38"/>
  <c r="F462" i="38"/>
  <c r="F478" i="38"/>
  <c r="F508" i="38"/>
  <c r="F530" i="38"/>
  <c r="F545" i="38"/>
  <c r="F546" i="38"/>
  <c r="F531" i="38"/>
  <c r="F512" i="38"/>
  <c r="F499" i="38"/>
  <c r="F486" i="38"/>
  <c r="F473" i="38"/>
  <c r="F451" i="38"/>
  <c r="F439" i="38"/>
  <c r="F423" i="38"/>
  <c r="F405" i="38"/>
  <c r="F392" i="38"/>
  <c r="F374" i="38"/>
  <c r="F357" i="38"/>
  <c r="F343" i="38"/>
  <c r="F329" i="38"/>
  <c r="F308" i="38"/>
  <c r="F285" i="38"/>
  <c r="F257" i="38"/>
  <c r="F239" i="38"/>
  <c r="F217" i="38"/>
  <c r="F199" i="38"/>
  <c r="F182" i="38"/>
  <c r="F159" i="38"/>
  <c r="F140" i="38"/>
  <c r="F121" i="38"/>
  <c r="F99" i="38"/>
  <c r="F80" i="38"/>
  <c r="F60" i="38"/>
  <c r="F39" i="38"/>
  <c r="F17" i="38"/>
  <c r="F300" i="38"/>
  <c r="F286" i="38"/>
  <c r="F265" i="38"/>
  <c r="F248" i="38"/>
  <c r="F235" i="38"/>
  <c r="F221" i="38"/>
  <c r="F201" i="38"/>
  <c r="F184" i="38"/>
  <c r="F171" i="38"/>
  <c r="F157" i="38"/>
  <c r="F139" i="38"/>
  <c r="F122" i="38"/>
  <c r="F109" i="38"/>
  <c r="F92" i="38"/>
  <c r="F78" i="38"/>
  <c r="F62" i="38"/>
  <c r="F46" i="38"/>
  <c r="F30" i="38"/>
  <c r="F14" i="38"/>
  <c r="F20" i="38"/>
  <c r="F48" i="38"/>
  <c r="F77" i="38"/>
  <c r="F101" i="38"/>
  <c r="F137" i="38"/>
  <c r="F163" i="38"/>
  <c r="F205" i="38"/>
  <c r="F25" i="38"/>
  <c r="F94" i="38"/>
  <c r="F155" i="38"/>
  <c r="F203" i="38"/>
  <c r="F263" i="38"/>
  <c r="F310" i="38"/>
  <c r="F354" i="38"/>
  <c r="F388" i="38"/>
  <c r="F422" i="38"/>
  <c r="F469" i="38"/>
  <c r="F498" i="38"/>
  <c r="F527" i="38"/>
  <c r="F305" i="38"/>
  <c r="F375" i="38"/>
  <c r="F449" i="38"/>
  <c r="F528" i="38"/>
  <c r="F16" i="38"/>
  <c r="F73" i="38"/>
  <c r="F134" i="38"/>
  <c r="F232" i="38"/>
  <c r="F330" i="38"/>
  <c r="F425" i="38"/>
  <c r="F487" i="38"/>
  <c r="F426" i="38"/>
  <c r="F501" i="38"/>
  <c r="F52" i="38"/>
  <c r="F116" i="38"/>
  <c r="F166" i="38"/>
  <c r="F214" i="38"/>
  <c r="F261" i="38"/>
  <c r="F309" i="38"/>
  <c r="F361" i="38"/>
  <c r="F404" i="38"/>
  <c r="F438" i="38"/>
  <c r="F468" i="38"/>
  <c r="F502" i="38"/>
  <c r="F524" i="38"/>
  <c r="F552" i="38"/>
  <c r="F452" i="38"/>
  <c r="F435" i="38"/>
  <c r="F410" i="38"/>
  <c r="F381" i="38"/>
  <c r="F364" i="38"/>
  <c r="F342" i="38"/>
  <c r="F320" i="38"/>
  <c r="F302" i="38"/>
  <c r="F277" i="38"/>
  <c r="F240" i="38"/>
  <c r="F47" i="38"/>
  <c r="F100" i="38"/>
  <c r="F162" i="38"/>
  <c r="F209" i="38"/>
  <c r="F269" i="38"/>
  <c r="F315" i="38"/>
  <c r="F349" i="38"/>
  <c r="F401" i="38"/>
  <c r="F477" i="38"/>
  <c r="F551" i="38"/>
  <c r="F483" i="38"/>
  <c r="F29" i="38"/>
  <c r="F43" i="38"/>
  <c r="F72" i="38"/>
  <c r="F97" i="38"/>
  <c r="F120" i="38"/>
  <c r="F158" i="38"/>
  <c r="F193" i="38"/>
  <c r="F219" i="38"/>
  <c r="F247" i="38"/>
  <c r="F272" i="38"/>
  <c r="F297" i="38"/>
  <c r="F325" i="38"/>
  <c r="F351" i="38"/>
  <c r="F378" i="38"/>
  <c r="F403" i="38"/>
  <c r="F419" i="38"/>
  <c r="F444" i="38"/>
  <c r="F466" i="38"/>
  <c r="F481" i="38"/>
  <c r="F517" i="38"/>
  <c r="F534" i="38"/>
  <c r="F543" i="38"/>
  <c r="F525" i="38"/>
  <c r="F509" i="38"/>
  <c r="F496" i="38"/>
  <c r="F482" i="38"/>
  <c r="F467" i="38"/>
  <c r="F448" i="38"/>
  <c r="F436" i="38"/>
  <c r="F420" i="38"/>
  <c r="F402" i="38"/>
  <c r="F389" i="38"/>
  <c r="F370" i="38"/>
  <c r="F353" i="38"/>
  <c r="F340" i="38"/>
  <c r="F324" i="38"/>
  <c r="F304" i="38"/>
  <c r="F280" i="38"/>
  <c r="F253" i="38"/>
  <c r="F236" i="38"/>
  <c r="F213" i="38"/>
  <c r="F195" i="38"/>
  <c r="F176" i="38"/>
  <c r="F154" i="38"/>
  <c r="F135" i="38"/>
  <c r="F117" i="38"/>
  <c r="F95" i="38"/>
  <c r="F76" i="38"/>
  <c r="F55" i="38"/>
  <c r="F33" i="38"/>
  <c r="F12" i="38"/>
  <c r="F296" i="38"/>
  <c r="F282" i="38"/>
  <c r="F262" i="38"/>
  <c r="F245" i="38"/>
  <c r="F231" i="38"/>
  <c r="F218" i="38"/>
  <c r="F198" i="38"/>
  <c r="F181" i="38"/>
  <c r="F168" i="38"/>
  <c r="F150" i="38"/>
  <c r="F132" i="38"/>
  <c r="F119" i="38"/>
  <c r="F105" i="38"/>
  <c r="F88" i="38"/>
  <c r="F74" i="38"/>
  <c r="F58" i="38"/>
  <c r="F42" i="38"/>
  <c r="F26" i="38"/>
  <c r="F10" i="38"/>
  <c r="F27" i="38"/>
  <c r="F56" i="38"/>
  <c r="F82" i="38"/>
  <c r="F107" i="38"/>
  <c r="F144" i="38"/>
  <c r="F180" i="38"/>
  <c r="F210" i="38"/>
  <c r="F40" i="38"/>
  <c r="F106" i="38"/>
  <c r="F167" i="38"/>
  <c r="F215" i="38"/>
  <c r="F274" i="38"/>
  <c r="F319" i="38"/>
  <c r="F362" i="38"/>
  <c r="F397" i="38"/>
  <c r="F431" i="38"/>
  <c r="F480" i="38"/>
  <c r="F504" i="38"/>
  <c r="F532" i="38"/>
  <c r="F220" i="38"/>
  <c r="F322" i="38"/>
  <c r="F391" i="38"/>
  <c r="F471" i="38"/>
  <c r="F544" i="38"/>
  <c r="F518" i="38"/>
  <c r="F31" i="38"/>
  <c r="F86" i="38"/>
  <c r="F147" i="38"/>
  <c r="F255" i="38"/>
  <c r="F348" i="38"/>
  <c r="F441" i="38"/>
  <c r="F516" i="38"/>
  <c r="F450" i="38"/>
  <c r="F523" i="38"/>
  <c r="F9" i="38"/>
  <c r="F67" i="38"/>
  <c r="F128" i="38"/>
  <c r="F178" i="38"/>
  <c r="F225" i="38"/>
  <c r="F273" i="38"/>
  <c r="F326" i="38"/>
  <c r="F371" i="38"/>
  <c r="F412" i="38"/>
  <c r="F446" i="38"/>
  <c r="F484" i="38"/>
  <c r="F507" i="38"/>
  <c r="F536" i="38"/>
  <c r="F447" i="38"/>
  <c r="F432" i="38"/>
  <c r="F398" i="38"/>
  <c r="F377" i="38"/>
  <c r="F359" i="38"/>
  <c r="F337" i="38"/>
  <c r="F316" i="38"/>
  <c r="F295" i="38"/>
  <c r="F270" i="38"/>
  <c r="F234" i="38"/>
  <c r="F4" i="38"/>
  <c r="F61" i="38"/>
  <c r="F124" i="38"/>
  <c r="F173" i="38"/>
  <c r="F233" i="38"/>
  <c r="F281" i="38"/>
  <c r="F323" i="38"/>
  <c r="F367" i="38"/>
  <c r="F409" i="38"/>
  <c r="F494" i="38"/>
  <c r="F57" i="38"/>
  <c r="F15" i="38"/>
  <c r="F21" i="38"/>
  <c r="F51" i="38"/>
  <c r="F79" i="38"/>
  <c r="F103" i="38"/>
  <c r="F133" i="38"/>
  <c r="F165" i="38"/>
  <c r="F200" i="38"/>
  <c r="F223" i="38"/>
  <c r="F254" i="38"/>
  <c r="F278" i="38"/>
  <c r="F312" i="38"/>
  <c r="F334" i="38"/>
  <c r="F356" i="38"/>
  <c r="F382" i="38"/>
  <c r="F407" i="38"/>
  <c r="F424" i="38"/>
  <c r="F453" i="38"/>
  <c r="F470" i="38"/>
  <c r="F495" i="38"/>
  <c r="F521" i="38"/>
  <c r="F538" i="38"/>
  <c r="F553" i="38"/>
  <c r="F540" i="38"/>
  <c r="F522" i="38"/>
  <c r="F506" i="38"/>
  <c r="F492" i="38"/>
  <c r="F479" i="38"/>
  <c r="F461" i="38"/>
  <c r="F445" i="38"/>
  <c r="F433" i="38"/>
  <c r="F414" i="38"/>
  <c r="F399" i="38"/>
  <c r="F385" i="38"/>
  <c r="F363" i="38"/>
  <c r="F350" i="38"/>
  <c r="F336" i="38"/>
  <c r="F318" i="38"/>
  <c r="F299" i="38"/>
  <c r="F276" i="38"/>
  <c r="F249" i="38"/>
  <c r="F226" i="38"/>
  <c r="F208" i="38"/>
  <c r="F190" i="38"/>
  <c r="F172" i="38"/>
  <c r="F149" i="38"/>
  <c r="F130" i="38"/>
  <c r="F113" i="38"/>
  <c r="F90" i="38"/>
  <c r="F71" i="38"/>
  <c r="F49" i="38"/>
  <c r="F28" i="38"/>
  <c r="F7" i="38"/>
  <c r="F293" i="38"/>
  <c r="F275" i="38"/>
  <c r="F258" i="38"/>
  <c r="F241" i="38"/>
  <c r="F228" i="38"/>
  <c r="F211" i="38"/>
  <c r="F194" i="38"/>
  <c r="F177" i="38"/>
  <c r="F164" i="38"/>
  <c r="F146" i="38"/>
  <c r="F129" i="38"/>
  <c r="F115" i="38"/>
  <c r="F102" i="38"/>
  <c r="F84" i="38"/>
  <c r="F70" i="38"/>
  <c r="F54" i="38"/>
  <c r="F38" i="38"/>
  <c r="F22" i="38"/>
  <c r="F6" i="38"/>
  <c r="F35" i="38"/>
  <c r="F63" i="38"/>
  <c r="F89" i="38"/>
  <c r="F125" i="38"/>
  <c r="F151" i="38"/>
  <c r="F187" i="38"/>
  <c r="F216" i="38"/>
  <c r="F53" i="38"/>
  <c r="F118" i="38"/>
  <c r="F179" i="38"/>
  <c r="F227" i="38"/>
  <c r="F288" i="38"/>
  <c r="F327" i="38"/>
  <c r="F372" i="38"/>
  <c r="F406" i="38"/>
  <c r="F455" i="38"/>
  <c r="F485" i="38"/>
  <c r="F510" i="38"/>
  <c r="F548" i="38"/>
  <c r="F243" i="38"/>
  <c r="F339" i="38"/>
  <c r="F416" i="38"/>
  <c r="F493" i="38"/>
  <c r="F535" i="38"/>
  <c r="F45" i="38"/>
  <c r="F111" i="38"/>
  <c r="F160" i="38"/>
  <c r="F279" i="38"/>
  <c r="F366" i="38"/>
  <c r="F465" i="38"/>
  <c r="F533" i="38"/>
  <c r="F472" i="38"/>
  <c r="F539" i="38"/>
  <c r="F24" i="38"/>
  <c r="F93" i="38"/>
  <c r="F141" i="38"/>
  <c r="F189" i="38"/>
  <c r="F237" i="38"/>
  <c r="F287" i="38"/>
  <c r="F344" i="38"/>
  <c r="F387" i="38"/>
  <c r="F421" i="38"/>
  <c r="F454" i="38"/>
  <c r="F490" i="38"/>
  <c r="F513" i="38"/>
  <c r="F541" i="38"/>
  <c r="F5" i="38"/>
  <c r="F460" i="38"/>
  <c r="F443" i="38"/>
  <c r="F427" i="38"/>
  <c r="F394" i="38"/>
  <c r="F373" i="38"/>
  <c r="F355" i="38"/>
  <c r="F332" i="38"/>
  <c r="F311" i="38"/>
  <c r="F289" i="38"/>
  <c r="F264" i="38"/>
  <c r="F229" i="38"/>
  <c r="F19" i="38"/>
  <c r="F75" i="38"/>
  <c r="F136" i="38"/>
  <c r="F185" i="38"/>
  <c r="F246" i="38"/>
  <c r="F294" i="38"/>
  <c r="F331" i="38"/>
  <c r="F376" i="38"/>
  <c r="F417" i="38"/>
  <c r="F511" i="38"/>
  <c r="F110" i="38"/>
  <c r="F138" i="38"/>
  <c r="F170" i="38"/>
  <c r="F206" i="38"/>
  <c r="F230" i="38"/>
  <c r="F260" i="38"/>
  <c r="F284" i="38"/>
  <c r="F317" i="38"/>
  <c r="F338" i="38"/>
  <c r="F365" i="38"/>
  <c r="F386" i="38"/>
  <c r="F411" i="38"/>
  <c r="F428" i="38"/>
  <c r="F457" i="38"/>
  <c r="F474" i="38"/>
  <c r="F500" i="38"/>
  <c r="F526" i="38"/>
  <c r="F542" i="38"/>
  <c r="F550" i="38"/>
  <c r="F537" i="38"/>
  <c r="F515" i="38"/>
  <c r="F503" i="38"/>
  <c r="F489" i="38"/>
  <c r="F476" i="38"/>
  <c r="F458" i="38"/>
  <c r="F442" i="38"/>
  <c r="F430" i="38"/>
  <c r="F408" i="38"/>
  <c r="F395" i="38"/>
  <c r="F379" i="38"/>
  <c r="F360" i="38"/>
  <c r="F346" i="38"/>
  <c r="F333" i="38"/>
  <c r="F314" i="38"/>
  <c r="F291" i="38"/>
  <c r="F267" i="38"/>
  <c r="F244" i="38"/>
  <c r="F222" i="38"/>
  <c r="F204" i="38"/>
  <c r="F186" i="38"/>
  <c r="F169" i="38"/>
  <c r="F145" i="38"/>
  <c r="F127" i="38"/>
  <c r="F108" i="38"/>
  <c r="F85" i="38"/>
  <c r="F65" i="38"/>
  <c r="F44" i="38"/>
  <c r="F23" i="38"/>
  <c r="F303" i="38"/>
  <c r="F290" i="38"/>
  <c r="F271" i="38"/>
  <c r="F252" i="38"/>
  <c r="F238" i="38"/>
  <c r="F224" i="38"/>
  <c r="F207" i="38"/>
  <c r="F188" i="38"/>
  <c r="F174" i="38"/>
  <c r="F161" i="38"/>
  <c r="F143" i="38"/>
  <c r="F126" i="38"/>
  <c r="F112" i="38"/>
  <c r="F98" i="38"/>
  <c r="F81" i="38"/>
  <c r="F66" i="38"/>
  <c r="F50" i="38"/>
  <c r="F34" i="38"/>
  <c r="F18" i="38"/>
  <c r="F13" i="38"/>
  <c r="F41" i="38"/>
  <c r="F69" i="38"/>
  <c r="F96" i="38"/>
  <c r="F131" i="38"/>
  <c r="F156" i="38"/>
  <c r="F192" i="38"/>
  <c r="F11" i="38"/>
  <c r="F68" i="38"/>
  <c r="F142" i="38"/>
  <c r="F191" i="38"/>
  <c r="F251" i="38"/>
  <c r="F301" i="38"/>
  <c r="F335" i="38"/>
  <c r="F380" i="38"/>
  <c r="F413" i="38"/>
  <c r="F464" i="38"/>
  <c r="F491" i="38"/>
  <c r="F520" i="38"/>
  <c r="F554" i="38"/>
  <c r="F268" i="38"/>
  <c r="F358" i="38"/>
  <c r="F434" i="38"/>
  <c r="F505" i="38"/>
  <c r="F59" i="38"/>
  <c r="F123" i="38"/>
  <c r="F196" i="38"/>
  <c r="F313" i="38"/>
  <c r="F383" i="38"/>
  <c r="F475" i="38"/>
  <c r="F549" i="38"/>
  <c r="F393" i="38"/>
  <c r="F488" i="38"/>
  <c r="F37" i="38"/>
  <c r="F104" i="38"/>
  <c r="F153" i="38"/>
  <c r="F202" i="38"/>
  <c r="F250" i="38"/>
  <c r="F298" i="38"/>
  <c r="F352" i="38"/>
  <c r="F396" i="38"/>
  <c r="F429" i="38"/>
  <c r="F463" i="38"/>
  <c r="F497" i="38"/>
  <c r="F519" i="38"/>
  <c r="F547" i="38"/>
  <c r="F514" i="38"/>
  <c r="F456" i="38"/>
  <c r="F440" i="38"/>
  <c r="F418" i="38"/>
  <c r="F390" i="38"/>
  <c r="F368" i="38"/>
  <c r="F345" i="38"/>
  <c r="F328" i="38"/>
  <c r="F307" i="38"/>
  <c r="F283" i="38"/>
  <c r="F259" i="38"/>
  <c r="F32" i="38"/>
  <c r="F87" i="38"/>
  <c r="F148" i="38"/>
  <c r="F197" i="38"/>
  <c r="F256" i="38"/>
  <c r="F306" i="38"/>
  <c r="F341" i="38"/>
  <c r="F384" i="38"/>
  <c r="F459" i="38"/>
  <c r="F529" i="38"/>
  <c r="F183" i="38"/>
  <c r="J559" i="38"/>
  <c r="F559" i="38"/>
  <c r="F585" i="38"/>
  <c r="J585" i="38"/>
  <c r="F604" i="38"/>
  <c r="J604" i="38"/>
  <c r="J627" i="38"/>
  <c r="F627" i="38"/>
  <c r="F645" i="38"/>
  <c r="J645" i="38"/>
  <c r="F666" i="38"/>
  <c r="J666" i="38"/>
  <c r="F648" i="38"/>
  <c r="J648" i="38"/>
  <c r="F628" i="38"/>
  <c r="J628" i="38"/>
  <c r="F614" i="38"/>
  <c r="J614" i="38"/>
  <c r="F600" i="38"/>
  <c r="J600" i="38"/>
  <c r="J586" i="38"/>
  <c r="F586" i="38"/>
  <c r="F570" i="38"/>
  <c r="J570" i="38"/>
  <c r="F556" i="38"/>
  <c r="J556" i="38"/>
  <c r="F566" i="38"/>
  <c r="J566" i="38"/>
  <c r="J602" i="38"/>
  <c r="F602" i="38"/>
  <c r="J659" i="38"/>
  <c r="F659" i="38"/>
  <c r="J615" i="38"/>
  <c r="F615" i="38"/>
  <c r="J611" i="38"/>
  <c r="F611" i="38"/>
  <c r="F568" i="38"/>
  <c r="J568" i="38"/>
  <c r="F639" i="38"/>
  <c r="J639" i="38"/>
  <c r="F605" i="38"/>
  <c r="J605" i="38"/>
  <c r="F687" i="38"/>
  <c r="J687" i="38"/>
  <c r="F582" i="38"/>
  <c r="J582" i="38"/>
  <c r="F606" i="38"/>
  <c r="J606" i="38"/>
  <c r="J637" i="38"/>
  <c r="F637" i="38"/>
  <c r="J658" i="38"/>
  <c r="F658" i="38"/>
  <c r="F675" i="38"/>
  <c r="J675" i="38"/>
  <c r="J626" i="38"/>
  <c r="F626" i="38"/>
  <c r="F664" i="38"/>
  <c r="J664" i="38"/>
  <c r="F629" i="38"/>
  <c r="J629" i="38"/>
  <c r="J569" i="38"/>
  <c r="F569" i="38"/>
  <c r="F670" i="38"/>
  <c r="J670" i="38"/>
  <c r="F564" i="38"/>
  <c r="J564" i="38"/>
  <c r="J591" i="38"/>
  <c r="F591" i="38"/>
  <c r="F613" i="38"/>
  <c r="J613" i="38"/>
  <c r="F632" i="38"/>
  <c r="J632" i="38"/>
  <c r="F653" i="38"/>
  <c r="J653" i="38"/>
  <c r="F673" i="38"/>
  <c r="J673" i="38"/>
  <c r="F644" i="38"/>
  <c r="J644" i="38"/>
  <c r="F625" i="38"/>
  <c r="J625" i="38"/>
  <c r="F610" i="38"/>
  <c r="J610" i="38"/>
  <c r="J597" i="38"/>
  <c r="F597" i="38"/>
  <c r="J579" i="38"/>
  <c r="F579" i="38"/>
  <c r="J567" i="38"/>
  <c r="F567" i="38"/>
  <c r="J571" i="38"/>
  <c r="F571" i="38"/>
  <c r="F620" i="38"/>
  <c r="J620" i="38"/>
  <c r="F668" i="38"/>
  <c r="J668" i="38"/>
  <c r="F555" i="38"/>
  <c r="J555" i="38"/>
  <c r="J651" i="38"/>
  <c r="F651" i="38"/>
  <c r="F630" i="38"/>
  <c r="J630" i="38"/>
  <c r="F578" i="38"/>
  <c r="J578" i="38"/>
  <c r="F656" i="38"/>
  <c r="J656" i="38"/>
  <c r="F624" i="38"/>
  <c r="J624" i="38"/>
  <c r="F558" i="38"/>
  <c r="J558" i="38"/>
  <c r="F588" i="38"/>
  <c r="J588" i="38"/>
  <c r="F612" i="38"/>
  <c r="J612" i="38"/>
  <c r="J642" i="38"/>
  <c r="F642" i="38"/>
  <c r="J663" i="38"/>
  <c r="F663" i="38"/>
  <c r="F680" i="38"/>
  <c r="J680" i="38"/>
  <c r="J583" i="38"/>
  <c r="F583" i="38"/>
  <c r="F638" i="38"/>
  <c r="J638" i="38"/>
  <c r="F672" i="38"/>
  <c r="J672" i="38"/>
  <c r="F562" i="38"/>
  <c r="J562" i="38"/>
  <c r="F646" i="38"/>
  <c r="J646" i="38"/>
  <c r="F616" i="38"/>
  <c r="J616" i="38"/>
  <c r="F683" i="38"/>
  <c r="J683" i="38"/>
  <c r="F572" i="38"/>
  <c r="J572" i="38"/>
  <c r="J595" i="38"/>
  <c r="F595" i="38"/>
  <c r="F618" i="38"/>
  <c r="J618" i="38"/>
  <c r="F636" i="38"/>
  <c r="J636" i="38"/>
  <c r="F657" i="38"/>
  <c r="J657" i="38"/>
  <c r="F676" i="38"/>
  <c r="J676" i="38"/>
  <c r="F641" i="38"/>
  <c r="J641" i="38"/>
  <c r="F621" i="38"/>
  <c r="J621" i="38"/>
  <c r="J607" i="38"/>
  <c r="F607" i="38"/>
  <c r="F593" i="38"/>
  <c r="J593" i="38"/>
  <c r="F576" i="38"/>
  <c r="J576" i="38"/>
  <c r="J563" i="38"/>
  <c r="F563" i="38"/>
  <c r="F577" i="38"/>
  <c r="J577" i="38"/>
  <c r="J633" i="38"/>
  <c r="F633" i="38"/>
  <c r="F677" i="38"/>
  <c r="J677" i="38"/>
  <c r="F574" i="38"/>
  <c r="J574" i="38"/>
  <c r="J665" i="38"/>
  <c r="F665" i="38"/>
  <c r="F557" i="38"/>
  <c r="J557" i="38"/>
  <c r="F662" i="38"/>
  <c r="J662" i="38"/>
  <c r="F592" i="38"/>
  <c r="J592" i="38"/>
  <c r="F686" i="38"/>
  <c r="J686" i="38"/>
  <c r="J647" i="38"/>
  <c r="F647" i="38"/>
  <c r="J565" i="38"/>
  <c r="F565" i="38"/>
  <c r="F594" i="38"/>
  <c r="J594" i="38"/>
  <c r="J619" i="38"/>
  <c r="F619" i="38"/>
  <c r="F649" i="38"/>
  <c r="J649" i="38"/>
  <c r="J667" i="38"/>
  <c r="F667" i="38"/>
  <c r="F684" i="38"/>
  <c r="J684" i="38"/>
  <c r="F596" i="38"/>
  <c r="J596" i="38"/>
  <c r="J643" i="38"/>
  <c r="F643" i="38"/>
  <c r="F681" i="38"/>
  <c r="J681" i="38"/>
  <c r="F598" i="38"/>
  <c r="J598" i="38"/>
  <c r="F661" i="38"/>
  <c r="J661" i="38"/>
  <c r="J635" i="38"/>
  <c r="F635" i="38"/>
  <c r="J581" i="38"/>
  <c r="F581" i="38"/>
  <c r="J599" i="38"/>
  <c r="F599" i="38"/>
  <c r="J623" i="38"/>
  <c r="F623" i="38"/>
  <c r="F640" i="38"/>
  <c r="J640" i="38"/>
  <c r="F660" i="38"/>
  <c r="J660" i="38"/>
  <c r="F682" i="38"/>
  <c r="J682" i="38"/>
  <c r="F634" i="38"/>
  <c r="J634" i="38"/>
  <c r="F617" i="38"/>
  <c r="J617" i="38"/>
  <c r="J603" i="38"/>
  <c r="F603" i="38"/>
  <c r="F590" i="38"/>
  <c r="J590" i="38"/>
  <c r="F573" i="38"/>
  <c r="J573" i="38"/>
  <c r="F560" i="38"/>
  <c r="J560" i="38"/>
  <c r="F561" i="38"/>
  <c r="J561" i="38"/>
  <c r="F589" i="38"/>
  <c r="J589" i="38"/>
  <c r="F650" i="38"/>
  <c r="J650" i="38"/>
  <c r="F685" i="38"/>
  <c r="J685" i="38"/>
  <c r="F584" i="38"/>
  <c r="J584" i="38"/>
  <c r="F678" i="38"/>
  <c r="J678" i="38"/>
  <c r="J587" i="38"/>
  <c r="F587" i="38"/>
  <c r="J679" i="38"/>
  <c r="F679" i="38"/>
  <c r="F609" i="38"/>
  <c r="J609" i="38"/>
  <c r="F580" i="38"/>
  <c r="J580" i="38"/>
  <c r="F674" i="38"/>
  <c r="J674" i="38"/>
  <c r="J575" i="38"/>
  <c r="F575" i="38"/>
  <c r="F601" i="38"/>
  <c r="J601" i="38"/>
  <c r="J631" i="38"/>
  <c r="F631" i="38"/>
  <c r="F654" i="38"/>
  <c r="J654" i="38"/>
  <c r="F671" i="38"/>
  <c r="J671" i="38"/>
  <c r="F608" i="38"/>
  <c r="J608" i="38"/>
  <c r="F655" i="38"/>
  <c r="J655" i="38"/>
  <c r="C3" i="38"/>
  <c r="F3" i="38"/>
  <c r="J622" i="38"/>
  <c r="F622" i="38"/>
  <c r="J669" i="38"/>
  <c r="F669" i="38"/>
  <c r="F652" i="38"/>
  <c r="J652" i="38"/>
  <c r="M603" i="107"/>
  <c r="M599" i="107"/>
  <c r="M595" i="107"/>
  <c r="M591" i="107"/>
  <c r="M587" i="107"/>
  <c r="M584" i="107"/>
  <c r="M580" i="107"/>
  <c r="M576" i="107"/>
  <c r="M572" i="107"/>
  <c r="M568" i="107"/>
  <c r="M564" i="107"/>
  <c r="M558" i="107"/>
  <c r="M554" i="107"/>
  <c r="M550" i="107"/>
  <c r="M547" i="107"/>
  <c r="M543" i="107"/>
  <c r="M539" i="107"/>
  <c r="M535" i="107"/>
  <c r="M532" i="107"/>
  <c r="M528" i="107"/>
  <c r="M524" i="107"/>
  <c r="M517" i="107"/>
  <c r="M513" i="107"/>
  <c r="M505" i="107"/>
  <c r="M501" i="107"/>
  <c r="M497" i="107"/>
  <c r="M493" i="107"/>
  <c r="M489" i="107"/>
  <c r="M485" i="107"/>
  <c r="M481" i="107"/>
  <c r="M477" i="107"/>
  <c r="M602" i="107"/>
  <c r="M597" i="107"/>
  <c r="M592" i="107"/>
  <c r="M586" i="107"/>
  <c r="M582" i="107"/>
  <c r="M577" i="107"/>
  <c r="M571" i="107"/>
  <c r="M566" i="107"/>
  <c r="M562" i="107"/>
  <c r="M557" i="107"/>
  <c r="M552" i="107"/>
  <c r="M542" i="107"/>
  <c r="M537" i="107"/>
  <c r="M533" i="107"/>
  <c r="M527" i="107"/>
  <c r="M522" i="107"/>
  <c r="M518" i="107"/>
  <c r="M512" i="107"/>
  <c r="M509" i="107"/>
  <c r="M500" i="107"/>
  <c r="M495" i="107"/>
  <c r="M490" i="107"/>
  <c r="M484" i="107"/>
  <c r="M479" i="107"/>
  <c r="M475" i="107"/>
  <c r="M468" i="107"/>
  <c r="M464" i="107"/>
  <c r="M460" i="107"/>
  <c r="M456" i="107"/>
  <c r="M452" i="107"/>
  <c r="M448" i="107"/>
  <c r="M444" i="107"/>
  <c r="M440" i="107"/>
  <c r="M436" i="107"/>
  <c r="M432" i="107"/>
  <c r="M428" i="107"/>
  <c r="M424" i="107"/>
  <c r="M420" i="107"/>
  <c r="M416" i="107"/>
  <c r="M412" i="107"/>
  <c r="M408" i="107"/>
  <c r="M404" i="107"/>
  <c r="M400" i="107"/>
  <c r="M396" i="107"/>
  <c r="M392" i="107"/>
  <c r="M388" i="107"/>
  <c r="M384" i="107"/>
  <c r="M380" i="107"/>
  <c r="M376" i="107"/>
  <c r="M372" i="107"/>
  <c r="M368" i="107"/>
  <c r="M364" i="107"/>
  <c r="M360" i="107"/>
  <c r="M356" i="107"/>
  <c r="M352" i="107"/>
  <c r="M348" i="107"/>
  <c r="M344" i="107"/>
  <c r="M340" i="107"/>
  <c r="M336" i="107"/>
  <c r="M332" i="107"/>
  <c r="M328" i="107"/>
  <c r="M324" i="107"/>
  <c r="M320" i="107"/>
  <c r="M316" i="107"/>
  <c r="M312" i="107"/>
  <c r="M308" i="107"/>
  <c r="M304" i="107"/>
  <c r="M300" i="107"/>
  <c r="M296" i="107"/>
  <c r="M292" i="107"/>
  <c r="M288" i="107"/>
  <c r="M284" i="107"/>
  <c r="M280" i="107"/>
  <c r="M604" i="107"/>
  <c r="M596" i="107"/>
  <c r="M589" i="107"/>
  <c r="M583" i="107"/>
  <c r="M575" i="107"/>
  <c r="M569" i="107"/>
  <c r="M556" i="107"/>
  <c r="M549" i="107"/>
  <c r="M544" i="107"/>
  <c r="M536" i="107"/>
  <c r="M530" i="107"/>
  <c r="M523" i="107"/>
  <c r="M516" i="107"/>
  <c r="M511" i="107"/>
  <c r="M506" i="107"/>
  <c r="M499" i="107"/>
  <c r="M492" i="107"/>
  <c r="M486" i="107"/>
  <c r="M478" i="107"/>
  <c r="M473" i="107"/>
  <c r="M469" i="107"/>
  <c r="M463" i="107"/>
  <c r="M458" i="107"/>
  <c r="M453" i="107"/>
  <c r="M447" i="107"/>
  <c r="M442" i="107"/>
  <c r="M437" i="107"/>
  <c r="M431" i="107"/>
  <c r="M426" i="107"/>
  <c r="M421" i="107"/>
  <c r="M415" i="107"/>
  <c r="M410" i="107"/>
  <c r="M405" i="107"/>
  <c r="M399" i="107"/>
  <c r="M394" i="107"/>
  <c r="M389" i="107"/>
  <c r="M383" i="107"/>
  <c r="M378" i="107"/>
  <c r="M373" i="107"/>
  <c r="M367" i="107"/>
  <c r="M362" i="107"/>
  <c r="M357" i="107"/>
  <c r="M351" i="107"/>
  <c r="M346" i="107"/>
  <c r="M341" i="107"/>
  <c r="M335" i="107"/>
  <c r="M330" i="107"/>
  <c r="M325" i="107"/>
  <c r="M319" i="107"/>
  <c r="M314" i="107"/>
  <c r="M309" i="107"/>
  <c r="M303" i="107"/>
  <c r="M298" i="107"/>
  <c r="M293" i="107"/>
  <c r="M287" i="107"/>
  <c r="M282" i="107"/>
  <c r="M273" i="107"/>
  <c r="M269" i="107"/>
  <c r="M265" i="107"/>
  <c r="M261" i="107"/>
  <c r="M257" i="107"/>
  <c r="M253" i="107"/>
  <c r="M249" i="107"/>
  <c r="M245" i="107"/>
  <c r="M241" i="107"/>
  <c r="M237" i="107"/>
  <c r="M233" i="107"/>
  <c r="M229" i="107"/>
  <c r="M221" i="107"/>
  <c r="M213" i="107"/>
  <c r="M209" i="107"/>
  <c r="M201" i="107"/>
  <c r="M193" i="107"/>
  <c r="M185" i="107"/>
  <c r="M177" i="107"/>
  <c r="M169" i="107"/>
  <c r="M161" i="107"/>
  <c r="M153" i="107"/>
  <c r="M145" i="107"/>
  <c r="M137" i="107"/>
  <c r="M129" i="107"/>
  <c r="M121" i="107"/>
  <c r="M113" i="107"/>
  <c r="M103" i="107"/>
  <c r="M601" i="107"/>
  <c r="M594" i="107"/>
  <c r="M588" i="107"/>
  <c r="M581" i="107"/>
  <c r="M574" i="107"/>
  <c r="M567" i="107"/>
  <c r="M561" i="107"/>
  <c r="M555" i="107"/>
  <c r="M548" i="107"/>
  <c r="M541" i="107"/>
  <c r="M534" i="107"/>
  <c r="M529" i="107"/>
  <c r="M521" i="107"/>
  <c r="M515" i="107"/>
  <c r="M510" i="107"/>
  <c r="M504" i="107"/>
  <c r="M498" i="107"/>
  <c r="M491" i="107"/>
  <c r="M483" i="107"/>
  <c r="M476" i="107"/>
  <c r="M472" i="107"/>
  <c r="M467" i="107"/>
  <c r="M462" i="107"/>
  <c r="M457" i="107"/>
  <c r="M451" i="107"/>
  <c r="M446" i="107"/>
  <c r="M441" i="107"/>
  <c r="M435" i="107"/>
  <c r="M430" i="107"/>
  <c r="M425" i="107"/>
  <c r="M419" i="107"/>
  <c r="M414" i="107"/>
  <c r="M409" i="107"/>
  <c r="M403" i="107"/>
  <c r="M398" i="107"/>
  <c r="M393" i="107"/>
  <c r="M387" i="107"/>
  <c r="M382" i="107"/>
  <c r="M377" i="107"/>
  <c r="M371" i="107"/>
  <c r="M366" i="107"/>
  <c r="M361" i="107"/>
  <c r="M355" i="107"/>
  <c r="M350" i="107"/>
  <c r="M345" i="107"/>
  <c r="M339" i="107"/>
  <c r="M334" i="107"/>
  <c r="M329" i="107"/>
  <c r="M323" i="107"/>
  <c r="M318" i="107"/>
  <c r="M313" i="107"/>
  <c r="M307" i="107"/>
  <c r="M302" i="107"/>
  <c r="M600" i="107"/>
  <c r="M593" i="107"/>
  <c r="M579" i="107"/>
  <c r="M573" i="107"/>
  <c r="M565" i="107"/>
  <c r="M560" i="107"/>
  <c r="M553" i="107"/>
  <c r="M546" i="107"/>
  <c r="M540" i="107"/>
  <c r="M526" i="107"/>
  <c r="M520" i="107"/>
  <c r="M514" i="107"/>
  <c r="M508" i="107"/>
  <c r="M503" i="107"/>
  <c r="M496" i="107"/>
  <c r="M488" i="107"/>
  <c r="M482" i="107"/>
  <c r="M471" i="107"/>
  <c r="M466" i="107"/>
  <c r="M461" i="107"/>
  <c r="M455" i="107"/>
  <c r="M450" i="107"/>
  <c r="M445" i="107"/>
  <c r="M439" i="107"/>
  <c r="M434" i="107"/>
  <c r="M429" i="107"/>
  <c r="M423" i="107"/>
  <c r="M418" i="107"/>
  <c r="M413" i="107"/>
  <c r="M407" i="107"/>
  <c r="M402" i="107"/>
  <c r="M397" i="107"/>
  <c r="M391" i="107"/>
  <c r="M386" i="107"/>
  <c r="M381" i="107"/>
  <c r="M375" i="107"/>
  <c r="M370" i="107"/>
  <c r="M365" i="107"/>
  <c r="M359" i="107"/>
  <c r="M354" i="107"/>
  <c r="M349" i="107"/>
  <c r="M343" i="107"/>
  <c r="M338" i="107"/>
  <c r="M333" i="107"/>
  <c r="M327" i="107"/>
  <c r="M322" i="107"/>
  <c r="M317" i="107"/>
  <c r="M311" i="107"/>
  <c r="M306" i="107"/>
  <c r="M301" i="107"/>
  <c r="M295" i="107"/>
  <c r="M290" i="107"/>
  <c r="M285" i="107"/>
  <c r="M279" i="107"/>
  <c r="M275" i="107"/>
  <c r="M271" i="107"/>
  <c r="M267" i="107"/>
  <c r="M263" i="107"/>
  <c r="M259" i="107"/>
  <c r="M255" i="107"/>
  <c r="M251" i="107"/>
  <c r="M247" i="107"/>
  <c r="M243" i="107"/>
  <c r="M239" i="107"/>
  <c r="M235" i="107"/>
  <c r="M231" i="107"/>
  <c r="M227" i="107"/>
  <c r="M223" i="107"/>
  <c r="M219" i="107"/>
  <c r="M215" i="107"/>
  <c r="M211" i="107"/>
  <c r="M207" i="107"/>
  <c r="M203" i="107"/>
  <c r="M199" i="107"/>
  <c r="M195" i="107"/>
  <c r="M191" i="107"/>
  <c r="M187" i="107"/>
  <c r="M183" i="107"/>
  <c r="M179" i="107"/>
  <c r="M175" i="107"/>
  <c r="M171" i="107"/>
  <c r="M167" i="107"/>
  <c r="M163" i="107"/>
  <c r="M159" i="107"/>
  <c r="M155" i="107"/>
  <c r="M151" i="107"/>
  <c r="M147" i="107"/>
  <c r="M143" i="107"/>
  <c r="M139" i="107"/>
  <c r="M135" i="107"/>
  <c r="M131" i="107"/>
  <c r="M127" i="107"/>
  <c r="M123" i="107"/>
  <c r="M119" i="107"/>
  <c r="M115" i="107"/>
  <c r="M108" i="107"/>
  <c r="M104" i="107"/>
  <c r="M101" i="107"/>
  <c r="M97" i="107"/>
  <c r="M93" i="107"/>
  <c r="M89" i="107"/>
  <c r="M85" i="107"/>
  <c r="M81" i="107"/>
  <c r="M77" i="107"/>
  <c r="M73" i="107"/>
  <c r="M69" i="107"/>
  <c r="M65" i="107"/>
  <c r="M61" i="107"/>
  <c r="M57" i="107"/>
  <c r="M53" i="107"/>
  <c r="M49" i="107"/>
  <c r="M45" i="107"/>
  <c r="M41" i="107"/>
  <c r="M37" i="107"/>
  <c r="M33" i="107"/>
  <c r="M29" i="107"/>
  <c r="M25" i="107"/>
  <c r="M21" i="107"/>
  <c r="M17" i="107"/>
  <c r="M13" i="107"/>
  <c r="M9" i="107"/>
  <c r="M5" i="107"/>
  <c r="M590" i="107"/>
  <c r="M585" i="107"/>
  <c r="M578" i="107"/>
  <c r="M570" i="107"/>
  <c r="M563" i="107"/>
  <c r="M559" i="107"/>
  <c r="M551" i="107"/>
  <c r="M545" i="107"/>
  <c r="M538" i="107"/>
  <c r="M531" i="107"/>
  <c r="M525" i="107"/>
  <c r="M519" i="107"/>
  <c r="M507" i="107"/>
  <c r="M502" i="107"/>
  <c r="M494" i="107"/>
  <c r="M487" i="107"/>
  <c r="M480" i="107"/>
  <c r="M474" i="107"/>
  <c r="M470" i="107"/>
  <c r="M465" i="107"/>
  <c r="M459" i="107"/>
  <c r="M454" i="107"/>
  <c r="M449" i="107"/>
  <c r="M443" i="107"/>
  <c r="M438" i="107"/>
  <c r="M433" i="107"/>
  <c r="M427" i="107"/>
  <c r="M422" i="107"/>
  <c r="M417" i="107"/>
  <c r="M411" i="107"/>
  <c r="M406" i="107"/>
  <c r="M401" i="107"/>
  <c r="M395" i="107"/>
  <c r="M390" i="107"/>
  <c r="M385" i="107"/>
  <c r="M379" i="107"/>
  <c r="M374" i="107"/>
  <c r="M369" i="107"/>
  <c r="M363" i="107"/>
  <c r="M358" i="107"/>
  <c r="M353" i="107"/>
  <c r="M347" i="107"/>
  <c r="M342" i="107"/>
  <c r="M337" i="107"/>
  <c r="M331" i="107"/>
  <c r="M326" i="107"/>
  <c r="M321" i="107"/>
  <c r="M315" i="107"/>
  <c r="M310" i="107"/>
  <c r="M305" i="107"/>
  <c r="M299" i="107"/>
  <c r="M294" i="107"/>
  <c r="M289" i="107"/>
  <c r="M283" i="107"/>
  <c r="M278" i="107"/>
  <c r="M274" i="107"/>
  <c r="M270" i="107"/>
  <c r="M266" i="107"/>
  <c r="M262" i="107"/>
  <c r="M258" i="107"/>
  <c r="M254" i="107"/>
  <c r="M250" i="107"/>
  <c r="M246" i="107"/>
  <c r="M242" i="107"/>
  <c r="M238" i="107"/>
  <c r="M234" i="107"/>
  <c r="M230" i="107"/>
  <c r="M226" i="107"/>
  <c r="M222" i="107"/>
  <c r="M218" i="107"/>
  <c r="M214" i="107"/>
  <c r="M210" i="107"/>
  <c r="M206" i="107"/>
  <c r="M202" i="107"/>
  <c r="M198" i="107"/>
  <c r="M194" i="107"/>
  <c r="M190" i="107"/>
  <c r="M186" i="107"/>
  <c r="M182" i="107"/>
  <c r="M178" i="107"/>
  <c r="M174" i="107"/>
  <c r="M170" i="107"/>
  <c r="M166" i="107"/>
  <c r="M162" i="107"/>
  <c r="M158" i="107"/>
  <c r="M154" i="107"/>
  <c r="M150" i="107"/>
  <c r="M146" i="107"/>
  <c r="M142" i="107"/>
  <c r="M138" i="107"/>
  <c r="M134" i="107"/>
  <c r="M130" i="107"/>
  <c r="M126" i="107"/>
  <c r="M122" i="107"/>
  <c r="M118" i="107"/>
  <c r="M114" i="107"/>
  <c r="M111" i="107"/>
  <c r="M107" i="107"/>
  <c r="M100" i="107"/>
  <c r="M96" i="107"/>
  <c r="M92" i="107"/>
  <c r="M88" i="107"/>
  <c r="M84" i="107"/>
  <c r="M80" i="107"/>
  <c r="M76" i="107"/>
  <c r="M72" i="107"/>
  <c r="M68" i="107"/>
  <c r="M64" i="107"/>
  <c r="M60" i="107"/>
  <c r="M56" i="107"/>
  <c r="M52" i="107"/>
  <c r="M48" i="107"/>
  <c r="M44" i="107"/>
  <c r="M40" i="107"/>
  <c r="M36" i="107"/>
  <c r="M32" i="107"/>
  <c r="M28" i="107"/>
  <c r="M24" i="107"/>
  <c r="M20" i="107"/>
  <c r="M16" i="107"/>
  <c r="M12" i="107"/>
  <c r="M8" i="107"/>
  <c r="M4" i="107"/>
  <c r="M277" i="107"/>
  <c r="M225" i="107"/>
  <c r="M217" i="107"/>
  <c r="M205" i="107"/>
  <c r="M197" i="107"/>
  <c r="M189" i="107"/>
  <c r="M181" i="107"/>
  <c r="M173" i="107"/>
  <c r="M165" i="107"/>
  <c r="M157" i="107"/>
  <c r="M149" i="107"/>
  <c r="M141" i="107"/>
  <c r="M133" i="107"/>
  <c r="M125" i="107"/>
  <c r="M117" i="107"/>
  <c r="M110" i="107"/>
  <c r="M106" i="107"/>
  <c r="M99" i="107"/>
  <c r="M281" i="107"/>
  <c r="M264" i="107"/>
  <c r="M248" i="107"/>
  <c r="M232" i="107"/>
  <c r="M216" i="107"/>
  <c r="M200" i="107"/>
  <c r="M184" i="107"/>
  <c r="M168" i="107"/>
  <c r="M152" i="107"/>
  <c r="M136" i="107"/>
  <c r="M120" i="107"/>
  <c r="M105" i="107"/>
  <c r="M94" i="107"/>
  <c r="M86" i="107"/>
  <c r="M78" i="107"/>
  <c r="M70" i="107"/>
  <c r="M62" i="107"/>
  <c r="M54" i="107"/>
  <c r="M46" i="107"/>
  <c r="M38" i="107"/>
  <c r="M30" i="107"/>
  <c r="M22" i="107"/>
  <c r="M14" i="107"/>
  <c r="M6" i="107"/>
  <c r="M297" i="107"/>
  <c r="M276" i="107"/>
  <c r="M260" i="107"/>
  <c r="M244" i="107"/>
  <c r="M228" i="107"/>
  <c r="M212" i="107"/>
  <c r="M196" i="107"/>
  <c r="M180" i="107"/>
  <c r="M164" i="107"/>
  <c r="M148" i="107"/>
  <c r="M132" i="107"/>
  <c r="M116" i="107"/>
  <c r="M102" i="107"/>
  <c r="M91" i="107"/>
  <c r="M83" i="107"/>
  <c r="M75" i="107"/>
  <c r="M67" i="107"/>
  <c r="M59" i="107"/>
  <c r="M51" i="107"/>
  <c r="M43" i="107"/>
  <c r="M35" i="107"/>
  <c r="M27" i="107"/>
  <c r="M19" i="107"/>
  <c r="M11" i="107"/>
  <c r="M3" i="107"/>
  <c r="M291" i="107"/>
  <c r="M272" i="107"/>
  <c r="M256" i="107"/>
  <c r="M240" i="107"/>
  <c r="M224" i="107"/>
  <c r="M208" i="107"/>
  <c r="M192" i="107"/>
  <c r="M176" i="107"/>
  <c r="M160" i="107"/>
  <c r="M144" i="107"/>
  <c r="M128" i="107"/>
  <c r="M112" i="107"/>
  <c r="M98" i="107"/>
  <c r="M90" i="107"/>
  <c r="M82" i="107"/>
  <c r="M74" i="107"/>
  <c r="M66" i="107"/>
  <c r="M58" i="107"/>
  <c r="M50" i="107"/>
  <c r="M42" i="107"/>
  <c r="M34" i="107"/>
  <c r="M26" i="107"/>
  <c r="M18" i="107"/>
  <c r="M10" i="107"/>
  <c r="M2" i="107"/>
  <c r="M286" i="107"/>
  <c r="M268" i="107"/>
  <c r="M252" i="107"/>
  <c r="M236" i="107"/>
  <c r="M220" i="107"/>
  <c r="M204" i="107"/>
  <c r="M188" i="107"/>
  <c r="M172" i="107"/>
  <c r="M156" i="107"/>
  <c r="M140" i="107"/>
  <c r="M124" i="107"/>
  <c r="M109" i="107"/>
  <c r="M95" i="107"/>
  <c r="M87" i="107"/>
  <c r="M79" i="107"/>
  <c r="M71" i="107"/>
  <c r="M63" i="107"/>
  <c r="M55" i="107"/>
  <c r="M47" i="107"/>
  <c r="M39" i="107"/>
  <c r="M31" i="107"/>
  <c r="M23" i="107"/>
  <c r="M15" i="107"/>
  <c r="M7" i="107"/>
  <c r="M164" i="38"/>
  <c r="M183" i="84" s="1"/>
  <c r="N183" i="84" s="1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L102" i="92"/>
  <c r="L103" i="92"/>
  <c r="L104" i="92"/>
  <c r="L105" i="92"/>
  <c r="L106" i="92"/>
  <c r="L107" i="92"/>
  <c r="L108" i="92"/>
  <c r="L109" i="92"/>
  <c r="L110" i="92"/>
  <c r="L111" i="92"/>
  <c r="L112" i="92"/>
  <c r="L113" i="92"/>
  <c r="L114" i="92"/>
  <c r="L115" i="92"/>
  <c r="L116" i="92"/>
  <c r="L117" i="92"/>
  <c r="L118" i="92"/>
  <c r="L119" i="92"/>
  <c r="L120" i="92"/>
  <c r="L121" i="92"/>
  <c r="L122" i="92"/>
  <c r="L123" i="92"/>
  <c r="L124" i="92"/>
  <c r="L125" i="92"/>
  <c r="L126" i="92"/>
  <c r="L127" i="92"/>
  <c r="L128" i="92"/>
  <c r="L129" i="92"/>
  <c r="L130" i="92"/>
  <c r="L131" i="92"/>
  <c r="L132" i="92"/>
  <c r="L133" i="92"/>
  <c r="L134" i="92"/>
  <c r="L135" i="92"/>
  <c r="L136" i="92"/>
  <c r="L137" i="92"/>
  <c r="L138" i="92"/>
  <c r="L139" i="92"/>
  <c r="L140" i="92"/>
  <c r="L141" i="92"/>
  <c r="L142" i="92"/>
  <c r="L143" i="92"/>
  <c r="L144" i="92"/>
  <c r="L145" i="92"/>
  <c r="L146" i="92"/>
  <c r="L147" i="92"/>
  <c r="L148" i="92"/>
  <c r="L149" i="92"/>
  <c r="L150" i="92"/>
  <c r="L151" i="92"/>
  <c r="L152" i="92"/>
  <c r="L153" i="92"/>
  <c r="L154" i="92"/>
  <c r="L155" i="92"/>
  <c r="L156" i="92"/>
  <c r="L157" i="92"/>
  <c r="L158" i="92"/>
  <c r="L159" i="92"/>
  <c r="L160" i="92"/>
  <c r="L161" i="92"/>
  <c r="L162" i="92"/>
  <c r="L163" i="92"/>
  <c r="L164" i="92"/>
  <c r="L165" i="92"/>
  <c r="L166" i="92"/>
  <c r="L167" i="92"/>
  <c r="L168" i="92"/>
  <c r="L169" i="92"/>
  <c r="L170" i="92"/>
  <c r="L171" i="92"/>
  <c r="L172" i="92"/>
  <c r="L173" i="92"/>
  <c r="L174" i="92"/>
  <c r="L175" i="92"/>
  <c r="L176" i="92"/>
  <c r="L177" i="92"/>
  <c r="L178" i="92"/>
  <c r="L179" i="92"/>
  <c r="L180" i="92"/>
  <c r="L181" i="92"/>
  <c r="L182" i="92"/>
  <c r="L183" i="92"/>
  <c r="L184" i="92"/>
  <c r="L185" i="92"/>
  <c r="L186" i="92"/>
  <c r="L187" i="92"/>
  <c r="L188" i="92"/>
  <c r="L189" i="92"/>
  <c r="L190" i="92"/>
  <c r="L191" i="92"/>
  <c r="L192" i="92"/>
  <c r="L193" i="92"/>
  <c r="L194" i="92"/>
  <c r="L195" i="92"/>
  <c r="L196" i="92"/>
  <c r="L197" i="92"/>
  <c r="L198" i="92"/>
  <c r="L199" i="92"/>
  <c r="L200" i="92"/>
  <c r="L201" i="92"/>
  <c r="L202" i="92"/>
  <c r="L203" i="92"/>
  <c r="L204" i="92"/>
  <c r="L205" i="92"/>
  <c r="L206" i="92"/>
  <c r="L207" i="92"/>
  <c r="L208" i="92"/>
  <c r="L209" i="92"/>
  <c r="L210" i="92"/>
  <c r="L211" i="92"/>
  <c r="L212" i="92"/>
  <c r="L213" i="92"/>
  <c r="L214" i="92"/>
  <c r="L215" i="92"/>
  <c r="L216" i="92"/>
  <c r="L217" i="92"/>
  <c r="L218" i="92"/>
  <c r="L219" i="92"/>
  <c r="L220" i="92"/>
  <c r="L221" i="92"/>
  <c r="L222" i="92"/>
  <c r="L223" i="92"/>
  <c r="L224" i="92"/>
  <c r="L225" i="92"/>
  <c r="L226" i="92"/>
  <c r="L227" i="92"/>
  <c r="L228" i="92"/>
  <c r="L229" i="92"/>
  <c r="L230" i="92"/>
  <c r="L231" i="92"/>
  <c r="L232" i="92"/>
  <c r="L233" i="92"/>
  <c r="L234" i="92"/>
  <c r="L235" i="92"/>
  <c r="L236" i="92"/>
  <c r="L237" i="92"/>
  <c r="L238" i="92"/>
  <c r="L239" i="92"/>
  <c r="L240" i="92"/>
  <c r="L241" i="92"/>
  <c r="L242" i="92"/>
  <c r="L243" i="92"/>
  <c r="L244" i="92"/>
  <c r="L245" i="92"/>
  <c r="L246" i="92"/>
  <c r="L247" i="92"/>
  <c r="L248" i="92"/>
  <c r="L249" i="92"/>
  <c r="L250" i="92"/>
  <c r="L251" i="92"/>
  <c r="L252" i="92"/>
  <c r="L253" i="92"/>
  <c r="L254" i="92"/>
  <c r="L255" i="92"/>
  <c r="L256" i="92"/>
  <c r="L257" i="92"/>
  <c r="L258" i="92"/>
  <c r="L259" i="92"/>
  <c r="L260" i="92"/>
  <c r="L261" i="92"/>
  <c r="L262" i="92"/>
  <c r="L263" i="92"/>
  <c r="L264" i="92"/>
  <c r="L265" i="92"/>
  <c r="L266" i="92"/>
  <c r="L267" i="92"/>
  <c r="L268" i="92"/>
  <c r="L269" i="92"/>
  <c r="L270" i="92"/>
  <c r="L2" i="92"/>
  <c r="BH689" i="38" l="1"/>
  <c r="S4" i="51"/>
  <c r="T4" i="51" s="1"/>
  <c r="S5" i="51"/>
  <c r="T5" i="51" s="1"/>
  <c r="S6" i="51"/>
  <c r="T6" i="51" s="1"/>
  <c r="S7" i="51"/>
  <c r="T7" i="51" s="1"/>
  <c r="S8" i="51"/>
  <c r="T8" i="51" s="1"/>
  <c r="S9" i="51"/>
  <c r="T9" i="51" s="1"/>
  <c r="S10" i="51"/>
  <c r="T10" i="51" s="1"/>
  <c r="S11" i="51"/>
  <c r="T11" i="51" s="1"/>
  <c r="S12" i="51"/>
  <c r="T12" i="51" s="1"/>
  <c r="S13" i="51"/>
  <c r="T13" i="51" s="1"/>
  <c r="S14" i="51"/>
  <c r="T14" i="51" s="1"/>
  <c r="S15" i="51"/>
  <c r="T15" i="51" s="1"/>
  <c r="S16" i="51"/>
  <c r="T16" i="51" s="1"/>
  <c r="S17" i="51"/>
  <c r="T17" i="51" s="1"/>
  <c r="S18" i="51"/>
  <c r="T18" i="51" s="1"/>
  <c r="S19" i="51"/>
  <c r="T19" i="51" s="1"/>
  <c r="S20" i="51"/>
  <c r="T20" i="51" s="1"/>
  <c r="S21" i="51"/>
  <c r="T21" i="51" s="1"/>
  <c r="S22" i="51"/>
  <c r="T22" i="51" s="1"/>
  <c r="S23" i="51"/>
  <c r="T23" i="51" s="1"/>
  <c r="S24" i="51"/>
  <c r="T24" i="51" s="1"/>
  <c r="S25" i="51"/>
  <c r="T25" i="51" s="1"/>
  <c r="S26" i="51"/>
  <c r="T26" i="51" s="1"/>
  <c r="S3" i="51"/>
  <c r="T3" i="51" s="1"/>
  <c r="H3" i="51"/>
  <c r="I3" i="51" s="1"/>
  <c r="H4" i="51"/>
  <c r="I4" i="51" s="1"/>
  <c r="H5" i="51"/>
  <c r="I5" i="51" s="1"/>
  <c r="H6" i="51"/>
  <c r="I6" i="51" s="1"/>
  <c r="H7" i="51"/>
  <c r="I7" i="51" s="1"/>
  <c r="H8" i="51"/>
  <c r="I8" i="51" s="1"/>
  <c r="H9" i="51"/>
  <c r="I9" i="51" s="1"/>
  <c r="H10" i="51"/>
  <c r="I10" i="51" s="1"/>
  <c r="H11" i="51"/>
  <c r="I11" i="51" s="1"/>
  <c r="H12" i="51"/>
  <c r="I12" i="51" s="1"/>
  <c r="H13" i="51"/>
  <c r="I13" i="51" s="1"/>
  <c r="H14" i="51"/>
  <c r="I14" i="51" s="1"/>
  <c r="H15" i="51"/>
  <c r="I15" i="51" s="1"/>
  <c r="H16" i="51"/>
  <c r="I16" i="51" s="1"/>
  <c r="H17" i="51"/>
  <c r="I17" i="51" s="1"/>
  <c r="H18" i="51"/>
  <c r="I18" i="51" s="1"/>
  <c r="H19" i="51"/>
  <c r="I19" i="51" s="1"/>
  <c r="H20" i="51"/>
  <c r="I20" i="51" s="1"/>
  <c r="H21" i="51"/>
  <c r="I21" i="51" s="1"/>
  <c r="H22" i="51"/>
  <c r="I22" i="51" s="1"/>
  <c r="H23" i="51"/>
  <c r="I23" i="51" s="1"/>
  <c r="H24" i="51"/>
  <c r="I24" i="51" s="1"/>
  <c r="H25" i="51"/>
  <c r="I25" i="51" s="1"/>
  <c r="H26" i="51"/>
  <c r="I26" i="51" s="1"/>
  <c r="H27" i="51"/>
  <c r="I27" i="51" s="1"/>
  <c r="H28" i="51"/>
  <c r="I28" i="51" s="1"/>
  <c r="H29" i="51"/>
  <c r="I29" i="51" s="1"/>
  <c r="H30" i="51"/>
  <c r="I30" i="51" s="1"/>
  <c r="H31" i="51"/>
  <c r="I31" i="51" s="1"/>
  <c r="H32" i="51"/>
  <c r="I32" i="51" s="1"/>
  <c r="H33" i="51"/>
  <c r="I33" i="51" s="1"/>
  <c r="H34" i="51"/>
  <c r="I34" i="51" s="1"/>
  <c r="H35" i="51"/>
  <c r="I35" i="51" s="1"/>
  <c r="H36" i="51"/>
  <c r="I36" i="51" s="1"/>
  <c r="H2" i="51"/>
  <c r="I2" i="51" s="1"/>
  <c r="H4" i="147" l="1"/>
  <c r="H5" i="147"/>
  <c r="H6" i="147"/>
  <c r="H7" i="147"/>
  <c r="H8" i="147"/>
  <c r="H9" i="147"/>
  <c r="H10" i="147"/>
  <c r="H11" i="147"/>
  <c r="H12" i="147"/>
  <c r="H13" i="147"/>
  <c r="H14" i="147"/>
  <c r="H15" i="147"/>
  <c r="H16" i="147"/>
  <c r="H17" i="147"/>
  <c r="H18" i="147"/>
  <c r="H19" i="147"/>
  <c r="H20" i="147"/>
  <c r="H21" i="147"/>
  <c r="H22" i="147"/>
  <c r="H23" i="147"/>
  <c r="H24" i="147"/>
  <c r="H25" i="147"/>
  <c r="H3" i="147"/>
  <c r="AU554" i="38"/>
  <c r="BF665" i="38"/>
  <c r="BW665" i="38" s="1"/>
  <c r="U654" i="38"/>
  <c r="U563" i="38"/>
  <c r="U649" i="38"/>
  <c r="N556" i="38"/>
  <c r="N557" i="38"/>
  <c r="U557" i="38" s="1"/>
  <c r="N558" i="38"/>
  <c r="U558" i="38" s="1"/>
  <c r="N559" i="38"/>
  <c r="U559" i="38" s="1"/>
  <c r="N560" i="38"/>
  <c r="U560" i="38" s="1"/>
  <c r="N561" i="38"/>
  <c r="U561" i="38" s="1"/>
  <c r="N562" i="38"/>
  <c r="U562" i="38" s="1"/>
  <c r="N564" i="38"/>
  <c r="U564" i="38" s="1"/>
  <c r="N565" i="38"/>
  <c r="U565" i="38" s="1"/>
  <c r="N566" i="38"/>
  <c r="U566" i="38" s="1"/>
  <c r="N567" i="38"/>
  <c r="U567" i="38" s="1"/>
  <c r="N568" i="38"/>
  <c r="U568" i="38" s="1"/>
  <c r="N569" i="38"/>
  <c r="U569" i="38" s="1"/>
  <c r="N570" i="38"/>
  <c r="U570" i="38" s="1"/>
  <c r="N571" i="38"/>
  <c r="U571" i="38" s="1"/>
  <c r="N572" i="38"/>
  <c r="U572" i="38" s="1"/>
  <c r="N573" i="38"/>
  <c r="U573" i="38" s="1"/>
  <c r="N574" i="38"/>
  <c r="U574" i="38" s="1"/>
  <c r="N575" i="38"/>
  <c r="U575" i="38" s="1"/>
  <c r="N576" i="38"/>
  <c r="U576" i="38" s="1"/>
  <c r="N577" i="38"/>
  <c r="U577" i="38" s="1"/>
  <c r="N578" i="38"/>
  <c r="U578" i="38" s="1"/>
  <c r="N579" i="38"/>
  <c r="U579" i="38" s="1"/>
  <c r="N580" i="38"/>
  <c r="U580" i="38" s="1"/>
  <c r="N581" i="38"/>
  <c r="U581" i="38" s="1"/>
  <c r="N582" i="38"/>
  <c r="U582" i="38" s="1"/>
  <c r="N583" i="38"/>
  <c r="U583" i="38" s="1"/>
  <c r="N584" i="38"/>
  <c r="U584" i="38" s="1"/>
  <c r="N585" i="38"/>
  <c r="U585" i="38" s="1"/>
  <c r="N586" i="38"/>
  <c r="U586" i="38" s="1"/>
  <c r="N587" i="38"/>
  <c r="U587" i="38" s="1"/>
  <c r="N588" i="38"/>
  <c r="U588" i="38" s="1"/>
  <c r="N589" i="38"/>
  <c r="U589" i="38" s="1"/>
  <c r="N590" i="38"/>
  <c r="U590" i="38" s="1"/>
  <c r="N591" i="38"/>
  <c r="U591" i="38" s="1"/>
  <c r="N592" i="38"/>
  <c r="U592" i="38" s="1"/>
  <c r="N593" i="38"/>
  <c r="U593" i="38" s="1"/>
  <c r="N594" i="38"/>
  <c r="U594" i="38" s="1"/>
  <c r="N595" i="38"/>
  <c r="U595" i="38" s="1"/>
  <c r="N596" i="38"/>
  <c r="U596" i="38" s="1"/>
  <c r="N597" i="38"/>
  <c r="U597" i="38" s="1"/>
  <c r="N598" i="38"/>
  <c r="U598" i="38" s="1"/>
  <c r="N599" i="38"/>
  <c r="U599" i="38" s="1"/>
  <c r="N600" i="38"/>
  <c r="U600" i="38" s="1"/>
  <c r="N601" i="38"/>
  <c r="U601" i="38" s="1"/>
  <c r="N602" i="38"/>
  <c r="U602" i="38" s="1"/>
  <c r="N603" i="38"/>
  <c r="U603" i="38" s="1"/>
  <c r="N604" i="38"/>
  <c r="U604" i="38" s="1"/>
  <c r="N605" i="38"/>
  <c r="U605" i="38" s="1"/>
  <c r="N606" i="38"/>
  <c r="U606" i="38" s="1"/>
  <c r="N607" i="38"/>
  <c r="U607" i="38" s="1"/>
  <c r="N608" i="38"/>
  <c r="U608" i="38" s="1"/>
  <c r="N609" i="38"/>
  <c r="U609" i="38" s="1"/>
  <c r="N610" i="38"/>
  <c r="U610" i="38" s="1"/>
  <c r="N611" i="38"/>
  <c r="U611" i="38" s="1"/>
  <c r="N612" i="38"/>
  <c r="U612" i="38" s="1"/>
  <c r="N613" i="38"/>
  <c r="U613" i="38" s="1"/>
  <c r="N614" i="38"/>
  <c r="U614" i="38" s="1"/>
  <c r="N615" i="38"/>
  <c r="U615" i="38" s="1"/>
  <c r="N616" i="38"/>
  <c r="U616" i="38" s="1"/>
  <c r="N617" i="38"/>
  <c r="N618" i="38"/>
  <c r="U618" i="38" s="1"/>
  <c r="N619" i="38"/>
  <c r="U619" i="38" s="1"/>
  <c r="N620" i="38"/>
  <c r="U620" i="38" s="1"/>
  <c r="N621" i="38"/>
  <c r="U621" i="38" s="1"/>
  <c r="N622" i="38"/>
  <c r="U622" i="38" s="1"/>
  <c r="N623" i="38"/>
  <c r="U623" i="38" s="1"/>
  <c r="N624" i="38"/>
  <c r="U624" i="38" s="1"/>
  <c r="N625" i="38"/>
  <c r="U625" i="38" s="1"/>
  <c r="N626" i="38"/>
  <c r="U626" i="38" s="1"/>
  <c r="N627" i="38"/>
  <c r="U627" i="38" s="1"/>
  <c r="N628" i="38"/>
  <c r="U628" i="38" s="1"/>
  <c r="N629" i="38"/>
  <c r="U629" i="38" s="1"/>
  <c r="N630" i="38"/>
  <c r="U630" i="38" s="1"/>
  <c r="N631" i="38"/>
  <c r="U631" i="38" s="1"/>
  <c r="N632" i="38"/>
  <c r="U632" i="38" s="1"/>
  <c r="N633" i="38"/>
  <c r="U633" i="38" s="1"/>
  <c r="N634" i="38"/>
  <c r="U634" i="38" s="1"/>
  <c r="N635" i="38"/>
  <c r="U635" i="38" s="1"/>
  <c r="N636" i="38"/>
  <c r="U636" i="38" s="1"/>
  <c r="N637" i="38"/>
  <c r="U637" i="38" s="1"/>
  <c r="N638" i="38"/>
  <c r="U638" i="38" s="1"/>
  <c r="N639" i="38"/>
  <c r="U639" i="38" s="1"/>
  <c r="N640" i="38"/>
  <c r="U640" i="38" s="1"/>
  <c r="N641" i="38"/>
  <c r="U641" i="38" s="1"/>
  <c r="N642" i="38"/>
  <c r="U642" i="38" s="1"/>
  <c r="N643" i="38"/>
  <c r="U643" i="38" s="1"/>
  <c r="N644" i="38"/>
  <c r="U644" i="38" s="1"/>
  <c r="N645" i="38"/>
  <c r="U645" i="38" s="1"/>
  <c r="N646" i="38"/>
  <c r="U646" i="38" s="1"/>
  <c r="N647" i="38"/>
  <c r="U647" i="38" s="1"/>
  <c r="N648" i="38"/>
  <c r="U648" i="38" s="1"/>
  <c r="N650" i="38"/>
  <c r="U650" i="38" s="1"/>
  <c r="N651" i="38"/>
  <c r="U651" i="38" s="1"/>
  <c r="N652" i="38"/>
  <c r="U652" i="38" s="1"/>
  <c r="N653" i="38"/>
  <c r="U653" i="38" s="1"/>
  <c r="N655" i="38"/>
  <c r="U655" i="38" s="1"/>
  <c r="N656" i="38"/>
  <c r="U656" i="38" s="1"/>
  <c r="N657" i="38"/>
  <c r="U657" i="38" s="1"/>
  <c r="N658" i="38"/>
  <c r="U658" i="38" s="1"/>
  <c r="N659" i="38"/>
  <c r="U659" i="38" s="1"/>
  <c r="N660" i="38"/>
  <c r="U660" i="38" s="1"/>
  <c r="N661" i="38"/>
  <c r="U661" i="38" s="1"/>
  <c r="N662" i="38"/>
  <c r="U662" i="38" s="1"/>
  <c r="N663" i="38"/>
  <c r="U663" i="38" s="1"/>
  <c r="N664" i="38"/>
  <c r="U664" i="38" s="1"/>
  <c r="N555" i="38"/>
  <c r="U555" i="38" s="1"/>
  <c r="BF662" i="38"/>
  <c r="BW662" i="38" s="1"/>
  <c r="BF661" i="38"/>
  <c r="BW661" i="38" s="1"/>
  <c r="BF657" i="38"/>
  <c r="BW657" i="38" s="1"/>
  <c r="BF654" i="38"/>
  <c r="BW654" i="38" s="1"/>
  <c r="BF652" i="38"/>
  <c r="BW652" i="38" s="1"/>
  <c r="BF650" i="38"/>
  <c r="BW650" i="38" s="1"/>
  <c r="BF649" i="38"/>
  <c r="BW649" i="38" s="1"/>
  <c r="BF625" i="38"/>
  <c r="BW625" i="38" s="1"/>
  <c r="BF563" i="38"/>
  <c r="BW563" i="38" s="1"/>
  <c r="BF555" i="38"/>
  <c r="BW555" i="38" s="1"/>
  <c r="BF560" i="38"/>
  <c r="BW560" i="38" s="1"/>
  <c r="BF561" i="38"/>
  <c r="BW561" i="38" s="1"/>
  <c r="BF562" i="38"/>
  <c r="BW562" i="38" s="1"/>
  <c r="BF575" i="38"/>
  <c r="BW575" i="38" s="1"/>
  <c r="BF576" i="38"/>
  <c r="BW576" i="38" s="1"/>
  <c r="BF592" i="38"/>
  <c r="BW592" i="38" s="1"/>
  <c r="BF593" i="38"/>
  <c r="BW593" i="38" s="1"/>
  <c r="BF604" i="38"/>
  <c r="BW604" i="38" s="1"/>
  <c r="BF614" i="38"/>
  <c r="BW614" i="38" s="1"/>
  <c r="BF615" i="38"/>
  <c r="BW615" i="38" s="1"/>
  <c r="BF617" i="38"/>
  <c r="BW617" i="38" s="1"/>
  <c r="BF631" i="38"/>
  <c r="BW631" i="38" s="1"/>
  <c r="BF632" i="38"/>
  <c r="BW632" i="38" s="1"/>
  <c r="BF635" i="38"/>
  <c r="BW635" i="38" s="1"/>
  <c r="BF636" i="38"/>
  <c r="BW636" i="38" s="1"/>
  <c r="BF638" i="38"/>
  <c r="BW638" i="38" s="1"/>
  <c r="BF640" i="38"/>
  <c r="BW640" i="38" s="1"/>
  <c r="BF642" i="38"/>
  <c r="BW642" i="38" s="1"/>
  <c r="BF644" i="38"/>
  <c r="BW644" i="38" s="1"/>
  <c r="BF646" i="38"/>
  <c r="BW646" i="38" s="1"/>
  <c r="BF647" i="38"/>
  <c r="BW647" i="38" s="1"/>
  <c r="BF659" i="38"/>
  <c r="BW659" i="38" s="1"/>
  <c r="BF660" i="38"/>
  <c r="BW660" i="38" s="1"/>
  <c r="BF666" i="38"/>
  <c r="BW666" i="38" s="1"/>
  <c r="BF667" i="38"/>
  <c r="BW667" i="38" s="1"/>
  <c r="BF668" i="38"/>
  <c r="BW668" i="38" s="1"/>
  <c r="BF669" i="38"/>
  <c r="BW669" i="38" s="1"/>
  <c r="BF670" i="38"/>
  <c r="BW670" i="38" s="1"/>
  <c r="BF671" i="38"/>
  <c r="BW671" i="38" s="1"/>
  <c r="BF672" i="38"/>
  <c r="BW672" i="38" s="1"/>
  <c r="BF673" i="38"/>
  <c r="BW673" i="38" s="1"/>
  <c r="BF674" i="38"/>
  <c r="BW674" i="38" s="1"/>
  <c r="BF675" i="38"/>
  <c r="BW675" i="38" s="1"/>
  <c r="BF676" i="38"/>
  <c r="BW676" i="38" s="1"/>
  <c r="BF677" i="38"/>
  <c r="BW677" i="38" s="1"/>
  <c r="BF678" i="38"/>
  <c r="BW678" i="38" s="1"/>
  <c r="BF679" i="38"/>
  <c r="BW679" i="38" s="1"/>
  <c r="BF680" i="38"/>
  <c r="BW680" i="38" s="1"/>
  <c r="BF681" i="38"/>
  <c r="BW681" i="38" s="1"/>
  <c r="BF682" i="38"/>
  <c r="BW682" i="38" s="1"/>
  <c r="BF683" i="38"/>
  <c r="BW683" i="38" s="1"/>
  <c r="BF684" i="38"/>
  <c r="BW684" i="38" s="1"/>
  <c r="BF685" i="38"/>
  <c r="BW685" i="38" s="1"/>
  <c r="BF686" i="38"/>
  <c r="BW686" i="38" s="1"/>
  <c r="BF551" i="38"/>
  <c r="BW551" i="38" s="1"/>
  <c r="BF543" i="38"/>
  <c r="BW543" i="38" s="1"/>
  <c r="BF548" i="38"/>
  <c r="BW548" i="38" s="1"/>
  <c r="BF549" i="38"/>
  <c r="BW549" i="38" s="1"/>
  <c r="BF550" i="38"/>
  <c r="BW550" i="38" s="1"/>
  <c r="BF553" i="38"/>
  <c r="BW553" i="38" s="1"/>
  <c r="AT554" i="38"/>
  <c r="AC554" i="38"/>
  <c r="U554" i="38"/>
  <c r="Q554" i="38"/>
  <c r="S554" i="38" s="1"/>
  <c r="N536" i="38"/>
  <c r="N537" i="38"/>
  <c r="N538" i="38"/>
  <c r="N539" i="38"/>
  <c r="N540" i="38"/>
  <c r="N541" i="38"/>
  <c r="N535" i="38"/>
  <c r="BF540" i="38"/>
  <c r="BW540" i="38" s="1"/>
  <c r="BF537" i="38"/>
  <c r="BW537" i="38" s="1"/>
  <c r="BB536" i="38" l="1"/>
  <c r="BS536" i="38" s="1"/>
  <c r="BF536" i="38"/>
  <c r="BW536" i="38" s="1"/>
  <c r="BB538" i="38"/>
  <c r="BS538" i="38" s="1"/>
  <c r="BF538" i="38"/>
  <c r="BW538" i="38" s="1"/>
  <c r="BB542" i="38"/>
  <c r="BS542" i="38" s="1"/>
  <c r="BF542" i="38"/>
  <c r="BW542" i="38" s="1"/>
  <c r="BB554" i="38"/>
  <c r="BS554" i="38" s="1"/>
  <c r="BF554" i="38"/>
  <c r="BW554" i="38" s="1"/>
  <c r="BB552" i="38"/>
  <c r="BS552" i="38" s="1"/>
  <c r="BF552" i="38"/>
  <c r="BW552" i="38" s="1"/>
  <c r="BB535" i="38"/>
  <c r="BS535" i="38" s="1"/>
  <c r="BF535" i="38"/>
  <c r="BW535" i="38" s="1"/>
  <c r="BB539" i="38"/>
  <c r="BS539" i="38" s="1"/>
  <c r="BF539" i="38"/>
  <c r="BW539" i="38" s="1"/>
  <c r="BB541" i="38"/>
  <c r="BS541" i="38" s="1"/>
  <c r="BF541" i="38"/>
  <c r="BW541" i="38" s="1"/>
  <c r="BB546" i="38"/>
  <c r="BS546" i="38" s="1"/>
  <c r="BF546" i="38"/>
  <c r="BW546" i="38" s="1"/>
  <c r="BB544" i="38"/>
  <c r="BS544" i="38" s="1"/>
  <c r="BF544" i="38"/>
  <c r="BW544" i="38" s="1"/>
  <c r="BB658" i="38"/>
  <c r="BS658" i="38" s="1"/>
  <c r="BF658" i="38"/>
  <c r="BW658" i="38" s="1"/>
  <c r="BB648" i="38"/>
  <c r="BS648" i="38" s="1"/>
  <c r="BF648" i="38"/>
  <c r="BW648" i="38" s="1"/>
  <c r="BB634" i="38"/>
  <c r="BS634" i="38" s="1"/>
  <c r="BF634" i="38"/>
  <c r="BW634" i="38" s="1"/>
  <c r="BB630" i="38"/>
  <c r="BS630" i="38" s="1"/>
  <c r="BF630" i="38"/>
  <c r="BW630" i="38" s="1"/>
  <c r="BB628" i="38"/>
  <c r="BS628" i="38" s="1"/>
  <c r="BF628" i="38"/>
  <c r="BW628" i="38" s="1"/>
  <c r="BB626" i="38"/>
  <c r="BS626" i="38" s="1"/>
  <c r="BF626" i="38"/>
  <c r="BW626" i="38" s="1"/>
  <c r="BB623" i="38"/>
  <c r="BS623" i="38" s="1"/>
  <c r="BF623" i="38"/>
  <c r="BW623" i="38" s="1"/>
  <c r="BB621" i="38"/>
  <c r="BS621" i="38" s="1"/>
  <c r="BF621" i="38"/>
  <c r="BW621" i="38" s="1"/>
  <c r="BB619" i="38"/>
  <c r="BS619" i="38" s="1"/>
  <c r="BF619" i="38"/>
  <c r="BW619" i="38" s="1"/>
  <c r="BB613" i="38"/>
  <c r="BS613" i="38" s="1"/>
  <c r="BF613" i="38"/>
  <c r="BW613" i="38" s="1"/>
  <c r="BB611" i="38"/>
  <c r="BS611" i="38" s="1"/>
  <c r="BF611" i="38"/>
  <c r="BW611" i="38" s="1"/>
  <c r="BB609" i="38"/>
  <c r="BS609" i="38" s="1"/>
  <c r="BF609" i="38"/>
  <c r="BW609" i="38" s="1"/>
  <c r="BB607" i="38"/>
  <c r="BS607" i="38" s="1"/>
  <c r="BF607" i="38"/>
  <c r="BW607" i="38" s="1"/>
  <c r="BB605" i="38"/>
  <c r="BS605" i="38" s="1"/>
  <c r="BF605" i="38"/>
  <c r="BW605" i="38" s="1"/>
  <c r="BB603" i="38"/>
  <c r="BS603" i="38" s="1"/>
  <c r="BF603" i="38"/>
  <c r="BW603" i="38" s="1"/>
  <c r="BB601" i="38"/>
  <c r="BS601" i="38" s="1"/>
  <c r="BF601" i="38"/>
  <c r="BW601" i="38" s="1"/>
  <c r="BB599" i="38"/>
  <c r="BS599" i="38" s="1"/>
  <c r="BF599" i="38"/>
  <c r="BW599" i="38" s="1"/>
  <c r="BB597" i="38"/>
  <c r="BS597" i="38" s="1"/>
  <c r="BF597" i="38"/>
  <c r="BW597" i="38" s="1"/>
  <c r="BB595" i="38"/>
  <c r="BS595" i="38" s="1"/>
  <c r="BF595" i="38"/>
  <c r="BW595" i="38" s="1"/>
  <c r="BB591" i="38"/>
  <c r="BS591" i="38" s="1"/>
  <c r="BF591" i="38"/>
  <c r="BW591" i="38" s="1"/>
  <c r="BB589" i="38"/>
  <c r="BS589" i="38" s="1"/>
  <c r="BF589" i="38"/>
  <c r="BW589" i="38" s="1"/>
  <c r="BB587" i="38"/>
  <c r="BS587" i="38" s="1"/>
  <c r="BF587" i="38"/>
  <c r="BW587" i="38" s="1"/>
  <c r="BB585" i="38"/>
  <c r="BS585" i="38" s="1"/>
  <c r="BF585" i="38"/>
  <c r="BW585" i="38" s="1"/>
  <c r="BB583" i="38"/>
  <c r="BS583" i="38" s="1"/>
  <c r="BF583" i="38"/>
  <c r="BW583" i="38" s="1"/>
  <c r="BB581" i="38"/>
  <c r="BS581" i="38" s="1"/>
  <c r="BF581" i="38"/>
  <c r="BW581" i="38" s="1"/>
  <c r="BB579" i="38"/>
  <c r="BS579" i="38" s="1"/>
  <c r="BF579" i="38"/>
  <c r="BW579" i="38" s="1"/>
  <c r="BB577" i="38"/>
  <c r="BS577" i="38" s="1"/>
  <c r="BF577" i="38"/>
  <c r="BW577" i="38" s="1"/>
  <c r="BB573" i="38"/>
  <c r="BS573" i="38" s="1"/>
  <c r="BF573" i="38"/>
  <c r="BW573" i="38" s="1"/>
  <c r="BB571" i="38"/>
  <c r="BS571" i="38" s="1"/>
  <c r="BF571" i="38"/>
  <c r="BW571" i="38" s="1"/>
  <c r="BB569" i="38"/>
  <c r="BS569" i="38" s="1"/>
  <c r="BF569" i="38"/>
  <c r="BW569" i="38" s="1"/>
  <c r="BB567" i="38"/>
  <c r="BS567" i="38" s="1"/>
  <c r="BF567" i="38"/>
  <c r="BW567" i="38" s="1"/>
  <c r="BB565" i="38"/>
  <c r="BS565" i="38" s="1"/>
  <c r="BF565" i="38"/>
  <c r="BW565" i="38" s="1"/>
  <c r="BB558" i="38"/>
  <c r="BS558" i="38" s="1"/>
  <c r="BF558" i="38"/>
  <c r="BW558" i="38" s="1"/>
  <c r="BB556" i="38"/>
  <c r="BS556" i="38" s="1"/>
  <c r="BF556" i="38"/>
  <c r="BW556" i="38" s="1"/>
  <c r="BB651" i="38"/>
  <c r="BS651" i="38" s="1"/>
  <c r="BF651" i="38"/>
  <c r="BW651" i="38" s="1"/>
  <c r="BB653" i="38"/>
  <c r="BS653" i="38" s="1"/>
  <c r="BF653" i="38"/>
  <c r="BW653" i="38" s="1"/>
  <c r="BB656" i="38"/>
  <c r="BS656" i="38" s="1"/>
  <c r="BF656" i="38"/>
  <c r="BW656" i="38" s="1"/>
  <c r="BB663" i="38"/>
  <c r="BS663" i="38" s="1"/>
  <c r="BF663" i="38"/>
  <c r="BW663" i="38" s="1"/>
  <c r="BB547" i="38"/>
  <c r="BS547" i="38" s="1"/>
  <c r="BF547" i="38"/>
  <c r="BW547" i="38" s="1"/>
  <c r="BB545" i="38"/>
  <c r="BS545" i="38" s="1"/>
  <c r="BF545" i="38"/>
  <c r="BW545" i="38" s="1"/>
  <c r="BB655" i="38"/>
  <c r="BS655" i="38" s="1"/>
  <c r="BF655" i="38"/>
  <c r="BW655" i="38" s="1"/>
  <c r="BB645" i="38"/>
  <c r="BS645" i="38" s="1"/>
  <c r="BF645" i="38"/>
  <c r="BW645" i="38" s="1"/>
  <c r="BB643" i="38"/>
  <c r="BS643" i="38" s="1"/>
  <c r="BF643" i="38"/>
  <c r="BW643" i="38" s="1"/>
  <c r="BB641" i="38"/>
  <c r="BF641" i="38"/>
  <c r="BW641" i="38" s="1"/>
  <c r="BB639" i="38"/>
  <c r="BS639" i="38" s="1"/>
  <c r="BF639" i="38"/>
  <c r="BW639" i="38" s="1"/>
  <c r="BB637" i="38"/>
  <c r="BS637" i="38" s="1"/>
  <c r="BF637" i="38"/>
  <c r="BW637" i="38" s="1"/>
  <c r="BB633" i="38"/>
  <c r="BS633" i="38" s="1"/>
  <c r="BF633" i="38"/>
  <c r="BW633" i="38" s="1"/>
  <c r="BB629" i="38"/>
  <c r="BS629" i="38" s="1"/>
  <c r="BF629" i="38"/>
  <c r="BW629" i="38" s="1"/>
  <c r="BB627" i="38"/>
  <c r="BS627" i="38" s="1"/>
  <c r="BF627" i="38"/>
  <c r="BW627" i="38" s="1"/>
  <c r="BB624" i="38"/>
  <c r="BS624" i="38" s="1"/>
  <c r="BF624" i="38"/>
  <c r="BW624" i="38" s="1"/>
  <c r="BB622" i="38"/>
  <c r="BS622" i="38" s="1"/>
  <c r="BF622" i="38"/>
  <c r="BW622" i="38" s="1"/>
  <c r="BB620" i="38"/>
  <c r="BS620" i="38" s="1"/>
  <c r="BF620" i="38"/>
  <c r="BW620" i="38" s="1"/>
  <c r="BB618" i="38"/>
  <c r="BS618" i="38" s="1"/>
  <c r="BF618" i="38"/>
  <c r="BW618" i="38" s="1"/>
  <c r="BB616" i="38"/>
  <c r="BS616" i="38" s="1"/>
  <c r="BF616" i="38"/>
  <c r="BW616" i="38" s="1"/>
  <c r="BB612" i="38"/>
  <c r="BS612" i="38" s="1"/>
  <c r="BF612" i="38"/>
  <c r="BW612" i="38" s="1"/>
  <c r="BB610" i="38"/>
  <c r="BS610" i="38" s="1"/>
  <c r="BF610" i="38"/>
  <c r="BW610" i="38" s="1"/>
  <c r="BB608" i="38"/>
  <c r="BS608" i="38" s="1"/>
  <c r="BF608" i="38"/>
  <c r="BW608" i="38" s="1"/>
  <c r="BB606" i="38"/>
  <c r="BS606" i="38" s="1"/>
  <c r="BF606" i="38"/>
  <c r="BW606" i="38" s="1"/>
  <c r="BB602" i="38"/>
  <c r="BS602" i="38" s="1"/>
  <c r="BF602" i="38"/>
  <c r="BW602" i="38" s="1"/>
  <c r="BB600" i="38"/>
  <c r="BS600" i="38" s="1"/>
  <c r="BF600" i="38"/>
  <c r="BW600" i="38" s="1"/>
  <c r="BB598" i="38"/>
  <c r="BS598" i="38" s="1"/>
  <c r="BF598" i="38"/>
  <c r="BW598" i="38" s="1"/>
  <c r="BB596" i="38"/>
  <c r="BS596" i="38" s="1"/>
  <c r="BF596" i="38"/>
  <c r="BW596" i="38" s="1"/>
  <c r="BB594" i="38"/>
  <c r="BS594" i="38" s="1"/>
  <c r="BF594" i="38"/>
  <c r="BW594" i="38" s="1"/>
  <c r="BB590" i="38"/>
  <c r="BS590" i="38" s="1"/>
  <c r="BF590" i="38"/>
  <c r="BW590" i="38" s="1"/>
  <c r="BB588" i="38"/>
  <c r="BS588" i="38" s="1"/>
  <c r="BF588" i="38"/>
  <c r="BW588" i="38" s="1"/>
  <c r="BB586" i="38"/>
  <c r="BS586" i="38" s="1"/>
  <c r="BF586" i="38"/>
  <c r="BW586" i="38" s="1"/>
  <c r="BB584" i="38"/>
  <c r="BS584" i="38" s="1"/>
  <c r="BF584" i="38"/>
  <c r="BW584" i="38" s="1"/>
  <c r="BB582" i="38"/>
  <c r="BS582" i="38" s="1"/>
  <c r="BF582" i="38"/>
  <c r="BW582" i="38" s="1"/>
  <c r="BB580" i="38"/>
  <c r="BS580" i="38" s="1"/>
  <c r="BF580" i="38"/>
  <c r="BW580" i="38" s="1"/>
  <c r="BB578" i="38"/>
  <c r="BS578" i="38" s="1"/>
  <c r="BF578" i="38"/>
  <c r="BW578" i="38" s="1"/>
  <c r="BB574" i="38"/>
  <c r="BS574" i="38" s="1"/>
  <c r="BF574" i="38"/>
  <c r="BW574" i="38" s="1"/>
  <c r="BB572" i="38"/>
  <c r="BS572" i="38" s="1"/>
  <c r="BF572" i="38"/>
  <c r="BW572" i="38" s="1"/>
  <c r="BB570" i="38"/>
  <c r="BS570" i="38" s="1"/>
  <c r="BF570" i="38"/>
  <c r="BW570" i="38" s="1"/>
  <c r="BB568" i="38"/>
  <c r="BS568" i="38" s="1"/>
  <c r="BF568" i="38"/>
  <c r="BW568" i="38" s="1"/>
  <c r="BB566" i="38"/>
  <c r="BS566" i="38" s="1"/>
  <c r="BF566" i="38"/>
  <c r="BW566" i="38" s="1"/>
  <c r="BB564" i="38"/>
  <c r="BS564" i="38" s="1"/>
  <c r="BF564" i="38"/>
  <c r="BW564" i="38" s="1"/>
  <c r="BB559" i="38"/>
  <c r="BS559" i="38" s="1"/>
  <c r="BF559" i="38"/>
  <c r="BW559" i="38" s="1"/>
  <c r="BB557" i="38"/>
  <c r="BS557" i="38" s="1"/>
  <c r="BF557" i="38"/>
  <c r="BW557" i="38" s="1"/>
  <c r="BB664" i="38"/>
  <c r="BS664" i="38" s="1"/>
  <c r="BF664" i="38"/>
  <c r="BW664" i="38" s="1"/>
  <c r="B554" i="38"/>
  <c r="C554" i="38"/>
  <c r="D554" i="38" s="1"/>
  <c r="Y554" i="38"/>
  <c r="AV554" i="38" s="1"/>
  <c r="BS641" i="38" l="1"/>
  <c r="BK554" i="38"/>
  <c r="AB430" i="153"/>
  <c r="AC430" i="153" s="1"/>
  <c r="BE554" i="38"/>
  <c r="BG554" i="38" s="1"/>
  <c r="BM554" i="38" s="1"/>
  <c r="N89" i="62"/>
  <c r="F451" i="91"/>
  <c r="J449" i="91"/>
  <c r="J448" i="91"/>
  <c r="J447" i="91"/>
  <c r="J446" i="91"/>
  <c r="J445" i="91"/>
  <c r="J444" i="91"/>
  <c r="J443" i="91"/>
  <c r="J442" i="91"/>
  <c r="J441" i="91"/>
  <c r="J440" i="91"/>
  <c r="J439" i="91"/>
  <c r="J438" i="91"/>
  <c r="J437" i="91"/>
  <c r="J436" i="91"/>
  <c r="J435" i="91"/>
  <c r="J434" i="91"/>
  <c r="J433" i="91"/>
  <c r="J432" i="91"/>
  <c r="J431" i="91"/>
  <c r="J430" i="91"/>
  <c r="J429" i="91"/>
  <c r="J428" i="91"/>
  <c r="J427" i="91"/>
  <c r="J426" i="91"/>
  <c r="J425" i="91"/>
  <c r="J424" i="91"/>
  <c r="J423" i="91"/>
  <c r="J422" i="91"/>
  <c r="J421" i="91"/>
  <c r="J420" i="91"/>
  <c r="J419" i="91"/>
  <c r="J418" i="91"/>
  <c r="J417" i="91"/>
  <c r="J416" i="91"/>
  <c r="J415" i="91"/>
  <c r="J414" i="91"/>
  <c r="J413" i="91"/>
  <c r="J412" i="91"/>
  <c r="J411" i="91"/>
  <c r="J410" i="91"/>
  <c r="J409" i="91"/>
  <c r="J408" i="91"/>
  <c r="J407" i="91"/>
  <c r="J406" i="91"/>
  <c r="J405" i="91"/>
  <c r="J404" i="91"/>
  <c r="J403" i="91"/>
  <c r="J402" i="91"/>
  <c r="J401" i="91"/>
  <c r="J400" i="91"/>
  <c r="J399" i="91"/>
  <c r="J398" i="91"/>
  <c r="J397" i="91"/>
  <c r="J396" i="91"/>
  <c r="J395" i="91"/>
  <c r="J394" i="91"/>
  <c r="J393" i="91"/>
  <c r="J392" i="91"/>
  <c r="J391" i="91"/>
  <c r="J390" i="91"/>
  <c r="J389" i="91"/>
  <c r="J388" i="91"/>
  <c r="J387" i="91"/>
  <c r="J386" i="91"/>
  <c r="J385" i="91"/>
  <c r="J384" i="91"/>
  <c r="J383" i="91"/>
  <c r="J382" i="91"/>
  <c r="J381" i="91"/>
  <c r="J380" i="91"/>
  <c r="J379" i="91"/>
  <c r="J378" i="91"/>
  <c r="J377" i="91"/>
  <c r="J376" i="91"/>
  <c r="J375" i="91"/>
  <c r="J374" i="91"/>
  <c r="J373" i="91"/>
  <c r="J372" i="91"/>
  <c r="J371" i="91"/>
  <c r="J370" i="91"/>
  <c r="J369" i="91"/>
  <c r="J368" i="91"/>
  <c r="J367" i="91"/>
  <c r="J366" i="91"/>
  <c r="J365" i="91"/>
  <c r="J364" i="91"/>
  <c r="J363" i="91"/>
  <c r="J362" i="91"/>
  <c r="J361" i="91"/>
  <c r="J360" i="91"/>
  <c r="J359" i="91"/>
  <c r="J358" i="91"/>
  <c r="J357" i="91"/>
  <c r="J356" i="91"/>
  <c r="J355" i="91"/>
  <c r="J354" i="91"/>
  <c r="J353" i="91"/>
  <c r="J352" i="91"/>
  <c r="J351" i="91"/>
  <c r="J350" i="91"/>
  <c r="J349" i="91"/>
  <c r="J348" i="91"/>
  <c r="J347" i="91"/>
  <c r="J346" i="91"/>
  <c r="J345" i="91"/>
  <c r="J344" i="91"/>
  <c r="J343" i="91"/>
  <c r="J342" i="91"/>
  <c r="J341" i="91"/>
  <c r="J340" i="91"/>
  <c r="J339" i="91"/>
  <c r="J338" i="91"/>
  <c r="J337" i="91"/>
  <c r="J336" i="91"/>
  <c r="J335" i="91"/>
  <c r="J334" i="91"/>
  <c r="J333" i="91"/>
  <c r="J332" i="91"/>
  <c r="J331" i="91"/>
  <c r="J330" i="91"/>
  <c r="J329" i="91"/>
  <c r="J328" i="91"/>
  <c r="J327" i="91"/>
  <c r="J326" i="91"/>
  <c r="J325" i="91"/>
  <c r="J324" i="91"/>
  <c r="J323" i="91"/>
  <c r="J322" i="91"/>
  <c r="J321" i="91"/>
  <c r="J320" i="91"/>
  <c r="J319" i="91"/>
  <c r="J318" i="91"/>
  <c r="J317" i="91"/>
  <c r="J316" i="91"/>
  <c r="J315" i="91"/>
  <c r="J314" i="91"/>
  <c r="J313" i="91"/>
  <c r="J312" i="91"/>
  <c r="J311" i="91"/>
  <c r="J310" i="91"/>
  <c r="J309" i="91"/>
  <c r="J308" i="91"/>
  <c r="J307" i="91"/>
  <c r="J306" i="91"/>
  <c r="J305" i="91"/>
  <c r="J304" i="91"/>
  <c r="J303" i="91"/>
  <c r="J302" i="91"/>
  <c r="J301" i="91"/>
  <c r="J300" i="91"/>
  <c r="J299" i="91"/>
  <c r="J298" i="91"/>
  <c r="J297" i="91"/>
  <c r="J296" i="91"/>
  <c r="J295" i="91"/>
  <c r="J294" i="91"/>
  <c r="J293" i="91"/>
  <c r="J292" i="91"/>
  <c r="J291" i="91"/>
  <c r="J290" i="91"/>
  <c r="J289" i="91"/>
  <c r="J288" i="91"/>
  <c r="J287" i="91"/>
  <c r="J286" i="91"/>
  <c r="J285" i="91"/>
  <c r="J284" i="91"/>
  <c r="J283" i="91"/>
  <c r="J282" i="91"/>
  <c r="J281" i="91"/>
  <c r="J280" i="91"/>
  <c r="J279" i="91"/>
  <c r="J278" i="91"/>
  <c r="J277" i="91"/>
  <c r="J276" i="91"/>
  <c r="J275" i="91"/>
  <c r="J274" i="91"/>
  <c r="J273" i="91"/>
  <c r="J272" i="91"/>
  <c r="J271" i="91"/>
  <c r="J270" i="91"/>
  <c r="J269" i="91"/>
  <c r="J268" i="91"/>
  <c r="J267" i="91"/>
  <c r="J266" i="91"/>
  <c r="J265" i="91"/>
  <c r="J264" i="91"/>
  <c r="J263" i="91"/>
  <c r="J262" i="91"/>
  <c r="J261" i="91"/>
  <c r="J260" i="91"/>
  <c r="J259" i="91"/>
  <c r="J258" i="91"/>
  <c r="J257" i="91"/>
  <c r="J256" i="91"/>
  <c r="J255" i="91"/>
  <c r="J254" i="91"/>
  <c r="J253" i="91"/>
  <c r="J252" i="91"/>
  <c r="J251" i="91"/>
  <c r="J250" i="91"/>
  <c r="J249" i="91"/>
  <c r="J248" i="91"/>
  <c r="J247" i="91"/>
  <c r="J246" i="91"/>
  <c r="J245" i="91"/>
  <c r="J244" i="91"/>
  <c r="J243" i="91"/>
  <c r="J242" i="91"/>
  <c r="J241" i="91"/>
  <c r="J240" i="91"/>
  <c r="J239" i="91"/>
  <c r="J238" i="91"/>
  <c r="J237" i="91"/>
  <c r="J236" i="91"/>
  <c r="J235" i="91"/>
  <c r="J234" i="91"/>
  <c r="J233" i="91"/>
  <c r="J232" i="91"/>
  <c r="J231" i="91"/>
  <c r="J230" i="91"/>
  <c r="J229" i="91"/>
  <c r="J228" i="91"/>
  <c r="J227" i="91"/>
  <c r="J226" i="91"/>
  <c r="J225" i="91"/>
  <c r="J224" i="91"/>
  <c r="J223" i="91"/>
  <c r="J222" i="91"/>
  <c r="J221" i="91"/>
  <c r="J220" i="91"/>
  <c r="J219" i="91"/>
  <c r="J218" i="91"/>
  <c r="J217" i="91"/>
  <c r="J216" i="91"/>
  <c r="J215" i="91"/>
  <c r="J214" i="91"/>
  <c r="J213" i="91"/>
  <c r="J212" i="91"/>
  <c r="J211" i="91"/>
  <c r="J210" i="91"/>
  <c r="J209" i="91"/>
  <c r="J208" i="91"/>
  <c r="J207" i="91"/>
  <c r="J206" i="91"/>
  <c r="J205" i="91"/>
  <c r="J204" i="91"/>
  <c r="J203" i="91"/>
  <c r="J202" i="91"/>
  <c r="J201" i="91"/>
  <c r="J200" i="91"/>
  <c r="J199" i="91"/>
  <c r="J198" i="91"/>
  <c r="J197" i="91"/>
  <c r="J196" i="91"/>
  <c r="J195" i="91"/>
  <c r="J194" i="91"/>
  <c r="J193" i="91"/>
  <c r="J192" i="91"/>
  <c r="J191" i="91"/>
  <c r="J190" i="91"/>
  <c r="J189" i="91"/>
  <c r="J188" i="91"/>
  <c r="J187" i="91"/>
  <c r="J186" i="91"/>
  <c r="J185" i="91"/>
  <c r="J184" i="91"/>
  <c r="J183" i="91"/>
  <c r="J182" i="91"/>
  <c r="J181" i="91"/>
  <c r="J180" i="91"/>
  <c r="J179" i="91"/>
  <c r="J178" i="91"/>
  <c r="J177" i="91"/>
  <c r="J176" i="91"/>
  <c r="J175" i="91"/>
  <c r="J174" i="91"/>
  <c r="J173" i="91"/>
  <c r="J172" i="91"/>
  <c r="J171" i="91"/>
  <c r="J170" i="91"/>
  <c r="J169" i="91"/>
  <c r="J168" i="91"/>
  <c r="J167" i="91"/>
  <c r="J166" i="91"/>
  <c r="J165" i="91"/>
  <c r="J164" i="91"/>
  <c r="J163" i="91"/>
  <c r="J162" i="91"/>
  <c r="J161" i="91"/>
  <c r="J160" i="91"/>
  <c r="J159" i="91"/>
  <c r="J158" i="91"/>
  <c r="J157" i="91"/>
  <c r="J156" i="91"/>
  <c r="J155" i="91"/>
  <c r="J154" i="91"/>
  <c r="J153" i="91"/>
  <c r="J152" i="91"/>
  <c r="J151" i="91"/>
  <c r="J150" i="91"/>
  <c r="J149" i="91"/>
  <c r="J148" i="91"/>
  <c r="J147" i="91"/>
  <c r="J146" i="91"/>
  <c r="J145" i="91"/>
  <c r="J144" i="91"/>
  <c r="J143" i="91"/>
  <c r="J142" i="91"/>
  <c r="J141" i="91"/>
  <c r="J140" i="91"/>
  <c r="J139" i="91"/>
  <c r="J138" i="91"/>
  <c r="J137" i="91"/>
  <c r="J136" i="91"/>
  <c r="J135" i="91"/>
  <c r="J134" i="91"/>
  <c r="J133" i="91"/>
  <c r="J132" i="91"/>
  <c r="J131" i="91"/>
  <c r="J130" i="91"/>
  <c r="J129" i="91"/>
  <c r="J128" i="91"/>
  <c r="J127" i="91"/>
  <c r="J126" i="91"/>
  <c r="J125" i="91"/>
  <c r="J124" i="91"/>
  <c r="J123" i="91"/>
  <c r="J122" i="91"/>
  <c r="J121" i="91"/>
  <c r="J120" i="91"/>
  <c r="J119" i="91"/>
  <c r="J118" i="91"/>
  <c r="J117" i="91"/>
  <c r="J116" i="91"/>
  <c r="J115" i="91"/>
  <c r="J114" i="91"/>
  <c r="J113" i="91"/>
  <c r="J112" i="91"/>
  <c r="J111" i="91"/>
  <c r="J110" i="91"/>
  <c r="J109" i="91"/>
  <c r="J108" i="91"/>
  <c r="J107" i="91"/>
  <c r="J106" i="91"/>
  <c r="J105" i="91"/>
  <c r="J104" i="91"/>
  <c r="J103" i="91"/>
  <c r="J102" i="91"/>
  <c r="J101" i="91"/>
  <c r="J100" i="91"/>
  <c r="J99" i="91"/>
  <c r="J98" i="91"/>
  <c r="J97" i="91"/>
  <c r="J96" i="91"/>
  <c r="J95" i="91"/>
  <c r="J94" i="91"/>
  <c r="J93" i="91"/>
  <c r="J92" i="91"/>
  <c r="J91" i="91"/>
  <c r="J90" i="91"/>
  <c r="J89" i="91"/>
  <c r="J88" i="91"/>
  <c r="J87" i="91"/>
  <c r="J86" i="91"/>
  <c r="J85" i="91"/>
  <c r="J84" i="9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4" i="91"/>
  <c r="J3" i="91"/>
  <c r="J2" i="91"/>
  <c r="K270" i="92"/>
  <c r="J270" i="92"/>
  <c r="K269" i="92"/>
  <c r="J269" i="92"/>
  <c r="K268" i="92"/>
  <c r="J268" i="92"/>
  <c r="K267" i="92"/>
  <c r="J267" i="92"/>
  <c r="K266" i="92"/>
  <c r="J266" i="92"/>
  <c r="K265" i="92"/>
  <c r="J265" i="92"/>
  <c r="K264" i="92"/>
  <c r="J264" i="92"/>
  <c r="K263" i="92"/>
  <c r="J263" i="92"/>
  <c r="K262" i="92"/>
  <c r="J262" i="92"/>
  <c r="K261" i="92"/>
  <c r="J261" i="92"/>
  <c r="K260" i="92"/>
  <c r="J260" i="92"/>
  <c r="K259" i="92"/>
  <c r="J259" i="92"/>
  <c r="K258" i="92"/>
  <c r="J258" i="92"/>
  <c r="K257" i="92"/>
  <c r="J257" i="92"/>
  <c r="K256" i="92"/>
  <c r="J256" i="92"/>
  <c r="K255" i="92"/>
  <c r="J255" i="92"/>
  <c r="K254" i="92"/>
  <c r="J254" i="92"/>
  <c r="K253" i="92"/>
  <c r="J253" i="92"/>
  <c r="K252" i="92"/>
  <c r="J252" i="92"/>
  <c r="K251" i="92"/>
  <c r="J251" i="92"/>
  <c r="K250" i="92"/>
  <c r="J250" i="92"/>
  <c r="K249" i="92"/>
  <c r="J249" i="92"/>
  <c r="K248" i="92"/>
  <c r="J248" i="92"/>
  <c r="K247" i="92"/>
  <c r="J247" i="92"/>
  <c r="K246" i="92"/>
  <c r="J246" i="92"/>
  <c r="K245" i="92"/>
  <c r="J245" i="92"/>
  <c r="K244" i="92"/>
  <c r="J244" i="92"/>
  <c r="K243" i="92"/>
  <c r="J243" i="92"/>
  <c r="K242" i="92"/>
  <c r="J242" i="92"/>
  <c r="K241" i="92"/>
  <c r="J241" i="92"/>
  <c r="K240" i="92"/>
  <c r="J240" i="92"/>
  <c r="K239" i="92"/>
  <c r="J239" i="92"/>
  <c r="K238" i="92"/>
  <c r="J238" i="92"/>
  <c r="K237" i="92"/>
  <c r="J237" i="92"/>
  <c r="K236" i="92"/>
  <c r="J236" i="92"/>
  <c r="K235" i="92"/>
  <c r="J235" i="92"/>
  <c r="K234" i="92"/>
  <c r="J234" i="92"/>
  <c r="K233" i="92"/>
  <c r="J233" i="92"/>
  <c r="K232" i="92"/>
  <c r="J232" i="92"/>
  <c r="K231" i="92"/>
  <c r="J231" i="92"/>
  <c r="K230" i="92"/>
  <c r="J230" i="92"/>
  <c r="K229" i="92"/>
  <c r="J229" i="92"/>
  <c r="K228" i="92"/>
  <c r="J228" i="92"/>
  <c r="K227" i="92"/>
  <c r="J227" i="92"/>
  <c r="K226" i="92"/>
  <c r="J226" i="92"/>
  <c r="K225" i="92"/>
  <c r="J225" i="92"/>
  <c r="K224" i="92"/>
  <c r="J224" i="92"/>
  <c r="K223" i="92"/>
  <c r="J223" i="92"/>
  <c r="K222" i="92"/>
  <c r="J222" i="92"/>
  <c r="K221" i="92"/>
  <c r="J221" i="92"/>
  <c r="K220" i="92"/>
  <c r="J220" i="92"/>
  <c r="K219" i="92"/>
  <c r="J219" i="92"/>
  <c r="K218" i="92"/>
  <c r="J218" i="92"/>
  <c r="K217" i="92"/>
  <c r="J217" i="92"/>
  <c r="K216" i="92"/>
  <c r="J216" i="92"/>
  <c r="K215" i="92"/>
  <c r="J215" i="92"/>
  <c r="K214" i="92"/>
  <c r="J214" i="92"/>
  <c r="K213" i="92"/>
  <c r="J213" i="92"/>
  <c r="K212" i="92"/>
  <c r="J212" i="92"/>
  <c r="K211" i="92"/>
  <c r="J211" i="92"/>
  <c r="K210" i="92"/>
  <c r="J210" i="92"/>
  <c r="K209" i="92"/>
  <c r="J209" i="92"/>
  <c r="K208" i="92"/>
  <c r="J208" i="92"/>
  <c r="K207" i="92"/>
  <c r="J207" i="92"/>
  <c r="K206" i="92"/>
  <c r="J206" i="92"/>
  <c r="K205" i="92"/>
  <c r="J205" i="92"/>
  <c r="K204" i="92"/>
  <c r="J204" i="92"/>
  <c r="K203" i="92"/>
  <c r="J203" i="92"/>
  <c r="K202" i="92"/>
  <c r="J202" i="92"/>
  <c r="K201" i="92"/>
  <c r="J201" i="92"/>
  <c r="K200" i="92"/>
  <c r="J200" i="92"/>
  <c r="K199" i="92"/>
  <c r="J199" i="92"/>
  <c r="K198" i="92"/>
  <c r="J198" i="92"/>
  <c r="K197" i="92"/>
  <c r="J197" i="92"/>
  <c r="K196" i="92"/>
  <c r="J196" i="92"/>
  <c r="K195" i="92"/>
  <c r="J195" i="92"/>
  <c r="K194" i="92"/>
  <c r="J194" i="92"/>
  <c r="K193" i="92"/>
  <c r="J193" i="92"/>
  <c r="K192" i="92"/>
  <c r="J192" i="92"/>
  <c r="K191" i="92"/>
  <c r="J191" i="92"/>
  <c r="K190" i="92"/>
  <c r="J190" i="92"/>
  <c r="K189" i="92"/>
  <c r="J189" i="92"/>
  <c r="K188" i="92"/>
  <c r="J188" i="92"/>
  <c r="K187" i="92"/>
  <c r="J187" i="92"/>
  <c r="K186" i="92"/>
  <c r="J186" i="92"/>
  <c r="K185" i="92"/>
  <c r="J185" i="92"/>
  <c r="K184" i="92"/>
  <c r="J184" i="92"/>
  <c r="K183" i="92"/>
  <c r="J183" i="92"/>
  <c r="K182" i="92"/>
  <c r="J182" i="92"/>
  <c r="K181" i="92"/>
  <c r="J181" i="92"/>
  <c r="K180" i="92"/>
  <c r="J180" i="92"/>
  <c r="K179" i="92"/>
  <c r="J179" i="92"/>
  <c r="K178" i="92"/>
  <c r="J178" i="92"/>
  <c r="K177" i="92"/>
  <c r="J177" i="92"/>
  <c r="K176" i="92"/>
  <c r="J176" i="92"/>
  <c r="K175" i="92"/>
  <c r="J175" i="92"/>
  <c r="K174" i="92"/>
  <c r="J174" i="92"/>
  <c r="K173" i="92"/>
  <c r="J173" i="92"/>
  <c r="K172" i="92"/>
  <c r="J172" i="92"/>
  <c r="K171" i="92"/>
  <c r="J171" i="92"/>
  <c r="K170" i="92"/>
  <c r="J170" i="92"/>
  <c r="K169" i="92"/>
  <c r="J169" i="92"/>
  <c r="K168" i="92"/>
  <c r="J168" i="92"/>
  <c r="K167" i="92"/>
  <c r="J167" i="92"/>
  <c r="K166" i="92"/>
  <c r="J166" i="92"/>
  <c r="K165" i="92"/>
  <c r="J165" i="92"/>
  <c r="K164" i="92"/>
  <c r="J164" i="92"/>
  <c r="K163" i="92"/>
  <c r="J163" i="92"/>
  <c r="K162" i="92"/>
  <c r="J162" i="92"/>
  <c r="K161" i="92"/>
  <c r="J161" i="92"/>
  <c r="K160" i="92"/>
  <c r="J160" i="92"/>
  <c r="K159" i="92"/>
  <c r="J159" i="92"/>
  <c r="K158" i="92"/>
  <c r="J158" i="92"/>
  <c r="K157" i="92"/>
  <c r="J157" i="92"/>
  <c r="K156" i="92"/>
  <c r="J156" i="92"/>
  <c r="K155" i="92"/>
  <c r="J155" i="92"/>
  <c r="K154" i="92"/>
  <c r="J154" i="92"/>
  <c r="K153" i="92"/>
  <c r="J153" i="92"/>
  <c r="K152" i="92"/>
  <c r="J152" i="92"/>
  <c r="K151" i="92"/>
  <c r="J151" i="92"/>
  <c r="K150" i="92"/>
  <c r="J150" i="92"/>
  <c r="K149" i="92"/>
  <c r="J149" i="92"/>
  <c r="K148" i="92"/>
  <c r="J148" i="92"/>
  <c r="K147" i="92"/>
  <c r="J147" i="92"/>
  <c r="K146" i="92"/>
  <c r="J146" i="92"/>
  <c r="K145" i="92"/>
  <c r="J145" i="92"/>
  <c r="K144" i="92"/>
  <c r="J144" i="92"/>
  <c r="K143" i="92"/>
  <c r="J143" i="92"/>
  <c r="K142" i="92"/>
  <c r="J142" i="92"/>
  <c r="K141" i="92"/>
  <c r="J141" i="92"/>
  <c r="K140" i="92"/>
  <c r="J140" i="92"/>
  <c r="K139" i="92"/>
  <c r="J139" i="92"/>
  <c r="K138" i="92"/>
  <c r="J138" i="92"/>
  <c r="K137" i="92"/>
  <c r="J137" i="92"/>
  <c r="K136" i="92"/>
  <c r="J136" i="92"/>
  <c r="K135" i="92"/>
  <c r="J135" i="92"/>
  <c r="K134" i="92"/>
  <c r="J134" i="92"/>
  <c r="K133" i="92"/>
  <c r="J133" i="92"/>
  <c r="K132" i="92"/>
  <c r="J132" i="92"/>
  <c r="K131" i="92"/>
  <c r="J131" i="92"/>
  <c r="K130" i="92"/>
  <c r="J130" i="92"/>
  <c r="K129" i="92"/>
  <c r="J129" i="92"/>
  <c r="K128" i="92"/>
  <c r="J128" i="92"/>
  <c r="K127" i="92"/>
  <c r="J127" i="92"/>
  <c r="K126" i="92"/>
  <c r="J126" i="92"/>
  <c r="K125" i="92"/>
  <c r="J125" i="92"/>
  <c r="K124" i="92"/>
  <c r="J124" i="92"/>
  <c r="K123" i="92"/>
  <c r="J123" i="92"/>
  <c r="K122" i="92"/>
  <c r="J122" i="92"/>
  <c r="K121" i="92"/>
  <c r="J121" i="92"/>
  <c r="K120" i="92"/>
  <c r="J120" i="92"/>
  <c r="K119" i="92"/>
  <c r="J119" i="92"/>
  <c r="K118" i="92"/>
  <c r="J118" i="92"/>
  <c r="K117" i="92"/>
  <c r="J117" i="92"/>
  <c r="K116" i="92"/>
  <c r="J116" i="92"/>
  <c r="K115" i="92"/>
  <c r="J115" i="92"/>
  <c r="K114" i="92"/>
  <c r="J114" i="92"/>
  <c r="K113" i="92"/>
  <c r="J113" i="92"/>
  <c r="K112" i="92"/>
  <c r="J112" i="92"/>
  <c r="K111" i="92"/>
  <c r="J111" i="92"/>
  <c r="K110" i="92"/>
  <c r="J110" i="92"/>
  <c r="K109" i="92"/>
  <c r="J109" i="92"/>
  <c r="K108" i="92"/>
  <c r="J108" i="92"/>
  <c r="K107" i="92"/>
  <c r="J107" i="92"/>
  <c r="K106" i="92"/>
  <c r="J106" i="92"/>
  <c r="K105" i="92"/>
  <c r="J105" i="92"/>
  <c r="K104" i="92"/>
  <c r="J104" i="92"/>
  <c r="K103" i="92"/>
  <c r="J103" i="92"/>
  <c r="K102" i="92"/>
  <c r="J102" i="92"/>
  <c r="K101" i="92"/>
  <c r="J101" i="92"/>
  <c r="K100" i="92"/>
  <c r="J100" i="92"/>
  <c r="K99" i="92"/>
  <c r="J99" i="92"/>
  <c r="K98" i="92"/>
  <c r="J98" i="92"/>
  <c r="K97" i="92"/>
  <c r="J97" i="92"/>
  <c r="K96" i="92"/>
  <c r="J96" i="92"/>
  <c r="K95" i="92"/>
  <c r="J95" i="92"/>
  <c r="K94" i="92"/>
  <c r="J94" i="92"/>
  <c r="K93" i="92"/>
  <c r="J93" i="92"/>
  <c r="K92" i="92"/>
  <c r="J92" i="92"/>
  <c r="K91" i="92"/>
  <c r="J91" i="92"/>
  <c r="K90" i="92"/>
  <c r="J90" i="92"/>
  <c r="K89" i="92"/>
  <c r="J89" i="92"/>
  <c r="K88" i="92"/>
  <c r="J88" i="92"/>
  <c r="K87" i="92"/>
  <c r="J87" i="92"/>
  <c r="K86" i="92"/>
  <c r="J86" i="92"/>
  <c r="K85" i="92"/>
  <c r="J85" i="92"/>
  <c r="K84" i="92"/>
  <c r="J84" i="92"/>
  <c r="K83" i="92"/>
  <c r="J83" i="92"/>
  <c r="K82" i="92"/>
  <c r="J82" i="92"/>
  <c r="K81" i="92"/>
  <c r="J81" i="92"/>
  <c r="K80" i="92"/>
  <c r="J80" i="92"/>
  <c r="K79" i="92"/>
  <c r="J79" i="92"/>
  <c r="K78" i="92"/>
  <c r="J78" i="92"/>
  <c r="K77" i="92"/>
  <c r="J77" i="92"/>
  <c r="K76" i="92"/>
  <c r="J76" i="92"/>
  <c r="K75" i="92"/>
  <c r="J75" i="92"/>
  <c r="K74" i="92"/>
  <c r="J74" i="92"/>
  <c r="K73" i="92"/>
  <c r="J73" i="92"/>
  <c r="K72" i="92"/>
  <c r="J72" i="92"/>
  <c r="K71" i="92"/>
  <c r="J71" i="92"/>
  <c r="K70" i="92"/>
  <c r="J70" i="92"/>
  <c r="K69" i="92"/>
  <c r="J69" i="92"/>
  <c r="K68" i="92"/>
  <c r="J68" i="92"/>
  <c r="K67" i="92"/>
  <c r="J67" i="92"/>
  <c r="K66" i="92"/>
  <c r="J66" i="92"/>
  <c r="K65" i="92"/>
  <c r="J65" i="92"/>
  <c r="K64" i="92"/>
  <c r="J64" i="92"/>
  <c r="K63" i="92"/>
  <c r="J63" i="92"/>
  <c r="K62" i="92"/>
  <c r="J62" i="92"/>
  <c r="K61" i="92"/>
  <c r="J61" i="92"/>
  <c r="K60" i="92"/>
  <c r="J60" i="92"/>
  <c r="K59" i="92"/>
  <c r="J59" i="92"/>
  <c r="K58" i="92"/>
  <c r="J58" i="92"/>
  <c r="K57" i="92"/>
  <c r="J57" i="92"/>
  <c r="K56" i="92"/>
  <c r="J56" i="92"/>
  <c r="K55" i="92"/>
  <c r="J55" i="92"/>
  <c r="K54" i="92"/>
  <c r="J54" i="92"/>
  <c r="J53" i="92"/>
  <c r="K52" i="92"/>
  <c r="J52" i="92"/>
  <c r="K51" i="92"/>
  <c r="J51" i="92"/>
  <c r="K50" i="92"/>
  <c r="J50" i="92"/>
  <c r="K49" i="92"/>
  <c r="J49" i="92"/>
  <c r="K48" i="92"/>
  <c r="J48" i="92"/>
  <c r="K47" i="92"/>
  <c r="J47" i="92"/>
  <c r="K46" i="92"/>
  <c r="J46" i="92"/>
  <c r="K45" i="92"/>
  <c r="J45" i="92"/>
  <c r="K44" i="92"/>
  <c r="J44" i="92"/>
  <c r="K43" i="92"/>
  <c r="J43" i="92"/>
  <c r="K42" i="92"/>
  <c r="J42" i="92"/>
  <c r="K41" i="92"/>
  <c r="J41" i="92"/>
  <c r="K40" i="92"/>
  <c r="J40" i="92"/>
  <c r="K39" i="92"/>
  <c r="J39" i="92"/>
  <c r="K38" i="92"/>
  <c r="J38" i="92"/>
  <c r="K37" i="92"/>
  <c r="J37" i="92"/>
  <c r="K36" i="92"/>
  <c r="J36" i="92"/>
  <c r="K35" i="92"/>
  <c r="J35" i="92"/>
  <c r="K34" i="92"/>
  <c r="J34" i="92"/>
  <c r="K33" i="92"/>
  <c r="J33" i="92"/>
  <c r="K32" i="92"/>
  <c r="J32" i="92"/>
  <c r="K31" i="92"/>
  <c r="J31" i="92"/>
  <c r="K30" i="92"/>
  <c r="J30" i="92"/>
  <c r="K29" i="92"/>
  <c r="J29" i="92"/>
  <c r="K28" i="92"/>
  <c r="J28" i="92"/>
  <c r="K27" i="92"/>
  <c r="J27" i="92"/>
  <c r="K26" i="92"/>
  <c r="J26" i="92"/>
  <c r="K25" i="92"/>
  <c r="J25" i="92"/>
  <c r="K24" i="92"/>
  <c r="J24" i="92"/>
  <c r="K23" i="92"/>
  <c r="J23" i="92"/>
  <c r="K22" i="92"/>
  <c r="J22" i="92"/>
  <c r="K21" i="92"/>
  <c r="J21" i="92"/>
  <c r="K20" i="92"/>
  <c r="J20" i="92"/>
  <c r="K19" i="92"/>
  <c r="J19" i="92"/>
  <c r="K18" i="92"/>
  <c r="J18" i="92"/>
  <c r="K17" i="92"/>
  <c r="J17" i="92"/>
  <c r="K16" i="92"/>
  <c r="J16" i="92"/>
  <c r="K15" i="92"/>
  <c r="J15" i="92"/>
  <c r="K14" i="92"/>
  <c r="J14" i="92"/>
  <c r="K13" i="92"/>
  <c r="J13" i="92"/>
  <c r="K12" i="92"/>
  <c r="J12" i="92"/>
  <c r="K11" i="92"/>
  <c r="J11" i="92"/>
  <c r="K10" i="92"/>
  <c r="J10" i="92"/>
  <c r="K9" i="92"/>
  <c r="J9" i="92"/>
  <c r="K8" i="92"/>
  <c r="J8" i="92"/>
  <c r="K7" i="92"/>
  <c r="J7" i="92"/>
  <c r="K6" i="92"/>
  <c r="J6" i="92"/>
  <c r="K5" i="92"/>
  <c r="J5" i="92"/>
  <c r="K4" i="92"/>
  <c r="J4" i="92"/>
  <c r="K3" i="92"/>
  <c r="J3" i="92"/>
  <c r="K2" i="92"/>
  <c r="J2" i="92"/>
  <c r="D37" i="51"/>
  <c r="C37" i="51"/>
  <c r="E36" i="51"/>
  <c r="E35" i="51"/>
  <c r="E34" i="51"/>
  <c r="E33" i="51"/>
  <c r="E32" i="51"/>
  <c r="E31" i="51"/>
  <c r="E30" i="51"/>
  <c r="E29" i="51"/>
  <c r="E28" i="51"/>
  <c r="E27" i="51"/>
  <c r="E26" i="51"/>
  <c r="E25" i="51"/>
  <c r="E24" i="51"/>
  <c r="E23" i="51"/>
  <c r="E22" i="51"/>
  <c r="E21" i="51"/>
  <c r="E20" i="51"/>
  <c r="E19" i="51"/>
  <c r="E18" i="51"/>
  <c r="E17" i="51"/>
  <c r="E16" i="51"/>
  <c r="E15" i="51"/>
  <c r="E14" i="51"/>
  <c r="E13" i="51"/>
  <c r="E12" i="51"/>
  <c r="E11" i="51"/>
  <c r="E10" i="51"/>
  <c r="E9" i="51"/>
  <c r="E8" i="51"/>
  <c r="E7" i="51"/>
  <c r="E6" i="51"/>
  <c r="E5" i="51"/>
  <c r="E4" i="51"/>
  <c r="E3" i="51"/>
  <c r="E2" i="51"/>
  <c r="C14" i="140"/>
  <c r="C13" i="140"/>
  <c r="E8" i="147"/>
  <c r="B687" i="38"/>
  <c r="AU687" i="38"/>
  <c r="AT687" i="38"/>
  <c r="AC687" i="38"/>
  <c r="U687" i="38"/>
  <c r="Q687" i="38"/>
  <c r="S687" i="38" s="1"/>
  <c r="C687" i="38"/>
  <c r="D687" i="38" s="1"/>
  <c r="B686" i="38"/>
  <c r="AU686" i="38"/>
  <c r="AT686" i="38"/>
  <c r="AC686" i="38"/>
  <c r="U686" i="38"/>
  <c r="Q686" i="38"/>
  <c r="S686" i="38" s="1"/>
  <c r="C686" i="38"/>
  <c r="D686" i="38" s="1"/>
  <c r="B685" i="38"/>
  <c r="AU685" i="38"/>
  <c r="AT685" i="38"/>
  <c r="AC685" i="38"/>
  <c r="U685" i="38"/>
  <c r="Q685" i="38"/>
  <c r="S685" i="38" s="1"/>
  <c r="C685" i="38"/>
  <c r="D685" i="38" s="1"/>
  <c r="B684" i="38"/>
  <c r="AU684" i="38"/>
  <c r="AT684" i="38"/>
  <c r="AC684" i="38"/>
  <c r="U684" i="38"/>
  <c r="Q684" i="38"/>
  <c r="S684" i="38" s="1"/>
  <c r="C684" i="38"/>
  <c r="D684" i="38" s="1"/>
  <c r="B683" i="38"/>
  <c r="AU683" i="38"/>
  <c r="AT683" i="38"/>
  <c r="AC683" i="38"/>
  <c r="U683" i="38"/>
  <c r="Q683" i="38"/>
  <c r="S683" i="38" s="1"/>
  <c r="C683" i="38"/>
  <c r="D683" i="38" s="1"/>
  <c r="B682" i="38"/>
  <c r="AU682" i="38"/>
  <c r="AT682" i="38"/>
  <c r="AC682" i="38"/>
  <c r="U682" i="38"/>
  <c r="Q682" i="38"/>
  <c r="S682" i="38" s="1"/>
  <c r="C682" i="38"/>
  <c r="D682" i="38" s="1"/>
  <c r="B681" i="38"/>
  <c r="AU681" i="38"/>
  <c r="AT681" i="38"/>
  <c r="AC681" i="38"/>
  <c r="U681" i="38"/>
  <c r="Q681" i="38"/>
  <c r="S681" i="38" s="1"/>
  <c r="C681" i="38"/>
  <c r="D681" i="38" s="1"/>
  <c r="B680" i="38"/>
  <c r="AU680" i="38"/>
  <c r="AT680" i="38"/>
  <c r="AC680" i="38"/>
  <c r="U680" i="38"/>
  <c r="Q680" i="38"/>
  <c r="S680" i="38" s="1"/>
  <c r="C680" i="38"/>
  <c r="D680" i="38" s="1"/>
  <c r="B679" i="38"/>
  <c r="AU679" i="38"/>
  <c r="AT679" i="38"/>
  <c r="AC679" i="38"/>
  <c r="U679" i="38"/>
  <c r="Q679" i="38"/>
  <c r="S679" i="38" s="1"/>
  <c r="C679" i="38"/>
  <c r="D679" i="38" s="1"/>
  <c r="B678" i="38"/>
  <c r="AU678" i="38"/>
  <c r="AT678" i="38"/>
  <c r="AC678" i="38"/>
  <c r="U678" i="38"/>
  <c r="Q678" i="38"/>
  <c r="S678" i="38" s="1"/>
  <c r="C678" i="38"/>
  <c r="D678" i="38" s="1"/>
  <c r="B677" i="38"/>
  <c r="AU677" i="38"/>
  <c r="AT677" i="38"/>
  <c r="AC677" i="38"/>
  <c r="U677" i="38"/>
  <c r="Q677" i="38"/>
  <c r="S677" i="38" s="1"/>
  <c r="C677" i="38"/>
  <c r="D677" i="38" s="1"/>
  <c r="B676" i="38"/>
  <c r="AU676" i="38"/>
  <c r="AT676" i="38"/>
  <c r="AC676" i="38"/>
  <c r="U676" i="38"/>
  <c r="Q676" i="38"/>
  <c r="S676" i="38" s="1"/>
  <c r="C676" i="38"/>
  <c r="D676" i="38" s="1"/>
  <c r="B675" i="38"/>
  <c r="AU675" i="38"/>
  <c r="AT675" i="38"/>
  <c r="AC675" i="38"/>
  <c r="U675" i="38"/>
  <c r="Q675" i="38"/>
  <c r="S675" i="38" s="1"/>
  <c r="C675" i="38"/>
  <c r="D675" i="38" s="1"/>
  <c r="B674" i="38"/>
  <c r="AU674" i="38"/>
  <c r="AT674" i="38"/>
  <c r="AC674" i="38"/>
  <c r="U674" i="38"/>
  <c r="Q674" i="38"/>
  <c r="S674" i="38" s="1"/>
  <c r="C674" i="38"/>
  <c r="D674" i="38" s="1"/>
  <c r="B673" i="38"/>
  <c r="AU673" i="38"/>
  <c r="AT673" i="38"/>
  <c r="AC673" i="38"/>
  <c r="U673" i="38"/>
  <c r="Q673" i="38"/>
  <c r="S673" i="38" s="1"/>
  <c r="C673" i="38"/>
  <c r="D673" i="38" s="1"/>
  <c r="B672" i="38"/>
  <c r="AU672" i="38"/>
  <c r="AT672" i="38"/>
  <c r="AC672" i="38"/>
  <c r="U672" i="38"/>
  <c r="Q672" i="38"/>
  <c r="S672" i="38" s="1"/>
  <c r="C672" i="38"/>
  <c r="D672" i="38" s="1"/>
  <c r="B671" i="38"/>
  <c r="AU671" i="38"/>
  <c r="AT671" i="38"/>
  <c r="AC671" i="38"/>
  <c r="U671" i="38"/>
  <c r="Q671" i="38"/>
  <c r="S671" i="38" s="1"/>
  <c r="C671" i="38"/>
  <c r="D671" i="38" s="1"/>
  <c r="B670" i="38"/>
  <c r="AU670" i="38"/>
  <c r="AT670" i="38"/>
  <c r="AC670" i="38"/>
  <c r="U670" i="38"/>
  <c r="Q670" i="38"/>
  <c r="S670" i="38" s="1"/>
  <c r="C670" i="38"/>
  <c r="D670" i="38" s="1"/>
  <c r="B669" i="38"/>
  <c r="AU669" i="38"/>
  <c r="AT669" i="38"/>
  <c r="AC669" i="38"/>
  <c r="U669" i="38"/>
  <c r="Q669" i="38"/>
  <c r="S669" i="38" s="1"/>
  <c r="C669" i="38"/>
  <c r="D669" i="38" s="1"/>
  <c r="B668" i="38"/>
  <c r="AU668" i="38"/>
  <c r="AT668" i="38"/>
  <c r="AC668" i="38"/>
  <c r="U668" i="38"/>
  <c r="Q668" i="38"/>
  <c r="S668" i="38" s="1"/>
  <c r="C668" i="38"/>
  <c r="D668" i="38" s="1"/>
  <c r="B667" i="38"/>
  <c r="AU667" i="38"/>
  <c r="AT667" i="38"/>
  <c r="AC667" i="38"/>
  <c r="U667" i="38"/>
  <c r="Q667" i="38"/>
  <c r="S667" i="38" s="1"/>
  <c r="C667" i="38"/>
  <c r="D667" i="38" s="1"/>
  <c r="B666" i="38"/>
  <c r="AU666" i="38"/>
  <c r="AT666" i="38"/>
  <c r="AC666" i="38"/>
  <c r="U666" i="38"/>
  <c r="Q666" i="38"/>
  <c r="S666" i="38" s="1"/>
  <c r="C666" i="38"/>
  <c r="D666" i="38" s="1"/>
  <c r="B665" i="38"/>
  <c r="AU665" i="38"/>
  <c r="AT665" i="38"/>
  <c r="AC665" i="38"/>
  <c r="U665" i="38"/>
  <c r="Q665" i="38"/>
  <c r="S665" i="38" s="1"/>
  <c r="C665" i="38"/>
  <c r="D665" i="38" s="1"/>
  <c r="B664" i="38"/>
  <c r="AU664" i="38"/>
  <c r="AT664" i="38"/>
  <c r="AC664" i="38"/>
  <c r="Q664" i="38"/>
  <c r="S664" i="38" s="1"/>
  <c r="C664" i="38"/>
  <c r="D664" i="38" s="1"/>
  <c r="B663" i="38"/>
  <c r="AU663" i="38"/>
  <c r="AT663" i="38"/>
  <c r="AC663" i="38"/>
  <c r="Q663" i="38"/>
  <c r="S663" i="38" s="1"/>
  <c r="Y663" i="38" s="1"/>
  <c r="C663" i="38"/>
  <c r="D663" i="38" s="1"/>
  <c r="B662" i="38"/>
  <c r="AU662" i="38"/>
  <c r="AT662" i="38"/>
  <c r="AC662" i="38"/>
  <c r="Q662" i="38"/>
  <c r="S662" i="38" s="1"/>
  <c r="C662" i="38"/>
  <c r="D662" i="38" s="1"/>
  <c r="B661" i="38"/>
  <c r="AU661" i="38"/>
  <c r="AT661" i="38"/>
  <c r="AC661" i="38"/>
  <c r="Q661" i="38"/>
  <c r="S661" i="38" s="1"/>
  <c r="Y661" i="38" s="1"/>
  <c r="C661" i="38"/>
  <c r="D661" i="38" s="1"/>
  <c r="B660" i="38"/>
  <c r="AU660" i="38"/>
  <c r="AT660" i="38"/>
  <c r="AC660" i="38"/>
  <c r="Q660" i="38"/>
  <c r="S660" i="38" s="1"/>
  <c r="C660" i="38"/>
  <c r="D660" i="38" s="1"/>
  <c r="B659" i="38"/>
  <c r="AU659" i="38"/>
  <c r="AT659" i="38"/>
  <c r="AC659" i="38"/>
  <c r="Q659" i="38"/>
  <c r="S659" i="38" s="1"/>
  <c r="C659" i="38"/>
  <c r="D659" i="38" s="1"/>
  <c r="B658" i="38"/>
  <c r="AU658" i="38"/>
  <c r="AT658" i="38"/>
  <c r="AC658" i="38"/>
  <c r="Q658" i="38"/>
  <c r="S658" i="38" s="1"/>
  <c r="C658" i="38"/>
  <c r="D658" i="38" s="1"/>
  <c r="B657" i="38"/>
  <c r="AU657" i="38"/>
  <c r="AT657" i="38"/>
  <c r="AC657" i="38"/>
  <c r="Q657" i="38"/>
  <c r="S657" i="38" s="1"/>
  <c r="Y657" i="38" s="1"/>
  <c r="C657" i="38"/>
  <c r="D657" i="38" s="1"/>
  <c r="B656" i="38"/>
  <c r="AU656" i="38"/>
  <c r="AT656" i="38"/>
  <c r="AC656" i="38"/>
  <c r="Q656" i="38"/>
  <c r="S656" i="38" s="1"/>
  <c r="C656" i="38"/>
  <c r="D656" i="38" s="1"/>
  <c r="B655" i="38"/>
  <c r="AU655" i="38"/>
  <c r="AT655" i="38"/>
  <c r="AC655" i="38"/>
  <c r="Q655" i="38"/>
  <c r="S655" i="38" s="1"/>
  <c r="Y655" i="38" s="1"/>
  <c r="C655" i="38"/>
  <c r="D655" i="38" s="1"/>
  <c r="B654" i="38"/>
  <c r="AU654" i="38"/>
  <c r="AT654" i="38"/>
  <c r="AC654" i="38"/>
  <c r="Q654" i="38"/>
  <c r="S654" i="38" s="1"/>
  <c r="C654" i="38"/>
  <c r="D654" i="38" s="1"/>
  <c r="B653" i="38"/>
  <c r="AU653" i="38"/>
  <c r="AT653" i="38"/>
  <c r="AC653" i="38"/>
  <c r="Q653" i="38"/>
  <c r="S653" i="38" s="1"/>
  <c r="Y653" i="38" s="1"/>
  <c r="C653" i="38"/>
  <c r="D653" i="38" s="1"/>
  <c r="B652" i="38"/>
  <c r="AU652" i="38"/>
  <c r="AT652" i="38"/>
  <c r="AC652" i="38"/>
  <c r="Q652" i="38"/>
  <c r="S652" i="38" s="1"/>
  <c r="C652" i="38"/>
  <c r="D652" i="38" s="1"/>
  <c r="B651" i="38"/>
  <c r="AU651" i="38"/>
  <c r="AT651" i="38"/>
  <c r="AC651" i="38"/>
  <c r="Q651" i="38"/>
  <c r="S651" i="38" s="1"/>
  <c r="Y651" i="38" s="1"/>
  <c r="C651" i="38"/>
  <c r="D651" i="38" s="1"/>
  <c r="B650" i="38"/>
  <c r="AU650" i="38"/>
  <c r="AT650" i="38"/>
  <c r="AC650" i="38"/>
  <c r="Q650" i="38"/>
  <c r="S650" i="38" s="1"/>
  <c r="C650" i="38"/>
  <c r="D650" i="38" s="1"/>
  <c r="B649" i="38"/>
  <c r="AU649" i="38"/>
  <c r="AT649" i="38"/>
  <c r="AC649" i="38"/>
  <c r="Q649" i="38"/>
  <c r="S649" i="38" s="1"/>
  <c r="Y649" i="38" s="1"/>
  <c r="C649" i="38"/>
  <c r="D649" i="38" s="1"/>
  <c r="B648" i="38"/>
  <c r="AU648" i="38"/>
  <c r="AT648" i="38"/>
  <c r="AC648" i="38"/>
  <c r="Q648" i="38"/>
  <c r="S648" i="38" s="1"/>
  <c r="C648" i="38"/>
  <c r="D648" i="38" s="1"/>
  <c r="B647" i="38"/>
  <c r="AU647" i="38"/>
  <c r="AT647" i="38"/>
  <c r="AC647" i="38"/>
  <c r="Q647" i="38"/>
  <c r="S647" i="38" s="1"/>
  <c r="Y647" i="38" s="1"/>
  <c r="C647" i="38"/>
  <c r="D647" i="38" s="1"/>
  <c r="B646" i="38"/>
  <c r="AU646" i="38"/>
  <c r="AT646" i="38"/>
  <c r="AC646" i="38"/>
  <c r="Q646" i="38"/>
  <c r="S646" i="38" s="1"/>
  <c r="C646" i="38"/>
  <c r="D646" i="38" s="1"/>
  <c r="B645" i="38"/>
  <c r="AU645" i="38"/>
  <c r="AT645" i="38"/>
  <c r="AC645" i="38"/>
  <c r="Q645" i="38"/>
  <c r="S645" i="38" s="1"/>
  <c r="Y645" i="38" s="1"/>
  <c r="C645" i="38"/>
  <c r="D645" i="38" s="1"/>
  <c r="B644" i="38"/>
  <c r="AU644" i="38"/>
  <c r="AT644" i="38"/>
  <c r="AC644" i="38"/>
  <c r="Q644" i="38"/>
  <c r="S644" i="38" s="1"/>
  <c r="C644" i="38"/>
  <c r="D644" i="38" s="1"/>
  <c r="B643" i="38"/>
  <c r="AU643" i="38"/>
  <c r="AT643" i="38"/>
  <c r="AC643" i="38"/>
  <c r="Q643" i="38"/>
  <c r="S643" i="38" s="1"/>
  <c r="Y643" i="38" s="1"/>
  <c r="C643" i="38"/>
  <c r="D643" i="38" s="1"/>
  <c r="B642" i="38"/>
  <c r="AU642" i="38"/>
  <c r="AT642" i="38"/>
  <c r="AC642" i="38"/>
  <c r="Q642" i="38"/>
  <c r="S642" i="38" s="1"/>
  <c r="C642" i="38"/>
  <c r="D642" i="38" s="1"/>
  <c r="B641" i="38"/>
  <c r="AU641" i="38"/>
  <c r="AT641" i="38"/>
  <c r="AC641" i="38"/>
  <c r="Q641" i="38"/>
  <c r="S641" i="38" s="1"/>
  <c r="Y641" i="38" s="1"/>
  <c r="C641" i="38"/>
  <c r="D641" i="38" s="1"/>
  <c r="B640" i="38"/>
  <c r="AU640" i="38"/>
  <c r="AT640" i="38"/>
  <c r="AC640" i="38"/>
  <c r="Q640" i="38"/>
  <c r="S640" i="38" s="1"/>
  <c r="C640" i="38"/>
  <c r="D640" i="38" s="1"/>
  <c r="B639" i="38"/>
  <c r="AU639" i="38"/>
  <c r="AT639" i="38"/>
  <c r="AC639" i="38"/>
  <c r="Q639" i="38"/>
  <c r="S639" i="38" s="1"/>
  <c r="C639" i="38"/>
  <c r="D639" i="38" s="1"/>
  <c r="B638" i="38"/>
  <c r="AU638" i="38"/>
  <c r="AT638" i="38"/>
  <c r="AC638" i="38"/>
  <c r="Q638" i="38"/>
  <c r="S638" i="38" s="1"/>
  <c r="Y638" i="38" s="1"/>
  <c r="C638" i="38"/>
  <c r="D638" i="38" s="1"/>
  <c r="B637" i="38"/>
  <c r="AU637" i="38"/>
  <c r="AT637" i="38"/>
  <c r="AC637" i="38"/>
  <c r="Q637" i="38"/>
  <c r="S637" i="38" s="1"/>
  <c r="C637" i="38"/>
  <c r="D637" i="38" s="1"/>
  <c r="B636" i="38"/>
  <c r="AU636" i="38"/>
  <c r="AT636" i="38"/>
  <c r="AC636" i="38"/>
  <c r="Q636" i="38"/>
  <c r="S636" i="38" s="1"/>
  <c r="Y636" i="38" s="1"/>
  <c r="C636" i="38"/>
  <c r="D636" i="38" s="1"/>
  <c r="B635" i="38"/>
  <c r="AU635" i="38"/>
  <c r="AT635" i="38"/>
  <c r="AC635" i="38"/>
  <c r="Q635" i="38"/>
  <c r="S635" i="38" s="1"/>
  <c r="C635" i="38"/>
  <c r="D635" i="38" s="1"/>
  <c r="B634" i="38"/>
  <c r="AU634" i="38"/>
  <c r="AT634" i="38"/>
  <c r="AC634" i="38"/>
  <c r="Q634" i="38"/>
  <c r="S634" i="38" s="1"/>
  <c r="Y634" i="38" s="1"/>
  <c r="C634" i="38"/>
  <c r="D634" i="38" s="1"/>
  <c r="B633" i="38"/>
  <c r="AU633" i="38"/>
  <c r="AT633" i="38"/>
  <c r="AC633" i="38"/>
  <c r="Q633" i="38"/>
  <c r="S633" i="38" s="1"/>
  <c r="C633" i="38"/>
  <c r="D633" i="38" s="1"/>
  <c r="B632" i="38"/>
  <c r="AU632" i="38"/>
  <c r="AT632" i="38"/>
  <c r="AC632" i="38"/>
  <c r="Q632" i="38"/>
  <c r="S632" i="38" s="1"/>
  <c r="Y632" i="38" s="1"/>
  <c r="C632" i="38"/>
  <c r="D632" i="38" s="1"/>
  <c r="B631" i="38"/>
  <c r="AU631" i="38"/>
  <c r="AT631" i="38"/>
  <c r="AC631" i="38"/>
  <c r="Q631" i="38"/>
  <c r="S631" i="38" s="1"/>
  <c r="C631" i="38"/>
  <c r="D631" i="38" s="1"/>
  <c r="B630" i="38"/>
  <c r="AU630" i="38"/>
  <c r="AT630" i="38"/>
  <c r="AC630" i="38"/>
  <c r="Q630" i="38"/>
  <c r="S630" i="38" s="1"/>
  <c r="Y630" i="38" s="1"/>
  <c r="C630" i="38"/>
  <c r="D630" i="38" s="1"/>
  <c r="B629" i="38"/>
  <c r="AU629" i="38"/>
  <c r="AT629" i="38"/>
  <c r="AC629" i="38"/>
  <c r="Q629" i="38"/>
  <c r="S629" i="38" s="1"/>
  <c r="C629" i="38"/>
  <c r="D629" i="38" s="1"/>
  <c r="B628" i="38"/>
  <c r="AU628" i="38"/>
  <c r="AT628" i="38"/>
  <c r="AC628" i="38"/>
  <c r="Q628" i="38"/>
  <c r="S628" i="38" s="1"/>
  <c r="Y628" i="38" s="1"/>
  <c r="C628" i="38"/>
  <c r="D628" i="38" s="1"/>
  <c r="B627" i="38"/>
  <c r="AU627" i="38"/>
  <c r="AT627" i="38"/>
  <c r="AC627" i="38"/>
  <c r="Q627" i="38"/>
  <c r="S627" i="38" s="1"/>
  <c r="C627" i="38"/>
  <c r="D627" i="38" s="1"/>
  <c r="B626" i="38"/>
  <c r="AU626" i="38"/>
  <c r="AT626" i="38"/>
  <c r="AC626" i="38"/>
  <c r="Q626" i="38"/>
  <c r="S626" i="38" s="1"/>
  <c r="Y626" i="38" s="1"/>
  <c r="C626" i="38"/>
  <c r="D626" i="38" s="1"/>
  <c r="B625" i="38"/>
  <c r="AU625" i="38"/>
  <c r="AT625" i="38"/>
  <c r="AC625" i="38"/>
  <c r="Q625" i="38"/>
  <c r="S625" i="38" s="1"/>
  <c r="C625" i="38"/>
  <c r="D625" i="38" s="1"/>
  <c r="B624" i="38"/>
  <c r="AU624" i="38"/>
  <c r="AT624" i="38"/>
  <c r="AC624" i="38"/>
  <c r="Q624" i="38"/>
  <c r="S624" i="38" s="1"/>
  <c r="Y624" i="38" s="1"/>
  <c r="C624" i="38"/>
  <c r="D624" i="38" s="1"/>
  <c r="B623" i="38"/>
  <c r="AU623" i="38"/>
  <c r="AT623" i="38"/>
  <c r="AC623" i="38"/>
  <c r="Q623" i="38"/>
  <c r="S623" i="38" s="1"/>
  <c r="C623" i="38"/>
  <c r="D623" i="38" s="1"/>
  <c r="B622" i="38"/>
  <c r="AU622" i="38"/>
  <c r="AT622" i="38"/>
  <c r="AC622" i="38"/>
  <c r="Q622" i="38"/>
  <c r="S622" i="38" s="1"/>
  <c r="Y622" i="38" s="1"/>
  <c r="C622" i="38"/>
  <c r="D622" i="38" s="1"/>
  <c r="B621" i="38"/>
  <c r="AU621" i="38"/>
  <c r="AT621" i="38"/>
  <c r="AC621" i="38"/>
  <c r="Q621" i="38"/>
  <c r="S621" i="38" s="1"/>
  <c r="C621" i="38"/>
  <c r="D621" i="38" s="1"/>
  <c r="B620" i="38"/>
  <c r="AU620" i="38"/>
  <c r="AT620" i="38"/>
  <c r="AC620" i="38"/>
  <c r="Q620" i="38"/>
  <c r="S620" i="38" s="1"/>
  <c r="Y620" i="38" s="1"/>
  <c r="C620" i="38"/>
  <c r="D620" i="38" s="1"/>
  <c r="B619" i="38"/>
  <c r="AU619" i="38"/>
  <c r="AT619" i="38"/>
  <c r="AC619" i="38"/>
  <c r="Q619" i="38"/>
  <c r="S619" i="38" s="1"/>
  <c r="C619" i="38"/>
  <c r="D619" i="38" s="1"/>
  <c r="B618" i="38"/>
  <c r="AU618" i="38"/>
  <c r="AT618" i="38"/>
  <c r="AC618" i="38"/>
  <c r="Q618" i="38"/>
  <c r="S618" i="38" s="1"/>
  <c r="Y618" i="38" s="1"/>
  <c r="C618" i="38"/>
  <c r="D618" i="38" s="1"/>
  <c r="B617" i="38"/>
  <c r="AU617" i="38"/>
  <c r="AT617" i="38"/>
  <c r="AC617" i="38"/>
  <c r="Q617" i="38"/>
  <c r="S617" i="38" s="1"/>
  <c r="C617" i="38"/>
  <c r="D617" i="38" s="1"/>
  <c r="B616" i="38"/>
  <c r="AU616" i="38"/>
  <c r="AT616" i="38"/>
  <c r="AC616" i="38"/>
  <c r="Q616" i="38"/>
  <c r="S616" i="38" s="1"/>
  <c r="Y616" i="38" s="1"/>
  <c r="C616" i="38"/>
  <c r="D616" i="38" s="1"/>
  <c r="B615" i="38"/>
  <c r="AU615" i="38"/>
  <c r="AT615" i="38"/>
  <c r="AC615" i="38"/>
  <c r="Q615" i="38"/>
  <c r="S615" i="38" s="1"/>
  <c r="C615" i="38"/>
  <c r="D615" i="38" s="1"/>
  <c r="B614" i="38"/>
  <c r="AU614" i="38"/>
  <c r="AT614" i="38"/>
  <c r="AC614" i="38"/>
  <c r="Q614" i="38"/>
  <c r="S614" i="38" s="1"/>
  <c r="Y614" i="38" s="1"/>
  <c r="C614" i="38"/>
  <c r="D614" i="38" s="1"/>
  <c r="B613" i="38"/>
  <c r="AU613" i="38"/>
  <c r="AT613" i="38"/>
  <c r="AC613" i="38"/>
  <c r="Q613" i="38"/>
  <c r="S613" i="38" s="1"/>
  <c r="C613" i="38"/>
  <c r="D613" i="38" s="1"/>
  <c r="B612" i="38"/>
  <c r="AU612" i="38"/>
  <c r="AT612" i="38"/>
  <c r="AC612" i="38"/>
  <c r="Q612" i="38"/>
  <c r="S612" i="38" s="1"/>
  <c r="Y612" i="38" s="1"/>
  <c r="C612" i="38"/>
  <c r="D612" i="38" s="1"/>
  <c r="B611" i="38"/>
  <c r="AU611" i="38"/>
  <c r="AT611" i="38"/>
  <c r="AC611" i="38"/>
  <c r="Q611" i="38"/>
  <c r="S611" i="38" s="1"/>
  <c r="C611" i="38"/>
  <c r="D611" i="38" s="1"/>
  <c r="B610" i="38"/>
  <c r="AU610" i="38"/>
  <c r="AT610" i="38"/>
  <c r="AC610" i="38"/>
  <c r="Q610" i="38"/>
  <c r="S610" i="38" s="1"/>
  <c r="Y610" i="38" s="1"/>
  <c r="C610" i="38"/>
  <c r="D610" i="38" s="1"/>
  <c r="B609" i="38"/>
  <c r="AU609" i="38"/>
  <c r="AT609" i="38"/>
  <c r="AC609" i="38"/>
  <c r="Q609" i="38"/>
  <c r="S609" i="38" s="1"/>
  <c r="C609" i="38"/>
  <c r="D609" i="38" s="1"/>
  <c r="B608" i="38"/>
  <c r="AU608" i="38"/>
  <c r="AT608" i="38"/>
  <c r="AC608" i="38"/>
  <c r="Q608" i="38"/>
  <c r="S608" i="38" s="1"/>
  <c r="Y608" i="38" s="1"/>
  <c r="C608" i="38"/>
  <c r="D608" i="38" s="1"/>
  <c r="B607" i="38"/>
  <c r="AU607" i="38"/>
  <c r="AT607" i="38"/>
  <c r="AC607" i="38"/>
  <c r="Q607" i="38"/>
  <c r="S607" i="38" s="1"/>
  <c r="C607" i="38"/>
  <c r="D607" i="38" s="1"/>
  <c r="B606" i="38"/>
  <c r="AU606" i="38"/>
  <c r="AT606" i="38"/>
  <c r="AC606" i="38"/>
  <c r="Q606" i="38"/>
  <c r="S606" i="38" s="1"/>
  <c r="Y606" i="38" s="1"/>
  <c r="C606" i="38"/>
  <c r="D606" i="38" s="1"/>
  <c r="B605" i="38"/>
  <c r="AU605" i="38"/>
  <c r="AT605" i="38"/>
  <c r="AC605" i="38"/>
  <c r="Q605" i="38"/>
  <c r="S605" i="38" s="1"/>
  <c r="C605" i="38"/>
  <c r="D605" i="38" s="1"/>
  <c r="B604" i="38"/>
  <c r="AU604" i="38"/>
  <c r="AT604" i="38"/>
  <c r="AC604" i="38"/>
  <c r="Q604" i="38"/>
  <c r="S604" i="38" s="1"/>
  <c r="Y604" i="38" s="1"/>
  <c r="C604" i="38"/>
  <c r="D604" i="38" s="1"/>
  <c r="B603" i="38"/>
  <c r="AU603" i="38"/>
  <c r="AT603" i="38"/>
  <c r="AC603" i="38"/>
  <c r="Q603" i="38"/>
  <c r="S603" i="38" s="1"/>
  <c r="C603" i="38"/>
  <c r="D603" i="38" s="1"/>
  <c r="B602" i="38"/>
  <c r="AU602" i="38"/>
  <c r="AT602" i="38"/>
  <c r="AC602" i="38"/>
  <c r="Q602" i="38"/>
  <c r="S602" i="38" s="1"/>
  <c r="Y602" i="38" s="1"/>
  <c r="C602" i="38"/>
  <c r="D602" i="38" s="1"/>
  <c r="B601" i="38"/>
  <c r="AU601" i="38"/>
  <c r="AT601" i="38"/>
  <c r="AC601" i="38"/>
  <c r="Q601" i="38"/>
  <c r="S601" i="38" s="1"/>
  <c r="C601" i="38"/>
  <c r="D601" i="38" s="1"/>
  <c r="B600" i="38"/>
  <c r="AU600" i="38"/>
  <c r="AT600" i="38"/>
  <c r="AC600" i="38"/>
  <c r="Q600" i="38"/>
  <c r="S600" i="38" s="1"/>
  <c r="Y600" i="38" s="1"/>
  <c r="C600" i="38"/>
  <c r="D600" i="38" s="1"/>
  <c r="B599" i="38"/>
  <c r="AU599" i="38"/>
  <c r="AT599" i="38"/>
  <c r="AC599" i="38"/>
  <c r="Q599" i="38"/>
  <c r="S599" i="38" s="1"/>
  <c r="C599" i="38"/>
  <c r="D599" i="38" s="1"/>
  <c r="B598" i="38"/>
  <c r="AU598" i="38"/>
  <c r="AT598" i="38"/>
  <c r="AC598" i="38"/>
  <c r="Q598" i="38"/>
  <c r="S598" i="38" s="1"/>
  <c r="Y598" i="38" s="1"/>
  <c r="C598" i="38"/>
  <c r="D598" i="38" s="1"/>
  <c r="B597" i="38"/>
  <c r="AU597" i="38"/>
  <c r="AT597" i="38"/>
  <c r="AC597" i="38"/>
  <c r="Q597" i="38"/>
  <c r="S597" i="38" s="1"/>
  <c r="C597" i="38"/>
  <c r="D597" i="38" s="1"/>
  <c r="B596" i="38"/>
  <c r="AU596" i="38"/>
  <c r="AT596" i="38"/>
  <c r="AC596" i="38"/>
  <c r="Q596" i="38"/>
  <c r="S596" i="38" s="1"/>
  <c r="Y596" i="38" s="1"/>
  <c r="C596" i="38"/>
  <c r="D596" i="38" s="1"/>
  <c r="B595" i="38"/>
  <c r="AU595" i="38"/>
  <c r="AT595" i="38"/>
  <c r="AC595" i="38"/>
  <c r="Q595" i="38"/>
  <c r="S595" i="38" s="1"/>
  <c r="C595" i="38"/>
  <c r="D595" i="38" s="1"/>
  <c r="B594" i="38"/>
  <c r="AU594" i="38"/>
  <c r="AT594" i="38"/>
  <c r="AC594" i="38"/>
  <c r="Q594" i="38"/>
  <c r="S594" i="38" s="1"/>
  <c r="Y594" i="38" s="1"/>
  <c r="C594" i="38"/>
  <c r="D594" i="38" s="1"/>
  <c r="B593" i="38"/>
  <c r="AU593" i="38"/>
  <c r="AT593" i="38"/>
  <c r="AC593" i="38"/>
  <c r="Q593" i="38"/>
  <c r="S593" i="38" s="1"/>
  <c r="C593" i="38"/>
  <c r="D593" i="38" s="1"/>
  <c r="B592" i="38"/>
  <c r="AU592" i="38"/>
  <c r="AT592" i="38"/>
  <c r="AC592" i="38"/>
  <c r="Q592" i="38"/>
  <c r="S592" i="38" s="1"/>
  <c r="Y592" i="38" s="1"/>
  <c r="C592" i="38"/>
  <c r="D592" i="38" s="1"/>
  <c r="B591" i="38"/>
  <c r="AU591" i="38"/>
  <c r="AT591" i="38"/>
  <c r="AC591" i="38"/>
  <c r="Q591" i="38"/>
  <c r="S591" i="38" s="1"/>
  <c r="C591" i="38"/>
  <c r="D591" i="38" s="1"/>
  <c r="B590" i="38"/>
  <c r="AU590" i="38"/>
  <c r="AT590" i="38"/>
  <c r="AC590" i="38"/>
  <c r="Q590" i="38"/>
  <c r="S590" i="38" s="1"/>
  <c r="Y590" i="38" s="1"/>
  <c r="C590" i="38"/>
  <c r="D590" i="38" s="1"/>
  <c r="B589" i="38"/>
  <c r="AU589" i="38"/>
  <c r="AT589" i="38"/>
  <c r="AC589" i="38"/>
  <c r="Q589" i="38"/>
  <c r="S589" i="38" s="1"/>
  <c r="C589" i="38"/>
  <c r="D589" i="38" s="1"/>
  <c r="B588" i="38"/>
  <c r="AU588" i="38"/>
  <c r="AT588" i="38"/>
  <c r="AC588" i="38"/>
  <c r="Q588" i="38"/>
  <c r="S588" i="38" s="1"/>
  <c r="Y588" i="38" s="1"/>
  <c r="C588" i="38"/>
  <c r="D588" i="38" s="1"/>
  <c r="B587" i="38"/>
  <c r="AU587" i="38"/>
  <c r="AT587" i="38"/>
  <c r="AC587" i="38"/>
  <c r="Q587" i="38"/>
  <c r="S587" i="38" s="1"/>
  <c r="C587" i="38"/>
  <c r="D587" i="38" s="1"/>
  <c r="B586" i="38"/>
  <c r="AU586" i="38"/>
  <c r="AT586" i="38"/>
  <c r="AC586" i="38"/>
  <c r="Q586" i="38"/>
  <c r="S586" i="38" s="1"/>
  <c r="Y586" i="38" s="1"/>
  <c r="C586" i="38"/>
  <c r="D586" i="38" s="1"/>
  <c r="B585" i="38"/>
  <c r="AU585" i="38"/>
  <c r="AT585" i="38"/>
  <c r="AC585" i="38"/>
  <c r="Q585" i="38"/>
  <c r="S585" i="38" s="1"/>
  <c r="C585" i="38"/>
  <c r="D585" i="38" s="1"/>
  <c r="B584" i="38"/>
  <c r="AU584" i="38"/>
  <c r="AT584" i="38"/>
  <c r="AC584" i="38"/>
  <c r="Q584" i="38"/>
  <c r="S584" i="38" s="1"/>
  <c r="Y584" i="38" s="1"/>
  <c r="C584" i="38"/>
  <c r="D584" i="38" s="1"/>
  <c r="B583" i="38"/>
  <c r="AU583" i="38"/>
  <c r="AT583" i="38"/>
  <c r="AC583" i="38"/>
  <c r="Q583" i="38"/>
  <c r="S583" i="38" s="1"/>
  <c r="C583" i="38"/>
  <c r="D583" i="38" s="1"/>
  <c r="B582" i="38"/>
  <c r="AU582" i="38"/>
  <c r="AT582" i="38"/>
  <c r="AC582" i="38"/>
  <c r="Q582" i="38"/>
  <c r="S582" i="38" s="1"/>
  <c r="Y582" i="38" s="1"/>
  <c r="C582" i="38"/>
  <c r="D582" i="38" s="1"/>
  <c r="B581" i="38"/>
  <c r="AU581" i="38"/>
  <c r="AT581" i="38"/>
  <c r="AC581" i="38"/>
  <c r="Q581" i="38"/>
  <c r="S581" i="38" s="1"/>
  <c r="C581" i="38"/>
  <c r="D581" i="38" s="1"/>
  <c r="B580" i="38"/>
  <c r="AU580" i="38"/>
  <c r="AT580" i="38"/>
  <c r="AC580" i="38"/>
  <c r="Q580" i="38"/>
  <c r="S580" i="38" s="1"/>
  <c r="Y580" i="38" s="1"/>
  <c r="C580" i="38"/>
  <c r="D580" i="38" s="1"/>
  <c r="B579" i="38"/>
  <c r="AU579" i="38"/>
  <c r="AT579" i="38"/>
  <c r="AC579" i="38"/>
  <c r="Q579" i="38"/>
  <c r="S579" i="38" s="1"/>
  <c r="C579" i="38"/>
  <c r="D579" i="38" s="1"/>
  <c r="B578" i="38"/>
  <c r="AU578" i="38"/>
  <c r="AT578" i="38"/>
  <c r="AC578" i="38"/>
  <c r="Q578" i="38"/>
  <c r="S578" i="38" s="1"/>
  <c r="Y578" i="38" s="1"/>
  <c r="C578" i="38"/>
  <c r="D578" i="38" s="1"/>
  <c r="B577" i="38"/>
  <c r="AU577" i="38"/>
  <c r="AT577" i="38"/>
  <c r="AC577" i="38"/>
  <c r="Q577" i="38"/>
  <c r="S577" i="38" s="1"/>
  <c r="C577" i="38"/>
  <c r="D577" i="38" s="1"/>
  <c r="B553" i="38"/>
  <c r="AU553" i="38"/>
  <c r="AT553" i="38"/>
  <c r="AC553" i="38"/>
  <c r="U553" i="38"/>
  <c r="Q553" i="38"/>
  <c r="S553" i="38" s="1"/>
  <c r="C553" i="38"/>
  <c r="D553" i="38" s="1"/>
  <c r="B552" i="38"/>
  <c r="AU552" i="38"/>
  <c r="AT552" i="38"/>
  <c r="AC552" i="38"/>
  <c r="U552" i="38"/>
  <c r="Q552" i="38"/>
  <c r="S552" i="38" s="1"/>
  <c r="C552" i="38"/>
  <c r="D552" i="38" s="1"/>
  <c r="B551" i="38"/>
  <c r="AU551" i="38"/>
  <c r="AT551" i="38"/>
  <c r="AC551" i="38"/>
  <c r="U551" i="38"/>
  <c r="Q551" i="38"/>
  <c r="S551" i="38" s="1"/>
  <c r="C551" i="38"/>
  <c r="D551" i="38" s="1"/>
  <c r="B550" i="38"/>
  <c r="AU550" i="38"/>
  <c r="AT550" i="38"/>
  <c r="AC550" i="38"/>
  <c r="U550" i="38"/>
  <c r="Q550" i="38"/>
  <c r="S550" i="38" s="1"/>
  <c r="C550" i="38"/>
  <c r="D550" i="38" s="1"/>
  <c r="B549" i="38"/>
  <c r="AU549" i="38"/>
  <c r="AT549" i="38"/>
  <c r="AC549" i="38"/>
  <c r="U549" i="38"/>
  <c r="Q549" i="38"/>
  <c r="S549" i="38" s="1"/>
  <c r="C549" i="38"/>
  <c r="D549" i="38" s="1"/>
  <c r="B548" i="38"/>
  <c r="AU548" i="38"/>
  <c r="AT548" i="38"/>
  <c r="AC548" i="38"/>
  <c r="U548" i="38"/>
  <c r="Q548" i="38"/>
  <c r="S548" i="38" s="1"/>
  <c r="C548" i="38"/>
  <c r="D548" i="38" s="1"/>
  <c r="B547" i="38"/>
  <c r="AU547" i="38"/>
  <c r="AT547" i="38"/>
  <c r="AC547" i="38"/>
  <c r="U547" i="38"/>
  <c r="Q547" i="38"/>
  <c r="S547" i="38" s="1"/>
  <c r="C547" i="38"/>
  <c r="D547" i="38" s="1"/>
  <c r="B546" i="38"/>
  <c r="AU546" i="38"/>
  <c r="AT546" i="38"/>
  <c r="AC546" i="38"/>
  <c r="U546" i="38"/>
  <c r="Q546" i="38"/>
  <c r="S546" i="38" s="1"/>
  <c r="C546" i="38"/>
  <c r="D546" i="38" s="1"/>
  <c r="B545" i="38"/>
  <c r="AU545" i="38"/>
  <c r="AT545" i="38"/>
  <c r="AC545" i="38"/>
  <c r="U545" i="38"/>
  <c r="Q545" i="38"/>
  <c r="S545" i="38" s="1"/>
  <c r="C545" i="38"/>
  <c r="D545" i="38" s="1"/>
  <c r="B544" i="38"/>
  <c r="AU544" i="38"/>
  <c r="AT544" i="38"/>
  <c r="AC544" i="38"/>
  <c r="U544" i="38"/>
  <c r="Q544" i="38"/>
  <c r="S544" i="38" s="1"/>
  <c r="C544" i="38"/>
  <c r="D544" i="38" s="1"/>
  <c r="B543" i="38"/>
  <c r="AU543" i="38"/>
  <c r="AT543" i="38"/>
  <c r="AC543" i="38"/>
  <c r="U543" i="38"/>
  <c r="Q543" i="38"/>
  <c r="S543" i="38" s="1"/>
  <c r="C543" i="38"/>
  <c r="D543" i="38" s="1"/>
  <c r="B542" i="38"/>
  <c r="AU542" i="38"/>
  <c r="AT542" i="38"/>
  <c r="AC542" i="38"/>
  <c r="U542" i="38"/>
  <c r="Q542" i="38"/>
  <c r="S542" i="38" s="1"/>
  <c r="C542" i="38"/>
  <c r="D542" i="38" s="1"/>
  <c r="B541" i="38"/>
  <c r="AU541" i="38"/>
  <c r="AT541" i="38"/>
  <c r="AC541" i="38"/>
  <c r="U541" i="38"/>
  <c r="Q541" i="38"/>
  <c r="S541" i="38" s="1"/>
  <c r="C541" i="38"/>
  <c r="D541" i="38" s="1"/>
  <c r="B540" i="38"/>
  <c r="AU540" i="38"/>
  <c r="AT540" i="38"/>
  <c r="AC540" i="38"/>
  <c r="U540" i="38"/>
  <c r="Q540" i="38"/>
  <c r="S540" i="38" s="1"/>
  <c r="C540" i="38"/>
  <c r="D540" i="38" s="1"/>
  <c r="B539" i="38"/>
  <c r="AU539" i="38"/>
  <c r="AT539" i="38"/>
  <c r="AC539" i="38"/>
  <c r="U539" i="38"/>
  <c r="Q539" i="38"/>
  <c r="S539" i="38" s="1"/>
  <c r="C539" i="38"/>
  <c r="D539" i="38" s="1"/>
  <c r="B538" i="38"/>
  <c r="AU538" i="38"/>
  <c r="AT538" i="38"/>
  <c r="AC538" i="38"/>
  <c r="U538" i="38"/>
  <c r="Q538" i="38"/>
  <c r="S538" i="38" s="1"/>
  <c r="C538" i="38"/>
  <c r="D538" i="38" s="1"/>
  <c r="B537" i="38"/>
  <c r="AU537" i="38"/>
  <c r="AT537" i="38"/>
  <c r="AC537" i="38"/>
  <c r="U537" i="38"/>
  <c r="Q537" i="38"/>
  <c r="S537" i="38" s="1"/>
  <c r="C537" i="38"/>
  <c r="D537" i="38" s="1"/>
  <c r="B536" i="38"/>
  <c r="AU536" i="38"/>
  <c r="AT536" i="38"/>
  <c r="AC536" i="38"/>
  <c r="U536" i="38"/>
  <c r="Q536" i="38"/>
  <c r="S536" i="38" s="1"/>
  <c r="C536" i="38"/>
  <c r="D536" i="38" s="1"/>
  <c r="B535" i="38"/>
  <c r="AU535" i="38"/>
  <c r="AT535" i="38"/>
  <c r="AC535" i="38"/>
  <c r="U535" i="38"/>
  <c r="Q535" i="38"/>
  <c r="S535" i="38" s="1"/>
  <c r="C535" i="38"/>
  <c r="D535" i="38" s="1"/>
  <c r="B576" i="38"/>
  <c r="AU576" i="38"/>
  <c r="AT576" i="38"/>
  <c r="AC576" i="38"/>
  <c r="Q576" i="38"/>
  <c r="S576" i="38" s="1"/>
  <c r="C576" i="38"/>
  <c r="D576" i="38" s="1"/>
  <c r="B575" i="38"/>
  <c r="AU575" i="38"/>
  <c r="AT575" i="38"/>
  <c r="AC575" i="38"/>
  <c r="Q575" i="38"/>
  <c r="S575" i="38" s="1"/>
  <c r="Y575" i="38" s="1"/>
  <c r="C575" i="38"/>
  <c r="D575" i="38" s="1"/>
  <c r="B574" i="38"/>
  <c r="AU574" i="38"/>
  <c r="AT574" i="38"/>
  <c r="AC574" i="38"/>
  <c r="Q574" i="38"/>
  <c r="S574" i="38" s="1"/>
  <c r="C574" i="38"/>
  <c r="D574" i="38" s="1"/>
  <c r="B573" i="38"/>
  <c r="AU573" i="38"/>
  <c r="AT573" i="38"/>
  <c r="AC573" i="38"/>
  <c r="Q573" i="38"/>
  <c r="S573" i="38" s="1"/>
  <c r="Y573" i="38" s="1"/>
  <c r="C573" i="38"/>
  <c r="D573" i="38" s="1"/>
  <c r="B572" i="38"/>
  <c r="AU572" i="38"/>
  <c r="AT572" i="38"/>
  <c r="AC572" i="38"/>
  <c r="Q572" i="38"/>
  <c r="S572" i="38" s="1"/>
  <c r="C572" i="38"/>
  <c r="D572" i="38" s="1"/>
  <c r="B571" i="38"/>
  <c r="AU571" i="38"/>
  <c r="AT571" i="38"/>
  <c r="AC571" i="38"/>
  <c r="Q571" i="38"/>
  <c r="S571" i="38" s="1"/>
  <c r="C571" i="38"/>
  <c r="D571" i="38" s="1"/>
  <c r="B570" i="38"/>
  <c r="AU570" i="38"/>
  <c r="AT570" i="38"/>
  <c r="AC570" i="38"/>
  <c r="Q570" i="38"/>
  <c r="S570" i="38" s="1"/>
  <c r="Y570" i="38" s="1"/>
  <c r="C570" i="38"/>
  <c r="D570" i="38" s="1"/>
  <c r="B569" i="38"/>
  <c r="AU569" i="38"/>
  <c r="AT569" i="38"/>
  <c r="AC569" i="38"/>
  <c r="Q569" i="38"/>
  <c r="S569" i="38" s="1"/>
  <c r="Y569" i="38" s="1"/>
  <c r="C569" i="38"/>
  <c r="D569" i="38" s="1"/>
  <c r="B568" i="38"/>
  <c r="AU568" i="38"/>
  <c r="AT568" i="38"/>
  <c r="AC568" i="38"/>
  <c r="Q568" i="38"/>
  <c r="S568" i="38" s="1"/>
  <c r="Y568" i="38" s="1"/>
  <c r="C568" i="38"/>
  <c r="D568" i="38" s="1"/>
  <c r="B567" i="38"/>
  <c r="AU567" i="38"/>
  <c r="AT567" i="38"/>
  <c r="AC567" i="38"/>
  <c r="Q567" i="38"/>
  <c r="S567" i="38" s="1"/>
  <c r="C567" i="38"/>
  <c r="D567" i="38" s="1"/>
  <c r="B566" i="38"/>
  <c r="AU566" i="38"/>
  <c r="AT566" i="38"/>
  <c r="AC566" i="38"/>
  <c r="Q566" i="38"/>
  <c r="S566" i="38" s="1"/>
  <c r="Y566" i="38" s="1"/>
  <c r="C566" i="38"/>
  <c r="D566" i="38" s="1"/>
  <c r="B565" i="38"/>
  <c r="AU565" i="38"/>
  <c r="AT565" i="38"/>
  <c r="AC565" i="38"/>
  <c r="Q565" i="38"/>
  <c r="S565" i="38" s="1"/>
  <c r="C565" i="38"/>
  <c r="D565" i="38" s="1"/>
  <c r="B564" i="38"/>
  <c r="AU564" i="38"/>
  <c r="AT564" i="38"/>
  <c r="AC564" i="38"/>
  <c r="Q564" i="38"/>
  <c r="S564" i="38" s="1"/>
  <c r="Y564" i="38" s="1"/>
  <c r="C564" i="38"/>
  <c r="D564" i="38" s="1"/>
  <c r="B563" i="38"/>
  <c r="AU563" i="38"/>
  <c r="AT563" i="38"/>
  <c r="AC563" i="38"/>
  <c r="Q563" i="38"/>
  <c r="S563" i="38" s="1"/>
  <c r="C563" i="38"/>
  <c r="D563" i="38" s="1"/>
  <c r="B562" i="38"/>
  <c r="AU562" i="38"/>
  <c r="AT562" i="38"/>
  <c r="AC562" i="38"/>
  <c r="Q562" i="38"/>
  <c r="S562" i="38" s="1"/>
  <c r="C562" i="38"/>
  <c r="D562" i="38" s="1"/>
  <c r="B561" i="38"/>
  <c r="AU561" i="38"/>
  <c r="AT561" i="38"/>
  <c r="AC561" i="38"/>
  <c r="Q561" i="38"/>
  <c r="S561" i="38" s="1"/>
  <c r="C561" i="38"/>
  <c r="D561" i="38" s="1"/>
  <c r="B560" i="38"/>
  <c r="AU560" i="38"/>
  <c r="AT560" i="38"/>
  <c r="AC560" i="38"/>
  <c r="Q560" i="38"/>
  <c r="S560" i="38" s="1"/>
  <c r="C560" i="38"/>
  <c r="D560" i="38" s="1"/>
  <c r="B559" i="38"/>
  <c r="AU559" i="38"/>
  <c r="AT559" i="38"/>
  <c r="AC559" i="38"/>
  <c r="Q559" i="38"/>
  <c r="S559" i="38" s="1"/>
  <c r="C559" i="38"/>
  <c r="D559" i="38" s="1"/>
  <c r="B558" i="38"/>
  <c r="AU558" i="38"/>
  <c r="AT558" i="38"/>
  <c r="AC558" i="38"/>
  <c r="Q558" i="38"/>
  <c r="S558" i="38" s="1"/>
  <c r="C558" i="38"/>
  <c r="D558" i="38" s="1"/>
  <c r="B557" i="38"/>
  <c r="AU557" i="38"/>
  <c r="AT557" i="38"/>
  <c r="AC557" i="38"/>
  <c r="Q557" i="38"/>
  <c r="S557" i="38" s="1"/>
  <c r="Y557" i="38" s="1"/>
  <c r="C557" i="38"/>
  <c r="D557" i="38" s="1"/>
  <c r="B556" i="38"/>
  <c r="AU556" i="38"/>
  <c r="AT556" i="38"/>
  <c r="AC556" i="38"/>
  <c r="Q556" i="38"/>
  <c r="S556" i="38" s="1"/>
  <c r="C556" i="38"/>
  <c r="D556" i="38" s="1"/>
  <c r="B555" i="38"/>
  <c r="AU555" i="38"/>
  <c r="AT555" i="38"/>
  <c r="AC555" i="38"/>
  <c r="Q555" i="38"/>
  <c r="S555" i="38" s="1"/>
  <c r="C555" i="38"/>
  <c r="D555" i="38" s="1"/>
  <c r="AU534" i="38"/>
  <c r="AT534" i="38"/>
  <c r="AC534" i="38"/>
  <c r="U534" i="38"/>
  <c r="Q534" i="38"/>
  <c r="S534" i="38" s="1"/>
  <c r="BF534" i="38"/>
  <c r="BW534" i="38" s="1"/>
  <c r="AU533" i="38"/>
  <c r="AT533" i="38"/>
  <c r="AC533" i="38"/>
  <c r="U533" i="38"/>
  <c r="Q533" i="38"/>
  <c r="S533" i="38" s="1"/>
  <c r="BF533" i="38"/>
  <c r="BW533" i="38" s="1"/>
  <c r="AU532" i="38"/>
  <c r="AT532" i="38"/>
  <c r="AC532" i="38"/>
  <c r="U532" i="38"/>
  <c r="Q532" i="38"/>
  <c r="S532" i="38" s="1"/>
  <c r="BF532" i="38"/>
  <c r="BW532" i="38" s="1"/>
  <c r="AU531" i="38"/>
  <c r="AT531" i="38"/>
  <c r="AC531" i="38"/>
  <c r="U531" i="38"/>
  <c r="Q531" i="38"/>
  <c r="S531" i="38" s="1"/>
  <c r="BF531" i="38"/>
  <c r="BW531" i="38" s="1"/>
  <c r="AU530" i="38"/>
  <c r="AT530" i="38"/>
  <c r="AC530" i="38"/>
  <c r="U530" i="38"/>
  <c r="Q530" i="38"/>
  <c r="S530" i="38" s="1"/>
  <c r="BF530" i="38"/>
  <c r="BW530" i="38" s="1"/>
  <c r="AU529" i="38"/>
  <c r="AT529" i="38"/>
  <c r="AC529" i="38"/>
  <c r="U529" i="38"/>
  <c r="Q529" i="38"/>
  <c r="S529" i="38" s="1"/>
  <c r="BF529" i="38"/>
  <c r="BW529" i="38" s="1"/>
  <c r="AU528" i="38"/>
  <c r="AT528" i="38"/>
  <c r="AC528" i="38"/>
  <c r="U528" i="38"/>
  <c r="Q528" i="38"/>
  <c r="S528" i="38" s="1"/>
  <c r="BF528" i="38"/>
  <c r="BW528" i="38" s="1"/>
  <c r="AU527" i="38"/>
  <c r="AT527" i="38"/>
  <c r="AC527" i="38"/>
  <c r="U527" i="38"/>
  <c r="Q527" i="38"/>
  <c r="S527" i="38" s="1"/>
  <c r="BF527" i="38"/>
  <c r="BW527" i="38" s="1"/>
  <c r="AU526" i="38"/>
  <c r="AT526" i="38"/>
  <c r="AC526" i="38"/>
  <c r="U526" i="38"/>
  <c r="Q526" i="38"/>
  <c r="S526" i="38" s="1"/>
  <c r="BF526" i="38"/>
  <c r="BW526" i="38" s="1"/>
  <c r="AU525" i="38"/>
  <c r="AT525" i="38"/>
  <c r="AC525" i="38"/>
  <c r="U525" i="38"/>
  <c r="Q525" i="38"/>
  <c r="S525" i="38" s="1"/>
  <c r="BF525" i="38"/>
  <c r="BW525" i="38" s="1"/>
  <c r="AU524" i="38"/>
  <c r="AT524" i="38"/>
  <c r="AC524" i="38"/>
  <c r="U524" i="38"/>
  <c r="Q524" i="38"/>
  <c r="S524" i="38" s="1"/>
  <c r="BF524" i="38"/>
  <c r="BW524" i="38" s="1"/>
  <c r="AU523" i="38"/>
  <c r="AT523" i="38"/>
  <c r="AC523" i="38"/>
  <c r="U523" i="38"/>
  <c r="Q523" i="38"/>
  <c r="S523" i="38" s="1"/>
  <c r="BF523" i="38"/>
  <c r="BW523" i="38" s="1"/>
  <c r="AU522" i="38"/>
  <c r="AT522" i="38"/>
  <c r="AC522" i="38"/>
  <c r="U522" i="38"/>
  <c r="Q522" i="38"/>
  <c r="S522" i="38" s="1"/>
  <c r="BF522" i="38"/>
  <c r="BW522" i="38" s="1"/>
  <c r="AU521" i="38"/>
  <c r="AT521" i="38"/>
  <c r="AC521" i="38"/>
  <c r="U521" i="38"/>
  <c r="Q521" i="38"/>
  <c r="S521" i="38" s="1"/>
  <c r="BF521" i="38"/>
  <c r="BW521" i="38" s="1"/>
  <c r="AU520" i="38"/>
  <c r="AT520" i="38"/>
  <c r="AC520" i="38"/>
  <c r="U520" i="38"/>
  <c r="Q520" i="38"/>
  <c r="S520" i="38" s="1"/>
  <c r="BF520" i="38"/>
  <c r="BW520" i="38" s="1"/>
  <c r="AU519" i="38"/>
  <c r="AT519" i="38"/>
  <c r="AC519" i="38"/>
  <c r="U519" i="38"/>
  <c r="Q519" i="38"/>
  <c r="S519" i="38" s="1"/>
  <c r="BF519" i="38"/>
  <c r="BW519" i="38" s="1"/>
  <c r="AU518" i="38"/>
  <c r="AT518" i="38"/>
  <c r="AC518" i="38"/>
  <c r="U518" i="38"/>
  <c r="Q518" i="38"/>
  <c r="S518" i="38" s="1"/>
  <c r="BF518" i="38"/>
  <c r="BW518" i="38" s="1"/>
  <c r="AU517" i="38"/>
  <c r="AT517" i="38"/>
  <c r="AC517" i="38"/>
  <c r="U517" i="38"/>
  <c r="Q517" i="38"/>
  <c r="S517" i="38" s="1"/>
  <c r="BF517" i="38"/>
  <c r="BW517" i="38" s="1"/>
  <c r="AU516" i="38"/>
  <c r="AT516" i="38"/>
  <c r="AC516" i="38"/>
  <c r="U516" i="38"/>
  <c r="Q516" i="38"/>
  <c r="S516" i="38" s="1"/>
  <c r="BF516" i="38"/>
  <c r="BW516" i="38" s="1"/>
  <c r="AU515" i="38"/>
  <c r="AT515" i="38"/>
  <c r="AC515" i="38"/>
  <c r="U515" i="38"/>
  <c r="Q515" i="38"/>
  <c r="S515" i="38" s="1"/>
  <c r="BF515" i="38"/>
  <c r="BW515" i="38" s="1"/>
  <c r="AU514" i="38"/>
  <c r="AT514" i="38"/>
  <c r="AC514" i="38"/>
  <c r="U514" i="38"/>
  <c r="Q514" i="38"/>
  <c r="S514" i="38" s="1"/>
  <c r="BF514" i="38"/>
  <c r="BW514" i="38" s="1"/>
  <c r="AU513" i="38"/>
  <c r="AT513" i="38"/>
  <c r="AC513" i="38"/>
  <c r="U513" i="38"/>
  <c r="Q513" i="38"/>
  <c r="S513" i="38" s="1"/>
  <c r="BF513" i="38"/>
  <c r="BW513" i="38" s="1"/>
  <c r="AU512" i="38"/>
  <c r="AT512" i="38"/>
  <c r="AC512" i="38"/>
  <c r="U512" i="38"/>
  <c r="Q512" i="38"/>
  <c r="S512" i="38" s="1"/>
  <c r="BF512" i="38"/>
  <c r="BW512" i="38" s="1"/>
  <c r="AU511" i="38"/>
  <c r="AT511" i="38"/>
  <c r="AC511" i="38"/>
  <c r="U511" i="38"/>
  <c r="Q511" i="38"/>
  <c r="S511" i="38" s="1"/>
  <c r="BF511" i="38"/>
  <c r="BW511" i="38" s="1"/>
  <c r="AU510" i="38"/>
  <c r="AT510" i="38"/>
  <c r="AC510" i="38"/>
  <c r="U510" i="38"/>
  <c r="Q510" i="38"/>
  <c r="S510" i="38" s="1"/>
  <c r="BF510" i="38"/>
  <c r="BW510" i="38" s="1"/>
  <c r="AU509" i="38"/>
  <c r="AT509" i="38"/>
  <c r="AC509" i="38"/>
  <c r="U509" i="38"/>
  <c r="Q509" i="38"/>
  <c r="S509" i="38" s="1"/>
  <c r="BF509" i="38"/>
  <c r="BW509" i="38" s="1"/>
  <c r="AU508" i="38"/>
  <c r="AT508" i="38"/>
  <c r="AC508" i="38"/>
  <c r="U508" i="38"/>
  <c r="Q508" i="38"/>
  <c r="S508" i="38" s="1"/>
  <c r="BF508" i="38"/>
  <c r="BW508" i="38" s="1"/>
  <c r="AU507" i="38"/>
  <c r="AT507" i="38"/>
  <c r="AC507" i="38"/>
  <c r="U507" i="38"/>
  <c r="Q507" i="38"/>
  <c r="S507" i="38" s="1"/>
  <c r="BF507" i="38"/>
  <c r="BW507" i="38" s="1"/>
  <c r="AU506" i="38"/>
  <c r="AT506" i="38"/>
  <c r="AC506" i="38"/>
  <c r="U506" i="38"/>
  <c r="Q506" i="38"/>
  <c r="S506" i="38" s="1"/>
  <c r="BF506" i="38"/>
  <c r="BW506" i="38" s="1"/>
  <c r="AU505" i="38"/>
  <c r="AT505" i="38"/>
  <c r="AC505" i="38"/>
  <c r="U505" i="38"/>
  <c r="Q505" i="38"/>
  <c r="S505" i="38" s="1"/>
  <c r="BF505" i="38"/>
  <c r="BW505" i="38" s="1"/>
  <c r="AU504" i="38"/>
  <c r="AT504" i="38"/>
  <c r="AC504" i="38"/>
  <c r="U504" i="38"/>
  <c r="Q504" i="38"/>
  <c r="S504" i="38" s="1"/>
  <c r="BF504" i="38"/>
  <c r="BW504" i="38" s="1"/>
  <c r="AU503" i="38"/>
  <c r="AT503" i="38"/>
  <c r="AC503" i="38"/>
  <c r="U503" i="38"/>
  <c r="Q503" i="38"/>
  <c r="S503" i="38" s="1"/>
  <c r="BF503" i="38"/>
  <c r="BW503" i="38" s="1"/>
  <c r="AU502" i="38"/>
  <c r="AT502" i="38"/>
  <c r="AC502" i="38"/>
  <c r="U502" i="38"/>
  <c r="Q502" i="38"/>
  <c r="S502" i="38" s="1"/>
  <c r="BF502" i="38"/>
  <c r="BW502" i="38" s="1"/>
  <c r="AU501" i="38"/>
  <c r="AT501" i="38"/>
  <c r="AC501" i="38"/>
  <c r="U501" i="38"/>
  <c r="Q501" i="38"/>
  <c r="S501" i="38" s="1"/>
  <c r="BF501" i="38"/>
  <c r="BW501" i="38" s="1"/>
  <c r="AU500" i="38"/>
  <c r="AT500" i="38"/>
  <c r="AC500" i="38"/>
  <c r="U500" i="38"/>
  <c r="Q500" i="38"/>
  <c r="S500" i="38" s="1"/>
  <c r="BF500" i="38"/>
  <c r="BW500" i="38" s="1"/>
  <c r="AU499" i="38"/>
  <c r="AT499" i="38"/>
  <c r="AC499" i="38"/>
  <c r="U499" i="38"/>
  <c r="Q499" i="38"/>
  <c r="S499" i="38" s="1"/>
  <c r="BF499" i="38"/>
  <c r="BW499" i="38" s="1"/>
  <c r="AU498" i="38"/>
  <c r="AT498" i="38"/>
  <c r="AC498" i="38"/>
  <c r="U498" i="38"/>
  <c r="Q498" i="38"/>
  <c r="S498" i="38" s="1"/>
  <c r="BF498" i="38"/>
  <c r="BW498" i="38" s="1"/>
  <c r="AU497" i="38"/>
  <c r="AT497" i="38"/>
  <c r="AC497" i="38"/>
  <c r="U497" i="38"/>
  <c r="Q497" i="38"/>
  <c r="S497" i="38" s="1"/>
  <c r="BF497" i="38"/>
  <c r="BW497" i="38" s="1"/>
  <c r="AU496" i="38"/>
  <c r="AT496" i="38"/>
  <c r="AC496" i="38"/>
  <c r="Q496" i="38"/>
  <c r="S496" i="38" s="1"/>
  <c r="N496" i="38"/>
  <c r="U496" i="38" s="1"/>
  <c r="BF496" i="38"/>
  <c r="BW496" i="38" s="1"/>
  <c r="AU495" i="38"/>
  <c r="AT495" i="38"/>
  <c r="AC495" i="38"/>
  <c r="U495" i="38"/>
  <c r="Q495" i="38"/>
  <c r="S495" i="38" s="1"/>
  <c r="BF495" i="38"/>
  <c r="BW495" i="38" s="1"/>
  <c r="AU494" i="38"/>
  <c r="AT494" i="38"/>
  <c r="AC494" i="38"/>
  <c r="Q494" i="38"/>
  <c r="S494" i="38" s="1"/>
  <c r="N494" i="38"/>
  <c r="U494" i="38" s="1"/>
  <c r="BF494" i="38"/>
  <c r="BW494" i="38" s="1"/>
  <c r="AU493" i="38"/>
  <c r="AT493" i="38"/>
  <c r="AC493" i="38"/>
  <c r="U493" i="38"/>
  <c r="Q493" i="38"/>
  <c r="S493" i="38" s="1"/>
  <c r="BF493" i="38"/>
  <c r="BW493" i="38" s="1"/>
  <c r="AU492" i="38"/>
  <c r="AT492" i="38"/>
  <c r="AC492" i="38"/>
  <c r="Q492" i="38"/>
  <c r="S492" i="38" s="1"/>
  <c r="N492" i="38"/>
  <c r="U492" i="38" s="1"/>
  <c r="BF492" i="38"/>
  <c r="BW492" i="38" s="1"/>
  <c r="AU491" i="38"/>
  <c r="AT491" i="38"/>
  <c r="AC491" i="38"/>
  <c r="Q491" i="38"/>
  <c r="S491" i="38" s="1"/>
  <c r="N491" i="38"/>
  <c r="U491" i="38" s="1"/>
  <c r="BF491" i="38"/>
  <c r="BW491" i="38" s="1"/>
  <c r="AU490" i="38"/>
  <c r="AT490" i="38"/>
  <c r="AC490" i="38"/>
  <c r="Q490" i="38"/>
  <c r="S490" i="38" s="1"/>
  <c r="N490" i="38"/>
  <c r="U490" i="38" s="1"/>
  <c r="BF490" i="38"/>
  <c r="BW490" i="38" s="1"/>
  <c r="AU489" i="38"/>
  <c r="AT489" i="38"/>
  <c r="AC489" i="38"/>
  <c r="Q489" i="38"/>
  <c r="S489" i="38" s="1"/>
  <c r="N489" i="38"/>
  <c r="U489" i="38" s="1"/>
  <c r="AU488" i="38"/>
  <c r="AT488" i="38"/>
  <c r="AC488" i="38"/>
  <c r="U488" i="38"/>
  <c r="Q488" i="38"/>
  <c r="S488" i="38" s="1"/>
  <c r="BF488" i="38"/>
  <c r="BW488" i="38" s="1"/>
  <c r="AU487" i="38"/>
  <c r="AT487" i="38"/>
  <c r="AC487" i="38"/>
  <c r="Q487" i="38"/>
  <c r="S487" i="38" s="1"/>
  <c r="N487" i="38"/>
  <c r="U487" i="38" s="1"/>
  <c r="BF487" i="38"/>
  <c r="BW487" i="38" s="1"/>
  <c r="AU486" i="38"/>
  <c r="AT486" i="38"/>
  <c r="AC486" i="38"/>
  <c r="Q486" i="38"/>
  <c r="S486" i="38" s="1"/>
  <c r="N486" i="38"/>
  <c r="U486" i="38" s="1"/>
  <c r="BF486" i="38"/>
  <c r="BW486" i="38" s="1"/>
  <c r="AU485" i="38"/>
  <c r="AT485" i="38"/>
  <c r="AC485" i="38"/>
  <c r="Q485" i="38"/>
  <c r="S485" i="38" s="1"/>
  <c r="N485" i="38"/>
  <c r="U485" i="38" s="1"/>
  <c r="BF485" i="38"/>
  <c r="BW485" i="38" s="1"/>
  <c r="AU484" i="38"/>
  <c r="AT484" i="38"/>
  <c r="AC484" i="38"/>
  <c r="Q484" i="38"/>
  <c r="S484" i="38" s="1"/>
  <c r="N484" i="38"/>
  <c r="U484" i="38" s="1"/>
  <c r="BF484" i="38"/>
  <c r="BW484" i="38" s="1"/>
  <c r="AU483" i="38"/>
  <c r="AT483" i="38"/>
  <c r="AC483" i="38"/>
  <c r="Q483" i="38"/>
  <c r="S483" i="38" s="1"/>
  <c r="N483" i="38"/>
  <c r="U483" i="38" s="1"/>
  <c r="BF483" i="38"/>
  <c r="BW483" i="38" s="1"/>
  <c r="AU482" i="38"/>
  <c r="AT482" i="38"/>
  <c r="AC482" i="38"/>
  <c r="Q482" i="38"/>
  <c r="S482" i="38" s="1"/>
  <c r="N482" i="38"/>
  <c r="U482" i="38" s="1"/>
  <c r="BF482" i="38"/>
  <c r="BW482" i="38" s="1"/>
  <c r="AU481" i="38"/>
  <c r="AT481" i="38"/>
  <c r="AC481" i="38"/>
  <c r="Q481" i="38"/>
  <c r="S481" i="38" s="1"/>
  <c r="N481" i="38"/>
  <c r="U481" i="38" s="1"/>
  <c r="BF481" i="38"/>
  <c r="BW481" i="38" s="1"/>
  <c r="AU480" i="38"/>
  <c r="AT480" i="38"/>
  <c r="AC480" i="38"/>
  <c r="U480" i="38"/>
  <c r="Q480" i="38"/>
  <c r="S480" i="38" s="1"/>
  <c r="BF480" i="38"/>
  <c r="BW480" i="38" s="1"/>
  <c r="AU479" i="38"/>
  <c r="AT479" i="38"/>
  <c r="AC479" i="38"/>
  <c r="Q479" i="38"/>
  <c r="S479" i="38" s="1"/>
  <c r="N479" i="38"/>
  <c r="U479" i="38" s="1"/>
  <c r="AU478" i="38"/>
  <c r="AT478" i="38"/>
  <c r="AC478" i="38"/>
  <c r="Q478" i="38"/>
  <c r="S478" i="38" s="1"/>
  <c r="N478" i="38"/>
  <c r="U478" i="38" s="1"/>
  <c r="AU477" i="38"/>
  <c r="AT477" i="38"/>
  <c r="AC477" i="38"/>
  <c r="Q477" i="38"/>
  <c r="S477" i="38" s="1"/>
  <c r="N477" i="38"/>
  <c r="U477" i="38" s="1"/>
  <c r="AU476" i="38"/>
  <c r="AT476" i="38"/>
  <c r="AC476" i="38"/>
  <c r="U476" i="38"/>
  <c r="Q476" i="38"/>
  <c r="S476" i="38" s="1"/>
  <c r="BF476" i="38"/>
  <c r="BW476" i="38" s="1"/>
  <c r="AU475" i="38"/>
  <c r="AT475" i="38"/>
  <c r="AC475" i="38"/>
  <c r="U475" i="38"/>
  <c r="Q475" i="38"/>
  <c r="S475" i="38" s="1"/>
  <c r="BF475" i="38"/>
  <c r="BW475" i="38" s="1"/>
  <c r="AU474" i="38"/>
  <c r="AT474" i="38"/>
  <c r="AC474" i="38"/>
  <c r="U474" i="38"/>
  <c r="Q474" i="38"/>
  <c r="S474" i="38" s="1"/>
  <c r="BF474" i="38"/>
  <c r="BW474" i="38" s="1"/>
  <c r="AU473" i="38"/>
  <c r="AT473" i="38"/>
  <c r="AC473" i="38"/>
  <c r="U473" i="38"/>
  <c r="Q473" i="38"/>
  <c r="S473" i="38" s="1"/>
  <c r="BF473" i="38"/>
  <c r="BW473" i="38" s="1"/>
  <c r="AU472" i="38"/>
  <c r="AT472" i="38"/>
  <c r="AC472" i="38"/>
  <c r="U472" i="38"/>
  <c r="Q472" i="38"/>
  <c r="S472" i="38" s="1"/>
  <c r="AU471" i="38"/>
  <c r="AT471" i="38"/>
  <c r="AC471" i="38"/>
  <c r="U471" i="38"/>
  <c r="Q471" i="38"/>
  <c r="S471" i="38" s="1"/>
  <c r="BF471" i="38"/>
  <c r="BW471" i="38" s="1"/>
  <c r="AU470" i="38"/>
  <c r="AT470" i="38"/>
  <c r="AC470" i="38"/>
  <c r="U470" i="38"/>
  <c r="Q470" i="38"/>
  <c r="S470" i="38" s="1"/>
  <c r="BF470" i="38"/>
  <c r="BW470" i="38" s="1"/>
  <c r="AU469" i="38"/>
  <c r="AT469" i="38"/>
  <c r="AC469" i="38"/>
  <c r="U469" i="38"/>
  <c r="Q469" i="38"/>
  <c r="S469" i="38" s="1"/>
  <c r="BF469" i="38"/>
  <c r="BW469" i="38" s="1"/>
  <c r="AU468" i="38"/>
  <c r="AT468" i="38"/>
  <c r="AC468" i="38"/>
  <c r="U468" i="38"/>
  <c r="Q468" i="38"/>
  <c r="S468" i="38" s="1"/>
  <c r="BF468" i="38"/>
  <c r="BW468" i="38" s="1"/>
  <c r="AU467" i="38"/>
  <c r="AT467" i="38"/>
  <c r="AC467" i="38"/>
  <c r="U467" i="38"/>
  <c r="Q467" i="38"/>
  <c r="S467" i="38" s="1"/>
  <c r="BF467" i="38"/>
  <c r="BW467" i="38" s="1"/>
  <c r="AU466" i="38"/>
  <c r="AT466" i="38"/>
  <c r="AC466" i="38"/>
  <c r="U466" i="38"/>
  <c r="Q466" i="38"/>
  <c r="S466" i="38" s="1"/>
  <c r="BF466" i="38"/>
  <c r="BW466" i="38" s="1"/>
  <c r="AU465" i="38"/>
  <c r="AT465" i="38"/>
  <c r="AC465" i="38"/>
  <c r="U465" i="38"/>
  <c r="Q465" i="38"/>
  <c r="S465" i="38" s="1"/>
  <c r="BF465" i="38"/>
  <c r="BW465" i="38" s="1"/>
  <c r="AU464" i="38"/>
  <c r="AT464" i="38"/>
  <c r="AC464" i="38"/>
  <c r="U464" i="38"/>
  <c r="Q464" i="38"/>
  <c r="S464" i="38" s="1"/>
  <c r="BF464" i="38"/>
  <c r="BW464" i="38" s="1"/>
  <c r="AU463" i="38"/>
  <c r="AT463" i="38"/>
  <c r="AC463" i="38"/>
  <c r="U463" i="38"/>
  <c r="Q463" i="38"/>
  <c r="S463" i="38" s="1"/>
  <c r="BF463" i="38"/>
  <c r="BW463" i="38" s="1"/>
  <c r="AU462" i="38"/>
  <c r="AT462" i="38"/>
  <c r="AC462" i="38"/>
  <c r="U462" i="38"/>
  <c r="Q462" i="38"/>
  <c r="S462" i="38" s="1"/>
  <c r="BF462" i="38"/>
  <c r="BW462" i="38" s="1"/>
  <c r="AU461" i="38"/>
  <c r="AT461" i="38"/>
  <c r="AC461" i="38"/>
  <c r="U461" i="38"/>
  <c r="Q461" i="38"/>
  <c r="S461" i="38" s="1"/>
  <c r="BF461" i="38"/>
  <c r="BW461" i="38" s="1"/>
  <c r="AU460" i="38"/>
  <c r="AT460" i="38"/>
  <c r="AC460" i="38"/>
  <c r="U460" i="38"/>
  <c r="Q460" i="38"/>
  <c r="S460" i="38" s="1"/>
  <c r="BF460" i="38"/>
  <c r="BW460" i="38" s="1"/>
  <c r="AU459" i="38"/>
  <c r="AT459" i="38"/>
  <c r="AC459" i="38"/>
  <c r="U459" i="38"/>
  <c r="Q459" i="38"/>
  <c r="S459" i="38" s="1"/>
  <c r="BF459" i="38"/>
  <c r="BW459" i="38" s="1"/>
  <c r="AU458" i="38"/>
  <c r="AT458" i="38"/>
  <c r="AC458" i="38"/>
  <c r="U458" i="38"/>
  <c r="Q458" i="38"/>
  <c r="S458" i="38" s="1"/>
  <c r="BF458" i="38"/>
  <c r="BW458" i="38" s="1"/>
  <c r="AU457" i="38"/>
  <c r="AT457" i="38"/>
  <c r="AC457" i="38"/>
  <c r="U457" i="38"/>
  <c r="Q457" i="38"/>
  <c r="S457" i="38" s="1"/>
  <c r="BF457" i="38"/>
  <c r="BW457" i="38" s="1"/>
  <c r="AU456" i="38"/>
  <c r="AT456" i="38"/>
  <c r="AC456" i="38"/>
  <c r="U456" i="38"/>
  <c r="Q456" i="38"/>
  <c r="S456" i="38" s="1"/>
  <c r="BF456" i="38"/>
  <c r="BW456" i="38" s="1"/>
  <c r="AU455" i="38"/>
  <c r="AT455" i="38"/>
  <c r="AC455" i="38"/>
  <c r="U455" i="38"/>
  <c r="Q455" i="38"/>
  <c r="S455" i="38" s="1"/>
  <c r="BF455" i="38"/>
  <c r="BW455" i="38" s="1"/>
  <c r="AU454" i="38"/>
  <c r="AT454" i="38"/>
  <c r="AC454" i="38"/>
  <c r="U454" i="38"/>
  <c r="Q454" i="38"/>
  <c r="S454" i="38" s="1"/>
  <c r="BF454" i="38"/>
  <c r="BW454" i="38" s="1"/>
  <c r="AU453" i="38"/>
  <c r="AT453" i="38"/>
  <c r="AC453" i="38"/>
  <c r="U453" i="38"/>
  <c r="Q453" i="38"/>
  <c r="S453" i="38" s="1"/>
  <c r="BF453" i="38"/>
  <c r="BW453" i="38" s="1"/>
  <c r="AU452" i="38"/>
  <c r="AT452" i="38"/>
  <c r="AC452" i="38"/>
  <c r="U452" i="38"/>
  <c r="Q452" i="38"/>
  <c r="S452" i="38" s="1"/>
  <c r="AU451" i="38"/>
  <c r="AT451" i="38"/>
  <c r="AC451" i="38"/>
  <c r="U451" i="38"/>
  <c r="Q451" i="38"/>
  <c r="S451" i="38" s="1"/>
  <c r="BF451" i="38"/>
  <c r="BW451" i="38" s="1"/>
  <c r="AU450" i="38"/>
  <c r="AT450" i="38"/>
  <c r="AC450" i="38"/>
  <c r="U450" i="38"/>
  <c r="Q450" i="38"/>
  <c r="S450" i="38" s="1"/>
  <c r="BF450" i="38"/>
  <c r="BW450" i="38" s="1"/>
  <c r="AU449" i="38"/>
  <c r="AT449" i="38"/>
  <c r="AC449" i="38"/>
  <c r="U449" i="38"/>
  <c r="Q449" i="38"/>
  <c r="S449" i="38" s="1"/>
  <c r="BF449" i="38"/>
  <c r="BW449" i="38" s="1"/>
  <c r="AU448" i="38"/>
  <c r="AT448" i="38"/>
  <c r="AC448" i="38"/>
  <c r="U448" i="38"/>
  <c r="Q448" i="38"/>
  <c r="S448" i="38" s="1"/>
  <c r="BF448" i="38"/>
  <c r="BW448" i="38" s="1"/>
  <c r="AU447" i="38"/>
  <c r="AT447" i="38"/>
  <c r="AC447" i="38"/>
  <c r="U447" i="38"/>
  <c r="Q447" i="38"/>
  <c r="S447" i="38" s="1"/>
  <c r="BF447" i="38"/>
  <c r="BW447" i="38" s="1"/>
  <c r="AU446" i="38"/>
  <c r="AT446" i="38"/>
  <c r="AC446" i="38"/>
  <c r="U446" i="38"/>
  <c r="Q446" i="38"/>
  <c r="S446" i="38" s="1"/>
  <c r="BF446" i="38"/>
  <c r="BW446" i="38" s="1"/>
  <c r="AU445" i="38"/>
  <c r="AT445" i="38"/>
  <c r="AC445" i="38"/>
  <c r="U445" i="38"/>
  <c r="Q445" i="38"/>
  <c r="S445" i="38" s="1"/>
  <c r="BF445" i="38"/>
  <c r="BW445" i="38" s="1"/>
  <c r="AU444" i="38"/>
  <c r="AT444" i="38"/>
  <c r="AC444" i="38"/>
  <c r="U444" i="38"/>
  <c r="Q444" i="38"/>
  <c r="S444" i="38" s="1"/>
  <c r="BF444" i="38"/>
  <c r="BW444" i="38" s="1"/>
  <c r="AU443" i="38"/>
  <c r="AT443" i="38"/>
  <c r="AC443" i="38"/>
  <c r="U443" i="38"/>
  <c r="Q443" i="38"/>
  <c r="S443" i="38" s="1"/>
  <c r="BF443" i="38"/>
  <c r="BW443" i="38" s="1"/>
  <c r="AU442" i="38"/>
  <c r="AT442" i="38"/>
  <c r="AC442" i="38"/>
  <c r="U442" i="38"/>
  <c r="Q442" i="38"/>
  <c r="S442" i="38" s="1"/>
  <c r="BF442" i="38"/>
  <c r="BW442" i="38" s="1"/>
  <c r="AU441" i="38"/>
  <c r="AT441" i="38"/>
  <c r="AC441" i="38"/>
  <c r="U441" i="38"/>
  <c r="Q441" i="38"/>
  <c r="S441" i="38" s="1"/>
  <c r="AU440" i="38"/>
  <c r="AT440" i="38"/>
  <c r="AC440" i="38"/>
  <c r="U440" i="38"/>
  <c r="Q440" i="38"/>
  <c r="S440" i="38" s="1"/>
  <c r="BF440" i="38"/>
  <c r="BW440" i="38" s="1"/>
  <c r="AU439" i="38"/>
  <c r="AT439" i="38"/>
  <c r="AC439" i="38"/>
  <c r="U439" i="38"/>
  <c r="Q439" i="38"/>
  <c r="S439" i="38" s="1"/>
  <c r="BF439" i="38"/>
  <c r="BW439" i="38" s="1"/>
  <c r="AU438" i="38"/>
  <c r="AT438" i="38"/>
  <c r="AC438" i="38"/>
  <c r="U438" i="38"/>
  <c r="Q438" i="38"/>
  <c r="S438" i="38" s="1"/>
  <c r="BF438" i="38"/>
  <c r="BW438" i="38" s="1"/>
  <c r="AU437" i="38"/>
  <c r="AT437" i="38"/>
  <c r="AC437" i="38"/>
  <c r="U437" i="38"/>
  <c r="Q437" i="38"/>
  <c r="S437" i="38" s="1"/>
  <c r="BF437" i="38"/>
  <c r="BW437" i="38" s="1"/>
  <c r="AU436" i="38"/>
  <c r="AT436" i="38"/>
  <c r="AC436" i="38"/>
  <c r="U436" i="38"/>
  <c r="Q436" i="38"/>
  <c r="S436" i="38" s="1"/>
  <c r="BF436" i="38"/>
  <c r="BW436" i="38" s="1"/>
  <c r="AU435" i="38"/>
  <c r="AT435" i="38"/>
  <c r="AC435" i="38"/>
  <c r="U435" i="38"/>
  <c r="Q435" i="38"/>
  <c r="S435" i="38" s="1"/>
  <c r="AU434" i="38"/>
  <c r="AT434" i="38"/>
  <c r="AC434" i="38"/>
  <c r="U434" i="38"/>
  <c r="Q434" i="38"/>
  <c r="S434" i="38" s="1"/>
  <c r="BF434" i="38"/>
  <c r="BW434" i="38" s="1"/>
  <c r="AU433" i="38"/>
  <c r="AT433" i="38"/>
  <c r="AC433" i="38"/>
  <c r="U433" i="38"/>
  <c r="Q433" i="38"/>
  <c r="S433" i="38" s="1"/>
  <c r="BF433" i="38"/>
  <c r="BW433" i="38" s="1"/>
  <c r="AU432" i="38"/>
  <c r="AT432" i="38"/>
  <c r="AC432" i="38"/>
  <c r="U432" i="38"/>
  <c r="Q432" i="38"/>
  <c r="S432" i="38" s="1"/>
  <c r="BF432" i="38"/>
  <c r="BW432" i="38" s="1"/>
  <c r="AU431" i="38"/>
  <c r="AT431" i="38"/>
  <c r="AC431" i="38"/>
  <c r="U431" i="38"/>
  <c r="Q431" i="38"/>
  <c r="S431" i="38" s="1"/>
  <c r="BF431" i="38"/>
  <c r="BW431" i="38" s="1"/>
  <c r="AU430" i="38"/>
  <c r="AT430" i="38"/>
  <c r="AC430" i="38"/>
  <c r="U430" i="38"/>
  <c r="Q430" i="38"/>
  <c r="S430" i="38" s="1"/>
  <c r="BF430" i="38"/>
  <c r="BW430" i="38" s="1"/>
  <c r="AU429" i="38"/>
  <c r="AT429" i="38"/>
  <c r="AC429" i="38"/>
  <c r="U429" i="38"/>
  <c r="Q429" i="38"/>
  <c r="S429" i="38" s="1"/>
  <c r="AU428" i="38"/>
  <c r="AT428" i="38"/>
  <c r="AC428" i="38"/>
  <c r="U428" i="38"/>
  <c r="Q428" i="38"/>
  <c r="S428" i="38" s="1"/>
  <c r="BF428" i="38"/>
  <c r="BW428" i="38" s="1"/>
  <c r="AU427" i="38"/>
  <c r="AT427" i="38"/>
  <c r="AC427" i="38"/>
  <c r="U427" i="38"/>
  <c r="Q427" i="38"/>
  <c r="S427" i="38" s="1"/>
  <c r="BF427" i="38"/>
  <c r="BW427" i="38" s="1"/>
  <c r="AU426" i="38"/>
  <c r="AT426" i="38"/>
  <c r="AC426" i="38"/>
  <c r="U426" i="38"/>
  <c r="Q426" i="38"/>
  <c r="S426" i="38" s="1"/>
  <c r="BF426" i="38"/>
  <c r="BW426" i="38" s="1"/>
  <c r="AU425" i="38"/>
  <c r="AT425" i="38"/>
  <c r="AC425" i="38"/>
  <c r="U425" i="38"/>
  <c r="Q425" i="38"/>
  <c r="S425" i="38" s="1"/>
  <c r="BF425" i="38"/>
  <c r="BW425" i="38" s="1"/>
  <c r="AU424" i="38"/>
  <c r="AT424" i="38"/>
  <c r="AC424" i="38"/>
  <c r="U424" i="38"/>
  <c r="Q424" i="38"/>
  <c r="S424" i="38" s="1"/>
  <c r="BF424" i="38"/>
  <c r="BW424" i="38" s="1"/>
  <c r="AU423" i="38"/>
  <c r="AT423" i="38"/>
  <c r="AC423" i="38"/>
  <c r="U423" i="38"/>
  <c r="Q423" i="38"/>
  <c r="S423" i="38" s="1"/>
  <c r="AU422" i="38"/>
  <c r="AT422" i="38"/>
  <c r="AC422" i="38"/>
  <c r="U422" i="38"/>
  <c r="Q422" i="38"/>
  <c r="S422" i="38" s="1"/>
  <c r="BF422" i="38"/>
  <c r="BW422" i="38" s="1"/>
  <c r="AU421" i="38"/>
  <c r="AT421" i="38"/>
  <c r="AC421" i="38"/>
  <c r="U421" i="38"/>
  <c r="Q421" i="38"/>
  <c r="S421" i="38" s="1"/>
  <c r="AU420" i="38"/>
  <c r="AT420" i="38"/>
  <c r="AC420" i="38"/>
  <c r="U420" i="38"/>
  <c r="Q420" i="38"/>
  <c r="S420" i="38" s="1"/>
  <c r="BF420" i="38"/>
  <c r="BW420" i="38" s="1"/>
  <c r="AU419" i="38"/>
  <c r="AT419" i="38"/>
  <c r="AC419" i="38"/>
  <c r="U419" i="38"/>
  <c r="Q419" i="38"/>
  <c r="S419" i="38" s="1"/>
  <c r="AU418" i="38"/>
  <c r="AT418" i="38"/>
  <c r="AC418" i="38"/>
  <c r="U418" i="38"/>
  <c r="Q418" i="38"/>
  <c r="S418" i="38" s="1"/>
  <c r="BF418" i="38"/>
  <c r="BW418" i="38" s="1"/>
  <c r="AU417" i="38"/>
  <c r="AT417" i="38"/>
  <c r="AC417" i="38"/>
  <c r="U417" i="38"/>
  <c r="Q417" i="38"/>
  <c r="S417" i="38" s="1"/>
  <c r="BF417" i="38"/>
  <c r="BW417" i="38" s="1"/>
  <c r="AU416" i="38"/>
  <c r="AT416" i="38"/>
  <c r="AC416" i="38"/>
  <c r="U416" i="38"/>
  <c r="Q416" i="38"/>
  <c r="S416" i="38" s="1"/>
  <c r="AU415" i="38"/>
  <c r="AT415" i="38"/>
  <c r="AC415" i="38"/>
  <c r="U415" i="38"/>
  <c r="Q415" i="38"/>
  <c r="S415" i="38" s="1"/>
  <c r="BF415" i="38"/>
  <c r="BW415" i="38" s="1"/>
  <c r="AU414" i="38"/>
  <c r="AT414" i="38"/>
  <c r="AC414" i="38"/>
  <c r="U414" i="38"/>
  <c r="Q414" i="38"/>
  <c r="S414" i="38" s="1"/>
  <c r="BF414" i="38"/>
  <c r="BW414" i="38" s="1"/>
  <c r="AU413" i="38"/>
  <c r="AT413" i="38"/>
  <c r="AC413" i="38"/>
  <c r="U413" i="38"/>
  <c r="Q413" i="38"/>
  <c r="S413" i="38" s="1"/>
  <c r="AU412" i="38"/>
  <c r="AT412" i="38"/>
  <c r="AC412" i="38"/>
  <c r="U412" i="38"/>
  <c r="Q412" i="38"/>
  <c r="S412" i="38" s="1"/>
  <c r="BF412" i="38"/>
  <c r="BW412" i="38" s="1"/>
  <c r="AU411" i="38"/>
  <c r="AT411" i="38"/>
  <c r="AC411" i="38"/>
  <c r="U411" i="38"/>
  <c r="Q411" i="38"/>
  <c r="S411" i="38" s="1"/>
  <c r="BF411" i="38"/>
  <c r="BW411" i="38" s="1"/>
  <c r="AU410" i="38"/>
  <c r="AT410" i="38"/>
  <c r="AC410" i="38"/>
  <c r="U410" i="38"/>
  <c r="Q410" i="38"/>
  <c r="S410" i="38" s="1"/>
  <c r="BF410" i="38"/>
  <c r="BW410" i="38" s="1"/>
  <c r="AU409" i="38"/>
  <c r="AT409" i="38"/>
  <c r="AC409" i="38"/>
  <c r="U409" i="38"/>
  <c r="Q409" i="38"/>
  <c r="S409" i="38" s="1"/>
  <c r="BF409" i="38"/>
  <c r="BW409" i="38" s="1"/>
  <c r="AU408" i="38"/>
  <c r="AT408" i="38"/>
  <c r="AC408" i="38"/>
  <c r="U408" i="38"/>
  <c r="Q408" i="38"/>
  <c r="S408" i="38" s="1"/>
  <c r="BF408" i="38"/>
  <c r="BW408" i="38" s="1"/>
  <c r="AU407" i="38"/>
  <c r="AT407" i="38"/>
  <c r="AC407" i="38"/>
  <c r="U407" i="38"/>
  <c r="Q407" i="38"/>
  <c r="S407" i="38" s="1"/>
  <c r="AU406" i="38"/>
  <c r="AT406" i="38"/>
  <c r="AC406" i="38"/>
  <c r="U406" i="38"/>
  <c r="Q406" i="38"/>
  <c r="S406" i="38" s="1"/>
  <c r="AU405" i="38"/>
  <c r="AT405" i="38"/>
  <c r="AC405" i="38"/>
  <c r="U405" i="38"/>
  <c r="Q405" i="38"/>
  <c r="S405" i="38" s="1"/>
  <c r="AU404" i="38"/>
  <c r="AT404" i="38"/>
  <c r="AC404" i="38"/>
  <c r="U404" i="38"/>
  <c r="Q404" i="38"/>
  <c r="S404" i="38" s="1"/>
  <c r="BF404" i="38"/>
  <c r="BW404" i="38" s="1"/>
  <c r="AU403" i="38"/>
  <c r="AT403" i="38"/>
  <c r="AC403" i="38"/>
  <c r="U403" i="38"/>
  <c r="Q403" i="38"/>
  <c r="S403" i="38" s="1"/>
  <c r="BF403" i="38"/>
  <c r="BW403" i="38" s="1"/>
  <c r="AU402" i="38"/>
  <c r="AT402" i="38"/>
  <c r="AC402" i="38"/>
  <c r="U402" i="38"/>
  <c r="Q402" i="38"/>
  <c r="S402" i="38" s="1"/>
  <c r="BF402" i="38"/>
  <c r="BW402" i="38" s="1"/>
  <c r="AU401" i="38"/>
  <c r="AT401" i="38"/>
  <c r="AC401" i="38"/>
  <c r="U401" i="38"/>
  <c r="Q401" i="38"/>
  <c r="S401" i="38" s="1"/>
  <c r="AU400" i="38"/>
  <c r="AT400" i="38"/>
  <c r="AC400" i="38"/>
  <c r="U400" i="38"/>
  <c r="Q400" i="38"/>
  <c r="S400" i="38" s="1"/>
  <c r="BF400" i="38"/>
  <c r="BW400" i="38" s="1"/>
  <c r="AU399" i="38"/>
  <c r="AT399" i="38"/>
  <c r="AC399" i="38"/>
  <c r="U399" i="38"/>
  <c r="Q399" i="38"/>
  <c r="S399" i="38" s="1"/>
  <c r="BF399" i="38"/>
  <c r="BW399" i="38" s="1"/>
  <c r="AU398" i="38"/>
  <c r="AT398" i="38"/>
  <c r="AC398" i="38"/>
  <c r="U398" i="38"/>
  <c r="Q398" i="38"/>
  <c r="S398" i="38" s="1"/>
  <c r="BF398" i="38"/>
  <c r="BW398" i="38" s="1"/>
  <c r="AU397" i="38"/>
  <c r="AT397" i="38"/>
  <c r="AC397" i="38"/>
  <c r="U397" i="38"/>
  <c r="Q397" i="38"/>
  <c r="S397" i="38" s="1"/>
  <c r="BF397" i="38"/>
  <c r="BW397" i="38" s="1"/>
  <c r="AU396" i="38"/>
  <c r="AT396" i="38"/>
  <c r="AC396" i="38"/>
  <c r="U396" i="38"/>
  <c r="Q396" i="38"/>
  <c r="S396" i="38" s="1"/>
  <c r="BF396" i="38"/>
  <c r="BW396" i="38" s="1"/>
  <c r="AU395" i="38"/>
  <c r="AT395" i="38"/>
  <c r="AC395" i="38"/>
  <c r="U395" i="38"/>
  <c r="Q395" i="38"/>
  <c r="S395" i="38" s="1"/>
  <c r="BF395" i="38"/>
  <c r="BW395" i="38" s="1"/>
  <c r="AU394" i="38"/>
  <c r="AT394" i="38"/>
  <c r="AC394" i="38"/>
  <c r="U394" i="38"/>
  <c r="Q394" i="38"/>
  <c r="S394" i="38" s="1"/>
  <c r="BF394" i="38"/>
  <c r="BW394" i="38" s="1"/>
  <c r="AU393" i="38"/>
  <c r="AT393" i="38"/>
  <c r="AC393" i="38"/>
  <c r="U393" i="38"/>
  <c r="Q393" i="38"/>
  <c r="S393" i="38" s="1"/>
  <c r="BF393" i="38"/>
  <c r="BW393" i="38" s="1"/>
  <c r="AU392" i="38"/>
  <c r="AT392" i="38"/>
  <c r="AC392" i="38"/>
  <c r="U392" i="38"/>
  <c r="Q392" i="38"/>
  <c r="S392" i="38" s="1"/>
  <c r="AU391" i="38"/>
  <c r="AT391" i="38"/>
  <c r="AC391" i="38"/>
  <c r="U391" i="38"/>
  <c r="Q391" i="38"/>
  <c r="S391" i="38" s="1"/>
  <c r="BF391" i="38"/>
  <c r="BW391" i="38" s="1"/>
  <c r="AU390" i="38"/>
  <c r="AT390" i="38"/>
  <c r="AC390" i="38"/>
  <c r="U390" i="38"/>
  <c r="Q390" i="38"/>
  <c r="S390" i="38" s="1"/>
  <c r="BF390" i="38"/>
  <c r="BW390" i="38" s="1"/>
  <c r="AU389" i="38"/>
  <c r="AT389" i="38"/>
  <c r="AC389" i="38"/>
  <c r="U389" i="38"/>
  <c r="Q389" i="38"/>
  <c r="S389" i="38" s="1"/>
  <c r="BF389" i="38"/>
  <c r="BW389" i="38" s="1"/>
  <c r="AU388" i="38"/>
  <c r="AT388" i="38"/>
  <c r="AC388" i="38"/>
  <c r="U388" i="38"/>
  <c r="Q388" i="38"/>
  <c r="S388" i="38" s="1"/>
  <c r="BF388" i="38"/>
  <c r="BW388" i="38" s="1"/>
  <c r="AU387" i="38"/>
  <c r="AT387" i="38"/>
  <c r="AC387" i="38"/>
  <c r="U387" i="38"/>
  <c r="Q387" i="38"/>
  <c r="S387" i="38" s="1"/>
  <c r="BF387" i="38"/>
  <c r="BW387" i="38" s="1"/>
  <c r="AU386" i="38"/>
  <c r="AT386" i="38"/>
  <c r="AC386" i="38"/>
  <c r="U386" i="38"/>
  <c r="Q386" i="38"/>
  <c r="S386" i="38" s="1"/>
  <c r="BF386" i="38"/>
  <c r="BW386" i="38" s="1"/>
  <c r="AU385" i="38"/>
  <c r="AT385" i="38"/>
  <c r="AC385" i="38"/>
  <c r="U385" i="38"/>
  <c r="Q385" i="38"/>
  <c r="S385" i="38" s="1"/>
  <c r="BF385" i="38"/>
  <c r="BW385" i="38" s="1"/>
  <c r="AU384" i="38"/>
  <c r="AT384" i="38"/>
  <c r="AC384" i="38"/>
  <c r="U384" i="38"/>
  <c r="Q384" i="38"/>
  <c r="S384" i="38" s="1"/>
  <c r="BF384" i="38"/>
  <c r="BW384" i="38" s="1"/>
  <c r="AU383" i="38"/>
  <c r="AT383" i="38"/>
  <c r="AC383" i="38"/>
  <c r="U383" i="38"/>
  <c r="Q383" i="38"/>
  <c r="S383" i="38" s="1"/>
  <c r="BF383" i="38"/>
  <c r="BW383" i="38" s="1"/>
  <c r="AU382" i="38"/>
  <c r="AT382" i="38"/>
  <c r="AC382" i="38"/>
  <c r="U382" i="38"/>
  <c r="Q382" i="38"/>
  <c r="S382" i="38" s="1"/>
  <c r="BF382" i="38"/>
  <c r="BW382" i="38" s="1"/>
  <c r="AU381" i="38"/>
  <c r="AT381" i="38"/>
  <c r="AC381" i="38"/>
  <c r="U381" i="38"/>
  <c r="Q381" i="38"/>
  <c r="S381" i="38" s="1"/>
  <c r="BF381" i="38"/>
  <c r="BW381" i="38" s="1"/>
  <c r="AU380" i="38"/>
  <c r="AT380" i="38"/>
  <c r="AC380" i="38"/>
  <c r="U380" i="38"/>
  <c r="Q380" i="38"/>
  <c r="S380" i="38" s="1"/>
  <c r="BF380" i="38"/>
  <c r="BW380" i="38" s="1"/>
  <c r="AU379" i="38"/>
  <c r="AT379" i="38"/>
  <c r="AC379" i="38"/>
  <c r="U379" i="38"/>
  <c r="Q379" i="38"/>
  <c r="S379" i="38" s="1"/>
  <c r="BF379" i="38"/>
  <c r="BW379" i="38" s="1"/>
  <c r="AU378" i="38"/>
  <c r="AT378" i="38"/>
  <c r="AC378" i="38"/>
  <c r="U378" i="38"/>
  <c r="Q378" i="38"/>
  <c r="S378" i="38" s="1"/>
  <c r="BF378" i="38"/>
  <c r="BW378" i="38" s="1"/>
  <c r="AU377" i="38"/>
  <c r="AT377" i="38"/>
  <c r="AC377" i="38"/>
  <c r="U377" i="38"/>
  <c r="Q377" i="38"/>
  <c r="S377" i="38" s="1"/>
  <c r="AU376" i="38"/>
  <c r="AT376" i="38"/>
  <c r="AC376" i="38"/>
  <c r="U376" i="38"/>
  <c r="Q376" i="38"/>
  <c r="S376" i="38" s="1"/>
  <c r="BF376" i="38"/>
  <c r="BW376" i="38" s="1"/>
  <c r="AU375" i="38"/>
  <c r="AT375" i="38"/>
  <c r="AC375" i="38"/>
  <c r="U375" i="38"/>
  <c r="Q375" i="38"/>
  <c r="S375" i="38" s="1"/>
  <c r="BF375" i="38"/>
  <c r="BW375" i="38" s="1"/>
  <c r="AU374" i="38"/>
  <c r="AT374" i="38"/>
  <c r="AC374" i="38"/>
  <c r="U374" i="38"/>
  <c r="Q374" i="38"/>
  <c r="S374" i="38" s="1"/>
  <c r="BF374" i="38"/>
  <c r="BW374" i="38" s="1"/>
  <c r="AU373" i="38"/>
  <c r="AT373" i="38"/>
  <c r="AC373" i="38"/>
  <c r="U373" i="38"/>
  <c r="Q373" i="38"/>
  <c r="S373" i="38" s="1"/>
  <c r="BF373" i="38"/>
  <c r="BW373" i="38" s="1"/>
  <c r="AU372" i="38"/>
  <c r="AT372" i="38"/>
  <c r="AC372" i="38"/>
  <c r="U372" i="38"/>
  <c r="Q372" i="38"/>
  <c r="S372" i="38" s="1"/>
  <c r="BF372" i="38"/>
  <c r="BW372" i="38" s="1"/>
  <c r="AU371" i="38"/>
  <c r="AT371" i="38"/>
  <c r="AC371" i="38"/>
  <c r="U371" i="38"/>
  <c r="Q371" i="38"/>
  <c r="S371" i="38" s="1"/>
  <c r="BF371" i="38"/>
  <c r="BW371" i="38" s="1"/>
  <c r="AU370" i="38"/>
  <c r="AT370" i="38"/>
  <c r="AC370" i="38"/>
  <c r="U370" i="38"/>
  <c r="Q370" i="38"/>
  <c r="S370" i="38" s="1"/>
  <c r="BF370" i="38"/>
  <c r="BW370" i="38" s="1"/>
  <c r="AU369" i="38"/>
  <c r="AT369" i="38"/>
  <c r="AC369" i="38"/>
  <c r="U369" i="38"/>
  <c r="Q369" i="38"/>
  <c r="S369" i="38" s="1"/>
  <c r="BF369" i="38"/>
  <c r="BW369" i="38" s="1"/>
  <c r="AU368" i="38"/>
  <c r="AT368" i="38"/>
  <c r="AC368" i="38"/>
  <c r="U368" i="38"/>
  <c r="Q368" i="38"/>
  <c r="S368" i="38" s="1"/>
  <c r="BF368" i="38"/>
  <c r="BW368" i="38" s="1"/>
  <c r="AU367" i="38"/>
  <c r="AT367" i="38"/>
  <c r="AC367" i="38"/>
  <c r="U367" i="38"/>
  <c r="Q367" i="38"/>
  <c r="S367" i="38" s="1"/>
  <c r="BF367" i="38"/>
  <c r="BW367" i="38" s="1"/>
  <c r="AU366" i="38"/>
  <c r="AT366" i="38"/>
  <c r="AC366" i="38"/>
  <c r="U366" i="38"/>
  <c r="Q366" i="38"/>
  <c r="S366" i="38" s="1"/>
  <c r="BF366" i="38"/>
  <c r="BW366" i="38" s="1"/>
  <c r="AU365" i="38"/>
  <c r="AT365" i="38"/>
  <c r="AC365" i="38"/>
  <c r="U365" i="38"/>
  <c r="Q365" i="38"/>
  <c r="S365" i="38" s="1"/>
  <c r="BF365" i="38"/>
  <c r="BW365" i="38" s="1"/>
  <c r="AU364" i="38"/>
  <c r="AT364" i="38"/>
  <c r="AC364" i="38"/>
  <c r="U364" i="38"/>
  <c r="Q364" i="38"/>
  <c r="S364" i="38" s="1"/>
  <c r="AU363" i="38"/>
  <c r="AT363" i="38"/>
  <c r="AC363" i="38"/>
  <c r="U363" i="38"/>
  <c r="Q363" i="38"/>
  <c r="S363" i="38" s="1"/>
  <c r="AU362" i="38"/>
  <c r="AT362" i="38"/>
  <c r="AC362" i="38"/>
  <c r="U362" i="38"/>
  <c r="Q362" i="38"/>
  <c r="S362" i="38" s="1"/>
  <c r="BF362" i="38"/>
  <c r="BW362" i="38" s="1"/>
  <c r="AU361" i="38"/>
  <c r="AT361" i="38"/>
  <c r="AC361" i="38"/>
  <c r="U361" i="38"/>
  <c r="Q361" i="38"/>
  <c r="S361" i="38" s="1"/>
  <c r="BF361" i="38"/>
  <c r="BW361" i="38" s="1"/>
  <c r="AU360" i="38"/>
  <c r="AT360" i="38"/>
  <c r="AC360" i="38"/>
  <c r="U360" i="38"/>
  <c r="Q360" i="38"/>
  <c r="S360" i="38" s="1"/>
  <c r="BF360" i="38"/>
  <c r="BW360" i="38" s="1"/>
  <c r="AU359" i="38"/>
  <c r="AT359" i="38"/>
  <c r="AC359" i="38"/>
  <c r="U359" i="38"/>
  <c r="Q359" i="38"/>
  <c r="S359" i="38" s="1"/>
  <c r="BF359" i="38"/>
  <c r="BW359" i="38" s="1"/>
  <c r="AU358" i="38"/>
  <c r="AT358" i="38"/>
  <c r="AC358" i="38"/>
  <c r="U358" i="38"/>
  <c r="Q358" i="38"/>
  <c r="S358" i="38" s="1"/>
  <c r="BF358" i="38"/>
  <c r="BW358" i="38" s="1"/>
  <c r="AU357" i="38"/>
  <c r="AT357" i="38"/>
  <c r="AC357" i="38"/>
  <c r="U357" i="38"/>
  <c r="Q357" i="38"/>
  <c r="S357" i="38" s="1"/>
  <c r="BF357" i="38"/>
  <c r="BW357" i="38" s="1"/>
  <c r="AU356" i="38"/>
  <c r="AT356" i="38"/>
  <c r="AC356" i="38"/>
  <c r="U356" i="38"/>
  <c r="Q356" i="38"/>
  <c r="S356" i="38" s="1"/>
  <c r="BF356" i="38"/>
  <c r="BW356" i="38" s="1"/>
  <c r="AU355" i="38"/>
  <c r="AT355" i="38"/>
  <c r="AC355" i="38"/>
  <c r="U355" i="38"/>
  <c r="Q355" i="38"/>
  <c r="S355" i="38" s="1"/>
  <c r="BF355" i="38"/>
  <c r="BW355" i="38" s="1"/>
  <c r="AU354" i="38"/>
  <c r="AT354" i="38"/>
  <c r="AC354" i="38"/>
  <c r="U354" i="38"/>
  <c r="Q354" i="38"/>
  <c r="S354" i="38" s="1"/>
  <c r="BF354" i="38"/>
  <c r="BW354" i="38" s="1"/>
  <c r="AU353" i="38"/>
  <c r="AT353" i="38"/>
  <c r="AC353" i="38"/>
  <c r="U353" i="38"/>
  <c r="Q353" i="38"/>
  <c r="S353" i="38" s="1"/>
  <c r="BF353" i="38"/>
  <c r="BW353" i="38" s="1"/>
  <c r="AU352" i="38"/>
  <c r="AT352" i="38"/>
  <c r="AC352" i="38"/>
  <c r="U352" i="38"/>
  <c r="Q352" i="38"/>
  <c r="S352" i="38" s="1"/>
  <c r="BF352" i="38"/>
  <c r="BW352" i="38" s="1"/>
  <c r="AU351" i="38"/>
  <c r="AT351" i="38"/>
  <c r="AC351" i="38"/>
  <c r="U351" i="38"/>
  <c r="Q351" i="38"/>
  <c r="S351" i="38" s="1"/>
  <c r="BF351" i="38"/>
  <c r="BW351" i="38" s="1"/>
  <c r="AU350" i="38"/>
  <c r="AT350" i="38"/>
  <c r="AC350" i="38"/>
  <c r="U350" i="38"/>
  <c r="Q350" i="38"/>
  <c r="S350" i="38" s="1"/>
  <c r="BF350" i="38"/>
  <c r="BW350" i="38" s="1"/>
  <c r="AU349" i="38"/>
  <c r="AT349" i="38"/>
  <c r="AC349" i="38"/>
  <c r="U349" i="38"/>
  <c r="Q349" i="38"/>
  <c r="S349" i="38" s="1"/>
  <c r="BF349" i="38"/>
  <c r="BW349" i="38" s="1"/>
  <c r="AU348" i="38"/>
  <c r="AT348" i="38"/>
  <c r="AC348" i="38"/>
  <c r="U348" i="38"/>
  <c r="Q348" i="38"/>
  <c r="S348" i="38" s="1"/>
  <c r="BF348" i="38"/>
  <c r="BW348" i="38" s="1"/>
  <c r="AU347" i="38"/>
  <c r="AT347" i="38"/>
  <c r="AC347" i="38"/>
  <c r="U347" i="38"/>
  <c r="Q347" i="38"/>
  <c r="S347" i="38" s="1"/>
  <c r="BF347" i="38"/>
  <c r="BW347" i="38" s="1"/>
  <c r="AU346" i="38"/>
  <c r="AT346" i="38"/>
  <c r="AC346" i="38"/>
  <c r="U346" i="38"/>
  <c r="Q346" i="38"/>
  <c r="S346" i="38" s="1"/>
  <c r="BF346" i="38"/>
  <c r="BW346" i="38" s="1"/>
  <c r="AU345" i="38"/>
  <c r="AT345" i="38"/>
  <c r="AC345" i="38"/>
  <c r="U345" i="38"/>
  <c r="Q345" i="38"/>
  <c r="S345" i="38" s="1"/>
  <c r="BF345" i="38"/>
  <c r="BW345" i="38" s="1"/>
  <c r="AU344" i="38"/>
  <c r="AT344" i="38"/>
  <c r="AC344" i="38"/>
  <c r="U344" i="38"/>
  <c r="Q344" i="38"/>
  <c r="S344" i="38" s="1"/>
  <c r="BF344" i="38"/>
  <c r="BW344" i="38" s="1"/>
  <c r="AU343" i="38"/>
  <c r="AT343" i="38"/>
  <c r="AC343" i="38"/>
  <c r="U343" i="38"/>
  <c r="Q343" i="38"/>
  <c r="S343" i="38" s="1"/>
  <c r="BF343" i="38"/>
  <c r="BW343" i="38" s="1"/>
  <c r="AU342" i="38"/>
  <c r="AT342" i="38"/>
  <c r="AC342" i="38"/>
  <c r="U342" i="38"/>
  <c r="Q342" i="38"/>
  <c r="S342" i="38" s="1"/>
  <c r="BF342" i="38"/>
  <c r="BW342" i="38" s="1"/>
  <c r="AU341" i="38"/>
  <c r="AT341" i="38"/>
  <c r="AC341" i="38"/>
  <c r="U341" i="38"/>
  <c r="Q341" i="38"/>
  <c r="S341" i="38" s="1"/>
  <c r="BF341" i="38"/>
  <c r="BW341" i="38" s="1"/>
  <c r="AU340" i="38"/>
  <c r="AT340" i="38"/>
  <c r="AC340" i="38"/>
  <c r="U340" i="38"/>
  <c r="Q340" i="38"/>
  <c r="S340" i="38" s="1"/>
  <c r="BF340" i="38"/>
  <c r="BW340" i="38" s="1"/>
  <c r="AU339" i="38"/>
  <c r="AT339" i="38"/>
  <c r="AC339" i="38"/>
  <c r="U339" i="38"/>
  <c r="Q339" i="38"/>
  <c r="S339" i="38" s="1"/>
  <c r="BF339" i="38"/>
  <c r="BW339" i="38" s="1"/>
  <c r="AU338" i="38"/>
  <c r="AT338" i="38"/>
  <c r="AC338" i="38"/>
  <c r="U338" i="38"/>
  <c r="Q338" i="38"/>
  <c r="S338" i="38" s="1"/>
  <c r="BF338" i="38"/>
  <c r="BW338" i="38" s="1"/>
  <c r="AU337" i="38"/>
  <c r="AT337" i="38"/>
  <c r="AC337" i="38"/>
  <c r="U337" i="38"/>
  <c r="Q337" i="38"/>
  <c r="S337" i="38" s="1"/>
  <c r="BF337" i="38"/>
  <c r="BW337" i="38" s="1"/>
  <c r="AU336" i="38"/>
  <c r="AT336" i="38"/>
  <c r="AC336" i="38"/>
  <c r="U336" i="38"/>
  <c r="Q336" i="38"/>
  <c r="S336" i="38" s="1"/>
  <c r="BF336" i="38"/>
  <c r="BW336" i="38" s="1"/>
  <c r="AU335" i="38"/>
  <c r="AT335" i="38"/>
  <c r="AC335" i="38"/>
  <c r="U335" i="38"/>
  <c r="Q335" i="38"/>
  <c r="S335" i="38" s="1"/>
  <c r="BF335" i="38"/>
  <c r="BW335" i="38" s="1"/>
  <c r="AU334" i="38"/>
  <c r="AT334" i="38"/>
  <c r="AC334" i="38"/>
  <c r="U334" i="38"/>
  <c r="Q334" i="38"/>
  <c r="S334" i="38" s="1"/>
  <c r="BF334" i="38"/>
  <c r="BW334" i="38" s="1"/>
  <c r="AU333" i="38"/>
  <c r="AT333" i="38"/>
  <c r="AC333" i="38"/>
  <c r="U333" i="38"/>
  <c r="Q333" i="38"/>
  <c r="S333" i="38" s="1"/>
  <c r="BF333" i="38"/>
  <c r="BW333" i="38" s="1"/>
  <c r="AU332" i="38"/>
  <c r="AT332" i="38"/>
  <c r="AC332" i="38"/>
  <c r="U332" i="38"/>
  <c r="Q332" i="38"/>
  <c r="S332" i="38" s="1"/>
  <c r="BF332" i="38"/>
  <c r="BW332" i="38" s="1"/>
  <c r="AU331" i="38"/>
  <c r="AT331" i="38"/>
  <c r="AC331" i="38"/>
  <c r="U331" i="38"/>
  <c r="Q331" i="38"/>
  <c r="S331" i="38" s="1"/>
  <c r="BF331" i="38"/>
  <c r="BW331" i="38" s="1"/>
  <c r="AU330" i="38"/>
  <c r="AT330" i="38"/>
  <c r="AC330" i="38"/>
  <c r="U330" i="38"/>
  <c r="Q330" i="38"/>
  <c r="S330" i="38" s="1"/>
  <c r="BF330" i="38"/>
  <c r="BW330" i="38" s="1"/>
  <c r="AU329" i="38"/>
  <c r="AT329" i="38"/>
  <c r="AC329" i="38"/>
  <c r="U329" i="38"/>
  <c r="Q329" i="38"/>
  <c r="S329" i="38" s="1"/>
  <c r="BF329" i="38"/>
  <c r="BW329" i="38" s="1"/>
  <c r="AU328" i="38"/>
  <c r="AT328" i="38"/>
  <c r="AC328" i="38"/>
  <c r="U328" i="38"/>
  <c r="Q328" i="38"/>
  <c r="S328" i="38" s="1"/>
  <c r="BF328" i="38"/>
  <c r="BW328" i="38" s="1"/>
  <c r="AU327" i="38"/>
  <c r="AT327" i="38"/>
  <c r="AC327" i="38"/>
  <c r="U327" i="38"/>
  <c r="Q327" i="38"/>
  <c r="S327" i="38" s="1"/>
  <c r="BF327" i="38"/>
  <c r="BW327" i="38" s="1"/>
  <c r="AU326" i="38"/>
  <c r="AT326" i="38"/>
  <c r="AC326" i="38"/>
  <c r="U326" i="38"/>
  <c r="Q326" i="38"/>
  <c r="S326" i="38" s="1"/>
  <c r="BF326" i="38"/>
  <c r="BW326" i="38" s="1"/>
  <c r="AU325" i="38"/>
  <c r="AT325" i="38"/>
  <c r="AC325" i="38"/>
  <c r="U325" i="38"/>
  <c r="Q325" i="38"/>
  <c r="S325" i="38" s="1"/>
  <c r="BF325" i="38"/>
  <c r="BW325" i="38" s="1"/>
  <c r="AU324" i="38"/>
  <c r="AT324" i="38"/>
  <c r="AC324" i="38"/>
  <c r="U324" i="38"/>
  <c r="Q324" i="38"/>
  <c r="S324" i="38" s="1"/>
  <c r="BF324" i="38"/>
  <c r="BW324" i="38" s="1"/>
  <c r="AU323" i="38"/>
  <c r="AT323" i="38"/>
  <c r="AC323" i="38"/>
  <c r="U323" i="38"/>
  <c r="Q323" i="38"/>
  <c r="S323" i="38" s="1"/>
  <c r="BF323" i="38"/>
  <c r="BW323" i="38" s="1"/>
  <c r="AU322" i="38"/>
  <c r="AT322" i="38"/>
  <c r="AC322" i="38"/>
  <c r="U322" i="38"/>
  <c r="Q322" i="38"/>
  <c r="S322" i="38" s="1"/>
  <c r="BF322" i="38"/>
  <c r="BW322" i="38" s="1"/>
  <c r="AU321" i="38"/>
  <c r="AT321" i="38"/>
  <c r="AC321" i="38"/>
  <c r="U321" i="38"/>
  <c r="Q321" i="38"/>
  <c r="S321" i="38" s="1"/>
  <c r="BF321" i="38"/>
  <c r="BW321" i="38" s="1"/>
  <c r="AU320" i="38"/>
  <c r="AT320" i="38"/>
  <c r="AC320" i="38"/>
  <c r="U320" i="38"/>
  <c r="Q320" i="38"/>
  <c r="S320" i="38" s="1"/>
  <c r="BF320" i="38"/>
  <c r="BW320" i="38" s="1"/>
  <c r="AU319" i="38"/>
  <c r="AT319" i="38"/>
  <c r="AC319" i="38"/>
  <c r="U319" i="38"/>
  <c r="Q319" i="38"/>
  <c r="S319" i="38" s="1"/>
  <c r="BF319" i="38"/>
  <c r="BW319" i="38" s="1"/>
  <c r="AU318" i="38"/>
  <c r="AT318" i="38"/>
  <c r="AC318" i="38"/>
  <c r="U318" i="38"/>
  <c r="Q318" i="38"/>
  <c r="S318" i="38" s="1"/>
  <c r="BF318" i="38"/>
  <c r="BW318" i="38" s="1"/>
  <c r="AU317" i="38"/>
  <c r="AT317" i="38"/>
  <c r="AC317" i="38"/>
  <c r="U317" i="38"/>
  <c r="Q317" i="38"/>
  <c r="S317" i="38" s="1"/>
  <c r="BF317" i="38"/>
  <c r="BW317" i="38" s="1"/>
  <c r="AU316" i="38"/>
  <c r="AT316" i="38"/>
  <c r="AC316" i="38"/>
  <c r="U316" i="38"/>
  <c r="Q316" i="38"/>
  <c r="S316" i="38" s="1"/>
  <c r="BF316" i="38"/>
  <c r="BW316" i="38" s="1"/>
  <c r="AU315" i="38"/>
  <c r="AT315" i="38"/>
  <c r="AC315" i="38"/>
  <c r="U315" i="38"/>
  <c r="Q315" i="38"/>
  <c r="S315" i="38" s="1"/>
  <c r="BF315" i="38"/>
  <c r="BW315" i="38" s="1"/>
  <c r="AU314" i="38"/>
  <c r="AT314" i="38"/>
  <c r="AC314" i="38"/>
  <c r="U314" i="38"/>
  <c r="Q314" i="38"/>
  <c r="S314" i="38" s="1"/>
  <c r="BF314" i="38"/>
  <c r="BW314" i="38" s="1"/>
  <c r="AU313" i="38"/>
  <c r="AT313" i="38"/>
  <c r="AC313" i="38"/>
  <c r="U313" i="38"/>
  <c r="Q313" i="38"/>
  <c r="S313" i="38" s="1"/>
  <c r="BF313" i="38"/>
  <c r="BW313" i="38" s="1"/>
  <c r="AU312" i="38"/>
  <c r="AT312" i="38"/>
  <c r="AC312" i="38"/>
  <c r="U312" i="38"/>
  <c r="Q312" i="38"/>
  <c r="S312" i="38" s="1"/>
  <c r="BF312" i="38"/>
  <c r="BW312" i="38" s="1"/>
  <c r="AU311" i="38"/>
  <c r="AT311" i="38"/>
  <c r="AC311" i="38"/>
  <c r="U311" i="38"/>
  <c r="Q311" i="38"/>
  <c r="S311" i="38" s="1"/>
  <c r="BF311" i="38"/>
  <c r="BW311" i="38" s="1"/>
  <c r="AU310" i="38"/>
  <c r="AT310" i="38"/>
  <c r="AC310" i="38"/>
  <c r="U310" i="38"/>
  <c r="Q310" i="38"/>
  <c r="S310" i="38" s="1"/>
  <c r="BF310" i="38"/>
  <c r="BW310" i="38" s="1"/>
  <c r="AU309" i="38"/>
  <c r="AT309" i="38"/>
  <c r="AC309" i="38"/>
  <c r="U309" i="38"/>
  <c r="Q309" i="38"/>
  <c r="S309" i="38" s="1"/>
  <c r="BF309" i="38"/>
  <c r="BW309" i="38" s="1"/>
  <c r="AU308" i="38"/>
  <c r="AT308" i="38"/>
  <c r="AC308" i="38"/>
  <c r="U308" i="38"/>
  <c r="Q308" i="38"/>
  <c r="S308" i="38" s="1"/>
  <c r="BF308" i="38"/>
  <c r="BW308" i="38" s="1"/>
  <c r="AU307" i="38"/>
  <c r="AT307" i="38"/>
  <c r="AC307" i="38"/>
  <c r="U307" i="38"/>
  <c r="Q307" i="38"/>
  <c r="S307" i="38" s="1"/>
  <c r="BF307" i="38"/>
  <c r="BW307" i="38" s="1"/>
  <c r="AU306" i="38"/>
  <c r="AT306" i="38"/>
  <c r="AC306" i="38"/>
  <c r="U306" i="38"/>
  <c r="Q306" i="38"/>
  <c r="S306" i="38" s="1"/>
  <c r="BF306" i="38"/>
  <c r="BW306" i="38" s="1"/>
  <c r="AU305" i="38"/>
  <c r="AT305" i="38"/>
  <c r="AC305" i="38"/>
  <c r="U305" i="38"/>
  <c r="Q305" i="38"/>
  <c r="S305" i="38" s="1"/>
  <c r="BF305" i="38"/>
  <c r="BW305" i="38" s="1"/>
  <c r="AU304" i="38"/>
  <c r="AT304" i="38"/>
  <c r="AC304" i="38"/>
  <c r="U304" i="38"/>
  <c r="Q304" i="38"/>
  <c r="S304" i="38" s="1"/>
  <c r="BF304" i="38"/>
  <c r="BW304" i="38" s="1"/>
  <c r="AU303" i="38"/>
  <c r="AT303" i="38"/>
  <c r="AC303" i="38"/>
  <c r="U303" i="38"/>
  <c r="Q303" i="38"/>
  <c r="S303" i="38" s="1"/>
  <c r="BF303" i="38"/>
  <c r="BW303" i="38" s="1"/>
  <c r="AU302" i="38"/>
  <c r="AT302" i="38"/>
  <c r="AC302" i="38"/>
  <c r="U302" i="38"/>
  <c r="Q302" i="38"/>
  <c r="S302" i="38" s="1"/>
  <c r="BF302" i="38"/>
  <c r="BW302" i="38" s="1"/>
  <c r="AU301" i="38"/>
  <c r="AT301" i="38"/>
  <c r="AC301" i="38"/>
  <c r="U301" i="38"/>
  <c r="Q301" i="38"/>
  <c r="S301" i="38" s="1"/>
  <c r="BF301" i="38"/>
  <c r="BW301" i="38" s="1"/>
  <c r="AU300" i="38"/>
  <c r="AT300" i="38"/>
  <c r="AC300" i="38"/>
  <c r="U300" i="38"/>
  <c r="Q300" i="38"/>
  <c r="S300" i="38" s="1"/>
  <c r="BF300" i="38"/>
  <c r="BW300" i="38" s="1"/>
  <c r="AU299" i="38"/>
  <c r="AT299" i="38"/>
  <c r="AC299" i="38"/>
  <c r="U299" i="38"/>
  <c r="Q299" i="38"/>
  <c r="S299" i="38" s="1"/>
  <c r="BF299" i="38"/>
  <c r="BW299" i="38" s="1"/>
  <c r="AU298" i="38"/>
  <c r="AT298" i="38"/>
  <c r="AC298" i="38"/>
  <c r="U298" i="38"/>
  <c r="Q298" i="38"/>
  <c r="S298" i="38" s="1"/>
  <c r="BF298" i="38"/>
  <c r="BW298" i="38" s="1"/>
  <c r="AU297" i="38"/>
  <c r="AT297" i="38"/>
  <c r="AC297" i="38"/>
  <c r="U297" i="38"/>
  <c r="Q297" i="38"/>
  <c r="S297" i="38" s="1"/>
  <c r="BF297" i="38"/>
  <c r="BW297" i="38" s="1"/>
  <c r="AU296" i="38"/>
  <c r="AT296" i="38"/>
  <c r="AC296" i="38"/>
  <c r="U296" i="38"/>
  <c r="Q296" i="38"/>
  <c r="S296" i="38" s="1"/>
  <c r="BF296" i="38"/>
  <c r="BW296" i="38" s="1"/>
  <c r="AU295" i="38"/>
  <c r="AT295" i="38"/>
  <c r="AC295" i="38"/>
  <c r="U295" i="38"/>
  <c r="Q295" i="38"/>
  <c r="S295" i="38" s="1"/>
  <c r="BF295" i="38"/>
  <c r="BW295" i="38" s="1"/>
  <c r="AU294" i="38"/>
  <c r="AT294" i="38"/>
  <c r="AC294" i="38"/>
  <c r="U294" i="38"/>
  <c r="Q294" i="38"/>
  <c r="S294" i="38" s="1"/>
  <c r="BF294" i="38"/>
  <c r="BW294" i="38" s="1"/>
  <c r="AU293" i="38"/>
  <c r="AT293" i="38"/>
  <c r="AC293" i="38"/>
  <c r="U293" i="38"/>
  <c r="Q293" i="38"/>
  <c r="S293" i="38" s="1"/>
  <c r="BF293" i="38"/>
  <c r="BW293" i="38" s="1"/>
  <c r="AU292" i="38"/>
  <c r="AT292" i="38"/>
  <c r="AC292" i="38"/>
  <c r="U292" i="38"/>
  <c r="Q292" i="38"/>
  <c r="S292" i="38" s="1"/>
  <c r="BF292" i="38"/>
  <c r="BW292" i="38" s="1"/>
  <c r="AU291" i="38"/>
  <c r="AT291" i="38"/>
  <c r="AC291" i="38"/>
  <c r="U291" i="38"/>
  <c r="Q291" i="38"/>
  <c r="S291" i="38" s="1"/>
  <c r="BF291" i="38"/>
  <c r="BW291" i="38" s="1"/>
  <c r="AU290" i="38"/>
  <c r="AT290" i="38"/>
  <c r="AC290" i="38"/>
  <c r="U290" i="38"/>
  <c r="Q290" i="38"/>
  <c r="S290" i="38" s="1"/>
  <c r="BF290" i="38"/>
  <c r="BW290" i="38" s="1"/>
  <c r="AU289" i="38"/>
  <c r="AT289" i="38"/>
  <c r="AC289" i="38"/>
  <c r="U289" i="38"/>
  <c r="Q289" i="38"/>
  <c r="S289" i="38" s="1"/>
  <c r="BF289" i="38"/>
  <c r="BW289" i="38" s="1"/>
  <c r="AU288" i="38"/>
  <c r="AT288" i="38"/>
  <c r="AC288" i="38"/>
  <c r="U288" i="38"/>
  <c r="Q288" i="38"/>
  <c r="S288" i="38" s="1"/>
  <c r="BF288" i="38"/>
  <c r="BW288" i="38" s="1"/>
  <c r="AU287" i="38"/>
  <c r="AT287" i="38"/>
  <c r="AC287" i="38"/>
  <c r="U287" i="38"/>
  <c r="Q287" i="38"/>
  <c r="S287" i="38" s="1"/>
  <c r="BF287" i="38"/>
  <c r="BW287" i="38" s="1"/>
  <c r="AU286" i="38"/>
  <c r="AT286" i="38"/>
  <c r="AC286" i="38"/>
  <c r="U286" i="38"/>
  <c r="Q286" i="38"/>
  <c r="S286" i="38" s="1"/>
  <c r="BF286" i="38"/>
  <c r="BW286" i="38" s="1"/>
  <c r="AU285" i="38"/>
  <c r="AT285" i="38"/>
  <c r="AC285" i="38"/>
  <c r="U285" i="38"/>
  <c r="Q285" i="38"/>
  <c r="S285" i="38" s="1"/>
  <c r="BF285" i="38"/>
  <c r="BW285" i="38" s="1"/>
  <c r="AU284" i="38"/>
  <c r="AT284" i="38"/>
  <c r="AC284" i="38"/>
  <c r="U284" i="38"/>
  <c r="Q284" i="38"/>
  <c r="S284" i="38" s="1"/>
  <c r="BF284" i="38"/>
  <c r="BW284" i="38" s="1"/>
  <c r="AU283" i="38"/>
  <c r="AT283" i="38"/>
  <c r="AC283" i="38"/>
  <c r="U283" i="38"/>
  <c r="Q283" i="38"/>
  <c r="S283" i="38" s="1"/>
  <c r="BF283" i="38"/>
  <c r="BW283" i="38" s="1"/>
  <c r="AU282" i="38"/>
  <c r="AT282" i="38"/>
  <c r="AC282" i="38"/>
  <c r="U282" i="38"/>
  <c r="Q282" i="38"/>
  <c r="S282" i="38" s="1"/>
  <c r="BF282" i="38"/>
  <c r="BW282" i="38" s="1"/>
  <c r="AU281" i="38"/>
  <c r="AT281" i="38"/>
  <c r="AC281" i="38"/>
  <c r="U281" i="38"/>
  <c r="Q281" i="38"/>
  <c r="S281" i="38" s="1"/>
  <c r="BF281" i="38"/>
  <c r="BW281" i="38" s="1"/>
  <c r="AU280" i="38"/>
  <c r="AT280" i="38"/>
  <c r="AC280" i="38"/>
  <c r="U280" i="38"/>
  <c r="Q280" i="38"/>
  <c r="S280" i="38" s="1"/>
  <c r="BF280" i="38"/>
  <c r="BW280" i="38" s="1"/>
  <c r="AU279" i="38"/>
  <c r="AT279" i="38"/>
  <c r="AC279" i="38"/>
  <c r="U279" i="38"/>
  <c r="Q279" i="38"/>
  <c r="S279" i="38" s="1"/>
  <c r="BF279" i="38"/>
  <c r="BW279" i="38" s="1"/>
  <c r="AU278" i="38"/>
  <c r="AT278" i="38"/>
  <c r="AC278" i="38"/>
  <c r="U278" i="38"/>
  <c r="Q278" i="38"/>
  <c r="S278" i="38" s="1"/>
  <c r="BF278" i="38"/>
  <c r="BW278" i="38" s="1"/>
  <c r="AU277" i="38"/>
  <c r="AT277" i="38"/>
  <c r="AC277" i="38"/>
  <c r="U277" i="38"/>
  <c r="Q277" i="38"/>
  <c r="S277" i="38" s="1"/>
  <c r="BF277" i="38"/>
  <c r="BW277" i="38" s="1"/>
  <c r="AU276" i="38"/>
  <c r="AT276" i="38"/>
  <c r="AC276" i="38"/>
  <c r="U276" i="38"/>
  <c r="Q276" i="38"/>
  <c r="S276" i="38" s="1"/>
  <c r="BF276" i="38"/>
  <c r="BW276" i="38" s="1"/>
  <c r="AU275" i="38"/>
  <c r="AT275" i="38"/>
  <c r="AC275" i="38"/>
  <c r="U275" i="38"/>
  <c r="Q275" i="38"/>
  <c r="S275" i="38" s="1"/>
  <c r="BF275" i="38"/>
  <c r="BW275" i="38" s="1"/>
  <c r="AU274" i="38"/>
  <c r="AT274" i="38"/>
  <c r="AC274" i="38"/>
  <c r="U274" i="38"/>
  <c r="Q274" i="38"/>
  <c r="S274" i="38" s="1"/>
  <c r="BF274" i="38"/>
  <c r="BW274" i="38" s="1"/>
  <c r="AU273" i="38"/>
  <c r="AT273" i="38"/>
  <c r="AC273" i="38"/>
  <c r="U273" i="38"/>
  <c r="Q273" i="38"/>
  <c r="S273" i="38" s="1"/>
  <c r="BF273" i="38"/>
  <c r="BW273" i="38" s="1"/>
  <c r="AU272" i="38"/>
  <c r="AT272" i="38"/>
  <c r="AC272" i="38"/>
  <c r="U272" i="38"/>
  <c r="Q272" i="38"/>
  <c r="S272" i="38" s="1"/>
  <c r="BF272" i="38"/>
  <c r="BW272" i="38" s="1"/>
  <c r="AU271" i="38"/>
  <c r="AT271" i="38"/>
  <c r="AC271" i="38"/>
  <c r="U271" i="38"/>
  <c r="Q271" i="38"/>
  <c r="S271" i="38" s="1"/>
  <c r="BF271" i="38"/>
  <c r="BW271" i="38" s="1"/>
  <c r="AU270" i="38"/>
  <c r="AT270" i="38"/>
  <c r="AC270" i="38"/>
  <c r="U270" i="38"/>
  <c r="Q270" i="38"/>
  <c r="S270" i="38" s="1"/>
  <c r="BF270" i="38"/>
  <c r="BW270" i="38" s="1"/>
  <c r="AU269" i="38"/>
  <c r="AT269" i="38"/>
  <c r="AC269" i="38"/>
  <c r="U269" i="38"/>
  <c r="Q269" i="38"/>
  <c r="S269" i="38" s="1"/>
  <c r="BF269" i="38"/>
  <c r="BW269" i="38" s="1"/>
  <c r="AU268" i="38"/>
  <c r="AT268" i="38"/>
  <c r="AC268" i="38"/>
  <c r="U268" i="38"/>
  <c r="Q268" i="38"/>
  <c r="S268" i="38" s="1"/>
  <c r="BF268" i="38"/>
  <c r="BW268" i="38" s="1"/>
  <c r="AU267" i="38"/>
  <c r="AT267" i="38"/>
  <c r="AC267" i="38"/>
  <c r="U267" i="38"/>
  <c r="Q267" i="38"/>
  <c r="S267" i="38" s="1"/>
  <c r="BF267" i="38"/>
  <c r="BW267" i="38" s="1"/>
  <c r="AU266" i="38"/>
  <c r="AT266" i="38"/>
  <c r="AC266" i="38"/>
  <c r="U266" i="38"/>
  <c r="Q266" i="38"/>
  <c r="S266" i="38" s="1"/>
  <c r="BF266" i="38"/>
  <c r="BW266" i="38" s="1"/>
  <c r="AU265" i="38"/>
  <c r="AT265" i="38"/>
  <c r="AC265" i="38"/>
  <c r="U265" i="38"/>
  <c r="Q265" i="38"/>
  <c r="S265" i="38" s="1"/>
  <c r="BF265" i="38"/>
  <c r="BW265" i="38" s="1"/>
  <c r="AU264" i="38"/>
  <c r="AT264" i="38"/>
  <c r="AC264" i="38"/>
  <c r="U264" i="38"/>
  <c r="Q264" i="38"/>
  <c r="S264" i="38" s="1"/>
  <c r="BF264" i="38"/>
  <c r="BW264" i="38" s="1"/>
  <c r="AU263" i="38"/>
  <c r="AT263" i="38"/>
  <c r="AC263" i="38"/>
  <c r="U263" i="38"/>
  <c r="Q263" i="38"/>
  <c r="S263" i="38" s="1"/>
  <c r="BF263" i="38"/>
  <c r="BW263" i="38" s="1"/>
  <c r="AU262" i="38"/>
  <c r="AT262" i="38"/>
  <c r="AC262" i="38"/>
  <c r="U262" i="38"/>
  <c r="Q262" i="38"/>
  <c r="S262" i="38" s="1"/>
  <c r="BF262" i="38"/>
  <c r="BW262" i="38" s="1"/>
  <c r="AU261" i="38"/>
  <c r="AT261" i="38"/>
  <c r="AC261" i="38"/>
  <c r="U261" i="38"/>
  <c r="Q261" i="38"/>
  <c r="S261" i="38" s="1"/>
  <c r="BF261" i="38"/>
  <c r="BW261" i="38" s="1"/>
  <c r="AU260" i="38"/>
  <c r="AT260" i="38"/>
  <c r="AC260" i="38"/>
  <c r="U260" i="38"/>
  <c r="Q260" i="38"/>
  <c r="S260" i="38" s="1"/>
  <c r="BF260" i="38"/>
  <c r="BW260" i="38" s="1"/>
  <c r="AU259" i="38"/>
  <c r="AT259" i="38"/>
  <c r="AC259" i="38"/>
  <c r="U259" i="38"/>
  <c r="Q259" i="38"/>
  <c r="S259" i="38" s="1"/>
  <c r="BF259" i="38"/>
  <c r="BW259" i="38" s="1"/>
  <c r="AU258" i="38"/>
  <c r="AT258" i="38"/>
  <c r="AC258" i="38"/>
  <c r="U258" i="38"/>
  <c r="Q258" i="38"/>
  <c r="S258" i="38" s="1"/>
  <c r="BF258" i="38"/>
  <c r="BW258" i="38" s="1"/>
  <c r="AU257" i="38"/>
  <c r="AT257" i="38"/>
  <c r="AC257" i="38"/>
  <c r="U257" i="38"/>
  <c r="Q257" i="38"/>
  <c r="S257" i="38" s="1"/>
  <c r="BF257" i="38"/>
  <c r="BW257" i="38" s="1"/>
  <c r="AU256" i="38"/>
  <c r="AT256" i="38"/>
  <c r="AC256" i="38"/>
  <c r="U256" i="38"/>
  <c r="Q256" i="38"/>
  <c r="S256" i="38" s="1"/>
  <c r="BF256" i="38"/>
  <c r="BW256" i="38" s="1"/>
  <c r="AU255" i="38"/>
  <c r="AT255" i="38"/>
  <c r="AC255" i="38"/>
  <c r="U255" i="38"/>
  <c r="Q255" i="38"/>
  <c r="S255" i="38" s="1"/>
  <c r="BF255" i="38"/>
  <c r="BW255" i="38" s="1"/>
  <c r="AU254" i="38"/>
  <c r="AT254" i="38"/>
  <c r="AC254" i="38"/>
  <c r="U254" i="38"/>
  <c r="Q254" i="38"/>
  <c r="S254" i="38" s="1"/>
  <c r="BF254" i="38"/>
  <c r="BW254" i="38" s="1"/>
  <c r="AU253" i="38"/>
  <c r="AT253" i="38"/>
  <c r="AC253" i="38"/>
  <c r="U253" i="38"/>
  <c r="Q253" i="38"/>
  <c r="S253" i="38" s="1"/>
  <c r="BF253" i="38"/>
  <c r="BW253" i="38" s="1"/>
  <c r="AU252" i="38"/>
  <c r="AT252" i="38"/>
  <c r="AC252" i="38"/>
  <c r="U252" i="38"/>
  <c r="Q252" i="38"/>
  <c r="S252" i="38" s="1"/>
  <c r="BF252" i="38"/>
  <c r="BW252" i="38" s="1"/>
  <c r="AU251" i="38"/>
  <c r="AT251" i="38"/>
  <c r="AC251" i="38"/>
  <c r="U251" i="38"/>
  <c r="Q251" i="38"/>
  <c r="S251" i="38" s="1"/>
  <c r="BF251" i="38"/>
  <c r="BW251" i="38" s="1"/>
  <c r="AU250" i="38"/>
  <c r="AT250" i="38"/>
  <c r="AC250" i="38"/>
  <c r="U250" i="38"/>
  <c r="Q250" i="38"/>
  <c r="S250" i="38" s="1"/>
  <c r="AU249" i="38"/>
  <c r="AT249" i="38"/>
  <c r="AC249" i="38"/>
  <c r="U249" i="38"/>
  <c r="Q249" i="38"/>
  <c r="S249" i="38" s="1"/>
  <c r="BF249" i="38"/>
  <c r="BW249" i="38" s="1"/>
  <c r="AU248" i="38"/>
  <c r="AT248" i="38"/>
  <c r="AC248" i="38"/>
  <c r="U248" i="38"/>
  <c r="Q248" i="38"/>
  <c r="S248" i="38" s="1"/>
  <c r="BF248" i="38"/>
  <c r="BW248" i="38" s="1"/>
  <c r="AU247" i="38"/>
  <c r="AT247" i="38"/>
  <c r="AC247" i="38"/>
  <c r="U247" i="38"/>
  <c r="Q247" i="38"/>
  <c r="S247" i="38" s="1"/>
  <c r="BF247" i="38"/>
  <c r="BW247" i="38" s="1"/>
  <c r="AU246" i="38"/>
  <c r="AT246" i="38"/>
  <c r="AC246" i="38"/>
  <c r="U246" i="38"/>
  <c r="Q246" i="38"/>
  <c r="S246" i="38" s="1"/>
  <c r="BF246" i="38"/>
  <c r="BW246" i="38" s="1"/>
  <c r="AU245" i="38"/>
  <c r="AT245" i="38"/>
  <c r="AC245" i="38"/>
  <c r="U245" i="38"/>
  <c r="Q245" i="38"/>
  <c r="S245" i="38" s="1"/>
  <c r="BF245" i="38"/>
  <c r="BW245" i="38" s="1"/>
  <c r="AU244" i="38"/>
  <c r="AT244" i="38"/>
  <c r="AC244" i="38"/>
  <c r="U244" i="38"/>
  <c r="Q244" i="38"/>
  <c r="S244" i="38" s="1"/>
  <c r="BF244" i="38"/>
  <c r="BW244" i="38" s="1"/>
  <c r="AU243" i="38"/>
  <c r="AT243" i="38"/>
  <c r="AC243" i="38"/>
  <c r="U243" i="38"/>
  <c r="Q243" i="38"/>
  <c r="S243" i="38" s="1"/>
  <c r="BF243" i="38"/>
  <c r="BW243" i="38" s="1"/>
  <c r="AU242" i="38"/>
  <c r="AT242" i="38"/>
  <c r="AC242" i="38"/>
  <c r="U242" i="38"/>
  <c r="Q242" i="38"/>
  <c r="S242" i="38" s="1"/>
  <c r="BF242" i="38"/>
  <c r="BW242" i="38" s="1"/>
  <c r="AU241" i="38"/>
  <c r="AT241" i="38"/>
  <c r="AC241" i="38"/>
  <c r="U241" i="38"/>
  <c r="Q241" i="38"/>
  <c r="S241" i="38" s="1"/>
  <c r="BF241" i="38"/>
  <c r="BW241" i="38" s="1"/>
  <c r="AU240" i="38"/>
  <c r="AT240" i="38"/>
  <c r="AC240" i="38"/>
  <c r="U240" i="38"/>
  <c r="Q240" i="38"/>
  <c r="S240" i="38" s="1"/>
  <c r="BF240" i="38"/>
  <c r="BW240" i="38" s="1"/>
  <c r="AU239" i="38"/>
  <c r="AT239" i="38"/>
  <c r="AC239" i="38"/>
  <c r="U239" i="38"/>
  <c r="Q239" i="38"/>
  <c r="S239" i="38" s="1"/>
  <c r="BF239" i="38"/>
  <c r="BW239" i="38" s="1"/>
  <c r="AU238" i="38"/>
  <c r="AT238" i="38"/>
  <c r="AC238" i="38"/>
  <c r="U238" i="38"/>
  <c r="Q238" i="38"/>
  <c r="S238" i="38" s="1"/>
  <c r="BF238" i="38"/>
  <c r="BW238" i="38" s="1"/>
  <c r="AU237" i="38"/>
  <c r="AT237" i="38"/>
  <c r="AC237" i="38"/>
  <c r="U237" i="38"/>
  <c r="Q237" i="38"/>
  <c r="S237" i="38" s="1"/>
  <c r="BF237" i="38"/>
  <c r="BW237" i="38" s="1"/>
  <c r="AU236" i="38"/>
  <c r="AT236" i="38"/>
  <c r="AC236" i="38"/>
  <c r="U236" i="38"/>
  <c r="Q236" i="38"/>
  <c r="S236" i="38" s="1"/>
  <c r="BF236" i="38"/>
  <c r="BW236" i="38" s="1"/>
  <c r="AU235" i="38"/>
  <c r="AT235" i="38"/>
  <c r="AC235" i="38"/>
  <c r="U235" i="38"/>
  <c r="Q235" i="38"/>
  <c r="S235" i="38" s="1"/>
  <c r="BF235" i="38"/>
  <c r="BW235" i="38" s="1"/>
  <c r="AU234" i="38"/>
  <c r="AT234" i="38"/>
  <c r="AC234" i="38"/>
  <c r="U234" i="38"/>
  <c r="Q234" i="38"/>
  <c r="S234" i="38" s="1"/>
  <c r="BF234" i="38"/>
  <c r="BW234" i="38" s="1"/>
  <c r="AU233" i="38"/>
  <c r="AT233" i="38"/>
  <c r="AC233" i="38"/>
  <c r="U233" i="38"/>
  <c r="Q233" i="38"/>
  <c r="S233" i="38" s="1"/>
  <c r="BF233" i="38"/>
  <c r="BW233" i="38" s="1"/>
  <c r="AU232" i="38"/>
  <c r="AT232" i="38"/>
  <c r="AC232" i="38"/>
  <c r="U232" i="38"/>
  <c r="Q232" i="38"/>
  <c r="S232" i="38" s="1"/>
  <c r="BF232" i="38"/>
  <c r="BW232" i="38" s="1"/>
  <c r="AU231" i="38"/>
  <c r="AT231" i="38"/>
  <c r="AC231" i="38"/>
  <c r="U231" i="38"/>
  <c r="Q231" i="38"/>
  <c r="S231" i="38" s="1"/>
  <c r="BF231" i="38"/>
  <c r="BW231" i="38" s="1"/>
  <c r="AU230" i="38"/>
  <c r="AT230" i="38"/>
  <c r="AC230" i="38"/>
  <c r="U230" i="38"/>
  <c r="Q230" i="38"/>
  <c r="S230" i="38" s="1"/>
  <c r="BF230" i="38"/>
  <c r="BW230" i="38" s="1"/>
  <c r="AU229" i="38"/>
  <c r="AT229" i="38"/>
  <c r="AC229" i="38"/>
  <c r="U229" i="38"/>
  <c r="Q229" i="38"/>
  <c r="S229" i="38" s="1"/>
  <c r="BF229" i="38"/>
  <c r="BW229" i="38" s="1"/>
  <c r="AU228" i="38"/>
  <c r="AT228" i="38"/>
  <c r="AC228" i="38"/>
  <c r="U228" i="38"/>
  <c r="Q228" i="38"/>
  <c r="S228" i="38" s="1"/>
  <c r="BF228" i="38"/>
  <c r="BW228" i="38" s="1"/>
  <c r="AU227" i="38"/>
  <c r="AT227" i="38"/>
  <c r="AC227" i="38"/>
  <c r="U227" i="38"/>
  <c r="Q227" i="38"/>
  <c r="S227" i="38" s="1"/>
  <c r="BF227" i="38"/>
  <c r="BW227" i="38" s="1"/>
  <c r="AU226" i="38"/>
  <c r="AT226" i="38"/>
  <c r="AC226" i="38"/>
  <c r="U226" i="38"/>
  <c r="Q226" i="38"/>
  <c r="S226" i="38" s="1"/>
  <c r="BF226" i="38"/>
  <c r="BW226" i="38" s="1"/>
  <c r="AU225" i="38"/>
  <c r="AT225" i="38"/>
  <c r="AC225" i="38"/>
  <c r="U225" i="38"/>
  <c r="Q225" i="38"/>
  <c r="S225" i="38" s="1"/>
  <c r="BF225" i="38"/>
  <c r="BW225" i="38" s="1"/>
  <c r="AU224" i="38"/>
  <c r="AT224" i="38"/>
  <c r="AC224" i="38"/>
  <c r="U224" i="38"/>
  <c r="Q224" i="38"/>
  <c r="S224" i="38" s="1"/>
  <c r="BF224" i="38"/>
  <c r="BW224" i="38" s="1"/>
  <c r="AU223" i="38"/>
  <c r="AT223" i="38"/>
  <c r="AC223" i="38"/>
  <c r="U223" i="38"/>
  <c r="Q223" i="38"/>
  <c r="S223" i="38" s="1"/>
  <c r="BF223" i="38"/>
  <c r="BW223" i="38" s="1"/>
  <c r="AU222" i="38"/>
  <c r="AT222" i="38"/>
  <c r="AC222" i="38"/>
  <c r="U222" i="38"/>
  <c r="Q222" i="38"/>
  <c r="S222" i="38" s="1"/>
  <c r="BF222" i="38"/>
  <c r="BW222" i="38" s="1"/>
  <c r="AU221" i="38"/>
  <c r="AT221" i="38"/>
  <c r="AC221" i="38"/>
  <c r="U221" i="38"/>
  <c r="P221" i="38"/>
  <c r="BF221" i="38"/>
  <c r="BW221" i="38" s="1"/>
  <c r="AU220" i="38"/>
  <c r="AT220" i="38"/>
  <c r="AC220" i="38"/>
  <c r="U220" i="38"/>
  <c r="Q220" i="38"/>
  <c r="S220" i="38" s="1"/>
  <c r="BF220" i="38"/>
  <c r="BW220" i="38" s="1"/>
  <c r="AU219" i="38"/>
  <c r="AT219" i="38"/>
  <c r="AC219" i="38"/>
  <c r="U219" i="38"/>
  <c r="Q219" i="38"/>
  <c r="S219" i="38" s="1"/>
  <c r="BF219" i="38"/>
  <c r="BW219" i="38" s="1"/>
  <c r="AU218" i="38"/>
  <c r="AT218" i="38"/>
  <c r="AC218" i="38"/>
  <c r="U218" i="38"/>
  <c r="Q218" i="38"/>
  <c r="S218" i="38" s="1"/>
  <c r="BF218" i="38"/>
  <c r="BW218" i="38" s="1"/>
  <c r="AU217" i="38"/>
  <c r="AT217" i="38"/>
  <c r="AC217" i="38"/>
  <c r="U217" i="38"/>
  <c r="Q217" i="38"/>
  <c r="S217" i="38" s="1"/>
  <c r="BF217" i="38"/>
  <c r="BW217" i="38" s="1"/>
  <c r="AU216" i="38"/>
  <c r="AT216" i="38"/>
  <c r="AC216" i="38"/>
  <c r="U216" i="38"/>
  <c r="Q216" i="38"/>
  <c r="S216" i="38" s="1"/>
  <c r="BF216" i="38"/>
  <c r="BW216" i="38" s="1"/>
  <c r="AU215" i="38"/>
  <c r="AT215" i="38"/>
  <c r="AC215" i="38"/>
  <c r="U215" i="38"/>
  <c r="Q215" i="38"/>
  <c r="S215" i="38" s="1"/>
  <c r="BF215" i="38"/>
  <c r="BW215" i="38" s="1"/>
  <c r="AU214" i="38"/>
  <c r="AT214" i="38"/>
  <c r="AC214" i="38"/>
  <c r="U214" i="38"/>
  <c r="Q214" i="38"/>
  <c r="S214" i="38" s="1"/>
  <c r="BF214" i="38"/>
  <c r="BW214" i="38" s="1"/>
  <c r="AU213" i="38"/>
  <c r="AT213" i="38"/>
  <c r="AC213" i="38"/>
  <c r="U213" i="38"/>
  <c r="Q213" i="38"/>
  <c r="S213" i="38" s="1"/>
  <c r="BF213" i="38"/>
  <c r="BW213" i="38" s="1"/>
  <c r="AU212" i="38"/>
  <c r="AT212" i="38"/>
  <c r="AC212" i="38"/>
  <c r="U212" i="38"/>
  <c r="Q212" i="38"/>
  <c r="S212" i="38" s="1"/>
  <c r="BF212" i="38"/>
  <c r="BW212" i="38" s="1"/>
  <c r="AU211" i="38"/>
  <c r="AT211" i="38"/>
  <c r="AC211" i="38"/>
  <c r="U211" i="38"/>
  <c r="Q211" i="38"/>
  <c r="S211" i="38" s="1"/>
  <c r="BF211" i="38"/>
  <c r="BW211" i="38" s="1"/>
  <c r="AU210" i="38"/>
  <c r="AT210" i="38"/>
  <c r="AC210" i="38"/>
  <c r="U210" i="38"/>
  <c r="Q210" i="38"/>
  <c r="S210" i="38" s="1"/>
  <c r="BF210" i="38"/>
  <c r="BW210" i="38" s="1"/>
  <c r="AU209" i="38"/>
  <c r="AT209" i="38"/>
  <c r="AC209" i="38"/>
  <c r="U209" i="38"/>
  <c r="Q209" i="38"/>
  <c r="S209" i="38" s="1"/>
  <c r="BF209" i="38"/>
  <c r="BW209" i="38" s="1"/>
  <c r="AU208" i="38"/>
  <c r="AT208" i="38"/>
  <c r="AC208" i="38"/>
  <c r="U208" i="38"/>
  <c r="Q208" i="38"/>
  <c r="S208" i="38" s="1"/>
  <c r="BF208" i="38"/>
  <c r="BW208" i="38" s="1"/>
  <c r="AU207" i="38"/>
  <c r="AT207" i="38"/>
  <c r="AC207" i="38"/>
  <c r="Q207" i="38"/>
  <c r="S207" i="38" s="1"/>
  <c r="N207" i="38"/>
  <c r="U207" i="38" s="1"/>
  <c r="AU206" i="38"/>
  <c r="AT206" i="38"/>
  <c r="AC206" i="38"/>
  <c r="Q206" i="38"/>
  <c r="S206" i="38" s="1"/>
  <c r="N206" i="38"/>
  <c r="U206" i="38" s="1"/>
  <c r="AU205" i="38"/>
  <c r="AT205" i="38"/>
  <c r="AC205" i="38"/>
  <c r="Q205" i="38"/>
  <c r="S205" i="38" s="1"/>
  <c r="N205" i="38"/>
  <c r="U205" i="38" s="1"/>
  <c r="BF205" i="38"/>
  <c r="BW205" i="38" s="1"/>
  <c r="AU204" i="38"/>
  <c r="AT204" i="38"/>
  <c r="AC204" i="38"/>
  <c r="Q204" i="38"/>
  <c r="S204" i="38" s="1"/>
  <c r="N204" i="38"/>
  <c r="U204" i="38" s="1"/>
  <c r="BF204" i="38"/>
  <c r="BW204" i="38" s="1"/>
  <c r="AU203" i="38"/>
  <c r="AT203" i="38"/>
  <c r="AC203" i="38"/>
  <c r="Q203" i="38"/>
  <c r="S203" i="38" s="1"/>
  <c r="N203" i="38"/>
  <c r="U203" i="38" s="1"/>
  <c r="AU202" i="38"/>
  <c r="AT202" i="38"/>
  <c r="AC202" i="38"/>
  <c r="Q202" i="38"/>
  <c r="S202" i="38" s="1"/>
  <c r="N202" i="38"/>
  <c r="U202" i="38" s="1"/>
  <c r="BF202" i="38"/>
  <c r="BW202" i="38" s="1"/>
  <c r="AU201" i="38"/>
  <c r="AT201" i="38"/>
  <c r="AC201" i="38"/>
  <c r="Q201" i="38"/>
  <c r="S201" i="38" s="1"/>
  <c r="N201" i="38"/>
  <c r="U201" i="38" s="1"/>
  <c r="AU200" i="38"/>
  <c r="AT200" i="38"/>
  <c r="AC200" i="38"/>
  <c r="Q200" i="38"/>
  <c r="S200" i="38" s="1"/>
  <c r="N200" i="38"/>
  <c r="U200" i="38" s="1"/>
  <c r="BF200" i="38"/>
  <c r="BW200" i="38" s="1"/>
  <c r="AU199" i="38"/>
  <c r="AT199" i="38"/>
  <c r="AC199" i="38"/>
  <c r="Q199" i="38"/>
  <c r="S199" i="38" s="1"/>
  <c r="N199" i="38"/>
  <c r="U199" i="38" s="1"/>
  <c r="BF199" i="38"/>
  <c r="BW199" i="38" s="1"/>
  <c r="AU198" i="38"/>
  <c r="AT198" i="38"/>
  <c r="AC198" i="38"/>
  <c r="U198" i="38"/>
  <c r="Q198" i="38"/>
  <c r="S198" i="38" s="1"/>
  <c r="AU197" i="38"/>
  <c r="AT197" i="38"/>
  <c r="AC197" i="38"/>
  <c r="U197" i="38"/>
  <c r="Q197" i="38"/>
  <c r="S197" i="38" s="1"/>
  <c r="BF197" i="38"/>
  <c r="BW197" i="38" s="1"/>
  <c r="AU196" i="38"/>
  <c r="AT196" i="38"/>
  <c r="AC196" i="38"/>
  <c r="U196" i="38"/>
  <c r="Q196" i="38"/>
  <c r="S196" i="38" s="1"/>
  <c r="BF196" i="38"/>
  <c r="BW196" i="38" s="1"/>
  <c r="AU195" i="38"/>
  <c r="AT195" i="38"/>
  <c r="AC195" i="38"/>
  <c r="U195" i="38"/>
  <c r="Q195" i="38"/>
  <c r="S195" i="38" s="1"/>
  <c r="BF195" i="38"/>
  <c r="BW195" i="38" s="1"/>
  <c r="AU194" i="38"/>
  <c r="AT194" i="38"/>
  <c r="AC194" i="38"/>
  <c r="U194" i="38"/>
  <c r="Q194" i="38"/>
  <c r="S194" i="38" s="1"/>
  <c r="AU193" i="38"/>
  <c r="AT193" i="38"/>
  <c r="AC193" i="38"/>
  <c r="U193" i="38"/>
  <c r="Q193" i="38"/>
  <c r="S193" i="38" s="1"/>
  <c r="BF193" i="38"/>
  <c r="BW193" i="38" s="1"/>
  <c r="AU192" i="38"/>
  <c r="AT192" i="38"/>
  <c r="AC192" i="38"/>
  <c r="U192" i="38"/>
  <c r="Q192" i="38"/>
  <c r="S192" i="38" s="1"/>
  <c r="BF192" i="38"/>
  <c r="BW192" i="38" s="1"/>
  <c r="AU191" i="38"/>
  <c r="AT191" i="38"/>
  <c r="AC191" i="38"/>
  <c r="U191" i="38"/>
  <c r="Q191" i="38"/>
  <c r="S191" i="38" s="1"/>
  <c r="BF191" i="38"/>
  <c r="BW191" i="38" s="1"/>
  <c r="AU190" i="38"/>
  <c r="AT190" i="38"/>
  <c r="AC190" i="38"/>
  <c r="U190" i="38"/>
  <c r="Q190" i="38"/>
  <c r="S190" i="38" s="1"/>
  <c r="BF190" i="38"/>
  <c r="BW190" i="38" s="1"/>
  <c r="AU189" i="38"/>
  <c r="AT189" i="38"/>
  <c r="AC189" i="38"/>
  <c r="U189" i="38"/>
  <c r="Q189" i="38"/>
  <c r="S189" i="38" s="1"/>
  <c r="BF189" i="38"/>
  <c r="BW189" i="38" s="1"/>
  <c r="AU188" i="38"/>
  <c r="AT188" i="38"/>
  <c r="AC188" i="38"/>
  <c r="U188" i="38"/>
  <c r="Q188" i="38"/>
  <c r="S188" i="38" s="1"/>
  <c r="BF188" i="38"/>
  <c r="BW188" i="38" s="1"/>
  <c r="AU187" i="38"/>
  <c r="AT187" i="38"/>
  <c r="AC187" i="38"/>
  <c r="U187" i="38"/>
  <c r="Q187" i="38"/>
  <c r="S187" i="38" s="1"/>
  <c r="BF187" i="38"/>
  <c r="BW187" i="38" s="1"/>
  <c r="AU186" i="38"/>
  <c r="AT186" i="38"/>
  <c r="AC186" i="38"/>
  <c r="U186" i="38"/>
  <c r="Q186" i="38"/>
  <c r="S186" i="38" s="1"/>
  <c r="BF186" i="38"/>
  <c r="BW186" i="38" s="1"/>
  <c r="AU185" i="38"/>
  <c r="AT185" i="38"/>
  <c r="AC185" i="38"/>
  <c r="U185" i="38"/>
  <c r="Q185" i="38"/>
  <c r="S185" i="38" s="1"/>
  <c r="BF185" i="38"/>
  <c r="BW185" i="38" s="1"/>
  <c r="AU184" i="38"/>
  <c r="AT184" i="38"/>
  <c r="AC184" i="38"/>
  <c r="U184" i="38"/>
  <c r="Q184" i="38"/>
  <c r="S184" i="38" s="1"/>
  <c r="BF184" i="38"/>
  <c r="BW184" i="38" s="1"/>
  <c r="AU183" i="38"/>
  <c r="AT183" i="38"/>
  <c r="AC183" i="38"/>
  <c r="U183" i="38"/>
  <c r="Q183" i="38"/>
  <c r="S183" i="38" s="1"/>
  <c r="BF183" i="38"/>
  <c r="BW183" i="38" s="1"/>
  <c r="AU182" i="38"/>
  <c r="AT182" i="38"/>
  <c r="AC182" i="38"/>
  <c r="U182" i="38"/>
  <c r="Q182" i="38"/>
  <c r="S182" i="38" s="1"/>
  <c r="BF182" i="38"/>
  <c r="BW182" i="38" s="1"/>
  <c r="AU181" i="38"/>
  <c r="AT181" i="38"/>
  <c r="AC181" i="38"/>
  <c r="U181" i="38"/>
  <c r="Q181" i="38"/>
  <c r="S181" i="38" s="1"/>
  <c r="BF181" i="38"/>
  <c r="BW181" i="38" s="1"/>
  <c r="AU180" i="38"/>
  <c r="AT180" i="38"/>
  <c r="AC180" i="38"/>
  <c r="U180" i="38"/>
  <c r="Q180" i="38"/>
  <c r="S180" i="38" s="1"/>
  <c r="BF180" i="38"/>
  <c r="BW180" i="38" s="1"/>
  <c r="AU179" i="38"/>
  <c r="AT179" i="38"/>
  <c r="AC179" i="38"/>
  <c r="U179" i="38"/>
  <c r="Q179" i="38"/>
  <c r="S179" i="38" s="1"/>
  <c r="BF179" i="38"/>
  <c r="BW179" i="38" s="1"/>
  <c r="AU178" i="38"/>
  <c r="AT178" i="38"/>
  <c r="AC178" i="38"/>
  <c r="U178" i="38"/>
  <c r="Q178" i="38"/>
  <c r="S178" i="38" s="1"/>
  <c r="BF178" i="38"/>
  <c r="BW178" i="38" s="1"/>
  <c r="AU177" i="38"/>
  <c r="AT177" i="38"/>
  <c r="AC177" i="38"/>
  <c r="U177" i="38"/>
  <c r="Q177" i="38"/>
  <c r="S177" i="38" s="1"/>
  <c r="BF177" i="38"/>
  <c r="BW177" i="38" s="1"/>
  <c r="AU176" i="38"/>
  <c r="AT176" i="38"/>
  <c r="AC176" i="38"/>
  <c r="U176" i="38"/>
  <c r="Q176" i="38"/>
  <c r="S176" i="38" s="1"/>
  <c r="BF176" i="38"/>
  <c r="BW176" i="38" s="1"/>
  <c r="AU175" i="38"/>
  <c r="AT175" i="38"/>
  <c r="AC175" i="38"/>
  <c r="U175" i="38"/>
  <c r="Q175" i="38"/>
  <c r="S175" i="38" s="1"/>
  <c r="BF175" i="38"/>
  <c r="BW175" i="38" s="1"/>
  <c r="AU174" i="38"/>
  <c r="AT174" i="38"/>
  <c r="AC174" i="38"/>
  <c r="Q174" i="38"/>
  <c r="S174" i="38" s="1"/>
  <c r="N174" i="38"/>
  <c r="U174" i="38" s="1"/>
  <c r="AU173" i="38"/>
  <c r="AT173" i="38"/>
  <c r="AC173" i="38"/>
  <c r="Q173" i="38"/>
  <c r="S173" i="38" s="1"/>
  <c r="N173" i="38"/>
  <c r="U173" i="38" s="1"/>
  <c r="AU172" i="38"/>
  <c r="AT172" i="38"/>
  <c r="AC172" i="38"/>
  <c r="Q172" i="38"/>
  <c r="S172" i="38" s="1"/>
  <c r="N172" i="38"/>
  <c r="U172" i="38" s="1"/>
  <c r="AU171" i="38"/>
  <c r="AT171" i="38"/>
  <c r="AC171" i="38"/>
  <c r="Q171" i="38"/>
  <c r="S171" i="38" s="1"/>
  <c r="N171" i="38"/>
  <c r="U171" i="38" s="1"/>
  <c r="AU170" i="38"/>
  <c r="AT170" i="38"/>
  <c r="AC170" i="38"/>
  <c r="Q170" i="38"/>
  <c r="S170" i="38" s="1"/>
  <c r="N170" i="38"/>
  <c r="U170" i="38" s="1"/>
  <c r="BF170" i="38"/>
  <c r="BW170" i="38" s="1"/>
  <c r="AU169" i="38"/>
  <c r="AT169" i="38"/>
  <c r="AC169" i="38"/>
  <c r="Q169" i="38"/>
  <c r="S169" i="38" s="1"/>
  <c r="N169" i="38"/>
  <c r="U169" i="38" s="1"/>
  <c r="BF169" i="38"/>
  <c r="BW169" i="38" s="1"/>
  <c r="AU168" i="38"/>
  <c r="AT168" i="38"/>
  <c r="AC168" i="38"/>
  <c r="Q168" i="38"/>
  <c r="S168" i="38" s="1"/>
  <c r="N168" i="38"/>
  <c r="U168" i="38" s="1"/>
  <c r="AU167" i="38"/>
  <c r="AT167" i="38"/>
  <c r="AC167" i="38"/>
  <c r="Q167" i="38"/>
  <c r="S167" i="38" s="1"/>
  <c r="N167" i="38"/>
  <c r="U167" i="38" s="1"/>
  <c r="AU166" i="38"/>
  <c r="AT166" i="38"/>
  <c r="AC166" i="38"/>
  <c r="Q166" i="38"/>
  <c r="S166" i="38" s="1"/>
  <c r="N166" i="38"/>
  <c r="U166" i="38" s="1"/>
  <c r="BF166" i="38"/>
  <c r="BW166" i="38" s="1"/>
  <c r="AU165" i="38"/>
  <c r="AT165" i="38"/>
  <c r="AC165" i="38"/>
  <c r="Q165" i="38"/>
  <c r="S165" i="38" s="1"/>
  <c r="N165" i="38"/>
  <c r="U165" i="38" s="1"/>
  <c r="AU164" i="38"/>
  <c r="AT164" i="38"/>
  <c r="AC164" i="38"/>
  <c r="Q164" i="38"/>
  <c r="S164" i="38" s="1"/>
  <c r="N164" i="38"/>
  <c r="U164" i="38" s="1"/>
  <c r="BF164" i="38"/>
  <c r="BW164" i="38" s="1"/>
  <c r="AU163" i="38"/>
  <c r="AT163" i="38"/>
  <c r="AC163" i="38"/>
  <c r="Q163" i="38"/>
  <c r="S163" i="38" s="1"/>
  <c r="N163" i="38"/>
  <c r="U163" i="38" s="1"/>
  <c r="AU162" i="38"/>
  <c r="AT162" i="38"/>
  <c r="AC162" i="38"/>
  <c r="Q162" i="38"/>
  <c r="S162" i="38" s="1"/>
  <c r="N162" i="38"/>
  <c r="U162" i="38" s="1"/>
  <c r="AU161" i="38"/>
  <c r="AT161" i="38"/>
  <c r="AC161" i="38"/>
  <c r="Q161" i="38"/>
  <c r="S161" i="38" s="1"/>
  <c r="N161" i="38"/>
  <c r="U161" i="38" s="1"/>
  <c r="AU160" i="38"/>
  <c r="AT160" i="38"/>
  <c r="AC160" i="38"/>
  <c r="Q160" i="38"/>
  <c r="S160" i="38" s="1"/>
  <c r="N160" i="38"/>
  <c r="U160" i="38" s="1"/>
  <c r="AU159" i="38"/>
  <c r="AT159" i="38"/>
  <c r="AC159" i="38"/>
  <c r="U159" i="38"/>
  <c r="Q159" i="38"/>
  <c r="S159" i="38" s="1"/>
  <c r="BF159" i="38"/>
  <c r="BW159" i="38" s="1"/>
  <c r="AU158" i="38"/>
  <c r="AT158" i="38"/>
  <c r="AC158" i="38"/>
  <c r="U158" i="38"/>
  <c r="Q158" i="38"/>
  <c r="S158" i="38" s="1"/>
  <c r="BF158" i="38"/>
  <c r="BW158" i="38" s="1"/>
  <c r="AU157" i="38"/>
  <c r="AT157" i="38"/>
  <c r="AC157" i="38"/>
  <c r="U157" i="38"/>
  <c r="Q157" i="38"/>
  <c r="S157" i="38" s="1"/>
  <c r="BF157" i="38"/>
  <c r="BW157" i="38" s="1"/>
  <c r="AU156" i="38"/>
  <c r="AT156" i="38"/>
  <c r="AC156" i="38"/>
  <c r="U156" i="38"/>
  <c r="Q156" i="38"/>
  <c r="S156" i="38" s="1"/>
  <c r="BF156" i="38"/>
  <c r="BW156" i="38" s="1"/>
  <c r="AU155" i="38"/>
  <c r="AT155" i="38"/>
  <c r="AC155" i="38"/>
  <c r="U155" i="38"/>
  <c r="Q155" i="38"/>
  <c r="S155" i="38" s="1"/>
  <c r="BF155" i="38"/>
  <c r="BW155" i="38" s="1"/>
  <c r="AU154" i="38"/>
  <c r="AT154" i="38"/>
  <c r="AC154" i="38"/>
  <c r="U154" i="38"/>
  <c r="Q154" i="38"/>
  <c r="S154" i="38" s="1"/>
  <c r="BF154" i="38"/>
  <c r="BW154" i="38" s="1"/>
  <c r="AU153" i="38"/>
  <c r="AT153" i="38"/>
  <c r="AC153" i="38"/>
  <c r="U153" i="38"/>
  <c r="Q153" i="38"/>
  <c r="S153" i="38" s="1"/>
  <c r="BF153" i="38"/>
  <c r="BW153" i="38" s="1"/>
  <c r="AU152" i="38"/>
  <c r="AT152" i="38"/>
  <c r="AC152" i="38"/>
  <c r="U152" i="38"/>
  <c r="Q152" i="38"/>
  <c r="S152" i="38" s="1"/>
  <c r="BF152" i="38"/>
  <c r="BW152" i="38" s="1"/>
  <c r="AU151" i="38"/>
  <c r="AT151" i="38"/>
  <c r="AC151" i="38"/>
  <c r="U151" i="38"/>
  <c r="Q151" i="38"/>
  <c r="S151" i="38" s="1"/>
  <c r="BF151" i="38"/>
  <c r="BW151" i="38" s="1"/>
  <c r="AU150" i="38"/>
  <c r="AT150" i="38"/>
  <c r="AC150" i="38"/>
  <c r="U150" i="38"/>
  <c r="Q150" i="38"/>
  <c r="S150" i="38" s="1"/>
  <c r="BF150" i="38"/>
  <c r="BW150" i="38" s="1"/>
  <c r="AU149" i="38"/>
  <c r="AT149" i="38"/>
  <c r="AC149" i="38"/>
  <c r="U149" i="38"/>
  <c r="Q149" i="38"/>
  <c r="S149" i="38" s="1"/>
  <c r="BF149" i="38"/>
  <c r="BW149" i="38" s="1"/>
  <c r="AU148" i="38"/>
  <c r="AT148" i="38"/>
  <c r="AC148" i="38"/>
  <c r="U148" i="38"/>
  <c r="Q148" i="38"/>
  <c r="S148" i="38" s="1"/>
  <c r="BF148" i="38"/>
  <c r="BW148" i="38" s="1"/>
  <c r="AU147" i="38"/>
  <c r="AT147" i="38"/>
  <c r="AC147" i="38"/>
  <c r="U147" i="38"/>
  <c r="Q147" i="38"/>
  <c r="S147" i="38" s="1"/>
  <c r="BF147" i="38"/>
  <c r="BW147" i="38" s="1"/>
  <c r="AU146" i="38"/>
  <c r="AT146" i="38"/>
  <c r="AC146" i="38"/>
  <c r="U146" i="38"/>
  <c r="Q146" i="38"/>
  <c r="S146" i="38" s="1"/>
  <c r="BF146" i="38"/>
  <c r="BW146" i="38" s="1"/>
  <c r="AU145" i="38"/>
  <c r="AT145" i="38"/>
  <c r="AC145" i="38"/>
  <c r="U145" i="38"/>
  <c r="Q145" i="38"/>
  <c r="S145" i="38" s="1"/>
  <c r="BF145" i="38"/>
  <c r="BW145" i="38" s="1"/>
  <c r="AU144" i="38"/>
  <c r="AT144" i="38"/>
  <c r="AC144" i="38"/>
  <c r="U144" i="38"/>
  <c r="Q144" i="38"/>
  <c r="S144" i="38" s="1"/>
  <c r="BF144" i="38"/>
  <c r="BW144" i="38" s="1"/>
  <c r="AU143" i="38"/>
  <c r="AT143" i="38"/>
  <c r="AC143" i="38"/>
  <c r="U143" i="38"/>
  <c r="Q143" i="38"/>
  <c r="S143" i="38" s="1"/>
  <c r="BF143" i="38"/>
  <c r="BW143" i="38" s="1"/>
  <c r="AU142" i="38"/>
  <c r="AT142" i="38"/>
  <c r="AC142" i="38"/>
  <c r="U142" i="38"/>
  <c r="Q142" i="38"/>
  <c r="S142" i="38" s="1"/>
  <c r="BF142" i="38"/>
  <c r="BW142" i="38" s="1"/>
  <c r="AU141" i="38"/>
  <c r="AT141" i="38"/>
  <c r="AC141" i="38"/>
  <c r="U141" i="38"/>
  <c r="Q141" i="38"/>
  <c r="S141" i="38" s="1"/>
  <c r="BF141" i="38"/>
  <c r="BW141" i="38" s="1"/>
  <c r="AU140" i="38"/>
  <c r="AT140" i="38"/>
  <c r="AC140" i="38"/>
  <c r="U140" i="38"/>
  <c r="Q140" i="38"/>
  <c r="S140" i="38" s="1"/>
  <c r="BF140" i="38"/>
  <c r="BW140" i="38" s="1"/>
  <c r="AU139" i="38"/>
  <c r="AT139" i="38"/>
  <c r="AC139" i="38"/>
  <c r="U139" i="38"/>
  <c r="Q139" i="38"/>
  <c r="S139" i="38" s="1"/>
  <c r="BF139" i="38"/>
  <c r="BW139" i="38" s="1"/>
  <c r="AU138" i="38"/>
  <c r="AT138" i="38"/>
  <c r="AC138" i="38"/>
  <c r="U138" i="38"/>
  <c r="Q138" i="38"/>
  <c r="S138" i="38" s="1"/>
  <c r="BF138" i="38"/>
  <c r="BW138" i="38" s="1"/>
  <c r="AU137" i="38"/>
  <c r="AT137" i="38"/>
  <c r="AC137" i="38"/>
  <c r="U137" i="38"/>
  <c r="Q137" i="38"/>
  <c r="S137" i="38" s="1"/>
  <c r="BF137" i="38"/>
  <c r="BW137" i="38" s="1"/>
  <c r="AU136" i="38"/>
  <c r="AT136" i="38"/>
  <c r="AC136" i="38"/>
  <c r="U136" i="38"/>
  <c r="Q136" i="38"/>
  <c r="S136" i="38" s="1"/>
  <c r="BF136" i="38"/>
  <c r="BW136" i="38" s="1"/>
  <c r="AU135" i="38"/>
  <c r="AT135" i="38"/>
  <c r="AC135" i="38"/>
  <c r="U135" i="38"/>
  <c r="Q135" i="38"/>
  <c r="S135" i="38" s="1"/>
  <c r="BF135" i="38"/>
  <c r="BW135" i="38" s="1"/>
  <c r="AU134" i="38"/>
  <c r="AT134" i="38"/>
  <c r="AC134" i="38"/>
  <c r="U134" i="38"/>
  <c r="Q134" i="38"/>
  <c r="S134" i="38" s="1"/>
  <c r="BF134" i="38"/>
  <c r="BW134" i="38" s="1"/>
  <c r="AU133" i="38"/>
  <c r="AT133" i="38"/>
  <c r="AC133" i="38"/>
  <c r="U133" i="38"/>
  <c r="Q133" i="38"/>
  <c r="S133" i="38" s="1"/>
  <c r="BF133" i="38"/>
  <c r="BW133" i="38" s="1"/>
  <c r="AU132" i="38"/>
  <c r="AT132" i="38"/>
  <c r="AC132" i="38"/>
  <c r="U132" i="38"/>
  <c r="Q132" i="38"/>
  <c r="S132" i="38" s="1"/>
  <c r="BF132" i="38"/>
  <c r="BW132" i="38" s="1"/>
  <c r="AU131" i="38"/>
  <c r="AT131" i="38"/>
  <c r="AC131" i="38"/>
  <c r="U131" i="38"/>
  <c r="Q131" i="38"/>
  <c r="S131" i="38" s="1"/>
  <c r="BF131" i="38"/>
  <c r="BW131" i="38" s="1"/>
  <c r="AU130" i="38"/>
  <c r="AT130" i="38"/>
  <c r="AC130" i="38"/>
  <c r="U130" i="38"/>
  <c r="Q130" i="38"/>
  <c r="S130" i="38" s="1"/>
  <c r="BF130" i="38"/>
  <c r="BW130" i="38" s="1"/>
  <c r="AU129" i="38"/>
  <c r="AT129" i="38"/>
  <c r="AC129" i="38"/>
  <c r="U129" i="38"/>
  <c r="Q129" i="38"/>
  <c r="S129" i="38" s="1"/>
  <c r="BF129" i="38"/>
  <c r="BW129" i="38" s="1"/>
  <c r="AU128" i="38"/>
  <c r="AT128" i="38"/>
  <c r="AC128" i="38"/>
  <c r="U128" i="38"/>
  <c r="Q128" i="38"/>
  <c r="S128" i="38" s="1"/>
  <c r="BF128" i="38"/>
  <c r="BW128" i="38" s="1"/>
  <c r="AU127" i="38"/>
  <c r="AT127" i="38"/>
  <c r="AC127" i="38"/>
  <c r="U127" i="38"/>
  <c r="Q127" i="38"/>
  <c r="S127" i="38" s="1"/>
  <c r="BF127" i="38"/>
  <c r="BW127" i="38" s="1"/>
  <c r="AU126" i="38"/>
  <c r="AT126" i="38"/>
  <c r="AC126" i="38"/>
  <c r="U126" i="38"/>
  <c r="Q126" i="38"/>
  <c r="S126" i="38" s="1"/>
  <c r="BF126" i="38"/>
  <c r="BW126" i="38" s="1"/>
  <c r="AU125" i="38"/>
  <c r="AT125" i="38"/>
  <c r="AC125" i="38"/>
  <c r="U125" i="38"/>
  <c r="Q125" i="38"/>
  <c r="S125" i="38" s="1"/>
  <c r="BF125" i="38"/>
  <c r="BW125" i="38" s="1"/>
  <c r="AU124" i="38"/>
  <c r="AT124" i="38"/>
  <c r="AC124" i="38"/>
  <c r="U124" i="38"/>
  <c r="Q124" i="38"/>
  <c r="S124" i="38" s="1"/>
  <c r="BF124" i="38"/>
  <c r="BW124" i="38" s="1"/>
  <c r="AU123" i="38"/>
  <c r="AT123" i="38"/>
  <c r="AC123" i="38"/>
  <c r="U123" i="38"/>
  <c r="Q123" i="38"/>
  <c r="S123" i="38" s="1"/>
  <c r="BF123" i="38"/>
  <c r="BW123" i="38" s="1"/>
  <c r="AU122" i="38"/>
  <c r="AT122" i="38"/>
  <c r="AC122" i="38"/>
  <c r="U122" i="38"/>
  <c r="Q122" i="38"/>
  <c r="S122" i="38" s="1"/>
  <c r="BF122" i="38"/>
  <c r="BW122" i="38" s="1"/>
  <c r="AU121" i="38"/>
  <c r="AT121" i="38"/>
  <c r="AC121" i="38"/>
  <c r="U121" i="38"/>
  <c r="Q121" i="38"/>
  <c r="S121" i="38" s="1"/>
  <c r="BF121" i="38"/>
  <c r="BW121" i="38" s="1"/>
  <c r="AU120" i="38"/>
  <c r="AT120" i="38"/>
  <c r="AC120" i="38"/>
  <c r="U120" i="38"/>
  <c r="Q120" i="38"/>
  <c r="S120" i="38" s="1"/>
  <c r="BF120" i="38"/>
  <c r="BW120" i="38" s="1"/>
  <c r="AU119" i="38"/>
  <c r="AT119" i="38"/>
  <c r="AC119" i="38"/>
  <c r="U119" i="38"/>
  <c r="Q119" i="38"/>
  <c r="S119" i="38" s="1"/>
  <c r="BF119" i="38"/>
  <c r="BW119" i="38" s="1"/>
  <c r="AU118" i="38"/>
  <c r="AT118" i="38"/>
  <c r="AC118" i="38"/>
  <c r="U118" i="38"/>
  <c r="Q118" i="38"/>
  <c r="S118" i="38" s="1"/>
  <c r="BF118" i="38"/>
  <c r="BW118" i="38" s="1"/>
  <c r="AU117" i="38"/>
  <c r="AT117" i="38"/>
  <c r="AC117" i="38"/>
  <c r="U117" i="38"/>
  <c r="Q117" i="38"/>
  <c r="S117" i="38" s="1"/>
  <c r="BF117" i="38"/>
  <c r="BW117" i="38" s="1"/>
  <c r="AU116" i="38"/>
  <c r="AT116" i="38"/>
  <c r="AC116" i="38"/>
  <c r="U116" i="38"/>
  <c r="Q116" i="38"/>
  <c r="S116" i="38" s="1"/>
  <c r="BF116" i="38"/>
  <c r="BW116" i="38" s="1"/>
  <c r="AU115" i="38"/>
  <c r="AT115" i="38"/>
  <c r="AC115" i="38"/>
  <c r="U115" i="38"/>
  <c r="Q115" i="38"/>
  <c r="S115" i="38" s="1"/>
  <c r="BF115" i="38"/>
  <c r="BW115" i="38" s="1"/>
  <c r="AU114" i="38"/>
  <c r="AT114" i="38"/>
  <c r="AC114" i="38"/>
  <c r="U114" i="38"/>
  <c r="Q114" i="38"/>
  <c r="S114" i="38" s="1"/>
  <c r="BF114" i="38"/>
  <c r="BW114" i="38" s="1"/>
  <c r="AU113" i="38"/>
  <c r="AT113" i="38"/>
  <c r="AC113" i="38"/>
  <c r="U113" i="38"/>
  <c r="Q113" i="38"/>
  <c r="S113" i="38" s="1"/>
  <c r="BF113" i="38"/>
  <c r="BW113" i="38" s="1"/>
  <c r="AU112" i="38"/>
  <c r="AT112" i="38"/>
  <c r="AC112" i="38"/>
  <c r="U112" i="38"/>
  <c r="Q112" i="38"/>
  <c r="S112" i="38" s="1"/>
  <c r="BF112" i="38"/>
  <c r="BW112" i="38" s="1"/>
  <c r="AU111" i="38"/>
  <c r="AT111" i="38"/>
  <c r="AC111" i="38"/>
  <c r="U111" i="38"/>
  <c r="Q111" i="38"/>
  <c r="S111" i="38" s="1"/>
  <c r="BF111" i="38"/>
  <c r="BW111" i="38" s="1"/>
  <c r="AU110" i="38"/>
  <c r="AT110" i="38"/>
  <c r="AC110" i="38"/>
  <c r="U110" i="38"/>
  <c r="Q110" i="38"/>
  <c r="S110" i="38" s="1"/>
  <c r="BF110" i="38"/>
  <c r="BW110" i="38" s="1"/>
  <c r="AU109" i="38"/>
  <c r="AT109" i="38"/>
  <c r="AC109" i="38"/>
  <c r="U109" i="38"/>
  <c r="Q109" i="38"/>
  <c r="S109" i="38" s="1"/>
  <c r="BF109" i="38"/>
  <c r="BW109" i="38" s="1"/>
  <c r="AU108" i="38"/>
  <c r="AT108" i="38"/>
  <c r="AC108" i="38"/>
  <c r="U108" i="38"/>
  <c r="Q108" i="38"/>
  <c r="S108" i="38" s="1"/>
  <c r="BF108" i="38"/>
  <c r="BW108" i="38" s="1"/>
  <c r="AU107" i="38"/>
  <c r="AT107" i="38"/>
  <c r="AC107" i="38"/>
  <c r="U107" i="38"/>
  <c r="Q107" i="38"/>
  <c r="S107" i="38" s="1"/>
  <c r="AU106" i="38"/>
  <c r="AT106" i="38"/>
  <c r="AC106" i="38"/>
  <c r="U106" i="38"/>
  <c r="Q106" i="38"/>
  <c r="S106" i="38" s="1"/>
  <c r="BF106" i="38"/>
  <c r="BW106" i="38" s="1"/>
  <c r="AU105" i="38"/>
  <c r="AT105" i="38"/>
  <c r="AC105" i="38"/>
  <c r="U105" i="38"/>
  <c r="Q105" i="38"/>
  <c r="S105" i="38" s="1"/>
  <c r="BF105" i="38"/>
  <c r="BW105" i="38" s="1"/>
  <c r="AU104" i="38"/>
  <c r="AT104" i="38"/>
  <c r="AC104" i="38"/>
  <c r="U104" i="38"/>
  <c r="Q104" i="38"/>
  <c r="S104" i="38" s="1"/>
  <c r="BF104" i="38"/>
  <c r="BW104" i="38" s="1"/>
  <c r="AU103" i="38"/>
  <c r="AT103" i="38"/>
  <c r="AC103" i="38"/>
  <c r="U103" i="38"/>
  <c r="Q103" i="38"/>
  <c r="S103" i="38" s="1"/>
  <c r="BF103" i="38"/>
  <c r="BW103" i="38" s="1"/>
  <c r="AU102" i="38"/>
  <c r="AT102" i="38"/>
  <c r="AC102" i="38"/>
  <c r="U102" i="38"/>
  <c r="Q102" i="38"/>
  <c r="S102" i="38" s="1"/>
  <c r="BF102" i="38"/>
  <c r="BW102" i="38" s="1"/>
  <c r="AU101" i="38"/>
  <c r="AT101" i="38"/>
  <c r="AC101" i="38"/>
  <c r="U101" i="38"/>
  <c r="Q101" i="38"/>
  <c r="S101" i="38" s="1"/>
  <c r="BF101" i="38"/>
  <c r="BW101" i="38" s="1"/>
  <c r="AU100" i="38"/>
  <c r="AT100" i="38"/>
  <c r="AC100" i="38"/>
  <c r="U100" i="38"/>
  <c r="Q100" i="38"/>
  <c r="S100" i="38" s="1"/>
  <c r="BF100" i="38"/>
  <c r="BW100" i="38" s="1"/>
  <c r="AU99" i="38"/>
  <c r="AT99" i="38"/>
  <c r="AC99" i="38"/>
  <c r="U99" i="38"/>
  <c r="Q99" i="38"/>
  <c r="S99" i="38" s="1"/>
  <c r="BF99" i="38"/>
  <c r="BW99" i="38" s="1"/>
  <c r="AU98" i="38"/>
  <c r="AT98" i="38"/>
  <c r="AC98" i="38"/>
  <c r="U98" i="38"/>
  <c r="Q98" i="38"/>
  <c r="S98" i="38" s="1"/>
  <c r="BF98" i="38"/>
  <c r="BW98" i="38" s="1"/>
  <c r="AU97" i="38"/>
  <c r="AT97" i="38"/>
  <c r="AC97" i="38"/>
  <c r="U97" i="38"/>
  <c r="Q97" i="38"/>
  <c r="S97" i="38" s="1"/>
  <c r="BF97" i="38"/>
  <c r="BW97" i="38" s="1"/>
  <c r="AU96" i="38"/>
  <c r="AT96" i="38"/>
  <c r="AC96" i="38"/>
  <c r="U96" i="38"/>
  <c r="Q96" i="38"/>
  <c r="S96" i="38" s="1"/>
  <c r="BF96" i="38"/>
  <c r="BW96" i="38" s="1"/>
  <c r="AU95" i="38"/>
  <c r="AT95" i="38"/>
  <c r="AC95" i="38"/>
  <c r="U95" i="38"/>
  <c r="Q95" i="38"/>
  <c r="S95" i="38" s="1"/>
  <c r="BF95" i="38"/>
  <c r="BW95" i="38" s="1"/>
  <c r="AU94" i="38"/>
  <c r="AT94" i="38"/>
  <c r="AC94" i="38"/>
  <c r="U94" i="38"/>
  <c r="Q94" i="38"/>
  <c r="S94" i="38" s="1"/>
  <c r="BF94" i="38"/>
  <c r="BW94" i="38" s="1"/>
  <c r="AU93" i="38"/>
  <c r="AT93" i="38"/>
  <c r="AC93" i="38"/>
  <c r="U93" i="38"/>
  <c r="Q93" i="38"/>
  <c r="S93" i="38" s="1"/>
  <c r="BF93" i="38"/>
  <c r="BW93" i="38" s="1"/>
  <c r="AU92" i="38"/>
  <c r="AT92" i="38"/>
  <c r="AC92" i="38"/>
  <c r="U92" i="38"/>
  <c r="Q92" i="38"/>
  <c r="S92" i="38" s="1"/>
  <c r="BF92" i="38"/>
  <c r="BW92" i="38" s="1"/>
  <c r="AU91" i="38"/>
  <c r="AT91" i="38"/>
  <c r="AC91" i="38"/>
  <c r="U91" i="38"/>
  <c r="Q91" i="38"/>
  <c r="S91" i="38" s="1"/>
  <c r="BF91" i="38"/>
  <c r="BW91" i="38" s="1"/>
  <c r="AU90" i="38"/>
  <c r="AT90" i="38"/>
  <c r="AC90" i="38"/>
  <c r="U90" i="38"/>
  <c r="Q90" i="38"/>
  <c r="S90" i="38" s="1"/>
  <c r="BF90" i="38"/>
  <c r="BW90" i="38" s="1"/>
  <c r="AU89" i="38"/>
  <c r="AT89" i="38"/>
  <c r="AC89" i="38"/>
  <c r="U89" i="38"/>
  <c r="Q89" i="38"/>
  <c r="S89" i="38" s="1"/>
  <c r="BF89" i="38"/>
  <c r="BW89" i="38" s="1"/>
  <c r="AU88" i="38"/>
  <c r="AT88" i="38"/>
  <c r="AC88" i="38"/>
  <c r="U88" i="38"/>
  <c r="Q88" i="38"/>
  <c r="S88" i="38" s="1"/>
  <c r="BF88" i="38"/>
  <c r="BW88" i="38" s="1"/>
  <c r="AU87" i="38"/>
  <c r="AT87" i="38"/>
  <c r="AC87" i="38"/>
  <c r="U87" i="38"/>
  <c r="Q87" i="38"/>
  <c r="S87" i="38" s="1"/>
  <c r="BF87" i="38"/>
  <c r="BW87" i="38" s="1"/>
  <c r="AU86" i="38"/>
  <c r="AT86" i="38"/>
  <c r="AC86" i="38"/>
  <c r="U86" i="38"/>
  <c r="Q86" i="38"/>
  <c r="S86" i="38" s="1"/>
  <c r="BF86" i="38"/>
  <c r="BW86" i="38" s="1"/>
  <c r="AU85" i="38"/>
  <c r="AT85" i="38"/>
  <c r="AC85" i="38"/>
  <c r="U85" i="38"/>
  <c r="Q85" i="38"/>
  <c r="S85" i="38" s="1"/>
  <c r="BF85" i="38"/>
  <c r="BW85" i="38" s="1"/>
  <c r="AU84" i="38"/>
  <c r="AT84" i="38"/>
  <c r="AC84" i="38"/>
  <c r="U84" i="38"/>
  <c r="Q84" i="38"/>
  <c r="S84" i="38" s="1"/>
  <c r="BF84" i="38"/>
  <c r="BW84" i="38" s="1"/>
  <c r="AU83" i="38"/>
  <c r="AT83" i="38"/>
  <c r="AC83" i="38"/>
  <c r="U83" i="38"/>
  <c r="Q83" i="38"/>
  <c r="S83" i="38" s="1"/>
  <c r="BF83" i="38"/>
  <c r="BW83" i="38" s="1"/>
  <c r="AU82" i="38"/>
  <c r="AT82" i="38"/>
  <c r="AC82" i="38"/>
  <c r="U82" i="38"/>
  <c r="Q82" i="38"/>
  <c r="S82" i="38" s="1"/>
  <c r="BF82" i="38"/>
  <c r="BW82" i="38" s="1"/>
  <c r="AU81" i="38"/>
  <c r="AT81" i="38"/>
  <c r="AC81" i="38"/>
  <c r="U81" i="38"/>
  <c r="Q81" i="38"/>
  <c r="S81" i="38" s="1"/>
  <c r="BF81" i="38"/>
  <c r="BW81" i="38" s="1"/>
  <c r="AU80" i="38"/>
  <c r="AT80" i="38"/>
  <c r="AC80" i="38"/>
  <c r="U80" i="38"/>
  <c r="Q80" i="38"/>
  <c r="S80" i="38" s="1"/>
  <c r="BF80" i="38"/>
  <c r="BW80" i="38" s="1"/>
  <c r="AU79" i="38"/>
  <c r="AT79" i="38"/>
  <c r="AC79" i="38"/>
  <c r="U79" i="38"/>
  <c r="Q79" i="38"/>
  <c r="S79" i="38" s="1"/>
  <c r="BF79" i="38"/>
  <c r="BW79" i="38" s="1"/>
  <c r="AU78" i="38"/>
  <c r="AT78" i="38"/>
  <c r="AC78" i="38"/>
  <c r="U78" i="38"/>
  <c r="Q78" i="38"/>
  <c r="S78" i="38" s="1"/>
  <c r="BF78" i="38"/>
  <c r="BW78" i="38" s="1"/>
  <c r="AU77" i="38"/>
  <c r="AT77" i="38"/>
  <c r="AC77" i="38"/>
  <c r="U77" i="38"/>
  <c r="Q77" i="38"/>
  <c r="S77" i="38" s="1"/>
  <c r="AU76" i="38"/>
  <c r="AT76" i="38"/>
  <c r="AC76" i="38"/>
  <c r="U76" i="38"/>
  <c r="Q76" i="38"/>
  <c r="S76" i="38" s="1"/>
  <c r="BF76" i="38"/>
  <c r="BW76" i="38" s="1"/>
  <c r="AU75" i="38"/>
  <c r="AT75" i="38"/>
  <c r="AC75" i="38"/>
  <c r="U75" i="38"/>
  <c r="Q75" i="38"/>
  <c r="S75" i="38" s="1"/>
  <c r="BF75" i="38"/>
  <c r="BW75" i="38" s="1"/>
  <c r="AU74" i="38"/>
  <c r="AT74" i="38"/>
  <c r="AC74" i="38"/>
  <c r="U74" i="38"/>
  <c r="Q74" i="38"/>
  <c r="S74" i="38" s="1"/>
  <c r="BF74" i="38"/>
  <c r="BW74" i="38" s="1"/>
  <c r="AU73" i="38"/>
  <c r="AT73" i="38"/>
  <c r="AC73" i="38"/>
  <c r="U73" i="38"/>
  <c r="Q73" i="38"/>
  <c r="S73" i="38" s="1"/>
  <c r="BF73" i="38"/>
  <c r="BW73" i="38" s="1"/>
  <c r="AU72" i="38"/>
  <c r="AT72" i="38"/>
  <c r="AC72" i="38"/>
  <c r="U72" i="38"/>
  <c r="Q72" i="38"/>
  <c r="S72" i="38" s="1"/>
  <c r="BF72" i="38"/>
  <c r="BW72" i="38" s="1"/>
  <c r="AU71" i="38"/>
  <c r="AT71" i="38"/>
  <c r="AC71" i="38"/>
  <c r="U71" i="38"/>
  <c r="Q71" i="38"/>
  <c r="S71" i="38" s="1"/>
  <c r="BF71" i="38"/>
  <c r="BW71" i="38" s="1"/>
  <c r="AU70" i="38"/>
  <c r="AT70" i="38"/>
  <c r="AC70" i="38"/>
  <c r="U70" i="38"/>
  <c r="Q70" i="38"/>
  <c r="S70" i="38" s="1"/>
  <c r="BF70" i="38"/>
  <c r="BW70" i="38" s="1"/>
  <c r="AU69" i="38"/>
  <c r="AT69" i="38"/>
  <c r="AC69" i="38"/>
  <c r="U69" i="38"/>
  <c r="Q69" i="38"/>
  <c r="S69" i="38" s="1"/>
  <c r="BF69" i="38"/>
  <c r="BW69" i="38" s="1"/>
  <c r="AU68" i="38"/>
  <c r="AT68" i="38"/>
  <c r="AC68" i="38"/>
  <c r="U68" i="38"/>
  <c r="Q68" i="38"/>
  <c r="S68" i="38" s="1"/>
  <c r="BF68" i="38"/>
  <c r="BW68" i="38" s="1"/>
  <c r="AU67" i="38"/>
  <c r="AT67" i="38"/>
  <c r="AC67" i="38"/>
  <c r="U67" i="38"/>
  <c r="Q67" i="38"/>
  <c r="S67" i="38" s="1"/>
  <c r="BF67" i="38"/>
  <c r="BW67" i="38" s="1"/>
  <c r="AU66" i="38"/>
  <c r="AT66" i="38"/>
  <c r="AC66" i="38"/>
  <c r="U66" i="38"/>
  <c r="Q66" i="38"/>
  <c r="S66" i="38" s="1"/>
  <c r="BF66" i="38"/>
  <c r="BW66" i="38" s="1"/>
  <c r="AU65" i="38"/>
  <c r="AT65" i="38"/>
  <c r="AC65" i="38"/>
  <c r="U65" i="38"/>
  <c r="Q65" i="38"/>
  <c r="S65" i="38" s="1"/>
  <c r="BF65" i="38"/>
  <c r="BW65" i="38" s="1"/>
  <c r="AU64" i="38"/>
  <c r="AT64" i="38"/>
  <c r="AC64" i="38"/>
  <c r="U64" i="38"/>
  <c r="Q64" i="38"/>
  <c r="S64" i="38" s="1"/>
  <c r="BF64" i="38"/>
  <c r="BW64" i="38" s="1"/>
  <c r="AU63" i="38"/>
  <c r="AT63" i="38"/>
  <c r="AC63" i="38"/>
  <c r="U63" i="38"/>
  <c r="Q63" i="38"/>
  <c r="S63" i="38" s="1"/>
  <c r="AU62" i="38"/>
  <c r="AT62" i="38"/>
  <c r="AC62" i="38"/>
  <c r="U62" i="38"/>
  <c r="Q62" i="38"/>
  <c r="S62" i="38" s="1"/>
  <c r="BF62" i="38"/>
  <c r="BW62" i="38" s="1"/>
  <c r="AU61" i="38"/>
  <c r="AT61" i="38"/>
  <c r="AC61" i="38"/>
  <c r="U61" i="38"/>
  <c r="Q61" i="38"/>
  <c r="S61" i="38" s="1"/>
  <c r="BF61" i="38"/>
  <c r="BW61" i="38" s="1"/>
  <c r="AU60" i="38"/>
  <c r="AT60" i="38"/>
  <c r="AC60" i="38"/>
  <c r="U60" i="38"/>
  <c r="Q60" i="38"/>
  <c r="S60" i="38" s="1"/>
  <c r="BF60" i="38"/>
  <c r="BW60" i="38" s="1"/>
  <c r="AU59" i="38"/>
  <c r="AT59" i="38"/>
  <c r="AC59" i="38"/>
  <c r="U59" i="38"/>
  <c r="Q59" i="38"/>
  <c r="S59" i="38" s="1"/>
  <c r="BF59" i="38"/>
  <c r="BW59" i="38" s="1"/>
  <c r="AU58" i="38"/>
  <c r="AT58" i="38"/>
  <c r="AC58" i="38"/>
  <c r="U58" i="38"/>
  <c r="Q58" i="38"/>
  <c r="S58" i="38" s="1"/>
  <c r="BF58" i="38"/>
  <c r="BW58" i="38" s="1"/>
  <c r="AU57" i="38"/>
  <c r="AT57" i="38"/>
  <c r="AC57" i="38"/>
  <c r="U57" i="38"/>
  <c r="Q57" i="38"/>
  <c r="S57" i="38" s="1"/>
  <c r="BF57" i="38"/>
  <c r="BW57" i="38" s="1"/>
  <c r="AU56" i="38"/>
  <c r="AT56" i="38"/>
  <c r="AC56" i="38"/>
  <c r="U56" i="38"/>
  <c r="Q56" i="38"/>
  <c r="S56" i="38" s="1"/>
  <c r="BF56" i="38"/>
  <c r="BW56" i="38" s="1"/>
  <c r="AU55" i="38"/>
  <c r="AT55" i="38"/>
  <c r="AC55" i="38"/>
  <c r="U55" i="38"/>
  <c r="Q55" i="38"/>
  <c r="S55" i="38" s="1"/>
  <c r="BF55" i="38"/>
  <c r="BW55" i="38" s="1"/>
  <c r="AU54" i="38"/>
  <c r="AT54" i="38"/>
  <c r="AC54" i="38"/>
  <c r="U54" i="38"/>
  <c r="Q54" i="38"/>
  <c r="S54" i="38" s="1"/>
  <c r="BF54" i="38"/>
  <c r="BW54" i="38" s="1"/>
  <c r="AU53" i="38"/>
  <c r="AT53" i="38"/>
  <c r="AC53" i="38"/>
  <c r="U53" i="38"/>
  <c r="Q53" i="38"/>
  <c r="S53" i="38" s="1"/>
  <c r="BF53" i="38"/>
  <c r="BW53" i="38" s="1"/>
  <c r="AU52" i="38"/>
  <c r="AT52" i="38"/>
  <c r="AC52" i="38"/>
  <c r="U52" i="38"/>
  <c r="Q52" i="38"/>
  <c r="S52" i="38" s="1"/>
  <c r="BF52" i="38"/>
  <c r="BW52" i="38" s="1"/>
  <c r="AU51" i="38"/>
  <c r="AT51" i="38"/>
  <c r="AC51" i="38"/>
  <c r="U51" i="38"/>
  <c r="Q51" i="38"/>
  <c r="S51" i="38" s="1"/>
  <c r="BF51" i="38"/>
  <c r="BW51" i="38" s="1"/>
  <c r="AU50" i="38"/>
  <c r="AT50" i="38"/>
  <c r="AC50" i="38"/>
  <c r="U50" i="38"/>
  <c r="Q50" i="38"/>
  <c r="S50" i="38" s="1"/>
  <c r="BF50" i="38"/>
  <c r="BW50" i="38" s="1"/>
  <c r="AU49" i="38"/>
  <c r="AT49" i="38"/>
  <c r="AC49" i="38"/>
  <c r="U49" i="38"/>
  <c r="Q49" i="38"/>
  <c r="S49" i="38" s="1"/>
  <c r="BF49" i="38"/>
  <c r="BW49" i="38" s="1"/>
  <c r="AU48" i="38"/>
  <c r="AT48" i="38"/>
  <c r="AC48" i="38"/>
  <c r="U48" i="38"/>
  <c r="Q48" i="38"/>
  <c r="S48" i="38" s="1"/>
  <c r="BF48" i="38"/>
  <c r="BW48" i="38" s="1"/>
  <c r="AU47" i="38"/>
  <c r="AT47" i="38"/>
  <c r="AC47" i="38"/>
  <c r="U47" i="38"/>
  <c r="Q47" i="38"/>
  <c r="S47" i="38" s="1"/>
  <c r="BF47" i="38"/>
  <c r="BW47" i="38" s="1"/>
  <c r="AU46" i="38"/>
  <c r="AT46" i="38"/>
  <c r="AC46" i="38"/>
  <c r="U46" i="38"/>
  <c r="Q46" i="38"/>
  <c r="S46" i="38" s="1"/>
  <c r="BF46" i="38"/>
  <c r="BW46" i="38" s="1"/>
  <c r="AU45" i="38"/>
  <c r="AT45" i="38"/>
  <c r="AC45" i="38"/>
  <c r="U45" i="38"/>
  <c r="Q45" i="38"/>
  <c r="S45" i="38" s="1"/>
  <c r="BF45" i="38"/>
  <c r="BW45" i="38" s="1"/>
  <c r="AU44" i="38"/>
  <c r="AT44" i="38"/>
  <c r="AC44" i="38"/>
  <c r="U44" i="38"/>
  <c r="Q44" i="38"/>
  <c r="S44" i="38" s="1"/>
  <c r="BF44" i="38"/>
  <c r="BW44" i="38" s="1"/>
  <c r="AU43" i="38"/>
  <c r="AT43" i="38"/>
  <c r="AC43" i="38"/>
  <c r="U43" i="38"/>
  <c r="Q43" i="38"/>
  <c r="S43" i="38" s="1"/>
  <c r="BF43" i="38"/>
  <c r="BW43" i="38" s="1"/>
  <c r="AU42" i="38"/>
  <c r="AT42" i="38"/>
  <c r="AC42" i="38"/>
  <c r="U42" i="38"/>
  <c r="Q42" i="38"/>
  <c r="S42" i="38" s="1"/>
  <c r="BF42" i="38"/>
  <c r="BW42" i="38" s="1"/>
  <c r="AU41" i="38"/>
  <c r="AT41" i="38"/>
  <c r="AC41" i="38"/>
  <c r="U41" i="38"/>
  <c r="Q41" i="38"/>
  <c r="S41" i="38" s="1"/>
  <c r="BF41" i="38"/>
  <c r="BW41" i="38" s="1"/>
  <c r="AU40" i="38"/>
  <c r="AT40" i="38"/>
  <c r="AC40" i="38"/>
  <c r="U40" i="38"/>
  <c r="Q40" i="38"/>
  <c r="S40" i="38" s="1"/>
  <c r="BF40" i="38"/>
  <c r="BW40" i="38" s="1"/>
  <c r="AU39" i="38"/>
  <c r="AT39" i="38"/>
  <c r="AC39" i="38"/>
  <c r="U39" i="38"/>
  <c r="Q39" i="38"/>
  <c r="S39" i="38" s="1"/>
  <c r="BF39" i="38"/>
  <c r="BW39" i="38" s="1"/>
  <c r="AU38" i="38"/>
  <c r="AT38" i="38"/>
  <c r="AC38" i="38"/>
  <c r="U38" i="38"/>
  <c r="Q38" i="38"/>
  <c r="S38" i="38" s="1"/>
  <c r="BF38" i="38"/>
  <c r="BW38" i="38" s="1"/>
  <c r="AU37" i="38"/>
  <c r="AT37" i="38"/>
  <c r="AC37" i="38"/>
  <c r="U37" i="38"/>
  <c r="Q37" i="38"/>
  <c r="S37" i="38" s="1"/>
  <c r="BF37" i="38"/>
  <c r="BW37" i="38" s="1"/>
  <c r="AU36" i="38"/>
  <c r="AT36" i="38"/>
  <c r="AC36" i="38"/>
  <c r="U36" i="38"/>
  <c r="Q36" i="38"/>
  <c r="S36" i="38" s="1"/>
  <c r="BF36" i="38"/>
  <c r="BW36" i="38" s="1"/>
  <c r="AU35" i="38"/>
  <c r="AT35" i="38"/>
  <c r="AC35" i="38"/>
  <c r="U35" i="38"/>
  <c r="Q35" i="38"/>
  <c r="S35" i="38" s="1"/>
  <c r="AU34" i="38"/>
  <c r="AT34" i="38"/>
  <c r="AC34" i="38"/>
  <c r="U34" i="38"/>
  <c r="Q34" i="38"/>
  <c r="S34" i="38" s="1"/>
  <c r="BF34" i="38"/>
  <c r="BW34" i="38" s="1"/>
  <c r="AU33" i="38"/>
  <c r="AT33" i="38"/>
  <c r="AC33" i="38"/>
  <c r="U33" i="38"/>
  <c r="Q33" i="38"/>
  <c r="S33" i="38" s="1"/>
  <c r="BF33" i="38"/>
  <c r="BW33" i="38" s="1"/>
  <c r="AU32" i="38"/>
  <c r="AT32" i="38"/>
  <c r="AC32" i="38"/>
  <c r="U32" i="38"/>
  <c r="Q32" i="38"/>
  <c r="S32" i="38" s="1"/>
  <c r="BF32" i="38"/>
  <c r="BW32" i="38" s="1"/>
  <c r="AU31" i="38"/>
  <c r="AT31" i="38"/>
  <c r="AC31" i="38"/>
  <c r="U31" i="38"/>
  <c r="Q31" i="38"/>
  <c r="S31" i="38" s="1"/>
  <c r="BF31" i="38"/>
  <c r="BW31" i="38" s="1"/>
  <c r="AU30" i="38"/>
  <c r="AT30" i="38"/>
  <c r="AC30" i="38"/>
  <c r="U30" i="38"/>
  <c r="Q30" i="38"/>
  <c r="S30" i="38" s="1"/>
  <c r="BF30" i="38"/>
  <c r="BW30" i="38" s="1"/>
  <c r="AU29" i="38"/>
  <c r="AT29" i="38"/>
  <c r="AC29" i="38"/>
  <c r="U29" i="38"/>
  <c r="Q29" i="38"/>
  <c r="S29" i="38" s="1"/>
  <c r="BF29" i="38"/>
  <c r="BW29" i="38" s="1"/>
  <c r="AU28" i="38"/>
  <c r="AT28" i="38"/>
  <c r="AC28" i="38"/>
  <c r="U28" i="38"/>
  <c r="Q28" i="38"/>
  <c r="S28" i="38" s="1"/>
  <c r="BF28" i="38"/>
  <c r="BW28" i="38" s="1"/>
  <c r="AU27" i="38"/>
  <c r="AT27" i="38"/>
  <c r="AC27" i="38"/>
  <c r="U27" i="38"/>
  <c r="Q27" i="38"/>
  <c r="S27" i="38" s="1"/>
  <c r="BF27" i="38"/>
  <c r="BW27" i="38" s="1"/>
  <c r="AU26" i="38"/>
  <c r="AT26" i="38"/>
  <c r="AC26" i="38"/>
  <c r="U26" i="38"/>
  <c r="Q26" i="38"/>
  <c r="S26" i="38" s="1"/>
  <c r="BF26" i="38"/>
  <c r="BW26" i="38" s="1"/>
  <c r="AU25" i="38"/>
  <c r="AT25" i="38"/>
  <c r="AC25" i="38"/>
  <c r="U25" i="38"/>
  <c r="Q25" i="38"/>
  <c r="S25" i="38" s="1"/>
  <c r="BF25" i="38"/>
  <c r="BW25" i="38" s="1"/>
  <c r="AU24" i="38"/>
  <c r="AT24" i="38"/>
  <c r="AC24" i="38"/>
  <c r="U24" i="38"/>
  <c r="Q24" i="38"/>
  <c r="S24" i="38" s="1"/>
  <c r="BF24" i="38"/>
  <c r="BW24" i="38" s="1"/>
  <c r="AU23" i="38"/>
  <c r="AT23" i="38"/>
  <c r="AC23" i="38"/>
  <c r="U23" i="38"/>
  <c r="Q23" i="38"/>
  <c r="S23" i="38" s="1"/>
  <c r="BF23" i="38"/>
  <c r="BW23" i="38" s="1"/>
  <c r="AU22" i="38"/>
  <c r="AT22" i="38"/>
  <c r="AC22" i="38"/>
  <c r="U22" i="38"/>
  <c r="Q22" i="38"/>
  <c r="S22" i="38" s="1"/>
  <c r="BF22" i="38"/>
  <c r="BW22" i="38" s="1"/>
  <c r="AU21" i="38"/>
  <c r="AT21" i="38"/>
  <c r="AC21" i="38"/>
  <c r="U21" i="38"/>
  <c r="Q21" i="38"/>
  <c r="S21" i="38" s="1"/>
  <c r="BF21" i="38"/>
  <c r="BW21" i="38" s="1"/>
  <c r="AU20" i="38"/>
  <c r="AT20" i="38"/>
  <c r="AC20" i="38"/>
  <c r="U20" i="38"/>
  <c r="Q20" i="38"/>
  <c r="S20" i="38" s="1"/>
  <c r="BF20" i="38"/>
  <c r="BW20" i="38" s="1"/>
  <c r="AU19" i="38"/>
  <c r="AT19" i="38"/>
  <c r="AC19" i="38"/>
  <c r="U19" i="38"/>
  <c r="Q19" i="38"/>
  <c r="S19" i="38" s="1"/>
  <c r="BF19" i="38"/>
  <c r="BW19" i="38" s="1"/>
  <c r="AU18" i="38"/>
  <c r="AT18" i="38"/>
  <c r="AC18" i="38"/>
  <c r="U18" i="38"/>
  <c r="Q18" i="38"/>
  <c r="S18" i="38" s="1"/>
  <c r="BF18" i="38"/>
  <c r="BW18" i="38" s="1"/>
  <c r="AU17" i="38"/>
  <c r="AT17" i="38"/>
  <c r="AC17" i="38"/>
  <c r="U17" i="38"/>
  <c r="Q17" i="38"/>
  <c r="S17" i="38" s="1"/>
  <c r="BF17" i="38"/>
  <c r="BW17" i="38" s="1"/>
  <c r="AU16" i="38"/>
  <c r="AT16" i="38"/>
  <c r="AC16" i="38"/>
  <c r="U16" i="38"/>
  <c r="Q16" i="38"/>
  <c r="S16" i="38" s="1"/>
  <c r="BF16" i="38"/>
  <c r="BW16" i="38" s="1"/>
  <c r="AU15" i="38"/>
  <c r="AT15" i="38"/>
  <c r="AC15" i="38"/>
  <c r="U15" i="38"/>
  <c r="Q15" i="38"/>
  <c r="S15" i="38" s="1"/>
  <c r="AU14" i="38"/>
  <c r="AT14" i="38"/>
  <c r="AC14" i="38"/>
  <c r="U14" i="38"/>
  <c r="Q14" i="38"/>
  <c r="S14" i="38" s="1"/>
  <c r="BF14" i="38"/>
  <c r="BW14" i="38" s="1"/>
  <c r="AU13" i="38"/>
  <c r="AT13" i="38"/>
  <c r="AC13" i="38"/>
  <c r="U13" i="38"/>
  <c r="Q13" i="38"/>
  <c r="S13" i="38" s="1"/>
  <c r="BF13" i="38"/>
  <c r="BW13" i="38" s="1"/>
  <c r="AU12" i="38"/>
  <c r="AT12" i="38"/>
  <c r="AC12" i="38"/>
  <c r="U12" i="38"/>
  <c r="Q12" i="38"/>
  <c r="S12" i="38" s="1"/>
  <c r="BF12" i="38"/>
  <c r="BW12" i="38" s="1"/>
  <c r="AU11" i="38"/>
  <c r="AT11" i="38"/>
  <c r="AC11" i="38"/>
  <c r="U11" i="38"/>
  <c r="Q11" i="38"/>
  <c r="S11" i="38" s="1"/>
  <c r="BF11" i="38"/>
  <c r="BW11" i="38" s="1"/>
  <c r="AU10" i="38"/>
  <c r="AT10" i="38"/>
  <c r="AC10" i="38"/>
  <c r="U10" i="38"/>
  <c r="Q10" i="38"/>
  <c r="S10" i="38" s="1"/>
  <c r="BF10" i="38"/>
  <c r="BW10" i="38" s="1"/>
  <c r="AU9" i="38"/>
  <c r="AT9" i="38"/>
  <c r="AC9" i="38"/>
  <c r="U9" i="38"/>
  <c r="Q9" i="38"/>
  <c r="S9" i="38" s="1"/>
  <c r="BF9" i="38"/>
  <c r="BW9" i="38" s="1"/>
  <c r="AU8" i="38"/>
  <c r="AT8" i="38"/>
  <c r="AC8" i="38"/>
  <c r="U8" i="38"/>
  <c r="Q8" i="38"/>
  <c r="S8" i="38" s="1"/>
  <c r="BF8" i="38"/>
  <c r="BW8" i="38" s="1"/>
  <c r="AU7" i="38"/>
  <c r="AT7" i="38"/>
  <c r="AC7" i="38"/>
  <c r="U7" i="38"/>
  <c r="Q7" i="38"/>
  <c r="S7" i="38" s="1"/>
  <c r="BF7" i="38"/>
  <c r="BW7" i="38" s="1"/>
  <c r="AU6" i="38"/>
  <c r="AT6" i="38"/>
  <c r="AC6" i="38"/>
  <c r="U6" i="38"/>
  <c r="Q6" i="38"/>
  <c r="S6" i="38" s="1"/>
  <c r="BF6" i="38"/>
  <c r="BW6" i="38" s="1"/>
  <c r="AU5" i="38"/>
  <c r="AT5" i="38"/>
  <c r="AC5" i="38"/>
  <c r="U5" i="38"/>
  <c r="Q5" i="38"/>
  <c r="S5" i="38" s="1"/>
  <c r="BF5" i="38"/>
  <c r="BW5" i="38" s="1"/>
  <c r="AU4" i="38"/>
  <c r="AT4" i="38"/>
  <c r="AC4" i="38"/>
  <c r="U4" i="38"/>
  <c r="Q4" i="38"/>
  <c r="S4" i="38" s="1"/>
  <c r="BF4" i="38"/>
  <c r="BW4" i="38" s="1"/>
  <c r="AU3" i="38"/>
  <c r="AT3" i="38"/>
  <c r="AC3" i="38"/>
  <c r="U3" i="38"/>
  <c r="Q3" i="38"/>
  <c r="S3" i="38" s="1"/>
  <c r="E759" i="45"/>
  <c r="P744" i="45"/>
  <c r="N744" i="45"/>
  <c r="E722" i="45"/>
  <c r="E721" i="45"/>
  <c r="E720" i="45"/>
  <c r="E718" i="45"/>
  <c r="E716" i="45"/>
  <c r="E707" i="45"/>
  <c r="E696" i="45"/>
  <c r="E695" i="45"/>
  <c r="E694" i="45"/>
  <c r="E693" i="45"/>
  <c r="E691" i="45"/>
  <c r="E690" i="45"/>
  <c r="E689" i="45"/>
  <c r="E688" i="45"/>
  <c r="E687" i="45"/>
  <c r="E686" i="45"/>
  <c r="E685" i="45"/>
  <c r="E684" i="45"/>
  <c r="E683" i="45"/>
  <c r="E682" i="45"/>
  <c r="E681" i="45"/>
  <c r="E680" i="45"/>
  <c r="E679" i="45"/>
  <c r="E678" i="45"/>
  <c r="E677" i="45"/>
  <c r="E675" i="45"/>
  <c r="E674" i="45"/>
  <c r="E648" i="45"/>
  <c r="S643" i="45"/>
  <c r="R642" i="45"/>
  <c r="S633" i="45"/>
  <c r="S632" i="45"/>
  <c r="S631" i="45"/>
  <c r="R625" i="45"/>
  <c r="R624" i="45"/>
  <c r="S623" i="45"/>
  <c r="R619" i="45"/>
  <c r="R618" i="45"/>
  <c r="R617" i="45"/>
  <c r="R608" i="45"/>
  <c r="R603" i="45"/>
  <c r="R602" i="45"/>
  <c r="E430" i="45"/>
  <c r="S423" i="45"/>
  <c r="E355" i="45"/>
  <c r="R353" i="45"/>
  <c r="R352" i="45"/>
  <c r="R351" i="45"/>
  <c r="R350" i="45"/>
  <c r="R349" i="45"/>
  <c r="R348" i="45"/>
  <c r="R346" i="45"/>
  <c r="R345" i="45"/>
  <c r="R344" i="45"/>
  <c r="R343" i="45"/>
  <c r="R342" i="45"/>
  <c r="R341" i="45"/>
  <c r="R340" i="45"/>
  <c r="R339" i="45"/>
  <c r="R338" i="45"/>
  <c r="R337" i="45"/>
  <c r="R336" i="45"/>
  <c r="R335" i="45"/>
  <c r="R334" i="45"/>
  <c r="R333" i="45"/>
  <c r="R332" i="45"/>
  <c r="R331" i="45"/>
  <c r="R330" i="45"/>
  <c r="R328" i="45"/>
  <c r="R327" i="45"/>
  <c r="R326" i="45"/>
  <c r="R325" i="45"/>
  <c r="R324" i="45"/>
  <c r="S130" i="45"/>
  <c r="S129" i="45"/>
  <c r="S128" i="45"/>
  <c r="S127" i="45"/>
  <c r="S126" i="45"/>
  <c r="S125" i="45"/>
  <c r="S124" i="45"/>
  <c r="S123" i="45"/>
  <c r="S122" i="45"/>
  <c r="S121" i="45"/>
  <c r="S120" i="45"/>
  <c r="S119" i="45"/>
  <c r="S118" i="45"/>
  <c r="S117" i="45"/>
  <c r="S116" i="45"/>
  <c r="S115" i="45"/>
  <c r="S114" i="45"/>
  <c r="S113" i="45"/>
  <c r="S112" i="45"/>
  <c r="S111" i="45"/>
  <c r="S110" i="45"/>
  <c r="C134" i="94"/>
  <c r="C133" i="94"/>
  <c r="C132" i="94"/>
  <c r="C131" i="94"/>
  <c r="C128" i="94"/>
  <c r="C127" i="94"/>
  <c r="C126" i="94"/>
  <c r="C125" i="94"/>
  <c r="C124" i="94"/>
  <c r="C123" i="94"/>
  <c r="C122" i="94"/>
  <c r="C121" i="94"/>
  <c r="C120" i="94"/>
  <c r="C119" i="94"/>
  <c r="C118" i="94"/>
  <c r="C117" i="94"/>
  <c r="C116" i="94"/>
  <c r="C115" i="94"/>
  <c r="C114" i="94"/>
  <c r="C113" i="94"/>
  <c r="C112" i="94"/>
  <c r="C111" i="94"/>
  <c r="C110" i="94"/>
  <c r="C109" i="94"/>
  <c r="C108" i="94"/>
  <c r="C107" i="94"/>
  <c r="C106" i="94"/>
  <c r="C105" i="94"/>
  <c r="C104" i="94"/>
  <c r="C103" i="94"/>
  <c r="C102" i="94"/>
  <c r="C101" i="94"/>
  <c r="C100" i="94"/>
  <c r="C99" i="94"/>
  <c r="C98" i="94"/>
  <c r="C97" i="94"/>
  <c r="C96" i="94"/>
  <c r="C95" i="94"/>
  <c r="C94" i="94"/>
  <c r="C93" i="94"/>
  <c r="C92" i="94"/>
  <c r="C91" i="94"/>
  <c r="C90" i="94"/>
  <c r="C89" i="94"/>
  <c r="C88" i="94"/>
  <c r="C87" i="94"/>
  <c r="C86" i="94"/>
  <c r="C85" i="94"/>
  <c r="C84" i="94"/>
  <c r="C83" i="94"/>
  <c r="C82" i="94"/>
  <c r="C81" i="94"/>
  <c r="C80" i="94"/>
  <c r="C79" i="94"/>
  <c r="C78" i="94"/>
  <c r="C77" i="94"/>
  <c r="C76" i="94"/>
  <c r="C75" i="94"/>
  <c r="C74" i="94"/>
  <c r="C73" i="94"/>
  <c r="C72" i="94"/>
  <c r="C71" i="94"/>
  <c r="C70" i="94"/>
  <c r="C69" i="94"/>
  <c r="C68" i="94"/>
  <c r="C67" i="94"/>
  <c r="C66" i="94"/>
  <c r="C65" i="94"/>
  <c r="C64" i="94"/>
  <c r="C63" i="94"/>
  <c r="C62" i="94"/>
  <c r="C61" i="94"/>
  <c r="C60" i="94"/>
  <c r="C59" i="94"/>
  <c r="C58" i="94"/>
  <c r="C57" i="94"/>
  <c r="C56" i="94"/>
  <c r="C55" i="94"/>
  <c r="C54" i="94"/>
  <c r="C53" i="94"/>
  <c r="C52" i="94"/>
  <c r="C51" i="94"/>
  <c r="C50" i="94"/>
  <c r="C49" i="94"/>
  <c r="C48" i="94"/>
  <c r="C47" i="94"/>
  <c r="C46" i="94"/>
  <c r="C45" i="94"/>
  <c r="C44" i="94"/>
  <c r="C43" i="94"/>
  <c r="C42" i="94"/>
  <c r="C41" i="94"/>
  <c r="C40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C6" i="94"/>
  <c r="C5" i="94"/>
  <c r="C4" i="94"/>
  <c r="C3" i="94"/>
  <c r="C2" i="94"/>
  <c r="H562" i="44"/>
  <c r="H561" i="44"/>
  <c r="H560" i="44"/>
  <c r="H559" i="44"/>
  <c r="H558" i="44"/>
  <c r="H557" i="44"/>
  <c r="H556" i="44"/>
  <c r="H555" i="44"/>
  <c r="H554" i="44"/>
  <c r="H553" i="44"/>
  <c r="H552" i="44"/>
  <c r="H551" i="44"/>
  <c r="H550" i="44"/>
  <c r="H549" i="44"/>
  <c r="H548" i="44"/>
  <c r="H547" i="44"/>
  <c r="H546" i="44"/>
  <c r="H545" i="44"/>
  <c r="H544" i="44"/>
  <c r="H543" i="44"/>
  <c r="H542" i="44"/>
  <c r="H541" i="44"/>
  <c r="H540" i="44"/>
  <c r="H539" i="44"/>
  <c r="D533" i="44"/>
  <c r="D531" i="44"/>
  <c r="D529" i="44"/>
  <c r="D527" i="44"/>
  <c r="D525" i="44"/>
  <c r="D523" i="44"/>
  <c r="D521" i="44"/>
  <c r="D519" i="44"/>
  <c r="D517" i="44"/>
  <c r="D515" i="44"/>
  <c r="D513" i="44"/>
  <c r="H502" i="44"/>
  <c r="D502" i="44"/>
  <c r="H501" i="44"/>
  <c r="D501" i="44"/>
  <c r="H500" i="44"/>
  <c r="D500" i="44"/>
  <c r="H499" i="44"/>
  <c r="D499" i="44"/>
  <c r="H498" i="44"/>
  <c r="D498" i="44"/>
  <c r="H497" i="44"/>
  <c r="D497" i="44"/>
  <c r="H496" i="44"/>
  <c r="D496" i="44"/>
  <c r="D495" i="44"/>
  <c r="D494" i="44"/>
  <c r="D493" i="44"/>
  <c r="D492" i="44"/>
  <c r="D491" i="44"/>
  <c r="D490" i="44"/>
  <c r="D489" i="44"/>
  <c r="D488" i="44"/>
  <c r="D487" i="44"/>
  <c r="D486" i="44"/>
  <c r="D485" i="44"/>
  <c r="D484" i="44"/>
  <c r="D483" i="44"/>
  <c r="D482" i="44"/>
  <c r="D481" i="44"/>
  <c r="D480" i="44"/>
  <c r="D479" i="44"/>
  <c r="D478" i="44"/>
  <c r="D477" i="44"/>
  <c r="D476" i="44"/>
  <c r="D475" i="44"/>
  <c r="D474" i="44"/>
  <c r="D473" i="44"/>
  <c r="D472" i="44"/>
  <c r="D471" i="44"/>
  <c r="D470" i="44"/>
  <c r="D469" i="44"/>
  <c r="D468" i="44"/>
  <c r="D467" i="44"/>
  <c r="D466" i="44"/>
  <c r="D465" i="44"/>
  <c r="D464" i="44"/>
  <c r="D463" i="44"/>
  <c r="D462" i="44"/>
  <c r="D461" i="44"/>
  <c r="D460" i="44"/>
  <c r="D459" i="44"/>
  <c r="D458" i="44"/>
  <c r="D457" i="44"/>
  <c r="D456" i="44"/>
  <c r="D455" i="44"/>
  <c r="D454" i="44"/>
  <c r="D453" i="44"/>
  <c r="D452" i="44"/>
  <c r="D451" i="44"/>
  <c r="D450" i="44"/>
  <c r="D449" i="44"/>
  <c r="D448" i="44"/>
  <c r="D447" i="44"/>
  <c r="D446" i="44"/>
  <c r="D445" i="44"/>
  <c r="D444" i="44"/>
  <c r="D443" i="44"/>
  <c r="D442" i="44"/>
  <c r="D441" i="44"/>
  <c r="D440" i="44"/>
  <c r="D439" i="44"/>
  <c r="D438" i="44"/>
  <c r="D437" i="44"/>
  <c r="D436" i="44"/>
  <c r="D435" i="44"/>
  <c r="D434" i="44"/>
  <c r="D433" i="44"/>
  <c r="D432" i="44"/>
  <c r="D431" i="44"/>
  <c r="D430" i="44"/>
  <c r="D429" i="44"/>
  <c r="D428" i="44"/>
  <c r="D427" i="44"/>
  <c r="D426" i="44"/>
  <c r="D425" i="44"/>
  <c r="D424" i="44"/>
  <c r="D423" i="44"/>
  <c r="D422" i="44"/>
  <c r="D421" i="44"/>
  <c r="D420" i="44"/>
  <c r="D419" i="44"/>
  <c r="D418" i="44"/>
  <c r="D417" i="44"/>
  <c r="D416" i="44"/>
  <c r="D415" i="44"/>
  <c r="D414" i="44"/>
  <c r="D413" i="44"/>
  <c r="D412" i="44"/>
  <c r="D411" i="44"/>
  <c r="D410" i="44"/>
  <c r="D409" i="44"/>
  <c r="D408" i="44"/>
  <c r="D407" i="44"/>
  <c r="D406" i="44"/>
  <c r="D405" i="44"/>
  <c r="D404" i="44"/>
  <c r="D403" i="44"/>
  <c r="D402" i="44"/>
  <c r="D401" i="44"/>
  <c r="D400" i="44"/>
  <c r="D399" i="44"/>
  <c r="D398" i="44"/>
  <c r="D397" i="44"/>
  <c r="D396" i="44"/>
  <c r="D395" i="44"/>
  <c r="D394" i="44"/>
  <c r="D393" i="44"/>
  <c r="D392" i="44"/>
  <c r="D391" i="44"/>
  <c r="D390" i="44"/>
  <c r="D389" i="44"/>
  <c r="D388" i="44"/>
  <c r="D387" i="44"/>
  <c r="D386" i="44"/>
  <c r="D385" i="44"/>
  <c r="D384" i="44"/>
  <c r="D383" i="44"/>
  <c r="D382" i="44"/>
  <c r="D381" i="44"/>
  <c r="D380" i="44"/>
  <c r="D379" i="44"/>
  <c r="D378" i="44"/>
  <c r="D377" i="44"/>
  <c r="D376" i="44"/>
  <c r="D375" i="44"/>
  <c r="D374" i="44"/>
  <c r="D373" i="44"/>
  <c r="D372" i="44"/>
  <c r="D371" i="44"/>
  <c r="D370" i="44"/>
  <c r="D369" i="44"/>
  <c r="D368" i="44"/>
  <c r="D367" i="44"/>
  <c r="D366" i="44"/>
  <c r="D365" i="44"/>
  <c r="D364" i="44"/>
  <c r="D363" i="44"/>
  <c r="D362" i="44"/>
  <c r="D361" i="44"/>
  <c r="D360" i="44"/>
  <c r="D359" i="44"/>
  <c r="D358" i="44"/>
  <c r="D357" i="44"/>
  <c r="D356" i="44"/>
  <c r="D355" i="44"/>
  <c r="D354" i="44"/>
  <c r="D353" i="44"/>
  <c r="D352" i="44"/>
  <c r="D351" i="44"/>
  <c r="D350" i="44"/>
  <c r="D349" i="44"/>
  <c r="D348" i="44"/>
  <c r="D347" i="44"/>
  <c r="D346" i="44"/>
  <c r="D345" i="44"/>
  <c r="D344" i="44"/>
  <c r="D343" i="44"/>
  <c r="D342" i="44"/>
  <c r="D341" i="44"/>
  <c r="D340" i="44"/>
  <c r="D339" i="44"/>
  <c r="D338" i="44"/>
  <c r="D337" i="44"/>
  <c r="D336" i="44"/>
  <c r="D335" i="44"/>
  <c r="D334" i="44"/>
  <c r="D333" i="44"/>
  <c r="D332" i="44"/>
  <c r="D331" i="44"/>
  <c r="D330" i="44"/>
  <c r="D329" i="44"/>
  <c r="D328" i="44"/>
  <c r="D327" i="44"/>
  <c r="D326" i="44"/>
  <c r="D325" i="44"/>
  <c r="D324" i="44"/>
  <c r="D323" i="44"/>
  <c r="D322" i="44"/>
  <c r="D321" i="44"/>
  <c r="D320" i="44"/>
  <c r="D319" i="44"/>
  <c r="D318" i="44"/>
  <c r="D317" i="44"/>
  <c r="D316" i="44"/>
  <c r="D315" i="44"/>
  <c r="D314" i="44"/>
  <c r="D313" i="44"/>
  <c r="D312" i="44"/>
  <c r="D311" i="44"/>
  <c r="D310" i="44"/>
  <c r="D309" i="44"/>
  <c r="D308" i="44"/>
  <c r="D307" i="44"/>
  <c r="D306" i="44"/>
  <c r="D305" i="44"/>
  <c r="D304" i="44"/>
  <c r="D303" i="44"/>
  <c r="D302" i="44"/>
  <c r="D301" i="44"/>
  <c r="D300" i="44"/>
  <c r="D299" i="44"/>
  <c r="D298" i="44"/>
  <c r="D297" i="44"/>
  <c r="D296" i="44"/>
  <c r="D295" i="44"/>
  <c r="D294" i="44"/>
  <c r="D293" i="44"/>
  <c r="D292" i="44"/>
  <c r="D291" i="44"/>
  <c r="D290" i="44"/>
  <c r="D289" i="44"/>
  <c r="D288" i="44"/>
  <c r="D287" i="44"/>
  <c r="D286" i="44"/>
  <c r="D285" i="44"/>
  <c r="D284" i="44"/>
  <c r="D283" i="44"/>
  <c r="D282" i="44"/>
  <c r="D281" i="44"/>
  <c r="D280" i="44"/>
  <c r="D279" i="44"/>
  <c r="D278" i="44"/>
  <c r="D277" i="44"/>
  <c r="D276" i="44"/>
  <c r="D275" i="44"/>
  <c r="D274" i="44"/>
  <c r="D273" i="44"/>
  <c r="D272" i="44"/>
  <c r="D271" i="44"/>
  <c r="D270" i="44"/>
  <c r="D269" i="44"/>
  <c r="D268" i="44"/>
  <c r="D267" i="44"/>
  <c r="D266" i="44"/>
  <c r="D265" i="44"/>
  <c r="D264" i="44"/>
  <c r="D263" i="44"/>
  <c r="D262" i="44"/>
  <c r="D261" i="44"/>
  <c r="D260" i="44"/>
  <c r="D259" i="44"/>
  <c r="D258" i="44"/>
  <c r="D257" i="44"/>
  <c r="H256" i="44"/>
  <c r="D256" i="44"/>
  <c r="D255" i="44"/>
  <c r="D254" i="44"/>
  <c r="D253" i="44"/>
  <c r="D252" i="44"/>
  <c r="D251" i="44"/>
  <c r="D250" i="44"/>
  <c r="D249" i="44"/>
  <c r="D248" i="44"/>
  <c r="D247" i="44"/>
  <c r="D246" i="44"/>
  <c r="D245" i="44"/>
  <c r="D244" i="44"/>
  <c r="D243" i="44"/>
  <c r="D242" i="44"/>
  <c r="D241" i="44"/>
  <c r="D240" i="44"/>
  <c r="D239" i="44"/>
  <c r="D238" i="44"/>
  <c r="D237" i="44"/>
  <c r="D236" i="44"/>
  <c r="D235" i="44"/>
  <c r="D234" i="44"/>
  <c r="D233" i="44"/>
  <c r="D232" i="44"/>
  <c r="D231" i="44"/>
  <c r="D230" i="44"/>
  <c r="D229" i="44"/>
  <c r="D228" i="44"/>
  <c r="D227" i="44"/>
  <c r="D226" i="44"/>
  <c r="D225" i="44"/>
  <c r="D224" i="44"/>
  <c r="D223" i="44"/>
  <c r="D222" i="44"/>
  <c r="D221" i="44"/>
  <c r="D220" i="44"/>
  <c r="D219" i="44"/>
  <c r="D218" i="44"/>
  <c r="D217" i="44"/>
  <c r="D216" i="44"/>
  <c r="D215" i="44"/>
  <c r="D214" i="44"/>
  <c r="D213" i="44"/>
  <c r="D212" i="44"/>
  <c r="D211" i="44"/>
  <c r="D210" i="44"/>
  <c r="D209" i="44"/>
  <c r="D208" i="44"/>
  <c r="D207" i="44"/>
  <c r="D206" i="44"/>
  <c r="D205" i="44"/>
  <c r="D204" i="44"/>
  <c r="D203" i="44"/>
  <c r="D202" i="44"/>
  <c r="D201" i="44"/>
  <c r="D200" i="44"/>
  <c r="D199" i="44"/>
  <c r="D198" i="44"/>
  <c r="D197" i="44"/>
  <c r="D196" i="44"/>
  <c r="D195" i="44"/>
  <c r="D194" i="44"/>
  <c r="D193" i="44"/>
  <c r="D192" i="44"/>
  <c r="D191" i="44"/>
  <c r="D190" i="44"/>
  <c r="D189" i="44"/>
  <c r="D188" i="44"/>
  <c r="D187" i="44"/>
  <c r="D186" i="44"/>
  <c r="D185" i="44"/>
  <c r="D184" i="44"/>
  <c r="D183" i="44"/>
  <c r="D182" i="44"/>
  <c r="D181" i="44"/>
  <c r="D180" i="44"/>
  <c r="D179" i="44"/>
  <c r="D178" i="44"/>
  <c r="D177" i="44"/>
  <c r="D176" i="44"/>
  <c r="D175" i="44"/>
  <c r="D174" i="44"/>
  <c r="D173" i="44"/>
  <c r="D172" i="44"/>
  <c r="D171" i="44"/>
  <c r="D170" i="44"/>
  <c r="D169" i="44"/>
  <c r="D168" i="44"/>
  <c r="D167" i="44"/>
  <c r="D166" i="44"/>
  <c r="D165" i="44"/>
  <c r="D164" i="44"/>
  <c r="D163" i="44"/>
  <c r="D162" i="44"/>
  <c r="D161" i="44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4" i="44"/>
  <c r="D3" i="44"/>
  <c r="D2" i="44"/>
  <c r="L10" i="48"/>
  <c r="L9" i="48"/>
  <c r="L8" i="48"/>
  <c r="L7" i="48"/>
  <c r="L6" i="48"/>
  <c r="L5" i="48"/>
  <c r="L4" i="48"/>
  <c r="L3" i="48"/>
  <c r="L2" i="48"/>
  <c r="D512" i="44" l="1"/>
  <c r="D514" i="44"/>
  <c r="D516" i="44"/>
  <c r="D518" i="44"/>
  <c r="D520" i="44"/>
  <c r="D522" i="44"/>
  <c r="D524" i="44"/>
  <c r="D526" i="44"/>
  <c r="D528" i="44"/>
  <c r="D530" i="44"/>
  <c r="D532" i="44"/>
  <c r="D534" i="44"/>
  <c r="D536" i="44"/>
  <c r="D538" i="44"/>
  <c r="D535" i="44"/>
  <c r="D537" i="44"/>
  <c r="BF3" i="38"/>
  <c r="BB107" i="38"/>
  <c r="BS107" i="38" s="1"/>
  <c r="BF107" i="38"/>
  <c r="BW107" i="38" s="1"/>
  <c r="BB160" i="38"/>
  <c r="BS160" i="38" s="1"/>
  <c r="BF160" i="38"/>
  <c r="BW160" i="38" s="1"/>
  <c r="BB162" i="38"/>
  <c r="BS162" i="38" s="1"/>
  <c r="BF162" i="38"/>
  <c r="BW162" i="38" s="1"/>
  <c r="BB163" i="38"/>
  <c r="BS163" i="38" s="1"/>
  <c r="BF163" i="38"/>
  <c r="BW163" i="38" s="1"/>
  <c r="BB168" i="38"/>
  <c r="BS168" i="38" s="1"/>
  <c r="BF168" i="38"/>
  <c r="BW168" i="38" s="1"/>
  <c r="BB172" i="38"/>
  <c r="BS172" i="38" s="1"/>
  <c r="BF172" i="38"/>
  <c r="BW172" i="38" s="1"/>
  <c r="BB174" i="38"/>
  <c r="BS174" i="38" s="1"/>
  <c r="BF174" i="38"/>
  <c r="BW174" i="38" s="1"/>
  <c r="BB206" i="38"/>
  <c r="BS206" i="38" s="1"/>
  <c r="BF206" i="38"/>
  <c r="BW206" i="38" s="1"/>
  <c r="BB250" i="38"/>
  <c r="BS250" i="38" s="1"/>
  <c r="BF250" i="38"/>
  <c r="BW250" i="38" s="1"/>
  <c r="BB363" i="38"/>
  <c r="BS363" i="38" s="1"/>
  <c r="BF363" i="38"/>
  <c r="BW363" i="38" s="1"/>
  <c r="BB364" i="38"/>
  <c r="BS364" i="38" s="1"/>
  <c r="BF364" i="38"/>
  <c r="BW364" i="38" s="1"/>
  <c r="BB377" i="38"/>
  <c r="BS377" i="38" s="1"/>
  <c r="BF377" i="38"/>
  <c r="BW377" i="38" s="1"/>
  <c r="BB392" i="38"/>
  <c r="BS392" i="38" s="1"/>
  <c r="BF392" i="38"/>
  <c r="BW392" i="38" s="1"/>
  <c r="BB401" i="38"/>
  <c r="BS401" i="38" s="1"/>
  <c r="BF401" i="38"/>
  <c r="BW401" i="38" s="1"/>
  <c r="BB405" i="38"/>
  <c r="BS405" i="38" s="1"/>
  <c r="BF405" i="38"/>
  <c r="BW405" i="38" s="1"/>
  <c r="BB407" i="38"/>
  <c r="BS407" i="38" s="1"/>
  <c r="BF407" i="38"/>
  <c r="BW407" i="38" s="1"/>
  <c r="BB413" i="38"/>
  <c r="BS413" i="38" s="1"/>
  <c r="BF413" i="38"/>
  <c r="BW413" i="38" s="1"/>
  <c r="BB419" i="38"/>
  <c r="BS419" i="38" s="1"/>
  <c r="BF419" i="38"/>
  <c r="BW419" i="38" s="1"/>
  <c r="BB421" i="38"/>
  <c r="BS421" i="38" s="1"/>
  <c r="BF421" i="38"/>
  <c r="BW421" i="38" s="1"/>
  <c r="BB423" i="38"/>
  <c r="BS423" i="38" s="1"/>
  <c r="BF423" i="38"/>
  <c r="BW423" i="38" s="1"/>
  <c r="BB429" i="38"/>
  <c r="BS429" i="38" s="1"/>
  <c r="BF429" i="38"/>
  <c r="BW429" i="38" s="1"/>
  <c r="BB435" i="38"/>
  <c r="BS435" i="38" s="1"/>
  <c r="BF435" i="38"/>
  <c r="BW435" i="38" s="1"/>
  <c r="BB441" i="38"/>
  <c r="BS441" i="38" s="1"/>
  <c r="BF441" i="38"/>
  <c r="BW441" i="38" s="1"/>
  <c r="BB452" i="38"/>
  <c r="BS452" i="38" s="1"/>
  <c r="BF452" i="38"/>
  <c r="BW452" i="38" s="1"/>
  <c r="BB472" i="38"/>
  <c r="BS472" i="38" s="1"/>
  <c r="BF472" i="38"/>
  <c r="BW472" i="38" s="1"/>
  <c r="BB477" i="38"/>
  <c r="BS477" i="38" s="1"/>
  <c r="BF477" i="38"/>
  <c r="BW477" i="38" s="1"/>
  <c r="BB478" i="38"/>
  <c r="BS478" i="38" s="1"/>
  <c r="BF478" i="38"/>
  <c r="BW478" i="38" s="1"/>
  <c r="BB479" i="38"/>
  <c r="BS479" i="38" s="1"/>
  <c r="BF479" i="38"/>
  <c r="BW479" i="38" s="1"/>
  <c r="BB489" i="38"/>
  <c r="BS489" i="38" s="1"/>
  <c r="BF489" i="38"/>
  <c r="BW489" i="38" s="1"/>
  <c r="BB77" i="38"/>
  <c r="BS77" i="38" s="1"/>
  <c r="BF77" i="38"/>
  <c r="BW77" i="38" s="1"/>
  <c r="BB161" i="38"/>
  <c r="BS161" i="38" s="1"/>
  <c r="BF161" i="38"/>
  <c r="BW161" i="38" s="1"/>
  <c r="BB165" i="38"/>
  <c r="BS165" i="38" s="1"/>
  <c r="BF165" i="38"/>
  <c r="BW165" i="38" s="1"/>
  <c r="BB167" i="38"/>
  <c r="BS167" i="38" s="1"/>
  <c r="BF167" i="38"/>
  <c r="BW167" i="38" s="1"/>
  <c r="BB171" i="38"/>
  <c r="BS171" i="38" s="1"/>
  <c r="BF171" i="38"/>
  <c r="BW171" i="38" s="1"/>
  <c r="BB173" i="38"/>
  <c r="BS173" i="38" s="1"/>
  <c r="BF173" i="38"/>
  <c r="BW173" i="38" s="1"/>
  <c r="BB194" i="38"/>
  <c r="BS194" i="38" s="1"/>
  <c r="BF194" i="38"/>
  <c r="BW194" i="38" s="1"/>
  <c r="BB198" i="38"/>
  <c r="BS198" i="38" s="1"/>
  <c r="BF198" i="38"/>
  <c r="BW198" i="38" s="1"/>
  <c r="BB201" i="38"/>
  <c r="BS201" i="38" s="1"/>
  <c r="BF201" i="38"/>
  <c r="BW201" i="38" s="1"/>
  <c r="BB203" i="38"/>
  <c r="BS203" i="38" s="1"/>
  <c r="BF203" i="38"/>
  <c r="BW203" i="38" s="1"/>
  <c r="BB207" i="38"/>
  <c r="BS207" i="38" s="1"/>
  <c r="BF207" i="38"/>
  <c r="BW207" i="38" s="1"/>
  <c r="BB15" i="38"/>
  <c r="BF15" i="38"/>
  <c r="BW15" i="38" s="1"/>
  <c r="BB35" i="38"/>
  <c r="BS35" i="38" s="1"/>
  <c r="BF35" i="38"/>
  <c r="BW35" i="38" s="1"/>
  <c r="BB63" i="38"/>
  <c r="BS63" i="38" s="1"/>
  <c r="BF63" i="38"/>
  <c r="BW63" i="38" s="1"/>
  <c r="BB406" i="38"/>
  <c r="BS406" i="38" s="1"/>
  <c r="BF406" i="38"/>
  <c r="BW406" i="38" s="1"/>
  <c r="BB416" i="38"/>
  <c r="BS416" i="38" s="1"/>
  <c r="BF416" i="38"/>
  <c r="BW416" i="38" s="1"/>
  <c r="N219" i="107"/>
  <c r="Q221" i="38"/>
  <c r="S221" i="38" s="1"/>
  <c r="N8" i="107"/>
  <c r="N93" i="107"/>
  <c r="N65" i="107"/>
  <c r="B22" i="38"/>
  <c r="B29" i="38"/>
  <c r="B60" i="38"/>
  <c r="C66" i="38"/>
  <c r="D66" i="38" s="1"/>
  <c r="B68" i="38"/>
  <c r="B69" i="38"/>
  <c r="C72" i="38"/>
  <c r="D72" i="38" s="1"/>
  <c r="C74" i="38"/>
  <c r="D74" i="38" s="1"/>
  <c r="B77" i="38"/>
  <c r="C82" i="38"/>
  <c r="D82" i="38" s="1"/>
  <c r="B85" i="38"/>
  <c r="C88" i="38"/>
  <c r="D88" i="38" s="1"/>
  <c r="C90" i="38"/>
  <c r="D90" i="38" s="1"/>
  <c r="B93" i="38"/>
  <c r="C98" i="38"/>
  <c r="D98" i="38" s="1"/>
  <c r="C101" i="38"/>
  <c r="D101" i="38" s="1"/>
  <c r="C104" i="38"/>
  <c r="D104" i="38" s="1"/>
  <c r="C105" i="38"/>
  <c r="D105" i="38" s="1"/>
  <c r="C109" i="38"/>
  <c r="D109" i="38" s="1"/>
  <c r="C110" i="38"/>
  <c r="D110" i="38" s="1"/>
  <c r="C112" i="38"/>
  <c r="D112" i="38" s="1"/>
  <c r="C113" i="38"/>
  <c r="D113" i="38" s="1"/>
  <c r="C114" i="38"/>
  <c r="D114" i="38" s="1"/>
  <c r="C117" i="38"/>
  <c r="D117" i="38" s="1"/>
  <c r="B118" i="38"/>
  <c r="C120" i="38"/>
  <c r="D120" i="38" s="1"/>
  <c r="C121" i="38"/>
  <c r="D121" i="38" s="1"/>
  <c r="B122" i="38"/>
  <c r="C125" i="38"/>
  <c r="D125" i="38" s="1"/>
  <c r="C128" i="38"/>
  <c r="D128" i="38" s="1"/>
  <c r="C129" i="38"/>
  <c r="D129" i="38" s="1"/>
  <c r="C133" i="38"/>
  <c r="D133" i="38" s="1"/>
  <c r="B136" i="38"/>
  <c r="C140" i="38"/>
  <c r="D140" i="38" s="1"/>
  <c r="B148" i="38"/>
  <c r="B152" i="38"/>
  <c r="B161" i="38"/>
  <c r="B163" i="38"/>
  <c r="C164" i="38"/>
  <c r="D164" i="38" s="1"/>
  <c r="B165" i="38"/>
  <c r="B167" i="38"/>
  <c r="B169" i="38"/>
  <c r="B171" i="38"/>
  <c r="B173" i="38"/>
  <c r="C180" i="38"/>
  <c r="D180" i="38" s="1"/>
  <c r="C196" i="38"/>
  <c r="D196" i="38" s="1"/>
  <c r="B202" i="38"/>
  <c r="C209" i="38"/>
  <c r="D209" i="38" s="1"/>
  <c r="B210" i="38"/>
  <c r="C213" i="38"/>
  <c r="D213" i="38" s="1"/>
  <c r="C216" i="38"/>
  <c r="D216" i="38" s="1"/>
  <c r="C217" i="38"/>
  <c r="D217" i="38" s="1"/>
  <c r="B394" i="38"/>
  <c r="B402" i="38"/>
  <c r="B406" i="38"/>
  <c r="B418" i="38"/>
  <c r="B420" i="38"/>
  <c r="B424" i="38"/>
  <c r="B428" i="38"/>
  <c r="C430" i="38"/>
  <c r="D430" i="38" s="1"/>
  <c r="B436" i="38"/>
  <c r="B440" i="38"/>
  <c r="B444" i="38"/>
  <c r="C27" i="38"/>
  <c r="D27" i="38" s="1"/>
  <c r="C31" i="38"/>
  <c r="D31" i="38" s="1"/>
  <c r="B33" i="38"/>
  <c r="N33" i="107"/>
  <c r="B4" i="38"/>
  <c r="B5" i="38"/>
  <c r="B6" i="38"/>
  <c r="B11" i="38"/>
  <c r="B12" i="38"/>
  <c r="B13" i="38"/>
  <c r="B14" i="38"/>
  <c r="B28" i="38"/>
  <c r="B32" i="38"/>
  <c r="C43" i="38"/>
  <c r="D43" i="38" s="1"/>
  <c r="B44" i="38"/>
  <c r="B45" i="38"/>
  <c r="B47" i="38"/>
  <c r="B48" i="38"/>
  <c r="B49" i="38"/>
  <c r="B50" i="38"/>
  <c r="C53" i="38"/>
  <c r="D53" i="38" s="1"/>
  <c r="C54" i="38"/>
  <c r="D54" i="38" s="1"/>
  <c r="B56" i="38"/>
  <c r="B57" i="38"/>
  <c r="B61" i="38"/>
  <c r="C236" i="38"/>
  <c r="D236" i="38" s="1"/>
  <c r="C252" i="38"/>
  <c r="D252" i="38" s="1"/>
  <c r="C268" i="38"/>
  <c r="D268" i="38" s="1"/>
  <c r="C281" i="38"/>
  <c r="D281" i="38" s="1"/>
  <c r="C288" i="38"/>
  <c r="D288" i="38" s="1"/>
  <c r="C289" i="38"/>
  <c r="D289" i="38" s="1"/>
  <c r="B290" i="38"/>
  <c r="C293" i="38"/>
  <c r="D293" i="38" s="1"/>
  <c r="C296" i="38"/>
  <c r="D296" i="38" s="1"/>
  <c r="C297" i="38"/>
  <c r="D297" i="38" s="1"/>
  <c r="C304" i="38"/>
  <c r="D304" i="38" s="1"/>
  <c r="B305" i="38"/>
  <c r="C306" i="38"/>
  <c r="D306" i="38" s="1"/>
  <c r="C309" i="38"/>
  <c r="D309" i="38" s="1"/>
  <c r="C312" i="38"/>
  <c r="D312" i="38" s="1"/>
  <c r="B313" i="38"/>
  <c r="C318" i="38"/>
  <c r="D318" i="38" s="1"/>
  <c r="C320" i="38"/>
  <c r="D320" i="38" s="1"/>
  <c r="B322" i="38"/>
  <c r="C326" i="38"/>
  <c r="D326" i="38" s="1"/>
  <c r="C328" i="38"/>
  <c r="D328" i="38" s="1"/>
  <c r="C329" i="38"/>
  <c r="D329" i="38" s="1"/>
  <c r="B330" i="38"/>
  <c r="C336" i="38"/>
  <c r="D336" i="38" s="1"/>
  <c r="B338" i="38"/>
  <c r="C342" i="38"/>
  <c r="D342" i="38" s="1"/>
  <c r="C344" i="38"/>
  <c r="D344" i="38" s="1"/>
  <c r="C345" i="38"/>
  <c r="D345" i="38" s="1"/>
  <c r="B346" i="38"/>
  <c r="C352" i="38"/>
  <c r="D352" i="38" s="1"/>
  <c r="B354" i="38"/>
  <c r="C358" i="38"/>
  <c r="D358" i="38" s="1"/>
  <c r="C360" i="38"/>
  <c r="D360" i="38" s="1"/>
  <c r="C361" i="38"/>
  <c r="D361" i="38" s="1"/>
  <c r="B362" i="38"/>
  <c r="C368" i="38"/>
  <c r="D368" i="38" s="1"/>
  <c r="C369" i="38"/>
  <c r="D369" i="38" s="1"/>
  <c r="B370" i="38"/>
  <c r="C374" i="38"/>
  <c r="D374" i="38" s="1"/>
  <c r="C376" i="38"/>
  <c r="D376" i="38" s="1"/>
  <c r="C377" i="38"/>
  <c r="D377" i="38" s="1"/>
  <c r="B378" i="38"/>
  <c r="C384" i="38"/>
  <c r="D384" i="38" s="1"/>
  <c r="C385" i="38"/>
  <c r="D385" i="38" s="1"/>
  <c r="B386" i="38"/>
  <c r="C390" i="38"/>
  <c r="D390" i="38" s="1"/>
  <c r="C392" i="38"/>
  <c r="D392" i="38" s="1"/>
  <c r="C395" i="38"/>
  <c r="D395" i="38" s="1"/>
  <c r="B401" i="38"/>
  <c r="B405" i="38"/>
  <c r="B409" i="38"/>
  <c r="B423" i="38"/>
  <c r="B427" i="38"/>
  <c r="B431" i="38"/>
  <c r="B435" i="38"/>
  <c r="C437" i="38"/>
  <c r="D437" i="38" s="1"/>
  <c r="B439" i="38"/>
  <c r="B443" i="38"/>
  <c r="C450" i="38"/>
  <c r="D450" i="38" s="1"/>
  <c r="B451" i="38"/>
  <c r="B452" i="38"/>
  <c r="C458" i="38"/>
  <c r="D458" i="38" s="1"/>
  <c r="C459" i="38"/>
  <c r="D459" i="38" s="1"/>
  <c r="C461" i="38"/>
  <c r="D461" i="38" s="1"/>
  <c r="C464" i="38"/>
  <c r="D464" i="38" s="1"/>
  <c r="C466" i="38"/>
  <c r="D466" i="38" s="1"/>
  <c r="C468" i="38"/>
  <c r="D468" i="38" s="1"/>
  <c r="C469" i="38"/>
  <c r="D469" i="38" s="1"/>
  <c r="C471" i="38"/>
  <c r="D471" i="38" s="1"/>
  <c r="C472" i="38"/>
  <c r="D472" i="38" s="1"/>
  <c r="C491" i="38"/>
  <c r="D491" i="38" s="1"/>
  <c r="C497" i="38"/>
  <c r="D497" i="38" s="1"/>
  <c r="C498" i="38"/>
  <c r="D498" i="38" s="1"/>
  <c r="C499" i="38"/>
  <c r="D499" i="38" s="1"/>
  <c r="C504" i="38"/>
  <c r="D504" i="38" s="1"/>
  <c r="B505" i="38"/>
  <c r="C506" i="38"/>
  <c r="D506" i="38" s="1"/>
  <c r="C511" i="38"/>
  <c r="D511" i="38" s="1"/>
  <c r="B512" i="38"/>
  <c r="C515" i="38"/>
  <c r="D515" i="38" s="1"/>
  <c r="C517" i="38"/>
  <c r="D517" i="38" s="1"/>
  <c r="C519" i="38"/>
  <c r="D519" i="38" s="1"/>
  <c r="C525" i="38"/>
  <c r="D525" i="38" s="1"/>
  <c r="B527" i="38"/>
  <c r="C528" i="38"/>
  <c r="D528" i="38" s="1"/>
  <c r="N17" i="107"/>
  <c r="N49" i="107"/>
  <c r="N81" i="107"/>
  <c r="N145" i="107"/>
  <c r="N596" i="107"/>
  <c r="N4" i="107"/>
  <c r="N12" i="107"/>
  <c r="N25" i="107"/>
  <c r="N41" i="107"/>
  <c r="N57" i="107"/>
  <c r="N73" i="107"/>
  <c r="N89" i="107"/>
  <c r="N113" i="107"/>
  <c r="N183" i="107"/>
  <c r="N353" i="107"/>
  <c r="N2" i="107"/>
  <c r="N6" i="107"/>
  <c r="N10" i="107"/>
  <c r="N14" i="107"/>
  <c r="N21" i="107"/>
  <c r="N29" i="107"/>
  <c r="N37" i="107"/>
  <c r="N45" i="107"/>
  <c r="N53" i="107"/>
  <c r="N61" i="107"/>
  <c r="N69" i="107"/>
  <c r="N77" i="107"/>
  <c r="N85" i="107"/>
  <c r="N91" i="107"/>
  <c r="N99" i="107"/>
  <c r="N129" i="107"/>
  <c r="N156" i="107"/>
  <c r="N198" i="107"/>
  <c r="N313" i="107"/>
  <c r="N356" i="107"/>
  <c r="N3" i="107"/>
  <c r="N5" i="107"/>
  <c r="N7" i="107"/>
  <c r="N9" i="107"/>
  <c r="N11" i="107"/>
  <c r="N13" i="107"/>
  <c r="N15" i="107"/>
  <c r="N19" i="107"/>
  <c r="N23" i="107"/>
  <c r="N27" i="107"/>
  <c r="N31" i="107"/>
  <c r="N35" i="107"/>
  <c r="N39" i="107"/>
  <c r="N43" i="107"/>
  <c r="N47" i="107"/>
  <c r="N51" i="107"/>
  <c r="N55" i="107"/>
  <c r="N59" i="107"/>
  <c r="N63" i="107"/>
  <c r="N67" i="107"/>
  <c r="N71" i="107"/>
  <c r="N75" i="107"/>
  <c r="N79" i="107"/>
  <c r="N83" i="107"/>
  <c r="N87" i="107"/>
  <c r="N90" i="107"/>
  <c r="N92" i="107"/>
  <c r="N94" i="107"/>
  <c r="N106" i="107"/>
  <c r="N121" i="107"/>
  <c r="N137" i="107"/>
  <c r="N153" i="107"/>
  <c r="N161" i="107"/>
  <c r="N196" i="107"/>
  <c r="N208" i="107"/>
  <c r="N244" i="107"/>
  <c r="N352" i="107"/>
  <c r="N355" i="107"/>
  <c r="N537" i="107"/>
  <c r="N519" i="107"/>
  <c r="Y101" i="38"/>
  <c r="AV101" i="38" s="1"/>
  <c r="N95" i="107"/>
  <c r="N103" i="107"/>
  <c r="N110" i="107"/>
  <c r="N117" i="107"/>
  <c r="N125" i="107"/>
  <c r="N133" i="107"/>
  <c r="N141" i="107"/>
  <c r="N149" i="107"/>
  <c r="N173" i="107"/>
  <c r="N193" i="107"/>
  <c r="N276" i="107"/>
  <c r="N381" i="107"/>
  <c r="E3" i="62"/>
  <c r="F3" i="62" s="1"/>
  <c r="E4" i="62"/>
  <c r="F4" i="62" s="1"/>
  <c r="E5" i="62"/>
  <c r="F5" i="62" s="1"/>
  <c r="E6" i="62"/>
  <c r="F6" i="62" s="1"/>
  <c r="E7" i="62"/>
  <c r="F7" i="62" s="1"/>
  <c r="E8" i="62"/>
  <c r="F8" i="62" s="1"/>
  <c r="E9" i="62"/>
  <c r="F9" i="62" s="1"/>
  <c r="E10" i="62"/>
  <c r="F10" i="62" s="1"/>
  <c r="E11" i="62"/>
  <c r="F11" i="62" s="1"/>
  <c r="E12" i="62"/>
  <c r="F12" i="62" s="1"/>
  <c r="E13" i="62"/>
  <c r="F13" i="62" s="1"/>
  <c r="E14" i="62"/>
  <c r="F14" i="62" s="1"/>
  <c r="E15" i="62"/>
  <c r="F15" i="62" s="1"/>
  <c r="E16" i="62"/>
  <c r="F16" i="62" s="1"/>
  <c r="E17" i="62"/>
  <c r="F17" i="62" s="1"/>
  <c r="E18" i="62"/>
  <c r="F18" i="62" s="1"/>
  <c r="E20" i="62"/>
  <c r="F20" i="62" s="1"/>
  <c r="E22" i="62"/>
  <c r="F22" i="62" s="1"/>
  <c r="E24" i="62"/>
  <c r="F24" i="62" s="1"/>
  <c r="E26" i="62"/>
  <c r="F26" i="62" s="1"/>
  <c r="E28" i="62"/>
  <c r="F28" i="62" s="1"/>
  <c r="E30" i="62"/>
  <c r="F30" i="62" s="1"/>
  <c r="E32" i="62"/>
  <c r="F32" i="62" s="1"/>
  <c r="E34" i="62"/>
  <c r="F34" i="62" s="1"/>
  <c r="E36" i="62"/>
  <c r="F36" i="62" s="1"/>
  <c r="E38" i="62"/>
  <c r="F38" i="62" s="1"/>
  <c r="E40" i="62"/>
  <c r="F40" i="62" s="1"/>
  <c r="E42" i="62"/>
  <c r="F42" i="62" s="1"/>
  <c r="E44" i="62"/>
  <c r="F44" i="62" s="1"/>
  <c r="E46" i="62"/>
  <c r="F46" i="62" s="1"/>
  <c r="E48" i="62"/>
  <c r="F48" i="62" s="1"/>
  <c r="E50" i="62"/>
  <c r="F50" i="62" s="1"/>
  <c r="E52" i="62"/>
  <c r="F52" i="62" s="1"/>
  <c r="E54" i="62"/>
  <c r="F54" i="62" s="1"/>
  <c r="E56" i="62"/>
  <c r="F56" i="62" s="1"/>
  <c r="E58" i="62"/>
  <c r="F58" i="62" s="1"/>
  <c r="E60" i="62"/>
  <c r="F60" i="62" s="1"/>
  <c r="E62" i="62"/>
  <c r="F62" i="62" s="1"/>
  <c r="E64" i="62"/>
  <c r="F64" i="62" s="1"/>
  <c r="E66" i="62"/>
  <c r="F66" i="62" s="1"/>
  <c r="E68" i="62"/>
  <c r="F68" i="62" s="1"/>
  <c r="E70" i="62"/>
  <c r="F70" i="62" s="1"/>
  <c r="E72" i="62"/>
  <c r="F72" i="62" s="1"/>
  <c r="E74" i="62"/>
  <c r="F74" i="62" s="1"/>
  <c r="E76" i="62"/>
  <c r="F76" i="62" s="1"/>
  <c r="E78" i="62"/>
  <c r="F78" i="62" s="1"/>
  <c r="E80" i="62"/>
  <c r="F80" i="62" s="1"/>
  <c r="E82" i="62"/>
  <c r="F82" i="62" s="1"/>
  <c r="E84" i="62"/>
  <c r="F84" i="62" s="1"/>
  <c r="E86" i="62"/>
  <c r="F86" i="62" s="1"/>
  <c r="E88" i="62"/>
  <c r="F88" i="62" s="1"/>
  <c r="E90" i="62"/>
  <c r="F90" i="62" s="1"/>
  <c r="E92" i="62"/>
  <c r="F92" i="62" s="1"/>
  <c r="E94" i="62"/>
  <c r="F94" i="62" s="1"/>
  <c r="E96" i="62"/>
  <c r="F96" i="62" s="1"/>
  <c r="E98" i="62"/>
  <c r="F98" i="62" s="1"/>
  <c r="E100" i="62"/>
  <c r="F100" i="62" s="1"/>
  <c r="E102" i="62"/>
  <c r="F102" i="62" s="1"/>
  <c r="E107" i="62"/>
  <c r="F107" i="62" s="1"/>
  <c r="E109" i="62"/>
  <c r="F109" i="62" s="1"/>
  <c r="E111" i="62"/>
  <c r="F111" i="62" s="1"/>
  <c r="E113" i="62"/>
  <c r="F113" i="62" s="1"/>
  <c r="E115" i="62"/>
  <c r="F115" i="62" s="1"/>
  <c r="E117" i="62"/>
  <c r="F117" i="62" s="1"/>
  <c r="E119" i="62"/>
  <c r="F119" i="62" s="1"/>
  <c r="E121" i="62"/>
  <c r="F121" i="62" s="1"/>
  <c r="E2" i="62"/>
  <c r="F2" i="62" s="1"/>
  <c r="E19" i="62"/>
  <c r="F19" i="62" s="1"/>
  <c r="E21" i="62"/>
  <c r="F21" i="62" s="1"/>
  <c r="E23" i="62"/>
  <c r="F23" i="62" s="1"/>
  <c r="E25" i="62"/>
  <c r="F25" i="62" s="1"/>
  <c r="E27" i="62"/>
  <c r="F27" i="62" s="1"/>
  <c r="E29" i="62"/>
  <c r="F29" i="62" s="1"/>
  <c r="E31" i="62"/>
  <c r="F31" i="62" s="1"/>
  <c r="E33" i="62"/>
  <c r="F33" i="62" s="1"/>
  <c r="E35" i="62"/>
  <c r="F35" i="62" s="1"/>
  <c r="E37" i="62"/>
  <c r="F37" i="62" s="1"/>
  <c r="E39" i="62"/>
  <c r="F39" i="62" s="1"/>
  <c r="E41" i="62"/>
  <c r="F41" i="62" s="1"/>
  <c r="E43" i="62"/>
  <c r="F43" i="62" s="1"/>
  <c r="E45" i="62"/>
  <c r="F45" i="62" s="1"/>
  <c r="E47" i="62"/>
  <c r="F47" i="62" s="1"/>
  <c r="E49" i="62"/>
  <c r="F49" i="62" s="1"/>
  <c r="E51" i="62"/>
  <c r="F51" i="62" s="1"/>
  <c r="E53" i="62"/>
  <c r="F53" i="62" s="1"/>
  <c r="E55" i="62"/>
  <c r="F55" i="62" s="1"/>
  <c r="E57" i="62"/>
  <c r="F57" i="62" s="1"/>
  <c r="E59" i="62"/>
  <c r="F59" i="62" s="1"/>
  <c r="E61" i="62"/>
  <c r="F61" i="62" s="1"/>
  <c r="E63" i="62"/>
  <c r="F63" i="62" s="1"/>
  <c r="E65" i="62"/>
  <c r="F65" i="62" s="1"/>
  <c r="E67" i="62"/>
  <c r="F67" i="62" s="1"/>
  <c r="E69" i="62"/>
  <c r="F69" i="62" s="1"/>
  <c r="E71" i="62"/>
  <c r="F71" i="62" s="1"/>
  <c r="E73" i="62"/>
  <c r="F73" i="62" s="1"/>
  <c r="E75" i="62"/>
  <c r="F75" i="62" s="1"/>
  <c r="E77" i="62"/>
  <c r="F77" i="62" s="1"/>
  <c r="E79" i="62"/>
  <c r="F79" i="62" s="1"/>
  <c r="E81" i="62"/>
  <c r="F81" i="62" s="1"/>
  <c r="E83" i="62"/>
  <c r="F83" i="62" s="1"/>
  <c r="E85" i="62"/>
  <c r="F85" i="62" s="1"/>
  <c r="E87" i="62"/>
  <c r="F87" i="62" s="1"/>
  <c r="E89" i="62"/>
  <c r="F89" i="62" s="1"/>
  <c r="E91" i="62"/>
  <c r="F91" i="62" s="1"/>
  <c r="E93" i="62"/>
  <c r="F93" i="62" s="1"/>
  <c r="E95" i="62"/>
  <c r="F95" i="62" s="1"/>
  <c r="E97" i="62"/>
  <c r="F97" i="62" s="1"/>
  <c r="E99" i="62"/>
  <c r="F99" i="62" s="1"/>
  <c r="E101" i="62"/>
  <c r="F101" i="62" s="1"/>
  <c r="E103" i="62"/>
  <c r="F103" i="62" s="1"/>
  <c r="E104" i="62"/>
  <c r="F104" i="62" s="1"/>
  <c r="E105" i="62"/>
  <c r="F105" i="62" s="1"/>
  <c r="E106" i="62"/>
  <c r="F106" i="62" s="1"/>
  <c r="E108" i="62"/>
  <c r="F108" i="62" s="1"/>
  <c r="E110" i="62"/>
  <c r="F110" i="62" s="1"/>
  <c r="E112" i="62"/>
  <c r="F112" i="62" s="1"/>
  <c r="E114" i="62"/>
  <c r="F114" i="62" s="1"/>
  <c r="E116" i="62"/>
  <c r="F116" i="62" s="1"/>
  <c r="E118" i="62"/>
  <c r="F118" i="62" s="1"/>
  <c r="E120" i="62"/>
  <c r="F120" i="62" s="1"/>
  <c r="E122" i="62"/>
  <c r="F122" i="62" s="1"/>
  <c r="E124" i="62"/>
  <c r="F124" i="62" s="1"/>
  <c r="O3" i="62"/>
  <c r="P3" i="62" s="1"/>
  <c r="O4" i="62"/>
  <c r="P4" i="62" s="1"/>
  <c r="O5" i="62"/>
  <c r="P5" i="62" s="1"/>
  <c r="O6" i="62"/>
  <c r="P6" i="62" s="1"/>
  <c r="O7" i="62"/>
  <c r="P7" i="62" s="1"/>
  <c r="O8" i="62"/>
  <c r="P8" i="62" s="1"/>
  <c r="O9" i="62"/>
  <c r="P9" i="62" s="1"/>
  <c r="O10" i="62"/>
  <c r="P10" i="62" s="1"/>
  <c r="O11" i="62"/>
  <c r="P11" i="62" s="1"/>
  <c r="O13" i="62"/>
  <c r="P13" i="62" s="1"/>
  <c r="O15" i="62"/>
  <c r="P15" i="62" s="1"/>
  <c r="O17" i="62"/>
  <c r="P17" i="62" s="1"/>
  <c r="O19" i="62"/>
  <c r="P19" i="62" s="1"/>
  <c r="O21" i="62"/>
  <c r="P21" i="62" s="1"/>
  <c r="O23" i="62"/>
  <c r="P23" i="62" s="1"/>
  <c r="O25" i="62"/>
  <c r="P25" i="62" s="1"/>
  <c r="O27" i="62"/>
  <c r="P27" i="62" s="1"/>
  <c r="O29" i="62"/>
  <c r="P29" i="62" s="1"/>
  <c r="O12" i="62"/>
  <c r="P12" i="62" s="1"/>
  <c r="O14" i="62"/>
  <c r="P14" i="62" s="1"/>
  <c r="O16" i="62"/>
  <c r="P16" i="62" s="1"/>
  <c r="O18" i="62"/>
  <c r="P18" i="62" s="1"/>
  <c r="O20" i="62"/>
  <c r="P20" i="62" s="1"/>
  <c r="O22" i="62"/>
  <c r="P22" i="62" s="1"/>
  <c r="O24" i="62"/>
  <c r="P24" i="62" s="1"/>
  <c r="O26" i="62"/>
  <c r="P26" i="62" s="1"/>
  <c r="O28" i="62"/>
  <c r="P28" i="62" s="1"/>
  <c r="O30" i="62"/>
  <c r="P30" i="62" s="1"/>
  <c r="O2" i="62"/>
  <c r="P2" i="62" s="1"/>
  <c r="N97" i="107"/>
  <c r="N101" i="107"/>
  <c r="N104" i="107"/>
  <c r="N108" i="107"/>
  <c r="N115" i="107"/>
  <c r="N119" i="107"/>
  <c r="N123" i="107"/>
  <c r="N127" i="107"/>
  <c r="N131" i="107"/>
  <c r="N135" i="107"/>
  <c r="N139" i="107"/>
  <c r="N143" i="107"/>
  <c r="N147" i="107"/>
  <c r="N151" i="107"/>
  <c r="N155" i="107"/>
  <c r="N157" i="107"/>
  <c r="N165" i="107"/>
  <c r="N181" i="107"/>
  <c r="N185" i="107"/>
  <c r="N205" i="107"/>
  <c r="N211" i="107"/>
  <c r="N228" i="107"/>
  <c r="N260" i="107"/>
  <c r="N292" i="107"/>
  <c r="N345" i="107"/>
  <c r="N421" i="107"/>
  <c r="N16" i="107"/>
  <c r="N18" i="107"/>
  <c r="N20" i="107"/>
  <c r="N22" i="107"/>
  <c r="N24" i="107"/>
  <c r="N26" i="107"/>
  <c r="N28" i="107"/>
  <c r="N30" i="107"/>
  <c r="N32" i="107"/>
  <c r="N34" i="107"/>
  <c r="N36" i="107"/>
  <c r="N38" i="107"/>
  <c r="N40" i="107"/>
  <c r="N42" i="107"/>
  <c r="N44" i="107"/>
  <c r="N46" i="107"/>
  <c r="N48" i="107"/>
  <c r="N50" i="107"/>
  <c r="N52" i="107"/>
  <c r="N54" i="107"/>
  <c r="N56" i="107"/>
  <c r="N58" i="107"/>
  <c r="N60" i="107"/>
  <c r="N62" i="107"/>
  <c r="N64" i="107"/>
  <c r="N66" i="107"/>
  <c r="N68" i="107"/>
  <c r="N70" i="107"/>
  <c r="N72" i="107"/>
  <c r="N74" i="107"/>
  <c r="N76" i="107"/>
  <c r="N78" i="107"/>
  <c r="N80" i="107"/>
  <c r="N82" i="107"/>
  <c r="N84" i="107"/>
  <c r="N86" i="107"/>
  <c r="N88" i="107"/>
  <c r="N96" i="107"/>
  <c r="N98" i="107"/>
  <c r="N100" i="107"/>
  <c r="N102" i="107"/>
  <c r="N105" i="107"/>
  <c r="N107" i="107"/>
  <c r="N109" i="107"/>
  <c r="N111" i="107"/>
  <c r="N112" i="107"/>
  <c r="N114" i="107"/>
  <c r="N116" i="107"/>
  <c r="N118" i="107"/>
  <c r="N120" i="107"/>
  <c r="N122" i="107"/>
  <c r="N124" i="107"/>
  <c r="N126" i="107"/>
  <c r="N128" i="107"/>
  <c r="N130" i="107"/>
  <c r="N132" i="107"/>
  <c r="N134" i="107"/>
  <c r="N136" i="107"/>
  <c r="N138" i="107"/>
  <c r="N140" i="107"/>
  <c r="N142" i="107"/>
  <c r="N144" i="107"/>
  <c r="N146" i="107"/>
  <c r="N148" i="107"/>
  <c r="N150" i="107"/>
  <c r="N152" i="107"/>
  <c r="N154" i="107"/>
  <c r="N159" i="107"/>
  <c r="N163" i="107"/>
  <c r="N169" i="107"/>
  <c r="N177" i="107"/>
  <c r="N189" i="107"/>
  <c r="N201" i="107"/>
  <c r="N215" i="107"/>
  <c r="N223" i="107"/>
  <c r="N236" i="107"/>
  <c r="N252" i="107"/>
  <c r="N268" i="107"/>
  <c r="N284" i="107"/>
  <c r="N300" i="107"/>
  <c r="N329" i="107"/>
  <c r="N365" i="107"/>
  <c r="N397" i="107"/>
  <c r="N461" i="107"/>
  <c r="N167" i="107"/>
  <c r="N171" i="107"/>
  <c r="N175" i="107"/>
  <c r="N179" i="107"/>
  <c r="N187" i="107"/>
  <c r="N191" i="107"/>
  <c r="N195" i="107"/>
  <c r="N197" i="107"/>
  <c r="N199" i="107"/>
  <c r="N203" i="107"/>
  <c r="N207" i="107"/>
  <c r="N209" i="107"/>
  <c r="N213" i="107"/>
  <c r="N217" i="107"/>
  <c r="N221" i="107"/>
  <c r="N225" i="107"/>
  <c r="N232" i="107"/>
  <c r="N240" i="107"/>
  <c r="N248" i="107"/>
  <c r="N256" i="107"/>
  <c r="N264" i="107"/>
  <c r="N272" i="107"/>
  <c r="N280" i="107"/>
  <c r="N288" i="107"/>
  <c r="N296" i="107"/>
  <c r="N305" i="107"/>
  <c r="N321" i="107"/>
  <c r="N337" i="107"/>
  <c r="N357" i="107"/>
  <c r="N373" i="107"/>
  <c r="N389" i="107"/>
  <c r="N405" i="107"/>
  <c r="N437" i="107"/>
  <c r="N491" i="107"/>
  <c r="N158" i="107"/>
  <c r="N160" i="107"/>
  <c r="N162" i="107"/>
  <c r="N164" i="107"/>
  <c r="N166" i="107"/>
  <c r="N168" i="107"/>
  <c r="N170" i="107"/>
  <c r="N172" i="107"/>
  <c r="N174" i="107"/>
  <c r="N176" i="107"/>
  <c r="N178" i="107"/>
  <c r="N180" i="107"/>
  <c r="N182" i="107"/>
  <c r="N184" i="107"/>
  <c r="N186" i="107"/>
  <c r="N188" i="107"/>
  <c r="N190" i="107"/>
  <c r="N192" i="107"/>
  <c r="N194" i="107"/>
  <c r="N200" i="107"/>
  <c r="N202" i="107"/>
  <c r="N204" i="107"/>
  <c r="N206" i="107"/>
  <c r="N210" i="107"/>
  <c r="N212" i="107"/>
  <c r="N214" i="107"/>
  <c r="N216" i="107"/>
  <c r="N218" i="107"/>
  <c r="N220" i="107"/>
  <c r="N222" i="107"/>
  <c r="N224" i="107"/>
  <c r="N226" i="107"/>
  <c r="N230" i="107"/>
  <c r="N234" i="107"/>
  <c r="N238" i="107"/>
  <c r="N242" i="107"/>
  <c r="N246" i="107"/>
  <c r="N250" i="107"/>
  <c r="N254" i="107"/>
  <c r="N258" i="107"/>
  <c r="N262" i="107"/>
  <c r="N266" i="107"/>
  <c r="N270" i="107"/>
  <c r="N274" i="107"/>
  <c r="N278" i="107"/>
  <c r="N282" i="107"/>
  <c r="N286" i="107"/>
  <c r="N290" i="107"/>
  <c r="N294" i="107"/>
  <c r="N298" i="107"/>
  <c r="N302" i="107"/>
  <c r="N309" i="107"/>
  <c r="N317" i="107"/>
  <c r="N325" i="107"/>
  <c r="N333" i="107"/>
  <c r="N341" i="107"/>
  <c r="N349" i="107"/>
  <c r="N361" i="107"/>
  <c r="N369" i="107"/>
  <c r="N377" i="107"/>
  <c r="N385" i="107"/>
  <c r="N393" i="107"/>
  <c r="N401" i="107"/>
  <c r="N413" i="107"/>
  <c r="N429" i="107"/>
  <c r="N445" i="107"/>
  <c r="N506" i="107"/>
  <c r="N453" i="107"/>
  <c r="N469" i="107"/>
  <c r="N483" i="107"/>
  <c r="N499" i="107"/>
  <c r="N569" i="107"/>
  <c r="N545" i="107"/>
  <c r="N530" i="107"/>
  <c r="N522" i="107"/>
  <c r="N515" i="107"/>
  <c r="N509" i="107"/>
  <c r="N505" i="107"/>
  <c r="N501" i="107"/>
  <c r="N497" i="107"/>
  <c r="N493" i="107"/>
  <c r="N489" i="107"/>
  <c r="N485" i="107"/>
  <c r="N481" i="107"/>
  <c r="N477" i="107"/>
  <c r="N474" i="107"/>
  <c r="N471" i="107"/>
  <c r="N467" i="107"/>
  <c r="N463" i="107"/>
  <c r="N459" i="107"/>
  <c r="N455" i="107"/>
  <c r="N451" i="107"/>
  <c r="N447" i="107"/>
  <c r="N443" i="107"/>
  <c r="N439" i="107"/>
  <c r="N435" i="107"/>
  <c r="N431" i="107"/>
  <c r="N427" i="107"/>
  <c r="N423" i="107"/>
  <c r="N419" i="107"/>
  <c r="N415" i="107"/>
  <c r="N411" i="107"/>
  <c r="N407" i="107"/>
  <c r="N404" i="107"/>
  <c r="N402" i="107"/>
  <c r="N400" i="107"/>
  <c r="N398" i="107"/>
  <c r="N396" i="107"/>
  <c r="N394" i="107"/>
  <c r="N392" i="107"/>
  <c r="N390" i="107"/>
  <c r="N388" i="107"/>
  <c r="N386" i="107"/>
  <c r="N384" i="107"/>
  <c r="N382" i="107"/>
  <c r="N380" i="107"/>
  <c r="N378" i="107"/>
  <c r="N376" i="107"/>
  <c r="N374" i="107"/>
  <c r="N372" i="107"/>
  <c r="N370" i="107"/>
  <c r="N368" i="107"/>
  <c r="N366" i="107"/>
  <c r="N364" i="107"/>
  <c r="N362" i="107"/>
  <c r="N360" i="107"/>
  <c r="N358" i="107"/>
  <c r="N354" i="107"/>
  <c r="N350" i="107"/>
  <c r="N348" i="107"/>
  <c r="N346" i="107"/>
  <c r="N344" i="107"/>
  <c r="N342" i="107"/>
  <c r="N340" i="107"/>
  <c r="N338" i="107"/>
  <c r="N336" i="107"/>
  <c r="N334" i="107"/>
  <c r="N332" i="107"/>
  <c r="N330" i="107"/>
  <c r="N328" i="107"/>
  <c r="N326" i="107"/>
  <c r="N324" i="107"/>
  <c r="N322" i="107"/>
  <c r="N320" i="107"/>
  <c r="N318" i="107"/>
  <c r="N316" i="107"/>
  <c r="N314" i="107"/>
  <c r="N312" i="107"/>
  <c r="N310" i="107"/>
  <c r="N308" i="107"/>
  <c r="N306" i="107"/>
  <c r="N304" i="107"/>
  <c r="N227" i="107"/>
  <c r="N229" i="107"/>
  <c r="N231" i="107"/>
  <c r="N233" i="107"/>
  <c r="N235" i="107"/>
  <c r="N237" i="107"/>
  <c r="N239" i="107"/>
  <c r="N241" i="107"/>
  <c r="N243" i="107"/>
  <c r="N245" i="107"/>
  <c r="N247" i="107"/>
  <c r="N249" i="107"/>
  <c r="N251" i="107"/>
  <c r="N253" i="107"/>
  <c r="N255" i="107"/>
  <c r="N257" i="107"/>
  <c r="N259" i="107"/>
  <c r="N261" i="107"/>
  <c r="N263" i="107"/>
  <c r="N265" i="107"/>
  <c r="N267" i="107"/>
  <c r="N269" i="107"/>
  <c r="N271" i="107"/>
  <c r="N273" i="107"/>
  <c r="N275" i="107"/>
  <c r="N277" i="107"/>
  <c r="N279" i="107"/>
  <c r="N281" i="107"/>
  <c r="N283" i="107"/>
  <c r="N285" i="107"/>
  <c r="N287" i="107"/>
  <c r="N289" i="107"/>
  <c r="N291" i="107"/>
  <c r="N293" i="107"/>
  <c r="N295" i="107"/>
  <c r="N297" i="107"/>
  <c r="N299" i="107"/>
  <c r="N301" i="107"/>
  <c r="N303" i="107"/>
  <c r="N307" i="107"/>
  <c r="N311" i="107"/>
  <c r="N315" i="107"/>
  <c r="N319" i="107"/>
  <c r="N323" i="107"/>
  <c r="N327" i="107"/>
  <c r="N331" i="107"/>
  <c r="N335" i="107"/>
  <c r="N339" i="107"/>
  <c r="N343" i="107"/>
  <c r="N347" i="107"/>
  <c r="N351" i="107"/>
  <c r="N359" i="107"/>
  <c r="N363" i="107"/>
  <c r="N367" i="107"/>
  <c r="N371" i="107"/>
  <c r="N375" i="107"/>
  <c r="N379" i="107"/>
  <c r="N383" i="107"/>
  <c r="N387" i="107"/>
  <c r="N391" i="107"/>
  <c r="N395" i="107"/>
  <c r="N399" i="107"/>
  <c r="N403" i="107"/>
  <c r="N409" i="107"/>
  <c r="N417" i="107"/>
  <c r="N425" i="107"/>
  <c r="N433" i="107"/>
  <c r="N441" i="107"/>
  <c r="N449" i="107"/>
  <c r="N457" i="107"/>
  <c r="N465" i="107"/>
  <c r="N472" i="107"/>
  <c r="N479" i="107"/>
  <c r="N487" i="107"/>
  <c r="N495" i="107"/>
  <c r="N503" i="107"/>
  <c r="N526" i="107"/>
  <c r="N555" i="107"/>
  <c r="N573" i="107"/>
  <c r="N565" i="107"/>
  <c r="N559" i="107"/>
  <c r="N551" i="107"/>
  <c r="N547" i="107"/>
  <c r="N543" i="107"/>
  <c r="N539" i="107"/>
  <c r="N535" i="107"/>
  <c r="N532" i="107"/>
  <c r="N528" i="107"/>
  <c r="N524" i="107"/>
  <c r="N517" i="107"/>
  <c r="N513" i="107"/>
  <c r="N504" i="107"/>
  <c r="N502" i="107"/>
  <c r="N500" i="107"/>
  <c r="N498" i="107"/>
  <c r="N496" i="107"/>
  <c r="N494" i="107"/>
  <c r="N492" i="107"/>
  <c r="N490" i="107"/>
  <c r="N488" i="107"/>
  <c r="N486" i="107"/>
  <c r="N484" i="107"/>
  <c r="N482" i="107"/>
  <c r="N480" i="107"/>
  <c r="N478" i="107"/>
  <c r="N476" i="107"/>
  <c r="N475" i="107"/>
  <c r="N473" i="107"/>
  <c r="N470" i="107"/>
  <c r="N468" i="107"/>
  <c r="N466" i="107"/>
  <c r="N464" i="107"/>
  <c r="N462" i="107"/>
  <c r="N460" i="107"/>
  <c r="N458" i="107"/>
  <c r="N456" i="107"/>
  <c r="N454" i="107"/>
  <c r="N452" i="107"/>
  <c r="N450" i="107"/>
  <c r="N448" i="107"/>
  <c r="N446" i="107"/>
  <c r="N444" i="107"/>
  <c r="N442" i="107"/>
  <c r="N440" i="107"/>
  <c r="N438" i="107"/>
  <c r="N436" i="107"/>
  <c r="N434" i="107"/>
  <c r="N432" i="107"/>
  <c r="N430" i="107"/>
  <c r="N428" i="107"/>
  <c r="N426" i="107"/>
  <c r="N424" i="107"/>
  <c r="N422" i="107"/>
  <c r="N420" i="107"/>
  <c r="N418" i="107"/>
  <c r="N416" i="107"/>
  <c r="N414" i="107"/>
  <c r="N412" i="107"/>
  <c r="N410" i="107"/>
  <c r="N408" i="107"/>
  <c r="N406" i="107"/>
  <c r="N541" i="107"/>
  <c r="N548" i="107"/>
  <c r="N562" i="107"/>
  <c r="N577" i="107"/>
  <c r="N2" i="84"/>
  <c r="N578" i="107"/>
  <c r="N576" i="107"/>
  <c r="N574" i="107"/>
  <c r="N572" i="107"/>
  <c r="N570" i="107"/>
  <c r="N568" i="107"/>
  <c r="N566" i="107"/>
  <c r="N564" i="107"/>
  <c r="N560" i="107"/>
  <c r="N558" i="107"/>
  <c r="N556" i="107"/>
  <c r="N554" i="107"/>
  <c r="N552" i="107"/>
  <c r="N550" i="107"/>
  <c r="N507" i="107"/>
  <c r="N508" i="107"/>
  <c r="N510" i="107"/>
  <c r="N511" i="107"/>
  <c r="N512" i="107"/>
  <c r="N514" i="107"/>
  <c r="N516" i="107"/>
  <c r="N518" i="107"/>
  <c r="N520" i="107"/>
  <c r="N521" i="107"/>
  <c r="N523" i="107"/>
  <c r="N525" i="107"/>
  <c r="N527" i="107"/>
  <c r="N529" i="107"/>
  <c r="N531" i="107"/>
  <c r="N533" i="107"/>
  <c r="N534" i="107"/>
  <c r="N536" i="107"/>
  <c r="N538" i="107"/>
  <c r="N540" i="107"/>
  <c r="N542" i="107"/>
  <c r="N544" i="107"/>
  <c r="N546" i="107"/>
  <c r="N549" i="107"/>
  <c r="N553" i="107"/>
  <c r="N557" i="107"/>
  <c r="N561" i="107"/>
  <c r="N563" i="107"/>
  <c r="N567" i="107"/>
  <c r="N571" i="107"/>
  <c r="N575" i="107"/>
  <c r="N579" i="107"/>
  <c r="N580" i="107"/>
  <c r="N581" i="107"/>
  <c r="N582" i="107"/>
  <c r="N583" i="107"/>
  <c r="N584" i="107"/>
  <c r="N585" i="107"/>
  <c r="N586" i="107"/>
  <c r="N587" i="107"/>
  <c r="N588" i="107"/>
  <c r="N589" i="107"/>
  <c r="N590" i="107"/>
  <c r="N591" i="107"/>
  <c r="N592" i="107"/>
  <c r="N593" i="107"/>
  <c r="N594" i="107"/>
  <c r="N595" i="107"/>
  <c r="N597" i="107"/>
  <c r="N599" i="107"/>
  <c r="N600" i="107"/>
  <c r="N601" i="107"/>
  <c r="N602" i="107"/>
  <c r="N603" i="107"/>
  <c r="N604" i="107"/>
  <c r="B106" i="38"/>
  <c r="B101" i="38"/>
  <c r="C106" i="38"/>
  <c r="D106" i="38" s="1"/>
  <c r="Y106" i="38"/>
  <c r="AV106" i="38" s="1"/>
  <c r="Y105" i="38"/>
  <c r="AV105" i="38" s="1"/>
  <c r="Y116" i="38"/>
  <c r="AV116" i="38" s="1"/>
  <c r="Y156" i="38"/>
  <c r="AV156" i="38" s="1"/>
  <c r="Y29" i="38"/>
  <c r="AV29" i="38" s="1"/>
  <c r="Y158" i="38"/>
  <c r="AV158" i="38" s="1"/>
  <c r="Y208" i="38"/>
  <c r="AV208" i="38" s="1"/>
  <c r="Y309" i="38"/>
  <c r="AV309" i="38" s="1"/>
  <c r="Y317" i="38"/>
  <c r="AV317" i="38" s="1"/>
  <c r="Y365" i="38"/>
  <c r="AV365" i="38" s="1"/>
  <c r="Y424" i="38"/>
  <c r="AV424" i="38" s="1"/>
  <c r="Y428" i="38"/>
  <c r="AV428" i="38" s="1"/>
  <c r="C56" i="38"/>
  <c r="D56" i="38" s="1"/>
  <c r="Y56" i="38"/>
  <c r="AV56" i="38" s="1"/>
  <c r="Y60" i="38"/>
  <c r="AV60" i="38" s="1"/>
  <c r="C68" i="38"/>
  <c r="D68" i="38" s="1"/>
  <c r="Y68" i="38"/>
  <c r="AV68" i="38" s="1"/>
  <c r="C122" i="38"/>
  <c r="D122" i="38" s="1"/>
  <c r="Y122" i="38"/>
  <c r="AV122" i="38" s="1"/>
  <c r="C221" i="38"/>
  <c r="D221" i="38" s="1"/>
  <c r="Y252" i="38"/>
  <c r="AV252" i="38" s="1"/>
  <c r="Y254" i="38"/>
  <c r="AV254" i="38" s="1"/>
  <c r="C424" i="38"/>
  <c r="D424" i="38" s="1"/>
  <c r="C484" i="38"/>
  <c r="D484" i="38" s="1"/>
  <c r="Y502" i="38"/>
  <c r="AV502" i="38" s="1"/>
  <c r="C13" i="38"/>
  <c r="D13" i="38" s="1"/>
  <c r="Y13" i="38"/>
  <c r="AV13" i="38" s="1"/>
  <c r="Y16" i="38"/>
  <c r="AV16" i="38" s="1"/>
  <c r="Y27" i="38"/>
  <c r="AV27" i="38" s="1"/>
  <c r="C29" i="38"/>
  <c r="D29" i="38" s="1"/>
  <c r="C32" i="38"/>
  <c r="D32" i="38" s="1"/>
  <c r="Y33" i="38"/>
  <c r="AV33" i="38" s="1"/>
  <c r="Y36" i="38"/>
  <c r="AV36" i="38" s="1"/>
  <c r="C85" i="38"/>
  <c r="D85" i="38" s="1"/>
  <c r="Y85" i="38"/>
  <c r="AV85" i="38" s="1"/>
  <c r="C118" i="38"/>
  <c r="D118" i="38" s="1"/>
  <c r="Y118" i="38"/>
  <c r="AV118" i="38" s="1"/>
  <c r="Y140" i="38"/>
  <c r="AV140" i="38" s="1"/>
  <c r="Y142" i="38"/>
  <c r="AV142" i="38" s="1"/>
  <c r="Y146" i="38"/>
  <c r="AV146" i="38" s="1"/>
  <c r="C210" i="38"/>
  <c r="D210" i="38" s="1"/>
  <c r="Y210" i="38"/>
  <c r="AV210" i="38" s="1"/>
  <c r="C290" i="38"/>
  <c r="D290" i="38" s="1"/>
  <c r="Y290" i="38"/>
  <c r="AV290" i="38" s="1"/>
  <c r="C338" i="38"/>
  <c r="D338" i="38" s="1"/>
  <c r="Y338" i="38"/>
  <c r="AV338" i="38" s="1"/>
  <c r="Y349" i="38"/>
  <c r="AV349" i="38" s="1"/>
  <c r="Y390" i="38"/>
  <c r="AV390" i="38" s="1"/>
  <c r="C394" i="38"/>
  <c r="D394" i="38" s="1"/>
  <c r="C402" i="38"/>
  <c r="D402" i="38" s="1"/>
  <c r="C409" i="38"/>
  <c r="D409" i="38" s="1"/>
  <c r="Y410" i="38"/>
  <c r="AV410" i="38" s="1"/>
  <c r="Y414" i="38"/>
  <c r="AV414" i="38" s="1"/>
  <c r="BK414" i="38" s="1"/>
  <c r="C418" i="38"/>
  <c r="D418" i="38" s="1"/>
  <c r="C423" i="38"/>
  <c r="D423" i="38" s="1"/>
  <c r="Y426" i="38"/>
  <c r="AV426" i="38" s="1"/>
  <c r="C428" i="38"/>
  <c r="D428" i="38" s="1"/>
  <c r="C431" i="38"/>
  <c r="D431" i="38" s="1"/>
  <c r="Y432" i="38"/>
  <c r="AV432" i="38" s="1"/>
  <c r="C444" i="38"/>
  <c r="D444" i="38" s="1"/>
  <c r="C451" i="38"/>
  <c r="D451" i="38" s="1"/>
  <c r="C505" i="38"/>
  <c r="D505" i="38" s="1"/>
  <c r="Y505" i="38"/>
  <c r="AV505" i="38" s="1"/>
  <c r="C5" i="38"/>
  <c r="D5" i="38" s="1"/>
  <c r="Y5" i="38"/>
  <c r="AV5" i="38" s="1"/>
  <c r="Y9" i="38"/>
  <c r="AV9" i="38" s="1"/>
  <c r="C45" i="38"/>
  <c r="D45" i="38" s="1"/>
  <c r="Y45" i="38"/>
  <c r="AV45" i="38" s="1"/>
  <c r="C77" i="38"/>
  <c r="D77" i="38" s="1"/>
  <c r="Y77" i="38"/>
  <c r="AV77" i="38" s="1"/>
  <c r="Y81" i="38"/>
  <c r="AV81" i="38" s="1"/>
  <c r="C93" i="38"/>
  <c r="D93" i="38" s="1"/>
  <c r="Y93" i="38"/>
  <c r="AV93" i="38" s="1"/>
  <c r="Y117" i="38"/>
  <c r="AV117" i="38" s="1"/>
  <c r="Y121" i="38"/>
  <c r="AV121" i="38" s="1"/>
  <c r="Y124" i="38"/>
  <c r="AV124" i="38" s="1"/>
  <c r="Y132" i="38"/>
  <c r="AV132" i="38" s="1"/>
  <c r="C148" i="38"/>
  <c r="D148" i="38" s="1"/>
  <c r="Y148" i="38"/>
  <c r="AV148" i="38" s="1"/>
  <c r="Y209" i="38"/>
  <c r="AV209" i="38" s="1"/>
  <c r="Y212" i="38"/>
  <c r="AV212" i="38" s="1"/>
  <c r="Y220" i="38"/>
  <c r="AV220" i="38" s="1"/>
  <c r="Y294" i="38"/>
  <c r="AV294" i="38" s="1"/>
  <c r="Y301" i="38"/>
  <c r="AV301" i="38" s="1"/>
  <c r="Y326" i="38"/>
  <c r="AV326" i="38" s="1"/>
  <c r="Y350" i="38"/>
  <c r="AV350" i="38" s="1"/>
  <c r="C378" i="38"/>
  <c r="D378" i="38" s="1"/>
  <c r="Y378" i="38"/>
  <c r="AV378" i="38" s="1"/>
  <c r="Y381" i="38"/>
  <c r="AV381" i="38" s="1"/>
  <c r="Y471" i="38"/>
  <c r="AV471" i="38" s="1"/>
  <c r="Y475" i="38"/>
  <c r="AV475" i="38" s="1"/>
  <c r="Y504" i="38"/>
  <c r="AV504" i="38" s="1"/>
  <c r="B20" i="38"/>
  <c r="C20" i="38"/>
  <c r="D20" i="38" s="1"/>
  <c r="B21" i="38"/>
  <c r="C21" i="38"/>
  <c r="D21" i="38" s="1"/>
  <c r="Y40" i="38"/>
  <c r="AV40" i="38" s="1"/>
  <c r="Y21" i="38"/>
  <c r="AV21" i="38" s="1"/>
  <c r="Y24" i="38"/>
  <c r="AV24" i="38" s="1"/>
  <c r="Y32" i="38"/>
  <c r="AV32" i="38" s="1"/>
  <c r="Y41" i="38"/>
  <c r="AV41" i="38" s="1"/>
  <c r="C49" i="38"/>
  <c r="D49" i="38" s="1"/>
  <c r="Y49" i="38"/>
  <c r="AV49" i="38" s="1"/>
  <c r="Y64" i="38"/>
  <c r="AV64" i="38" s="1"/>
  <c r="Y73" i="38"/>
  <c r="AV73" i="38" s="1"/>
  <c r="Y96" i="38"/>
  <c r="AV96" i="38" s="1"/>
  <c r="Y97" i="38"/>
  <c r="AV97" i="38" s="1"/>
  <c r="Y112" i="38"/>
  <c r="AV112" i="38" s="1"/>
  <c r="Y133" i="38"/>
  <c r="AV133" i="38" s="1"/>
  <c r="Y134" i="38"/>
  <c r="AV134" i="38" s="1"/>
  <c r="Y150" i="38"/>
  <c r="AV150" i="38" s="1"/>
  <c r="Y180" i="38"/>
  <c r="AV180" i="38" s="1"/>
  <c r="Y182" i="38"/>
  <c r="AV182" i="38" s="1"/>
  <c r="Y221" i="38"/>
  <c r="AV221" i="38" s="1"/>
  <c r="Y222" i="38"/>
  <c r="AV222" i="38" s="1"/>
  <c r="Y281" i="38"/>
  <c r="AV281" i="38" s="1"/>
  <c r="Y285" i="38"/>
  <c r="AV285" i="38" s="1"/>
  <c r="C305" i="38"/>
  <c r="D305" i="38" s="1"/>
  <c r="Y305" i="38"/>
  <c r="AV305" i="38" s="1"/>
  <c r="Y318" i="38"/>
  <c r="AV318" i="38" s="1"/>
  <c r="C330" i="38"/>
  <c r="D330" i="38" s="1"/>
  <c r="Y330" i="38"/>
  <c r="AV330" i="38" s="1"/>
  <c r="Y333" i="38"/>
  <c r="AV333" i="38" s="1"/>
  <c r="Y345" i="38"/>
  <c r="AV345" i="38" s="1"/>
  <c r="Y358" i="38"/>
  <c r="AV358" i="38" s="1"/>
  <c r="C370" i="38"/>
  <c r="D370" i="38" s="1"/>
  <c r="Y370" i="38"/>
  <c r="AV370" i="38" s="1"/>
  <c r="Y385" i="38"/>
  <c r="AV385" i="38" s="1"/>
  <c r="Y402" i="38"/>
  <c r="AV402" i="38" s="1"/>
  <c r="Y406" i="38"/>
  <c r="AV406" i="38" s="1"/>
  <c r="Y409" i="38"/>
  <c r="AV409" i="38" s="1"/>
  <c r="Y431" i="38"/>
  <c r="AV431" i="38" s="1"/>
  <c r="Y444" i="38"/>
  <c r="AV444" i="38" s="1"/>
  <c r="Y448" i="38"/>
  <c r="AV448" i="38" s="1"/>
  <c r="C452" i="38"/>
  <c r="D452" i="38" s="1"/>
  <c r="Y452" i="38"/>
  <c r="AV452" i="38" s="1"/>
  <c r="Y456" i="38"/>
  <c r="AV456" i="38" s="1"/>
  <c r="Y460" i="38"/>
  <c r="AV460" i="38" s="1"/>
  <c r="Y476" i="38"/>
  <c r="AV476" i="38" s="1"/>
  <c r="Y485" i="38"/>
  <c r="AV485" i="38" s="1"/>
  <c r="Y497" i="38"/>
  <c r="AV497" i="38" s="1"/>
  <c r="C512" i="38"/>
  <c r="D512" i="38" s="1"/>
  <c r="Y512" i="38"/>
  <c r="AV512" i="38" s="1"/>
  <c r="Y523" i="38"/>
  <c r="AV523" i="38" s="1"/>
  <c r="Y527" i="38"/>
  <c r="AV527" i="38" s="1"/>
  <c r="Y528" i="38"/>
  <c r="AV528" i="38" s="1"/>
  <c r="Y531" i="38"/>
  <c r="AV531" i="38" s="1"/>
  <c r="Y439" i="38"/>
  <c r="AV439" i="38" s="1"/>
  <c r="Y441" i="38"/>
  <c r="AV441" i="38" s="1"/>
  <c r="C443" i="38"/>
  <c r="D443" i="38" s="1"/>
  <c r="Y447" i="38"/>
  <c r="AV447" i="38" s="1"/>
  <c r="Y8" i="38"/>
  <c r="AV8" i="38" s="1"/>
  <c r="C12" i="38"/>
  <c r="D12" i="38" s="1"/>
  <c r="Y12" i="38"/>
  <c r="AV12" i="38" s="1"/>
  <c r="Y17" i="38"/>
  <c r="AV17" i="38" s="1"/>
  <c r="Y20" i="38"/>
  <c r="AV20" i="38" s="1"/>
  <c r="Y25" i="38"/>
  <c r="AV25" i="38" s="1"/>
  <c r="Y37" i="38"/>
  <c r="AV37" i="38" s="1"/>
  <c r="C44" i="38"/>
  <c r="D44" i="38" s="1"/>
  <c r="Y44" i="38"/>
  <c r="AV44" i="38" s="1"/>
  <c r="C48" i="38"/>
  <c r="D48" i="38" s="1"/>
  <c r="Y48" i="38"/>
  <c r="AV48" i="38" s="1"/>
  <c r="Y53" i="38"/>
  <c r="AV53" i="38" s="1"/>
  <c r="C57" i="38"/>
  <c r="D57" i="38" s="1"/>
  <c r="Y57" i="38"/>
  <c r="AV57" i="38" s="1"/>
  <c r="C60" i="38"/>
  <c r="D60" i="38" s="1"/>
  <c r="C61" i="38"/>
  <c r="D61" i="38" s="1"/>
  <c r="Y62" i="38"/>
  <c r="AV62" i="38" s="1"/>
  <c r="Y65" i="38"/>
  <c r="AV65" i="38" s="1"/>
  <c r="C69" i="38"/>
  <c r="D69" i="38" s="1"/>
  <c r="Y69" i="38"/>
  <c r="AV69" i="38" s="1"/>
  <c r="Y80" i="38"/>
  <c r="AV80" i="38" s="1"/>
  <c r="Y89" i="38"/>
  <c r="AV89" i="38" s="1"/>
  <c r="Y110" i="38"/>
  <c r="AV110" i="38" s="1"/>
  <c r="Y114" i="38"/>
  <c r="AV114" i="38" s="1"/>
  <c r="Y128" i="38"/>
  <c r="AV128" i="38" s="1"/>
  <c r="C136" i="38"/>
  <c r="D136" i="38" s="1"/>
  <c r="Y136" i="38"/>
  <c r="AV136" i="38" s="1"/>
  <c r="C152" i="38"/>
  <c r="D152" i="38" s="1"/>
  <c r="Y152" i="38"/>
  <c r="AV152" i="38" s="1"/>
  <c r="Y196" i="38"/>
  <c r="AV196" i="38" s="1"/>
  <c r="Y198" i="38"/>
  <c r="AV198" i="38" s="1"/>
  <c r="Y216" i="38"/>
  <c r="AV216" i="38" s="1"/>
  <c r="Y236" i="38"/>
  <c r="AV236" i="38" s="1"/>
  <c r="Y238" i="38"/>
  <c r="AV238" i="38" s="1"/>
  <c r="Y268" i="38"/>
  <c r="AV268" i="38" s="1"/>
  <c r="Y270" i="38"/>
  <c r="AV270" i="38" s="1"/>
  <c r="Y286" i="38"/>
  <c r="AV286" i="38" s="1"/>
  <c r="Y302" i="38"/>
  <c r="AV302" i="38" s="1"/>
  <c r="Y306" i="38"/>
  <c r="AV306" i="38" s="1"/>
  <c r="C313" i="38"/>
  <c r="D313" i="38" s="1"/>
  <c r="Y313" i="38"/>
  <c r="AV313" i="38" s="1"/>
  <c r="C322" i="38"/>
  <c r="D322" i="38" s="1"/>
  <c r="Y322" i="38"/>
  <c r="AV322" i="38" s="1"/>
  <c r="Y329" i="38"/>
  <c r="AV329" i="38" s="1"/>
  <c r="Y334" i="38"/>
  <c r="AV334" i="38" s="1"/>
  <c r="Y342" i="38"/>
  <c r="AV342" i="38" s="1"/>
  <c r="C346" i="38"/>
  <c r="D346" i="38" s="1"/>
  <c r="Y346" i="38"/>
  <c r="AV346" i="38" s="1"/>
  <c r="C354" i="38"/>
  <c r="D354" i="38" s="1"/>
  <c r="Y354" i="38"/>
  <c r="AV354" i="38" s="1"/>
  <c r="C362" i="38"/>
  <c r="D362" i="38" s="1"/>
  <c r="Y362" i="38"/>
  <c r="AV362" i="38" s="1"/>
  <c r="Y369" i="38"/>
  <c r="AV369" i="38" s="1"/>
  <c r="Y374" i="38"/>
  <c r="AV374" i="38" s="1"/>
  <c r="C386" i="38"/>
  <c r="D386" i="38" s="1"/>
  <c r="Y386" i="38"/>
  <c r="AV386" i="38" s="1"/>
  <c r="Y393" i="38"/>
  <c r="AV393" i="38" s="1"/>
  <c r="Y397" i="38"/>
  <c r="AV397" i="38" s="1"/>
  <c r="Y399" i="38"/>
  <c r="AV399" i="38" s="1"/>
  <c r="C401" i="38"/>
  <c r="D401" i="38" s="1"/>
  <c r="C406" i="38"/>
  <c r="D406" i="38" s="1"/>
  <c r="Y408" i="38"/>
  <c r="AV408" i="38" s="1"/>
  <c r="Y417" i="38"/>
  <c r="AV417" i="38" s="1"/>
  <c r="C435" i="38"/>
  <c r="D435" i="38" s="1"/>
  <c r="C436" i="38"/>
  <c r="D436" i="38" s="1"/>
  <c r="Y450" i="38"/>
  <c r="AV450" i="38" s="1"/>
  <c r="Y466" i="38"/>
  <c r="AV466" i="38" s="1"/>
  <c r="B471" i="38"/>
  <c r="Y524" i="38"/>
  <c r="AV524" i="38" s="1"/>
  <c r="AV557" i="38"/>
  <c r="Y467" i="38"/>
  <c r="AV467" i="38" s="1"/>
  <c r="Y469" i="38"/>
  <c r="AV469" i="38" s="1"/>
  <c r="Y499" i="38"/>
  <c r="AV499" i="38" s="1"/>
  <c r="Y516" i="38"/>
  <c r="AV516" i="38" s="1"/>
  <c r="C527" i="38"/>
  <c r="D527" i="38" s="1"/>
  <c r="Y532" i="38"/>
  <c r="AV532" i="38" s="1"/>
  <c r="AV568" i="38"/>
  <c r="Y549" i="38"/>
  <c r="AV549" i="38" s="1"/>
  <c r="BE549" i="38" s="1"/>
  <c r="BG549" i="38" s="1"/>
  <c r="BM549" i="38" s="1"/>
  <c r="Y665" i="38"/>
  <c r="AV665" i="38" s="1"/>
  <c r="Y667" i="38"/>
  <c r="AV667" i="38" s="1"/>
  <c r="BE667" i="38" s="1"/>
  <c r="BG667" i="38" s="1"/>
  <c r="BM667" i="38" s="1"/>
  <c r="Y669" i="38"/>
  <c r="AV669" i="38" s="1"/>
  <c r="BE669" i="38" s="1"/>
  <c r="BG669" i="38" s="1"/>
  <c r="BM669" i="38" s="1"/>
  <c r="Y671" i="38"/>
  <c r="AV671" i="38" s="1"/>
  <c r="BE671" i="38" s="1"/>
  <c r="BG671" i="38" s="1"/>
  <c r="BM671" i="38" s="1"/>
  <c r="Y673" i="38"/>
  <c r="AV673" i="38" s="1"/>
  <c r="Y675" i="38"/>
  <c r="AV675" i="38" s="1"/>
  <c r="BE675" i="38" s="1"/>
  <c r="BG675" i="38" s="1"/>
  <c r="BM675" i="38" s="1"/>
  <c r="Y677" i="38"/>
  <c r="AV677" i="38" s="1"/>
  <c r="Y679" i="38"/>
  <c r="AV679" i="38" s="1"/>
  <c r="BE679" i="38" s="1"/>
  <c r="BG679" i="38" s="1"/>
  <c r="BM679" i="38" s="1"/>
  <c r="Y681" i="38"/>
  <c r="AV681" i="38" s="1"/>
  <c r="Y683" i="38"/>
  <c r="AV683" i="38" s="1"/>
  <c r="BE683" i="38" s="1"/>
  <c r="BG683" i="38" s="1"/>
  <c r="BM683" i="38" s="1"/>
  <c r="Y685" i="38"/>
  <c r="AV685" i="38" s="1"/>
  <c r="Y687" i="38"/>
  <c r="AV687" i="38" s="1"/>
  <c r="BE687" i="38" s="1"/>
  <c r="BG687" i="38" s="1"/>
  <c r="BM687" i="38" s="1"/>
  <c r="B76" i="38"/>
  <c r="C76" i="38"/>
  <c r="D76" i="38" s="1"/>
  <c r="B84" i="38"/>
  <c r="C84" i="38"/>
  <c r="D84" i="38" s="1"/>
  <c r="B92" i="38"/>
  <c r="C92" i="38"/>
  <c r="D92" i="38" s="1"/>
  <c r="B100" i="38"/>
  <c r="C100" i="38"/>
  <c r="D100" i="38" s="1"/>
  <c r="B126" i="38"/>
  <c r="B130" i="38"/>
  <c r="B144" i="38"/>
  <c r="C144" i="38"/>
  <c r="D144" i="38" s="1"/>
  <c r="C172" i="38"/>
  <c r="D172" i="38" s="1"/>
  <c r="B206" i="38"/>
  <c r="C206" i="38"/>
  <c r="D206" i="38" s="1"/>
  <c r="B214" i="38"/>
  <c r="B218" i="38"/>
  <c r="C244" i="38"/>
  <c r="D244" i="38" s="1"/>
  <c r="C276" i="38"/>
  <c r="D276" i="38" s="1"/>
  <c r="B282" i="38"/>
  <c r="B298" i="38"/>
  <c r="B314" i="38"/>
  <c r="B321" i="38"/>
  <c r="C331" i="38"/>
  <c r="D331" i="38" s="1"/>
  <c r="B337" i="38"/>
  <c r="C347" i="38"/>
  <c r="D347" i="38" s="1"/>
  <c r="B353" i="38"/>
  <c r="Y361" i="38"/>
  <c r="AV361" i="38" s="1"/>
  <c r="C363" i="38"/>
  <c r="D363" i="38" s="1"/>
  <c r="Y366" i="38"/>
  <c r="AV366" i="38" s="1"/>
  <c r="B369" i="38"/>
  <c r="Y377" i="38"/>
  <c r="AV377" i="38" s="1"/>
  <c r="B393" i="38"/>
  <c r="C393" i="38"/>
  <c r="D393" i="38" s="1"/>
  <c r="B410" i="38"/>
  <c r="C410" i="38"/>
  <c r="D410" i="38" s="1"/>
  <c r="C474" i="38"/>
  <c r="D474" i="38" s="1"/>
  <c r="C4" i="38"/>
  <c r="D4" i="38" s="1"/>
  <c r="Y4" i="38"/>
  <c r="AV4" i="38" s="1"/>
  <c r="C11" i="38"/>
  <c r="D11" i="38" s="1"/>
  <c r="Y11" i="38"/>
  <c r="AV11" i="38" s="1"/>
  <c r="C14" i="38"/>
  <c r="D14" i="38" s="1"/>
  <c r="Y14" i="38"/>
  <c r="AV14" i="38" s="1"/>
  <c r="Y15" i="38"/>
  <c r="AV15" i="38" s="1"/>
  <c r="Y19" i="38"/>
  <c r="AV19" i="38" s="1"/>
  <c r="C22" i="38"/>
  <c r="D22" i="38" s="1"/>
  <c r="Y22" i="38"/>
  <c r="AV22" i="38" s="1"/>
  <c r="Y23" i="38"/>
  <c r="AV23" i="38" s="1"/>
  <c r="Y26" i="38"/>
  <c r="AV26" i="38" s="1"/>
  <c r="Y28" i="38"/>
  <c r="AV28" i="38" s="1"/>
  <c r="C33" i="38"/>
  <c r="D33" i="38" s="1"/>
  <c r="C35" i="38"/>
  <c r="D35" i="38" s="1"/>
  <c r="Y35" i="38"/>
  <c r="AV35" i="38" s="1"/>
  <c r="Y38" i="38"/>
  <c r="AV38" i="38" s="1"/>
  <c r="Y39" i="38"/>
  <c r="AV39" i="38" s="1"/>
  <c r="Y43" i="38"/>
  <c r="AV43" i="38" s="1"/>
  <c r="C47" i="38"/>
  <c r="D47" i="38" s="1"/>
  <c r="Y47" i="38"/>
  <c r="AV47" i="38" s="1"/>
  <c r="C50" i="38"/>
  <c r="D50" i="38" s="1"/>
  <c r="Y50" i="38"/>
  <c r="AV50" i="38" s="1"/>
  <c r="Y51" i="38"/>
  <c r="AV51" i="38" s="1"/>
  <c r="Y52" i="38"/>
  <c r="AV52" i="38" s="1"/>
  <c r="Y54" i="38"/>
  <c r="AV54" i="38" s="1"/>
  <c r="C59" i="38"/>
  <c r="D59" i="38" s="1"/>
  <c r="Y61" i="38"/>
  <c r="AV61" i="38" s="1"/>
  <c r="Y108" i="38"/>
  <c r="AV108" i="38" s="1"/>
  <c r="B110" i="38"/>
  <c r="B114" i="38"/>
  <c r="C126" i="38"/>
  <c r="D126" i="38" s="1"/>
  <c r="Y126" i="38"/>
  <c r="AV126" i="38" s="1"/>
  <c r="C130" i="38"/>
  <c r="D130" i="38" s="1"/>
  <c r="Y130" i="38"/>
  <c r="AV130" i="38" s="1"/>
  <c r="Y138" i="38"/>
  <c r="AV138" i="38" s="1"/>
  <c r="B140" i="38"/>
  <c r="Y154" i="38"/>
  <c r="AV154" i="38" s="1"/>
  <c r="C188" i="38"/>
  <c r="D188" i="38" s="1"/>
  <c r="C214" i="38"/>
  <c r="D214" i="38" s="1"/>
  <c r="Y214" i="38"/>
  <c r="AV214" i="38" s="1"/>
  <c r="C218" i="38"/>
  <c r="D218" i="38" s="1"/>
  <c r="Y218" i="38"/>
  <c r="AV218" i="38" s="1"/>
  <c r="C228" i="38"/>
  <c r="D228" i="38" s="1"/>
  <c r="C260" i="38"/>
  <c r="D260" i="38" s="1"/>
  <c r="C282" i="38"/>
  <c r="D282" i="38" s="1"/>
  <c r="Y282" i="38"/>
  <c r="AV282" i="38" s="1"/>
  <c r="C298" i="38"/>
  <c r="D298" i="38" s="1"/>
  <c r="Y298" i="38"/>
  <c r="AV298" i="38" s="1"/>
  <c r="B306" i="38"/>
  <c r="C314" i="38"/>
  <c r="D314" i="38" s="1"/>
  <c r="Y314" i="38"/>
  <c r="AV314" i="38" s="1"/>
  <c r="C321" i="38"/>
  <c r="D321" i="38" s="1"/>
  <c r="Y321" i="38"/>
  <c r="AV321" i="38" s="1"/>
  <c r="C323" i="38"/>
  <c r="D323" i="38" s="1"/>
  <c r="B329" i="38"/>
  <c r="C337" i="38"/>
  <c r="D337" i="38" s="1"/>
  <c r="Y337" i="38"/>
  <c r="AV337" i="38" s="1"/>
  <c r="C339" i="38"/>
  <c r="D339" i="38" s="1"/>
  <c r="B345" i="38"/>
  <c r="C353" i="38"/>
  <c r="D353" i="38" s="1"/>
  <c r="Y353" i="38"/>
  <c r="AV353" i="38" s="1"/>
  <c r="C355" i="38"/>
  <c r="D355" i="38" s="1"/>
  <c r="B361" i="38"/>
  <c r="C371" i="38"/>
  <c r="D371" i="38" s="1"/>
  <c r="B377" i="38"/>
  <c r="C387" i="38"/>
  <c r="D387" i="38" s="1"/>
  <c r="B463" i="38"/>
  <c r="C463" i="38"/>
  <c r="D463" i="38" s="1"/>
  <c r="B489" i="38"/>
  <c r="C489" i="38"/>
  <c r="D489" i="38" s="1"/>
  <c r="B520" i="38"/>
  <c r="Y72" i="38"/>
  <c r="AV72" i="38" s="1"/>
  <c r="Y76" i="38"/>
  <c r="AV76" i="38" s="1"/>
  <c r="Y84" i="38"/>
  <c r="AV84" i="38" s="1"/>
  <c r="Y88" i="38"/>
  <c r="AV88" i="38" s="1"/>
  <c r="Y92" i="38"/>
  <c r="AV92" i="38" s="1"/>
  <c r="Y100" i="38"/>
  <c r="AV100" i="38" s="1"/>
  <c r="Y104" i="38"/>
  <c r="AV104" i="38" s="1"/>
  <c r="Y109" i="38"/>
  <c r="AV109" i="38" s="1"/>
  <c r="Y113" i="38"/>
  <c r="AV113" i="38" s="1"/>
  <c r="Y120" i="38"/>
  <c r="AV120" i="38" s="1"/>
  <c r="Y125" i="38"/>
  <c r="AV125" i="38" s="1"/>
  <c r="Y129" i="38"/>
  <c r="AV129" i="38" s="1"/>
  <c r="Y144" i="38"/>
  <c r="AV144" i="38" s="1"/>
  <c r="Y155" i="38"/>
  <c r="AV155" i="38" s="1"/>
  <c r="Y159" i="38"/>
  <c r="AV159" i="38" s="1"/>
  <c r="Y188" i="38"/>
  <c r="AV188" i="38" s="1"/>
  <c r="Y190" i="38"/>
  <c r="AV190" i="38" s="1"/>
  <c r="Y213" i="38"/>
  <c r="AV213" i="38" s="1"/>
  <c r="Y217" i="38"/>
  <c r="AV217" i="38" s="1"/>
  <c r="Y228" i="38"/>
  <c r="AV228" i="38" s="1"/>
  <c r="Y230" i="38"/>
  <c r="AV230" i="38" s="1"/>
  <c r="Y244" i="38"/>
  <c r="AV244" i="38" s="1"/>
  <c r="Y246" i="38"/>
  <c r="AV246" i="38" s="1"/>
  <c r="Y260" i="38"/>
  <c r="AV260" i="38" s="1"/>
  <c r="Y262" i="38"/>
  <c r="AV262" i="38" s="1"/>
  <c r="Y276" i="38"/>
  <c r="AV276" i="38" s="1"/>
  <c r="Y278" i="38"/>
  <c r="AV278" i="38" s="1"/>
  <c r="Y310" i="38"/>
  <c r="AV310" i="38" s="1"/>
  <c r="Y320" i="38"/>
  <c r="AV320" i="38" s="1"/>
  <c r="Y323" i="38"/>
  <c r="AV323" i="38" s="1"/>
  <c r="Y325" i="38"/>
  <c r="AV325" i="38" s="1"/>
  <c r="Y328" i="38"/>
  <c r="AV328" i="38" s="1"/>
  <c r="Y331" i="38"/>
  <c r="AV331" i="38" s="1"/>
  <c r="Y336" i="38"/>
  <c r="AV336" i="38" s="1"/>
  <c r="Y339" i="38"/>
  <c r="AV339" i="38" s="1"/>
  <c r="Y341" i="38"/>
  <c r="AV341" i="38" s="1"/>
  <c r="Y344" i="38"/>
  <c r="AV344" i="38" s="1"/>
  <c r="Y347" i="38"/>
  <c r="AV347" i="38" s="1"/>
  <c r="Y352" i="38"/>
  <c r="AV352" i="38" s="1"/>
  <c r="Y355" i="38"/>
  <c r="AV355" i="38" s="1"/>
  <c r="Y357" i="38"/>
  <c r="AV357" i="38" s="1"/>
  <c r="Y360" i="38"/>
  <c r="AV360" i="38" s="1"/>
  <c r="Y363" i="38"/>
  <c r="AV363" i="38" s="1"/>
  <c r="Y368" i="38"/>
  <c r="AV368" i="38" s="1"/>
  <c r="Y371" i="38"/>
  <c r="AV371" i="38" s="1"/>
  <c r="Y373" i="38"/>
  <c r="AV373" i="38" s="1"/>
  <c r="Y376" i="38"/>
  <c r="AV376" i="38" s="1"/>
  <c r="C379" i="38"/>
  <c r="D379" i="38" s="1"/>
  <c r="Y382" i="38"/>
  <c r="AV382" i="38" s="1"/>
  <c r="B385" i="38"/>
  <c r="C411" i="38"/>
  <c r="D411" i="38" s="1"/>
  <c r="B417" i="38"/>
  <c r="C417" i="38"/>
  <c r="D417" i="38" s="1"/>
  <c r="Y418" i="38"/>
  <c r="AV418" i="38" s="1"/>
  <c r="B432" i="38"/>
  <c r="C432" i="38"/>
  <c r="D432" i="38" s="1"/>
  <c r="Y435" i="38"/>
  <c r="AV435" i="38" s="1"/>
  <c r="Y455" i="38"/>
  <c r="AV455" i="38" s="1"/>
  <c r="Y463" i="38"/>
  <c r="AV463" i="38" s="1"/>
  <c r="C477" i="38"/>
  <c r="D477" i="38" s="1"/>
  <c r="C486" i="38"/>
  <c r="D486" i="38" s="1"/>
  <c r="B497" i="38"/>
  <c r="Y501" i="38"/>
  <c r="AV501" i="38" s="1"/>
  <c r="C507" i="38"/>
  <c r="D507" i="38" s="1"/>
  <c r="C520" i="38"/>
  <c r="D520" i="38" s="1"/>
  <c r="Y520" i="38"/>
  <c r="AV520" i="38" s="1"/>
  <c r="B528" i="38"/>
  <c r="Y379" i="38"/>
  <c r="AV379" i="38" s="1"/>
  <c r="Y384" i="38"/>
  <c r="AV384" i="38" s="1"/>
  <c r="Y387" i="38"/>
  <c r="AV387" i="38" s="1"/>
  <c r="Y389" i="38"/>
  <c r="AV389" i="38" s="1"/>
  <c r="Y392" i="38"/>
  <c r="AV392" i="38" s="1"/>
  <c r="Y394" i="38"/>
  <c r="AV394" i="38" s="1"/>
  <c r="Y398" i="38"/>
  <c r="AV398" i="38" s="1"/>
  <c r="Y401" i="38"/>
  <c r="AV401" i="38" s="1"/>
  <c r="Y405" i="38"/>
  <c r="AV405" i="38" s="1"/>
  <c r="Y413" i="38"/>
  <c r="AV413" i="38" s="1"/>
  <c r="Y415" i="38"/>
  <c r="AV415" i="38" s="1"/>
  <c r="Y420" i="38"/>
  <c r="AV420" i="38" s="1"/>
  <c r="Y423" i="38"/>
  <c r="AV423" i="38" s="1"/>
  <c r="Y427" i="38"/>
  <c r="AV427" i="38" s="1"/>
  <c r="Y433" i="38"/>
  <c r="AV433" i="38" s="1"/>
  <c r="Y436" i="38"/>
  <c r="AV436" i="38" s="1"/>
  <c r="Y440" i="38"/>
  <c r="AV440" i="38" s="1"/>
  <c r="Y443" i="38"/>
  <c r="AV443" i="38" s="1"/>
  <c r="Y461" i="38"/>
  <c r="AV461" i="38" s="1"/>
  <c r="Y474" i="38"/>
  <c r="AV474" i="38" s="1"/>
  <c r="Y478" i="38"/>
  <c r="AV478" i="38" s="1"/>
  <c r="Y481" i="38"/>
  <c r="AV481" i="38" s="1"/>
  <c r="Y487" i="38"/>
  <c r="AV487" i="38" s="1"/>
  <c r="Y507" i="38"/>
  <c r="AV507" i="38" s="1"/>
  <c r="Y509" i="38"/>
  <c r="AV509" i="38" s="1"/>
  <c r="Y529" i="38"/>
  <c r="AV529" i="38" s="1"/>
  <c r="Y534" i="38"/>
  <c r="AV534" i="38" s="1"/>
  <c r="Y535" i="38"/>
  <c r="AV535" i="38" s="1"/>
  <c r="Y537" i="38"/>
  <c r="AV537" i="38" s="1"/>
  <c r="Y539" i="38"/>
  <c r="AV539" i="38" s="1"/>
  <c r="Y541" i="38"/>
  <c r="AV541" i="38" s="1"/>
  <c r="D3" i="38"/>
  <c r="C6" i="38"/>
  <c r="D6" i="38" s="1"/>
  <c r="Y6" i="38"/>
  <c r="AV6" i="38" s="1"/>
  <c r="Y7" i="38"/>
  <c r="AV7" i="38" s="1"/>
  <c r="C9" i="38"/>
  <c r="D9" i="38" s="1"/>
  <c r="Y10" i="38"/>
  <c r="AV10" i="38" s="1"/>
  <c r="C16" i="38"/>
  <c r="D16" i="38" s="1"/>
  <c r="Y18" i="38"/>
  <c r="AV18" i="38" s="1"/>
  <c r="C24" i="38"/>
  <c r="D24" i="38" s="1"/>
  <c r="C28" i="38"/>
  <c r="D28" i="38" s="1"/>
  <c r="C36" i="38"/>
  <c r="D36" i="38" s="1"/>
  <c r="C40" i="38"/>
  <c r="D40" i="38" s="1"/>
  <c r="Y63" i="38"/>
  <c r="AV63" i="38" s="1"/>
  <c r="C65" i="38"/>
  <c r="D65" i="38" s="1"/>
  <c r="Y66" i="38"/>
  <c r="AV66" i="38" s="1"/>
  <c r="C71" i="38"/>
  <c r="D71" i="38" s="1"/>
  <c r="Y71" i="38"/>
  <c r="AV71" i="38" s="1"/>
  <c r="Y74" i="38"/>
  <c r="AV74" i="38" s="1"/>
  <c r="C79" i="38"/>
  <c r="D79" i="38" s="1"/>
  <c r="Y79" i="38"/>
  <c r="AV79" i="38" s="1"/>
  <c r="C81" i="38"/>
  <c r="D81" i="38" s="1"/>
  <c r="Y82" i="38"/>
  <c r="AV82" i="38" s="1"/>
  <c r="C87" i="38"/>
  <c r="D87" i="38" s="1"/>
  <c r="Y87" i="38"/>
  <c r="AV87" i="38" s="1"/>
  <c r="Y90" i="38"/>
  <c r="AV90" i="38" s="1"/>
  <c r="C95" i="38"/>
  <c r="D95" i="38" s="1"/>
  <c r="Y95" i="38"/>
  <c r="AV95" i="38" s="1"/>
  <c r="C97" i="38"/>
  <c r="D97" i="38" s="1"/>
  <c r="Y98" i="38"/>
  <c r="AV98" i="38" s="1"/>
  <c r="C103" i="38"/>
  <c r="D103" i="38" s="1"/>
  <c r="Y103" i="38"/>
  <c r="AV103" i="38" s="1"/>
  <c r="C107" i="38"/>
  <c r="D107" i="38" s="1"/>
  <c r="Y107" i="38"/>
  <c r="AV107" i="38" s="1"/>
  <c r="C111" i="38"/>
  <c r="D111" i="38" s="1"/>
  <c r="Y111" i="38"/>
  <c r="AV111" i="38" s="1"/>
  <c r="C115" i="38"/>
  <c r="D115" i="38" s="1"/>
  <c r="Y115" i="38"/>
  <c r="AV115" i="38" s="1"/>
  <c r="C119" i="38"/>
  <c r="D119" i="38" s="1"/>
  <c r="Y119" i="38"/>
  <c r="AV119" i="38" s="1"/>
  <c r="C123" i="38"/>
  <c r="D123" i="38" s="1"/>
  <c r="Y123" i="38"/>
  <c r="AV123" i="38" s="1"/>
  <c r="C127" i="38"/>
  <c r="D127" i="38" s="1"/>
  <c r="Y127" i="38"/>
  <c r="AV127" i="38" s="1"/>
  <c r="C131" i="38"/>
  <c r="D131" i="38" s="1"/>
  <c r="Y131" i="38"/>
  <c r="AV131" i="38" s="1"/>
  <c r="C134" i="38"/>
  <c r="D134" i="38" s="1"/>
  <c r="C142" i="38"/>
  <c r="D142" i="38" s="1"/>
  <c r="C150" i="38"/>
  <c r="D150" i="38" s="1"/>
  <c r="C156" i="38"/>
  <c r="D156" i="38" s="1"/>
  <c r="Y157" i="38"/>
  <c r="AV157" i="38" s="1"/>
  <c r="C160" i="38"/>
  <c r="D160" i="38" s="1"/>
  <c r="C168" i="38"/>
  <c r="D168" i="38" s="1"/>
  <c r="C176" i="38"/>
  <c r="D176" i="38" s="1"/>
  <c r="Y176" i="38"/>
  <c r="AV176" i="38" s="1"/>
  <c r="Y178" i="38"/>
  <c r="AV178" i="38" s="1"/>
  <c r="C184" i="38"/>
  <c r="D184" i="38" s="1"/>
  <c r="Y184" i="38"/>
  <c r="AV184" i="38" s="1"/>
  <c r="Y186" i="38"/>
  <c r="AV186" i="38" s="1"/>
  <c r="C192" i="38"/>
  <c r="D192" i="38" s="1"/>
  <c r="Y192" i="38"/>
  <c r="AV192" i="38" s="1"/>
  <c r="Y194" i="38"/>
  <c r="AV194" i="38" s="1"/>
  <c r="C202" i="38"/>
  <c r="D202" i="38" s="1"/>
  <c r="C208" i="38"/>
  <c r="D208" i="38" s="1"/>
  <c r="C264" i="38"/>
  <c r="D264" i="38" s="1"/>
  <c r="C280" i="38"/>
  <c r="D280" i="38" s="1"/>
  <c r="C283" i="38"/>
  <c r="D283" i="38" s="1"/>
  <c r="Y289" i="38"/>
  <c r="AV289" i="38" s="1"/>
  <c r="C291" i="38"/>
  <c r="D291" i="38" s="1"/>
  <c r="Y293" i="38"/>
  <c r="AV293" i="38" s="1"/>
  <c r="Y297" i="38"/>
  <c r="AV297" i="38" s="1"/>
  <c r="C211" i="38"/>
  <c r="D211" i="38" s="1"/>
  <c r="Y211" i="38"/>
  <c r="AV211" i="38" s="1"/>
  <c r="C215" i="38"/>
  <c r="D215" i="38" s="1"/>
  <c r="Y215" i="38"/>
  <c r="AV215" i="38" s="1"/>
  <c r="C219" i="38"/>
  <c r="D219" i="38" s="1"/>
  <c r="Y219" i="38"/>
  <c r="AV219" i="38" s="1"/>
  <c r="C224" i="38"/>
  <c r="D224" i="38" s="1"/>
  <c r="Y224" i="38"/>
  <c r="AV224" i="38" s="1"/>
  <c r="Y226" i="38"/>
  <c r="AV226" i="38" s="1"/>
  <c r="C232" i="38"/>
  <c r="D232" i="38" s="1"/>
  <c r="Y232" i="38"/>
  <c r="AV232" i="38" s="1"/>
  <c r="Y234" i="38"/>
  <c r="AV234" i="38" s="1"/>
  <c r="C240" i="38"/>
  <c r="D240" i="38" s="1"/>
  <c r="Y240" i="38"/>
  <c r="AV240" i="38" s="1"/>
  <c r="Y242" i="38"/>
  <c r="AV242" i="38" s="1"/>
  <c r="C248" i="38"/>
  <c r="D248" i="38" s="1"/>
  <c r="C256" i="38"/>
  <c r="D256" i="38" s="1"/>
  <c r="C272" i="38"/>
  <c r="D272" i="38" s="1"/>
  <c r="B281" i="38"/>
  <c r="C286" i="38"/>
  <c r="D286" i="38" s="1"/>
  <c r="B289" i="38"/>
  <c r="B297" i="38"/>
  <c r="Y248" i="38"/>
  <c r="AV248" i="38" s="1"/>
  <c r="Y250" i="38"/>
  <c r="AV250" i="38" s="1"/>
  <c r="Y256" i="38"/>
  <c r="AV256" i="38" s="1"/>
  <c r="Y258" i="38"/>
  <c r="AV258" i="38" s="1"/>
  <c r="Y264" i="38"/>
  <c r="AV264" i="38" s="1"/>
  <c r="Y266" i="38"/>
  <c r="AV266" i="38" s="1"/>
  <c r="Y272" i="38"/>
  <c r="AV272" i="38" s="1"/>
  <c r="Y274" i="38"/>
  <c r="AV274" i="38" s="1"/>
  <c r="Y280" i="38"/>
  <c r="AV280" i="38" s="1"/>
  <c r="Y283" i="38"/>
  <c r="AV283" i="38" s="1"/>
  <c r="Y288" i="38"/>
  <c r="AV288" i="38" s="1"/>
  <c r="Y291" i="38"/>
  <c r="AV291" i="38" s="1"/>
  <c r="Y296" i="38"/>
  <c r="AV296" i="38" s="1"/>
  <c r="C299" i="38"/>
  <c r="D299" i="38" s="1"/>
  <c r="Y299" i="38"/>
  <c r="AV299" i="38" s="1"/>
  <c r="C302" i="38"/>
  <c r="D302" i="38" s="1"/>
  <c r="Y304" i="38"/>
  <c r="AV304" i="38" s="1"/>
  <c r="C307" i="38"/>
  <c r="D307" i="38" s="1"/>
  <c r="Y307" i="38"/>
  <c r="AV307" i="38" s="1"/>
  <c r="Y312" i="38"/>
  <c r="AV312" i="38" s="1"/>
  <c r="C315" i="38"/>
  <c r="D315" i="38" s="1"/>
  <c r="Y315" i="38"/>
  <c r="AV315" i="38" s="1"/>
  <c r="C333" i="38"/>
  <c r="D333" i="38" s="1"/>
  <c r="C349" i="38"/>
  <c r="D349" i="38" s="1"/>
  <c r="C365" i="38"/>
  <c r="D365" i="38" s="1"/>
  <c r="C381" i="38"/>
  <c r="D381" i="38" s="1"/>
  <c r="Y400" i="38"/>
  <c r="AV400" i="38" s="1"/>
  <c r="C403" i="38"/>
  <c r="D403" i="38" s="1"/>
  <c r="C405" i="38"/>
  <c r="D405" i="38" s="1"/>
  <c r="Y407" i="38"/>
  <c r="AV407" i="38" s="1"/>
  <c r="Y416" i="38"/>
  <c r="AV416" i="38" s="1"/>
  <c r="Y419" i="38"/>
  <c r="AV419" i="38" s="1"/>
  <c r="C422" i="38"/>
  <c r="D422" i="38" s="1"/>
  <c r="Y425" i="38"/>
  <c r="AV425" i="38" s="1"/>
  <c r="C427" i="38"/>
  <c r="D427" i="38" s="1"/>
  <c r="Y434" i="38"/>
  <c r="AV434" i="38" s="1"/>
  <c r="Y442" i="38"/>
  <c r="AV442" i="38" s="1"/>
  <c r="C445" i="38"/>
  <c r="D445" i="38" s="1"/>
  <c r="C447" i="38"/>
  <c r="D447" i="38" s="1"/>
  <c r="Y451" i="38"/>
  <c r="AV451" i="38" s="1"/>
  <c r="C453" i="38"/>
  <c r="D453" i="38" s="1"/>
  <c r="Y459" i="38"/>
  <c r="AV459" i="38" s="1"/>
  <c r="Y464" i="38"/>
  <c r="AV464" i="38" s="1"/>
  <c r="Y468" i="38"/>
  <c r="AV468" i="38" s="1"/>
  <c r="Y472" i="38"/>
  <c r="AV472" i="38" s="1"/>
  <c r="C475" i="38"/>
  <c r="D475" i="38" s="1"/>
  <c r="C493" i="38"/>
  <c r="D493" i="38" s="1"/>
  <c r="Y498" i="38"/>
  <c r="AV498" i="38" s="1"/>
  <c r="C501" i="38"/>
  <c r="D501" i="38" s="1"/>
  <c r="Y506" i="38"/>
  <c r="AV506" i="38" s="1"/>
  <c r="Y511" i="38"/>
  <c r="AV511" i="38" s="1"/>
  <c r="C514" i="38"/>
  <c r="D514" i="38" s="1"/>
  <c r="Y515" i="38"/>
  <c r="AV515" i="38" s="1"/>
  <c r="Y519" i="38"/>
  <c r="AV519" i="38" s="1"/>
  <c r="C456" i="38"/>
  <c r="D456" i="38" s="1"/>
  <c r="B459" i="38"/>
  <c r="B464" i="38"/>
  <c r="B472" i="38"/>
  <c r="B498" i="38"/>
  <c r="B506" i="38"/>
  <c r="B511" i="38"/>
  <c r="B519" i="38"/>
  <c r="Y453" i="38"/>
  <c r="AV453" i="38" s="1"/>
  <c r="Y458" i="38"/>
  <c r="AV458" i="38" s="1"/>
  <c r="Y483" i="38"/>
  <c r="AV483" i="38" s="1"/>
  <c r="Y490" i="38"/>
  <c r="AV490" i="38" s="1"/>
  <c r="Y493" i="38"/>
  <c r="AV493" i="38" s="1"/>
  <c r="Y514" i="38"/>
  <c r="AV514" i="38" s="1"/>
  <c r="Y517" i="38"/>
  <c r="AV517" i="38" s="1"/>
  <c r="C522" i="38"/>
  <c r="D522" i="38" s="1"/>
  <c r="Y522" i="38"/>
  <c r="AV522" i="38" s="1"/>
  <c r="C524" i="38"/>
  <c r="D524" i="38" s="1"/>
  <c r="Y525" i="38"/>
  <c r="AV525" i="38" s="1"/>
  <c r="C531" i="38"/>
  <c r="D531" i="38" s="1"/>
  <c r="AV570" i="38"/>
  <c r="Y543" i="38"/>
  <c r="AV543" i="38" s="1"/>
  <c r="Y545" i="38"/>
  <c r="AV545" i="38" s="1"/>
  <c r="Y547" i="38"/>
  <c r="AV547" i="38" s="1"/>
  <c r="Y551" i="38"/>
  <c r="AV551" i="38" s="1"/>
  <c r="Y553" i="38"/>
  <c r="AV553" i="38" s="1"/>
  <c r="BE553" i="38" s="1"/>
  <c r="BG553" i="38" s="1"/>
  <c r="BM553" i="38" s="1"/>
  <c r="AV564" i="38"/>
  <c r="AV566" i="38"/>
  <c r="AV569" i="38"/>
  <c r="AV573" i="38"/>
  <c r="AV575" i="38"/>
  <c r="AV578" i="38"/>
  <c r="AV580" i="38"/>
  <c r="AV582" i="38"/>
  <c r="AV584" i="38"/>
  <c r="AV586" i="38"/>
  <c r="BE586" i="38" s="1"/>
  <c r="BG586" i="38" s="1"/>
  <c r="BM586" i="38" s="1"/>
  <c r="AV588" i="38"/>
  <c r="AV590" i="38"/>
  <c r="AV592" i="38"/>
  <c r="AV594" i="38"/>
  <c r="AV596" i="38"/>
  <c r="AV598" i="38"/>
  <c r="AV600" i="38"/>
  <c r="AV602" i="38"/>
  <c r="BE602" i="38" s="1"/>
  <c r="BG602" i="38" s="1"/>
  <c r="BM602" i="38" s="1"/>
  <c r="AV604" i="38"/>
  <c r="AV606" i="38"/>
  <c r="BE606" i="38" s="1"/>
  <c r="BG606" i="38" s="1"/>
  <c r="BM606" i="38" s="1"/>
  <c r="AV608" i="38"/>
  <c r="AV610" i="38"/>
  <c r="AV612" i="38"/>
  <c r="AV614" i="38"/>
  <c r="AV616" i="38"/>
  <c r="AV618" i="38"/>
  <c r="AV620" i="38"/>
  <c r="AV622" i="38"/>
  <c r="AV624" i="38"/>
  <c r="AV626" i="38"/>
  <c r="AV628" i="38"/>
  <c r="AV630" i="38"/>
  <c r="AV632" i="38"/>
  <c r="AV634" i="38"/>
  <c r="AV636" i="38"/>
  <c r="AV638" i="38"/>
  <c r="AV641" i="38"/>
  <c r="AV643" i="38"/>
  <c r="AV645" i="38"/>
  <c r="AV647" i="38"/>
  <c r="AV649" i="38"/>
  <c r="AV651" i="38"/>
  <c r="AV653" i="38"/>
  <c r="AV655" i="38"/>
  <c r="AV657" i="38"/>
  <c r="AV661" i="38"/>
  <c r="AV663" i="38"/>
  <c r="B8" i="38"/>
  <c r="B15" i="38"/>
  <c r="C15" i="38"/>
  <c r="D15" i="38" s="1"/>
  <c r="B17" i="38"/>
  <c r="B18" i="38"/>
  <c r="C18" i="38"/>
  <c r="D18" i="38" s="1"/>
  <c r="B23" i="38"/>
  <c r="C23" i="38"/>
  <c r="D23" i="38" s="1"/>
  <c r="B25" i="38"/>
  <c r="B26" i="38"/>
  <c r="C26" i="38"/>
  <c r="D26" i="38" s="1"/>
  <c r="C30" i="38"/>
  <c r="D30" i="38" s="1"/>
  <c r="B37" i="38"/>
  <c r="C38" i="38"/>
  <c r="D38" i="38" s="1"/>
  <c r="B41" i="38"/>
  <c r="B52" i="38"/>
  <c r="B64" i="38"/>
  <c r="B73" i="38"/>
  <c r="B80" i="38"/>
  <c r="B89" i="38"/>
  <c r="B96" i="38"/>
  <c r="B108" i="38"/>
  <c r="B116" i="38"/>
  <c r="B124" i="38"/>
  <c r="B132" i="38"/>
  <c r="B138" i="38"/>
  <c r="B146" i="38"/>
  <c r="B154" i="38"/>
  <c r="B155" i="38"/>
  <c r="C155" i="38"/>
  <c r="D155" i="38" s="1"/>
  <c r="B158" i="38"/>
  <c r="B159" i="38"/>
  <c r="C159" i="38"/>
  <c r="D159" i="38" s="1"/>
  <c r="C166" i="38"/>
  <c r="D166" i="38" s="1"/>
  <c r="C174" i="38"/>
  <c r="D174" i="38" s="1"/>
  <c r="C182" i="38"/>
  <c r="D182" i="38" s="1"/>
  <c r="C190" i="38"/>
  <c r="D190" i="38" s="1"/>
  <c r="C198" i="38"/>
  <c r="D198" i="38" s="1"/>
  <c r="B212" i="38"/>
  <c r="B220" i="38"/>
  <c r="C222" i="38"/>
  <c r="D222" i="38" s="1"/>
  <c r="C230" i="38"/>
  <c r="D230" i="38" s="1"/>
  <c r="C238" i="38"/>
  <c r="D238" i="38" s="1"/>
  <c r="C246" i="38"/>
  <c r="D246" i="38" s="1"/>
  <c r="C254" i="38"/>
  <c r="D254" i="38" s="1"/>
  <c r="C262" i="38"/>
  <c r="D262" i="38" s="1"/>
  <c r="C270" i="38"/>
  <c r="D270" i="38" s="1"/>
  <c r="C278" i="38"/>
  <c r="D278" i="38" s="1"/>
  <c r="B285" i="38"/>
  <c r="B294" i="38"/>
  <c r="B301" i="38"/>
  <c r="B310" i="38"/>
  <c r="B317" i="38"/>
  <c r="B334" i="38"/>
  <c r="C334" i="38"/>
  <c r="D334" i="38" s="1"/>
  <c r="B341" i="38"/>
  <c r="C341" i="38"/>
  <c r="D341" i="38" s="1"/>
  <c r="B366" i="38"/>
  <c r="C366" i="38"/>
  <c r="D366" i="38" s="1"/>
  <c r="B373" i="38"/>
  <c r="C373" i="38"/>
  <c r="D373" i="38" s="1"/>
  <c r="B397" i="38"/>
  <c r="C397" i="38"/>
  <c r="D397" i="38" s="1"/>
  <c r="B413" i="38"/>
  <c r="C413" i="38"/>
  <c r="D413" i="38" s="1"/>
  <c r="B7" i="38"/>
  <c r="C7" i="38"/>
  <c r="D7" i="38" s="1"/>
  <c r="C8" i="38"/>
  <c r="D8" i="38" s="1"/>
  <c r="B9" i="38"/>
  <c r="B10" i="38"/>
  <c r="C10" i="38"/>
  <c r="D10" i="38" s="1"/>
  <c r="B16" i="38"/>
  <c r="C17" i="38"/>
  <c r="D17" i="38" s="1"/>
  <c r="B19" i="38"/>
  <c r="C19" i="38"/>
  <c r="D19" i="38" s="1"/>
  <c r="B24" i="38"/>
  <c r="C25" i="38"/>
  <c r="D25" i="38" s="1"/>
  <c r="B36" i="38"/>
  <c r="C37" i="38"/>
  <c r="D37" i="38" s="1"/>
  <c r="B40" i="38"/>
  <c r="C41" i="38"/>
  <c r="D41" i="38" s="1"/>
  <c r="B51" i="38"/>
  <c r="C51" i="38"/>
  <c r="D51" i="38" s="1"/>
  <c r="C52" i="38"/>
  <c r="D52" i="38" s="1"/>
  <c r="B53" i="38"/>
  <c r="C64" i="38"/>
  <c r="D64" i="38" s="1"/>
  <c r="B65" i="38"/>
  <c r="B72" i="38"/>
  <c r="C73" i="38"/>
  <c r="D73" i="38" s="1"/>
  <c r="C80" i="38"/>
  <c r="D80" i="38" s="1"/>
  <c r="B81" i="38"/>
  <c r="B88" i="38"/>
  <c r="C89" i="38"/>
  <c r="D89" i="38" s="1"/>
  <c r="C96" i="38"/>
  <c r="D96" i="38" s="1"/>
  <c r="B97" i="38"/>
  <c r="B104" i="38"/>
  <c r="C108" i="38"/>
  <c r="D108" i="38" s="1"/>
  <c r="B112" i="38"/>
  <c r="C116" i="38"/>
  <c r="D116" i="38" s="1"/>
  <c r="B120" i="38"/>
  <c r="C124" i="38"/>
  <c r="D124" i="38" s="1"/>
  <c r="B128" i="38"/>
  <c r="C132" i="38"/>
  <c r="D132" i="38" s="1"/>
  <c r="B134" i="38"/>
  <c r="C138" i="38"/>
  <c r="D138" i="38" s="1"/>
  <c r="B142" i="38"/>
  <c r="C146" i="38"/>
  <c r="D146" i="38" s="1"/>
  <c r="B150" i="38"/>
  <c r="C154" i="38"/>
  <c r="D154" i="38" s="1"/>
  <c r="B156" i="38"/>
  <c r="B157" i="38"/>
  <c r="C157" i="38"/>
  <c r="D157" i="38" s="1"/>
  <c r="C158" i="38"/>
  <c r="D158" i="38" s="1"/>
  <c r="C162" i="38"/>
  <c r="D162" i="38" s="1"/>
  <c r="C170" i="38"/>
  <c r="D170" i="38" s="1"/>
  <c r="C178" i="38"/>
  <c r="D178" i="38" s="1"/>
  <c r="C186" i="38"/>
  <c r="D186" i="38" s="1"/>
  <c r="C194" i="38"/>
  <c r="D194" i="38" s="1"/>
  <c r="B208" i="38"/>
  <c r="C212" i="38"/>
  <c r="D212" i="38" s="1"/>
  <c r="B216" i="38"/>
  <c r="C220" i="38"/>
  <c r="D220" i="38" s="1"/>
  <c r="C226" i="38"/>
  <c r="D226" i="38" s="1"/>
  <c r="C234" i="38"/>
  <c r="D234" i="38" s="1"/>
  <c r="C242" i="38"/>
  <c r="D242" i="38" s="1"/>
  <c r="C250" i="38"/>
  <c r="D250" i="38" s="1"/>
  <c r="C258" i="38"/>
  <c r="D258" i="38" s="1"/>
  <c r="C266" i="38"/>
  <c r="D266" i="38" s="1"/>
  <c r="C274" i="38"/>
  <c r="D274" i="38" s="1"/>
  <c r="C285" i="38"/>
  <c r="D285" i="38" s="1"/>
  <c r="B286" i="38"/>
  <c r="B293" i="38"/>
  <c r="C294" i="38"/>
  <c r="D294" i="38" s="1"/>
  <c r="C301" i="38"/>
  <c r="D301" i="38" s="1"/>
  <c r="B302" i="38"/>
  <c r="B309" i="38"/>
  <c r="C310" i="38"/>
  <c r="D310" i="38" s="1"/>
  <c r="C317" i="38"/>
  <c r="D317" i="38" s="1"/>
  <c r="B318" i="38"/>
  <c r="B325" i="38"/>
  <c r="C325" i="38"/>
  <c r="D325" i="38" s="1"/>
  <c r="B350" i="38"/>
  <c r="C350" i="38"/>
  <c r="D350" i="38" s="1"/>
  <c r="B357" i="38"/>
  <c r="C357" i="38"/>
  <c r="D357" i="38" s="1"/>
  <c r="B382" i="38"/>
  <c r="C382" i="38"/>
  <c r="D382" i="38" s="1"/>
  <c r="B389" i="38"/>
  <c r="C389" i="38"/>
  <c r="D389" i="38" s="1"/>
  <c r="C396" i="38"/>
  <c r="D396" i="38" s="1"/>
  <c r="B398" i="38"/>
  <c r="C398" i="38"/>
  <c r="D398" i="38" s="1"/>
  <c r="C412" i="38"/>
  <c r="D412" i="38" s="1"/>
  <c r="B414" i="38"/>
  <c r="C414" i="38"/>
  <c r="D414" i="38" s="1"/>
  <c r="C429" i="38"/>
  <c r="D429" i="38" s="1"/>
  <c r="C438" i="38"/>
  <c r="D438" i="38" s="1"/>
  <c r="B448" i="38"/>
  <c r="B455" i="38"/>
  <c r="B476" i="38"/>
  <c r="C476" i="38"/>
  <c r="D476" i="38" s="1"/>
  <c r="C479" i="38"/>
  <c r="D479" i="38" s="1"/>
  <c r="B502" i="38"/>
  <c r="C502" i="38"/>
  <c r="D502" i="38" s="1"/>
  <c r="B326" i="38"/>
  <c r="B333" i="38"/>
  <c r="B342" i="38"/>
  <c r="B349" i="38"/>
  <c r="B358" i="38"/>
  <c r="B365" i="38"/>
  <c r="B374" i="38"/>
  <c r="B381" i="38"/>
  <c r="B390" i="38"/>
  <c r="C404" i="38"/>
  <c r="D404" i="38" s="1"/>
  <c r="C420" i="38"/>
  <c r="D420" i="38" s="1"/>
  <c r="C421" i="38"/>
  <c r="D421" i="38" s="1"/>
  <c r="C439" i="38"/>
  <c r="D439" i="38" s="1"/>
  <c r="C440" i="38"/>
  <c r="D440" i="38" s="1"/>
  <c r="C446" i="38"/>
  <c r="D446" i="38" s="1"/>
  <c r="B447" i="38"/>
  <c r="C448" i="38"/>
  <c r="D448" i="38" s="1"/>
  <c r="C455" i="38"/>
  <c r="D455" i="38" s="1"/>
  <c r="B456" i="38"/>
  <c r="B460" i="38"/>
  <c r="C460" i="38"/>
  <c r="D460" i="38" s="1"/>
  <c r="B467" i="38"/>
  <c r="C467" i="38"/>
  <c r="D467" i="38" s="1"/>
  <c r="C482" i="38"/>
  <c r="D482" i="38" s="1"/>
  <c r="B516" i="38"/>
  <c r="B523" i="38"/>
  <c r="B531" i="38"/>
  <c r="C532" i="38"/>
  <c r="D532" i="38" s="1"/>
  <c r="B468" i="38"/>
  <c r="B475" i="38"/>
  <c r="C492" i="38"/>
  <c r="D492" i="38" s="1"/>
  <c r="B501" i="38"/>
  <c r="C509" i="38"/>
  <c r="D509" i="38" s="1"/>
  <c r="B515" i="38"/>
  <c r="C516" i="38"/>
  <c r="D516" i="38" s="1"/>
  <c r="C523" i="38"/>
  <c r="D523" i="38" s="1"/>
  <c r="B524" i="38"/>
  <c r="B532" i="38"/>
  <c r="B534" i="38"/>
  <c r="C534" i="38"/>
  <c r="D534" i="38" s="1"/>
  <c r="B27" i="38"/>
  <c r="B34" i="38"/>
  <c r="B39" i="38"/>
  <c r="B42" i="38"/>
  <c r="C46" i="38"/>
  <c r="D46" i="38" s="1"/>
  <c r="Y46" i="38"/>
  <c r="AV46" i="38" s="1"/>
  <c r="B30" i="38"/>
  <c r="Y30" i="38"/>
  <c r="AV30" i="38" s="1"/>
  <c r="B31" i="38"/>
  <c r="Y31" i="38"/>
  <c r="AV31" i="38" s="1"/>
  <c r="C34" i="38"/>
  <c r="D34" i="38" s="1"/>
  <c r="Y34" i="38"/>
  <c r="AV34" i="38" s="1"/>
  <c r="B35" i="38"/>
  <c r="B38" i="38"/>
  <c r="C39" i="38"/>
  <c r="D39" i="38" s="1"/>
  <c r="C42" i="38"/>
  <c r="D42" i="38" s="1"/>
  <c r="Y42" i="38"/>
  <c r="AV42" i="38" s="1"/>
  <c r="B43" i="38"/>
  <c r="B46" i="38"/>
  <c r="B54" i="38"/>
  <c r="C55" i="38"/>
  <c r="D55" i="38" s="1"/>
  <c r="Y55" i="38"/>
  <c r="AV55" i="38" s="1"/>
  <c r="C58" i="38"/>
  <c r="D58" i="38" s="1"/>
  <c r="Y58" i="38"/>
  <c r="AV58" i="38" s="1"/>
  <c r="B59" i="38"/>
  <c r="Y59" i="38"/>
  <c r="AV59" i="38" s="1"/>
  <c r="C62" i="38"/>
  <c r="D62" i="38" s="1"/>
  <c r="C63" i="38"/>
  <c r="D63" i="38" s="1"/>
  <c r="B66" i="38"/>
  <c r="C67" i="38"/>
  <c r="D67" i="38" s="1"/>
  <c r="Y67" i="38"/>
  <c r="AV67" i="38" s="1"/>
  <c r="C70" i="38"/>
  <c r="D70" i="38" s="1"/>
  <c r="Y70" i="38"/>
  <c r="AV70" i="38" s="1"/>
  <c r="B71" i="38"/>
  <c r="B74" i="38"/>
  <c r="C75" i="38"/>
  <c r="D75" i="38" s="1"/>
  <c r="Y75" i="38"/>
  <c r="AV75" i="38" s="1"/>
  <c r="C78" i="38"/>
  <c r="D78" i="38" s="1"/>
  <c r="Y78" i="38"/>
  <c r="AV78" i="38" s="1"/>
  <c r="B79" i="38"/>
  <c r="B82" i="38"/>
  <c r="C83" i="38"/>
  <c r="D83" i="38" s="1"/>
  <c r="Y83" i="38"/>
  <c r="AV83" i="38" s="1"/>
  <c r="C86" i="38"/>
  <c r="D86" i="38" s="1"/>
  <c r="Y86" i="38"/>
  <c r="AV86" i="38" s="1"/>
  <c r="B87" i="38"/>
  <c r="B90" i="38"/>
  <c r="C91" i="38"/>
  <c r="D91" i="38" s="1"/>
  <c r="Y91" i="38"/>
  <c r="AV91" i="38" s="1"/>
  <c r="C94" i="38"/>
  <c r="D94" i="38" s="1"/>
  <c r="Y94" i="38"/>
  <c r="AV94" i="38" s="1"/>
  <c r="B95" i="38"/>
  <c r="B98" i="38"/>
  <c r="C99" i="38"/>
  <c r="D99" i="38" s="1"/>
  <c r="Y99" i="38"/>
  <c r="AV99" i="38" s="1"/>
  <c r="C102" i="38"/>
  <c r="D102" i="38" s="1"/>
  <c r="Y102" i="38"/>
  <c r="AV102" i="38" s="1"/>
  <c r="B103" i="38"/>
  <c r="B105" i="38"/>
  <c r="B107" i="38"/>
  <c r="B109" i="38"/>
  <c r="B111" i="38"/>
  <c r="B113" i="38"/>
  <c r="B115" i="38"/>
  <c r="B117" i="38"/>
  <c r="B119" i="38"/>
  <c r="B121" i="38"/>
  <c r="B123" i="38"/>
  <c r="B125" i="38"/>
  <c r="B127" i="38"/>
  <c r="B129" i="38"/>
  <c r="B131" i="38"/>
  <c r="B133" i="38"/>
  <c r="B135" i="38"/>
  <c r="B137" i="38"/>
  <c r="B139" i="38"/>
  <c r="B141" i="38"/>
  <c r="B143" i="38"/>
  <c r="B145" i="38"/>
  <c r="B147" i="38"/>
  <c r="B149" i="38"/>
  <c r="B151" i="38"/>
  <c r="B153" i="38"/>
  <c r="B55" i="38"/>
  <c r="B58" i="38"/>
  <c r="B62" i="38"/>
  <c r="B63" i="38"/>
  <c r="B67" i="38"/>
  <c r="B70" i="38"/>
  <c r="B75" i="38"/>
  <c r="B78" i="38"/>
  <c r="B83" i="38"/>
  <c r="B86" i="38"/>
  <c r="B91" i="38"/>
  <c r="B94" i="38"/>
  <c r="B99" i="38"/>
  <c r="B102" i="38"/>
  <c r="C135" i="38"/>
  <c r="D135" i="38" s="1"/>
  <c r="Y135" i="38"/>
  <c r="AV135" i="38" s="1"/>
  <c r="C137" i="38"/>
  <c r="D137" i="38" s="1"/>
  <c r="Y137" i="38"/>
  <c r="AV137" i="38" s="1"/>
  <c r="C139" i="38"/>
  <c r="D139" i="38" s="1"/>
  <c r="Y139" i="38"/>
  <c r="AV139" i="38" s="1"/>
  <c r="C141" i="38"/>
  <c r="D141" i="38" s="1"/>
  <c r="Y141" i="38"/>
  <c r="AV141" i="38" s="1"/>
  <c r="C143" i="38"/>
  <c r="D143" i="38" s="1"/>
  <c r="Y143" i="38"/>
  <c r="AV143" i="38" s="1"/>
  <c r="C145" i="38"/>
  <c r="D145" i="38" s="1"/>
  <c r="Y145" i="38"/>
  <c r="AV145" i="38" s="1"/>
  <c r="C147" i="38"/>
  <c r="D147" i="38" s="1"/>
  <c r="Y147" i="38"/>
  <c r="AV147" i="38" s="1"/>
  <c r="C149" i="38"/>
  <c r="D149" i="38" s="1"/>
  <c r="Y149" i="38"/>
  <c r="AV149" i="38" s="1"/>
  <c r="C151" i="38"/>
  <c r="D151" i="38" s="1"/>
  <c r="Y151" i="38"/>
  <c r="AV151" i="38" s="1"/>
  <c r="C153" i="38"/>
  <c r="D153" i="38" s="1"/>
  <c r="Y153" i="38"/>
  <c r="AV153" i="38" s="1"/>
  <c r="B160" i="38"/>
  <c r="B162" i="38"/>
  <c r="B164" i="38"/>
  <c r="B166" i="38"/>
  <c r="B168" i="38"/>
  <c r="B170" i="38"/>
  <c r="B172" i="38"/>
  <c r="B174" i="38"/>
  <c r="C197" i="38"/>
  <c r="D197" i="38" s="1"/>
  <c r="B201" i="38"/>
  <c r="C201" i="38"/>
  <c r="D201" i="38" s="1"/>
  <c r="B205" i="38"/>
  <c r="C205" i="38"/>
  <c r="D205" i="38" s="1"/>
  <c r="C223" i="38"/>
  <c r="D223" i="38" s="1"/>
  <c r="C227" i="38"/>
  <c r="D227" i="38" s="1"/>
  <c r="C231" i="38"/>
  <c r="D231" i="38" s="1"/>
  <c r="C235" i="38"/>
  <c r="D235" i="38" s="1"/>
  <c r="C239" i="38"/>
  <c r="D239" i="38" s="1"/>
  <c r="C243" i="38"/>
  <c r="D243" i="38" s="1"/>
  <c r="C247" i="38"/>
  <c r="D247" i="38" s="1"/>
  <c r="C251" i="38"/>
  <c r="D251" i="38" s="1"/>
  <c r="C255" i="38"/>
  <c r="D255" i="38" s="1"/>
  <c r="C259" i="38"/>
  <c r="D259" i="38" s="1"/>
  <c r="C263" i="38"/>
  <c r="D263" i="38" s="1"/>
  <c r="C267" i="38"/>
  <c r="D267" i="38" s="1"/>
  <c r="C271" i="38"/>
  <c r="D271" i="38" s="1"/>
  <c r="C275" i="38"/>
  <c r="D275" i="38" s="1"/>
  <c r="C279" i="38"/>
  <c r="D279" i="38" s="1"/>
  <c r="B284" i="38"/>
  <c r="B287" i="38"/>
  <c r="B292" i="38"/>
  <c r="B295" i="38"/>
  <c r="B300" i="38"/>
  <c r="B303" i="38"/>
  <c r="B308" i="38"/>
  <c r="B311" i="38"/>
  <c r="B316" i="38"/>
  <c r="B319" i="38"/>
  <c r="B324" i="38"/>
  <c r="B327" i="38"/>
  <c r="B332" i="38"/>
  <c r="B335" i="38"/>
  <c r="B340" i="38"/>
  <c r="B343" i="38"/>
  <c r="B348" i="38"/>
  <c r="B351" i="38"/>
  <c r="B356" i="38"/>
  <c r="B359" i="38"/>
  <c r="B364" i="38"/>
  <c r="B367" i="38"/>
  <c r="B372" i="38"/>
  <c r="B375" i="38"/>
  <c r="B380" i="38"/>
  <c r="B383" i="38"/>
  <c r="B388" i="38"/>
  <c r="B391" i="38"/>
  <c r="B399" i="38"/>
  <c r="B400" i="38"/>
  <c r="B407" i="38"/>
  <c r="B408" i="38"/>
  <c r="B415" i="38"/>
  <c r="B416" i="38"/>
  <c r="C419" i="38"/>
  <c r="D419" i="38" s="1"/>
  <c r="B425" i="38"/>
  <c r="C425" i="38"/>
  <c r="D425" i="38" s="1"/>
  <c r="B426" i="38"/>
  <c r="C426" i="38"/>
  <c r="D426" i="38" s="1"/>
  <c r="B433" i="38"/>
  <c r="C433" i="38"/>
  <c r="D433" i="38" s="1"/>
  <c r="B434" i="38"/>
  <c r="C434" i="38"/>
  <c r="D434" i="38" s="1"/>
  <c r="B441" i="38"/>
  <c r="C441" i="38"/>
  <c r="D441" i="38" s="1"/>
  <c r="B442" i="38"/>
  <c r="C442" i="38"/>
  <c r="D442" i="38" s="1"/>
  <c r="B449" i="38"/>
  <c r="C449" i="38"/>
  <c r="D449" i="38" s="1"/>
  <c r="B454" i="38"/>
  <c r="C454" i="38"/>
  <c r="D454" i="38" s="1"/>
  <c r="Y160" i="38"/>
  <c r="AV160" i="38" s="1"/>
  <c r="C161" i="38"/>
  <c r="D161" i="38" s="1"/>
  <c r="Y162" i="38"/>
  <c r="AV162" i="38" s="1"/>
  <c r="C163" i="38"/>
  <c r="D163" i="38" s="1"/>
  <c r="Y164" i="38"/>
  <c r="AV164" i="38" s="1"/>
  <c r="C165" i="38"/>
  <c r="D165" i="38" s="1"/>
  <c r="Y166" i="38"/>
  <c r="AV166" i="38" s="1"/>
  <c r="C167" i="38"/>
  <c r="D167" i="38" s="1"/>
  <c r="Y168" i="38"/>
  <c r="AV168" i="38" s="1"/>
  <c r="C169" i="38"/>
  <c r="D169" i="38" s="1"/>
  <c r="Y170" i="38"/>
  <c r="AV170" i="38" s="1"/>
  <c r="C171" i="38"/>
  <c r="D171" i="38" s="1"/>
  <c r="Y172" i="38"/>
  <c r="AV172" i="38" s="1"/>
  <c r="C173" i="38"/>
  <c r="D173" i="38" s="1"/>
  <c r="Y174" i="38"/>
  <c r="AV174" i="38" s="1"/>
  <c r="C175" i="38"/>
  <c r="D175" i="38" s="1"/>
  <c r="Y175" i="38"/>
  <c r="AV175" i="38" s="1"/>
  <c r="C177" i="38"/>
  <c r="D177" i="38" s="1"/>
  <c r="Y177" i="38"/>
  <c r="AV177" i="38" s="1"/>
  <c r="C179" i="38"/>
  <c r="D179" i="38" s="1"/>
  <c r="Y179" i="38"/>
  <c r="AV179" i="38" s="1"/>
  <c r="C181" i="38"/>
  <c r="D181" i="38" s="1"/>
  <c r="Y181" i="38"/>
  <c r="AV181" i="38" s="1"/>
  <c r="C183" i="38"/>
  <c r="D183" i="38" s="1"/>
  <c r="Y183" i="38"/>
  <c r="AV183" i="38" s="1"/>
  <c r="C185" i="38"/>
  <c r="D185" i="38" s="1"/>
  <c r="Y185" i="38"/>
  <c r="AV185" i="38" s="1"/>
  <c r="C187" i="38"/>
  <c r="D187" i="38" s="1"/>
  <c r="Y187" i="38"/>
  <c r="AV187" i="38" s="1"/>
  <c r="C189" i="38"/>
  <c r="D189" i="38" s="1"/>
  <c r="Y189" i="38"/>
  <c r="AV189" i="38" s="1"/>
  <c r="C191" i="38"/>
  <c r="D191" i="38" s="1"/>
  <c r="Y191" i="38"/>
  <c r="AV191" i="38" s="1"/>
  <c r="C193" i="38"/>
  <c r="D193" i="38" s="1"/>
  <c r="C195" i="38"/>
  <c r="D195" i="38" s="1"/>
  <c r="B199" i="38"/>
  <c r="C199" i="38"/>
  <c r="D199" i="38" s="1"/>
  <c r="C200" i="38"/>
  <c r="D200" i="38" s="1"/>
  <c r="B200" i="38"/>
  <c r="B203" i="38"/>
  <c r="C203" i="38"/>
  <c r="D203" i="38" s="1"/>
  <c r="C204" i="38"/>
  <c r="D204" i="38" s="1"/>
  <c r="B204" i="38"/>
  <c r="B207" i="38"/>
  <c r="C207" i="38"/>
  <c r="D207" i="38" s="1"/>
  <c r="B209" i="38"/>
  <c r="B211" i="38"/>
  <c r="B213" i="38"/>
  <c r="B215" i="38"/>
  <c r="B217" i="38"/>
  <c r="B219" i="38"/>
  <c r="C225" i="38"/>
  <c r="D225" i="38" s="1"/>
  <c r="C229" i="38"/>
  <c r="D229" i="38" s="1"/>
  <c r="C233" i="38"/>
  <c r="D233" i="38" s="1"/>
  <c r="C237" i="38"/>
  <c r="D237" i="38" s="1"/>
  <c r="C241" i="38"/>
  <c r="D241" i="38" s="1"/>
  <c r="C245" i="38"/>
  <c r="D245" i="38" s="1"/>
  <c r="C249" i="38"/>
  <c r="D249" i="38" s="1"/>
  <c r="C253" i="38"/>
  <c r="D253" i="38" s="1"/>
  <c r="C257" i="38"/>
  <c r="D257" i="38" s="1"/>
  <c r="C261" i="38"/>
  <c r="D261" i="38" s="1"/>
  <c r="C265" i="38"/>
  <c r="D265" i="38" s="1"/>
  <c r="C269" i="38"/>
  <c r="D269" i="38" s="1"/>
  <c r="C273" i="38"/>
  <c r="D273" i="38" s="1"/>
  <c r="C277" i="38"/>
  <c r="D277" i="38" s="1"/>
  <c r="B283" i="38"/>
  <c r="C284" i="38"/>
  <c r="D284" i="38" s="1"/>
  <c r="Y284" i="38"/>
  <c r="AV284" i="38" s="1"/>
  <c r="C287" i="38"/>
  <c r="D287" i="38" s="1"/>
  <c r="Y287" i="38"/>
  <c r="AV287" i="38" s="1"/>
  <c r="B288" i="38"/>
  <c r="B291" i="38"/>
  <c r="C292" i="38"/>
  <c r="D292" i="38" s="1"/>
  <c r="Y292" i="38"/>
  <c r="AV292" i="38" s="1"/>
  <c r="C295" i="38"/>
  <c r="D295" i="38" s="1"/>
  <c r="Y295" i="38"/>
  <c r="AV295" i="38" s="1"/>
  <c r="B296" i="38"/>
  <c r="B299" i="38"/>
  <c r="C300" i="38"/>
  <c r="D300" i="38" s="1"/>
  <c r="Y300" i="38"/>
  <c r="AV300" i="38" s="1"/>
  <c r="C303" i="38"/>
  <c r="D303" i="38" s="1"/>
  <c r="Y303" i="38"/>
  <c r="AV303" i="38" s="1"/>
  <c r="B304" i="38"/>
  <c r="B307" i="38"/>
  <c r="C308" i="38"/>
  <c r="D308" i="38" s="1"/>
  <c r="Y308" i="38"/>
  <c r="AV308" i="38" s="1"/>
  <c r="C311" i="38"/>
  <c r="D311" i="38" s="1"/>
  <c r="Y311" i="38"/>
  <c r="AV311" i="38" s="1"/>
  <c r="B312" i="38"/>
  <c r="B315" i="38"/>
  <c r="C316" i="38"/>
  <c r="D316" i="38" s="1"/>
  <c r="Y316" i="38"/>
  <c r="AV316" i="38" s="1"/>
  <c r="C319" i="38"/>
  <c r="D319" i="38" s="1"/>
  <c r="Y319" i="38"/>
  <c r="AV319" i="38" s="1"/>
  <c r="B320" i="38"/>
  <c r="B323" i="38"/>
  <c r="C324" i="38"/>
  <c r="D324" i="38" s="1"/>
  <c r="Y324" i="38"/>
  <c r="AV324" i="38" s="1"/>
  <c r="C327" i="38"/>
  <c r="D327" i="38" s="1"/>
  <c r="Y327" i="38"/>
  <c r="AV327" i="38" s="1"/>
  <c r="B328" i="38"/>
  <c r="B331" i="38"/>
  <c r="C332" i="38"/>
  <c r="D332" i="38" s="1"/>
  <c r="Y332" i="38"/>
  <c r="AV332" i="38" s="1"/>
  <c r="C335" i="38"/>
  <c r="D335" i="38" s="1"/>
  <c r="Y335" i="38"/>
  <c r="AV335" i="38" s="1"/>
  <c r="B336" i="38"/>
  <c r="B339" i="38"/>
  <c r="C340" i="38"/>
  <c r="D340" i="38" s="1"/>
  <c r="Y340" i="38"/>
  <c r="AV340" i="38" s="1"/>
  <c r="C343" i="38"/>
  <c r="D343" i="38" s="1"/>
  <c r="Y343" i="38"/>
  <c r="AV343" i="38" s="1"/>
  <c r="B344" i="38"/>
  <c r="B347" i="38"/>
  <c r="C348" i="38"/>
  <c r="D348" i="38" s="1"/>
  <c r="Y348" i="38"/>
  <c r="AV348" i="38" s="1"/>
  <c r="C351" i="38"/>
  <c r="D351" i="38" s="1"/>
  <c r="Y351" i="38"/>
  <c r="AV351" i="38" s="1"/>
  <c r="B352" i="38"/>
  <c r="B355" i="38"/>
  <c r="C356" i="38"/>
  <c r="D356" i="38" s="1"/>
  <c r="Y356" i="38"/>
  <c r="AV356" i="38" s="1"/>
  <c r="C359" i="38"/>
  <c r="D359" i="38" s="1"/>
  <c r="Y359" i="38"/>
  <c r="AV359" i="38" s="1"/>
  <c r="B360" i="38"/>
  <c r="B363" i="38"/>
  <c r="C364" i="38"/>
  <c r="D364" i="38" s="1"/>
  <c r="Y364" i="38"/>
  <c r="AV364" i="38" s="1"/>
  <c r="C367" i="38"/>
  <c r="D367" i="38" s="1"/>
  <c r="Y367" i="38"/>
  <c r="AV367" i="38" s="1"/>
  <c r="B368" i="38"/>
  <c r="B371" i="38"/>
  <c r="C372" i="38"/>
  <c r="D372" i="38" s="1"/>
  <c r="Y372" i="38"/>
  <c r="AV372" i="38" s="1"/>
  <c r="C375" i="38"/>
  <c r="D375" i="38" s="1"/>
  <c r="Y375" i="38"/>
  <c r="AV375" i="38" s="1"/>
  <c r="B376" i="38"/>
  <c r="B379" i="38"/>
  <c r="C380" i="38"/>
  <c r="D380" i="38" s="1"/>
  <c r="Y380" i="38"/>
  <c r="AV380" i="38" s="1"/>
  <c r="C383" i="38"/>
  <c r="D383" i="38" s="1"/>
  <c r="Y383" i="38"/>
  <c r="AV383" i="38" s="1"/>
  <c r="B384" i="38"/>
  <c r="B387" i="38"/>
  <c r="C388" i="38"/>
  <c r="D388" i="38" s="1"/>
  <c r="Y388" i="38"/>
  <c r="AV388" i="38" s="1"/>
  <c r="C391" i="38"/>
  <c r="D391" i="38" s="1"/>
  <c r="Y391" i="38"/>
  <c r="AV391" i="38" s="1"/>
  <c r="B392" i="38"/>
  <c r="B395" i="38"/>
  <c r="Y395" i="38"/>
  <c r="AV395" i="38" s="1"/>
  <c r="B396" i="38"/>
  <c r="Y396" i="38"/>
  <c r="AV396" i="38" s="1"/>
  <c r="C399" i="38"/>
  <c r="D399" i="38" s="1"/>
  <c r="C400" i="38"/>
  <c r="D400" i="38" s="1"/>
  <c r="B403" i="38"/>
  <c r="Y403" i="38"/>
  <c r="AV403" i="38" s="1"/>
  <c r="B404" i="38"/>
  <c r="Y404" i="38"/>
  <c r="AV404" i="38" s="1"/>
  <c r="C407" i="38"/>
  <c r="D407" i="38" s="1"/>
  <c r="C408" i="38"/>
  <c r="D408" i="38" s="1"/>
  <c r="B411" i="38"/>
  <c r="Y411" i="38"/>
  <c r="AV411" i="38" s="1"/>
  <c r="B412" i="38"/>
  <c r="Y412" i="38"/>
  <c r="AV412" i="38" s="1"/>
  <c r="C415" i="38"/>
  <c r="D415" i="38" s="1"/>
  <c r="C416" i="38"/>
  <c r="D416" i="38" s="1"/>
  <c r="B419" i="38"/>
  <c r="B457" i="38"/>
  <c r="B462" i="38"/>
  <c r="B465" i="38"/>
  <c r="B470" i="38"/>
  <c r="B473" i="38"/>
  <c r="B488" i="38"/>
  <c r="B500" i="38"/>
  <c r="B503" i="38"/>
  <c r="B508" i="38"/>
  <c r="B510" i="38"/>
  <c r="B513" i="38"/>
  <c r="B518" i="38"/>
  <c r="B521" i="38"/>
  <c r="B526" i="38"/>
  <c r="B529" i="38"/>
  <c r="C530" i="38"/>
  <c r="D530" i="38" s="1"/>
  <c r="Y530" i="38"/>
  <c r="AV530" i="38" s="1"/>
  <c r="C533" i="38"/>
  <c r="D533" i="38" s="1"/>
  <c r="Y533" i="38"/>
  <c r="AV533" i="38" s="1"/>
  <c r="Y193" i="38"/>
  <c r="AV193" i="38" s="1"/>
  <c r="Y195" i="38"/>
  <c r="AV195" i="38" s="1"/>
  <c r="Y197" i="38"/>
  <c r="AV197" i="38" s="1"/>
  <c r="Y200" i="38"/>
  <c r="AV200" i="38" s="1"/>
  <c r="Y202" i="38"/>
  <c r="AV202" i="38" s="1"/>
  <c r="Y204" i="38"/>
  <c r="AV204" i="38" s="1"/>
  <c r="Y206" i="38"/>
  <c r="AV206" i="38" s="1"/>
  <c r="B221" i="38"/>
  <c r="Y223" i="38"/>
  <c r="AV223" i="38" s="1"/>
  <c r="Y225" i="38"/>
  <c r="AV225" i="38" s="1"/>
  <c r="Y227" i="38"/>
  <c r="AV227" i="38" s="1"/>
  <c r="Y229" i="38"/>
  <c r="AV229" i="38" s="1"/>
  <c r="Y231" i="38"/>
  <c r="AV231" i="38" s="1"/>
  <c r="Y233" i="38"/>
  <c r="AV233" i="38" s="1"/>
  <c r="Y235" i="38"/>
  <c r="AV235" i="38" s="1"/>
  <c r="Y237" i="38"/>
  <c r="AV237" i="38" s="1"/>
  <c r="Y239" i="38"/>
  <c r="AV239" i="38" s="1"/>
  <c r="Y241" i="38"/>
  <c r="AV241" i="38" s="1"/>
  <c r="Y243" i="38"/>
  <c r="AV243" i="38" s="1"/>
  <c r="Y245" i="38"/>
  <c r="AV245" i="38" s="1"/>
  <c r="Y247" i="38"/>
  <c r="AV247" i="38" s="1"/>
  <c r="Y249" i="38"/>
  <c r="AV249" i="38" s="1"/>
  <c r="Y251" i="38"/>
  <c r="AV251" i="38" s="1"/>
  <c r="Y253" i="38"/>
  <c r="AV253" i="38" s="1"/>
  <c r="Y255" i="38"/>
  <c r="AV255" i="38" s="1"/>
  <c r="Y257" i="38"/>
  <c r="AV257" i="38" s="1"/>
  <c r="Y259" i="38"/>
  <c r="AV259" i="38" s="1"/>
  <c r="Y261" i="38"/>
  <c r="AV261" i="38" s="1"/>
  <c r="Y263" i="38"/>
  <c r="AV263" i="38" s="1"/>
  <c r="Y265" i="38"/>
  <c r="AV265" i="38" s="1"/>
  <c r="Y267" i="38"/>
  <c r="AV267" i="38" s="1"/>
  <c r="Y269" i="38"/>
  <c r="AV269" i="38" s="1"/>
  <c r="Y271" i="38"/>
  <c r="AV271" i="38" s="1"/>
  <c r="Y273" i="38"/>
  <c r="AV273" i="38" s="1"/>
  <c r="Y275" i="38"/>
  <c r="AV275" i="38" s="1"/>
  <c r="Y277" i="38"/>
  <c r="AV277" i="38" s="1"/>
  <c r="Y279" i="38"/>
  <c r="AV279" i="38" s="1"/>
  <c r="B421" i="38"/>
  <c r="Y421" i="38"/>
  <c r="AV421" i="38" s="1"/>
  <c r="B422" i="38"/>
  <c r="Y422" i="38"/>
  <c r="AV422" i="38" s="1"/>
  <c r="B429" i="38"/>
  <c r="Y429" i="38"/>
  <c r="AV429" i="38" s="1"/>
  <c r="B430" i="38"/>
  <c r="Y430" i="38"/>
  <c r="AV430" i="38" s="1"/>
  <c r="B437" i="38"/>
  <c r="Y437" i="38"/>
  <c r="AV437" i="38" s="1"/>
  <c r="B438" i="38"/>
  <c r="Y438" i="38"/>
  <c r="AV438" i="38" s="1"/>
  <c r="B445" i="38"/>
  <c r="Y445" i="38"/>
  <c r="AV445" i="38" s="1"/>
  <c r="B446" i="38"/>
  <c r="Y446" i="38"/>
  <c r="AV446" i="38" s="1"/>
  <c r="Y449" i="38"/>
  <c r="AV449" i="38" s="1"/>
  <c r="B450" i="38"/>
  <c r="B453" i="38"/>
  <c r="Y454" i="38"/>
  <c r="AV454" i="38" s="1"/>
  <c r="C457" i="38"/>
  <c r="D457" i="38" s="1"/>
  <c r="Y457" i="38"/>
  <c r="AV457" i="38" s="1"/>
  <c r="B458" i="38"/>
  <c r="B461" i="38"/>
  <c r="C462" i="38"/>
  <c r="D462" i="38" s="1"/>
  <c r="Y462" i="38"/>
  <c r="AV462" i="38" s="1"/>
  <c r="C465" i="38"/>
  <c r="D465" i="38" s="1"/>
  <c r="Y465" i="38"/>
  <c r="AV465" i="38" s="1"/>
  <c r="B466" i="38"/>
  <c r="B469" i="38"/>
  <c r="C470" i="38"/>
  <c r="D470" i="38" s="1"/>
  <c r="Y470" i="38"/>
  <c r="AV470" i="38" s="1"/>
  <c r="C473" i="38"/>
  <c r="D473" i="38" s="1"/>
  <c r="Y473" i="38"/>
  <c r="AV473" i="38" s="1"/>
  <c r="B474" i="38"/>
  <c r="C488" i="38"/>
  <c r="D488" i="38" s="1"/>
  <c r="Y488" i="38"/>
  <c r="AV488" i="38" s="1"/>
  <c r="C490" i="38"/>
  <c r="D490" i="38" s="1"/>
  <c r="Y491" i="38"/>
  <c r="AV491" i="38" s="1"/>
  <c r="Y492" i="38"/>
  <c r="AV492" i="38" s="1"/>
  <c r="B493" i="38"/>
  <c r="C494" i="38"/>
  <c r="D494" i="38" s="1"/>
  <c r="B494" i="38"/>
  <c r="Y496" i="38"/>
  <c r="AV496" i="38" s="1"/>
  <c r="B499" i="38"/>
  <c r="C500" i="38"/>
  <c r="D500" i="38" s="1"/>
  <c r="Y500" i="38"/>
  <c r="AV500" i="38" s="1"/>
  <c r="C503" i="38"/>
  <c r="D503" i="38" s="1"/>
  <c r="Y503" i="38"/>
  <c r="AV503" i="38" s="1"/>
  <c r="B504" i="38"/>
  <c r="B507" i="38"/>
  <c r="C508" i="38"/>
  <c r="D508" i="38" s="1"/>
  <c r="Y508" i="38"/>
  <c r="AV508" i="38" s="1"/>
  <c r="C510" i="38"/>
  <c r="D510" i="38" s="1"/>
  <c r="Y510" i="38"/>
  <c r="AV510" i="38" s="1"/>
  <c r="C513" i="38"/>
  <c r="D513" i="38" s="1"/>
  <c r="Y513" i="38"/>
  <c r="AV513" i="38" s="1"/>
  <c r="B514" i="38"/>
  <c r="B517" i="38"/>
  <c r="C518" i="38"/>
  <c r="D518" i="38" s="1"/>
  <c r="Y518" i="38"/>
  <c r="AV518" i="38" s="1"/>
  <c r="C521" i="38"/>
  <c r="D521" i="38" s="1"/>
  <c r="Y521" i="38"/>
  <c r="AV521" i="38" s="1"/>
  <c r="B522" i="38"/>
  <c r="B525" i="38"/>
  <c r="C526" i="38"/>
  <c r="D526" i="38" s="1"/>
  <c r="Y526" i="38"/>
  <c r="AV526" i="38" s="1"/>
  <c r="C529" i="38"/>
  <c r="D529" i="38" s="1"/>
  <c r="B530" i="38"/>
  <c r="B533" i="38"/>
  <c r="B477" i="38"/>
  <c r="B479" i="38"/>
  <c r="B482" i="38"/>
  <c r="B484" i="38"/>
  <c r="B486" i="38"/>
  <c r="Y489" i="38"/>
  <c r="AV489" i="38" s="1"/>
  <c r="B491" i="38"/>
  <c r="Y556" i="38"/>
  <c r="AV556" i="38" s="1"/>
  <c r="Y558" i="38"/>
  <c r="AV558" i="38" s="1"/>
  <c r="Y560" i="38"/>
  <c r="AV560" i="38" s="1"/>
  <c r="Y562" i="38"/>
  <c r="AV562" i="38" s="1"/>
  <c r="Y561" i="38"/>
  <c r="AV561" i="38" s="1"/>
  <c r="Y565" i="38"/>
  <c r="AV565" i="38" s="1"/>
  <c r="Y572" i="38"/>
  <c r="AV572" i="38" s="1"/>
  <c r="Y574" i="38"/>
  <c r="AV574" i="38" s="1"/>
  <c r="Y576" i="38"/>
  <c r="AV576" i="38" s="1"/>
  <c r="Y536" i="38"/>
  <c r="AV536" i="38" s="1"/>
  <c r="Y538" i="38"/>
  <c r="AV538" i="38" s="1"/>
  <c r="Y540" i="38"/>
  <c r="AV540" i="38" s="1"/>
  <c r="Y542" i="38"/>
  <c r="AV542" i="38" s="1"/>
  <c r="Y544" i="38"/>
  <c r="AV544" i="38" s="1"/>
  <c r="Y546" i="38"/>
  <c r="AV546" i="38" s="1"/>
  <c r="Y548" i="38"/>
  <c r="AV548" i="38" s="1"/>
  <c r="Y550" i="38"/>
  <c r="AV550" i="38" s="1"/>
  <c r="Y552" i="38"/>
  <c r="AV552" i="38" s="1"/>
  <c r="Y577" i="38"/>
  <c r="AV577" i="38" s="1"/>
  <c r="Y579" i="38"/>
  <c r="AV579" i="38" s="1"/>
  <c r="Y581" i="38"/>
  <c r="AV581" i="38" s="1"/>
  <c r="Y583" i="38"/>
  <c r="AV583" i="38" s="1"/>
  <c r="Y585" i="38"/>
  <c r="AV585" i="38" s="1"/>
  <c r="Y587" i="38"/>
  <c r="AV587" i="38" s="1"/>
  <c r="Y589" i="38"/>
  <c r="AV589" i="38" s="1"/>
  <c r="Y591" i="38"/>
  <c r="AV591" i="38" s="1"/>
  <c r="Y593" i="38"/>
  <c r="AV593" i="38" s="1"/>
  <c r="Y595" i="38"/>
  <c r="AV595" i="38" s="1"/>
  <c r="Y597" i="38"/>
  <c r="AV597" i="38" s="1"/>
  <c r="Y599" i="38"/>
  <c r="AV599" i="38" s="1"/>
  <c r="Y601" i="38"/>
  <c r="AV601" i="38" s="1"/>
  <c r="Y603" i="38"/>
  <c r="AV603" i="38" s="1"/>
  <c r="Y605" i="38"/>
  <c r="AV605" i="38" s="1"/>
  <c r="Y607" i="38"/>
  <c r="AV607" i="38" s="1"/>
  <c r="Y609" i="38"/>
  <c r="AV609" i="38" s="1"/>
  <c r="Y611" i="38"/>
  <c r="AV611" i="38" s="1"/>
  <c r="Y613" i="38"/>
  <c r="AV613" i="38" s="1"/>
  <c r="Y615" i="38"/>
  <c r="AV615" i="38" s="1"/>
  <c r="Y617" i="38"/>
  <c r="AV617" i="38" s="1"/>
  <c r="Y619" i="38"/>
  <c r="AV619" i="38" s="1"/>
  <c r="Y621" i="38"/>
  <c r="AV621" i="38" s="1"/>
  <c r="Y623" i="38"/>
  <c r="AV623" i="38" s="1"/>
  <c r="Y625" i="38"/>
  <c r="AV625" i="38" s="1"/>
  <c r="Y627" i="38"/>
  <c r="AV627" i="38" s="1"/>
  <c r="Y629" i="38"/>
  <c r="AV629" i="38" s="1"/>
  <c r="Y631" i="38"/>
  <c r="AV631" i="38" s="1"/>
  <c r="Y633" i="38"/>
  <c r="AV633" i="38" s="1"/>
  <c r="Y635" i="38"/>
  <c r="AV635" i="38" s="1"/>
  <c r="Y637" i="38"/>
  <c r="AV637" i="38" s="1"/>
  <c r="Y639" i="38"/>
  <c r="AV639" i="38" s="1"/>
  <c r="Y659" i="38"/>
  <c r="AV659" i="38" s="1"/>
  <c r="Y640" i="38"/>
  <c r="AV640" i="38" s="1"/>
  <c r="Y642" i="38"/>
  <c r="AV642" i="38" s="1"/>
  <c r="Y644" i="38"/>
  <c r="AV644" i="38" s="1"/>
  <c r="Y646" i="38"/>
  <c r="AV646" i="38" s="1"/>
  <c r="Y648" i="38"/>
  <c r="AV648" i="38" s="1"/>
  <c r="Y650" i="38"/>
  <c r="AV650" i="38" s="1"/>
  <c r="Y652" i="38"/>
  <c r="AV652" i="38" s="1"/>
  <c r="Y654" i="38"/>
  <c r="AV654" i="38" s="1"/>
  <c r="Y656" i="38"/>
  <c r="AV656" i="38" s="1"/>
  <c r="Y658" i="38"/>
  <c r="AV658" i="38" s="1"/>
  <c r="Y161" i="38"/>
  <c r="AV161" i="38" s="1"/>
  <c r="Y163" i="38"/>
  <c r="AV163" i="38" s="1"/>
  <c r="Y165" i="38"/>
  <c r="AV165" i="38" s="1"/>
  <c r="Y167" i="38"/>
  <c r="AV167" i="38" s="1"/>
  <c r="Y169" i="38"/>
  <c r="AV169" i="38" s="1"/>
  <c r="Y171" i="38"/>
  <c r="AV171" i="38" s="1"/>
  <c r="Y173" i="38"/>
  <c r="AV173" i="38" s="1"/>
  <c r="Y199" i="38"/>
  <c r="AV199" i="38" s="1"/>
  <c r="Y201" i="38"/>
  <c r="AV201" i="38" s="1"/>
  <c r="Y203" i="38"/>
  <c r="AV203" i="38" s="1"/>
  <c r="Y205" i="38"/>
  <c r="AV205" i="38" s="1"/>
  <c r="Y207" i="38"/>
  <c r="AV207" i="38" s="1"/>
  <c r="Y3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249" i="38"/>
  <c r="B250" i="38"/>
  <c r="B251" i="38"/>
  <c r="B252" i="38"/>
  <c r="B253" i="38"/>
  <c r="B254" i="38"/>
  <c r="B255" i="38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478" i="38"/>
  <c r="B481" i="38"/>
  <c r="B483" i="38"/>
  <c r="B485" i="38"/>
  <c r="B487" i="38"/>
  <c r="B496" i="38"/>
  <c r="B3" i="38"/>
  <c r="Y477" i="38"/>
  <c r="AV477" i="38" s="1"/>
  <c r="C478" i="38"/>
  <c r="D478" i="38" s="1"/>
  <c r="Y479" i="38"/>
  <c r="AV479" i="38" s="1"/>
  <c r="C480" i="38"/>
  <c r="D480" i="38" s="1"/>
  <c r="Y480" i="38"/>
  <c r="AV480" i="38" s="1"/>
  <c r="B480" i="38"/>
  <c r="C481" i="38"/>
  <c r="D481" i="38" s="1"/>
  <c r="Y482" i="38"/>
  <c r="AV482" i="38" s="1"/>
  <c r="C483" i="38"/>
  <c r="D483" i="38" s="1"/>
  <c r="Y484" i="38"/>
  <c r="AV484" i="38" s="1"/>
  <c r="C485" i="38"/>
  <c r="D485" i="38" s="1"/>
  <c r="Y486" i="38"/>
  <c r="AV486" i="38" s="1"/>
  <c r="C487" i="38"/>
  <c r="D487" i="38" s="1"/>
  <c r="B490" i="38"/>
  <c r="B492" i="38"/>
  <c r="Y494" i="38"/>
  <c r="AV494" i="38" s="1"/>
  <c r="C495" i="38"/>
  <c r="D495" i="38" s="1"/>
  <c r="Y495" i="38"/>
  <c r="AV495" i="38" s="1"/>
  <c r="B495" i="38"/>
  <c r="C496" i="38"/>
  <c r="D496" i="38" s="1"/>
  <c r="B509" i="38"/>
  <c r="Y555" i="38"/>
  <c r="AV555" i="38" s="1"/>
  <c r="Y559" i="38"/>
  <c r="AV559" i="38" s="1"/>
  <c r="Y563" i="38"/>
  <c r="AV563" i="38" s="1"/>
  <c r="Y567" i="38"/>
  <c r="AV567" i="38" s="1"/>
  <c r="Y571" i="38"/>
  <c r="AV571" i="38" s="1"/>
  <c r="Y660" i="38"/>
  <c r="AV660" i="38" s="1"/>
  <c r="Y662" i="38"/>
  <c r="AV662" i="38" s="1"/>
  <c r="Y664" i="38"/>
  <c r="AV664" i="38" s="1"/>
  <c r="Y666" i="38"/>
  <c r="AV666" i="38" s="1"/>
  <c r="Y668" i="38"/>
  <c r="AV668" i="38" s="1"/>
  <c r="Y670" i="38"/>
  <c r="AV670" i="38" s="1"/>
  <c r="Y672" i="38"/>
  <c r="AV672" i="38" s="1"/>
  <c r="Y674" i="38"/>
  <c r="AV674" i="38" s="1"/>
  <c r="Y676" i="38"/>
  <c r="AV676" i="38" s="1"/>
  <c r="Y678" i="38"/>
  <c r="AV678" i="38" s="1"/>
  <c r="Y680" i="38"/>
  <c r="AV680" i="38" s="1"/>
  <c r="Y682" i="38"/>
  <c r="AV682" i="38" s="1"/>
  <c r="Y684" i="38"/>
  <c r="AV684" i="38" s="1"/>
  <c r="Y686" i="38"/>
  <c r="AV686" i="38" s="1"/>
  <c r="E37" i="51"/>
  <c r="BB689" i="38" l="1"/>
  <c r="BW3" i="38"/>
  <c r="BF689" i="38"/>
  <c r="BS15" i="38"/>
  <c r="BK684" i="38"/>
  <c r="AB35" i="153"/>
  <c r="AC35" i="153" s="1"/>
  <c r="BK674" i="38"/>
  <c r="AB487" i="153"/>
  <c r="AC487" i="153" s="1"/>
  <c r="BK664" i="38"/>
  <c r="AB76" i="153"/>
  <c r="AC76" i="153" s="1"/>
  <c r="BK571" i="38"/>
  <c r="AB593" i="153"/>
  <c r="AC593" i="153" s="1"/>
  <c r="BK555" i="38"/>
  <c r="AB570" i="153"/>
  <c r="AC570" i="153" s="1"/>
  <c r="BK495" i="38"/>
  <c r="AB552" i="153"/>
  <c r="AC552" i="153" s="1"/>
  <c r="BI495" i="38" s="1"/>
  <c r="BK484" i="38"/>
  <c r="AB531" i="153"/>
  <c r="AC531" i="153" s="1"/>
  <c r="BK203" i="38"/>
  <c r="AB201" i="153"/>
  <c r="AC201" i="153" s="1"/>
  <c r="BK171" i="38"/>
  <c r="AB649" i="153"/>
  <c r="AC649" i="153" s="1"/>
  <c r="BK163" i="38"/>
  <c r="AB657" i="153"/>
  <c r="AC657" i="153" s="1"/>
  <c r="BK654" i="38"/>
  <c r="AB408" i="153"/>
  <c r="AC408" i="153" s="1"/>
  <c r="BK646" i="38"/>
  <c r="AB681" i="153"/>
  <c r="AC681" i="153" s="1"/>
  <c r="BK659" i="38"/>
  <c r="AB261" i="153"/>
  <c r="AC261" i="153" s="1"/>
  <c r="BK633" i="38"/>
  <c r="AB665" i="153"/>
  <c r="AC665" i="153" s="1"/>
  <c r="BK625" i="38"/>
  <c r="AB644" i="153"/>
  <c r="AC644" i="153" s="1"/>
  <c r="BK617" i="38"/>
  <c r="AB648" i="153"/>
  <c r="AC648" i="153" s="1"/>
  <c r="BK609" i="38"/>
  <c r="AB630" i="153"/>
  <c r="AC630" i="153" s="1"/>
  <c r="BK601" i="38"/>
  <c r="AB622" i="153"/>
  <c r="AC622" i="153" s="1"/>
  <c r="BI601" i="38" s="1"/>
  <c r="BK593" i="38"/>
  <c r="AB409" i="153"/>
  <c r="AC409" i="153" s="1"/>
  <c r="BK585" i="38"/>
  <c r="AB607" i="153"/>
  <c r="AC607" i="153" s="1"/>
  <c r="BI585" i="38" s="1"/>
  <c r="BK577" i="38"/>
  <c r="AB599" i="153"/>
  <c r="AC599" i="153" s="1"/>
  <c r="BK546" i="38"/>
  <c r="AB425" i="153"/>
  <c r="AC425" i="153" s="1"/>
  <c r="BK538" i="38"/>
  <c r="AB419" i="153"/>
  <c r="AC419" i="153" s="1"/>
  <c r="BK572" i="38"/>
  <c r="AB594" i="153"/>
  <c r="AC594" i="153" s="1"/>
  <c r="BK560" i="38"/>
  <c r="AB577" i="153"/>
  <c r="AC577" i="153" s="1"/>
  <c r="BK489" i="38"/>
  <c r="AB510" i="153"/>
  <c r="AC510" i="153" s="1"/>
  <c r="BK496" i="38"/>
  <c r="AB500" i="153"/>
  <c r="AC500" i="153" s="1"/>
  <c r="BK207" i="38"/>
  <c r="AB73" i="153"/>
  <c r="AC73" i="153" s="1"/>
  <c r="BK199" i="38"/>
  <c r="AB196" i="153"/>
  <c r="AC196" i="153" s="1"/>
  <c r="BK167" i="38"/>
  <c r="AB678" i="153"/>
  <c r="AC678" i="153" s="1"/>
  <c r="BK658" i="38"/>
  <c r="AB231" i="153"/>
  <c r="AC231" i="153" s="1"/>
  <c r="BK650" i="38"/>
  <c r="AB573" i="153"/>
  <c r="AC573" i="153" s="1"/>
  <c r="BI650" i="38" s="1"/>
  <c r="BK642" i="38"/>
  <c r="AB411" i="153"/>
  <c r="AC411" i="153" s="1"/>
  <c r="BK637" i="38"/>
  <c r="AB671" i="153"/>
  <c r="AC671" i="153" s="1"/>
  <c r="BK629" i="38"/>
  <c r="AB659" i="153"/>
  <c r="AC659" i="153" s="1"/>
  <c r="BK621" i="38"/>
  <c r="AB640" i="153"/>
  <c r="AC640" i="153" s="1"/>
  <c r="BI621" i="38" s="1"/>
  <c r="BK613" i="38"/>
  <c r="AB634" i="153"/>
  <c r="AC634" i="153" s="1"/>
  <c r="BK605" i="38"/>
  <c r="AB626" i="153"/>
  <c r="AC626" i="153" s="1"/>
  <c r="BK597" i="38"/>
  <c r="AB618" i="153"/>
  <c r="AC618" i="153" s="1"/>
  <c r="BK589" i="38"/>
  <c r="AB611" i="153"/>
  <c r="AC611" i="153" s="1"/>
  <c r="BK581" i="38"/>
  <c r="AB603" i="153"/>
  <c r="AC603" i="153" s="1"/>
  <c r="BK550" i="38"/>
  <c r="AB447" i="153"/>
  <c r="AC447" i="153" s="1"/>
  <c r="BI550" i="38" s="1"/>
  <c r="BK542" i="38"/>
  <c r="AB423" i="153"/>
  <c r="AC423" i="153" s="1"/>
  <c r="BK576" i="38"/>
  <c r="AB598" i="153"/>
  <c r="AC598" i="153" s="1"/>
  <c r="BI576" i="38" s="1"/>
  <c r="BK561" i="38"/>
  <c r="AB585" i="153"/>
  <c r="AC585" i="153" s="1"/>
  <c r="BK556" i="38"/>
  <c r="AB571" i="153"/>
  <c r="AC571" i="153" s="1"/>
  <c r="BK473" i="38"/>
  <c r="AB51" i="153"/>
  <c r="AC51" i="153" s="1"/>
  <c r="BK462" i="38"/>
  <c r="AB584" i="153"/>
  <c r="AC584" i="153" s="1"/>
  <c r="BK457" i="38"/>
  <c r="AB45" i="153"/>
  <c r="AC45" i="153" s="1"/>
  <c r="BK445" i="38"/>
  <c r="AB34" i="153"/>
  <c r="AC34" i="153" s="1"/>
  <c r="BI445" i="38" s="1"/>
  <c r="BK437" i="38"/>
  <c r="AB26" i="153"/>
  <c r="AC26" i="153" s="1"/>
  <c r="BK429" i="38"/>
  <c r="AB17" i="153"/>
  <c r="AC17" i="153" s="1"/>
  <c r="BI429" i="38" s="1"/>
  <c r="BK421" i="38"/>
  <c r="AB10" i="153"/>
  <c r="AC10" i="153" s="1"/>
  <c r="BK275" i="38"/>
  <c r="AB226" i="153"/>
  <c r="AC226" i="153" s="1"/>
  <c r="BI275" i="38" s="1"/>
  <c r="BK267" i="38"/>
  <c r="AB317" i="153"/>
  <c r="AC317" i="153" s="1"/>
  <c r="BK259" i="38"/>
  <c r="AB274" i="153"/>
  <c r="AC274" i="153" s="1"/>
  <c r="BK251" i="38"/>
  <c r="AB224" i="153"/>
  <c r="AC224" i="153" s="1"/>
  <c r="BK243" i="38"/>
  <c r="AB255" i="153"/>
  <c r="AC255" i="153" s="1"/>
  <c r="BI243" i="38" s="1"/>
  <c r="BK235" i="38"/>
  <c r="AB240" i="153"/>
  <c r="AC240" i="153" s="1"/>
  <c r="BK227" i="38"/>
  <c r="AB272" i="153"/>
  <c r="AC272" i="153" s="1"/>
  <c r="BI227" i="38" s="1"/>
  <c r="BK206" i="38"/>
  <c r="AB441" i="153"/>
  <c r="AC441" i="153" s="1"/>
  <c r="BK197" i="38"/>
  <c r="AB399" i="153"/>
  <c r="AC399" i="153" s="1"/>
  <c r="BK388" i="38"/>
  <c r="AB462" i="153"/>
  <c r="AC462" i="153" s="1"/>
  <c r="BK383" i="38"/>
  <c r="AB457" i="153"/>
  <c r="AC457" i="153" s="1"/>
  <c r="BK372" i="38"/>
  <c r="AB463" i="153"/>
  <c r="AC463" i="153" s="1"/>
  <c r="BK367" i="38"/>
  <c r="AB451" i="153"/>
  <c r="AC451" i="153" s="1"/>
  <c r="BI367" i="38" s="1"/>
  <c r="BK356" i="38"/>
  <c r="AB365" i="153"/>
  <c r="AC365" i="153" s="1"/>
  <c r="BK351" i="38"/>
  <c r="AB360" i="153"/>
  <c r="AC360" i="153" s="1"/>
  <c r="BK340" i="38"/>
  <c r="AB348" i="153"/>
  <c r="AC348" i="153" s="1"/>
  <c r="BK335" i="38"/>
  <c r="AB334" i="153"/>
  <c r="AC334" i="153" s="1"/>
  <c r="BI335" i="38" s="1"/>
  <c r="BK324" i="38"/>
  <c r="AB342" i="153"/>
  <c r="AC342" i="153" s="1"/>
  <c r="BK319" i="38"/>
  <c r="AB302" i="153"/>
  <c r="AC302" i="153" s="1"/>
  <c r="BI319" i="38" s="1"/>
  <c r="BK308" i="38"/>
  <c r="AB293" i="153"/>
  <c r="AC293" i="153" s="1"/>
  <c r="BK303" i="38"/>
  <c r="AB326" i="153"/>
  <c r="AC326" i="153" s="1"/>
  <c r="BI303" i="38" s="1"/>
  <c r="BK292" i="38"/>
  <c r="AB303" i="153"/>
  <c r="AC303" i="153" s="1"/>
  <c r="BK287" i="38"/>
  <c r="AB337" i="153"/>
  <c r="AC337" i="153" s="1"/>
  <c r="BK686" i="38"/>
  <c r="AB484" i="153"/>
  <c r="AC484" i="153" s="1"/>
  <c r="BK680" i="38"/>
  <c r="AB27" i="153"/>
  <c r="AC27" i="153" s="1"/>
  <c r="BK670" i="38"/>
  <c r="AB72" i="153"/>
  <c r="AC72" i="153" s="1"/>
  <c r="BK666" i="38"/>
  <c r="AB90" i="153"/>
  <c r="AC90" i="153" s="1"/>
  <c r="BI666" i="38" s="1"/>
  <c r="BK559" i="38"/>
  <c r="AB576" i="153"/>
  <c r="AC576" i="153" s="1"/>
  <c r="BK479" i="38"/>
  <c r="AB511" i="153"/>
  <c r="AC511" i="153" s="1"/>
  <c r="BK205" i="38"/>
  <c r="AB74" i="153"/>
  <c r="AC74" i="153" s="1"/>
  <c r="BK173" i="38"/>
  <c r="AB668" i="153"/>
  <c r="AC668" i="153" s="1"/>
  <c r="BI173" i="38" s="1"/>
  <c r="BK165" i="38"/>
  <c r="AB661" i="153"/>
  <c r="AC661" i="153" s="1"/>
  <c r="BK656" i="38"/>
  <c r="AB680" i="153"/>
  <c r="AC680" i="153" s="1"/>
  <c r="BK648" i="38"/>
  <c r="AB691" i="153"/>
  <c r="AC691" i="153" s="1"/>
  <c r="BK640" i="38"/>
  <c r="AB674" i="153"/>
  <c r="AC674" i="153" s="1"/>
  <c r="BK635" i="38"/>
  <c r="AB669" i="153"/>
  <c r="AC669" i="153" s="1"/>
  <c r="BK627" i="38"/>
  <c r="AB646" i="153"/>
  <c r="AC646" i="153" s="1"/>
  <c r="BK619" i="38"/>
  <c r="AB638" i="153"/>
  <c r="AC638" i="153" s="1"/>
  <c r="BK611" i="38"/>
  <c r="AB632" i="153"/>
  <c r="AC632" i="153" s="1"/>
  <c r="BI611" i="38" s="1"/>
  <c r="BK603" i="38"/>
  <c r="AB624" i="153"/>
  <c r="AC624" i="153" s="1"/>
  <c r="BK595" i="38"/>
  <c r="AB616" i="153"/>
  <c r="AC616" i="153" s="1"/>
  <c r="BK587" i="38"/>
  <c r="AB609" i="153"/>
  <c r="AC609" i="153" s="1"/>
  <c r="BK579" i="38"/>
  <c r="AB601" i="153"/>
  <c r="AC601" i="153" s="1"/>
  <c r="BK548" i="38"/>
  <c r="AB432" i="153"/>
  <c r="AC432" i="153" s="1"/>
  <c r="BK540" i="38"/>
  <c r="AB422" i="153"/>
  <c r="AC422" i="153" s="1"/>
  <c r="BK574" i="38"/>
  <c r="AB596" i="153"/>
  <c r="AC596" i="153" s="1"/>
  <c r="BK562" i="38"/>
  <c r="AB407" i="153"/>
  <c r="AC407" i="153" s="1"/>
  <c r="BK518" i="38"/>
  <c r="AB525" i="153"/>
  <c r="AC525" i="153" s="1"/>
  <c r="BK513" i="38"/>
  <c r="AB520" i="153"/>
  <c r="AC520" i="153" s="1"/>
  <c r="BK508" i="38"/>
  <c r="AB524" i="153"/>
  <c r="AC524" i="153" s="1"/>
  <c r="BK503" i="38"/>
  <c r="AB506" i="153"/>
  <c r="AC506" i="153" s="1"/>
  <c r="BI503" i="38" s="1"/>
  <c r="BK488" i="38"/>
  <c r="AB516" i="153"/>
  <c r="AC516" i="153" s="1"/>
  <c r="BK449" i="38"/>
  <c r="AB39" i="153"/>
  <c r="AC39" i="153" s="1"/>
  <c r="BI449" i="38" s="1"/>
  <c r="BK273" i="38"/>
  <c r="AB300" i="153"/>
  <c r="AC300" i="153" s="1"/>
  <c r="BK265" i="38"/>
  <c r="AB307" i="153"/>
  <c r="AC307" i="153" s="1"/>
  <c r="BK257" i="38"/>
  <c r="AB165" i="153"/>
  <c r="AC165" i="153" s="1"/>
  <c r="BK249" i="38"/>
  <c r="AB221" i="153"/>
  <c r="AC221" i="153" s="1"/>
  <c r="BK241" i="38"/>
  <c r="AB247" i="153"/>
  <c r="AC247" i="153" s="1"/>
  <c r="BK233" i="38"/>
  <c r="AB236" i="153"/>
  <c r="AC236" i="153" s="1"/>
  <c r="BK225" i="38"/>
  <c r="AB219" i="153"/>
  <c r="AC219" i="153" s="1"/>
  <c r="BK204" i="38"/>
  <c r="AB276" i="153"/>
  <c r="AC276" i="153" s="1"/>
  <c r="BK195" i="38"/>
  <c r="AB286" i="153"/>
  <c r="AC286" i="153" s="1"/>
  <c r="BK530" i="38"/>
  <c r="AB546" i="153"/>
  <c r="AC546" i="153" s="1"/>
  <c r="BK412" i="38"/>
  <c r="AB578" i="153"/>
  <c r="AC578" i="153" s="1"/>
  <c r="BK403" i="38"/>
  <c r="AB46" i="153"/>
  <c r="AC46" i="153" s="1"/>
  <c r="BK396" i="38"/>
  <c r="AB696" i="153"/>
  <c r="AC696" i="153" s="1"/>
  <c r="BK191" i="38"/>
  <c r="AB371" i="153"/>
  <c r="AC371" i="153" s="1"/>
  <c r="BK187" i="38"/>
  <c r="AB405" i="153"/>
  <c r="AC405" i="153" s="1"/>
  <c r="BK183" i="38"/>
  <c r="AB392" i="153"/>
  <c r="AC392" i="153" s="1"/>
  <c r="BI183" i="38" s="1"/>
  <c r="BK179" i="38"/>
  <c r="AB194" i="153"/>
  <c r="AC194" i="153" s="1"/>
  <c r="BK175" i="38"/>
  <c r="AB378" i="153"/>
  <c r="AC378" i="153" s="1"/>
  <c r="BI175" i="38" s="1"/>
  <c r="BK172" i="38"/>
  <c r="AB650" i="153"/>
  <c r="AC650" i="153" s="1"/>
  <c r="BK168" i="38"/>
  <c r="AB654" i="153"/>
  <c r="AC654" i="153" s="1"/>
  <c r="BK164" i="38"/>
  <c r="AB658" i="153"/>
  <c r="AC658" i="153" s="1"/>
  <c r="BK160" i="38"/>
  <c r="AB660" i="153"/>
  <c r="AC660" i="153" s="1"/>
  <c r="BI160" i="38" s="1"/>
  <c r="BK153" i="38"/>
  <c r="AB105" i="153"/>
  <c r="AC105" i="153" s="1"/>
  <c r="BK149" i="38"/>
  <c r="AB106" i="153"/>
  <c r="AC106" i="153" s="1"/>
  <c r="BK145" i="38"/>
  <c r="AB131" i="153"/>
  <c r="AC131" i="153" s="1"/>
  <c r="BK141" i="38"/>
  <c r="AB372" i="153"/>
  <c r="AC372" i="153" s="1"/>
  <c r="BK137" i="38"/>
  <c r="AB124" i="153"/>
  <c r="AC124" i="153" s="1"/>
  <c r="BK102" i="38"/>
  <c r="AB82" i="153"/>
  <c r="AC82" i="153" s="1"/>
  <c r="BK91" i="38"/>
  <c r="AB146" i="153"/>
  <c r="AC146" i="153" s="1"/>
  <c r="BK86" i="38"/>
  <c r="AB403" i="153"/>
  <c r="AC403" i="153" s="1"/>
  <c r="BI86" i="38" s="1"/>
  <c r="BK75" i="38"/>
  <c r="AB169" i="153"/>
  <c r="AC169" i="153" s="1"/>
  <c r="BK70" i="38"/>
  <c r="AB373" i="153"/>
  <c r="AC373" i="153" s="1"/>
  <c r="BK42" i="38"/>
  <c r="AB191" i="153"/>
  <c r="AC191" i="153" s="1"/>
  <c r="BK657" i="38"/>
  <c r="AB682" i="153"/>
  <c r="AC682" i="153" s="1"/>
  <c r="BK649" i="38"/>
  <c r="AB496" i="153"/>
  <c r="AC496" i="153" s="1"/>
  <c r="BK641" i="38"/>
  <c r="AB410" i="153"/>
  <c r="AC410" i="153" s="1"/>
  <c r="BI641" i="38" s="1"/>
  <c r="BK632" i="38"/>
  <c r="AB664" i="153"/>
  <c r="AC664" i="153" s="1"/>
  <c r="BK624" i="38"/>
  <c r="AB643" i="153"/>
  <c r="AC643" i="153" s="1"/>
  <c r="BI624" i="38" s="1"/>
  <c r="BK616" i="38"/>
  <c r="AB656" i="153"/>
  <c r="AC656" i="153" s="1"/>
  <c r="BK608" i="38"/>
  <c r="AB629" i="153"/>
  <c r="AC629" i="153" s="1"/>
  <c r="BK600" i="38"/>
  <c r="AB621" i="153"/>
  <c r="AC621" i="153" s="1"/>
  <c r="BK592" i="38"/>
  <c r="AB614" i="153"/>
  <c r="AC614" i="153" s="1"/>
  <c r="BK584" i="38"/>
  <c r="AB606" i="153"/>
  <c r="AC606" i="153" s="1"/>
  <c r="BK575" i="38"/>
  <c r="AB597" i="153"/>
  <c r="AC597" i="153" s="1"/>
  <c r="BK564" i="38"/>
  <c r="AB586" i="153"/>
  <c r="AC586" i="153" s="1"/>
  <c r="BK545" i="38"/>
  <c r="AB424" i="153"/>
  <c r="AC424" i="153" s="1"/>
  <c r="BK525" i="38"/>
  <c r="AB539" i="153"/>
  <c r="AC539" i="153" s="1"/>
  <c r="BK517" i="38"/>
  <c r="AB523" i="153"/>
  <c r="AC523" i="153" s="1"/>
  <c r="BI517" i="38" s="1"/>
  <c r="BK483" i="38"/>
  <c r="AB530" i="153"/>
  <c r="AC530" i="153" s="1"/>
  <c r="BK515" i="38"/>
  <c r="AB515" i="153"/>
  <c r="AC515" i="153" s="1"/>
  <c r="BI515" i="38" s="1"/>
  <c r="BK459" i="38"/>
  <c r="AB56" i="153"/>
  <c r="AC56" i="153" s="1"/>
  <c r="BK425" i="38"/>
  <c r="AB70" i="153"/>
  <c r="AC70" i="153" s="1"/>
  <c r="BK407" i="38"/>
  <c r="AB583" i="153"/>
  <c r="AC583" i="153" s="1"/>
  <c r="BK315" i="38"/>
  <c r="AB322" i="153"/>
  <c r="AC322" i="153" s="1"/>
  <c r="BI315" i="38" s="1"/>
  <c r="BK283" i="38"/>
  <c r="AB340" i="153"/>
  <c r="AC340" i="153" s="1"/>
  <c r="BK266" i="38"/>
  <c r="AB308" i="153"/>
  <c r="AC308" i="153" s="1"/>
  <c r="BK250" i="38"/>
  <c r="AB223" i="153"/>
  <c r="AC223" i="153" s="1"/>
  <c r="BK234" i="38"/>
  <c r="AB237" i="153"/>
  <c r="AC237" i="153" s="1"/>
  <c r="BK224" i="38"/>
  <c r="AB218" i="153"/>
  <c r="AC218" i="153" s="1"/>
  <c r="BK215" i="38"/>
  <c r="AB208" i="153"/>
  <c r="AC208" i="153" s="1"/>
  <c r="BI215" i="38" s="1"/>
  <c r="BK297" i="38"/>
  <c r="AB321" i="153"/>
  <c r="AC321" i="153" s="1"/>
  <c r="BK186" i="38"/>
  <c r="AB402" i="153"/>
  <c r="AC402" i="153" s="1"/>
  <c r="BK176" i="38"/>
  <c r="AB379" i="153"/>
  <c r="AC379" i="153" s="1"/>
  <c r="BK157" i="38"/>
  <c r="AB130" i="153"/>
  <c r="AC130" i="153" s="1"/>
  <c r="BI157" i="38" s="1"/>
  <c r="BK82" i="38"/>
  <c r="AB145" i="153"/>
  <c r="AC145" i="153" s="1"/>
  <c r="BK74" i="38"/>
  <c r="AB168" i="153"/>
  <c r="AC168" i="153" s="1"/>
  <c r="BK10" i="38"/>
  <c r="AB210" i="153"/>
  <c r="AC210" i="153" s="1"/>
  <c r="BK537" i="38"/>
  <c r="AB416" i="153"/>
  <c r="AC416" i="153" s="1"/>
  <c r="BK509" i="38"/>
  <c r="AB538" i="153"/>
  <c r="AC538" i="153" s="1"/>
  <c r="BK478" i="38"/>
  <c r="AB509" i="153"/>
  <c r="AC509" i="153" s="1"/>
  <c r="BK440" i="38"/>
  <c r="AB29" i="153"/>
  <c r="AC29" i="153" s="1"/>
  <c r="BK423" i="38"/>
  <c r="AB12" i="153"/>
  <c r="AC12" i="153" s="1"/>
  <c r="BI423" i="38" s="1"/>
  <c r="BK405" i="38"/>
  <c r="AB581" i="153"/>
  <c r="AC581" i="153" s="1"/>
  <c r="BK392" i="38"/>
  <c r="AB459" i="153"/>
  <c r="AC459" i="153" s="1"/>
  <c r="BK379" i="38"/>
  <c r="AB475" i="153"/>
  <c r="AC475" i="153" s="1"/>
  <c r="BK368" i="38"/>
  <c r="AB426" i="153"/>
  <c r="AC426" i="153" s="1"/>
  <c r="BK355" i="38"/>
  <c r="AB364" i="153"/>
  <c r="AC364" i="153" s="1"/>
  <c r="BK341" i="38"/>
  <c r="AB350" i="153"/>
  <c r="AC350" i="153" s="1"/>
  <c r="BK328" i="38"/>
  <c r="AB291" i="153"/>
  <c r="AC291" i="153" s="1"/>
  <c r="BK310" i="38"/>
  <c r="AB250" i="153"/>
  <c r="AC250" i="153" s="1"/>
  <c r="BK260" i="38"/>
  <c r="AB298" i="153"/>
  <c r="AC298" i="153" s="1"/>
  <c r="BK228" i="38"/>
  <c r="AB227" i="153"/>
  <c r="AC227" i="153" s="1"/>
  <c r="BK188" i="38"/>
  <c r="AB380" i="153"/>
  <c r="AC380" i="153" s="1"/>
  <c r="BK129" i="38"/>
  <c r="AB99" i="153"/>
  <c r="AC99" i="153" s="1"/>
  <c r="BK109" i="38"/>
  <c r="AB149" i="153"/>
  <c r="AC149" i="153" s="1"/>
  <c r="BK88" i="38"/>
  <c r="AB104" i="153"/>
  <c r="AC104" i="153" s="1"/>
  <c r="BI88" i="38" s="1"/>
  <c r="BK314" i="38"/>
  <c r="AB401" i="153"/>
  <c r="AC401" i="153" s="1"/>
  <c r="BK138" i="38"/>
  <c r="AB122" i="153"/>
  <c r="AC122" i="153" s="1"/>
  <c r="BK61" i="38"/>
  <c r="AB143" i="153"/>
  <c r="AC143" i="153" s="1"/>
  <c r="BK51" i="38"/>
  <c r="AB86" i="153"/>
  <c r="AC86" i="153" s="1"/>
  <c r="BK35" i="38"/>
  <c r="AB398" i="153"/>
  <c r="AC398" i="153" s="1"/>
  <c r="BK26" i="38"/>
  <c r="AB563" i="153"/>
  <c r="AC563" i="153" s="1"/>
  <c r="BK19" i="38"/>
  <c r="AB565" i="153"/>
  <c r="AC565" i="153" s="1"/>
  <c r="BK11" i="38"/>
  <c r="AB318" i="153"/>
  <c r="AC318" i="153" s="1"/>
  <c r="BK366" i="38"/>
  <c r="AB450" i="153"/>
  <c r="AC450" i="153" s="1"/>
  <c r="BK683" i="38"/>
  <c r="AB489" i="153"/>
  <c r="AC489" i="153" s="1"/>
  <c r="BK675" i="38"/>
  <c r="AB482" i="153"/>
  <c r="AC482" i="153" s="1"/>
  <c r="BK667" i="38"/>
  <c r="AB376" i="153"/>
  <c r="AC376" i="153" s="1"/>
  <c r="BK532" i="38"/>
  <c r="AB548" i="153"/>
  <c r="AC548" i="153" s="1"/>
  <c r="BK469" i="38"/>
  <c r="AB67" i="153"/>
  <c r="AC67" i="153" s="1"/>
  <c r="BK386" i="38"/>
  <c r="AB467" i="153"/>
  <c r="AC467" i="153" s="1"/>
  <c r="BK362" i="38"/>
  <c r="AB443" i="153"/>
  <c r="AC443" i="153" s="1"/>
  <c r="BK346" i="38"/>
  <c r="AB355" i="153"/>
  <c r="AC355" i="153" s="1"/>
  <c r="BK329" i="38"/>
  <c r="AB297" i="153"/>
  <c r="AC297" i="153" s="1"/>
  <c r="BI329" i="38" s="1"/>
  <c r="BK270" i="38"/>
  <c r="AB253" i="153"/>
  <c r="AC253" i="153" s="1"/>
  <c r="BK216" i="38"/>
  <c r="AB209" i="153"/>
  <c r="AC209" i="153" s="1"/>
  <c r="BK114" i="38"/>
  <c r="AB134" i="153"/>
  <c r="AC134" i="153" s="1"/>
  <c r="BK69" i="38"/>
  <c r="AB190" i="153"/>
  <c r="AC190" i="153" s="1"/>
  <c r="BK53" i="38"/>
  <c r="AB396" i="153"/>
  <c r="AC396" i="153" s="1"/>
  <c r="BK17" i="38"/>
  <c r="AB558" i="153"/>
  <c r="AC558" i="153" s="1"/>
  <c r="BK447" i="38"/>
  <c r="AB37" i="153"/>
  <c r="AC37" i="153" s="1"/>
  <c r="BK531" i="38"/>
  <c r="AB547" i="153"/>
  <c r="AC547" i="153" s="1"/>
  <c r="BK512" i="38"/>
  <c r="AB514" i="153"/>
  <c r="AC514" i="153" s="1"/>
  <c r="BK476" i="38"/>
  <c r="AB690" i="153"/>
  <c r="AC690" i="153" s="1"/>
  <c r="BK409" i="38"/>
  <c r="AB47" i="153"/>
  <c r="AC47" i="153" s="1"/>
  <c r="BK370" i="38"/>
  <c r="AB468" i="153"/>
  <c r="AC468" i="153" s="1"/>
  <c r="BI370" i="38" s="1"/>
  <c r="BK333" i="38"/>
  <c r="AB330" i="153"/>
  <c r="AC330" i="153" s="1"/>
  <c r="BK305" i="38"/>
  <c r="AB324" i="153"/>
  <c r="AC324" i="153" s="1"/>
  <c r="BK222" i="38"/>
  <c r="AB216" i="153"/>
  <c r="AC216" i="153" s="1"/>
  <c r="BK150" i="38"/>
  <c r="AB367" i="153"/>
  <c r="AC367" i="153" s="1"/>
  <c r="BK97" i="38"/>
  <c r="AB107" i="153"/>
  <c r="AC107" i="153" s="1"/>
  <c r="BK49" i="38"/>
  <c r="AB155" i="153"/>
  <c r="AC155" i="153" s="1"/>
  <c r="BI49" i="38" s="1"/>
  <c r="BK24" i="38"/>
  <c r="AB564" i="153"/>
  <c r="AC564" i="153" s="1"/>
  <c r="BK475" i="38"/>
  <c r="AB446" i="153"/>
  <c r="AC446" i="153" s="1"/>
  <c r="BK294" i="38"/>
  <c r="AB288" i="153"/>
  <c r="AC288" i="153" s="1"/>
  <c r="BK148" i="38"/>
  <c r="AB282" i="153"/>
  <c r="AC282" i="153" s="1"/>
  <c r="BK121" i="38"/>
  <c r="AB181" i="153"/>
  <c r="AC181" i="153" s="1"/>
  <c r="BK81" i="38"/>
  <c r="AB144" i="153"/>
  <c r="AC144" i="153" s="1"/>
  <c r="BK505" i="38"/>
  <c r="AB513" i="153"/>
  <c r="AC513" i="153" s="1"/>
  <c r="BK432" i="38"/>
  <c r="AB20" i="153"/>
  <c r="AC20" i="153" s="1"/>
  <c r="BK349" i="38"/>
  <c r="AB357" i="153"/>
  <c r="AC357" i="153" s="1"/>
  <c r="BK142" i="38"/>
  <c r="AB285" i="153"/>
  <c r="AC285" i="153" s="1"/>
  <c r="BK85" i="38"/>
  <c r="AB173" i="153"/>
  <c r="AC173" i="153" s="1"/>
  <c r="BK13" i="38"/>
  <c r="AB252" i="153"/>
  <c r="AC252" i="153" s="1"/>
  <c r="BK122" i="38"/>
  <c r="AB182" i="153"/>
  <c r="AC182" i="153" s="1"/>
  <c r="BK60" i="38"/>
  <c r="AB156" i="153"/>
  <c r="AC156" i="153" s="1"/>
  <c r="BK424" i="38"/>
  <c r="AB13" i="153"/>
  <c r="AC13" i="153" s="1"/>
  <c r="BK208" i="38"/>
  <c r="AB271" i="153"/>
  <c r="AC271" i="153" s="1"/>
  <c r="BK116" i="38"/>
  <c r="AB135" i="153"/>
  <c r="AC135" i="153" s="1"/>
  <c r="BK101" i="38"/>
  <c r="AB248" i="153"/>
  <c r="AC248" i="153" s="1"/>
  <c r="BI101" i="38" s="1"/>
  <c r="BK391" i="38"/>
  <c r="AB466" i="153"/>
  <c r="AC466" i="153" s="1"/>
  <c r="BK380" i="38"/>
  <c r="AB455" i="153"/>
  <c r="AC455" i="153" s="1"/>
  <c r="BK375" i="38"/>
  <c r="AB464" i="153"/>
  <c r="AC464" i="153" s="1"/>
  <c r="BK364" i="38"/>
  <c r="AB442" i="153"/>
  <c r="AC442" i="153" s="1"/>
  <c r="BK359" i="38"/>
  <c r="AB437" i="153"/>
  <c r="AC437" i="153" s="1"/>
  <c r="BK348" i="38"/>
  <c r="AB369" i="153"/>
  <c r="AC369" i="153" s="1"/>
  <c r="BI348" i="38" s="1"/>
  <c r="BK343" i="38"/>
  <c r="AB352" i="153"/>
  <c r="AC352" i="153" s="1"/>
  <c r="BK332" i="38"/>
  <c r="AB287" i="153"/>
  <c r="AC287" i="153" s="1"/>
  <c r="BI332" i="38" s="1"/>
  <c r="BK327" i="38"/>
  <c r="AB279" i="153"/>
  <c r="AC279" i="153" s="1"/>
  <c r="BK316" i="38"/>
  <c r="AB278" i="153"/>
  <c r="AC278" i="153" s="1"/>
  <c r="BK311" i="38"/>
  <c r="AB292" i="153"/>
  <c r="AC292" i="153" s="1"/>
  <c r="BK300" i="38"/>
  <c r="AB304" i="153"/>
  <c r="AC304" i="153" s="1"/>
  <c r="BK295" i="38"/>
  <c r="AB314" i="153"/>
  <c r="AC314" i="153" s="1"/>
  <c r="BK284" i="38"/>
  <c r="AB164" i="153"/>
  <c r="AC164" i="153" s="1"/>
  <c r="BI284" i="38" s="1"/>
  <c r="BK58" i="38"/>
  <c r="AB154" i="153"/>
  <c r="AC154" i="153" s="1"/>
  <c r="BK655" i="38"/>
  <c r="AB675" i="153"/>
  <c r="AC675" i="153" s="1"/>
  <c r="BK647" i="38"/>
  <c r="AB689" i="153"/>
  <c r="AC689" i="153" s="1"/>
  <c r="BK638" i="38"/>
  <c r="AB672" i="153"/>
  <c r="AC672" i="153" s="1"/>
  <c r="BE630" i="38"/>
  <c r="BG630" i="38" s="1"/>
  <c r="BM630" i="38" s="1"/>
  <c r="BK630" i="38"/>
  <c r="AB662" i="153"/>
  <c r="AC662" i="153" s="1"/>
  <c r="BK622" i="38"/>
  <c r="AB641" i="153"/>
  <c r="AC641" i="153" s="1"/>
  <c r="BK614" i="38"/>
  <c r="AB635" i="153"/>
  <c r="AC635" i="153" s="1"/>
  <c r="BK606" i="38"/>
  <c r="AB627" i="153"/>
  <c r="AC627" i="153" s="1"/>
  <c r="BK598" i="38"/>
  <c r="AB619" i="153"/>
  <c r="AC619" i="153" s="1"/>
  <c r="BK590" i="38"/>
  <c r="AB612" i="153"/>
  <c r="AC612" i="153" s="1"/>
  <c r="BK582" i="38"/>
  <c r="AB604" i="153"/>
  <c r="AC604" i="153" s="1"/>
  <c r="BK573" i="38"/>
  <c r="AB595" i="153"/>
  <c r="AC595" i="153" s="1"/>
  <c r="BK553" i="38"/>
  <c r="AB440" i="153"/>
  <c r="AC440" i="153" s="1"/>
  <c r="BE543" i="38"/>
  <c r="BG543" i="38" s="1"/>
  <c r="BM543" i="38" s="1"/>
  <c r="BK543" i="38"/>
  <c r="AB431" i="153"/>
  <c r="AC431" i="153" s="1"/>
  <c r="BK514" i="38"/>
  <c r="AB521" i="153"/>
  <c r="AC521" i="153" s="1"/>
  <c r="BK458" i="38"/>
  <c r="AB59" i="153"/>
  <c r="AC59" i="153" s="1"/>
  <c r="BK498" i="38"/>
  <c r="AB498" i="153"/>
  <c r="AC498" i="153" s="1"/>
  <c r="BI498" i="38" s="1"/>
  <c r="BK472" i="38"/>
  <c r="AB68" i="153"/>
  <c r="AC68" i="153" s="1"/>
  <c r="BK442" i="38"/>
  <c r="AB31" i="153"/>
  <c r="AC31" i="153" s="1"/>
  <c r="BI442" i="38" s="1"/>
  <c r="BK304" i="38"/>
  <c r="AB170" i="153"/>
  <c r="AC170" i="153" s="1"/>
  <c r="BK296" i="38"/>
  <c r="AB163" i="153"/>
  <c r="AC163" i="153" s="1"/>
  <c r="BK280" i="38"/>
  <c r="AB347" i="153"/>
  <c r="AC347" i="153" s="1"/>
  <c r="BK264" i="38"/>
  <c r="AB301" i="153"/>
  <c r="AC301" i="153" s="1"/>
  <c r="BK248" i="38"/>
  <c r="AB259" i="153"/>
  <c r="AC259" i="153" s="1"/>
  <c r="BK242" i="38"/>
  <c r="AB249" i="153"/>
  <c r="AC249" i="153" s="1"/>
  <c r="BK232" i="38"/>
  <c r="AB235" i="153"/>
  <c r="AC235" i="153" s="1"/>
  <c r="BK293" i="38"/>
  <c r="AB294" i="153"/>
  <c r="AC294" i="153" s="1"/>
  <c r="BK194" i="38"/>
  <c r="AB381" i="153"/>
  <c r="AC381" i="153" s="1"/>
  <c r="BK184" i="38"/>
  <c r="AB386" i="153"/>
  <c r="AC386" i="153" s="1"/>
  <c r="BK131" i="38"/>
  <c r="AB98" i="153"/>
  <c r="AC98" i="153" s="1"/>
  <c r="BK123" i="38"/>
  <c r="AB117" i="153"/>
  <c r="AC117" i="153" s="1"/>
  <c r="BK115" i="38"/>
  <c r="AB102" i="153"/>
  <c r="AC102" i="153" s="1"/>
  <c r="BK107" i="38"/>
  <c r="AB96" i="153"/>
  <c r="AC96" i="153" s="1"/>
  <c r="BK98" i="38"/>
  <c r="AB377" i="153"/>
  <c r="AC377" i="153" s="1"/>
  <c r="BK90" i="38"/>
  <c r="AB174" i="153"/>
  <c r="AC174" i="153" s="1"/>
  <c r="BK71" i="38"/>
  <c r="AB158" i="153"/>
  <c r="AC158" i="153" s="1"/>
  <c r="BK63" i="38"/>
  <c r="AB136" i="153"/>
  <c r="AC136" i="153" s="1"/>
  <c r="BK535" i="38"/>
  <c r="AB417" i="153"/>
  <c r="AC417" i="153" s="1"/>
  <c r="BK507" i="38"/>
  <c r="AB519" i="153"/>
  <c r="AC519" i="153" s="1"/>
  <c r="BK474" i="38"/>
  <c r="AB52" i="153"/>
  <c r="AC52" i="153" s="1"/>
  <c r="BI474" i="38" s="1"/>
  <c r="BK436" i="38"/>
  <c r="AB25" i="153"/>
  <c r="AC25" i="153" s="1"/>
  <c r="BK420" i="38"/>
  <c r="AB49" i="153"/>
  <c r="AC49" i="153" s="1"/>
  <c r="BK401" i="38"/>
  <c r="AB3" i="153"/>
  <c r="AC3" i="153" s="1"/>
  <c r="BI401" i="38" s="1"/>
  <c r="BK389" i="38"/>
  <c r="AB460" i="153"/>
  <c r="AC460" i="153" s="1"/>
  <c r="BK501" i="38"/>
  <c r="AB503" i="153"/>
  <c r="AC503" i="153" s="1"/>
  <c r="BK463" i="38"/>
  <c r="AB42" i="153"/>
  <c r="AC42" i="153" s="1"/>
  <c r="BI463" i="38" s="1"/>
  <c r="BK376" i="38"/>
  <c r="AB471" i="153"/>
  <c r="AC471" i="153" s="1"/>
  <c r="BK363" i="38"/>
  <c r="AB415" i="153"/>
  <c r="AC415" i="153" s="1"/>
  <c r="BK352" i="38"/>
  <c r="AB361" i="153"/>
  <c r="AC361" i="153" s="1"/>
  <c r="BK339" i="38"/>
  <c r="AB346" i="153"/>
  <c r="AC346" i="153" s="1"/>
  <c r="BK325" i="38"/>
  <c r="AB263" i="153"/>
  <c r="AC263" i="153" s="1"/>
  <c r="BK278" i="38"/>
  <c r="AB356" i="153"/>
  <c r="AC356" i="153" s="1"/>
  <c r="BK246" i="38"/>
  <c r="AB257" i="153"/>
  <c r="AC257" i="153" s="1"/>
  <c r="BK217" i="38"/>
  <c r="AB211" i="153"/>
  <c r="AC211" i="153" s="1"/>
  <c r="BK159" i="38"/>
  <c r="AB125" i="153"/>
  <c r="AC125" i="153" s="1"/>
  <c r="BK125" i="38"/>
  <c r="AB184" i="153"/>
  <c r="AC184" i="153" s="1"/>
  <c r="BK104" i="38"/>
  <c r="AB232" i="153"/>
  <c r="AC232" i="153" s="1"/>
  <c r="BK84" i="38"/>
  <c r="AB374" i="153"/>
  <c r="AC374" i="153" s="1"/>
  <c r="BI84" i="38" s="1"/>
  <c r="BK282" i="38"/>
  <c r="AB260" i="153"/>
  <c r="AC260" i="153" s="1"/>
  <c r="BK218" i="38"/>
  <c r="AB212" i="153"/>
  <c r="AC212" i="153" s="1"/>
  <c r="BK130" i="38"/>
  <c r="AB89" i="153"/>
  <c r="AC89" i="153" s="1"/>
  <c r="BK50" i="38"/>
  <c r="AB153" i="153"/>
  <c r="AC153" i="153" s="1"/>
  <c r="BK43" i="38"/>
  <c r="AB187" i="153"/>
  <c r="AC187" i="153" s="1"/>
  <c r="BK23" i="38"/>
  <c r="AB560" i="153"/>
  <c r="AC560" i="153" s="1"/>
  <c r="BK15" i="38"/>
  <c r="AB555" i="153"/>
  <c r="AC555" i="153" s="1"/>
  <c r="BK681" i="38"/>
  <c r="AB9" i="153"/>
  <c r="AC9" i="153" s="1"/>
  <c r="BI681" i="38" s="1"/>
  <c r="BK673" i="38"/>
  <c r="AB491" i="153"/>
  <c r="AC491" i="153" s="1"/>
  <c r="BI673" i="38" s="1"/>
  <c r="BE665" i="38"/>
  <c r="BG665" i="38" s="1"/>
  <c r="BM665" i="38" s="1"/>
  <c r="BK665" i="38"/>
  <c r="AB41" i="153"/>
  <c r="AC41" i="153" s="1"/>
  <c r="BK467" i="38"/>
  <c r="AB63" i="153"/>
  <c r="AC63" i="153" s="1"/>
  <c r="BK466" i="38"/>
  <c r="AB54" i="153"/>
  <c r="AC54" i="153" s="1"/>
  <c r="BK417" i="38"/>
  <c r="AB6" i="153"/>
  <c r="AC6" i="153" s="1"/>
  <c r="BK399" i="38"/>
  <c r="AB700" i="153"/>
  <c r="AC700" i="153" s="1"/>
  <c r="BK322" i="38"/>
  <c r="AB336" i="153"/>
  <c r="AC336" i="153" s="1"/>
  <c r="BK306" i="38"/>
  <c r="AB299" i="153"/>
  <c r="AC299" i="153" s="1"/>
  <c r="BK268" i="38"/>
  <c r="AB275" i="153"/>
  <c r="AC275" i="153" s="1"/>
  <c r="BK198" i="38"/>
  <c r="AB427" i="153"/>
  <c r="AC427" i="153" s="1"/>
  <c r="BK136" i="38"/>
  <c r="AB186" i="153"/>
  <c r="AC186" i="153" s="1"/>
  <c r="BK110" i="38"/>
  <c r="AB179" i="153"/>
  <c r="AC179" i="153" s="1"/>
  <c r="BK48" i="38"/>
  <c r="AB80" i="153"/>
  <c r="AC80" i="153" s="1"/>
  <c r="BK37" i="38"/>
  <c r="AB176" i="153"/>
  <c r="AC176" i="153" s="1"/>
  <c r="BK12" i="38"/>
  <c r="AB254" i="153"/>
  <c r="AC254" i="153" s="1"/>
  <c r="BK528" i="38"/>
  <c r="AB543" i="153"/>
  <c r="AC543" i="153" s="1"/>
  <c r="BK460" i="38"/>
  <c r="AB62" i="153"/>
  <c r="AC62" i="153" s="1"/>
  <c r="BK448" i="38"/>
  <c r="AB38" i="153"/>
  <c r="AC38" i="153" s="1"/>
  <c r="BK406" i="38"/>
  <c r="AB582" i="153"/>
  <c r="AC582" i="153" s="1"/>
  <c r="BK330" i="38"/>
  <c r="AB306" i="153"/>
  <c r="AC306" i="153" s="1"/>
  <c r="BK221" i="38"/>
  <c r="AB215" i="153"/>
  <c r="AC215" i="153" s="1"/>
  <c r="BK134" i="38"/>
  <c r="AB185" i="153"/>
  <c r="AC185" i="153" s="1"/>
  <c r="BK96" i="38"/>
  <c r="AB88" i="153"/>
  <c r="AC88" i="153" s="1"/>
  <c r="BK21" i="38"/>
  <c r="AB494" i="153"/>
  <c r="AC494" i="153" s="1"/>
  <c r="BK471" i="38"/>
  <c r="AB44" i="153"/>
  <c r="AC44" i="153" s="1"/>
  <c r="BK350" i="38"/>
  <c r="AB359" i="153"/>
  <c r="AC359" i="153" s="1"/>
  <c r="BK220" i="38"/>
  <c r="AB214" i="153"/>
  <c r="AC214" i="153" s="1"/>
  <c r="BK117" i="38"/>
  <c r="AB161" i="153"/>
  <c r="AC161" i="153" s="1"/>
  <c r="BK77" i="38"/>
  <c r="AB83" i="153"/>
  <c r="AC83" i="153" s="1"/>
  <c r="BK9" i="38"/>
  <c r="AB239" i="153"/>
  <c r="AC239" i="153" s="1"/>
  <c r="BK338" i="38"/>
  <c r="AB344" i="153"/>
  <c r="AC344" i="153" s="1"/>
  <c r="BK210" i="38"/>
  <c r="AB203" i="153"/>
  <c r="AC203" i="153" s="1"/>
  <c r="BK140" i="38"/>
  <c r="AB95" i="153"/>
  <c r="AC95" i="153" s="1"/>
  <c r="BK254" i="38"/>
  <c r="AB267" i="153"/>
  <c r="AC267" i="153" s="1"/>
  <c r="BK56" i="38"/>
  <c r="AB113" i="153"/>
  <c r="AC113" i="153" s="1"/>
  <c r="BK365" i="38"/>
  <c r="AB449" i="153"/>
  <c r="AC449" i="153" s="1"/>
  <c r="BK158" i="38"/>
  <c r="AB192" i="153"/>
  <c r="AC192" i="153" s="1"/>
  <c r="BK105" i="38"/>
  <c r="AB178" i="153"/>
  <c r="AC178" i="153" s="1"/>
  <c r="BK492" i="38"/>
  <c r="AB541" i="153"/>
  <c r="AC541" i="153" s="1"/>
  <c r="BK34" i="38"/>
  <c r="AB94" i="153"/>
  <c r="AC94" i="153" s="1"/>
  <c r="BK30" i="38"/>
  <c r="AB313" i="153"/>
  <c r="AC313" i="153" s="1"/>
  <c r="BK678" i="38"/>
  <c r="AB480" i="153"/>
  <c r="AC480" i="153" s="1"/>
  <c r="BK672" i="38"/>
  <c r="AB485" i="153"/>
  <c r="AC485" i="153" s="1"/>
  <c r="BK668" i="38"/>
  <c r="AB78" i="153"/>
  <c r="AC78" i="153" s="1"/>
  <c r="BK662" i="38"/>
  <c r="AB685" i="153"/>
  <c r="AC685" i="153" s="1"/>
  <c r="BK567" i="38"/>
  <c r="AB589" i="153"/>
  <c r="AC589" i="153" s="1"/>
  <c r="BK480" i="38"/>
  <c r="AB535" i="153"/>
  <c r="AC535" i="153" s="1"/>
  <c r="BK477" i="38"/>
  <c r="AB505" i="153"/>
  <c r="AC505" i="153" s="1"/>
  <c r="BK201" i="38"/>
  <c r="AB198" i="153"/>
  <c r="AC198" i="153" s="1"/>
  <c r="BK169" i="38"/>
  <c r="AB655" i="153"/>
  <c r="AC655" i="153" s="1"/>
  <c r="BK161" i="38"/>
  <c r="AB652" i="153"/>
  <c r="AC652" i="153" s="1"/>
  <c r="BK652" i="38"/>
  <c r="AB572" i="153"/>
  <c r="AC572" i="153" s="1"/>
  <c r="BK644" i="38"/>
  <c r="AB413" i="153"/>
  <c r="AC413" i="153" s="1"/>
  <c r="BK639" i="38"/>
  <c r="AB673" i="153"/>
  <c r="AC673" i="153" s="1"/>
  <c r="BK631" i="38"/>
  <c r="AB663" i="153"/>
  <c r="AC663" i="153" s="1"/>
  <c r="BK623" i="38"/>
  <c r="AB642" i="153"/>
  <c r="AC642" i="153" s="1"/>
  <c r="BK615" i="38"/>
  <c r="AB636" i="153"/>
  <c r="AC636" i="153" s="1"/>
  <c r="BK607" i="38"/>
  <c r="AB628" i="153"/>
  <c r="AC628" i="153" s="1"/>
  <c r="BK599" i="38"/>
  <c r="AB620" i="153"/>
  <c r="AC620" i="153" s="1"/>
  <c r="BK591" i="38"/>
  <c r="AB613" i="153"/>
  <c r="AC613" i="153" s="1"/>
  <c r="BK583" i="38"/>
  <c r="AB605" i="153"/>
  <c r="AC605" i="153" s="1"/>
  <c r="BK552" i="38"/>
  <c r="AB428" i="153"/>
  <c r="AC428" i="153" s="1"/>
  <c r="BI552" i="38" s="1"/>
  <c r="BK544" i="38"/>
  <c r="AB433" i="153"/>
  <c r="AC433" i="153" s="1"/>
  <c r="BK536" i="38"/>
  <c r="AB418" i="153"/>
  <c r="AC418" i="153" s="1"/>
  <c r="BK565" i="38"/>
  <c r="AB587" i="153"/>
  <c r="AC587" i="153" s="1"/>
  <c r="BK558" i="38"/>
  <c r="AB575" i="153"/>
  <c r="AC575" i="153" s="1"/>
  <c r="BK526" i="38"/>
  <c r="AB540" i="153"/>
  <c r="AC540" i="153" s="1"/>
  <c r="BK521" i="38"/>
  <c r="AB528" i="153"/>
  <c r="AC528" i="153" s="1"/>
  <c r="BK510" i="38"/>
  <c r="AB85" i="153"/>
  <c r="AC85" i="153" s="1"/>
  <c r="BK500" i="38"/>
  <c r="AB502" i="153"/>
  <c r="AC502" i="153" s="1"/>
  <c r="BK491" i="38"/>
  <c r="AB499" i="153"/>
  <c r="AC499" i="153" s="1"/>
  <c r="BK277" i="38"/>
  <c r="AB312" i="153"/>
  <c r="AC312" i="153" s="1"/>
  <c r="BI277" i="38" s="1"/>
  <c r="BK269" i="38"/>
  <c r="AB295" i="153"/>
  <c r="AC295" i="153" s="1"/>
  <c r="BK261" i="38"/>
  <c r="AB281" i="153"/>
  <c r="AC281" i="153" s="1"/>
  <c r="BK253" i="38"/>
  <c r="AB269" i="153"/>
  <c r="AC269" i="153" s="1"/>
  <c r="BK245" i="38"/>
  <c r="AB256" i="153"/>
  <c r="AC256" i="153" s="1"/>
  <c r="BK237" i="38"/>
  <c r="AB243" i="153"/>
  <c r="AC243" i="153" s="1"/>
  <c r="BK229" i="38"/>
  <c r="AB228" i="153"/>
  <c r="AC228" i="153" s="1"/>
  <c r="BK200" i="38"/>
  <c r="AB195" i="153"/>
  <c r="AC195" i="153" s="1"/>
  <c r="BK533" i="38"/>
  <c r="AB549" i="153"/>
  <c r="AC549" i="153" s="1"/>
  <c r="BK411" i="38"/>
  <c r="AB568" i="153"/>
  <c r="AC568" i="153" s="1"/>
  <c r="BK404" i="38"/>
  <c r="AB579" i="153"/>
  <c r="AC579" i="153" s="1"/>
  <c r="BK395" i="38"/>
  <c r="AB703" i="153"/>
  <c r="AC703" i="153" s="1"/>
  <c r="BK189" i="38"/>
  <c r="AB331" i="153"/>
  <c r="AC331" i="153" s="1"/>
  <c r="BK185" i="38"/>
  <c r="AB325" i="153"/>
  <c r="AC325" i="153" s="1"/>
  <c r="BK181" i="38"/>
  <c r="AB383" i="153"/>
  <c r="AC383" i="153" s="1"/>
  <c r="BK177" i="38"/>
  <c r="AB434" i="153"/>
  <c r="AC434" i="153" s="1"/>
  <c r="BK174" i="38"/>
  <c r="AB679" i="153"/>
  <c r="AC679" i="153" s="1"/>
  <c r="BK170" i="38"/>
  <c r="AB687" i="153"/>
  <c r="AC687" i="153" s="1"/>
  <c r="BK166" i="38"/>
  <c r="AB647" i="153"/>
  <c r="AC647" i="153" s="1"/>
  <c r="BK162" i="38"/>
  <c r="AB653" i="153"/>
  <c r="AC653" i="153" s="1"/>
  <c r="BK151" i="38"/>
  <c r="AB368" i="153"/>
  <c r="AC368" i="153" s="1"/>
  <c r="BK147" i="38"/>
  <c r="AB394" i="153"/>
  <c r="AC394" i="153" s="1"/>
  <c r="BK143" i="38"/>
  <c r="AB111" i="153"/>
  <c r="AC111" i="153" s="1"/>
  <c r="BK139" i="38"/>
  <c r="AB382" i="153"/>
  <c r="AC382" i="153" s="1"/>
  <c r="BK135" i="38"/>
  <c r="AB116" i="153"/>
  <c r="AC116" i="153" s="1"/>
  <c r="BK99" i="38"/>
  <c r="AB81" i="153"/>
  <c r="AC81" i="153" s="1"/>
  <c r="BK94" i="38"/>
  <c r="AB87" i="153"/>
  <c r="AC87" i="153" s="1"/>
  <c r="BK83" i="38"/>
  <c r="AB137" i="153"/>
  <c r="AC137" i="153" s="1"/>
  <c r="BK78" i="38"/>
  <c r="AB171" i="153"/>
  <c r="AC171" i="153" s="1"/>
  <c r="BK67" i="38"/>
  <c r="AB93" i="153"/>
  <c r="AC93" i="153" s="1"/>
  <c r="BK663" i="38"/>
  <c r="AB686" i="153"/>
  <c r="AC686" i="153" s="1"/>
  <c r="BI663" i="38" s="1"/>
  <c r="BK653" i="38"/>
  <c r="AB677" i="153"/>
  <c r="AC677" i="153" s="1"/>
  <c r="BK645" i="38"/>
  <c r="AB139" i="153"/>
  <c r="AC139" i="153" s="1"/>
  <c r="BK636" i="38"/>
  <c r="AB670" i="153"/>
  <c r="AC670" i="153" s="1"/>
  <c r="BK628" i="38"/>
  <c r="AB651" i="153"/>
  <c r="AC651" i="153" s="1"/>
  <c r="BK620" i="38"/>
  <c r="AB639" i="153"/>
  <c r="AC639" i="153" s="1"/>
  <c r="BK612" i="38"/>
  <c r="AB633" i="153"/>
  <c r="AC633" i="153" s="1"/>
  <c r="BK604" i="38"/>
  <c r="AB625" i="153"/>
  <c r="AC625" i="153" s="1"/>
  <c r="BK596" i="38"/>
  <c r="AB617" i="153"/>
  <c r="AC617" i="153" s="1"/>
  <c r="BK588" i="38"/>
  <c r="AB610" i="153"/>
  <c r="AC610" i="153" s="1"/>
  <c r="BK580" i="38"/>
  <c r="AB602" i="153"/>
  <c r="AC602" i="153" s="1"/>
  <c r="BK569" i="38"/>
  <c r="AB591" i="153"/>
  <c r="AC591" i="153" s="1"/>
  <c r="BK551" i="38"/>
  <c r="AB65" i="153"/>
  <c r="AC65" i="153" s="1"/>
  <c r="BK570" i="38"/>
  <c r="AB592" i="153"/>
  <c r="AC592" i="153" s="1"/>
  <c r="BK522" i="38"/>
  <c r="AB532" i="153"/>
  <c r="AC532" i="153" s="1"/>
  <c r="BK493" i="38"/>
  <c r="AB544" i="153"/>
  <c r="AC544" i="153" s="1"/>
  <c r="BK453" i="38"/>
  <c r="AB64" i="153"/>
  <c r="AC64" i="153" s="1"/>
  <c r="BK511" i="38"/>
  <c r="AB508" i="153"/>
  <c r="AC508" i="153" s="1"/>
  <c r="BK468" i="38"/>
  <c r="AB50" i="153"/>
  <c r="AC50" i="153" s="1"/>
  <c r="BK451" i="38"/>
  <c r="AB701" i="153"/>
  <c r="AC701" i="153" s="1"/>
  <c r="BK434" i="38"/>
  <c r="AB22" i="153"/>
  <c r="AC22" i="153" s="1"/>
  <c r="BI434" i="38" s="1"/>
  <c r="BK419" i="38"/>
  <c r="AB8" i="153"/>
  <c r="AC8" i="153" s="1"/>
  <c r="BK312" i="38"/>
  <c r="AB315" i="153"/>
  <c r="AC315" i="153" s="1"/>
  <c r="BK291" i="38"/>
  <c r="AB273" i="153"/>
  <c r="AC273" i="153" s="1"/>
  <c r="BK274" i="38"/>
  <c r="AB289" i="153"/>
  <c r="AC289" i="153" s="1"/>
  <c r="BK258" i="38"/>
  <c r="AB329" i="153"/>
  <c r="AC329" i="153" s="1"/>
  <c r="BK240" i="38"/>
  <c r="AB246" i="153"/>
  <c r="AC246" i="153" s="1"/>
  <c r="BK219" i="38"/>
  <c r="AB213" i="153"/>
  <c r="AC213" i="153" s="1"/>
  <c r="BK211" i="38"/>
  <c r="AB204" i="153"/>
  <c r="AC204" i="153" s="1"/>
  <c r="BK192" i="38"/>
  <c r="AB404" i="153"/>
  <c r="AC404" i="153" s="1"/>
  <c r="BK87" i="38"/>
  <c r="AB109" i="153"/>
  <c r="AC109" i="153" s="1"/>
  <c r="BK79" i="38"/>
  <c r="AB172" i="153"/>
  <c r="AC172" i="153" s="1"/>
  <c r="BK18" i="38"/>
  <c r="AB559" i="153"/>
  <c r="AC559" i="153" s="1"/>
  <c r="BK7" i="38"/>
  <c r="AB202" i="153"/>
  <c r="AC202" i="153" s="1"/>
  <c r="BK541" i="38"/>
  <c r="AB420" i="153"/>
  <c r="AC420" i="153" s="1"/>
  <c r="BK534" i="38"/>
  <c r="AB550" i="153"/>
  <c r="AC550" i="153" s="1"/>
  <c r="BK487" i="38"/>
  <c r="AB118" i="153"/>
  <c r="AC118" i="153" s="1"/>
  <c r="BK461" i="38"/>
  <c r="AB60" i="153"/>
  <c r="AC60" i="153" s="1"/>
  <c r="BK433" i="38"/>
  <c r="AB21" i="153"/>
  <c r="AC21" i="153" s="1"/>
  <c r="BK415" i="38"/>
  <c r="AB4" i="153"/>
  <c r="AC4" i="153" s="1"/>
  <c r="BK398" i="38"/>
  <c r="AB699" i="153"/>
  <c r="AC699" i="153" s="1"/>
  <c r="BI398" i="38" s="1"/>
  <c r="BK387" i="38"/>
  <c r="AB470" i="153"/>
  <c r="AC470" i="153" s="1"/>
  <c r="BK520" i="38"/>
  <c r="AB527" i="153"/>
  <c r="AC527" i="153" s="1"/>
  <c r="BK455" i="38"/>
  <c r="AB55" i="153"/>
  <c r="AC55" i="153" s="1"/>
  <c r="BK418" i="38"/>
  <c r="AB7" i="153"/>
  <c r="AC7" i="153" s="1"/>
  <c r="BI418" i="38" s="1"/>
  <c r="BK373" i="38"/>
  <c r="AB474" i="153"/>
  <c r="AC474" i="153" s="1"/>
  <c r="BK360" i="38"/>
  <c r="AB438" i="153"/>
  <c r="AC438" i="153" s="1"/>
  <c r="BI360" i="38" s="1"/>
  <c r="BK347" i="38"/>
  <c r="AB366" i="153"/>
  <c r="AC366" i="153" s="1"/>
  <c r="BK336" i="38"/>
  <c r="AB335" i="153"/>
  <c r="AC335" i="153" s="1"/>
  <c r="BK323" i="38"/>
  <c r="AB341" i="153"/>
  <c r="AC341" i="153" s="1"/>
  <c r="BK276" i="38"/>
  <c r="AB284" i="153"/>
  <c r="AC284" i="153" s="1"/>
  <c r="BK244" i="38"/>
  <c r="AB270" i="153"/>
  <c r="AC270" i="153" s="1"/>
  <c r="BK213" i="38"/>
  <c r="AB205" i="153"/>
  <c r="AC205" i="153" s="1"/>
  <c r="BK155" i="38"/>
  <c r="AB123" i="153"/>
  <c r="AC123" i="153" s="1"/>
  <c r="BK120" i="38"/>
  <c r="AB152" i="153"/>
  <c r="AC152" i="153" s="1"/>
  <c r="BK100" i="38"/>
  <c r="AB141" i="153"/>
  <c r="AC141" i="153" s="1"/>
  <c r="BK76" i="38"/>
  <c r="AB77" i="153"/>
  <c r="AC77" i="153" s="1"/>
  <c r="BK353" i="38"/>
  <c r="AB362" i="153"/>
  <c r="AC362" i="153" s="1"/>
  <c r="BK337" i="38"/>
  <c r="AB338" i="153"/>
  <c r="AC338" i="153" s="1"/>
  <c r="BK321" i="38"/>
  <c r="AB327" i="153"/>
  <c r="AC327" i="153" s="1"/>
  <c r="BK154" i="38"/>
  <c r="AB119" i="153"/>
  <c r="AC119" i="153" s="1"/>
  <c r="BK54" i="38"/>
  <c r="AB115" i="153"/>
  <c r="AC115" i="153" s="1"/>
  <c r="BK39" i="38"/>
  <c r="AB121" i="153"/>
  <c r="AC121" i="153" s="1"/>
  <c r="BK22" i="38"/>
  <c r="AB395" i="153"/>
  <c r="AC395" i="153" s="1"/>
  <c r="BK14" i="38"/>
  <c r="AB554" i="153"/>
  <c r="AC554" i="153" s="1"/>
  <c r="BK4" i="38"/>
  <c r="AB222" i="153"/>
  <c r="AC222" i="153" s="1"/>
  <c r="BK377" i="38"/>
  <c r="AB453" i="153"/>
  <c r="AC453" i="153" s="1"/>
  <c r="BK361" i="38"/>
  <c r="AB439" i="153"/>
  <c r="AC439" i="153" s="1"/>
  <c r="BK687" i="38"/>
  <c r="AB493" i="153"/>
  <c r="AC493" i="153" s="1"/>
  <c r="BK679" i="38"/>
  <c r="AB488" i="153"/>
  <c r="AC488" i="153" s="1"/>
  <c r="BK671" i="38"/>
  <c r="AB486" i="153"/>
  <c r="AC486" i="153" s="1"/>
  <c r="BI671" i="38" s="1"/>
  <c r="BK549" i="38"/>
  <c r="AB445" i="153"/>
  <c r="AC445" i="153" s="1"/>
  <c r="BK516" i="38"/>
  <c r="AB522" i="153"/>
  <c r="AC522" i="153" s="1"/>
  <c r="BK557" i="38"/>
  <c r="AB574" i="153"/>
  <c r="AC574" i="153" s="1"/>
  <c r="BK450" i="38"/>
  <c r="AB40" i="153"/>
  <c r="AC40" i="153" s="1"/>
  <c r="BK408" i="38"/>
  <c r="AB57" i="153"/>
  <c r="AC57" i="153" s="1"/>
  <c r="BK397" i="38"/>
  <c r="AB697" i="153"/>
  <c r="AC697" i="153" s="1"/>
  <c r="BK374" i="38"/>
  <c r="AB693" i="153"/>
  <c r="AC693" i="153" s="1"/>
  <c r="BK354" i="38"/>
  <c r="AB363" i="153"/>
  <c r="AC363" i="153" s="1"/>
  <c r="BK342" i="38"/>
  <c r="AB351" i="153"/>
  <c r="AC351" i="153" s="1"/>
  <c r="BK302" i="38"/>
  <c r="AB305" i="153"/>
  <c r="AC305" i="153" s="1"/>
  <c r="BK238" i="38"/>
  <c r="AB244" i="153"/>
  <c r="AC244" i="153" s="1"/>
  <c r="BK196" i="38"/>
  <c r="AB391" i="153"/>
  <c r="AC391" i="153" s="1"/>
  <c r="BK89" i="38"/>
  <c r="AB132" i="153"/>
  <c r="AC132" i="153" s="1"/>
  <c r="BK65" i="38"/>
  <c r="AB128" i="153"/>
  <c r="AC128" i="153" s="1"/>
  <c r="BK57" i="38"/>
  <c r="AB389" i="153"/>
  <c r="AC389" i="153" s="1"/>
  <c r="BK25" i="38"/>
  <c r="AB562" i="153"/>
  <c r="AC562" i="153" s="1"/>
  <c r="BK441" i="38"/>
  <c r="AB30" i="153"/>
  <c r="AC30" i="153" s="1"/>
  <c r="BK527" i="38"/>
  <c r="AB542" i="153"/>
  <c r="AC542" i="153" s="1"/>
  <c r="BK497" i="38"/>
  <c r="AB517" i="153"/>
  <c r="AC517" i="153" s="1"/>
  <c r="BK456" i="38"/>
  <c r="AB58" i="153"/>
  <c r="AC58" i="153" s="1"/>
  <c r="BK444" i="38"/>
  <c r="AB33" i="153"/>
  <c r="AC33" i="153" s="1"/>
  <c r="BK402" i="38"/>
  <c r="AB69" i="153"/>
  <c r="AC69" i="153" s="1"/>
  <c r="BK358" i="38"/>
  <c r="AB436" i="153"/>
  <c r="AC436" i="153" s="1"/>
  <c r="BI358" i="38" s="1"/>
  <c r="BK285" i="38"/>
  <c r="AB349" i="153"/>
  <c r="AC349" i="153" s="1"/>
  <c r="BK182" i="38"/>
  <c r="AB429" i="153"/>
  <c r="AC429" i="153" s="1"/>
  <c r="BK133" i="38"/>
  <c r="AB97" i="153"/>
  <c r="AC97" i="153" s="1"/>
  <c r="BK73" i="38"/>
  <c r="AB75" i="153"/>
  <c r="AC75" i="153" s="1"/>
  <c r="BK41" i="38"/>
  <c r="AB147" i="153"/>
  <c r="AC147" i="153" s="1"/>
  <c r="BK40" i="38"/>
  <c r="AB162" i="153"/>
  <c r="AC162" i="153" s="1"/>
  <c r="BK381" i="38"/>
  <c r="AB458" i="153"/>
  <c r="AC458" i="153" s="1"/>
  <c r="BK326" i="38"/>
  <c r="AB262" i="153"/>
  <c r="AC262" i="153" s="1"/>
  <c r="BK212" i="38"/>
  <c r="AB265" i="153"/>
  <c r="AC265" i="153" s="1"/>
  <c r="BK132" i="38"/>
  <c r="AB101" i="153"/>
  <c r="AC101" i="153" s="1"/>
  <c r="BK93" i="38"/>
  <c r="AB126" i="153"/>
  <c r="AC126" i="153" s="1"/>
  <c r="BK5" i="38"/>
  <c r="AB230" i="153"/>
  <c r="AC230" i="153" s="1"/>
  <c r="BK118" i="38"/>
  <c r="AB151" i="153"/>
  <c r="AC151" i="153" s="1"/>
  <c r="BI118" i="38" s="1"/>
  <c r="BK36" i="38"/>
  <c r="AB108" i="153"/>
  <c r="AC108" i="153" s="1"/>
  <c r="BK27" i="38"/>
  <c r="AB561" i="153"/>
  <c r="AC561" i="153" s="1"/>
  <c r="BI27" i="38" s="1"/>
  <c r="BK502" i="38"/>
  <c r="AB504" i="153"/>
  <c r="AC504" i="153" s="1"/>
  <c r="BK252" i="38"/>
  <c r="AB225" i="153"/>
  <c r="AC225" i="153" s="1"/>
  <c r="BK68" i="38"/>
  <c r="AB140" i="153"/>
  <c r="AC140" i="153" s="1"/>
  <c r="BI68" i="38" s="1"/>
  <c r="BK317" i="38"/>
  <c r="AB127" i="153"/>
  <c r="AC127" i="153" s="1"/>
  <c r="BK29" i="38"/>
  <c r="AB91" i="153"/>
  <c r="AC91" i="153" s="1"/>
  <c r="BK106" i="38"/>
  <c r="AB120" i="153"/>
  <c r="AC120" i="153" s="1"/>
  <c r="BI106" i="38" s="1"/>
  <c r="BK470" i="38"/>
  <c r="AB53" i="153"/>
  <c r="AC53" i="153" s="1"/>
  <c r="BK465" i="38"/>
  <c r="AB43" i="153"/>
  <c r="AC43" i="153" s="1"/>
  <c r="BI465" i="38" s="1"/>
  <c r="BK454" i="38"/>
  <c r="AB61" i="153"/>
  <c r="AC61" i="153" s="1"/>
  <c r="BK446" i="38"/>
  <c r="AB36" i="153"/>
  <c r="AC36" i="153" s="1"/>
  <c r="BK438" i="38"/>
  <c r="AB28" i="153"/>
  <c r="AC28" i="153" s="1"/>
  <c r="BK430" i="38"/>
  <c r="AB18" i="153"/>
  <c r="AC18" i="153" s="1"/>
  <c r="BI430" i="38" s="1"/>
  <c r="BK422" i="38"/>
  <c r="AB11" i="153"/>
  <c r="AC11" i="153" s="1"/>
  <c r="BK279" i="38"/>
  <c r="AB309" i="153"/>
  <c r="AC309" i="153" s="1"/>
  <c r="BK271" i="38"/>
  <c r="AB296" i="153"/>
  <c r="AC296" i="153" s="1"/>
  <c r="BK263" i="38"/>
  <c r="AB343" i="153"/>
  <c r="AC343" i="153" s="1"/>
  <c r="BK255" i="38"/>
  <c r="AB206" i="153"/>
  <c r="AC206" i="153" s="1"/>
  <c r="BK247" i="38"/>
  <c r="AB258" i="153"/>
  <c r="AC258" i="153" s="1"/>
  <c r="BI247" i="38" s="1"/>
  <c r="BK239" i="38"/>
  <c r="AB245" i="153"/>
  <c r="AC245" i="153" s="1"/>
  <c r="BK231" i="38"/>
  <c r="AB234" i="153"/>
  <c r="AC234" i="153" s="1"/>
  <c r="BK223" i="38"/>
  <c r="AB217" i="153"/>
  <c r="AC217" i="153" s="1"/>
  <c r="BK202" i="38"/>
  <c r="AB200" i="153"/>
  <c r="AC200" i="153" s="1"/>
  <c r="BK193" i="38"/>
  <c r="AB384" i="153"/>
  <c r="AC384" i="153" s="1"/>
  <c r="BI193" i="38" s="1"/>
  <c r="BK682" i="38"/>
  <c r="AB481" i="153"/>
  <c r="AC481" i="153" s="1"/>
  <c r="BK676" i="38"/>
  <c r="AB479" i="153"/>
  <c r="AC479" i="153" s="1"/>
  <c r="BK660" i="38"/>
  <c r="AB683" i="153"/>
  <c r="AC683" i="153" s="1"/>
  <c r="BI660" i="38" s="1"/>
  <c r="BK563" i="38"/>
  <c r="AB477" i="153"/>
  <c r="AC477" i="153" s="1"/>
  <c r="BK494" i="38"/>
  <c r="AB551" i="153"/>
  <c r="AC551" i="153" s="1"/>
  <c r="BK486" i="38"/>
  <c r="AB529" i="153"/>
  <c r="AC529" i="153" s="1"/>
  <c r="BK482" i="38"/>
  <c r="AB512" i="153"/>
  <c r="AC512" i="153" s="1"/>
  <c r="BI482" i="38" s="1"/>
  <c r="BK59" i="38"/>
  <c r="AB320" i="153"/>
  <c r="AC320" i="153" s="1"/>
  <c r="BI59" i="38" s="1"/>
  <c r="BK55" i="38"/>
  <c r="AB133" i="153"/>
  <c r="AC133" i="153" s="1"/>
  <c r="BI55" i="38" s="1"/>
  <c r="BK31" i="38"/>
  <c r="AB189" i="153"/>
  <c r="AC189" i="153" s="1"/>
  <c r="BI31" i="38" s="1"/>
  <c r="BK46" i="38"/>
  <c r="AB698" i="153"/>
  <c r="AC698" i="153" s="1"/>
  <c r="BI46" i="38" s="1"/>
  <c r="BK661" i="38"/>
  <c r="AB684" i="153"/>
  <c r="AC684" i="153" s="1"/>
  <c r="BK651" i="38"/>
  <c r="AB676" i="153"/>
  <c r="AC676" i="153" s="1"/>
  <c r="BK643" i="38"/>
  <c r="AB412" i="153"/>
  <c r="AC412" i="153" s="1"/>
  <c r="BK634" i="38"/>
  <c r="AB666" i="153"/>
  <c r="AC666" i="153" s="1"/>
  <c r="BI634" i="38" s="1"/>
  <c r="BK626" i="38"/>
  <c r="AB645" i="153"/>
  <c r="AC645" i="153" s="1"/>
  <c r="BK618" i="38"/>
  <c r="AB637" i="153"/>
  <c r="AC637" i="153" s="1"/>
  <c r="BK610" i="38"/>
  <c r="AB631" i="153"/>
  <c r="AC631" i="153" s="1"/>
  <c r="BK602" i="38"/>
  <c r="AB623" i="153"/>
  <c r="AC623" i="153" s="1"/>
  <c r="BK594" i="38"/>
  <c r="AB615" i="153"/>
  <c r="AC615" i="153" s="1"/>
  <c r="BK586" i="38"/>
  <c r="AB608" i="153"/>
  <c r="AC608" i="153" s="1"/>
  <c r="BK578" i="38"/>
  <c r="AB600" i="153"/>
  <c r="AC600" i="153" s="1"/>
  <c r="BK566" i="38"/>
  <c r="AB588" i="153"/>
  <c r="AC588" i="153" s="1"/>
  <c r="BK547" i="38"/>
  <c r="AB444" i="153"/>
  <c r="AC444" i="153" s="1"/>
  <c r="BK490" i="38"/>
  <c r="AB197" i="153"/>
  <c r="AC197" i="153" s="1"/>
  <c r="BK519" i="38"/>
  <c r="AB526" i="153"/>
  <c r="AC526" i="153" s="1"/>
  <c r="BK506" i="38"/>
  <c r="AB518" i="153"/>
  <c r="AC518" i="153" s="1"/>
  <c r="BK485" i="38"/>
  <c r="AB536" i="153"/>
  <c r="AC536" i="153" s="1"/>
  <c r="BK464" i="38"/>
  <c r="AB66" i="153"/>
  <c r="AC66" i="153" s="1"/>
  <c r="BK416" i="38"/>
  <c r="AB5" i="153"/>
  <c r="AC5" i="153" s="1"/>
  <c r="BK400" i="38"/>
  <c r="AB566" i="153"/>
  <c r="AC566" i="153" s="1"/>
  <c r="BK307" i="38"/>
  <c r="AB323" i="153"/>
  <c r="AC323" i="153" s="1"/>
  <c r="BK299" i="38"/>
  <c r="AB280" i="153"/>
  <c r="AC280" i="153" s="1"/>
  <c r="BK288" i="38"/>
  <c r="AB238" i="153"/>
  <c r="AC238" i="153" s="1"/>
  <c r="BI288" i="38" s="1"/>
  <c r="BK272" i="38"/>
  <c r="AB311" i="153"/>
  <c r="AC311" i="153" s="1"/>
  <c r="BK256" i="38"/>
  <c r="AB358" i="153"/>
  <c r="AC358" i="153" s="1"/>
  <c r="BK226" i="38"/>
  <c r="AB220" i="153"/>
  <c r="AC220" i="153" s="1"/>
  <c r="BK289" i="38"/>
  <c r="AB397" i="153"/>
  <c r="AC397" i="153" s="1"/>
  <c r="BK178" i="38"/>
  <c r="AB400" i="153"/>
  <c r="AC400" i="153" s="1"/>
  <c r="BK127" i="38"/>
  <c r="AB79" i="153"/>
  <c r="AC79" i="153" s="1"/>
  <c r="BI127" i="38" s="1"/>
  <c r="BK119" i="38"/>
  <c r="AB110" i="153"/>
  <c r="AC110" i="153" s="1"/>
  <c r="BI119" i="38" s="1"/>
  <c r="BK111" i="38"/>
  <c r="AB150" i="153"/>
  <c r="AC150" i="153" s="1"/>
  <c r="BI111" i="38" s="1"/>
  <c r="BK103" i="38"/>
  <c r="AB242" i="153"/>
  <c r="AC242" i="153" s="1"/>
  <c r="BI103" i="38" s="1"/>
  <c r="BK95" i="38"/>
  <c r="AB177" i="153"/>
  <c r="AC177" i="153" s="1"/>
  <c r="BK66" i="38"/>
  <c r="AB157" i="153"/>
  <c r="AC157" i="153" s="1"/>
  <c r="BK6" i="38"/>
  <c r="AB266" i="153"/>
  <c r="AC266" i="153" s="1"/>
  <c r="BK539" i="38"/>
  <c r="AB421" i="153"/>
  <c r="AC421" i="153" s="1"/>
  <c r="BI539" i="38" s="1"/>
  <c r="BK529" i="38"/>
  <c r="AB545" i="153"/>
  <c r="AC545" i="153" s="1"/>
  <c r="BI529" i="38" s="1"/>
  <c r="BK481" i="38"/>
  <c r="AB537" i="153"/>
  <c r="AC537" i="153" s="1"/>
  <c r="BK443" i="38"/>
  <c r="AB32" i="153"/>
  <c r="AC32" i="153" s="1"/>
  <c r="BK427" i="38"/>
  <c r="AB15" i="153"/>
  <c r="AC15" i="153" s="1"/>
  <c r="BI427" i="38" s="1"/>
  <c r="BK413" i="38"/>
  <c r="AB569" i="153"/>
  <c r="AC569" i="153" s="1"/>
  <c r="BI413" i="38" s="1"/>
  <c r="BK394" i="38"/>
  <c r="AB695" i="153"/>
  <c r="AC695" i="153" s="1"/>
  <c r="BI394" i="38" s="1"/>
  <c r="BK384" i="38"/>
  <c r="AB456" i="153"/>
  <c r="AC456" i="153" s="1"/>
  <c r="BK435" i="38"/>
  <c r="AB24" i="153"/>
  <c r="AC24" i="153" s="1"/>
  <c r="BI435" i="38" s="1"/>
  <c r="BK382" i="38"/>
  <c r="AB454" i="153"/>
  <c r="AC454" i="153" s="1"/>
  <c r="BK371" i="38"/>
  <c r="AB472" i="153"/>
  <c r="AC472" i="153" s="1"/>
  <c r="BK357" i="38"/>
  <c r="AB435" i="153"/>
  <c r="AC435" i="153" s="1"/>
  <c r="BK344" i="38"/>
  <c r="AB353" i="153"/>
  <c r="AC353" i="153" s="1"/>
  <c r="BK331" i="38"/>
  <c r="AB264" i="153"/>
  <c r="AC264" i="153" s="1"/>
  <c r="BK320" i="38"/>
  <c r="AB251" i="153"/>
  <c r="AC251" i="153" s="1"/>
  <c r="BK262" i="38"/>
  <c r="AB333" i="153"/>
  <c r="AC333" i="153" s="1"/>
  <c r="BI262" i="38" s="1"/>
  <c r="BK230" i="38"/>
  <c r="AB229" i="153"/>
  <c r="AC229" i="153" s="1"/>
  <c r="BI230" i="38" s="1"/>
  <c r="BK190" i="38"/>
  <c r="AB375" i="153"/>
  <c r="AC375" i="153" s="1"/>
  <c r="BK144" i="38"/>
  <c r="AB283" i="153"/>
  <c r="AC283" i="153" s="1"/>
  <c r="BK113" i="38"/>
  <c r="AB160" i="153"/>
  <c r="AC160" i="153" s="1"/>
  <c r="BI113" i="38" s="1"/>
  <c r="BK92" i="38"/>
  <c r="AB159" i="153"/>
  <c r="AC159" i="153" s="1"/>
  <c r="BI92" i="38" s="1"/>
  <c r="BK72" i="38"/>
  <c r="AB112" i="153"/>
  <c r="AC112" i="153" s="1"/>
  <c r="BK298" i="38"/>
  <c r="AB328" i="153"/>
  <c r="AC328" i="153" s="1"/>
  <c r="BI298" i="38" s="1"/>
  <c r="BK214" i="38"/>
  <c r="AB207" i="153"/>
  <c r="AC207" i="153" s="1"/>
  <c r="BK126" i="38"/>
  <c r="AB103" i="153"/>
  <c r="AC103" i="153" s="1"/>
  <c r="BI126" i="38" s="1"/>
  <c r="BK108" i="38"/>
  <c r="AB84" i="153"/>
  <c r="AC84" i="153" s="1"/>
  <c r="BI108" i="38" s="1"/>
  <c r="BK52" i="38"/>
  <c r="AB387" i="153"/>
  <c r="AC387" i="153" s="1"/>
  <c r="BK47" i="38"/>
  <c r="AB148" i="153"/>
  <c r="AC148" i="153" s="1"/>
  <c r="BK38" i="38"/>
  <c r="AB166" i="153"/>
  <c r="AC166" i="153" s="1"/>
  <c r="BI38" i="38" s="1"/>
  <c r="BK28" i="38"/>
  <c r="AB100" i="153"/>
  <c r="AC100" i="153" s="1"/>
  <c r="BI28" i="38" s="1"/>
  <c r="BK685" i="38"/>
  <c r="AB23" i="153"/>
  <c r="AC23" i="153" s="1"/>
  <c r="BI685" i="38" s="1"/>
  <c r="BK677" i="38"/>
  <c r="AB490" i="153"/>
  <c r="AC490" i="153" s="1"/>
  <c r="BI677" i="38" s="1"/>
  <c r="BK669" i="38"/>
  <c r="AB92" i="153"/>
  <c r="AC92" i="153" s="1"/>
  <c r="BI669" i="38" s="1"/>
  <c r="BK568" i="38"/>
  <c r="AB590" i="153"/>
  <c r="AC590" i="153" s="1"/>
  <c r="BK499" i="38"/>
  <c r="AB501" i="153"/>
  <c r="AC501" i="153" s="1"/>
  <c r="BK524" i="38"/>
  <c r="AB534" i="153"/>
  <c r="AC534" i="153" s="1"/>
  <c r="BK393" i="38"/>
  <c r="AB694" i="153"/>
  <c r="AC694" i="153" s="1"/>
  <c r="BK369" i="38"/>
  <c r="AB473" i="153"/>
  <c r="AC473" i="153" s="1"/>
  <c r="BI369" i="38" s="1"/>
  <c r="BK334" i="38"/>
  <c r="AB332" i="153"/>
  <c r="AC332" i="153" s="1"/>
  <c r="BK313" i="38"/>
  <c r="AB319" i="153"/>
  <c r="AC319" i="153" s="1"/>
  <c r="BI313" i="38" s="1"/>
  <c r="BK286" i="38"/>
  <c r="AB345" i="153"/>
  <c r="AC345" i="153" s="1"/>
  <c r="BK236" i="38"/>
  <c r="AB241" i="153"/>
  <c r="AC241" i="153" s="1"/>
  <c r="BK152" i="38"/>
  <c r="AB233" i="153"/>
  <c r="AC233" i="153" s="1"/>
  <c r="BK128" i="38"/>
  <c r="AB390" i="153"/>
  <c r="AC390" i="153" s="1"/>
  <c r="BI128" i="38" s="1"/>
  <c r="BK80" i="38"/>
  <c r="AB114" i="153"/>
  <c r="AC114" i="153" s="1"/>
  <c r="BI80" i="38" s="1"/>
  <c r="BK62" i="38"/>
  <c r="AB393" i="153"/>
  <c r="AC393" i="153" s="1"/>
  <c r="BK44" i="38"/>
  <c r="AB188" i="153"/>
  <c r="AC188" i="153" s="1"/>
  <c r="BK20" i="38"/>
  <c r="AB556" i="153"/>
  <c r="AC556" i="153" s="1"/>
  <c r="BK8" i="38"/>
  <c r="AB277" i="153"/>
  <c r="AC277" i="153" s="1"/>
  <c r="BK439" i="38"/>
  <c r="AB580" i="153"/>
  <c r="AC580" i="153" s="1"/>
  <c r="BI439" i="38" s="1"/>
  <c r="BK523" i="38"/>
  <c r="AB533" i="153"/>
  <c r="AC533" i="153" s="1"/>
  <c r="BI523" i="38" s="1"/>
  <c r="BK452" i="38"/>
  <c r="AB702" i="153"/>
  <c r="AC702" i="153" s="1"/>
  <c r="BI452" i="38" s="1"/>
  <c r="BK431" i="38"/>
  <c r="AB19" i="153"/>
  <c r="AC19" i="153" s="1"/>
  <c r="BI431" i="38" s="1"/>
  <c r="BK385" i="38"/>
  <c r="AB461" i="153"/>
  <c r="AC461" i="153" s="1"/>
  <c r="BK345" i="38"/>
  <c r="AB354" i="153"/>
  <c r="AC354" i="153" s="1"/>
  <c r="BI345" i="38" s="1"/>
  <c r="BK318" i="38"/>
  <c r="AB316" i="153"/>
  <c r="AC316" i="153" s="1"/>
  <c r="BK281" i="38"/>
  <c r="AB339" i="153"/>
  <c r="AC339" i="153" s="1"/>
  <c r="BI281" i="38" s="1"/>
  <c r="BK180" i="38"/>
  <c r="AB385" i="153"/>
  <c r="AC385" i="153" s="1"/>
  <c r="BK112" i="38"/>
  <c r="AB180" i="153"/>
  <c r="AC180" i="153" s="1"/>
  <c r="BK64" i="38"/>
  <c r="AB167" i="153"/>
  <c r="AC167" i="153" s="1"/>
  <c r="BI64" i="38" s="1"/>
  <c r="BK32" i="38"/>
  <c r="AB138" i="153"/>
  <c r="AC138" i="153" s="1"/>
  <c r="BK504" i="38"/>
  <c r="AB507" i="153"/>
  <c r="AC507" i="153" s="1"/>
  <c r="BI504" i="38" s="1"/>
  <c r="BK378" i="38"/>
  <c r="AB469" i="153"/>
  <c r="AC469" i="153" s="1"/>
  <c r="BK301" i="38"/>
  <c r="AB290" i="153"/>
  <c r="AC290" i="153" s="1"/>
  <c r="BI301" i="38" s="1"/>
  <c r="BK209" i="38"/>
  <c r="AB268" i="153"/>
  <c r="AC268" i="153" s="1"/>
  <c r="BK124" i="38"/>
  <c r="AB183" i="153"/>
  <c r="AC183" i="153" s="1"/>
  <c r="BI124" i="38" s="1"/>
  <c r="BK45" i="38"/>
  <c r="AB142" i="153"/>
  <c r="AC142" i="153" s="1"/>
  <c r="BK426" i="38"/>
  <c r="AB14" i="153"/>
  <c r="AC14" i="153" s="1"/>
  <c r="BI426" i="38" s="1"/>
  <c r="BK410" i="38"/>
  <c r="AB48" i="153"/>
  <c r="AC48" i="153" s="1"/>
  <c r="BK390" i="38"/>
  <c r="AB465" i="153"/>
  <c r="AC465" i="153" s="1"/>
  <c r="BK290" i="38"/>
  <c r="AB483" i="153"/>
  <c r="AC483" i="153" s="1"/>
  <c r="BI290" i="38" s="1"/>
  <c r="BK146" i="38"/>
  <c r="AB388" i="153"/>
  <c r="AC388" i="153" s="1"/>
  <c r="BK33" i="38"/>
  <c r="AB175" i="153"/>
  <c r="AC175" i="153" s="1"/>
  <c r="BI33" i="38" s="1"/>
  <c r="BK16" i="38"/>
  <c r="AB557" i="153"/>
  <c r="AC557" i="153" s="1"/>
  <c r="BK428" i="38"/>
  <c r="AB16" i="153"/>
  <c r="AC16" i="153" s="1"/>
  <c r="BK309" i="38"/>
  <c r="AB310" i="153"/>
  <c r="AC310" i="153" s="1"/>
  <c r="BI309" i="38" s="1"/>
  <c r="BK156" i="38"/>
  <c r="AB129" i="153"/>
  <c r="AC129" i="153" s="1"/>
  <c r="BI156" i="38" s="1"/>
  <c r="BE582" i="38"/>
  <c r="BG582" i="38" s="1"/>
  <c r="BM582" i="38" s="1"/>
  <c r="BE638" i="38"/>
  <c r="BG638" i="38" s="1"/>
  <c r="BM638" i="38" s="1"/>
  <c r="BE663" i="38"/>
  <c r="BG663" i="38" s="1"/>
  <c r="BM663" i="38" s="1"/>
  <c r="BE551" i="38"/>
  <c r="BG551" i="38" s="1"/>
  <c r="BM551" i="38" s="1"/>
  <c r="BI447" i="38"/>
  <c r="BI24" i="38"/>
  <c r="BE625" i="38"/>
  <c r="BG625" i="38" s="1"/>
  <c r="BM625" i="38" s="1"/>
  <c r="BE649" i="38"/>
  <c r="BG649" i="38" s="1"/>
  <c r="BM649" i="38" s="1"/>
  <c r="BE150" i="38"/>
  <c r="BG150" i="38" s="1"/>
  <c r="BM150" i="38" s="1"/>
  <c r="BE238" i="38"/>
  <c r="BG238" i="38" s="1"/>
  <c r="BM238" i="38" s="1"/>
  <c r="BE327" i="38"/>
  <c r="BG327" i="38" s="1"/>
  <c r="BM327" i="38" s="1"/>
  <c r="BE163" i="38"/>
  <c r="BG163" i="38" s="1"/>
  <c r="BM163" i="38" s="1"/>
  <c r="BE654" i="38"/>
  <c r="BG654" i="38" s="1"/>
  <c r="BM654" i="38" s="1"/>
  <c r="BE646" i="38"/>
  <c r="BG646" i="38" s="1"/>
  <c r="BM646" i="38" s="1"/>
  <c r="BE633" i="38"/>
  <c r="BG633" i="38" s="1"/>
  <c r="BM633" i="38" s="1"/>
  <c r="BE617" i="38"/>
  <c r="BG617" i="38" s="1"/>
  <c r="BM617" i="38" s="1"/>
  <c r="BE577" i="38"/>
  <c r="BG577" i="38" s="1"/>
  <c r="BM577" i="38" s="1"/>
  <c r="BE572" i="38"/>
  <c r="BG572" i="38" s="1"/>
  <c r="BM572" i="38" s="1"/>
  <c r="BE560" i="38"/>
  <c r="BG560" i="38" s="1"/>
  <c r="BM560" i="38" s="1"/>
  <c r="BE489" i="38"/>
  <c r="BG489" i="38" s="1"/>
  <c r="BM489" i="38" s="1"/>
  <c r="BI489" i="38"/>
  <c r="BE496" i="38"/>
  <c r="BG496" i="38" s="1"/>
  <c r="BM496" i="38" s="1"/>
  <c r="BE492" i="38"/>
  <c r="BG492" i="38" s="1"/>
  <c r="BM492" i="38" s="1"/>
  <c r="BI492" i="38"/>
  <c r="BI672" i="38"/>
  <c r="BE494" i="38"/>
  <c r="BG494" i="38" s="1"/>
  <c r="BM494" i="38" s="1"/>
  <c r="BE486" i="38"/>
  <c r="BG486" i="38" s="1"/>
  <c r="BM486" i="38" s="1"/>
  <c r="BE482" i="38"/>
  <c r="BG482" i="38" s="1"/>
  <c r="BM482" i="38" s="1"/>
  <c r="BE201" i="38"/>
  <c r="BG201" i="38" s="1"/>
  <c r="BM201" i="38" s="1"/>
  <c r="BE169" i="38"/>
  <c r="BG169" i="38" s="1"/>
  <c r="BM169" i="38" s="1"/>
  <c r="BE161" i="38"/>
  <c r="BG161" i="38" s="1"/>
  <c r="BM161" i="38" s="1"/>
  <c r="BE639" i="38"/>
  <c r="BG639" i="38" s="1"/>
  <c r="BM639" i="38" s="1"/>
  <c r="BE631" i="38"/>
  <c r="BG631" i="38" s="1"/>
  <c r="BM631" i="38" s="1"/>
  <c r="BE623" i="38"/>
  <c r="BG623" i="38" s="1"/>
  <c r="BM623" i="38" s="1"/>
  <c r="BE552" i="38"/>
  <c r="BG552" i="38" s="1"/>
  <c r="BM552" i="38" s="1"/>
  <c r="BE544" i="38"/>
  <c r="BG544" i="38" s="1"/>
  <c r="BM544" i="38" s="1"/>
  <c r="BE565" i="38"/>
  <c r="BG565" i="38" s="1"/>
  <c r="BM565" i="38" s="1"/>
  <c r="BE558" i="38"/>
  <c r="BG558" i="38" s="1"/>
  <c r="BM558" i="38" s="1"/>
  <c r="BE526" i="38"/>
  <c r="BG526" i="38" s="1"/>
  <c r="BM526" i="38" s="1"/>
  <c r="BE510" i="38"/>
  <c r="BG510" i="38" s="1"/>
  <c r="BM510" i="38" s="1"/>
  <c r="BE500" i="38"/>
  <c r="BG500" i="38" s="1"/>
  <c r="BM500" i="38" s="1"/>
  <c r="BE269" i="38"/>
  <c r="BG269" i="38" s="1"/>
  <c r="BM269" i="38" s="1"/>
  <c r="BE261" i="38"/>
  <c r="BG261" i="38" s="1"/>
  <c r="BM261" i="38" s="1"/>
  <c r="BE253" i="38"/>
  <c r="BG253" i="38" s="1"/>
  <c r="BM253" i="38" s="1"/>
  <c r="BE245" i="38"/>
  <c r="BG245" i="38" s="1"/>
  <c r="BM245" i="38" s="1"/>
  <c r="BE237" i="38"/>
  <c r="BG237" i="38" s="1"/>
  <c r="BM237" i="38" s="1"/>
  <c r="BE229" i="38"/>
  <c r="BG229" i="38" s="1"/>
  <c r="BM229" i="38" s="1"/>
  <c r="BE200" i="38"/>
  <c r="BG200" i="38" s="1"/>
  <c r="BM200" i="38" s="1"/>
  <c r="BE533" i="38"/>
  <c r="BG533" i="38" s="1"/>
  <c r="BM533" i="38" s="1"/>
  <c r="BE411" i="38"/>
  <c r="BG411" i="38" s="1"/>
  <c r="BM411" i="38" s="1"/>
  <c r="BE189" i="38"/>
  <c r="BG189" i="38" s="1"/>
  <c r="BM189" i="38" s="1"/>
  <c r="BE185" i="38"/>
  <c r="BG185" i="38" s="1"/>
  <c r="BM185" i="38" s="1"/>
  <c r="BE181" i="38"/>
  <c r="BG181" i="38" s="1"/>
  <c r="BM181" i="38" s="1"/>
  <c r="BE170" i="38"/>
  <c r="BG170" i="38" s="1"/>
  <c r="BM170" i="38" s="1"/>
  <c r="BI170" i="38"/>
  <c r="BE143" i="38"/>
  <c r="BG143" i="38" s="1"/>
  <c r="BM143" i="38" s="1"/>
  <c r="BE135" i="38"/>
  <c r="BG135" i="38" s="1"/>
  <c r="BM135" i="38" s="1"/>
  <c r="BE99" i="38"/>
  <c r="BG99" i="38" s="1"/>
  <c r="BM99" i="38" s="1"/>
  <c r="BE94" i="38"/>
  <c r="BG94" i="38" s="1"/>
  <c r="BM94" i="38" s="1"/>
  <c r="BE67" i="38"/>
  <c r="BG67" i="38" s="1"/>
  <c r="BM67" i="38" s="1"/>
  <c r="BE657" i="38"/>
  <c r="BG657" i="38" s="1"/>
  <c r="BM657" i="38" s="1"/>
  <c r="BE632" i="38"/>
  <c r="BG632" i="38" s="1"/>
  <c r="BM632" i="38" s="1"/>
  <c r="BE616" i="38"/>
  <c r="BG616" i="38" s="1"/>
  <c r="BM616" i="38" s="1"/>
  <c r="BE608" i="38"/>
  <c r="BG608" i="38" s="1"/>
  <c r="BM608" i="38" s="1"/>
  <c r="BE483" i="38"/>
  <c r="BG483" i="38" s="1"/>
  <c r="BM483" i="38" s="1"/>
  <c r="BE425" i="38"/>
  <c r="BG425" i="38" s="1"/>
  <c r="BM425" i="38" s="1"/>
  <c r="BE407" i="38"/>
  <c r="BG407" i="38" s="1"/>
  <c r="BM407" i="38" s="1"/>
  <c r="BE250" i="38"/>
  <c r="BG250" i="38" s="1"/>
  <c r="BM250" i="38" s="1"/>
  <c r="BE234" i="38"/>
  <c r="BG234" i="38" s="1"/>
  <c r="BM234" i="38" s="1"/>
  <c r="BE224" i="38"/>
  <c r="BG224" i="38" s="1"/>
  <c r="BM224" i="38" s="1"/>
  <c r="BE157" i="38"/>
  <c r="BG157" i="38" s="1"/>
  <c r="BM157" i="38" s="1"/>
  <c r="BE82" i="38"/>
  <c r="BG82" i="38" s="1"/>
  <c r="BM82" i="38" s="1"/>
  <c r="BE74" i="38"/>
  <c r="BG74" i="38" s="1"/>
  <c r="BM74" i="38" s="1"/>
  <c r="BE10" i="38"/>
  <c r="BG10" i="38" s="1"/>
  <c r="BM10" i="38" s="1"/>
  <c r="BI10" i="38"/>
  <c r="BE537" i="38"/>
  <c r="BG537" i="38" s="1"/>
  <c r="BM537" i="38" s="1"/>
  <c r="BE478" i="38"/>
  <c r="BG478" i="38" s="1"/>
  <c r="BM478" i="38" s="1"/>
  <c r="BE440" i="38"/>
  <c r="BG440" i="38" s="1"/>
  <c r="BM440" i="38" s="1"/>
  <c r="BE423" i="38"/>
  <c r="BG423" i="38" s="1"/>
  <c r="BM423" i="38" s="1"/>
  <c r="BE392" i="38"/>
  <c r="BG392" i="38" s="1"/>
  <c r="BM392" i="38" s="1"/>
  <c r="BE379" i="38"/>
  <c r="BG379" i="38" s="1"/>
  <c r="BM379" i="38" s="1"/>
  <c r="BI379" i="38"/>
  <c r="BE368" i="38"/>
  <c r="BG368" i="38" s="1"/>
  <c r="BM368" i="38" s="1"/>
  <c r="BE328" i="38"/>
  <c r="BG328" i="38" s="1"/>
  <c r="BM328" i="38" s="1"/>
  <c r="BE310" i="38"/>
  <c r="BG310" i="38" s="1"/>
  <c r="BM310" i="38" s="1"/>
  <c r="BE228" i="38"/>
  <c r="BG228" i="38" s="1"/>
  <c r="BM228" i="38" s="1"/>
  <c r="BE129" i="38"/>
  <c r="BG129" i="38" s="1"/>
  <c r="BM129" i="38" s="1"/>
  <c r="BE109" i="38"/>
  <c r="BG109" i="38" s="1"/>
  <c r="BM109" i="38" s="1"/>
  <c r="BE88" i="38"/>
  <c r="BG88" i="38" s="1"/>
  <c r="BM88" i="38" s="1"/>
  <c r="BE314" i="38"/>
  <c r="BG314" i="38" s="1"/>
  <c r="BM314" i="38" s="1"/>
  <c r="BE138" i="38"/>
  <c r="BG138" i="38" s="1"/>
  <c r="BM138" i="38" s="1"/>
  <c r="BE61" i="38"/>
  <c r="BG61" i="38" s="1"/>
  <c r="BM61" i="38" s="1"/>
  <c r="BE51" i="38"/>
  <c r="BG51" i="38" s="1"/>
  <c r="BM51" i="38" s="1"/>
  <c r="BE11" i="38"/>
  <c r="BG11" i="38" s="1"/>
  <c r="BM11" i="38" s="1"/>
  <c r="BE366" i="38"/>
  <c r="BG366" i="38" s="1"/>
  <c r="BM366" i="38" s="1"/>
  <c r="BE386" i="38"/>
  <c r="BG386" i="38" s="1"/>
  <c r="BM386" i="38" s="1"/>
  <c r="BE362" i="38"/>
  <c r="BG362" i="38" s="1"/>
  <c r="BM362" i="38" s="1"/>
  <c r="BE346" i="38"/>
  <c r="BG346" i="38" s="1"/>
  <c r="BM346" i="38" s="1"/>
  <c r="BE329" i="38"/>
  <c r="BG329" i="38" s="1"/>
  <c r="BM329" i="38" s="1"/>
  <c r="BE270" i="38"/>
  <c r="BG270" i="38" s="1"/>
  <c r="BM270" i="38" s="1"/>
  <c r="BE216" i="38"/>
  <c r="BG216" i="38" s="1"/>
  <c r="BM216" i="38" s="1"/>
  <c r="BE114" i="38"/>
  <c r="BG114" i="38" s="1"/>
  <c r="BM114" i="38" s="1"/>
  <c r="BE69" i="38"/>
  <c r="BG69" i="38" s="1"/>
  <c r="BM69" i="38" s="1"/>
  <c r="BE17" i="38"/>
  <c r="BG17" i="38" s="1"/>
  <c r="BM17" i="38" s="1"/>
  <c r="BE512" i="38"/>
  <c r="BG512" i="38" s="1"/>
  <c r="BM512" i="38" s="1"/>
  <c r="BE370" i="38"/>
  <c r="BG370" i="38" s="1"/>
  <c r="BM370" i="38" s="1"/>
  <c r="BE97" i="38"/>
  <c r="BG97" i="38" s="1"/>
  <c r="BM97" i="38" s="1"/>
  <c r="BI97" i="38"/>
  <c r="BE475" i="38"/>
  <c r="BG475" i="38" s="1"/>
  <c r="BM475" i="38" s="1"/>
  <c r="BE294" i="38"/>
  <c r="BG294" i="38" s="1"/>
  <c r="BM294" i="38" s="1"/>
  <c r="BE148" i="38"/>
  <c r="BG148" i="38" s="1"/>
  <c r="BM148" i="38" s="1"/>
  <c r="BE121" i="38"/>
  <c r="BG121" i="38" s="1"/>
  <c r="BM121" i="38" s="1"/>
  <c r="BE81" i="38"/>
  <c r="BG81" i="38" s="1"/>
  <c r="BM81" i="38" s="1"/>
  <c r="BE505" i="38"/>
  <c r="BG505" i="38" s="1"/>
  <c r="BM505" i="38" s="1"/>
  <c r="BE432" i="38"/>
  <c r="BG432" i="38" s="1"/>
  <c r="BM432" i="38" s="1"/>
  <c r="BE349" i="38"/>
  <c r="BG349" i="38" s="1"/>
  <c r="BM349" i="38" s="1"/>
  <c r="BE142" i="38"/>
  <c r="BG142" i="38" s="1"/>
  <c r="BM142" i="38" s="1"/>
  <c r="BE85" i="38"/>
  <c r="BG85" i="38" s="1"/>
  <c r="BM85" i="38" s="1"/>
  <c r="BE13" i="38"/>
  <c r="BG13" i="38" s="1"/>
  <c r="BM13" i="38" s="1"/>
  <c r="BE122" i="38"/>
  <c r="BG122" i="38" s="1"/>
  <c r="BM122" i="38" s="1"/>
  <c r="BE60" i="38"/>
  <c r="BG60" i="38" s="1"/>
  <c r="BM60" i="38" s="1"/>
  <c r="BE424" i="38"/>
  <c r="BG424" i="38" s="1"/>
  <c r="BM424" i="38" s="1"/>
  <c r="BI424" i="38"/>
  <c r="BE208" i="38"/>
  <c r="BG208" i="38" s="1"/>
  <c r="BM208" i="38" s="1"/>
  <c r="BI676" i="38"/>
  <c r="BE479" i="38"/>
  <c r="BG479" i="38" s="1"/>
  <c r="BM479" i="38" s="1"/>
  <c r="BE207" i="38"/>
  <c r="BG207" i="38" s="1"/>
  <c r="BM207" i="38" s="1"/>
  <c r="BE199" i="38"/>
  <c r="BG199" i="38" s="1"/>
  <c r="BM199" i="38" s="1"/>
  <c r="BE167" i="38"/>
  <c r="BG167" i="38" s="1"/>
  <c r="BM167" i="38" s="1"/>
  <c r="BE658" i="38"/>
  <c r="BG658" i="38" s="1"/>
  <c r="BM658" i="38" s="1"/>
  <c r="BE637" i="38"/>
  <c r="BG637" i="38" s="1"/>
  <c r="BM637" i="38" s="1"/>
  <c r="BE613" i="38"/>
  <c r="BG613" i="38" s="1"/>
  <c r="BM613" i="38" s="1"/>
  <c r="BE605" i="38"/>
  <c r="BG605" i="38" s="1"/>
  <c r="BM605" i="38" s="1"/>
  <c r="BE597" i="38"/>
  <c r="BG597" i="38" s="1"/>
  <c r="BM597" i="38" s="1"/>
  <c r="BE589" i="38"/>
  <c r="BG589" i="38" s="1"/>
  <c r="BM589" i="38" s="1"/>
  <c r="BE581" i="38"/>
  <c r="BG581" i="38" s="1"/>
  <c r="BM581" i="38" s="1"/>
  <c r="BE473" i="38"/>
  <c r="BG473" i="38" s="1"/>
  <c r="BM473" i="38" s="1"/>
  <c r="BI473" i="38"/>
  <c r="BE462" i="38"/>
  <c r="BG462" i="38" s="1"/>
  <c r="BM462" i="38" s="1"/>
  <c r="BE457" i="38"/>
  <c r="BG457" i="38" s="1"/>
  <c r="BM457" i="38" s="1"/>
  <c r="BE445" i="38"/>
  <c r="BG445" i="38" s="1"/>
  <c r="BM445" i="38" s="1"/>
  <c r="BE437" i="38"/>
  <c r="BG437" i="38" s="1"/>
  <c r="BM437" i="38" s="1"/>
  <c r="BI437" i="38"/>
  <c r="BE429" i="38"/>
  <c r="BG429" i="38" s="1"/>
  <c r="BM429" i="38" s="1"/>
  <c r="BE421" i="38"/>
  <c r="BG421" i="38" s="1"/>
  <c r="BM421" i="38" s="1"/>
  <c r="BE275" i="38"/>
  <c r="BG275" i="38" s="1"/>
  <c r="BM275" i="38" s="1"/>
  <c r="BE251" i="38"/>
  <c r="BG251" i="38" s="1"/>
  <c r="BM251" i="38" s="1"/>
  <c r="BI251" i="38"/>
  <c r="BE243" i="38"/>
  <c r="BG243" i="38" s="1"/>
  <c r="BM243" i="38" s="1"/>
  <c r="BE235" i="38"/>
  <c r="BG235" i="38" s="1"/>
  <c r="BM235" i="38" s="1"/>
  <c r="BE206" i="38"/>
  <c r="BG206" i="38" s="1"/>
  <c r="BM206" i="38" s="1"/>
  <c r="BE197" i="38"/>
  <c r="BG197" i="38" s="1"/>
  <c r="BM197" i="38" s="1"/>
  <c r="BE383" i="38"/>
  <c r="BG383" i="38" s="1"/>
  <c r="BM383" i="38" s="1"/>
  <c r="BE372" i="38"/>
  <c r="BG372" i="38" s="1"/>
  <c r="BM372" i="38" s="1"/>
  <c r="BE367" i="38"/>
  <c r="BG367" i="38" s="1"/>
  <c r="BM367" i="38" s="1"/>
  <c r="BE356" i="38"/>
  <c r="BG356" i="38" s="1"/>
  <c r="BM356" i="38" s="1"/>
  <c r="BI356" i="38"/>
  <c r="BE308" i="38"/>
  <c r="BG308" i="38" s="1"/>
  <c r="BM308" i="38" s="1"/>
  <c r="BI308" i="38"/>
  <c r="BE292" i="38"/>
  <c r="BG292" i="38" s="1"/>
  <c r="BM292" i="38" s="1"/>
  <c r="BI292" i="38"/>
  <c r="BE287" i="38"/>
  <c r="BG287" i="38" s="1"/>
  <c r="BM287" i="38" s="1"/>
  <c r="BE59" i="38"/>
  <c r="BG59" i="38" s="1"/>
  <c r="BM59" i="38" s="1"/>
  <c r="BE55" i="38"/>
  <c r="BG55" i="38" s="1"/>
  <c r="BM55" i="38" s="1"/>
  <c r="BE31" i="38"/>
  <c r="BG31" i="38" s="1"/>
  <c r="BM31" i="38" s="1"/>
  <c r="BE655" i="38"/>
  <c r="BG655" i="38" s="1"/>
  <c r="BM655" i="38" s="1"/>
  <c r="BE647" i="38"/>
  <c r="BG647" i="38" s="1"/>
  <c r="BM647" i="38" s="1"/>
  <c r="BI647" i="38"/>
  <c r="BE614" i="38"/>
  <c r="BG614" i="38" s="1"/>
  <c r="BM614" i="38" s="1"/>
  <c r="BE598" i="38"/>
  <c r="BG598" i="38" s="1"/>
  <c r="BM598" i="38" s="1"/>
  <c r="BI590" i="38"/>
  <c r="BE573" i="38"/>
  <c r="BG573" i="38" s="1"/>
  <c r="BM573" i="38" s="1"/>
  <c r="BE514" i="38"/>
  <c r="BG514" i="38" s="1"/>
  <c r="BM514" i="38" s="1"/>
  <c r="BE458" i="38"/>
  <c r="BG458" i="38" s="1"/>
  <c r="BM458" i="38" s="1"/>
  <c r="BI458" i="38"/>
  <c r="BE472" i="38"/>
  <c r="BG472" i="38" s="1"/>
  <c r="BM472" i="38" s="1"/>
  <c r="BE442" i="38"/>
  <c r="BG442" i="38" s="1"/>
  <c r="BM442" i="38" s="1"/>
  <c r="BE304" i="38"/>
  <c r="BG304" i="38" s="1"/>
  <c r="BM304" i="38" s="1"/>
  <c r="BE242" i="38"/>
  <c r="BG242" i="38" s="1"/>
  <c r="BM242" i="38" s="1"/>
  <c r="BE232" i="38"/>
  <c r="BG232" i="38" s="1"/>
  <c r="BM232" i="38" s="1"/>
  <c r="BE293" i="38"/>
  <c r="BG293" i="38" s="1"/>
  <c r="BM293" i="38" s="1"/>
  <c r="BE194" i="38"/>
  <c r="BG194" i="38" s="1"/>
  <c r="BM194" i="38" s="1"/>
  <c r="BE107" i="38"/>
  <c r="BG107" i="38" s="1"/>
  <c r="BM107" i="38" s="1"/>
  <c r="BE98" i="38"/>
  <c r="BG98" i="38" s="1"/>
  <c r="BM98" i="38" s="1"/>
  <c r="BE63" i="38"/>
  <c r="BG63" i="38" s="1"/>
  <c r="BM63" i="38" s="1"/>
  <c r="BE507" i="38"/>
  <c r="BG507" i="38" s="1"/>
  <c r="BM507" i="38" s="1"/>
  <c r="BE474" i="38"/>
  <c r="BG474" i="38" s="1"/>
  <c r="BM474" i="38" s="1"/>
  <c r="BE436" i="38"/>
  <c r="BG436" i="38" s="1"/>
  <c r="BM436" i="38" s="1"/>
  <c r="BE420" i="38"/>
  <c r="BG420" i="38" s="1"/>
  <c r="BM420" i="38" s="1"/>
  <c r="BE401" i="38"/>
  <c r="BG401" i="38" s="1"/>
  <c r="BM401" i="38" s="1"/>
  <c r="BE463" i="38"/>
  <c r="BG463" i="38" s="1"/>
  <c r="BM463" i="38" s="1"/>
  <c r="BE363" i="38"/>
  <c r="BG363" i="38" s="1"/>
  <c r="BM363" i="38" s="1"/>
  <c r="BE352" i="38"/>
  <c r="BG352" i="38" s="1"/>
  <c r="BM352" i="38" s="1"/>
  <c r="BE339" i="38"/>
  <c r="BG339" i="38" s="1"/>
  <c r="BM339" i="38" s="1"/>
  <c r="BE278" i="38"/>
  <c r="BG278" i="38" s="1"/>
  <c r="BM278" i="38" s="1"/>
  <c r="BE246" i="38"/>
  <c r="BG246" i="38" s="1"/>
  <c r="BM246" i="38" s="1"/>
  <c r="BE125" i="38"/>
  <c r="BG125" i="38" s="1"/>
  <c r="BM125" i="38" s="1"/>
  <c r="BE104" i="38"/>
  <c r="BG104" i="38" s="1"/>
  <c r="BM104" i="38" s="1"/>
  <c r="BE282" i="38"/>
  <c r="BG282" i="38" s="1"/>
  <c r="BM282" i="38" s="1"/>
  <c r="BE218" i="38"/>
  <c r="BG218" i="38" s="1"/>
  <c r="BM218" i="38" s="1"/>
  <c r="BE130" i="38"/>
  <c r="BG130" i="38" s="1"/>
  <c r="BM130" i="38" s="1"/>
  <c r="BE50" i="38"/>
  <c r="BG50" i="38" s="1"/>
  <c r="BM50" i="38" s="1"/>
  <c r="BE681" i="38"/>
  <c r="BG681" i="38" s="1"/>
  <c r="BM681" i="38" s="1"/>
  <c r="BE467" i="38"/>
  <c r="BG467" i="38" s="1"/>
  <c r="BM467" i="38" s="1"/>
  <c r="BI467" i="38"/>
  <c r="BE466" i="38"/>
  <c r="BG466" i="38" s="1"/>
  <c r="BM466" i="38" s="1"/>
  <c r="BI466" i="38"/>
  <c r="BE417" i="38"/>
  <c r="BG417" i="38" s="1"/>
  <c r="BM417" i="38" s="1"/>
  <c r="BE399" i="38"/>
  <c r="BG399" i="38" s="1"/>
  <c r="BM399" i="38" s="1"/>
  <c r="BI399" i="38"/>
  <c r="BE268" i="38"/>
  <c r="BG268" i="38" s="1"/>
  <c r="BM268" i="38" s="1"/>
  <c r="BE136" i="38"/>
  <c r="BG136" i="38" s="1"/>
  <c r="BM136" i="38" s="1"/>
  <c r="BE48" i="38"/>
  <c r="BG48" i="38" s="1"/>
  <c r="BM48" i="38" s="1"/>
  <c r="BE37" i="38"/>
  <c r="BG37" i="38" s="1"/>
  <c r="BM37" i="38" s="1"/>
  <c r="BE12" i="38"/>
  <c r="BG12" i="38" s="1"/>
  <c r="BM12" i="38" s="1"/>
  <c r="BI12" i="38"/>
  <c r="BE528" i="38"/>
  <c r="BG528" i="38" s="1"/>
  <c r="BM528" i="38" s="1"/>
  <c r="BI528" i="38"/>
  <c r="BE460" i="38"/>
  <c r="BG460" i="38" s="1"/>
  <c r="BM460" i="38" s="1"/>
  <c r="BI460" i="38"/>
  <c r="BE448" i="38"/>
  <c r="BG448" i="38" s="1"/>
  <c r="BM448" i="38" s="1"/>
  <c r="BE406" i="38"/>
  <c r="BG406" i="38" s="1"/>
  <c r="BM406" i="38" s="1"/>
  <c r="BE330" i="38"/>
  <c r="BG330" i="38" s="1"/>
  <c r="BM330" i="38" s="1"/>
  <c r="BE221" i="38"/>
  <c r="BG221" i="38" s="1"/>
  <c r="BM221" i="38" s="1"/>
  <c r="BE134" i="38"/>
  <c r="BG134" i="38" s="1"/>
  <c r="BM134" i="38" s="1"/>
  <c r="BE21" i="38"/>
  <c r="BG21" i="38" s="1"/>
  <c r="BM21" i="38" s="1"/>
  <c r="BE471" i="38"/>
  <c r="BG471" i="38" s="1"/>
  <c r="BM471" i="38" s="1"/>
  <c r="BI471" i="38"/>
  <c r="BE220" i="38"/>
  <c r="BG220" i="38" s="1"/>
  <c r="BM220" i="38" s="1"/>
  <c r="BI220" i="38"/>
  <c r="BE117" i="38"/>
  <c r="BG117" i="38" s="1"/>
  <c r="BM117" i="38" s="1"/>
  <c r="BI117" i="38"/>
  <c r="BE77" i="38"/>
  <c r="BG77" i="38" s="1"/>
  <c r="BM77" i="38" s="1"/>
  <c r="BE140" i="38"/>
  <c r="BG140" i="38" s="1"/>
  <c r="BM140" i="38" s="1"/>
  <c r="BE365" i="38"/>
  <c r="BG365" i="38" s="1"/>
  <c r="BM365" i="38" s="1"/>
  <c r="BE158" i="38"/>
  <c r="BG158" i="38" s="1"/>
  <c r="BM158" i="38" s="1"/>
  <c r="BE105" i="38"/>
  <c r="BG105" i="38" s="1"/>
  <c r="BM105" i="38" s="1"/>
  <c r="BI105" i="38"/>
  <c r="BE542" i="38"/>
  <c r="BG542" i="38" s="1"/>
  <c r="BM542" i="38" s="1"/>
  <c r="BI542" i="38"/>
  <c r="BI670" i="38"/>
  <c r="BE571" i="38"/>
  <c r="BG571" i="38" s="1"/>
  <c r="BM571" i="38" s="1"/>
  <c r="BE495" i="38"/>
  <c r="BG495" i="38" s="1"/>
  <c r="BM495" i="38" s="1"/>
  <c r="BE484" i="38"/>
  <c r="BG484" i="38" s="1"/>
  <c r="BM484" i="38" s="1"/>
  <c r="BE205" i="38"/>
  <c r="BG205" i="38" s="1"/>
  <c r="BM205" i="38" s="1"/>
  <c r="BI205" i="38"/>
  <c r="BE173" i="38"/>
  <c r="BG173" i="38" s="1"/>
  <c r="BM173" i="38" s="1"/>
  <c r="BI648" i="38"/>
  <c r="BE635" i="38"/>
  <c r="BG635" i="38" s="1"/>
  <c r="BM635" i="38" s="1"/>
  <c r="BE627" i="38"/>
  <c r="BG627" i="38" s="1"/>
  <c r="BM627" i="38" s="1"/>
  <c r="BE619" i="38"/>
  <c r="BG619" i="38" s="1"/>
  <c r="BM619" i="38" s="1"/>
  <c r="BE587" i="38"/>
  <c r="BG587" i="38" s="1"/>
  <c r="BM587" i="38" s="1"/>
  <c r="BE579" i="38"/>
  <c r="BG579" i="38" s="1"/>
  <c r="BM579" i="38" s="1"/>
  <c r="BE548" i="38"/>
  <c r="BG548" i="38" s="1"/>
  <c r="BM548" i="38" s="1"/>
  <c r="BE540" i="38"/>
  <c r="BG540" i="38" s="1"/>
  <c r="BM540" i="38" s="1"/>
  <c r="BE562" i="38"/>
  <c r="BG562" i="38" s="1"/>
  <c r="BM562" i="38" s="1"/>
  <c r="BI562" i="38"/>
  <c r="BE518" i="38"/>
  <c r="BG518" i="38" s="1"/>
  <c r="BM518" i="38" s="1"/>
  <c r="BE513" i="38"/>
  <c r="BG513" i="38" s="1"/>
  <c r="BM513" i="38" s="1"/>
  <c r="BE508" i="38"/>
  <c r="BG508" i="38" s="1"/>
  <c r="BM508" i="38" s="1"/>
  <c r="BE449" i="38"/>
  <c r="BG449" i="38" s="1"/>
  <c r="BM449" i="38" s="1"/>
  <c r="BE265" i="38"/>
  <c r="BG265" i="38" s="1"/>
  <c r="BM265" i="38" s="1"/>
  <c r="BE257" i="38"/>
  <c r="BG257" i="38" s="1"/>
  <c r="BM257" i="38" s="1"/>
  <c r="BE249" i="38"/>
  <c r="BG249" i="38" s="1"/>
  <c r="BM249" i="38" s="1"/>
  <c r="BE241" i="38"/>
  <c r="BG241" i="38" s="1"/>
  <c r="BM241" i="38" s="1"/>
  <c r="BI241" i="38"/>
  <c r="BE233" i="38"/>
  <c r="BG233" i="38" s="1"/>
  <c r="BM233" i="38" s="1"/>
  <c r="BE225" i="38"/>
  <c r="BG225" i="38" s="1"/>
  <c r="BM225" i="38" s="1"/>
  <c r="BI225" i="38"/>
  <c r="BE204" i="38"/>
  <c r="BG204" i="38" s="1"/>
  <c r="BM204" i="38" s="1"/>
  <c r="BE195" i="38"/>
  <c r="BG195" i="38" s="1"/>
  <c r="BM195" i="38" s="1"/>
  <c r="BE530" i="38"/>
  <c r="BG530" i="38" s="1"/>
  <c r="BM530" i="38" s="1"/>
  <c r="BE412" i="38"/>
  <c r="BG412" i="38" s="1"/>
  <c r="BM412" i="38" s="1"/>
  <c r="BE403" i="38"/>
  <c r="BG403" i="38" s="1"/>
  <c r="BM403" i="38" s="1"/>
  <c r="BE396" i="38"/>
  <c r="BG396" i="38" s="1"/>
  <c r="BM396" i="38" s="1"/>
  <c r="BI396" i="38"/>
  <c r="BE191" i="38"/>
  <c r="BG191" i="38" s="1"/>
  <c r="BM191" i="38" s="1"/>
  <c r="BE187" i="38"/>
  <c r="BG187" i="38" s="1"/>
  <c r="BM187" i="38" s="1"/>
  <c r="BE179" i="38"/>
  <c r="BG179" i="38" s="1"/>
  <c r="BM179" i="38" s="1"/>
  <c r="BI179" i="38"/>
  <c r="BE172" i="38"/>
  <c r="BG172" i="38" s="1"/>
  <c r="BM172" i="38" s="1"/>
  <c r="BE168" i="38"/>
  <c r="BG168" i="38" s="1"/>
  <c r="BM168" i="38" s="1"/>
  <c r="BE164" i="38"/>
  <c r="BG164" i="38" s="1"/>
  <c r="BM164" i="38" s="1"/>
  <c r="BE153" i="38"/>
  <c r="BG153" i="38" s="1"/>
  <c r="BM153" i="38" s="1"/>
  <c r="BE149" i="38"/>
  <c r="BG149" i="38" s="1"/>
  <c r="BM149" i="38" s="1"/>
  <c r="BE145" i="38"/>
  <c r="BG145" i="38" s="1"/>
  <c r="BM145" i="38" s="1"/>
  <c r="BE141" i="38"/>
  <c r="BG141" i="38" s="1"/>
  <c r="BM141" i="38" s="1"/>
  <c r="BE137" i="38"/>
  <c r="BG137" i="38" s="1"/>
  <c r="BM137" i="38" s="1"/>
  <c r="BE102" i="38"/>
  <c r="BG102" i="38" s="1"/>
  <c r="BM102" i="38" s="1"/>
  <c r="BE91" i="38"/>
  <c r="BG91" i="38" s="1"/>
  <c r="BM91" i="38" s="1"/>
  <c r="BE75" i="38"/>
  <c r="BG75" i="38" s="1"/>
  <c r="BM75" i="38" s="1"/>
  <c r="BI75" i="38"/>
  <c r="BE70" i="38"/>
  <c r="BG70" i="38" s="1"/>
  <c r="BM70" i="38" s="1"/>
  <c r="BE42" i="38"/>
  <c r="BG42" i="38" s="1"/>
  <c r="BM42" i="38" s="1"/>
  <c r="BE653" i="38"/>
  <c r="BG653" i="38" s="1"/>
  <c r="BM653" i="38" s="1"/>
  <c r="BE636" i="38"/>
  <c r="BG636" i="38" s="1"/>
  <c r="BM636" i="38" s="1"/>
  <c r="BE580" i="38"/>
  <c r="BG580" i="38" s="1"/>
  <c r="BM580" i="38" s="1"/>
  <c r="BE453" i="38"/>
  <c r="BG453" i="38" s="1"/>
  <c r="BM453" i="38" s="1"/>
  <c r="BE468" i="38"/>
  <c r="BG468" i="38" s="1"/>
  <c r="BM468" i="38" s="1"/>
  <c r="BE451" i="38"/>
  <c r="BG451" i="38" s="1"/>
  <c r="BM451" i="38" s="1"/>
  <c r="BI451" i="38"/>
  <c r="BE434" i="38"/>
  <c r="BG434" i="38" s="1"/>
  <c r="BM434" i="38" s="1"/>
  <c r="BE291" i="38"/>
  <c r="BG291" i="38" s="1"/>
  <c r="BM291" i="38" s="1"/>
  <c r="BE274" i="38"/>
  <c r="BG274" i="38" s="1"/>
  <c r="BM274" i="38" s="1"/>
  <c r="BE258" i="38"/>
  <c r="BG258" i="38" s="1"/>
  <c r="BM258" i="38" s="1"/>
  <c r="BE240" i="38"/>
  <c r="BG240" i="38" s="1"/>
  <c r="BM240" i="38" s="1"/>
  <c r="BE211" i="38"/>
  <c r="BG211" i="38" s="1"/>
  <c r="BM211" i="38" s="1"/>
  <c r="BE192" i="38"/>
  <c r="BG192" i="38" s="1"/>
  <c r="BM192" i="38" s="1"/>
  <c r="BI192" i="38"/>
  <c r="BE87" i="38"/>
  <c r="BG87" i="38" s="1"/>
  <c r="BM87" i="38" s="1"/>
  <c r="BE7" i="38"/>
  <c r="BG7" i="38" s="1"/>
  <c r="BM7" i="38" s="1"/>
  <c r="BE461" i="38"/>
  <c r="BG461" i="38" s="1"/>
  <c r="BM461" i="38" s="1"/>
  <c r="BE387" i="38"/>
  <c r="BG387" i="38" s="1"/>
  <c r="BM387" i="38" s="1"/>
  <c r="BE520" i="38"/>
  <c r="BG520" i="38" s="1"/>
  <c r="BM520" i="38" s="1"/>
  <c r="BE455" i="38"/>
  <c r="BG455" i="38" s="1"/>
  <c r="BM455" i="38" s="1"/>
  <c r="BI455" i="38"/>
  <c r="BE336" i="38"/>
  <c r="BG336" i="38" s="1"/>
  <c r="BM336" i="38" s="1"/>
  <c r="BE323" i="38"/>
  <c r="BG323" i="38" s="1"/>
  <c r="BM323" i="38" s="1"/>
  <c r="BE276" i="38"/>
  <c r="BG276" i="38" s="1"/>
  <c r="BM276" i="38" s="1"/>
  <c r="BE244" i="38"/>
  <c r="BG244" i="38" s="1"/>
  <c r="BM244" i="38" s="1"/>
  <c r="BE213" i="38"/>
  <c r="BG213" i="38" s="1"/>
  <c r="BM213" i="38" s="1"/>
  <c r="BE155" i="38"/>
  <c r="BG155" i="38" s="1"/>
  <c r="BM155" i="38" s="1"/>
  <c r="BI155" i="38"/>
  <c r="BE120" i="38"/>
  <c r="BG120" i="38" s="1"/>
  <c r="BM120" i="38" s="1"/>
  <c r="BE100" i="38"/>
  <c r="BG100" i="38" s="1"/>
  <c r="BM100" i="38" s="1"/>
  <c r="BE76" i="38"/>
  <c r="BG76" i="38" s="1"/>
  <c r="BM76" i="38" s="1"/>
  <c r="BE337" i="38"/>
  <c r="BG337" i="38" s="1"/>
  <c r="BM337" i="38" s="1"/>
  <c r="BE321" i="38"/>
  <c r="BG321" i="38" s="1"/>
  <c r="BM321" i="38" s="1"/>
  <c r="BI321" i="38"/>
  <c r="BE154" i="38"/>
  <c r="BG154" i="38" s="1"/>
  <c r="BM154" i="38" s="1"/>
  <c r="BE54" i="38"/>
  <c r="BG54" i="38" s="1"/>
  <c r="BM54" i="38" s="1"/>
  <c r="BE39" i="38"/>
  <c r="BG39" i="38" s="1"/>
  <c r="BM39" i="38" s="1"/>
  <c r="BE22" i="38"/>
  <c r="BG22" i="38" s="1"/>
  <c r="BM22" i="38" s="1"/>
  <c r="BE14" i="38"/>
  <c r="BG14" i="38" s="1"/>
  <c r="BM14" i="38" s="1"/>
  <c r="BI14" i="38"/>
  <c r="BE377" i="38"/>
  <c r="BG377" i="38" s="1"/>
  <c r="BM377" i="38" s="1"/>
  <c r="BE361" i="38"/>
  <c r="BG361" i="38" s="1"/>
  <c r="BM361" i="38" s="1"/>
  <c r="BE516" i="38"/>
  <c r="BG516" i="38" s="1"/>
  <c r="BM516" i="38" s="1"/>
  <c r="BE557" i="38"/>
  <c r="BG557" i="38" s="1"/>
  <c r="BM557" i="38" s="1"/>
  <c r="BE450" i="38"/>
  <c r="BG450" i="38" s="1"/>
  <c r="BM450" i="38" s="1"/>
  <c r="BE408" i="38"/>
  <c r="BG408" i="38" s="1"/>
  <c r="BM408" i="38" s="1"/>
  <c r="BE397" i="38"/>
  <c r="BG397" i="38" s="1"/>
  <c r="BM397" i="38" s="1"/>
  <c r="BE374" i="38"/>
  <c r="BG374" i="38" s="1"/>
  <c r="BM374" i="38" s="1"/>
  <c r="BE354" i="38"/>
  <c r="BG354" i="38" s="1"/>
  <c r="BM354" i="38" s="1"/>
  <c r="BE342" i="38"/>
  <c r="BG342" i="38" s="1"/>
  <c r="BM342" i="38" s="1"/>
  <c r="BE302" i="38"/>
  <c r="BG302" i="38" s="1"/>
  <c r="BM302" i="38" s="1"/>
  <c r="BE196" i="38"/>
  <c r="BG196" i="38" s="1"/>
  <c r="BM196" i="38" s="1"/>
  <c r="BE89" i="38"/>
  <c r="BG89" i="38" s="1"/>
  <c r="BM89" i="38" s="1"/>
  <c r="BE65" i="38"/>
  <c r="BG65" i="38" s="1"/>
  <c r="BM65" i="38" s="1"/>
  <c r="BE57" i="38"/>
  <c r="BG57" i="38" s="1"/>
  <c r="BM57" i="38" s="1"/>
  <c r="BE25" i="38"/>
  <c r="BG25" i="38" s="1"/>
  <c r="BM25" i="38" s="1"/>
  <c r="BE444" i="38"/>
  <c r="BG444" i="38" s="1"/>
  <c r="BM444" i="38" s="1"/>
  <c r="BE402" i="38"/>
  <c r="BG402" i="38" s="1"/>
  <c r="BM402" i="38" s="1"/>
  <c r="BE285" i="38"/>
  <c r="BG285" i="38" s="1"/>
  <c r="BM285" i="38" s="1"/>
  <c r="BE182" i="38"/>
  <c r="BG182" i="38" s="1"/>
  <c r="BM182" i="38" s="1"/>
  <c r="BE133" i="38"/>
  <c r="BG133" i="38" s="1"/>
  <c r="BM133" i="38" s="1"/>
  <c r="BE40" i="38"/>
  <c r="BG40" i="38" s="1"/>
  <c r="BM40" i="38" s="1"/>
  <c r="BE381" i="38"/>
  <c r="BG381" i="38" s="1"/>
  <c r="BM381" i="38" s="1"/>
  <c r="BE326" i="38"/>
  <c r="BG326" i="38" s="1"/>
  <c r="BM326" i="38" s="1"/>
  <c r="BE132" i="38"/>
  <c r="BG132" i="38" s="1"/>
  <c r="BM132" i="38" s="1"/>
  <c r="BE93" i="38"/>
  <c r="BG93" i="38" s="1"/>
  <c r="BM93" i="38" s="1"/>
  <c r="BE5" i="38"/>
  <c r="BG5" i="38" s="1"/>
  <c r="BE414" i="38"/>
  <c r="BG414" i="38" s="1"/>
  <c r="BM414" i="38" s="1"/>
  <c r="AB2" i="153"/>
  <c r="AC2" i="153" s="1"/>
  <c r="BE118" i="38"/>
  <c r="BG118" i="38" s="1"/>
  <c r="BM118" i="38" s="1"/>
  <c r="BE36" i="38"/>
  <c r="BG36" i="38" s="1"/>
  <c r="BM36" i="38" s="1"/>
  <c r="BI36" i="38"/>
  <c r="BE27" i="38"/>
  <c r="BG27" i="38" s="1"/>
  <c r="BM27" i="38" s="1"/>
  <c r="BE502" i="38"/>
  <c r="BG502" i="38" s="1"/>
  <c r="BM502" i="38" s="1"/>
  <c r="BE252" i="38"/>
  <c r="BG252" i="38" s="1"/>
  <c r="BM252" i="38" s="1"/>
  <c r="BE68" i="38"/>
  <c r="BG68" i="38" s="1"/>
  <c r="BM68" i="38" s="1"/>
  <c r="BE317" i="38"/>
  <c r="BG317" i="38" s="1"/>
  <c r="BM317" i="38" s="1"/>
  <c r="BE29" i="38"/>
  <c r="BG29" i="38" s="1"/>
  <c r="BM29" i="38" s="1"/>
  <c r="BE106" i="38"/>
  <c r="BG106" i="38" s="1"/>
  <c r="BM106" i="38" s="1"/>
  <c r="BE480" i="38"/>
  <c r="BG480" i="38" s="1"/>
  <c r="BM480" i="38" s="1"/>
  <c r="BE477" i="38"/>
  <c r="BG477" i="38" s="1"/>
  <c r="BM477" i="38" s="1"/>
  <c r="BE470" i="38"/>
  <c r="BG470" i="38" s="1"/>
  <c r="BM470" i="38" s="1"/>
  <c r="BI470" i="38"/>
  <c r="BE465" i="38"/>
  <c r="BG465" i="38" s="1"/>
  <c r="BM465" i="38" s="1"/>
  <c r="BE454" i="38"/>
  <c r="BG454" i="38" s="1"/>
  <c r="BM454" i="38" s="1"/>
  <c r="BE446" i="38"/>
  <c r="BG446" i="38" s="1"/>
  <c r="BM446" i="38" s="1"/>
  <c r="BI446" i="38"/>
  <c r="BE438" i="38"/>
  <c r="BG438" i="38" s="1"/>
  <c r="BM438" i="38" s="1"/>
  <c r="BE430" i="38"/>
  <c r="BG430" i="38" s="1"/>
  <c r="BM430" i="38" s="1"/>
  <c r="BE422" i="38"/>
  <c r="BG422" i="38" s="1"/>
  <c r="BM422" i="38" s="1"/>
  <c r="BI422" i="38"/>
  <c r="BE271" i="38"/>
  <c r="BG271" i="38" s="1"/>
  <c r="BM271" i="38" s="1"/>
  <c r="BE255" i="38"/>
  <c r="BG255" i="38" s="1"/>
  <c r="BM255" i="38" s="1"/>
  <c r="BE247" i="38"/>
  <c r="BG247" i="38" s="1"/>
  <c r="BM247" i="38" s="1"/>
  <c r="BE239" i="38"/>
  <c r="BG239" i="38" s="1"/>
  <c r="BM239" i="38" s="1"/>
  <c r="BE231" i="38"/>
  <c r="BG231" i="38" s="1"/>
  <c r="BM231" i="38" s="1"/>
  <c r="BI231" i="38"/>
  <c r="BE202" i="38"/>
  <c r="BG202" i="38" s="1"/>
  <c r="BM202" i="38" s="1"/>
  <c r="BE380" i="38"/>
  <c r="BG380" i="38" s="1"/>
  <c r="BM380" i="38" s="1"/>
  <c r="BE359" i="38"/>
  <c r="BG359" i="38" s="1"/>
  <c r="BM359" i="38" s="1"/>
  <c r="BE348" i="38"/>
  <c r="BG348" i="38" s="1"/>
  <c r="BM348" i="38" s="1"/>
  <c r="BE332" i="38"/>
  <c r="BG332" i="38" s="1"/>
  <c r="BM332" i="38" s="1"/>
  <c r="BE316" i="38"/>
  <c r="BG316" i="38" s="1"/>
  <c r="BM316" i="38" s="1"/>
  <c r="BE311" i="38"/>
  <c r="BG311" i="38" s="1"/>
  <c r="BM311" i="38" s="1"/>
  <c r="BE284" i="38"/>
  <c r="BG284" i="38" s="1"/>
  <c r="BM284" i="38" s="1"/>
  <c r="BE58" i="38"/>
  <c r="BG58" i="38" s="1"/>
  <c r="BM58" i="38" s="1"/>
  <c r="BE30" i="38"/>
  <c r="BG30" i="38" s="1"/>
  <c r="BM30" i="38" s="1"/>
  <c r="BI661" i="38"/>
  <c r="BE651" i="38"/>
  <c r="BG651" i="38" s="1"/>
  <c r="BM651" i="38" s="1"/>
  <c r="BI651" i="38"/>
  <c r="BE634" i="38"/>
  <c r="BG634" i="38" s="1"/>
  <c r="BM634" i="38" s="1"/>
  <c r="BE626" i="38"/>
  <c r="BG626" i="38" s="1"/>
  <c r="BM626" i="38" s="1"/>
  <c r="BE490" i="38"/>
  <c r="BG490" i="38" s="1"/>
  <c r="BM490" i="38" s="1"/>
  <c r="BE519" i="38"/>
  <c r="BG519" i="38" s="1"/>
  <c r="BM519" i="38" s="1"/>
  <c r="BE506" i="38"/>
  <c r="BG506" i="38" s="1"/>
  <c r="BM506" i="38" s="1"/>
  <c r="BE464" i="38"/>
  <c r="BG464" i="38" s="1"/>
  <c r="BM464" i="38" s="1"/>
  <c r="BE416" i="38"/>
  <c r="BG416" i="38" s="1"/>
  <c r="BM416" i="38" s="1"/>
  <c r="BI416" i="38"/>
  <c r="BE400" i="38"/>
  <c r="BG400" i="38" s="1"/>
  <c r="BM400" i="38" s="1"/>
  <c r="BE307" i="38"/>
  <c r="BG307" i="38" s="1"/>
  <c r="BM307" i="38" s="1"/>
  <c r="BE299" i="38"/>
  <c r="BG299" i="38" s="1"/>
  <c r="BM299" i="38" s="1"/>
  <c r="BE288" i="38"/>
  <c r="BG288" i="38" s="1"/>
  <c r="BM288" i="38" s="1"/>
  <c r="BE256" i="38"/>
  <c r="BG256" i="38" s="1"/>
  <c r="BM256" i="38" s="1"/>
  <c r="BE226" i="38"/>
  <c r="BG226" i="38" s="1"/>
  <c r="BM226" i="38" s="1"/>
  <c r="BE289" i="38"/>
  <c r="BG289" i="38" s="1"/>
  <c r="BM289" i="38" s="1"/>
  <c r="BE119" i="38"/>
  <c r="BG119" i="38" s="1"/>
  <c r="BM119" i="38" s="1"/>
  <c r="BE111" i="38"/>
  <c r="BG111" i="38" s="1"/>
  <c r="BM111" i="38" s="1"/>
  <c r="BE103" i="38"/>
  <c r="BG103" i="38" s="1"/>
  <c r="BM103" i="38" s="1"/>
  <c r="BE95" i="38"/>
  <c r="BG95" i="38" s="1"/>
  <c r="BM95" i="38" s="1"/>
  <c r="BE66" i="38"/>
  <c r="BG66" i="38" s="1"/>
  <c r="BM66" i="38" s="1"/>
  <c r="BE6" i="38"/>
  <c r="BG6" i="38" s="1"/>
  <c r="BM6" i="38" s="1"/>
  <c r="BE529" i="38"/>
  <c r="BG529" i="38" s="1"/>
  <c r="BM529" i="38" s="1"/>
  <c r="BE481" i="38"/>
  <c r="BG481" i="38" s="1"/>
  <c r="BM481" i="38" s="1"/>
  <c r="BE443" i="38"/>
  <c r="BG443" i="38" s="1"/>
  <c r="BM443" i="38" s="1"/>
  <c r="BE427" i="38"/>
  <c r="BG427" i="38" s="1"/>
  <c r="BM427" i="38" s="1"/>
  <c r="BE435" i="38"/>
  <c r="BG435" i="38" s="1"/>
  <c r="BM435" i="38" s="1"/>
  <c r="BE357" i="38"/>
  <c r="BG357" i="38" s="1"/>
  <c r="BM357" i="38" s="1"/>
  <c r="BE344" i="38"/>
  <c r="BG344" i="38" s="1"/>
  <c r="BM344" i="38" s="1"/>
  <c r="BE320" i="38"/>
  <c r="BG320" i="38" s="1"/>
  <c r="BM320" i="38" s="1"/>
  <c r="BE262" i="38"/>
  <c r="BG262" i="38" s="1"/>
  <c r="BM262" i="38" s="1"/>
  <c r="BE230" i="38"/>
  <c r="BG230" i="38" s="1"/>
  <c r="BM230" i="38" s="1"/>
  <c r="BE190" i="38"/>
  <c r="BG190" i="38" s="1"/>
  <c r="BM190" i="38" s="1"/>
  <c r="BE144" i="38"/>
  <c r="BG144" i="38" s="1"/>
  <c r="BM144" i="38" s="1"/>
  <c r="BE214" i="38"/>
  <c r="BG214" i="38" s="1"/>
  <c r="BM214" i="38" s="1"/>
  <c r="BE126" i="38"/>
  <c r="BG126" i="38" s="1"/>
  <c r="BM126" i="38" s="1"/>
  <c r="BE47" i="38"/>
  <c r="BG47" i="38" s="1"/>
  <c r="BM47" i="38" s="1"/>
  <c r="BE28" i="38"/>
  <c r="BG28" i="38" s="1"/>
  <c r="BM28" i="38" s="1"/>
  <c r="BE499" i="38"/>
  <c r="BG499" i="38" s="1"/>
  <c r="BM499" i="38" s="1"/>
  <c r="BE524" i="38"/>
  <c r="BG524" i="38" s="1"/>
  <c r="BM524" i="38" s="1"/>
  <c r="BE393" i="38"/>
  <c r="BG393" i="38" s="1"/>
  <c r="BM393" i="38" s="1"/>
  <c r="BE128" i="38"/>
  <c r="BG128" i="38" s="1"/>
  <c r="BM128" i="38" s="1"/>
  <c r="BE80" i="38"/>
  <c r="BG80" i="38" s="1"/>
  <c r="BM80" i="38" s="1"/>
  <c r="BE439" i="38"/>
  <c r="BG439" i="38" s="1"/>
  <c r="BM439" i="38" s="1"/>
  <c r="BE523" i="38"/>
  <c r="BG523" i="38" s="1"/>
  <c r="BM523" i="38" s="1"/>
  <c r="BE452" i="38"/>
  <c r="BG452" i="38" s="1"/>
  <c r="BM452" i="38" s="1"/>
  <c r="BE431" i="38"/>
  <c r="BG431" i="38" s="1"/>
  <c r="BM431" i="38" s="1"/>
  <c r="BE385" i="38"/>
  <c r="BG385" i="38" s="1"/>
  <c r="BM385" i="38" s="1"/>
  <c r="BE345" i="38"/>
  <c r="BG345" i="38" s="1"/>
  <c r="BM345" i="38" s="1"/>
  <c r="BE318" i="38"/>
  <c r="BG318" i="38" s="1"/>
  <c r="BM318" i="38" s="1"/>
  <c r="BE281" i="38"/>
  <c r="BG281" i="38" s="1"/>
  <c r="BM281" i="38" s="1"/>
  <c r="BE180" i="38"/>
  <c r="BG180" i="38" s="1"/>
  <c r="BM180" i="38" s="1"/>
  <c r="BE64" i="38"/>
  <c r="BG64" i="38" s="1"/>
  <c r="BM64" i="38" s="1"/>
  <c r="BE32" i="38"/>
  <c r="BG32" i="38" s="1"/>
  <c r="BM32" i="38" s="1"/>
  <c r="BE209" i="38"/>
  <c r="BG209" i="38" s="1"/>
  <c r="BM209" i="38" s="1"/>
  <c r="BE426" i="38"/>
  <c r="BG426" i="38" s="1"/>
  <c r="BM426" i="38" s="1"/>
  <c r="BE410" i="38"/>
  <c r="BG410" i="38" s="1"/>
  <c r="BM410" i="38" s="1"/>
  <c r="BE290" i="38"/>
  <c r="BG290" i="38" s="1"/>
  <c r="BM290" i="38" s="1"/>
  <c r="BE428" i="38"/>
  <c r="BG428" i="38" s="1"/>
  <c r="BM428" i="38" s="1"/>
  <c r="BE309" i="38"/>
  <c r="BG309" i="38" s="1"/>
  <c r="BM309" i="38" s="1"/>
  <c r="BE156" i="38"/>
  <c r="BG156" i="38" s="1"/>
  <c r="BM156" i="38" s="1"/>
  <c r="BE618" i="38"/>
  <c r="BG618" i="38" s="1"/>
  <c r="BM618" i="38" s="1"/>
  <c r="BE661" i="38"/>
  <c r="BG661" i="38" s="1"/>
  <c r="BM661" i="38" s="1"/>
  <c r="BE622" i="38"/>
  <c r="BG622" i="38" s="1"/>
  <c r="BM622" i="38" s="1"/>
  <c r="BE590" i="38"/>
  <c r="BG590" i="38" s="1"/>
  <c r="BM590" i="38" s="1"/>
  <c r="BI679" i="38"/>
  <c r="BE610" i="38"/>
  <c r="BG610" i="38" s="1"/>
  <c r="BM610" i="38" s="1"/>
  <c r="BE594" i="38"/>
  <c r="BG594" i="38" s="1"/>
  <c r="BM594" i="38" s="1"/>
  <c r="BE578" i="38"/>
  <c r="BG578" i="38" s="1"/>
  <c r="BM578" i="38" s="1"/>
  <c r="BE547" i="38"/>
  <c r="BG547" i="38" s="1"/>
  <c r="BM547" i="38" s="1"/>
  <c r="BE536" i="38"/>
  <c r="BG536" i="38" s="1"/>
  <c r="BM536" i="38" s="1"/>
  <c r="BE650" i="38"/>
  <c r="BG650" i="38" s="1"/>
  <c r="BM650" i="38" s="1"/>
  <c r="BE78" i="38"/>
  <c r="BG78" i="38" s="1"/>
  <c r="BM78" i="38" s="1"/>
  <c r="BE34" i="38"/>
  <c r="BG34" i="38" s="1"/>
  <c r="BM34" i="38" s="1"/>
  <c r="BE628" i="38"/>
  <c r="BG628" i="38" s="1"/>
  <c r="BM628" i="38" s="1"/>
  <c r="BE624" i="38"/>
  <c r="BG624" i="38" s="1"/>
  <c r="BM624" i="38" s="1"/>
  <c r="BE620" i="38"/>
  <c r="BG620" i="38" s="1"/>
  <c r="BM620" i="38" s="1"/>
  <c r="BE612" i="38"/>
  <c r="BG612" i="38" s="1"/>
  <c r="BM612" i="38" s="1"/>
  <c r="BE604" i="38"/>
  <c r="BG604" i="38" s="1"/>
  <c r="BM604" i="38" s="1"/>
  <c r="BE600" i="38"/>
  <c r="BG600" i="38" s="1"/>
  <c r="BM600" i="38" s="1"/>
  <c r="BE596" i="38"/>
  <c r="BG596" i="38" s="1"/>
  <c r="BM596" i="38" s="1"/>
  <c r="BE592" i="38"/>
  <c r="BG592" i="38" s="1"/>
  <c r="BM592" i="38" s="1"/>
  <c r="BE588" i="38"/>
  <c r="BG588" i="38" s="1"/>
  <c r="BM588" i="38" s="1"/>
  <c r="BE584" i="38"/>
  <c r="BG584" i="38" s="1"/>
  <c r="BM584" i="38" s="1"/>
  <c r="BE575" i="38"/>
  <c r="BG575" i="38" s="1"/>
  <c r="BM575" i="38" s="1"/>
  <c r="BE545" i="38"/>
  <c r="BG545" i="38" s="1"/>
  <c r="BM545" i="38" s="1"/>
  <c r="BE459" i="38"/>
  <c r="BG459" i="38" s="1"/>
  <c r="BM459" i="38" s="1"/>
  <c r="BI459" i="38"/>
  <c r="BE419" i="38"/>
  <c r="BG419" i="38" s="1"/>
  <c r="BM419" i="38" s="1"/>
  <c r="BI419" i="38"/>
  <c r="BE296" i="38"/>
  <c r="BG296" i="38" s="1"/>
  <c r="BM296" i="38" s="1"/>
  <c r="BE248" i="38"/>
  <c r="BG248" i="38" s="1"/>
  <c r="BM248" i="38" s="1"/>
  <c r="BE215" i="38"/>
  <c r="BG215" i="38" s="1"/>
  <c r="BM215" i="38" s="1"/>
  <c r="BE186" i="38"/>
  <c r="BG186" i="38" s="1"/>
  <c r="BM186" i="38" s="1"/>
  <c r="BE131" i="38"/>
  <c r="BG131" i="38" s="1"/>
  <c r="BM131" i="38" s="1"/>
  <c r="BI131" i="38"/>
  <c r="BE127" i="38"/>
  <c r="BG127" i="38" s="1"/>
  <c r="BM127" i="38" s="1"/>
  <c r="BE123" i="38"/>
  <c r="BG123" i="38" s="1"/>
  <c r="BM123" i="38" s="1"/>
  <c r="BE115" i="38"/>
  <c r="BG115" i="38" s="1"/>
  <c r="BM115" i="38" s="1"/>
  <c r="BE90" i="38"/>
  <c r="BG90" i="38" s="1"/>
  <c r="BM90" i="38" s="1"/>
  <c r="BE79" i="38"/>
  <c r="BG79" i="38" s="1"/>
  <c r="BM79" i="38" s="1"/>
  <c r="BI79" i="38"/>
  <c r="BE71" i="38"/>
  <c r="BG71" i="38" s="1"/>
  <c r="BM71" i="38" s="1"/>
  <c r="BE487" i="38"/>
  <c r="BG487" i="38" s="1"/>
  <c r="BM487" i="38" s="1"/>
  <c r="BE433" i="38"/>
  <c r="BG433" i="38" s="1"/>
  <c r="BM433" i="38" s="1"/>
  <c r="BE415" i="38"/>
  <c r="BG415" i="38" s="1"/>
  <c r="BM415" i="38" s="1"/>
  <c r="BI415" i="38"/>
  <c r="BE418" i="38"/>
  <c r="BG418" i="38" s="1"/>
  <c r="BM418" i="38" s="1"/>
  <c r="BE371" i="38"/>
  <c r="BG371" i="38" s="1"/>
  <c r="BM371" i="38" s="1"/>
  <c r="BE331" i="38"/>
  <c r="BG331" i="38" s="1"/>
  <c r="BM331" i="38" s="1"/>
  <c r="BE159" i="38"/>
  <c r="BG159" i="38" s="1"/>
  <c r="BM159" i="38" s="1"/>
  <c r="BE113" i="38"/>
  <c r="BG113" i="38" s="1"/>
  <c r="BM113" i="38" s="1"/>
  <c r="BE92" i="38"/>
  <c r="BG92" i="38" s="1"/>
  <c r="BM92" i="38" s="1"/>
  <c r="BE84" i="38"/>
  <c r="BG84" i="38" s="1"/>
  <c r="BM84" i="38" s="1"/>
  <c r="BE72" i="38"/>
  <c r="BG72" i="38" s="1"/>
  <c r="BM72" i="38" s="1"/>
  <c r="BE108" i="38"/>
  <c r="BG108" i="38" s="1"/>
  <c r="BM108" i="38" s="1"/>
  <c r="BE43" i="38"/>
  <c r="BG43" i="38" s="1"/>
  <c r="BM43" i="38" s="1"/>
  <c r="BE38" i="38"/>
  <c r="BG38" i="38" s="1"/>
  <c r="BM38" i="38" s="1"/>
  <c r="BE23" i="38"/>
  <c r="BG23" i="38" s="1"/>
  <c r="BM23" i="38" s="1"/>
  <c r="BE4" i="38"/>
  <c r="BG4" i="38" s="1"/>
  <c r="BM4" i="38" s="1"/>
  <c r="BI4" i="38"/>
  <c r="BE568" i="38"/>
  <c r="BG568" i="38" s="1"/>
  <c r="BM568" i="38" s="1"/>
  <c r="BE469" i="38"/>
  <c r="BG469" i="38" s="1"/>
  <c r="BM469" i="38" s="1"/>
  <c r="BE322" i="38"/>
  <c r="BG322" i="38" s="1"/>
  <c r="BM322" i="38" s="1"/>
  <c r="BE306" i="38"/>
  <c r="BG306" i="38" s="1"/>
  <c r="BM306" i="38" s="1"/>
  <c r="BE236" i="38"/>
  <c r="BG236" i="38" s="1"/>
  <c r="BM236" i="38" s="1"/>
  <c r="BE152" i="38"/>
  <c r="BG152" i="38" s="1"/>
  <c r="BM152" i="38" s="1"/>
  <c r="BE110" i="38"/>
  <c r="BG110" i="38" s="1"/>
  <c r="BM110" i="38" s="1"/>
  <c r="BE62" i="38"/>
  <c r="BG62" i="38" s="1"/>
  <c r="BM62" i="38" s="1"/>
  <c r="BE44" i="38"/>
  <c r="BG44" i="38" s="1"/>
  <c r="BM44" i="38" s="1"/>
  <c r="BE20" i="38"/>
  <c r="BG20" i="38" s="1"/>
  <c r="BM20" i="38" s="1"/>
  <c r="BE8" i="38"/>
  <c r="BG8" i="38" s="1"/>
  <c r="BM8" i="38" s="1"/>
  <c r="BE447" i="38"/>
  <c r="BG447" i="38" s="1"/>
  <c r="BM447" i="38" s="1"/>
  <c r="BE441" i="38"/>
  <c r="BG441" i="38" s="1"/>
  <c r="BM441" i="38" s="1"/>
  <c r="BI441" i="38"/>
  <c r="BE497" i="38"/>
  <c r="BG497" i="38" s="1"/>
  <c r="BM497" i="38" s="1"/>
  <c r="BE476" i="38"/>
  <c r="BG476" i="38" s="1"/>
  <c r="BM476" i="38" s="1"/>
  <c r="BE456" i="38"/>
  <c r="BG456" i="38" s="1"/>
  <c r="BM456" i="38" s="1"/>
  <c r="BE409" i="38"/>
  <c r="BG409" i="38" s="1"/>
  <c r="BM409" i="38" s="1"/>
  <c r="BI409" i="38"/>
  <c r="BE333" i="38"/>
  <c r="BG333" i="38" s="1"/>
  <c r="BM333" i="38" s="1"/>
  <c r="BE222" i="38"/>
  <c r="BG222" i="38" s="1"/>
  <c r="BM222" i="38" s="1"/>
  <c r="BE112" i="38"/>
  <c r="BG112" i="38" s="1"/>
  <c r="BM112" i="38" s="1"/>
  <c r="BE96" i="38"/>
  <c r="BG96" i="38" s="1"/>
  <c r="BM96" i="38" s="1"/>
  <c r="BI96" i="38"/>
  <c r="BE73" i="38"/>
  <c r="BG73" i="38" s="1"/>
  <c r="BM73" i="38" s="1"/>
  <c r="BI73" i="38"/>
  <c r="BE49" i="38"/>
  <c r="BG49" i="38" s="1"/>
  <c r="BM49" i="38" s="1"/>
  <c r="BE41" i="38"/>
  <c r="BG41" i="38" s="1"/>
  <c r="BM41" i="38" s="1"/>
  <c r="BE24" i="38"/>
  <c r="BG24" i="38" s="1"/>
  <c r="BM24" i="38" s="1"/>
  <c r="BE504" i="38"/>
  <c r="BG504" i="38" s="1"/>
  <c r="BM504" i="38" s="1"/>
  <c r="BE301" i="38"/>
  <c r="BG301" i="38" s="1"/>
  <c r="BM301" i="38" s="1"/>
  <c r="BE124" i="38"/>
  <c r="BG124" i="38" s="1"/>
  <c r="BM124" i="38" s="1"/>
  <c r="BE45" i="38"/>
  <c r="BG45" i="38" s="1"/>
  <c r="BM45" i="38" s="1"/>
  <c r="BE9" i="38"/>
  <c r="BG9" i="38" s="1"/>
  <c r="BM9" i="38" s="1"/>
  <c r="BI9" i="38"/>
  <c r="BE390" i="38"/>
  <c r="BG390" i="38" s="1"/>
  <c r="BM390" i="38" s="1"/>
  <c r="BE338" i="38"/>
  <c r="BG338" i="38" s="1"/>
  <c r="BM338" i="38" s="1"/>
  <c r="BE146" i="38"/>
  <c r="BG146" i="38" s="1"/>
  <c r="BM146" i="38" s="1"/>
  <c r="BE33" i="38"/>
  <c r="BG33" i="38" s="1"/>
  <c r="BM33" i="38" s="1"/>
  <c r="BE56" i="38"/>
  <c r="BG56" i="38" s="1"/>
  <c r="BM56" i="38" s="1"/>
  <c r="BE101" i="38"/>
  <c r="BG101" i="38" s="1"/>
  <c r="BM101" i="38" s="1"/>
  <c r="BE685" i="38"/>
  <c r="BG685" i="38" s="1"/>
  <c r="BM685" i="38" s="1"/>
  <c r="BE677" i="38"/>
  <c r="BG677" i="38" s="1"/>
  <c r="BM677" i="38" s="1"/>
  <c r="BE673" i="38"/>
  <c r="BG673" i="38" s="1"/>
  <c r="BM673" i="38" s="1"/>
  <c r="BI684" i="38"/>
  <c r="BE641" i="38"/>
  <c r="BG641" i="38" s="1"/>
  <c r="BM641" i="38" s="1"/>
  <c r="BE642" i="38"/>
  <c r="BG642" i="38" s="1"/>
  <c r="BM642" i="38" s="1"/>
  <c r="BE656" i="38"/>
  <c r="BG656" i="38" s="1"/>
  <c r="BM656" i="38" s="1"/>
  <c r="BE652" i="38"/>
  <c r="BG652" i="38" s="1"/>
  <c r="BM652" i="38" s="1"/>
  <c r="BE648" i="38"/>
  <c r="BG648" i="38" s="1"/>
  <c r="BM648" i="38" s="1"/>
  <c r="BE644" i="38"/>
  <c r="BG644" i="38" s="1"/>
  <c r="BM644" i="38" s="1"/>
  <c r="BE640" i="38"/>
  <c r="BG640" i="38" s="1"/>
  <c r="BM640" i="38" s="1"/>
  <c r="BI201" i="38"/>
  <c r="BE203" i="38"/>
  <c r="BG203" i="38" s="1"/>
  <c r="BM203" i="38" s="1"/>
  <c r="BE171" i="38"/>
  <c r="BG171" i="38" s="1"/>
  <c r="BM171" i="38" s="1"/>
  <c r="BI171" i="38"/>
  <c r="BE629" i="38"/>
  <c r="BG629" i="38" s="1"/>
  <c r="BM629" i="38" s="1"/>
  <c r="BE621" i="38"/>
  <c r="BG621" i="38" s="1"/>
  <c r="BM621" i="38" s="1"/>
  <c r="BE609" i="38"/>
  <c r="BG609" i="38" s="1"/>
  <c r="BM609" i="38" s="1"/>
  <c r="BE601" i="38"/>
  <c r="BG601" i="38" s="1"/>
  <c r="BM601" i="38" s="1"/>
  <c r="BE593" i="38"/>
  <c r="BG593" i="38" s="1"/>
  <c r="BM593" i="38" s="1"/>
  <c r="BI593" i="38"/>
  <c r="BE585" i="38"/>
  <c r="BG585" i="38" s="1"/>
  <c r="BM585" i="38" s="1"/>
  <c r="BE550" i="38"/>
  <c r="BG550" i="38" s="1"/>
  <c r="BM550" i="38" s="1"/>
  <c r="BE546" i="38"/>
  <c r="BG546" i="38" s="1"/>
  <c r="BM546" i="38" s="1"/>
  <c r="BI546" i="38"/>
  <c r="BE538" i="38"/>
  <c r="BG538" i="38" s="1"/>
  <c r="BM538" i="38" s="1"/>
  <c r="BE576" i="38"/>
  <c r="BG576" i="38" s="1"/>
  <c r="BM576" i="38" s="1"/>
  <c r="BE556" i="38"/>
  <c r="BG556" i="38" s="1"/>
  <c r="BM556" i="38" s="1"/>
  <c r="BE521" i="38"/>
  <c r="BG521" i="38" s="1"/>
  <c r="BM521" i="38" s="1"/>
  <c r="BE503" i="38"/>
  <c r="BG503" i="38" s="1"/>
  <c r="BM503" i="38" s="1"/>
  <c r="BE491" i="38"/>
  <c r="BG491" i="38" s="1"/>
  <c r="BM491" i="38" s="1"/>
  <c r="BE488" i="38"/>
  <c r="BG488" i="38" s="1"/>
  <c r="BM488" i="38" s="1"/>
  <c r="BE279" i="38"/>
  <c r="BG279" i="38" s="1"/>
  <c r="BM279" i="38" s="1"/>
  <c r="BE267" i="38"/>
  <c r="BG267" i="38" s="1"/>
  <c r="BM267" i="38" s="1"/>
  <c r="BI267" i="38"/>
  <c r="BE263" i="38"/>
  <c r="BG263" i="38" s="1"/>
  <c r="BM263" i="38" s="1"/>
  <c r="BE259" i="38"/>
  <c r="BG259" i="38" s="1"/>
  <c r="BM259" i="38" s="1"/>
  <c r="BE227" i="38"/>
  <c r="BG227" i="38" s="1"/>
  <c r="BM227" i="38" s="1"/>
  <c r="BE223" i="38"/>
  <c r="BG223" i="38" s="1"/>
  <c r="BM223" i="38" s="1"/>
  <c r="BE193" i="38"/>
  <c r="BG193" i="38" s="1"/>
  <c r="BM193" i="38" s="1"/>
  <c r="BE160" i="38"/>
  <c r="BG160" i="38" s="1"/>
  <c r="BM160" i="38" s="1"/>
  <c r="BE151" i="38"/>
  <c r="BG151" i="38" s="1"/>
  <c r="BM151" i="38" s="1"/>
  <c r="BI151" i="38"/>
  <c r="BE147" i="38"/>
  <c r="BG147" i="38" s="1"/>
  <c r="BM147" i="38" s="1"/>
  <c r="BI147" i="38"/>
  <c r="BE139" i="38"/>
  <c r="BG139" i="38" s="1"/>
  <c r="BM139" i="38" s="1"/>
  <c r="BI139" i="38"/>
  <c r="BE86" i="38"/>
  <c r="BG86" i="38" s="1"/>
  <c r="BM86" i="38" s="1"/>
  <c r="BE83" i="38"/>
  <c r="BG83" i="38" s="1"/>
  <c r="BM83" i="38" s="1"/>
  <c r="BI83" i="38"/>
  <c r="BE645" i="38"/>
  <c r="BG645" i="38" s="1"/>
  <c r="BM645" i="38" s="1"/>
  <c r="BE569" i="38"/>
  <c r="BG569" i="38" s="1"/>
  <c r="BM569" i="38" s="1"/>
  <c r="BE564" i="38"/>
  <c r="BG564" i="38" s="1"/>
  <c r="BM564" i="38" s="1"/>
  <c r="BI564" i="38"/>
  <c r="BE570" i="38"/>
  <c r="BG570" i="38" s="1"/>
  <c r="BM570" i="38" s="1"/>
  <c r="BE515" i="38"/>
  <c r="BG515" i="38" s="1"/>
  <c r="BM515" i="38" s="1"/>
  <c r="BE511" i="38"/>
  <c r="BG511" i="38" s="1"/>
  <c r="BM511" i="38" s="1"/>
  <c r="BE312" i="38"/>
  <c r="BG312" i="38" s="1"/>
  <c r="BM312" i="38" s="1"/>
  <c r="BE280" i="38"/>
  <c r="BG280" i="38" s="1"/>
  <c r="BM280" i="38" s="1"/>
  <c r="BI280" i="38"/>
  <c r="BE272" i="38"/>
  <c r="BG272" i="38" s="1"/>
  <c r="BM272" i="38" s="1"/>
  <c r="BE264" i="38"/>
  <c r="BG264" i="38" s="1"/>
  <c r="BM264" i="38" s="1"/>
  <c r="BE219" i="38"/>
  <c r="BG219" i="38" s="1"/>
  <c r="BM219" i="38" s="1"/>
  <c r="BI219" i="38"/>
  <c r="BE297" i="38"/>
  <c r="BG297" i="38" s="1"/>
  <c r="BM297" i="38" s="1"/>
  <c r="BE176" i="38"/>
  <c r="BG176" i="38" s="1"/>
  <c r="BM176" i="38" s="1"/>
  <c r="BE18" i="38"/>
  <c r="BG18" i="38" s="1"/>
  <c r="BM18" i="38" s="1"/>
  <c r="BE541" i="38"/>
  <c r="BG541" i="38" s="1"/>
  <c r="BM541" i="38" s="1"/>
  <c r="BI541" i="38"/>
  <c r="BE534" i="38"/>
  <c r="BG534" i="38" s="1"/>
  <c r="BM534" i="38" s="1"/>
  <c r="BE509" i="38"/>
  <c r="BG509" i="38" s="1"/>
  <c r="BM509" i="38" s="1"/>
  <c r="BI509" i="38"/>
  <c r="BE405" i="38"/>
  <c r="BG405" i="38" s="1"/>
  <c r="BM405" i="38" s="1"/>
  <c r="BE398" i="38"/>
  <c r="BG398" i="38" s="1"/>
  <c r="BM398" i="38" s="1"/>
  <c r="BE501" i="38"/>
  <c r="BG501" i="38" s="1"/>
  <c r="BM501" i="38" s="1"/>
  <c r="BE382" i="38"/>
  <c r="BG382" i="38" s="1"/>
  <c r="BM382" i="38" s="1"/>
  <c r="BE376" i="38"/>
  <c r="BG376" i="38" s="1"/>
  <c r="BM376" i="38" s="1"/>
  <c r="BE325" i="38"/>
  <c r="BG325" i="38" s="1"/>
  <c r="BM325" i="38" s="1"/>
  <c r="BE217" i="38"/>
  <c r="BG217" i="38" s="1"/>
  <c r="BM217" i="38" s="1"/>
  <c r="BE52" i="38"/>
  <c r="BG52" i="38" s="1"/>
  <c r="BM52" i="38" s="1"/>
  <c r="BE15" i="38"/>
  <c r="BG15" i="38" s="1"/>
  <c r="BM15" i="38" s="1"/>
  <c r="BE369" i="38"/>
  <c r="BG369" i="38" s="1"/>
  <c r="BM369" i="38" s="1"/>
  <c r="BE334" i="38"/>
  <c r="BG334" i="38" s="1"/>
  <c r="BM334" i="38" s="1"/>
  <c r="BE313" i="38"/>
  <c r="BG313" i="38" s="1"/>
  <c r="BM313" i="38" s="1"/>
  <c r="BE286" i="38"/>
  <c r="BG286" i="38" s="1"/>
  <c r="BM286" i="38" s="1"/>
  <c r="BE198" i="38"/>
  <c r="BG198" i="38" s="1"/>
  <c r="BM198" i="38" s="1"/>
  <c r="BE531" i="38"/>
  <c r="BG531" i="38" s="1"/>
  <c r="BM531" i="38" s="1"/>
  <c r="BE527" i="38"/>
  <c r="BG527" i="38" s="1"/>
  <c r="BM527" i="38" s="1"/>
  <c r="BE358" i="38"/>
  <c r="BG358" i="38" s="1"/>
  <c r="BM358" i="38" s="1"/>
  <c r="BE305" i="38"/>
  <c r="BG305" i="38" s="1"/>
  <c r="BM305" i="38" s="1"/>
  <c r="BE378" i="38"/>
  <c r="BG378" i="38" s="1"/>
  <c r="BM378" i="38" s="1"/>
  <c r="BE350" i="38"/>
  <c r="BG350" i="38" s="1"/>
  <c r="BM350" i="38" s="1"/>
  <c r="BE212" i="38"/>
  <c r="BG212" i="38" s="1"/>
  <c r="BM212" i="38" s="1"/>
  <c r="BI212" i="38"/>
  <c r="BE210" i="38"/>
  <c r="BG210" i="38" s="1"/>
  <c r="BM210" i="38" s="1"/>
  <c r="BI210" i="38"/>
  <c r="BE16" i="38"/>
  <c r="BG16" i="38" s="1"/>
  <c r="BM16" i="38" s="1"/>
  <c r="BE254" i="38"/>
  <c r="BG254" i="38" s="1"/>
  <c r="BM254" i="38" s="1"/>
  <c r="BE116" i="38"/>
  <c r="BG116" i="38" s="1"/>
  <c r="BM116" i="38" s="1"/>
  <c r="BI116" i="38"/>
  <c r="BI625" i="38"/>
  <c r="BE591" i="38"/>
  <c r="BG591" i="38" s="1"/>
  <c r="BM591" i="38" s="1"/>
  <c r="BE615" i="38"/>
  <c r="BG615" i="38" s="1"/>
  <c r="BM615" i="38" s="1"/>
  <c r="BI615" i="38"/>
  <c r="BE611" i="38"/>
  <c r="BG611" i="38" s="1"/>
  <c r="BM611" i="38" s="1"/>
  <c r="BE277" i="38"/>
  <c r="BG277" i="38" s="1"/>
  <c r="BM277" i="38" s="1"/>
  <c r="BE395" i="38"/>
  <c r="BG395" i="38" s="1"/>
  <c r="BM395" i="38" s="1"/>
  <c r="BI395" i="38"/>
  <c r="BE391" i="38"/>
  <c r="BG391" i="38" s="1"/>
  <c r="BM391" i="38" s="1"/>
  <c r="BI391" i="38"/>
  <c r="BE388" i="38"/>
  <c r="BG388" i="38" s="1"/>
  <c r="BM388" i="38" s="1"/>
  <c r="BE375" i="38"/>
  <c r="BG375" i="38" s="1"/>
  <c r="BM375" i="38" s="1"/>
  <c r="BI375" i="38"/>
  <c r="BE364" i="38"/>
  <c r="BG364" i="38" s="1"/>
  <c r="BM364" i="38" s="1"/>
  <c r="BE351" i="38"/>
  <c r="BG351" i="38" s="1"/>
  <c r="BM351" i="38" s="1"/>
  <c r="BE340" i="38"/>
  <c r="BG340" i="38" s="1"/>
  <c r="BM340" i="38" s="1"/>
  <c r="BE300" i="38"/>
  <c r="BG300" i="38" s="1"/>
  <c r="BM300" i="38" s="1"/>
  <c r="BE295" i="38"/>
  <c r="BG295" i="38" s="1"/>
  <c r="BM295" i="38" s="1"/>
  <c r="BE177" i="38"/>
  <c r="BG177" i="38" s="1"/>
  <c r="BM177" i="38" s="1"/>
  <c r="BE174" i="38"/>
  <c r="BG174" i="38" s="1"/>
  <c r="BM174" i="38" s="1"/>
  <c r="BE166" i="38"/>
  <c r="BG166" i="38" s="1"/>
  <c r="BM166" i="38" s="1"/>
  <c r="BE46" i="38"/>
  <c r="BG46" i="38" s="1"/>
  <c r="BM46" i="38" s="1"/>
  <c r="BE566" i="38"/>
  <c r="BG566" i="38" s="1"/>
  <c r="BM566" i="38" s="1"/>
  <c r="BE525" i="38"/>
  <c r="BG525" i="38" s="1"/>
  <c r="BM525" i="38" s="1"/>
  <c r="BI525" i="38"/>
  <c r="BE522" i="38"/>
  <c r="BG522" i="38" s="1"/>
  <c r="BM522" i="38" s="1"/>
  <c r="BE517" i="38"/>
  <c r="BG517" i="38" s="1"/>
  <c r="BM517" i="38" s="1"/>
  <c r="BE493" i="38"/>
  <c r="BG493" i="38" s="1"/>
  <c r="BM493" i="38" s="1"/>
  <c r="BE498" i="38"/>
  <c r="BG498" i="38" s="1"/>
  <c r="BM498" i="38" s="1"/>
  <c r="BE485" i="38"/>
  <c r="BG485" i="38" s="1"/>
  <c r="BM485" i="38" s="1"/>
  <c r="BE315" i="38"/>
  <c r="BG315" i="38" s="1"/>
  <c r="BM315" i="38" s="1"/>
  <c r="BE283" i="38"/>
  <c r="BG283" i="38" s="1"/>
  <c r="BM283" i="38" s="1"/>
  <c r="BE266" i="38"/>
  <c r="BG266" i="38" s="1"/>
  <c r="BM266" i="38" s="1"/>
  <c r="BE184" i="38"/>
  <c r="BG184" i="38" s="1"/>
  <c r="BM184" i="38" s="1"/>
  <c r="BE178" i="38"/>
  <c r="BG178" i="38" s="1"/>
  <c r="BM178" i="38" s="1"/>
  <c r="BE539" i="38"/>
  <c r="BG539" i="38" s="1"/>
  <c r="BM539" i="38" s="1"/>
  <c r="BE535" i="38"/>
  <c r="BG535" i="38" s="1"/>
  <c r="BM535" i="38" s="1"/>
  <c r="BI535" i="38"/>
  <c r="BE413" i="38"/>
  <c r="BG413" i="38" s="1"/>
  <c r="BM413" i="38" s="1"/>
  <c r="BE394" i="38"/>
  <c r="BG394" i="38" s="1"/>
  <c r="BM394" i="38" s="1"/>
  <c r="BE389" i="38"/>
  <c r="BG389" i="38" s="1"/>
  <c r="BM389" i="38" s="1"/>
  <c r="BI389" i="38"/>
  <c r="BE384" i="38"/>
  <c r="BG384" i="38" s="1"/>
  <c r="BM384" i="38" s="1"/>
  <c r="BE373" i="38"/>
  <c r="BG373" i="38" s="1"/>
  <c r="BM373" i="38" s="1"/>
  <c r="BE360" i="38"/>
  <c r="BG360" i="38" s="1"/>
  <c r="BM360" i="38" s="1"/>
  <c r="BE355" i="38"/>
  <c r="BG355" i="38" s="1"/>
  <c r="BM355" i="38" s="1"/>
  <c r="BE347" i="38"/>
  <c r="BG347" i="38" s="1"/>
  <c r="BM347" i="38" s="1"/>
  <c r="BE341" i="38"/>
  <c r="BG341" i="38" s="1"/>
  <c r="BM341" i="38" s="1"/>
  <c r="BE260" i="38"/>
  <c r="BG260" i="38" s="1"/>
  <c r="BM260" i="38" s="1"/>
  <c r="BE188" i="38"/>
  <c r="BG188" i="38" s="1"/>
  <c r="BM188" i="38" s="1"/>
  <c r="BI188" i="38"/>
  <c r="BE353" i="38"/>
  <c r="BG353" i="38" s="1"/>
  <c r="BM353" i="38" s="1"/>
  <c r="BE298" i="38"/>
  <c r="BG298" i="38" s="1"/>
  <c r="BM298" i="38" s="1"/>
  <c r="BE35" i="38"/>
  <c r="BG35" i="38" s="1"/>
  <c r="BM35" i="38" s="1"/>
  <c r="BI35" i="38"/>
  <c r="BE26" i="38"/>
  <c r="BG26" i="38" s="1"/>
  <c r="BM26" i="38" s="1"/>
  <c r="BE19" i="38"/>
  <c r="BG19" i="38" s="1"/>
  <c r="BM19" i="38" s="1"/>
  <c r="BE532" i="38"/>
  <c r="BG532" i="38" s="1"/>
  <c r="BM532" i="38" s="1"/>
  <c r="BI532" i="38"/>
  <c r="BE53" i="38"/>
  <c r="BG53" i="38" s="1"/>
  <c r="BM53" i="38" s="1"/>
  <c r="BI53" i="38"/>
  <c r="BE165" i="38"/>
  <c r="BG165" i="38" s="1"/>
  <c r="BM165" i="38" s="1"/>
  <c r="BE603" i="38"/>
  <c r="BG603" i="38" s="1"/>
  <c r="BM603" i="38" s="1"/>
  <c r="BI603" i="38"/>
  <c r="BE599" i="38"/>
  <c r="BG599" i="38" s="1"/>
  <c r="BM599" i="38" s="1"/>
  <c r="BI599" i="38"/>
  <c r="BE595" i="38"/>
  <c r="BG595" i="38" s="1"/>
  <c r="BM595" i="38" s="1"/>
  <c r="BE583" i="38"/>
  <c r="BG583" i="38" s="1"/>
  <c r="BM583" i="38" s="1"/>
  <c r="BI583" i="38"/>
  <c r="BE574" i="38"/>
  <c r="BG574" i="38" s="1"/>
  <c r="BM574" i="38" s="1"/>
  <c r="BI574" i="38"/>
  <c r="BE273" i="38"/>
  <c r="BG273" i="38" s="1"/>
  <c r="BM273" i="38" s="1"/>
  <c r="BI273" i="38"/>
  <c r="BE404" i="38"/>
  <c r="BG404" i="38" s="1"/>
  <c r="BM404" i="38" s="1"/>
  <c r="BE343" i="38"/>
  <c r="BG343" i="38" s="1"/>
  <c r="BM343" i="38" s="1"/>
  <c r="BE335" i="38"/>
  <c r="BG335" i="38" s="1"/>
  <c r="BM335" i="38" s="1"/>
  <c r="BE324" i="38"/>
  <c r="BG324" i="38" s="1"/>
  <c r="BM324" i="38" s="1"/>
  <c r="BE319" i="38"/>
  <c r="BG319" i="38" s="1"/>
  <c r="BM319" i="38" s="1"/>
  <c r="BE303" i="38"/>
  <c r="BG303" i="38" s="1"/>
  <c r="BM303" i="38" s="1"/>
  <c r="BE183" i="38"/>
  <c r="BG183" i="38" s="1"/>
  <c r="BM183" i="38" s="1"/>
  <c r="BE175" i="38"/>
  <c r="BG175" i="38" s="1"/>
  <c r="BM175" i="38" s="1"/>
  <c r="BE162" i="38"/>
  <c r="BG162" i="38" s="1"/>
  <c r="BM162" i="38" s="1"/>
  <c r="BI327" i="38"/>
  <c r="BE643" i="38"/>
  <c r="BG643" i="38" s="1"/>
  <c r="BM643" i="38" s="1"/>
  <c r="BE607" i="38"/>
  <c r="BG607" i="38" s="1"/>
  <c r="BM607" i="38" s="1"/>
  <c r="BE659" i="38"/>
  <c r="BG659" i="38" s="1"/>
  <c r="BM659" i="38" s="1"/>
  <c r="BI555" i="38"/>
  <c r="BI567" i="38"/>
  <c r="BI486" i="38"/>
  <c r="BE561" i="38"/>
  <c r="BG561" i="38" s="1"/>
  <c r="BM561" i="38" s="1"/>
  <c r="BE686" i="38"/>
  <c r="BG686" i="38" s="1"/>
  <c r="BM686" i="38" s="1"/>
  <c r="BE678" i="38"/>
  <c r="BG678" i="38" s="1"/>
  <c r="BM678" i="38" s="1"/>
  <c r="BE670" i="38"/>
  <c r="BG670" i="38" s="1"/>
  <c r="BM670" i="38" s="1"/>
  <c r="BE666" i="38"/>
  <c r="BG666" i="38" s="1"/>
  <c r="BM666" i="38" s="1"/>
  <c r="BE662" i="38"/>
  <c r="BG662" i="38" s="1"/>
  <c r="BM662" i="38" s="1"/>
  <c r="BE682" i="38"/>
  <c r="BG682" i="38" s="1"/>
  <c r="BM682" i="38" s="1"/>
  <c r="BE674" i="38"/>
  <c r="BG674" i="38" s="1"/>
  <c r="BM674" i="38" s="1"/>
  <c r="AV3" i="38"/>
  <c r="AB199" i="153" s="1"/>
  <c r="AC199" i="153" s="1"/>
  <c r="BE684" i="38"/>
  <c r="BG684" i="38" s="1"/>
  <c r="BM684" i="38" s="1"/>
  <c r="BE680" i="38"/>
  <c r="BG680" i="38" s="1"/>
  <c r="BM680" i="38" s="1"/>
  <c r="BE676" i="38"/>
  <c r="BG676" i="38" s="1"/>
  <c r="BM676" i="38" s="1"/>
  <c r="BE672" i="38"/>
  <c r="BG672" i="38" s="1"/>
  <c r="BM672" i="38" s="1"/>
  <c r="BE668" i="38"/>
  <c r="BG668" i="38" s="1"/>
  <c r="BM668" i="38" s="1"/>
  <c r="BE664" i="38"/>
  <c r="BG664" i="38" s="1"/>
  <c r="BM664" i="38" s="1"/>
  <c r="BE660" i="38"/>
  <c r="BG660" i="38" s="1"/>
  <c r="BM660" i="38" s="1"/>
  <c r="BE567" i="38"/>
  <c r="BG567" i="38" s="1"/>
  <c r="BM567" i="38" s="1"/>
  <c r="BE563" i="38"/>
  <c r="BG563" i="38" s="1"/>
  <c r="BM563" i="38" s="1"/>
  <c r="BE559" i="38"/>
  <c r="BG559" i="38" s="1"/>
  <c r="BM559" i="38" s="1"/>
  <c r="BE555" i="38"/>
  <c r="BG555" i="38" s="1"/>
  <c r="BM555" i="38" s="1"/>
  <c r="BI665" i="38"/>
  <c r="BI632" i="38"/>
  <c r="BI662" i="38"/>
  <c r="BI630" i="38"/>
  <c r="AV689" i="38" l="1"/>
  <c r="BM5" i="38"/>
  <c r="BI609" i="38"/>
  <c r="BI6" i="38"/>
  <c r="BI400" i="38"/>
  <c r="BI571" i="38"/>
  <c r="BI235" i="38"/>
  <c r="BI121" i="38"/>
  <c r="BI512" i="38"/>
  <c r="BI234" i="38"/>
  <c r="BI407" i="38"/>
  <c r="BI623" i="38"/>
  <c r="BI639" i="38"/>
  <c r="BI572" i="38"/>
  <c r="BI405" i="38"/>
  <c r="BI606" i="38"/>
  <c r="BI519" i="38"/>
  <c r="BI668" i="38"/>
  <c r="BI324" i="38"/>
  <c r="BI343" i="38"/>
  <c r="BI165" i="38"/>
  <c r="BI341" i="38"/>
  <c r="BI373" i="38"/>
  <c r="BI485" i="38"/>
  <c r="BI522" i="38"/>
  <c r="BI300" i="38"/>
  <c r="BI351" i="38"/>
  <c r="BI16" i="38"/>
  <c r="BI531" i="38"/>
  <c r="BI286" i="38"/>
  <c r="BI217" i="38"/>
  <c r="BI501" i="38"/>
  <c r="BI675" i="38"/>
  <c r="BI58" i="38"/>
  <c r="BI255" i="38"/>
  <c r="BI480" i="38"/>
  <c r="BI326" i="38"/>
  <c r="BI65" i="38"/>
  <c r="BI196" i="38"/>
  <c r="BI557" i="38"/>
  <c r="BI361" i="38"/>
  <c r="BI39" i="38"/>
  <c r="BI154" i="38"/>
  <c r="BI337" i="38"/>
  <c r="BI42" i="38"/>
  <c r="BI141" i="38"/>
  <c r="BI149" i="38"/>
  <c r="BI257" i="38"/>
  <c r="BI513" i="38"/>
  <c r="BI548" i="38"/>
  <c r="BI587" i="38"/>
  <c r="BI627" i="38"/>
  <c r="BI640" i="38"/>
  <c r="BI686" i="38"/>
  <c r="BI674" i="38"/>
  <c r="BI130" i="38"/>
  <c r="BI63" i="38"/>
  <c r="BI293" i="38"/>
  <c r="BI553" i="38"/>
  <c r="BI589" i="38"/>
  <c r="BI605" i="38"/>
  <c r="BI637" i="38"/>
  <c r="BI658" i="38"/>
  <c r="BI199" i="38"/>
  <c r="BI479" i="38"/>
  <c r="BI682" i="38"/>
  <c r="BI94" i="38"/>
  <c r="BI135" i="38"/>
  <c r="BI185" i="38"/>
  <c r="BI237" i="38"/>
  <c r="BI269" i="38"/>
  <c r="BI558" i="38"/>
  <c r="BI646" i="38"/>
  <c r="BI649" i="38"/>
  <c r="BI506" i="38"/>
  <c r="BI77" i="38"/>
  <c r="BI655" i="38"/>
  <c r="BI383" i="38"/>
  <c r="BI462" i="38"/>
  <c r="BI60" i="38"/>
  <c r="BI11" i="38"/>
  <c r="BI328" i="38"/>
  <c r="BI224" i="38"/>
  <c r="BI544" i="38"/>
  <c r="BI496" i="38"/>
  <c r="BI560" i="38"/>
  <c r="BI577" i="38"/>
  <c r="BI687" i="38"/>
  <c r="BI653" i="38"/>
  <c r="BI617" i="38"/>
  <c r="BI162" i="38"/>
  <c r="BI404" i="38"/>
  <c r="BI595" i="38"/>
  <c r="BI19" i="38"/>
  <c r="BI353" i="38"/>
  <c r="BI260" i="38"/>
  <c r="BI347" i="38"/>
  <c r="BI384" i="38"/>
  <c r="BI266" i="38"/>
  <c r="BI295" i="38"/>
  <c r="BI364" i="38"/>
  <c r="BI254" i="38"/>
  <c r="BI305" i="38"/>
  <c r="BI527" i="38"/>
  <c r="BI325" i="38"/>
  <c r="BI112" i="38"/>
  <c r="BI20" i="38"/>
  <c r="BI62" i="38"/>
  <c r="BI306" i="38"/>
  <c r="BI588" i="38"/>
  <c r="BI643" i="38"/>
  <c r="BI316" i="38"/>
  <c r="BI317" i="38"/>
  <c r="BI132" i="38"/>
  <c r="BI133" i="38"/>
  <c r="BI377" i="38"/>
  <c r="BI22" i="38"/>
  <c r="BI213" i="38"/>
  <c r="BI87" i="38"/>
  <c r="BI70" i="38"/>
  <c r="BI91" i="38"/>
  <c r="BI137" i="38"/>
  <c r="BI145" i="38"/>
  <c r="BI530" i="38"/>
  <c r="BI233" i="38"/>
  <c r="BI249" i="38"/>
  <c r="BI579" i="38"/>
  <c r="BI619" i="38"/>
  <c r="BI635" i="38"/>
  <c r="BI656" i="38"/>
  <c r="BI50" i="38"/>
  <c r="BI104" i="38"/>
  <c r="BI194" i="38"/>
  <c r="BI581" i="38"/>
  <c r="BI597" i="38"/>
  <c r="BI613" i="38"/>
  <c r="BI642" i="38"/>
  <c r="BI167" i="38"/>
  <c r="BI207" i="38"/>
  <c r="BI67" i="38"/>
  <c r="BI99" i="38"/>
  <c r="BI143" i="38"/>
  <c r="BI181" i="38"/>
  <c r="BI189" i="38"/>
  <c r="BI229" i="38"/>
  <c r="BI245" i="38"/>
  <c r="BI607" i="38"/>
  <c r="BI652" i="38"/>
  <c r="BI678" i="38"/>
  <c r="BI365" i="38"/>
  <c r="BI122" i="38"/>
  <c r="BI362" i="38"/>
  <c r="BK3" i="38"/>
  <c r="BI109" i="38"/>
  <c r="BI114" i="38"/>
  <c r="BI432" i="38"/>
  <c r="BI410" i="38"/>
  <c r="BI252" i="38"/>
  <c r="BI89" i="38"/>
  <c r="BI29" i="38"/>
  <c r="BI499" i="38"/>
  <c r="BI443" i="38"/>
  <c r="BI190" i="38"/>
  <c r="BI402" i="38"/>
  <c r="BI354" i="38"/>
  <c r="BI349" i="38"/>
  <c r="BI591" i="38"/>
  <c r="BI494" i="38"/>
  <c r="BI57" i="38"/>
  <c r="BI174" i="38"/>
  <c r="BI340" i="38"/>
  <c r="BI388" i="38"/>
  <c r="BI339" i="38"/>
  <c r="BI454" i="38"/>
  <c r="BI378" i="38"/>
  <c r="BI334" i="38"/>
  <c r="BI15" i="38"/>
  <c r="BI376" i="38"/>
  <c r="BI534" i="38"/>
  <c r="BI18" i="38"/>
  <c r="BI297" i="38"/>
  <c r="BI264" i="38"/>
  <c r="BI511" i="38"/>
  <c r="BI570" i="38"/>
  <c r="BI569" i="38"/>
  <c r="BI263" i="38"/>
  <c r="BI279" i="38"/>
  <c r="BI491" i="38"/>
  <c r="BI521" i="38"/>
  <c r="BI311" i="38"/>
  <c r="BI565" i="38"/>
  <c r="BI374" i="38"/>
  <c r="BI323" i="38"/>
  <c r="BI533" i="38"/>
  <c r="BI359" i="38"/>
  <c r="BI172" i="38"/>
  <c r="BI202" i="38"/>
  <c r="BI102" i="38"/>
  <c r="BI657" i="38"/>
  <c r="BI393" i="38"/>
  <c r="BI278" i="38"/>
  <c r="BI209" i="38"/>
  <c r="BI125" i="38"/>
  <c r="BI48" i="38"/>
  <c r="BI596" i="38"/>
  <c r="BI604" i="38"/>
  <c r="BI620" i="38"/>
  <c r="BI628" i="38"/>
  <c r="BI510" i="38"/>
  <c r="BI21" i="38"/>
  <c r="BI37" i="38"/>
  <c r="BI464" i="38"/>
  <c r="BI559" i="38"/>
  <c r="BI5" i="38"/>
  <c r="BI582" i="38"/>
  <c r="BI659" i="38"/>
  <c r="BI314" i="38"/>
  <c r="BI142" i="38"/>
  <c r="BI614" i="38"/>
  <c r="BI61" i="38"/>
  <c r="BI276" i="38"/>
  <c r="BI683" i="38"/>
  <c r="BI134" i="38"/>
  <c r="BI586" i="38"/>
  <c r="BI618" i="38"/>
  <c r="BI608" i="38"/>
  <c r="BI302" i="38"/>
  <c r="BI228" i="38"/>
  <c r="BI93" i="38"/>
  <c r="BI307" i="38"/>
  <c r="BI242" i="38"/>
  <c r="BI178" i="38"/>
  <c r="BI654" i="38"/>
  <c r="BI484" i="38"/>
  <c r="BI169" i="38"/>
  <c r="BI253" i="38"/>
  <c r="BI412" i="38"/>
  <c r="BI387" i="38"/>
  <c r="BI240" i="38"/>
  <c r="BI457" i="38"/>
  <c r="BI239" i="38"/>
  <c r="BI161" i="38"/>
  <c r="BI386" i="38"/>
  <c r="BI187" i="38"/>
  <c r="BI500" i="38"/>
  <c r="BI421" i="38"/>
  <c r="BI168" i="38"/>
  <c r="BI271" i="38"/>
  <c r="BI636" i="38"/>
  <c r="BI537" i="38"/>
  <c r="BI344" i="38"/>
  <c r="BI211" i="38"/>
  <c r="BI320" i="38"/>
  <c r="BI56" i="38"/>
  <c r="BI146" i="38"/>
  <c r="BI390" i="38"/>
  <c r="BI45" i="38"/>
  <c r="BI222" i="38"/>
  <c r="BI476" i="38"/>
  <c r="BI8" i="38"/>
  <c r="BI44" i="38"/>
  <c r="BI110" i="38"/>
  <c r="BI236" i="38"/>
  <c r="BI322" i="38"/>
  <c r="BI568" i="38"/>
  <c r="BI23" i="38"/>
  <c r="BI43" i="38"/>
  <c r="BI72" i="38"/>
  <c r="BI159" i="38"/>
  <c r="BI371" i="38"/>
  <c r="BI487" i="38"/>
  <c r="BI115" i="38"/>
  <c r="BI186" i="38"/>
  <c r="BI248" i="38"/>
  <c r="BI34" i="38"/>
  <c r="BI633" i="38"/>
  <c r="BI392" i="38"/>
  <c r="BI294" i="38"/>
  <c r="BI47" i="38"/>
  <c r="BI514" i="38"/>
  <c r="BI626" i="38"/>
  <c r="BI226" i="38"/>
  <c r="BI425" i="38"/>
  <c r="BI180" i="38"/>
  <c r="BI299" i="38"/>
  <c r="BI76" i="38"/>
  <c r="BI270" i="38"/>
  <c r="BI136" i="38"/>
  <c r="BI598" i="38"/>
  <c r="BI98" i="38"/>
  <c r="BI100" i="38"/>
  <c r="BI450" i="38"/>
  <c r="BI594" i="38"/>
  <c r="BI502" i="38"/>
  <c r="BI274" i="38"/>
  <c r="BI221" i="38"/>
  <c r="BI13" i="38"/>
  <c r="BI368" i="38"/>
  <c r="BI54" i="38"/>
  <c r="BI481" i="38"/>
  <c r="BI448" i="38"/>
  <c r="BI417" i="38"/>
  <c r="BI291" i="38"/>
  <c r="BI26" i="38"/>
  <c r="BI355" i="38"/>
  <c r="BI184" i="38"/>
  <c r="BI283" i="38"/>
  <c r="BI166" i="38"/>
  <c r="BI164" i="38"/>
  <c r="BI478" i="38"/>
  <c r="BI518" i="38"/>
  <c r="BI350" i="38"/>
  <c r="BI198" i="38"/>
  <c r="BI52" i="38"/>
  <c r="BI382" i="38"/>
  <c r="BI176" i="38"/>
  <c r="BI272" i="38"/>
  <c r="BI312" i="38"/>
  <c r="BI645" i="38"/>
  <c r="BI223" i="38"/>
  <c r="BI259" i="38"/>
  <c r="BI488" i="38"/>
  <c r="BI556" i="38"/>
  <c r="BI538" i="38"/>
  <c r="BI629" i="38"/>
  <c r="BI203" i="38"/>
  <c r="BI403" i="38"/>
  <c r="BI200" i="38"/>
  <c r="BI385" i="38"/>
  <c r="BI520" i="38"/>
  <c r="BI195" i="38"/>
  <c r="BI191" i="38"/>
  <c r="BI380" i="38"/>
  <c r="BI526" i="38"/>
  <c r="BI197" i="38"/>
  <c r="BI153" i="38"/>
  <c r="BI580" i="38"/>
  <c r="BI150" i="38"/>
  <c r="BI285" i="38"/>
  <c r="BI444" i="38"/>
  <c r="BI304" i="38"/>
  <c r="BI545" i="38"/>
  <c r="BI584" i="38"/>
  <c r="BI592" i="38"/>
  <c r="BI600" i="38"/>
  <c r="BI612" i="38"/>
  <c r="BI551" i="38"/>
  <c r="BI644" i="38"/>
  <c r="BI182" i="38"/>
  <c r="BI336" i="38"/>
  <c r="BI148" i="38"/>
  <c r="BI214" i="38"/>
  <c r="BI310" i="38"/>
  <c r="BI406" i="38"/>
  <c r="BI69" i="38"/>
  <c r="BI107" i="38"/>
  <c r="BI664" i="38"/>
  <c r="BI289" i="38"/>
  <c r="BI66" i="38"/>
  <c r="BI667" i="38"/>
  <c r="BI622" i="38"/>
  <c r="BI516" i="38"/>
  <c r="BI346" i="38"/>
  <c r="BI250" i="38"/>
  <c r="BI282" i="38"/>
  <c r="BI461" i="38"/>
  <c r="BI74" i="38"/>
  <c r="BI505" i="38"/>
  <c r="BI573" i="38"/>
  <c r="BI25" i="38"/>
  <c r="BI342" i="38"/>
  <c r="BI420" i="38"/>
  <c r="BI547" i="38"/>
  <c r="BI602" i="38"/>
  <c r="BI561" i="38"/>
  <c r="BI144" i="38"/>
  <c r="BI216" i="38"/>
  <c r="BI95" i="38"/>
  <c r="BI158" i="38"/>
  <c r="BI129" i="38"/>
  <c r="BI232" i="38"/>
  <c r="BI563" i="38"/>
  <c r="BI138" i="38"/>
  <c r="BI493" i="38"/>
  <c r="BI566" i="38"/>
  <c r="BI177" i="38"/>
  <c r="BI631" i="38"/>
  <c r="BI163" i="38"/>
  <c r="BI616" i="38"/>
  <c r="BI477" i="38"/>
  <c r="BI483" i="38"/>
  <c r="BI372" i="38"/>
  <c r="BI411" i="38"/>
  <c r="BI265" i="38"/>
  <c r="BI261" i="38"/>
  <c r="BI540" i="38"/>
  <c r="BI352" i="38"/>
  <c r="BI30" i="38"/>
  <c r="BI363" i="38"/>
  <c r="BI82" i="38"/>
  <c r="BI287" i="38"/>
  <c r="BI381" i="38"/>
  <c r="BI366" i="38"/>
  <c r="BI204" i="38"/>
  <c r="BI508" i="38"/>
  <c r="BI438" i="38"/>
  <c r="BI206" i="38"/>
  <c r="BI256" i="38"/>
  <c r="BI268" i="38"/>
  <c r="BI428" i="38"/>
  <c r="BI140" i="38"/>
  <c r="BI338" i="38"/>
  <c r="BI41" i="38"/>
  <c r="BI333" i="38"/>
  <c r="BI456" i="38"/>
  <c r="BI497" i="38"/>
  <c r="BI152" i="38"/>
  <c r="BI469" i="38"/>
  <c r="BI331" i="38"/>
  <c r="BI433" i="38"/>
  <c r="BI71" i="38"/>
  <c r="BI90" i="38"/>
  <c r="BI123" i="38"/>
  <c r="BI296" i="38"/>
  <c r="BI575" i="38"/>
  <c r="BI78" i="38"/>
  <c r="BI536" i="38"/>
  <c r="BI524" i="38"/>
  <c r="BI318" i="38"/>
  <c r="BI244" i="38"/>
  <c r="BI85" i="38"/>
  <c r="BI246" i="38"/>
  <c r="BI40" i="38"/>
  <c r="BI436" i="38"/>
  <c r="BI543" i="38"/>
  <c r="BI330" i="38"/>
  <c r="BI453" i="38"/>
  <c r="BI638" i="38"/>
  <c r="BI549" i="38"/>
  <c r="BI258" i="38"/>
  <c r="BI218" i="38"/>
  <c r="BI238" i="38"/>
  <c r="BI468" i="38"/>
  <c r="BI81" i="38"/>
  <c r="BI507" i="38"/>
  <c r="BI680" i="38"/>
  <c r="BI397" i="38"/>
  <c r="BI7" i="38"/>
  <c r="BI475" i="38"/>
  <c r="BI578" i="38"/>
  <c r="BI610" i="38"/>
  <c r="BI17" i="38"/>
  <c r="BI554" i="38"/>
  <c r="BI208" i="38"/>
  <c r="BI32" i="38"/>
  <c r="BI440" i="38"/>
  <c r="BI120" i="38"/>
  <c r="BI472" i="38"/>
  <c r="BI51" i="38"/>
  <c r="BI357" i="38"/>
  <c r="BI408" i="38"/>
  <c r="BI414" i="38"/>
  <c r="BE3" i="38"/>
  <c r="BG3" i="38" s="1"/>
  <c r="BG689" i="38" s="1"/>
  <c r="BI3" i="38"/>
  <c r="E123" i="62"/>
  <c r="F123" i="62" s="1"/>
  <c r="BM3" i="38" l="1"/>
  <c r="BI490" i="38"/>
  <c r="D511" i="44"/>
</calcChain>
</file>

<file path=xl/comments1.xml><?xml version="1.0" encoding="utf-8"?>
<comments xmlns="http://schemas.openxmlformats.org/spreadsheetml/2006/main">
  <authors>
    <author>作者</author>
    <author>wcy</author>
    <author>zly</author>
  </authors>
  <commentList>
    <comment ref="G66" authorId="0" shapeId="0">
      <text>
        <r>
          <rPr>
            <sz val="9"/>
            <color indexed="81"/>
            <rFont val="宋体"/>
            <family val="3"/>
            <charset val="134"/>
          </rPr>
          <t>计件员工无时数</t>
        </r>
      </text>
    </comment>
    <comment ref="I66" authorId="0" shapeId="0">
      <text>
        <r>
          <rPr>
            <sz val="9"/>
            <color indexed="81"/>
            <rFont val="宋体"/>
            <family val="3"/>
            <charset val="134"/>
          </rPr>
          <t>计件工资由王波提供</t>
        </r>
      </text>
    </comment>
    <comment ref="P6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1.请假当月(含周六)累计超过8小时无全勤奖(公司规定不上班除外)
2.有绩效工资无全勤奖</t>
        </r>
      </text>
    </comment>
    <comment ref="Q6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如有离职或新入职住宿补贴按照当月在职自然天数计算.</t>
        </r>
      </text>
    </comment>
    <comment ref="S6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19年1月开始无伙食补贴,由人事统一订餐.驻外人员正常补贴</t>
        </r>
      </text>
    </comment>
    <comment ref="G96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19年调增基本工资60元</t>
        </r>
      </text>
    </comment>
    <comment ref="Y112" authorId="2" shapeId="0">
      <text>
        <r>
          <rPr>
            <b/>
            <sz val="9"/>
            <rFont val="宋体"/>
            <family val="3"/>
            <charset val="134"/>
          </rPr>
          <t>假期工资替代</t>
        </r>
      </text>
    </comment>
    <comment ref="AG112" authorId="2" shapeId="0">
      <text>
        <r>
          <rPr>
            <b/>
            <sz val="9"/>
            <rFont val="宋体"/>
            <family val="3"/>
            <charset val="134"/>
          </rPr>
          <t>行政涉及扣款</t>
        </r>
      </text>
    </comment>
    <comment ref="C113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合并，避免同名同姓</t>
        </r>
      </text>
    </comment>
    <comment ref="B118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合并，避免同名同姓</t>
        </r>
      </text>
    </comment>
    <comment ref="F118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合并，避免同名同姓</t>
        </r>
      </text>
    </comment>
    <comment ref="C129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暂时性固定，以后可能会变动</t>
        </r>
      </text>
    </comment>
    <comment ref="A140" authorId="2" shapeId="0">
      <text>
        <r>
          <rPr>
            <b/>
            <sz val="9"/>
            <rFont val="宋体"/>
            <family val="3"/>
            <charset val="134"/>
          </rPr>
          <t>假期工资替代</t>
        </r>
      </text>
    </comment>
  </commentList>
</comments>
</file>

<file path=xl/comments2.xml><?xml version="1.0" encoding="utf-8"?>
<comments xmlns="http://schemas.openxmlformats.org/spreadsheetml/2006/main">
  <authors>
    <author>zly</author>
    <author>wcy</author>
    <author>作者</author>
    <author>123</author>
  </authors>
  <commentList>
    <comment ref="AE1" authorId="0" shapeId="0">
      <text>
        <r>
          <rPr>
            <b/>
            <sz val="9"/>
            <rFont val="宋体"/>
            <family val="3"/>
            <charset val="134"/>
          </rPr>
          <t>假期工资替代</t>
        </r>
      </text>
    </comment>
    <comment ref="AM1" authorId="0" shapeId="0">
      <text>
        <r>
          <rPr>
            <b/>
            <sz val="9"/>
            <rFont val="宋体"/>
            <family val="3"/>
            <charset val="134"/>
          </rPr>
          <t>行政涉及扣款</t>
        </r>
      </text>
    </comment>
    <comment ref="I2" authorId="1" shapeId="0">
      <text>
        <r>
          <rPr>
            <b/>
            <sz val="9"/>
            <color indexed="81"/>
            <rFont val="宋体"/>
            <family val="3"/>
            <charset val="134"/>
          </rPr>
          <t>wcy:</t>
        </r>
        <r>
          <rPr>
            <sz val="9"/>
            <color indexed="81"/>
            <rFont val="宋体"/>
            <family val="3"/>
            <charset val="134"/>
          </rPr>
          <t xml:space="preserve">
合并，避免同名同姓</t>
        </r>
      </text>
    </comment>
    <comment ref="AR143" authorId="0" shapeId="0">
      <text>
        <r>
          <rPr>
            <b/>
            <sz val="9"/>
            <rFont val="宋体"/>
            <family val="3"/>
            <charset val="134"/>
          </rPr>
          <t>暂扣</t>
        </r>
      </text>
    </comment>
    <comment ref="AR229" authorId="0" shapeId="0">
      <text>
        <r>
          <rPr>
            <b/>
            <sz val="9"/>
            <rFont val="宋体"/>
            <family val="3"/>
            <charset val="134"/>
          </rPr>
          <t>zly:</t>
        </r>
        <r>
          <rPr>
            <sz val="9"/>
            <rFont val="宋体"/>
            <family val="3"/>
            <charset val="134"/>
          </rPr>
          <t xml:space="preserve">
房租</t>
        </r>
      </text>
    </comment>
    <comment ref="AF266" authorId="0" shapeId="0">
      <text>
        <r>
          <rPr>
            <b/>
            <sz val="9"/>
            <rFont val="宋体"/>
            <family val="3"/>
            <charset val="134"/>
          </rPr>
          <t>4月暂扣工资补发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H266" authorId="0" shapeId="0">
      <text>
        <r>
          <rPr>
            <b/>
            <sz val="9"/>
            <rFont val="宋体"/>
            <family val="3"/>
            <charset val="134"/>
          </rPr>
          <t>4月暂扣工资补发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BP266" authorId="0" shapeId="0">
      <text>
        <r>
          <rPr>
            <b/>
            <sz val="9"/>
            <rFont val="宋体"/>
            <family val="3"/>
            <charset val="134"/>
          </rPr>
          <t>zly:</t>
        </r>
        <r>
          <rPr>
            <sz val="9"/>
            <rFont val="宋体"/>
            <family val="3"/>
            <charset val="134"/>
          </rPr>
          <t>已核实</t>
        </r>
      </text>
    </comment>
    <comment ref="AR272" authorId="0" shapeId="0">
      <text>
        <r>
          <rPr>
            <b/>
            <sz val="9"/>
            <rFont val="宋体"/>
            <family val="3"/>
            <charset val="134"/>
          </rPr>
          <t>扣电费</t>
        </r>
      </text>
    </comment>
    <comment ref="AR290" authorId="0" shapeId="0">
      <text>
        <r>
          <rPr>
            <b/>
            <sz val="9"/>
            <rFont val="宋体"/>
            <family val="3"/>
            <charset val="134"/>
          </rPr>
          <t>缺勤</t>
        </r>
      </text>
    </comment>
    <comment ref="AR292" authorId="0" shapeId="0">
      <text>
        <r>
          <rPr>
            <b/>
            <sz val="9"/>
            <rFont val="宋体"/>
            <family val="3"/>
            <charset val="134"/>
          </rPr>
          <t>缺勤</t>
        </r>
      </text>
    </comment>
    <comment ref="AR293" authorId="0" shapeId="0">
      <text>
        <r>
          <rPr>
            <b/>
            <sz val="9"/>
            <rFont val="宋体"/>
            <family val="3"/>
            <charset val="134"/>
          </rPr>
          <t>暂扣</t>
        </r>
      </text>
    </comment>
    <comment ref="AR298" authorId="0" shapeId="0">
      <text>
        <r>
          <rPr>
            <b/>
            <sz val="9"/>
            <rFont val="宋体"/>
            <family val="3"/>
            <charset val="134"/>
          </rPr>
          <t>缺勤</t>
        </r>
      </text>
    </comment>
    <comment ref="O328" authorId="1" shapeId="0">
      <text>
        <r>
          <rPr>
            <b/>
            <sz val="9"/>
            <rFont val="宋体"/>
            <family val="3"/>
            <charset val="134"/>
          </rPr>
          <t>wcy:</t>
        </r>
        <r>
          <rPr>
            <sz val="9"/>
            <rFont val="宋体"/>
            <family val="3"/>
            <charset val="134"/>
          </rPr>
          <t xml:space="preserve">
补上月3672.5</t>
        </r>
      </text>
    </comment>
    <comment ref="AF338" authorId="0" shapeId="0">
      <text>
        <r>
          <rPr>
            <b/>
            <sz val="9"/>
            <rFont val="宋体"/>
            <family val="3"/>
            <charset val="134"/>
          </rPr>
          <t>上月工资</t>
        </r>
      </text>
    </comment>
    <comment ref="AH338" authorId="0" shapeId="0">
      <text>
        <r>
          <rPr>
            <b/>
            <sz val="9"/>
            <rFont val="宋体"/>
            <family val="3"/>
            <charset val="134"/>
          </rPr>
          <t>上月工资</t>
        </r>
      </text>
    </comment>
    <comment ref="AE382" authorId="0" shapeId="0">
      <text>
        <r>
          <rPr>
            <b/>
            <sz val="9"/>
            <rFont val="宋体"/>
            <family val="3"/>
            <charset val="134"/>
          </rPr>
          <t>7月高温天17天，按10元一天计算；加上全勤是200元</t>
        </r>
      </text>
    </comment>
    <comment ref="AF382" authorId="2" shapeId="0">
      <text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、</t>
        </r>
        <r>
          <rPr>
            <sz val="9"/>
            <rFont val="Tahoma"/>
            <family val="2"/>
          </rPr>
          <t>6</t>
        </r>
        <r>
          <rPr>
            <sz val="9"/>
            <rFont val="宋体"/>
            <family val="3"/>
            <charset val="134"/>
          </rPr>
          <t>月不是我们公司发，补盘点费用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、超</t>
        </r>
        <r>
          <rPr>
            <sz val="9"/>
            <rFont val="Tahoma"/>
            <family val="2"/>
          </rPr>
          <t>1200</t>
        </r>
        <r>
          <rPr>
            <sz val="9"/>
            <rFont val="宋体"/>
            <family val="3"/>
            <charset val="134"/>
          </rPr>
          <t>根基准数</t>
        </r>
        <r>
          <rPr>
            <sz val="9"/>
            <rFont val="Tahoma"/>
            <family val="2"/>
          </rPr>
          <t>1290</t>
        </r>
        <r>
          <rPr>
            <sz val="9"/>
            <rFont val="宋体"/>
            <family val="3"/>
            <charset val="134"/>
          </rPr>
          <t>根补</t>
        </r>
        <r>
          <rPr>
            <sz val="9"/>
            <rFont val="Tahoma"/>
            <family val="2"/>
          </rPr>
          <t>1000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、补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月少给的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>元</t>
        </r>
      </text>
    </comment>
    <comment ref="AH382" authorId="2" shapeId="0">
      <text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、</t>
        </r>
        <r>
          <rPr>
            <sz val="9"/>
            <rFont val="Tahoma"/>
            <family val="2"/>
          </rPr>
          <t>6</t>
        </r>
        <r>
          <rPr>
            <sz val="9"/>
            <rFont val="宋体"/>
            <family val="3"/>
            <charset val="134"/>
          </rPr>
          <t>月不是我们公司发，补盘点费用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、超</t>
        </r>
        <r>
          <rPr>
            <sz val="9"/>
            <rFont val="Tahoma"/>
            <family val="2"/>
          </rPr>
          <t>1200</t>
        </r>
        <r>
          <rPr>
            <sz val="9"/>
            <rFont val="宋体"/>
            <family val="3"/>
            <charset val="134"/>
          </rPr>
          <t>根基准数</t>
        </r>
        <r>
          <rPr>
            <sz val="9"/>
            <rFont val="Tahoma"/>
            <family val="2"/>
          </rPr>
          <t>1290</t>
        </r>
        <r>
          <rPr>
            <sz val="9"/>
            <rFont val="宋体"/>
            <family val="3"/>
            <charset val="134"/>
          </rPr>
          <t>根补</t>
        </r>
        <r>
          <rPr>
            <sz val="9"/>
            <rFont val="Tahoma"/>
            <family val="2"/>
          </rPr>
          <t>1000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、补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月少给的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>元</t>
        </r>
      </text>
    </comment>
    <comment ref="AF383" authorId="2" shapeId="0">
      <text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、开线数量超</t>
        </r>
        <r>
          <rPr>
            <sz val="9"/>
            <rFont val="Tahoma"/>
            <family val="2"/>
          </rPr>
          <t>1200</t>
        </r>
        <r>
          <rPr>
            <sz val="9"/>
            <rFont val="宋体"/>
            <family val="3"/>
            <charset val="134"/>
          </rPr>
          <t>根基准数</t>
        </r>
        <r>
          <rPr>
            <sz val="9"/>
            <rFont val="Tahoma"/>
            <family val="2"/>
          </rPr>
          <t>1290</t>
        </r>
        <r>
          <rPr>
            <sz val="9"/>
            <rFont val="宋体"/>
            <family val="3"/>
            <charset val="134"/>
          </rPr>
          <t>根补</t>
        </r>
        <r>
          <rPr>
            <sz val="9"/>
            <rFont val="Tahoma"/>
            <family val="2"/>
          </rPr>
          <t>1000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、补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月少给的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>元</t>
        </r>
      </text>
    </comment>
    <comment ref="AH383" authorId="2" shapeId="0">
      <text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、开线数量超</t>
        </r>
        <r>
          <rPr>
            <sz val="9"/>
            <rFont val="Tahoma"/>
            <family val="2"/>
          </rPr>
          <t>1200</t>
        </r>
        <r>
          <rPr>
            <sz val="9"/>
            <rFont val="宋体"/>
            <family val="3"/>
            <charset val="134"/>
          </rPr>
          <t>根基准数</t>
        </r>
        <r>
          <rPr>
            <sz val="9"/>
            <rFont val="Tahoma"/>
            <family val="2"/>
          </rPr>
          <t>1290</t>
        </r>
        <r>
          <rPr>
            <sz val="9"/>
            <rFont val="宋体"/>
            <family val="3"/>
            <charset val="134"/>
          </rPr>
          <t>根补</t>
        </r>
        <r>
          <rPr>
            <sz val="9"/>
            <rFont val="Tahoma"/>
            <family val="2"/>
          </rPr>
          <t>1000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、补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月少给的</t>
        </r>
        <r>
          <rPr>
            <sz val="9"/>
            <rFont val="Tahoma"/>
            <family val="2"/>
          </rPr>
          <t>200</t>
        </r>
        <r>
          <rPr>
            <sz val="9"/>
            <rFont val="宋体"/>
            <family val="3"/>
            <charset val="134"/>
          </rPr>
          <t>元</t>
        </r>
      </text>
    </comment>
    <comment ref="AR425" authorId="0" shapeId="0">
      <text>
        <r>
          <rPr>
            <b/>
            <sz val="9"/>
            <rFont val="宋体"/>
            <family val="3"/>
            <charset val="134"/>
          </rPr>
          <t>扣8月社保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C451" authorId="0" shapeId="0">
      <text>
        <r>
          <rPr>
            <b/>
            <sz val="9"/>
            <rFont val="宋体"/>
            <family val="3"/>
            <charset val="134"/>
          </rPr>
          <t>工号不对</t>
        </r>
      </text>
    </comment>
    <comment ref="AK452" authorId="0" shapeId="0">
      <text>
        <r>
          <rPr>
            <b/>
            <sz val="9"/>
            <rFont val="宋体"/>
            <family val="3"/>
            <charset val="134"/>
          </rPr>
          <t>假期工资</t>
        </r>
      </text>
    </comment>
    <comment ref="AK460" authorId="0" shapeId="0">
      <text>
        <r>
          <rPr>
            <b/>
            <sz val="9"/>
            <rFont val="宋体"/>
            <family val="3"/>
            <charset val="134"/>
          </rPr>
          <t>10月工资</t>
        </r>
      </text>
    </comment>
    <comment ref="AR508" authorId="0" shapeId="0">
      <text>
        <r>
          <rPr>
            <b/>
            <sz val="9"/>
            <rFont val="宋体"/>
            <family val="3"/>
            <charset val="134"/>
          </rPr>
          <t>暂扣工资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F539" authorId="2" shapeId="0">
      <text>
        <r>
          <rPr>
            <b/>
            <sz val="9"/>
            <rFont val="宋体"/>
            <family val="3"/>
            <charset val="134"/>
          </rPr>
          <t>上月盘点费用200元，本月开线1610根，多余基数410根，为此加400元</t>
        </r>
      </text>
    </comment>
    <comment ref="AH539" authorId="2" shapeId="0">
      <text>
        <r>
          <rPr>
            <b/>
            <sz val="9"/>
            <rFont val="宋体"/>
            <family val="3"/>
            <charset val="134"/>
          </rPr>
          <t>上月盘点费用200元，本月开线1610根，多余基数410根，为此加400元</t>
        </r>
      </text>
    </comment>
    <comment ref="AR539" authorId="0" shapeId="0">
      <text>
        <r>
          <rPr>
            <b/>
            <sz val="9"/>
            <rFont val="宋体"/>
            <family val="3"/>
            <charset val="134"/>
          </rPr>
          <t>暂扣</t>
        </r>
      </text>
    </comment>
    <comment ref="AF540" authorId="2" shapeId="0">
      <text>
        <r>
          <rPr>
            <b/>
            <sz val="9"/>
            <rFont val="宋体"/>
            <family val="3"/>
            <charset val="134"/>
          </rPr>
          <t>本月开线</t>
        </r>
        <r>
          <rPr>
            <b/>
            <sz val="9"/>
            <rFont val="Tahoma"/>
            <family val="2"/>
          </rPr>
          <t>1610</t>
        </r>
        <r>
          <rPr>
            <b/>
            <sz val="9"/>
            <rFont val="宋体"/>
            <family val="3"/>
            <charset val="134"/>
          </rPr>
          <t>根，多余基数</t>
        </r>
        <r>
          <rPr>
            <b/>
            <sz val="9"/>
            <rFont val="Tahoma"/>
            <family val="2"/>
          </rPr>
          <t>410</t>
        </r>
        <r>
          <rPr>
            <b/>
            <sz val="9"/>
            <rFont val="宋体"/>
            <family val="3"/>
            <charset val="134"/>
          </rPr>
          <t>根，为此加</t>
        </r>
        <r>
          <rPr>
            <b/>
            <sz val="9"/>
            <rFont val="Tahoma"/>
            <family val="2"/>
          </rPr>
          <t>400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AH540" authorId="2" shapeId="0">
      <text>
        <r>
          <rPr>
            <b/>
            <sz val="9"/>
            <rFont val="宋体"/>
            <family val="3"/>
            <charset val="134"/>
          </rPr>
          <t>本月开线</t>
        </r>
        <r>
          <rPr>
            <b/>
            <sz val="9"/>
            <rFont val="Tahoma"/>
            <family val="2"/>
          </rPr>
          <t>1610</t>
        </r>
        <r>
          <rPr>
            <b/>
            <sz val="9"/>
            <rFont val="宋体"/>
            <family val="3"/>
            <charset val="134"/>
          </rPr>
          <t>根，多余基数</t>
        </r>
        <r>
          <rPr>
            <b/>
            <sz val="9"/>
            <rFont val="Tahoma"/>
            <family val="2"/>
          </rPr>
          <t>410</t>
        </r>
        <r>
          <rPr>
            <b/>
            <sz val="9"/>
            <rFont val="宋体"/>
            <family val="3"/>
            <charset val="134"/>
          </rPr>
          <t>根，为此加</t>
        </r>
        <r>
          <rPr>
            <b/>
            <sz val="9"/>
            <rFont val="Tahoma"/>
            <family val="2"/>
          </rPr>
          <t>400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AR541" authorId="0" shapeId="0">
      <text>
        <r>
          <rPr>
            <b/>
            <sz val="9"/>
            <rFont val="宋体"/>
            <family val="3"/>
            <charset val="134"/>
          </rPr>
          <t>暂扣11月工资</t>
        </r>
      </text>
    </comment>
    <comment ref="G547" authorId="1" shapeId="0">
      <text>
        <r>
          <rPr>
            <b/>
            <sz val="9"/>
            <rFont val="Tahoma"/>
            <family val="2"/>
          </rPr>
          <t>wcy:</t>
        </r>
        <r>
          <rPr>
            <sz val="9"/>
            <rFont val="Tahoma"/>
            <family val="2"/>
          </rPr>
          <t xml:space="preserve">
18.10</t>
        </r>
        <r>
          <rPr>
            <sz val="9"/>
            <rFont val="宋体"/>
            <family val="3"/>
            <charset val="134"/>
          </rPr>
          <t>调整</t>
        </r>
      </text>
    </comment>
    <comment ref="G602" authorId="1" shapeId="0">
      <text>
        <r>
          <rPr>
            <b/>
            <sz val="9"/>
            <rFont val="Tahoma"/>
            <family val="2"/>
          </rPr>
          <t>wcy:</t>
        </r>
        <r>
          <rPr>
            <sz val="9"/>
            <rFont val="Tahoma"/>
            <family val="2"/>
          </rPr>
          <t xml:space="preserve">
2018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10</t>
        </r>
        <r>
          <rPr>
            <sz val="9"/>
            <rFont val="宋体"/>
            <family val="3"/>
            <charset val="134"/>
          </rPr>
          <t>月调整</t>
        </r>
      </text>
    </comment>
    <comment ref="AR602" authorId="0" shapeId="0">
      <text>
        <r>
          <rPr>
            <b/>
            <sz val="9"/>
            <rFont val="宋体"/>
            <family val="3"/>
            <charset val="134"/>
          </rPr>
          <t>暂时不发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K603" authorId="3" shapeId="0">
      <text>
        <r>
          <rPr>
            <b/>
            <sz val="9"/>
            <rFont val="Tahoma"/>
            <family val="2"/>
          </rPr>
          <t>123: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宿舍管理</t>
        </r>
      </text>
    </comment>
    <comment ref="AF623" authorId="3" shapeId="0">
      <text>
        <r>
          <rPr>
            <b/>
            <sz val="9"/>
            <rFont val="Tahoma"/>
            <family val="2"/>
          </rPr>
          <t>123: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（驻场）</t>
        </r>
        <r>
          <rPr>
            <sz val="9"/>
            <rFont val="Tahoma"/>
            <family val="2"/>
          </rPr>
          <t>2800</t>
        </r>
        <r>
          <rPr>
            <sz val="9"/>
            <rFont val="宋体"/>
            <family val="3"/>
            <charset val="134"/>
          </rPr>
          <t>属于住房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伙食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交通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所有补贴</t>
        </r>
      </text>
    </comment>
    <comment ref="AH623" authorId="3" shapeId="0">
      <text>
        <r>
          <rPr>
            <b/>
            <sz val="9"/>
            <rFont val="Tahoma"/>
            <family val="2"/>
          </rPr>
          <t>123: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（驻场）</t>
        </r>
        <r>
          <rPr>
            <sz val="9"/>
            <rFont val="Tahoma"/>
            <family val="2"/>
          </rPr>
          <t>2800</t>
        </r>
        <r>
          <rPr>
            <sz val="9"/>
            <rFont val="宋体"/>
            <family val="3"/>
            <charset val="134"/>
          </rPr>
          <t>属于住房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伙食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交通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所有补贴</t>
        </r>
      </text>
    </comment>
    <comment ref="AR625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  <comment ref="AR672" authorId="0" shapeId="0">
      <text>
        <r>
          <rPr>
            <b/>
            <sz val="9"/>
            <rFont val="宋体"/>
            <family val="3"/>
            <charset val="134"/>
          </rPr>
          <t>暂时不发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K673" authorId="3" shapeId="0">
      <text>
        <r>
          <rPr>
            <b/>
            <sz val="9"/>
            <rFont val="Tahoma"/>
            <family val="2"/>
          </rPr>
          <t>123: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宿舍管理</t>
        </r>
      </text>
    </comment>
    <comment ref="AR680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  <comment ref="AR682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  <comment ref="AR684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  <comment ref="AR686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  <comment ref="AQ688" authorId="0" shapeId="0">
      <text>
        <r>
          <rPr>
            <b/>
            <sz val="9"/>
            <rFont val="宋体"/>
            <family val="3"/>
            <charset val="134"/>
          </rPr>
          <t>扣除培训费</t>
        </r>
      </text>
    </comment>
  </commentList>
</comments>
</file>

<file path=xl/comments3.xml><?xml version="1.0" encoding="utf-8"?>
<comments xmlns="http://schemas.openxmlformats.org/spreadsheetml/2006/main">
  <authors>
    <author>zly</author>
  </authors>
  <commentList>
    <comment ref="D520" authorId="0" shapeId="0">
      <text>
        <r>
          <rPr>
            <b/>
            <sz val="9"/>
            <rFont val="宋体"/>
            <family val="3"/>
            <charset val="134"/>
          </rPr>
          <t>6月发工资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zly</author>
  </authors>
  <commentList>
    <comment ref="D548" authorId="0" shapeId="0">
      <text>
        <r>
          <rPr>
            <b/>
            <sz val="9"/>
            <rFont val="宋体"/>
            <family val="3"/>
            <charset val="134"/>
          </rPr>
          <t>8月支付社保</t>
        </r>
      </text>
    </comment>
  </commentList>
</comments>
</file>

<file path=xl/sharedStrings.xml><?xml version="1.0" encoding="utf-8"?>
<sst xmlns="http://schemas.openxmlformats.org/spreadsheetml/2006/main" count="41102" uniqueCount="6624">
  <si>
    <t>序号</t>
  </si>
  <si>
    <t>身份证</t>
  </si>
  <si>
    <t>职员代码</t>
  </si>
  <si>
    <t>职员姓名</t>
  </si>
  <si>
    <t>工号</t>
  </si>
  <si>
    <t>实际部门</t>
  </si>
  <si>
    <t>个人账号</t>
  </si>
  <si>
    <t>备注</t>
  </si>
  <si>
    <t>工龄</t>
  </si>
  <si>
    <t>入职日期</t>
  </si>
  <si>
    <t>考勤</t>
  </si>
  <si>
    <t>工资</t>
  </si>
  <si>
    <t>2017年年终奖</t>
  </si>
  <si>
    <t>310225197509152027</t>
  </si>
  <si>
    <t>4020</t>
  </si>
  <si>
    <t>许建平</t>
  </si>
  <si>
    <t>365</t>
  </si>
  <si>
    <t>仓库</t>
  </si>
  <si>
    <t>6228480039069007878</t>
  </si>
  <si>
    <t>在职</t>
  </si>
  <si>
    <t>310225197405192024</t>
  </si>
  <si>
    <t>4031</t>
  </si>
  <si>
    <t>陈严芳</t>
  </si>
  <si>
    <t>500</t>
  </si>
  <si>
    <t>6228480038572064376</t>
  </si>
  <si>
    <t>310225197002152618</t>
  </si>
  <si>
    <t>4032</t>
  </si>
  <si>
    <t>李祥华</t>
  </si>
  <si>
    <t>700</t>
  </si>
  <si>
    <t>6228480030790820713</t>
  </si>
  <si>
    <t>310225196105162013</t>
  </si>
  <si>
    <t>4061</t>
  </si>
  <si>
    <t>陶桂华</t>
  </si>
  <si>
    <t>145</t>
  </si>
  <si>
    <t>6228480038859385072</t>
  </si>
  <si>
    <t>310225196608062655</t>
  </si>
  <si>
    <t>4062</t>
  </si>
  <si>
    <t>王兴国</t>
  </si>
  <si>
    <t>684</t>
  </si>
  <si>
    <t>6228480038643451370</t>
  </si>
  <si>
    <t>310225196912302035</t>
  </si>
  <si>
    <t>4064</t>
  </si>
  <si>
    <t>林亚中</t>
  </si>
  <si>
    <t>292</t>
  </si>
  <si>
    <t>6228480031337388313</t>
  </si>
  <si>
    <t>310225196206202619</t>
  </si>
  <si>
    <t>4065</t>
  </si>
  <si>
    <t>龚林福</t>
  </si>
  <si>
    <t>305</t>
  </si>
  <si>
    <t>6228480038116007972</t>
  </si>
  <si>
    <t>310225197411231210</t>
  </si>
  <si>
    <t>4083</t>
  </si>
  <si>
    <t>储章</t>
  </si>
  <si>
    <t>501</t>
  </si>
  <si>
    <t>6228480030540793616</t>
  </si>
  <si>
    <t>411528198907255018</t>
  </si>
  <si>
    <t>4084</t>
  </si>
  <si>
    <t>杨明</t>
  </si>
  <si>
    <t>604</t>
  </si>
  <si>
    <t>6228480038081611170</t>
  </si>
  <si>
    <t>310225196512232613</t>
  </si>
  <si>
    <t>4085</t>
  </si>
  <si>
    <t>陈建忠</t>
  </si>
  <si>
    <t>394</t>
  </si>
  <si>
    <t>6230520030026624275</t>
  </si>
  <si>
    <t>310225197010100412</t>
  </si>
  <si>
    <t>4086</t>
  </si>
  <si>
    <t>张国栋</t>
  </si>
  <si>
    <t>121</t>
  </si>
  <si>
    <t>6228480038998940373</t>
  </si>
  <si>
    <t>310225196701252015</t>
  </si>
  <si>
    <t>4091</t>
  </si>
  <si>
    <t>朱文飞</t>
  </si>
  <si>
    <t>110</t>
  </si>
  <si>
    <t>6230520030042034970</t>
  </si>
  <si>
    <t>362526198105301725</t>
  </si>
  <si>
    <t>4223</t>
  </si>
  <si>
    <t>王海兰</t>
  </si>
  <si>
    <t>666</t>
  </si>
  <si>
    <t>6228480038116035577</t>
  </si>
  <si>
    <t>310225196003242637</t>
  </si>
  <si>
    <t>9803</t>
  </si>
  <si>
    <t>陈梁</t>
  </si>
  <si>
    <t>63</t>
  </si>
  <si>
    <t>6228480038116002072</t>
  </si>
  <si>
    <t>310225196010022050</t>
  </si>
  <si>
    <t>9804</t>
  </si>
  <si>
    <t>瞿永官</t>
  </si>
  <si>
    <t>195</t>
  </si>
  <si>
    <t>6228480038116015470</t>
  </si>
  <si>
    <t>310225198504300419</t>
  </si>
  <si>
    <t>4000</t>
  </si>
  <si>
    <t>金高峰</t>
  </si>
  <si>
    <t>322</t>
  </si>
  <si>
    <t>仓库管理</t>
  </si>
  <si>
    <t>6228480038116014978</t>
  </si>
  <si>
    <t>310225197503070418</t>
  </si>
  <si>
    <t>4001</t>
  </si>
  <si>
    <t>叶军</t>
  </si>
  <si>
    <t>344</t>
  </si>
  <si>
    <t>6228480038116045378</t>
  </si>
  <si>
    <t>310225197010162015</t>
  </si>
  <si>
    <t>4002</t>
  </si>
  <si>
    <t>陈强</t>
  </si>
  <si>
    <t>205</t>
  </si>
  <si>
    <t>6228480038116002775</t>
  </si>
  <si>
    <t>310225196709282032</t>
  </si>
  <si>
    <t>4003</t>
  </si>
  <si>
    <t>诸天元</t>
  </si>
  <si>
    <t>313</t>
  </si>
  <si>
    <t>6228480038967107871</t>
  </si>
  <si>
    <t>310225198612090420</t>
  </si>
  <si>
    <t>4007</t>
  </si>
  <si>
    <t>王妹妹</t>
  </si>
  <si>
    <t>585</t>
  </si>
  <si>
    <t>6228480038116037078</t>
  </si>
  <si>
    <t>310225197610022649</t>
  </si>
  <si>
    <t>4008</t>
  </si>
  <si>
    <t>沈燕华</t>
  </si>
  <si>
    <t>157</t>
  </si>
  <si>
    <t>6228480038237519871</t>
  </si>
  <si>
    <t>32038219860403786X</t>
  </si>
  <si>
    <t>4009</t>
  </si>
  <si>
    <t>董云</t>
  </si>
  <si>
    <t>573</t>
  </si>
  <si>
    <t>6228480038116006073</t>
  </si>
  <si>
    <t>510122198509045376</t>
  </si>
  <si>
    <t>1001</t>
  </si>
  <si>
    <t>陈前显</t>
  </si>
  <si>
    <t>320</t>
  </si>
  <si>
    <t>电缆管理</t>
  </si>
  <si>
    <t>6228480038116002577</t>
  </si>
  <si>
    <t>310225197810260449</t>
  </si>
  <si>
    <t>1004</t>
  </si>
  <si>
    <t>李丽</t>
  </si>
  <si>
    <t>65</t>
  </si>
  <si>
    <t>6228480038116017971</t>
  </si>
  <si>
    <t>511121196912140897</t>
  </si>
  <si>
    <t>1003</t>
  </si>
  <si>
    <t>熊建才</t>
  </si>
  <si>
    <t>29</t>
  </si>
  <si>
    <t>6228480038116041179</t>
  </si>
  <si>
    <t>310225197512082613</t>
  </si>
  <si>
    <t>1005</t>
  </si>
  <si>
    <t>徐建华</t>
  </si>
  <si>
    <t>114</t>
  </si>
  <si>
    <t>6228480038116041674</t>
  </si>
  <si>
    <t>36252819781108501X</t>
  </si>
  <si>
    <t>6002</t>
  </si>
  <si>
    <t>谢剑兵</t>
  </si>
  <si>
    <t>100</t>
  </si>
  <si>
    <t>电缆检验</t>
  </si>
  <si>
    <t>6228480038116040577</t>
  </si>
  <si>
    <t>372925198107105733</t>
  </si>
  <si>
    <t>6010</t>
  </si>
  <si>
    <t>张福伦</t>
  </si>
  <si>
    <t>490</t>
  </si>
  <si>
    <t>6228480038116048471</t>
  </si>
  <si>
    <t>34242219880912243X</t>
  </si>
  <si>
    <t>6011</t>
  </si>
  <si>
    <t>周明明</t>
  </si>
  <si>
    <t>607</t>
  </si>
  <si>
    <t>6228480038859465171</t>
  </si>
  <si>
    <t>310225196511062659</t>
  </si>
  <si>
    <t>9802</t>
  </si>
  <si>
    <t>朱国华</t>
  </si>
  <si>
    <t>87</t>
  </si>
  <si>
    <t>6228480038116055476</t>
  </si>
  <si>
    <t>320305198901201563</t>
  </si>
  <si>
    <t>6001</t>
  </si>
  <si>
    <t>王晴</t>
  </si>
  <si>
    <t>31</t>
  </si>
  <si>
    <t>6228480038116037375</t>
  </si>
  <si>
    <t>310225196808102615</t>
  </si>
  <si>
    <t>6003</t>
  </si>
  <si>
    <t>胡亚军</t>
  </si>
  <si>
    <t>135</t>
  </si>
  <si>
    <t>6228480038116012576</t>
  </si>
  <si>
    <t>310225197310242033</t>
  </si>
  <si>
    <t>6005</t>
  </si>
  <si>
    <t>宋志明</t>
  </si>
  <si>
    <t>149</t>
  </si>
  <si>
    <t>6228480038116031477</t>
  </si>
  <si>
    <t>320382198304077843</t>
  </si>
  <si>
    <t>6006</t>
  </si>
  <si>
    <t>王春艳</t>
  </si>
  <si>
    <t>177</t>
  </si>
  <si>
    <t>6228480038116034778</t>
  </si>
  <si>
    <t>310225198310190418</t>
  </si>
  <si>
    <t>6007</t>
  </si>
  <si>
    <t>唐立</t>
  </si>
  <si>
    <t>206</t>
  </si>
  <si>
    <t>6228480038116033176</t>
  </si>
  <si>
    <t>622722198206151411</t>
  </si>
  <si>
    <t>6008</t>
  </si>
  <si>
    <t>张海军</t>
  </si>
  <si>
    <t>300</t>
  </si>
  <si>
    <t>电缆员工</t>
  </si>
  <si>
    <t>6228480038116049073</t>
  </si>
  <si>
    <t>310225197111192037</t>
  </si>
  <si>
    <t>1037</t>
  </si>
  <si>
    <t>徐伟勇</t>
  </si>
  <si>
    <t>88</t>
  </si>
  <si>
    <t>6228480038116041872</t>
  </si>
  <si>
    <t>310225197906182633</t>
  </si>
  <si>
    <t>1039</t>
  </si>
  <si>
    <t>陈志华</t>
  </si>
  <si>
    <t>130</t>
  </si>
  <si>
    <t>9559980030321478114</t>
  </si>
  <si>
    <t>310225197411152619</t>
  </si>
  <si>
    <t>1040</t>
  </si>
  <si>
    <t>王国华</t>
  </si>
  <si>
    <t>102</t>
  </si>
  <si>
    <t>6228480038116035478</t>
  </si>
  <si>
    <t>310225197309130819</t>
  </si>
  <si>
    <t>1042</t>
  </si>
  <si>
    <t>唐卫忠</t>
  </si>
  <si>
    <t>278</t>
  </si>
  <si>
    <t>6228480038031288673</t>
  </si>
  <si>
    <t>310225196302012612</t>
  </si>
  <si>
    <t>1044</t>
  </si>
  <si>
    <t>付龙飞</t>
  </si>
  <si>
    <t>129</t>
  </si>
  <si>
    <t>6228480038116007071</t>
  </si>
  <si>
    <t>511011197311143562</t>
  </si>
  <si>
    <t>1050</t>
  </si>
  <si>
    <t>卿乐芝</t>
  </si>
  <si>
    <t>191</t>
  </si>
  <si>
    <t>6228480038116027871</t>
  </si>
  <si>
    <t>31022519640709241X</t>
  </si>
  <si>
    <t>1051</t>
  </si>
  <si>
    <t>徐志平</t>
  </si>
  <si>
    <t>275</t>
  </si>
  <si>
    <t>6228480038116042177</t>
  </si>
  <si>
    <t>310225197303152611</t>
  </si>
  <si>
    <t>1053</t>
  </si>
  <si>
    <t>孙华弟</t>
  </si>
  <si>
    <t>211</t>
  </si>
  <si>
    <t>6228480038116031972</t>
  </si>
  <si>
    <t>342221197410199214</t>
  </si>
  <si>
    <t>1055</t>
  </si>
  <si>
    <t>孟祥峰</t>
  </si>
  <si>
    <t>352</t>
  </si>
  <si>
    <t>6228480038116025073</t>
  </si>
  <si>
    <t>342221196503185511</t>
  </si>
  <si>
    <t>1087</t>
  </si>
  <si>
    <t>徐德祥</t>
  </si>
  <si>
    <t>199</t>
  </si>
  <si>
    <t>6228480038116041476</t>
  </si>
  <si>
    <t>320924199101042134</t>
  </si>
  <si>
    <t>1092</t>
  </si>
  <si>
    <t>许成忠</t>
  </si>
  <si>
    <t>166</t>
  </si>
  <si>
    <t>6228480038116042375</t>
  </si>
  <si>
    <t>320382197909053612</t>
  </si>
  <si>
    <t>1093</t>
  </si>
  <si>
    <t>张体江</t>
  </si>
  <si>
    <t>215</t>
  </si>
  <si>
    <t>6228480030718270512</t>
  </si>
  <si>
    <t>310225198111092612</t>
  </si>
  <si>
    <t>1100</t>
  </si>
  <si>
    <t>康志荣</t>
  </si>
  <si>
    <t>255</t>
  </si>
  <si>
    <t>6228480038116015876</t>
  </si>
  <si>
    <t>612401196909238514</t>
  </si>
  <si>
    <t>1111</t>
  </si>
  <si>
    <t>王纪明</t>
  </si>
  <si>
    <t>337</t>
  </si>
  <si>
    <t>6228480038116035874</t>
  </si>
  <si>
    <t>513822198810200372</t>
  </si>
  <si>
    <t>1131</t>
  </si>
  <si>
    <t>周敏</t>
  </si>
  <si>
    <t>232</t>
  </si>
  <si>
    <t>6228480038116054172</t>
  </si>
  <si>
    <t>511121197102183419</t>
  </si>
  <si>
    <t>1133</t>
  </si>
  <si>
    <t>汪见文</t>
  </si>
  <si>
    <t>458</t>
  </si>
  <si>
    <t>6228480038116033770</t>
  </si>
  <si>
    <t>310225196004232019</t>
  </si>
  <si>
    <t>1136</t>
  </si>
  <si>
    <t>吴林祥</t>
  </si>
  <si>
    <t>495</t>
  </si>
  <si>
    <t>6228480038116039678</t>
  </si>
  <si>
    <t>421023197310028136</t>
  </si>
  <si>
    <t>1155</t>
  </si>
  <si>
    <t>余金法</t>
  </si>
  <si>
    <t>611</t>
  </si>
  <si>
    <t>6228480038116046178</t>
  </si>
  <si>
    <t>310225197306282614</t>
  </si>
  <si>
    <t>1173</t>
  </si>
  <si>
    <t>王爱军</t>
  </si>
  <si>
    <t>101</t>
  </si>
  <si>
    <t>6228480038116034273</t>
  </si>
  <si>
    <t>421023197607238193</t>
  </si>
  <si>
    <t>1174</t>
  </si>
  <si>
    <t>余华法</t>
  </si>
  <si>
    <t>578</t>
  </si>
  <si>
    <t>6228480038116046079</t>
  </si>
  <si>
    <t>342422197403152335</t>
  </si>
  <si>
    <t>1177</t>
  </si>
  <si>
    <t>程隆喜</t>
  </si>
  <si>
    <t>59</t>
  </si>
  <si>
    <t>6228480038116004177</t>
  </si>
  <si>
    <t>342122197806074435</t>
  </si>
  <si>
    <t>1184</t>
  </si>
  <si>
    <t>邱东健</t>
  </si>
  <si>
    <t>471</t>
  </si>
  <si>
    <t>6228480038116027970</t>
  </si>
  <si>
    <t>310225197512032616</t>
  </si>
  <si>
    <t>1206</t>
  </si>
  <si>
    <t>金志强</t>
  </si>
  <si>
    <t>405</t>
  </si>
  <si>
    <t>6228480038116015173</t>
  </si>
  <si>
    <t>342422196708051696</t>
  </si>
  <si>
    <t>1207</t>
  </si>
  <si>
    <t>桑瑞根</t>
  </si>
  <si>
    <t>485</t>
  </si>
  <si>
    <t>6228480038116029075</t>
  </si>
  <si>
    <t>330922198204195533</t>
  </si>
  <si>
    <t>1210</t>
  </si>
  <si>
    <t>张沪军</t>
  </si>
  <si>
    <t>424</t>
  </si>
  <si>
    <t>6228480038116049271</t>
  </si>
  <si>
    <t>310225196310282030</t>
  </si>
  <si>
    <t>1211</t>
  </si>
  <si>
    <t>朱贤军</t>
  </si>
  <si>
    <t>363</t>
  </si>
  <si>
    <t>6228480038042975672</t>
  </si>
  <si>
    <t>34242219911112231X</t>
  </si>
  <si>
    <t>1222</t>
  </si>
  <si>
    <t>邹传亮</t>
  </si>
  <si>
    <t>469</t>
  </si>
  <si>
    <t>6228480038116056375</t>
  </si>
  <si>
    <t>310225198208211817</t>
  </si>
  <si>
    <t>1229</t>
  </si>
  <si>
    <t>施秋华</t>
  </si>
  <si>
    <t>555</t>
  </si>
  <si>
    <t>6228480038116030073</t>
  </si>
  <si>
    <t>612401197211178526</t>
  </si>
  <si>
    <t>1272</t>
  </si>
  <si>
    <t>胡龙菊</t>
  </si>
  <si>
    <t>432</t>
  </si>
  <si>
    <t>拉丝车间</t>
  </si>
  <si>
    <t>6228480038134294073</t>
  </si>
  <si>
    <t>在职电缆员工</t>
  </si>
  <si>
    <t>320723198108213272</t>
  </si>
  <si>
    <t>1273</t>
  </si>
  <si>
    <t>付小宝</t>
  </si>
  <si>
    <t>279</t>
  </si>
  <si>
    <t>6228480038351356878</t>
  </si>
  <si>
    <t>512922196907044578</t>
  </si>
  <si>
    <t>1285</t>
  </si>
  <si>
    <t>郑君育</t>
  </si>
  <si>
    <t>373</t>
  </si>
  <si>
    <t>6228480038052122371</t>
  </si>
  <si>
    <t>342422199111162354</t>
  </si>
  <si>
    <t>1293</t>
  </si>
  <si>
    <t>沈言兆</t>
  </si>
  <si>
    <t>550</t>
  </si>
  <si>
    <t>6228480038277930376</t>
  </si>
  <si>
    <t>510311198702071316</t>
  </si>
  <si>
    <t>1316</t>
  </si>
  <si>
    <t>明光平</t>
  </si>
  <si>
    <t>267</t>
  </si>
  <si>
    <t>6228480038312749971</t>
  </si>
  <si>
    <t>512223197412306575</t>
  </si>
  <si>
    <t>1343</t>
  </si>
  <si>
    <t>姚明军</t>
  </si>
  <si>
    <t>690</t>
  </si>
  <si>
    <t>6228480038850736372</t>
  </si>
  <si>
    <t>310225197402012630</t>
  </si>
  <si>
    <t>1354</t>
  </si>
  <si>
    <t>陈永军</t>
  </si>
  <si>
    <t>179</t>
  </si>
  <si>
    <t>6228480038764124376</t>
  </si>
  <si>
    <t>500101198806063657</t>
  </si>
  <si>
    <t>1359</t>
  </si>
  <si>
    <t>杨锋</t>
  </si>
  <si>
    <t>354</t>
  </si>
  <si>
    <t>6228480038914431176</t>
  </si>
  <si>
    <t>310225197305172616</t>
  </si>
  <si>
    <t>1363</t>
  </si>
  <si>
    <t>张跃群</t>
  </si>
  <si>
    <t>413</t>
  </si>
  <si>
    <t>6228480038975022179</t>
  </si>
  <si>
    <t>370481199404222617</t>
  </si>
  <si>
    <t>1370</t>
  </si>
  <si>
    <t>陈刚</t>
  </si>
  <si>
    <t>599</t>
  </si>
  <si>
    <t>6228480038999531270</t>
  </si>
  <si>
    <t>310225197601222059</t>
  </si>
  <si>
    <t>1379</t>
  </si>
  <si>
    <t>钱刚</t>
  </si>
  <si>
    <t>141</t>
  </si>
  <si>
    <t>6230520030042043278</t>
  </si>
  <si>
    <t>310225196002252665</t>
  </si>
  <si>
    <t>7511</t>
  </si>
  <si>
    <t>仇春妹</t>
  </si>
  <si>
    <t>175</t>
  </si>
  <si>
    <t>6228480038116004276</t>
  </si>
  <si>
    <t>310225197601300811</t>
  </si>
  <si>
    <t>8246</t>
  </si>
  <si>
    <t>蔡应军</t>
  </si>
  <si>
    <t>483</t>
  </si>
  <si>
    <t>6228480039013391576</t>
  </si>
  <si>
    <t>510311198307281313</t>
  </si>
  <si>
    <t>8328</t>
  </si>
  <si>
    <t>雷耀从</t>
  </si>
  <si>
    <t>631</t>
  </si>
  <si>
    <t>6228480039110909676</t>
  </si>
  <si>
    <t>412728198704262236</t>
  </si>
  <si>
    <t>8367</t>
  </si>
  <si>
    <t>孙玉东</t>
  </si>
  <si>
    <t>728</t>
  </si>
  <si>
    <t>6230520030043067771</t>
  </si>
  <si>
    <t>341221199110184625</t>
  </si>
  <si>
    <t>8432</t>
  </si>
  <si>
    <t>韦彩侠</t>
  </si>
  <si>
    <t>552</t>
  </si>
  <si>
    <t>6230520030042591276</t>
  </si>
  <si>
    <t>320382198010113642</t>
  </si>
  <si>
    <t>8446</t>
  </si>
  <si>
    <t>高庆芹</t>
  </si>
  <si>
    <t>447</t>
  </si>
  <si>
    <t>6228480038278221171</t>
  </si>
  <si>
    <t>341221199002034830</t>
  </si>
  <si>
    <t>8459</t>
  </si>
  <si>
    <t>郭振</t>
  </si>
  <si>
    <t>74</t>
  </si>
  <si>
    <t>6228480038798072575</t>
  </si>
  <si>
    <t>310225196205242037</t>
  </si>
  <si>
    <t>9807</t>
  </si>
  <si>
    <t>王良华</t>
  </si>
  <si>
    <t>287</t>
  </si>
  <si>
    <t>6228480038116036575</t>
  </si>
  <si>
    <t>341182197209014851</t>
  </si>
  <si>
    <t>6004</t>
  </si>
  <si>
    <t>魏加刚</t>
  </si>
  <si>
    <t>351</t>
  </si>
  <si>
    <t>6228480038116038670</t>
  </si>
  <si>
    <t>31022519660823201X</t>
  </si>
  <si>
    <t>9706</t>
  </si>
  <si>
    <t>陆桂兴</t>
  </si>
  <si>
    <t>142</t>
  </si>
  <si>
    <t>6228480038116021874</t>
  </si>
  <si>
    <t>310104196712174019</t>
  </si>
  <si>
    <t>9707</t>
  </si>
  <si>
    <t>周斌</t>
  </si>
  <si>
    <t>627</t>
  </si>
  <si>
    <t>6228480038134340678</t>
  </si>
  <si>
    <t>342422196807184056</t>
  </si>
  <si>
    <t>7307</t>
  </si>
  <si>
    <t>李兴元</t>
  </si>
  <si>
    <t>679</t>
  </si>
  <si>
    <t>发运部</t>
  </si>
  <si>
    <t>6228480038613293778</t>
  </si>
  <si>
    <t>411081197906244579</t>
  </si>
  <si>
    <t>5001</t>
  </si>
  <si>
    <t>李会彬</t>
  </si>
  <si>
    <t>397</t>
  </si>
  <si>
    <t>6228480038116017070</t>
  </si>
  <si>
    <t>310227198011230013</t>
  </si>
  <si>
    <t>5002</t>
  </si>
  <si>
    <t>顾建锋</t>
  </si>
  <si>
    <t>224</t>
  </si>
  <si>
    <t>6228480038116008475</t>
  </si>
  <si>
    <t>342423199012103814</t>
  </si>
  <si>
    <t>5003</t>
  </si>
  <si>
    <t>王元宏</t>
  </si>
  <si>
    <t>383</t>
  </si>
  <si>
    <t>6228480039049855875</t>
  </si>
  <si>
    <t>51062319891215711X</t>
  </si>
  <si>
    <t>5005</t>
  </si>
  <si>
    <t>严中华</t>
  </si>
  <si>
    <t>380</t>
  </si>
  <si>
    <t>6228480038265976175</t>
  </si>
  <si>
    <t>413021197404275039</t>
  </si>
  <si>
    <t>5007</t>
  </si>
  <si>
    <t>杨玉红</t>
  </si>
  <si>
    <t>237</t>
  </si>
  <si>
    <t>6228480038082017575</t>
  </si>
  <si>
    <t>342901198911161836</t>
  </si>
  <si>
    <t>5008</t>
  </si>
  <si>
    <t>杨刚</t>
  </si>
  <si>
    <t>513</t>
  </si>
  <si>
    <t>6228480038116043779</t>
  </si>
  <si>
    <t>33072419720218132X</t>
  </si>
  <si>
    <t>5009</t>
  </si>
  <si>
    <t>胡庆芳</t>
  </si>
  <si>
    <t>6228480320904144112</t>
  </si>
  <si>
    <t>412902197003186114</t>
  </si>
  <si>
    <t>5011</t>
  </si>
  <si>
    <t>夏朝合</t>
  </si>
  <si>
    <t>6228480759731998572</t>
  </si>
  <si>
    <t>36252419891020102X</t>
  </si>
  <si>
    <t>5012</t>
  </si>
  <si>
    <t>宋红霞</t>
  </si>
  <si>
    <t>6228480031730027112</t>
  </si>
  <si>
    <t>510522199406299556</t>
  </si>
  <si>
    <t>5013</t>
  </si>
  <si>
    <t>刘勇</t>
  </si>
  <si>
    <t>6228480329214434279</t>
  </si>
  <si>
    <t>510623199403266515</t>
  </si>
  <si>
    <t>8252</t>
  </si>
  <si>
    <t>刘正帅</t>
  </si>
  <si>
    <t>118</t>
  </si>
  <si>
    <t>6228480492616581616</t>
  </si>
  <si>
    <t>342422198612134584</t>
  </si>
  <si>
    <t>2143</t>
  </si>
  <si>
    <t>王丙苗</t>
  </si>
  <si>
    <t>广州车间</t>
  </si>
  <si>
    <t>6228480038962364378</t>
  </si>
  <si>
    <t>342422198711174338</t>
  </si>
  <si>
    <t>3007</t>
  </si>
  <si>
    <t>王波</t>
  </si>
  <si>
    <t>6228480038116034372</t>
  </si>
  <si>
    <t>445224199610171835</t>
  </si>
  <si>
    <t>7804</t>
  </si>
  <si>
    <t>方浩扬</t>
  </si>
  <si>
    <t>6228480086113291271</t>
  </si>
  <si>
    <t>362128197109203117</t>
  </si>
  <si>
    <t>7808</t>
  </si>
  <si>
    <t>宋志生</t>
  </si>
  <si>
    <t>6228480086668834475</t>
  </si>
  <si>
    <t>450330198612280432</t>
  </si>
  <si>
    <t>7810</t>
  </si>
  <si>
    <t>梁普翔</t>
  </si>
  <si>
    <t>6228480086718657876</t>
  </si>
  <si>
    <t>450324198702070714</t>
  </si>
  <si>
    <t>7813</t>
  </si>
  <si>
    <t>唐能能</t>
  </si>
  <si>
    <t>6228480038116033275</t>
  </si>
  <si>
    <t>440184198812193946</t>
  </si>
  <si>
    <t>7832</t>
  </si>
  <si>
    <t>赵清华</t>
  </si>
  <si>
    <t>6228410080527093519</t>
  </si>
  <si>
    <t>450331199111030313</t>
  </si>
  <si>
    <t>7835</t>
  </si>
  <si>
    <t>黄家卓</t>
  </si>
  <si>
    <t>6228480086850045872</t>
  </si>
  <si>
    <t>440582199808136934</t>
  </si>
  <si>
    <t>7837</t>
  </si>
  <si>
    <t>林寅</t>
  </si>
  <si>
    <t>6228480086842292772</t>
  </si>
  <si>
    <t>445224199809281812</t>
  </si>
  <si>
    <t>7838</t>
  </si>
  <si>
    <t>方浩智</t>
  </si>
  <si>
    <t>6228480086849276372</t>
  </si>
  <si>
    <t>210682198810184618</t>
  </si>
  <si>
    <t>7847</t>
  </si>
  <si>
    <t>黄胜民</t>
  </si>
  <si>
    <t>6228480086846756772</t>
  </si>
  <si>
    <t>452131198502193634</t>
  </si>
  <si>
    <t>7855</t>
  </si>
  <si>
    <t>农兴亮</t>
  </si>
  <si>
    <t>6228480086905899877</t>
  </si>
  <si>
    <t>431224198810043088</t>
  </si>
  <si>
    <t>7857</t>
  </si>
  <si>
    <t>李梦蝶</t>
  </si>
  <si>
    <t>6228481699030336372</t>
  </si>
  <si>
    <t>320925198806235149</t>
  </si>
  <si>
    <t>8282</t>
  </si>
  <si>
    <t>何芳</t>
  </si>
  <si>
    <t>6230520080020274072</t>
  </si>
  <si>
    <t>441821199501112414</t>
  </si>
  <si>
    <t>8532</t>
  </si>
  <si>
    <t>朱杰平</t>
  </si>
  <si>
    <t>6230520080040987679</t>
  </si>
  <si>
    <t>440184198510023343</t>
  </si>
  <si>
    <t>8535</t>
  </si>
  <si>
    <t>李敏华</t>
  </si>
  <si>
    <t>6228480084696567514</t>
  </si>
  <si>
    <t>310225198107070461</t>
  </si>
  <si>
    <t>4502</t>
  </si>
  <si>
    <t>俞萍</t>
  </si>
  <si>
    <t>144</t>
  </si>
  <si>
    <t>后勤部</t>
  </si>
  <si>
    <t>6228480038116046772</t>
  </si>
  <si>
    <t>310225196109212612</t>
  </si>
  <si>
    <t>4504</t>
  </si>
  <si>
    <t>朱正伯</t>
  </si>
  <si>
    <t>90</t>
  </si>
  <si>
    <t>6228480038116056078</t>
  </si>
  <si>
    <t>310225197402052667</t>
  </si>
  <si>
    <t>4506</t>
  </si>
  <si>
    <t>严忠妹</t>
  </si>
  <si>
    <t>197</t>
  </si>
  <si>
    <t>6228480038217169374</t>
  </si>
  <si>
    <t>310225195911072616</t>
  </si>
  <si>
    <t>4507</t>
  </si>
  <si>
    <t>曹国鑫</t>
  </si>
  <si>
    <t>53</t>
  </si>
  <si>
    <t>6228480038471027573</t>
  </si>
  <si>
    <t>310225195901022623</t>
  </si>
  <si>
    <t>4508</t>
  </si>
  <si>
    <t>董龙仙</t>
  </si>
  <si>
    <t>695</t>
  </si>
  <si>
    <t>6228480038312744972</t>
  </si>
  <si>
    <t>310225196103252621</t>
  </si>
  <si>
    <t>4510</t>
  </si>
  <si>
    <t>董凤仙</t>
  </si>
  <si>
    <t>635</t>
  </si>
  <si>
    <t>6228480038116005570</t>
  </si>
  <si>
    <t>310225196409132630</t>
  </si>
  <si>
    <t>4512</t>
  </si>
  <si>
    <t>罗卫龙</t>
  </si>
  <si>
    <t>207</t>
  </si>
  <si>
    <t>6228480038116023474</t>
  </si>
  <si>
    <t>310225196605272622</t>
  </si>
  <si>
    <t>4513</t>
  </si>
  <si>
    <t>吴红花</t>
  </si>
  <si>
    <t>633</t>
  </si>
  <si>
    <t>6228480038569907579</t>
  </si>
  <si>
    <t>310225195608252630</t>
  </si>
  <si>
    <t>4515</t>
  </si>
  <si>
    <t>傅正宇</t>
  </si>
  <si>
    <t>669</t>
  </si>
  <si>
    <t>6230520030026665377</t>
  </si>
  <si>
    <t>310225196307182629</t>
  </si>
  <si>
    <t>4521</t>
  </si>
  <si>
    <t>褚芹仙</t>
  </si>
  <si>
    <t>676</t>
  </si>
  <si>
    <t>6228480038454976374</t>
  </si>
  <si>
    <t>310225195507202618</t>
  </si>
  <si>
    <t>7506</t>
  </si>
  <si>
    <t>胡学明</t>
  </si>
  <si>
    <t>52</t>
  </si>
  <si>
    <t>6228480038955894878</t>
  </si>
  <si>
    <t>310225195209262639</t>
  </si>
  <si>
    <t>7507</t>
  </si>
  <si>
    <t>计炳全</t>
  </si>
  <si>
    <t>596</t>
  </si>
  <si>
    <t>6228480038116013673</t>
  </si>
  <si>
    <t>310225195905282641</t>
  </si>
  <si>
    <t>7513</t>
  </si>
  <si>
    <t>沈新华</t>
  </si>
  <si>
    <t>204</t>
  </si>
  <si>
    <t>6228480030479165612</t>
  </si>
  <si>
    <t>310225196006192612</t>
  </si>
  <si>
    <t>7514</t>
  </si>
  <si>
    <t>严志明</t>
  </si>
  <si>
    <t>560</t>
  </si>
  <si>
    <t>6228480038312747876</t>
  </si>
  <si>
    <t>62030219681101162X</t>
  </si>
  <si>
    <t>8351</t>
  </si>
  <si>
    <t>代红梅</t>
  </si>
  <si>
    <t>726</t>
  </si>
  <si>
    <t>6230520030043147375</t>
  </si>
  <si>
    <t>310225196007112610</t>
  </si>
  <si>
    <t>9808</t>
  </si>
  <si>
    <t>王龙明</t>
  </si>
  <si>
    <t>225</t>
  </si>
  <si>
    <t>6228480038629652975</t>
  </si>
  <si>
    <t>310225196104282611</t>
  </si>
  <si>
    <t>9806</t>
  </si>
  <si>
    <t>唐祥海</t>
  </si>
  <si>
    <t>71</t>
  </si>
  <si>
    <t>6228480038116033374</t>
  </si>
  <si>
    <t>372925196904045930</t>
  </si>
  <si>
    <t>2063</t>
  </si>
  <si>
    <t>晁宽明</t>
  </si>
  <si>
    <t>209</t>
  </si>
  <si>
    <t>接插件2开线</t>
  </si>
  <si>
    <t>6228480039052619374</t>
  </si>
  <si>
    <t>341282199311076033</t>
  </si>
  <si>
    <t>3700</t>
  </si>
  <si>
    <t>董潇</t>
  </si>
  <si>
    <t>484</t>
  </si>
  <si>
    <t>6228480038523140473</t>
  </si>
  <si>
    <t>340121197406012536</t>
  </si>
  <si>
    <t>3705</t>
  </si>
  <si>
    <t>孙庆家</t>
  </si>
  <si>
    <t>476</t>
  </si>
  <si>
    <t>6228480038842567877</t>
  </si>
  <si>
    <t>320822197206280318</t>
  </si>
  <si>
    <t>3710</t>
  </si>
  <si>
    <t>陈福洲</t>
  </si>
  <si>
    <t>54</t>
  </si>
  <si>
    <t>6228480039114150772</t>
  </si>
  <si>
    <t>342129197504136017</t>
  </si>
  <si>
    <t>3711</t>
  </si>
  <si>
    <t>杨丙清</t>
  </si>
  <si>
    <t>93</t>
  </si>
  <si>
    <t>6228480038116043175</t>
  </si>
  <si>
    <t>620503197304156420</t>
  </si>
  <si>
    <t>3712</t>
  </si>
  <si>
    <t>丁彦花</t>
  </si>
  <si>
    <t>400</t>
  </si>
  <si>
    <t>6228480038312733876</t>
  </si>
  <si>
    <t>310225197410031612</t>
  </si>
  <si>
    <t>3713</t>
  </si>
  <si>
    <t>储召军</t>
  </si>
  <si>
    <t>505</t>
  </si>
  <si>
    <t>6228480038116004375</t>
  </si>
  <si>
    <t>422421196609042042</t>
  </si>
  <si>
    <t>3714</t>
  </si>
  <si>
    <t>任永香</t>
  </si>
  <si>
    <t>425</t>
  </si>
  <si>
    <t>6228480038252292578</t>
  </si>
  <si>
    <t>320723198605292215</t>
  </si>
  <si>
    <t>3717</t>
  </si>
  <si>
    <t>王春雷</t>
  </si>
  <si>
    <t>282</t>
  </si>
  <si>
    <t>6228480038116034679</t>
  </si>
  <si>
    <t>342422197808124316</t>
  </si>
  <si>
    <t>3718</t>
  </si>
  <si>
    <t>李仁春</t>
  </si>
  <si>
    <t>492</t>
  </si>
  <si>
    <t>6228480038116018276</t>
  </si>
  <si>
    <t>340121197110121004</t>
  </si>
  <si>
    <t>3720</t>
  </si>
  <si>
    <t>张有君</t>
  </si>
  <si>
    <t>213</t>
  </si>
  <si>
    <t>6228480038053786570</t>
  </si>
  <si>
    <t>310225197902242619</t>
  </si>
  <si>
    <t>3721</t>
  </si>
  <si>
    <t>顾华建</t>
  </si>
  <si>
    <t>335</t>
  </si>
  <si>
    <t>6228480038116008376</t>
  </si>
  <si>
    <t>34012119780414071X</t>
  </si>
  <si>
    <t>3732</t>
  </si>
  <si>
    <t>王业山</t>
  </si>
  <si>
    <t>620</t>
  </si>
  <si>
    <t>6228480038509860078</t>
  </si>
  <si>
    <t>342129197111104014</t>
  </si>
  <si>
    <t>3733</t>
  </si>
  <si>
    <t>段涛</t>
  </si>
  <si>
    <t>334</t>
  </si>
  <si>
    <t>6228480038868154279</t>
  </si>
  <si>
    <t>342128196608061012</t>
  </si>
  <si>
    <t>4227</t>
  </si>
  <si>
    <t>赵治功</t>
  </si>
  <si>
    <t>302</t>
  </si>
  <si>
    <t>6230520030026642871</t>
  </si>
  <si>
    <t>在职接插件2开线</t>
  </si>
  <si>
    <t>510922199204183899</t>
  </si>
  <si>
    <t>8450</t>
  </si>
  <si>
    <t>解东生</t>
  </si>
  <si>
    <t>143</t>
  </si>
  <si>
    <t>6230520030042496971</t>
  </si>
  <si>
    <t>512221197406011620</t>
  </si>
  <si>
    <t>8520</t>
  </si>
  <si>
    <t>万良萍</t>
  </si>
  <si>
    <t>470</t>
  </si>
  <si>
    <t>线束车间</t>
  </si>
  <si>
    <t>6228480031356239116</t>
  </si>
  <si>
    <t>在职接插件车间</t>
  </si>
  <si>
    <t>340321199602015945</t>
  </si>
  <si>
    <t>8521</t>
  </si>
  <si>
    <t>褚慧敏</t>
  </si>
  <si>
    <t>475</t>
  </si>
  <si>
    <t>6228480679215438079</t>
  </si>
  <si>
    <t>310225197101112427</t>
  </si>
  <si>
    <t>3033</t>
  </si>
  <si>
    <t>蔡惠娟</t>
  </si>
  <si>
    <t>333</t>
  </si>
  <si>
    <t>接插件车间</t>
  </si>
  <si>
    <t>6228480038116000175</t>
  </si>
  <si>
    <t>513024197512144565</t>
  </si>
  <si>
    <t>3034</t>
  </si>
  <si>
    <t>张芬</t>
  </si>
  <si>
    <t>256</t>
  </si>
  <si>
    <t>6228480038116048273</t>
  </si>
  <si>
    <t>342421197310264622</t>
  </si>
  <si>
    <t>3038</t>
  </si>
  <si>
    <t>吴之荣</t>
  </si>
  <si>
    <t>221</t>
  </si>
  <si>
    <t>6228480038116040072</t>
  </si>
  <si>
    <t>330182199209260717</t>
  </si>
  <si>
    <t>3039</t>
  </si>
  <si>
    <t>吴焕</t>
  </si>
  <si>
    <t>389</t>
  </si>
  <si>
    <t>6228480038134317478</t>
  </si>
  <si>
    <t>511121197404170488</t>
  </si>
  <si>
    <t>3040</t>
  </si>
  <si>
    <t>杨润清</t>
  </si>
  <si>
    <t>395</t>
  </si>
  <si>
    <t>6228480038116044371</t>
  </si>
  <si>
    <t>320919196909044760</t>
  </si>
  <si>
    <t>3041</t>
  </si>
  <si>
    <t>刘世方</t>
  </si>
  <si>
    <t>296</t>
  </si>
  <si>
    <t>6228480038328975776</t>
  </si>
  <si>
    <t>412828198610072146</t>
  </si>
  <si>
    <t>3042</t>
  </si>
  <si>
    <t>周小莹</t>
  </si>
  <si>
    <t>524</t>
  </si>
  <si>
    <t>6228480038955894779</t>
  </si>
  <si>
    <t>340421198710083858</t>
  </si>
  <si>
    <t>3048</t>
  </si>
  <si>
    <t>刘邦</t>
  </si>
  <si>
    <t>443</t>
  </si>
  <si>
    <t>6228480038667975775</t>
  </si>
  <si>
    <t>341224198802054535</t>
  </si>
  <si>
    <t>3051</t>
  </si>
  <si>
    <t>郭广风</t>
  </si>
  <si>
    <t>243</t>
  </si>
  <si>
    <t>6228480038399399070</t>
  </si>
  <si>
    <t>320723198712212620</t>
  </si>
  <si>
    <t>3054</t>
  </si>
  <si>
    <t>陈腊梅</t>
  </si>
  <si>
    <t>370</t>
  </si>
  <si>
    <t>6228480038717002877</t>
  </si>
  <si>
    <t>411023198209034518</t>
  </si>
  <si>
    <t>3057</t>
  </si>
  <si>
    <t>鲁满锋</t>
  </si>
  <si>
    <t>574</t>
  </si>
  <si>
    <t>6228480038116021775</t>
  </si>
  <si>
    <t>511121197608298141</t>
  </si>
  <si>
    <t>3061</t>
  </si>
  <si>
    <t>何秀华</t>
  </si>
  <si>
    <t>257</t>
  </si>
  <si>
    <t>6228480038116011073</t>
  </si>
  <si>
    <t>340421198905293812</t>
  </si>
  <si>
    <t>3072</t>
  </si>
  <si>
    <t>胡文文</t>
  </si>
  <si>
    <t>46</t>
  </si>
  <si>
    <t>6228480038116012477</t>
  </si>
  <si>
    <t>342422196711222636</t>
  </si>
  <si>
    <t>3073</t>
  </si>
  <si>
    <t>陈兆信</t>
  </si>
  <si>
    <t>590</t>
  </si>
  <si>
    <t>6228480038116003575</t>
  </si>
  <si>
    <t>342422198302214554</t>
  </si>
  <si>
    <t>3077</t>
  </si>
  <si>
    <t>许松</t>
  </si>
  <si>
    <t>186</t>
  </si>
  <si>
    <t>6230520030004273970</t>
  </si>
  <si>
    <t>341521199508212311</t>
  </si>
  <si>
    <t>3078</t>
  </si>
  <si>
    <t>时应根</t>
  </si>
  <si>
    <t>591</t>
  </si>
  <si>
    <t>6228480038116030172</t>
  </si>
  <si>
    <t>340321198110177628</t>
  </si>
  <si>
    <t>3095</t>
  </si>
  <si>
    <t>钱树娟</t>
  </si>
  <si>
    <t>239</t>
  </si>
  <si>
    <t>6228480038377765979</t>
  </si>
  <si>
    <t>513524197307061733</t>
  </si>
  <si>
    <t>3101</t>
  </si>
  <si>
    <t>张谋学</t>
  </si>
  <si>
    <t>348</t>
  </si>
  <si>
    <t>6228480038252282579</t>
  </si>
  <si>
    <t>512323197002286829</t>
  </si>
  <si>
    <t>3104</t>
  </si>
  <si>
    <t>张小娥</t>
  </si>
  <si>
    <t>452</t>
  </si>
  <si>
    <t>6228480038252284070</t>
  </si>
  <si>
    <t>51300219960229455X</t>
  </si>
  <si>
    <t>3105</t>
  </si>
  <si>
    <t>唐波</t>
  </si>
  <si>
    <t>516</t>
  </si>
  <si>
    <t>6228480038729833178</t>
  </si>
  <si>
    <t>372925197110265944</t>
  </si>
  <si>
    <t>3107</t>
  </si>
  <si>
    <t>晁凤巧</t>
  </si>
  <si>
    <t>715</t>
  </si>
  <si>
    <t>6228480038351339577</t>
  </si>
  <si>
    <t>511024199002192564</t>
  </si>
  <si>
    <t>3108</t>
  </si>
  <si>
    <t>黄霞</t>
  </si>
  <si>
    <t>410</t>
  </si>
  <si>
    <t>6228480038312749872</t>
  </si>
  <si>
    <t>532529199409060612</t>
  </si>
  <si>
    <t>3118</t>
  </si>
  <si>
    <t>罗伟</t>
  </si>
  <si>
    <t>21</t>
  </si>
  <si>
    <t>6228480039087063374</t>
  </si>
  <si>
    <t>342423197406137794</t>
  </si>
  <si>
    <t>3123</t>
  </si>
  <si>
    <t>崔红田</t>
  </si>
  <si>
    <t>677</t>
  </si>
  <si>
    <t>6228480038914445879</t>
  </si>
  <si>
    <t>34222119761120354X</t>
  </si>
  <si>
    <t>3131</t>
  </si>
  <si>
    <t>单彩侠</t>
  </si>
  <si>
    <t>614</t>
  </si>
  <si>
    <t>6228480038435622071</t>
  </si>
  <si>
    <t>320724199107160974</t>
  </si>
  <si>
    <t>3161</t>
  </si>
  <si>
    <t>陈浩</t>
  </si>
  <si>
    <t>504</t>
  </si>
  <si>
    <t>行政销售部</t>
  </si>
  <si>
    <t>6228480038562965475</t>
  </si>
  <si>
    <t>341221199009246027</t>
  </si>
  <si>
    <t>3162</t>
  </si>
  <si>
    <t>闫苗云</t>
  </si>
  <si>
    <t>441</t>
  </si>
  <si>
    <t>6228480038509870077</t>
  </si>
  <si>
    <t>321323198601223641</t>
  </si>
  <si>
    <t>3184</t>
  </si>
  <si>
    <t>房丽娟</t>
  </si>
  <si>
    <t>691</t>
  </si>
  <si>
    <t>6228480038517850277</t>
  </si>
  <si>
    <t>512921196911064620</t>
  </si>
  <si>
    <t>3190</t>
  </si>
  <si>
    <t>岳旭丽</t>
  </si>
  <si>
    <t>721</t>
  </si>
  <si>
    <t>6228480038429989775</t>
  </si>
  <si>
    <t>341282199501026029</t>
  </si>
  <si>
    <t>3213</t>
  </si>
  <si>
    <t>应影</t>
  </si>
  <si>
    <t>309</t>
  </si>
  <si>
    <t>6228480038523140572</t>
  </si>
  <si>
    <t>340822197408155527</t>
  </si>
  <si>
    <t>3217</t>
  </si>
  <si>
    <t>徐应霞</t>
  </si>
  <si>
    <t>78</t>
  </si>
  <si>
    <t>6228480038859470072</t>
  </si>
  <si>
    <t>341282198903116022</t>
  </si>
  <si>
    <t>3218</t>
  </si>
  <si>
    <t>胡桂英</t>
  </si>
  <si>
    <t>323</t>
  </si>
  <si>
    <t>6228480038404098576</t>
  </si>
  <si>
    <t>511027197306149178</t>
  </si>
  <si>
    <t>3249</t>
  </si>
  <si>
    <t>陈洪</t>
  </si>
  <si>
    <t>601</t>
  </si>
  <si>
    <t>6228480038922263371</t>
  </si>
  <si>
    <t>532529199206150618</t>
  </si>
  <si>
    <t>3254</t>
  </si>
  <si>
    <t>罗贵</t>
  </si>
  <si>
    <t>173</t>
  </si>
  <si>
    <t>6228480039049512278</t>
  </si>
  <si>
    <t>310225197309252648</t>
  </si>
  <si>
    <t>3293</t>
  </si>
  <si>
    <t>康凤珍</t>
  </si>
  <si>
    <t>464</t>
  </si>
  <si>
    <t>6228480038764201075</t>
  </si>
  <si>
    <t>320724198907160994</t>
  </si>
  <si>
    <t>3298</t>
  </si>
  <si>
    <t>刘学伟</t>
  </si>
  <si>
    <t>126</t>
  </si>
  <si>
    <t>6228480038052191772</t>
  </si>
  <si>
    <t>320724198912040946</t>
  </si>
  <si>
    <t>3299</t>
  </si>
  <si>
    <t>王亭</t>
  </si>
  <si>
    <t>245</t>
  </si>
  <si>
    <t>6228480038052191871</t>
  </si>
  <si>
    <t>511523198501085604</t>
  </si>
  <si>
    <t>3307</t>
  </si>
  <si>
    <t>熊小玲</t>
  </si>
  <si>
    <t>439</t>
  </si>
  <si>
    <t>6228480038751255779</t>
  </si>
  <si>
    <t>130426198710252933</t>
  </si>
  <si>
    <t>3319</t>
  </si>
  <si>
    <t>李兆辉</t>
  </si>
  <si>
    <t>283</t>
  </si>
  <si>
    <t>6228480038798052171</t>
  </si>
  <si>
    <t>411528199109035314</t>
  </si>
  <si>
    <t>3335</t>
  </si>
  <si>
    <t>杨俊2</t>
  </si>
  <si>
    <t>519</t>
  </si>
  <si>
    <t>6228480038850758178</t>
  </si>
  <si>
    <t>342422198509164320</t>
  </si>
  <si>
    <t>3337</t>
  </si>
  <si>
    <t>王莉</t>
  </si>
  <si>
    <t>472</t>
  </si>
  <si>
    <t>6228480038806995973</t>
  </si>
  <si>
    <t>342122197804211539</t>
  </si>
  <si>
    <t>3348</t>
  </si>
  <si>
    <t>马华东</t>
  </si>
  <si>
    <t>155</t>
  </si>
  <si>
    <t>6228480038806989570</t>
  </si>
  <si>
    <t>411528198801045047</t>
  </si>
  <si>
    <t>3359</t>
  </si>
  <si>
    <t>张俊</t>
  </si>
  <si>
    <t>526</t>
  </si>
  <si>
    <t>6228480038821224979</t>
  </si>
  <si>
    <t>341221198411047849</t>
  </si>
  <si>
    <t>3366</t>
  </si>
  <si>
    <t>于利英</t>
  </si>
  <si>
    <t>433</t>
  </si>
  <si>
    <t>6228480038764209177</t>
  </si>
  <si>
    <t>320723198402083624</t>
  </si>
  <si>
    <t>3371</t>
  </si>
  <si>
    <t>刘广娥</t>
  </si>
  <si>
    <t>1016</t>
  </si>
  <si>
    <t>6228480038962918074</t>
  </si>
  <si>
    <t>34032219781217241X</t>
  </si>
  <si>
    <t>3378</t>
  </si>
  <si>
    <t>耿跃辉</t>
  </si>
  <si>
    <t>84</t>
  </si>
  <si>
    <t>6228480038975009978</t>
  </si>
  <si>
    <t>340322197808152440</t>
  </si>
  <si>
    <t>3379</t>
  </si>
  <si>
    <t>仲伟风</t>
  </si>
  <si>
    <t>99</t>
  </si>
  <si>
    <t>6228480439630168276</t>
  </si>
  <si>
    <t>342901198907051423</t>
  </si>
  <si>
    <t>3388</t>
  </si>
  <si>
    <t>胡林喜</t>
  </si>
  <si>
    <t>507</t>
  </si>
  <si>
    <t>6228480038868154873</t>
  </si>
  <si>
    <t>43058119840829202X</t>
  </si>
  <si>
    <t>3409</t>
  </si>
  <si>
    <t>成爱群</t>
  </si>
  <si>
    <t>541</t>
  </si>
  <si>
    <t>6228480038850756479</t>
  </si>
  <si>
    <t>231024198309225541</t>
  </si>
  <si>
    <t>3413</t>
  </si>
  <si>
    <t>晁艳芹</t>
  </si>
  <si>
    <t>270</t>
  </si>
  <si>
    <t>6228482299133007670</t>
  </si>
  <si>
    <t>341221198209216282</t>
  </si>
  <si>
    <t>3516</t>
  </si>
  <si>
    <t>单歌利</t>
  </si>
  <si>
    <t>319</t>
  </si>
  <si>
    <t>6228480038116004979</t>
  </si>
  <si>
    <t>342225196910132738</t>
  </si>
  <si>
    <t>3544</t>
  </si>
  <si>
    <t>周士军</t>
  </si>
  <si>
    <t>592</t>
  </si>
  <si>
    <t>6228480038116054370</t>
  </si>
  <si>
    <t>320826198009061212</t>
  </si>
  <si>
    <t>3573</t>
  </si>
  <si>
    <t>王方祥</t>
  </si>
  <si>
    <t>390</t>
  </si>
  <si>
    <t>6228480038798051777</t>
  </si>
  <si>
    <t>522323197504183848</t>
  </si>
  <si>
    <t>3650</t>
  </si>
  <si>
    <t>廖海霞</t>
  </si>
  <si>
    <t>525</t>
  </si>
  <si>
    <t>6228480038116081977</t>
  </si>
  <si>
    <t>500242198702071719</t>
  </si>
  <si>
    <t>3671</t>
  </si>
  <si>
    <t>张飞</t>
  </si>
  <si>
    <t>250</t>
  </si>
  <si>
    <t>6228480038179509971</t>
  </si>
  <si>
    <t>511523199204106776</t>
  </si>
  <si>
    <t>3687</t>
  </si>
  <si>
    <t>张雷</t>
  </si>
  <si>
    <t>712</t>
  </si>
  <si>
    <t>6228480038252283973</t>
  </si>
  <si>
    <t>340322197003242414</t>
  </si>
  <si>
    <t>3740</t>
  </si>
  <si>
    <t>张学林</t>
  </si>
  <si>
    <t>572</t>
  </si>
  <si>
    <t>6228480038116051277</t>
  </si>
  <si>
    <t>34212219730608627X</t>
  </si>
  <si>
    <t>3905</t>
  </si>
  <si>
    <t>刘光友</t>
  </si>
  <si>
    <t>269</t>
  </si>
  <si>
    <t>6228480031700313815</t>
  </si>
  <si>
    <t>342829197209263919</t>
  </si>
  <si>
    <t>6201</t>
  </si>
  <si>
    <t>饶正来</t>
  </si>
  <si>
    <t>75</t>
  </si>
  <si>
    <t>6228480038116028374</t>
  </si>
  <si>
    <t>341224198703154514</t>
  </si>
  <si>
    <t>6202</t>
  </si>
  <si>
    <t>郭广彬</t>
  </si>
  <si>
    <t>285</t>
  </si>
  <si>
    <t>6228480038116009879</t>
  </si>
  <si>
    <t>342921198706202710</t>
  </si>
  <si>
    <t>6203</t>
  </si>
  <si>
    <t>黄杜俊</t>
  </si>
  <si>
    <t>518</t>
  </si>
  <si>
    <t>6228480038989070974</t>
  </si>
  <si>
    <t>31022519760605201X</t>
  </si>
  <si>
    <t>6204</t>
  </si>
  <si>
    <t>朱军华</t>
  </si>
  <si>
    <t>244</t>
  </si>
  <si>
    <t>6228480038116055773</t>
  </si>
  <si>
    <t>512529197807146793</t>
  </si>
  <si>
    <t>6206</t>
  </si>
  <si>
    <t>邢小波</t>
  </si>
  <si>
    <t>486</t>
  </si>
  <si>
    <t>6228480038116040973</t>
  </si>
  <si>
    <t>412828199212251530</t>
  </si>
  <si>
    <t>6208</t>
  </si>
  <si>
    <t>杜爱勇</t>
  </si>
  <si>
    <t>379</t>
  </si>
  <si>
    <t>6228480038116069774</t>
  </si>
  <si>
    <t>342422197205230531</t>
  </si>
  <si>
    <t>6211</t>
  </si>
  <si>
    <t>袁同齐</t>
  </si>
  <si>
    <t>271</t>
  </si>
  <si>
    <t>6228480038751225772</t>
  </si>
  <si>
    <t>41152719940104043X</t>
  </si>
  <si>
    <t>6217</t>
  </si>
  <si>
    <t>刘贵龙</t>
  </si>
  <si>
    <t>605</t>
  </si>
  <si>
    <t>6228480038251496873</t>
  </si>
  <si>
    <t>210881198410251812</t>
  </si>
  <si>
    <t>6219</t>
  </si>
  <si>
    <t>迟运海</t>
  </si>
  <si>
    <t>463</t>
  </si>
  <si>
    <t>6228480578871701277</t>
  </si>
  <si>
    <t>230823198104182062</t>
  </si>
  <si>
    <t>6220</t>
  </si>
  <si>
    <t>尤立凤</t>
  </si>
  <si>
    <t>467</t>
  </si>
  <si>
    <t>6228481238593337376</t>
  </si>
  <si>
    <t>433027198010053624</t>
  </si>
  <si>
    <t>6221</t>
  </si>
  <si>
    <t>赵小华</t>
  </si>
  <si>
    <t>408</t>
  </si>
  <si>
    <t>6230520030041574471</t>
  </si>
  <si>
    <t>310225197902042641</t>
  </si>
  <si>
    <t>8210</t>
  </si>
  <si>
    <t>朱英</t>
  </si>
  <si>
    <t>436</t>
  </si>
  <si>
    <t>接插件计划员</t>
  </si>
  <si>
    <t>6228480038461392276</t>
  </si>
  <si>
    <t>32072419890814091X</t>
  </si>
  <si>
    <t>8269</t>
  </si>
  <si>
    <t>相伟堂</t>
  </si>
  <si>
    <t>64</t>
  </si>
  <si>
    <t>线束管理</t>
  </si>
  <si>
    <t>6230520030042596770</t>
  </si>
  <si>
    <t>320724198811120920</t>
  </si>
  <si>
    <t>8270</t>
  </si>
  <si>
    <t>陶东苏</t>
  </si>
  <si>
    <t>57</t>
  </si>
  <si>
    <t>6230520030042596879</t>
  </si>
  <si>
    <t>412922197603076117</t>
  </si>
  <si>
    <t>8332</t>
  </si>
  <si>
    <t>张海军2</t>
  </si>
  <si>
    <t>749</t>
  </si>
  <si>
    <t>6228480039110903570</t>
  </si>
  <si>
    <t>34242219910422051X</t>
  </si>
  <si>
    <t>8384</t>
  </si>
  <si>
    <t>姚宇</t>
  </si>
  <si>
    <t>451</t>
  </si>
  <si>
    <t>6228480078192668776</t>
  </si>
  <si>
    <t>34122219890829792X</t>
  </si>
  <si>
    <t>8390</t>
  </si>
  <si>
    <t>李朋丽</t>
  </si>
  <si>
    <t>711</t>
  </si>
  <si>
    <t>6230520030043142673</t>
  </si>
  <si>
    <t>342422199912203291</t>
  </si>
  <si>
    <t>8424</t>
  </si>
  <si>
    <t>王海波</t>
  </si>
  <si>
    <t>617</t>
  </si>
  <si>
    <t>6228480405951268979</t>
  </si>
  <si>
    <t>513002199508194755</t>
  </si>
  <si>
    <t>8502</t>
  </si>
  <si>
    <t>蒲鸿贤</t>
  </si>
  <si>
    <t>80</t>
  </si>
  <si>
    <t>6228480039111741276</t>
  </si>
  <si>
    <t>320921199703060058</t>
  </si>
  <si>
    <t>8515</t>
  </si>
  <si>
    <t>徐旺旺</t>
  </si>
  <si>
    <t>406</t>
  </si>
  <si>
    <t>6228480038660662776</t>
  </si>
  <si>
    <t>412722198112137329</t>
  </si>
  <si>
    <t>7018</t>
  </si>
  <si>
    <t>樊华灵</t>
  </si>
  <si>
    <t>140</t>
  </si>
  <si>
    <t>6228480038798045373</t>
  </si>
  <si>
    <t>422421197301082085</t>
  </si>
  <si>
    <t>3003</t>
  </si>
  <si>
    <t>任少梅</t>
  </si>
  <si>
    <t>148</t>
  </si>
  <si>
    <t>6228480038116028671</t>
  </si>
  <si>
    <t>342422199102094556</t>
  </si>
  <si>
    <t>3004</t>
  </si>
  <si>
    <t>黄斌</t>
  </si>
  <si>
    <t>438</t>
  </si>
  <si>
    <t>6228480038116012774</t>
  </si>
  <si>
    <t>320923198208188140</t>
  </si>
  <si>
    <t>3008</t>
  </si>
  <si>
    <t>顾桂萍</t>
  </si>
  <si>
    <t>420</t>
  </si>
  <si>
    <t>6228480038116008277</t>
  </si>
  <si>
    <t>342901199005232019</t>
  </si>
  <si>
    <t>3012</t>
  </si>
  <si>
    <t>陈鹏伟</t>
  </si>
  <si>
    <t>650</t>
  </si>
  <si>
    <t>行政计划部</t>
  </si>
  <si>
    <t>6228480038018167072</t>
  </si>
  <si>
    <t>370686198504193727</t>
  </si>
  <si>
    <t>3018</t>
  </si>
  <si>
    <t>牟静静</t>
  </si>
  <si>
    <t>147</t>
  </si>
  <si>
    <t>6228480038377782578</t>
  </si>
  <si>
    <t>31011919900208042X</t>
  </si>
  <si>
    <t>3027</t>
  </si>
  <si>
    <t>顾玉莲</t>
  </si>
  <si>
    <t>494</t>
  </si>
  <si>
    <t>6228480039079509079</t>
  </si>
  <si>
    <t>342122197902056296</t>
  </si>
  <si>
    <t>3801</t>
  </si>
  <si>
    <t>李小雷</t>
  </si>
  <si>
    <t>280</t>
  </si>
  <si>
    <t>6228480038179487970</t>
  </si>
  <si>
    <t>34262319801116593X</t>
  </si>
  <si>
    <t>8346</t>
  </si>
  <si>
    <t>周保和</t>
  </si>
  <si>
    <t>624</t>
  </si>
  <si>
    <t>6230520030042590773</t>
  </si>
  <si>
    <t>341281197403225002</t>
  </si>
  <si>
    <t>1047</t>
  </si>
  <si>
    <t>吴进英</t>
  </si>
  <si>
    <t>543</t>
  </si>
  <si>
    <t>6228480038134346774</t>
  </si>
  <si>
    <t>372823196810084025</t>
  </si>
  <si>
    <t>1170</t>
  </si>
  <si>
    <t>齐中英</t>
  </si>
  <si>
    <t>82</t>
  </si>
  <si>
    <t>6228480038116027475</t>
  </si>
  <si>
    <t>34212219771001442X</t>
  </si>
  <si>
    <t>1182</t>
  </si>
  <si>
    <t>刘利</t>
  </si>
  <si>
    <t>113</t>
  </si>
  <si>
    <t>6228480038116020876</t>
  </si>
  <si>
    <t>310225198008222618</t>
  </si>
  <si>
    <t>7004</t>
  </si>
  <si>
    <t>沈方明</t>
  </si>
  <si>
    <t>218</t>
  </si>
  <si>
    <t>6228480038116029174</t>
  </si>
  <si>
    <t>41292919780818073X</t>
  </si>
  <si>
    <t>7007</t>
  </si>
  <si>
    <t>张熙亮</t>
  </si>
  <si>
    <t>184</t>
  </si>
  <si>
    <t>6228480038116050675</t>
  </si>
  <si>
    <t>412722198108207312</t>
  </si>
  <si>
    <t>7008</t>
  </si>
  <si>
    <t>杨振国</t>
  </si>
  <si>
    <t>241</t>
  </si>
  <si>
    <t>6228480038764124871</t>
  </si>
  <si>
    <t>411325198208150815</t>
  </si>
  <si>
    <t>7017</t>
  </si>
  <si>
    <t>张长重</t>
  </si>
  <si>
    <t>254</t>
  </si>
  <si>
    <t>6228480038207226770</t>
  </si>
  <si>
    <t>342422196807016415</t>
  </si>
  <si>
    <t>7019</t>
  </si>
  <si>
    <t>张玉柱</t>
  </si>
  <si>
    <t>398</t>
  </si>
  <si>
    <t>6228480038278245774</t>
  </si>
  <si>
    <t>622627198502270411</t>
  </si>
  <si>
    <t>7020</t>
  </si>
  <si>
    <t>王张红</t>
  </si>
  <si>
    <t>582</t>
  </si>
  <si>
    <t>6228480038902274273</t>
  </si>
  <si>
    <t>340121198002120738</t>
  </si>
  <si>
    <t>7025</t>
  </si>
  <si>
    <t>王士双</t>
  </si>
  <si>
    <t>238</t>
  </si>
  <si>
    <t>6230520030027225874</t>
  </si>
  <si>
    <t>371521198510186117</t>
  </si>
  <si>
    <t>8259</t>
  </si>
  <si>
    <t>孟凡云</t>
  </si>
  <si>
    <t>38</t>
  </si>
  <si>
    <t>6228480039087060073</t>
  </si>
  <si>
    <t>310225198308032613</t>
  </si>
  <si>
    <t>3915</t>
  </si>
  <si>
    <t>陆伟</t>
  </si>
  <si>
    <t>615</t>
  </si>
  <si>
    <t>配件组</t>
  </si>
  <si>
    <t>6228480038625827472</t>
  </si>
  <si>
    <t>332621197105048102</t>
  </si>
  <si>
    <t>4215</t>
  </si>
  <si>
    <t>周美青</t>
  </si>
  <si>
    <t>630</t>
  </si>
  <si>
    <t>6228480038265285270</t>
  </si>
  <si>
    <t>310225197106212021</t>
  </si>
  <si>
    <t>4216</t>
  </si>
  <si>
    <t>朱红</t>
  </si>
  <si>
    <t>308</t>
  </si>
  <si>
    <t>6228480038124174772</t>
  </si>
  <si>
    <t>310225195806132613</t>
  </si>
  <si>
    <t>4217</t>
  </si>
  <si>
    <t>胡建国</t>
  </si>
  <si>
    <t>517</t>
  </si>
  <si>
    <t>6228480038134288778</t>
  </si>
  <si>
    <t>310225197502062627</t>
  </si>
  <si>
    <t>4218</t>
  </si>
  <si>
    <t>周美</t>
  </si>
  <si>
    <t>234</t>
  </si>
  <si>
    <t>6228480038328979372</t>
  </si>
  <si>
    <t>310225197304042625</t>
  </si>
  <si>
    <t>4219</t>
  </si>
  <si>
    <t>乔佩红</t>
  </si>
  <si>
    <t>714</t>
  </si>
  <si>
    <t>6228480038890038672</t>
  </si>
  <si>
    <t>310225198201241626</t>
  </si>
  <si>
    <t>4228</t>
  </si>
  <si>
    <t>顾慧花</t>
  </si>
  <si>
    <t>663</t>
  </si>
  <si>
    <t>6228480031356719513</t>
  </si>
  <si>
    <t>310225197409232628</t>
  </si>
  <si>
    <t>8431</t>
  </si>
  <si>
    <t>黄彩英</t>
  </si>
  <si>
    <t>566</t>
  </si>
  <si>
    <t>6228480031206008810</t>
  </si>
  <si>
    <t>341125198908192179</t>
  </si>
  <si>
    <t>8202</t>
  </si>
  <si>
    <t>魏钢</t>
  </si>
  <si>
    <t>530</t>
  </si>
  <si>
    <t>品质部</t>
  </si>
  <si>
    <t>6228480038116038571</t>
  </si>
  <si>
    <t>510703199202043526</t>
  </si>
  <si>
    <t>8204</t>
  </si>
  <si>
    <t>罗晓红</t>
  </si>
  <si>
    <t>311</t>
  </si>
  <si>
    <t>行政技术部</t>
  </si>
  <si>
    <t>6228480038179505979</t>
  </si>
  <si>
    <t>310225198608052616</t>
  </si>
  <si>
    <t>8206</t>
  </si>
  <si>
    <t>沈夏杰</t>
  </si>
  <si>
    <t>449</t>
  </si>
  <si>
    <t>6228480038629670472</t>
  </si>
  <si>
    <t>310225197612111610</t>
  </si>
  <si>
    <t>8224</t>
  </si>
  <si>
    <t>钱叶青</t>
  </si>
  <si>
    <t>253</t>
  </si>
  <si>
    <t>6228480038326088978</t>
  </si>
  <si>
    <t>310225198711171621</t>
  </si>
  <si>
    <t>8225</t>
  </si>
  <si>
    <t>傅红</t>
  </si>
  <si>
    <t>171</t>
  </si>
  <si>
    <t>6228480038116007279</t>
  </si>
  <si>
    <t>310225198812180412</t>
  </si>
  <si>
    <t>8226</t>
  </si>
  <si>
    <t>陈晓东</t>
  </si>
  <si>
    <t>109</t>
  </si>
  <si>
    <t>6228480038116003476</t>
  </si>
  <si>
    <t>342422198710244592</t>
  </si>
  <si>
    <t>8227</t>
  </si>
  <si>
    <t>张万露</t>
  </si>
  <si>
    <t>531</t>
  </si>
  <si>
    <t>6228480038116050477</t>
  </si>
  <si>
    <t>310225198101220422</t>
  </si>
  <si>
    <t>8228</t>
  </si>
  <si>
    <t>潘春妹</t>
  </si>
  <si>
    <t>104</t>
  </si>
  <si>
    <t>6228480038116026873</t>
  </si>
  <si>
    <t>310225198705252644</t>
  </si>
  <si>
    <t>8229</t>
  </si>
  <si>
    <t>张锦瑛</t>
  </si>
  <si>
    <t>360</t>
  </si>
  <si>
    <t>6228480030709271313</t>
  </si>
  <si>
    <t>421003199012053257</t>
  </si>
  <si>
    <t>8230</t>
  </si>
  <si>
    <t>任凯凯</t>
  </si>
  <si>
    <t>127</t>
  </si>
  <si>
    <t>6228480038116028572</t>
  </si>
  <si>
    <t>310225197103260431</t>
  </si>
  <si>
    <t>8232</t>
  </si>
  <si>
    <t>潘强</t>
  </si>
  <si>
    <t>150</t>
  </si>
  <si>
    <t>行政电缆车间</t>
  </si>
  <si>
    <t>6228480038116027079</t>
  </si>
  <si>
    <t>510781198501300574</t>
  </si>
  <si>
    <t>8235</t>
  </si>
  <si>
    <t>肖辉</t>
  </si>
  <si>
    <t>357</t>
  </si>
  <si>
    <t>6228480038994766574</t>
  </si>
  <si>
    <t>无加班费</t>
  </si>
  <si>
    <t>412801198304170813</t>
  </si>
  <si>
    <t>8236</t>
  </si>
  <si>
    <t>黄运阳</t>
  </si>
  <si>
    <t>569</t>
  </si>
  <si>
    <t>6228480039007319773</t>
  </si>
  <si>
    <t>310225198210302611</t>
  </si>
  <si>
    <t>8374</t>
  </si>
  <si>
    <t>顾飞飞</t>
  </si>
  <si>
    <t>722</t>
  </si>
  <si>
    <t>6228480039087477673</t>
  </si>
  <si>
    <t>310225196805012622</t>
  </si>
  <si>
    <t>9805</t>
  </si>
  <si>
    <t>陆向红</t>
  </si>
  <si>
    <t>180</t>
  </si>
  <si>
    <t>6228480038116022377</t>
  </si>
  <si>
    <t>500101198606112629</t>
  </si>
  <si>
    <t>2064</t>
  </si>
  <si>
    <t>周智慧</t>
  </si>
  <si>
    <t>315</t>
  </si>
  <si>
    <t>6228480031369946517</t>
  </si>
  <si>
    <t>340811198704174621</t>
  </si>
  <si>
    <t>2074</t>
  </si>
  <si>
    <t>杨琼</t>
  </si>
  <si>
    <t>474</t>
  </si>
  <si>
    <t>6228480038116044173</t>
  </si>
  <si>
    <t>342421197110223914</t>
  </si>
  <si>
    <t>2086</t>
  </si>
  <si>
    <t>王谋胜</t>
  </si>
  <si>
    <t>537</t>
  </si>
  <si>
    <t>6228480038116037177</t>
  </si>
  <si>
    <t>342901198207132222</t>
  </si>
  <si>
    <t>2101</t>
  </si>
  <si>
    <t>董月琴</t>
  </si>
  <si>
    <t>178</t>
  </si>
  <si>
    <t>6228480038842648776</t>
  </si>
  <si>
    <t>320724196909294049</t>
  </si>
  <si>
    <t>2120</t>
  </si>
  <si>
    <t>王平2</t>
  </si>
  <si>
    <t>423</t>
  </si>
  <si>
    <t>6228480038955888474</t>
  </si>
  <si>
    <t>王平</t>
  </si>
  <si>
    <t>342901197711051486</t>
  </si>
  <si>
    <t>2128</t>
  </si>
  <si>
    <t>杨小娟</t>
  </si>
  <si>
    <t>435</t>
  </si>
  <si>
    <t>6228480038962357778</t>
  </si>
  <si>
    <t>360430197910084121</t>
  </si>
  <si>
    <t>2129</t>
  </si>
  <si>
    <t>胡利平</t>
  </si>
  <si>
    <t>318</t>
  </si>
  <si>
    <t>6228480038934343278</t>
  </si>
  <si>
    <t>342225197509122722</t>
  </si>
  <si>
    <t>2132</t>
  </si>
  <si>
    <t>侯娟</t>
  </si>
  <si>
    <t>450</t>
  </si>
  <si>
    <t>6228480038902257872</t>
  </si>
  <si>
    <t>410482198811054440</t>
  </si>
  <si>
    <t>2135</t>
  </si>
  <si>
    <t>姬玉果</t>
  </si>
  <si>
    <t>1014</t>
  </si>
  <si>
    <t>6228480038922258678</t>
  </si>
  <si>
    <t>410482198312054489</t>
  </si>
  <si>
    <t>2136</t>
  </si>
  <si>
    <t>姬利芳</t>
  </si>
  <si>
    <t>1015</t>
  </si>
  <si>
    <t>6228480038922258579</t>
  </si>
  <si>
    <t>360105197811023216</t>
  </si>
  <si>
    <t>2145</t>
  </si>
  <si>
    <t>况传金</t>
  </si>
  <si>
    <t>192</t>
  </si>
  <si>
    <t>6228480039013204076</t>
  </si>
  <si>
    <t>342422198707110489</t>
  </si>
  <si>
    <t>2150</t>
  </si>
  <si>
    <t>胡红梅</t>
  </si>
  <si>
    <t>414</t>
  </si>
  <si>
    <t>6228480031464761811</t>
  </si>
  <si>
    <t>340121197608120703</t>
  </si>
  <si>
    <t>2161</t>
  </si>
  <si>
    <t>陈恩群</t>
  </si>
  <si>
    <t>417</t>
  </si>
  <si>
    <t>6228480038116000977</t>
  </si>
  <si>
    <t>342422199109128595</t>
  </si>
  <si>
    <t>2212</t>
  </si>
  <si>
    <t>庞明武</t>
  </si>
  <si>
    <t>553</t>
  </si>
  <si>
    <t>6228480038572062370</t>
  </si>
  <si>
    <t>34290119930111181X</t>
  </si>
  <si>
    <t>2221</t>
  </si>
  <si>
    <t>林裴琪</t>
  </si>
  <si>
    <t>349</t>
  </si>
  <si>
    <t>6228480038116020074</t>
  </si>
  <si>
    <t>340121197103020715</t>
  </si>
  <si>
    <t>2248</t>
  </si>
  <si>
    <t>杨长好</t>
  </si>
  <si>
    <t>35</t>
  </si>
  <si>
    <t>6228480038116043274</t>
  </si>
  <si>
    <t>522121199109292628</t>
  </si>
  <si>
    <t>2263</t>
  </si>
  <si>
    <t>张容容</t>
  </si>
  <si>
    <t>482</t>
  </si>
  <si>
    <t>6228480038116049974</t>
  </si>
  <si>
    <t>342128197912165718</t>
  </si>
  <si>
    <t>2270</t>
  </si>
  <si>
    <t>李进</t>
  </si>
  <si>
    <t>281</t>
  </si>
  <si>
    <t>6228480038116017674</t>
  </si>
  <si>
    <t>34242119701024382X</t>
  </si>
  <si>
    <t>2295</t>
  </si>
  <si>
    <t>胡庆林</t>
  </si>
  <si>
    <t>81</t>
  </si>
  <si>
    <t>6228480038116012279</t>
  </si>
  <si>
    <t>340321197411188967</t>
  </si>
  <si>
    <t>2323</t>
  </si>
  <si>
    <t>何兰英</t>
  </si>
  <si>
    <t>603</t>
  </si>
  <si>
    <t>6228480038116059577</t>
  </si>
  <si>
    <t>31022519801021262X</t>
  </si>
  <si>
    <t>2369</t>
  </si>
  <si>
    <t>闵燕</t>
  </si>
  <si>
    <t>446</t>
  </si>
  <si>
    <t>6228480038509858270</t>
  </si>
  <si>
    <t>342901198611161244</t>
  </si>
  <si>
    <t>2385</t>
  </si>
  <si>
    <t>宋冬英</t>
  </si>
  <si>
    <t>561</t>
  </si>
  <si>
    <t>6228480038509873774</t>
  </si>
  <si>
    <t>422822198002041024</t>
  </si>
  <si>
    <t>2393</t>
  </si>
  <si>
    <t>甘小红</t>
  </si>
  <si>
    <t>554</t>
  </si>
  <si>
    <t>6228480038546725078</t>
  </si>
  <si>
    <t>422822197510161044</t>
  </si>
  <si>
    <t>2394</t>
  </si>
  <si>
    <t>吴绍慧</t>
  </si>
  <si>
    <t>551</t>
  </si>
  <si>
    <t>6228480038523148575</t>
  </si>
  <si>
    <t>413021197706025027</t>
  </si>
  <si>
    <t>2412</t>
  </si>
  <si>
    <t>方英</t>
  </si>
  <si>
    <t>33</t>
  </si>
  <si>
    <t>6228480030439216018</t>
  </si>
  <si>
    <t>342601198210117123</t>
  </si>
  <si>
    <t>2457</t>
  </si>
  <si>
    <t>张海燕</t>
  </si>
  <si>
    <t>393</t>
  </si>
  <si>
    <t>6228480038764202479</t>
  </si>
  <si>
    <t>142629198703192526</t>
  </si>
  <si>
    <t>2471</t>
  </si>
  <si>
    <t>刘作新</t>
  </si>
  <si>
    <t>557</t>
  </si>
  <si>
    <t>6228480038806975975</t>
  </si>
  <si>
    <t>413021197904044448</t>
  </si>
  <si>
    <t>2491</t>
  </si>
  <si>
    <t>谢文丽</t>
  </si>
  <si>
    <t>473</t>
  </si>
  <si>
    <t>6228480038667951271</t>
  </si>
  <si>
    <t>342422198911224299</t>
  </si>
  <si>
    <t>2494</t>
  </si>
  <si>
    <t>王炳贯</t>
  </si>
  <si>
    <t>528</t>
  </si>
  <si>
    <t>6228480038545188070</t>
  </si>
  <si>
    <t>341103197803241621</t>
  </si>
  <si>
    <t>2507</t>
  </si>
  <si>
    <t>刘小红</t>
  </si>
  <si>
    <t>375</t>
  </si>
  <si>
    <t>6228480038109582577</t>
  </si>
  <si>
    <t>310225197712262029</t>
  </si>
  <si>
    <t>2510</t>
  </si>
  <si>
    <t>瞿华</t>
  </si>
  <si>
    <t>699</t>
  </si>
  <si>
    <t>6228480038278134671</t>
  </si>
  <si>
    <t>340121198806240743</t>
  </si>
  <si>
    <t>2515</t>
  </si>
  <si>
    <t>刘媛媛</t>
  </si>
  <si>
    <t>649</t>
  </si>
  <si>
    <t>6228480038030095772</t>
  </si>
  <si>
    <t>341221197710186609</t>
  </si>
  <si>
    <t>2517</t>
  </si>
  <si>
    <t>田金芝</t>
  </si>
  <si>
    <t>418</t>
  </si>
  <si>
    <t>6228480038351354071</t>
  </si>
  <si>
    <t>342623197508107167</t>
  </si>
  <si>
    <t>2537</t>
  </si>
  <si>
    <t>柯桂荣</t>
  </si>
  <si>
    <t>94</t>
  </si>
  <si>
    <t>6228480038806980876</t>
  </si>
  <si>
    <t>411325198910100869</t>
  </si>
  <si>
    <t>2546</t>
  </si>
  <si>
    <t>潘燕</t>
  </si>
  <si>
    <t>367</t>
  </si>
  <si>
    <t>6228480038962905378</t>
  </si>
  <si>
    <t>340822198210273928</t>
  </si>
  <si>
    <t>2548</t>
  </si>
  <si>
    <t>程素芬</t>
  </si>
  <si>
    <t>488</t>
  </si>
  <si>
    <t>6228480038444396378</t>
  </si>
  <si>
    <t>622827198410022980</t>
  </si>
  <si>
    <t>2554</t>
  </si>
  <si>
    <t>毛利娟</t>
  </si>
  <si>
    <t>616</t>
  </si>
  <si>
    <t>6228480038989190673</t>
  </si>
  <si>
    <t>510922197010140680</t>
  </si>
  <si>
    <t>2559</t>
  </si>
  <si>
    <t>王芬</t>
  </si>
  <si>
    <t>298</t>
  </si>
  <si>
    <t>6228480031748835118</t>
  </si>
  <si>
    <t>340421197902185424</t>
  </si>
  <si>
    <t>2561</t>
  </si>
  <si>
    <t>刘丽</t>
  </si>
  <si>
    <t>216</t>
  </si>
  <si>
    <t>6228480038116081571</t>
  </si>
  <si>
    <t>342830197110291421</t>
  </si>
  <si>
    <t>2574</t>
  </si>
  <si>
    <t>汪秀云</t>
  </si>
  <si>
    <t>340</t>
  </si>
  <si>
    <t>6228480038967124579</t>
  </si>
  <si>
    <t>340826198711093429</t>
  </si>
  <si>
    <t>2581</t>
  </si>
  <si>
    <t>蔡娟娟</t>
  </si>
  <si>
    <t>202</t>
  </si>
  <si>
    <t>6228480038033631979</t>
  </si>
  <si>
    <t>510503197002091128</t>
  </si>
  <si>
    <t>2592</t>
  </si>
  <si>
    <t>刘玉明</t>
  </si>
  <si>
    <t>571</t>
  </si>
  <si>
    <t>6228480031506314215</t>
  </si>
  <si>
    <t>342830196808051484</t>
  </si>
  <si>
    <t>2595</t>
  </si>
  <si>
    <t>汪秀珍</t>
  </si>
  <si>
    <t>499</t>
  </si>
  <si>
    <t>6230520030027251276</t>
  </si>
  <si>
    <t>620503198809186013</t>
  </si>
  <si>
    <t>2599</t>
  </si>
  <si>
    <t>杨智锋</t>
  </si>
  <si>
    <t>339</t>
  </si>
  <si>
    <t>6228482118150932570</t>
  </si>
  <si>
    <t>31022519870916262X</t>
  </si>
  <si>
    <t>6104</t>
  </si>
  <si>
    <t>胡燕华</t>
  </si>
  <si>
    <t>702</t>
  </si>
  <si>
    <t>6228480038278223474</t>
  </si>
  <si>
    <t>320724198401134246</t>
  </si>
  <si>
    <t>6106</t>
  </si>
  <si>
    <t>王亚娟</t>
  </si>
  <si>
    <t>445</t>
  </si>
  <si>
    <t>6228480039086756770</t>
  </si>
  <si>
    <t>34212519770518532X</t>
  </si>
  <si>
    <t>6108</t>
  </si>
  <si>
    <t>李月芹</t>
  </si>
  <si>
    <t>122</t>
  </si>
  <si>
    <t>6228480030708476616</t>
  </si>
  <si>
    <t>340827196704121310</t>
  </si>
  <si>
    <t>6109</t>
  </si>
  <si>
    <t>任家斌</t>
  </si>
  <si>
    <t>580</t>
  </si>
  <si>
    <t>6228480038403920770</t>
  </si>
  <si>
    <t>320826196912316219</t>
  </si>
  <si>
    <t>6112</t>
  </si>
  <si>
    <t>胡金红</t>
  </si>
  <si>
    <t>707</t>
  </si>
  <si>
    <t>6228480038572056976</t>
  </si>
  <si>
    <t>340825198502170444</t>
  </si>
  <si>
    <t>6116</t>
  </si>
  <si>
    <t>欧阳淑霞</t>
  </si>
  <si>
    <t>576</t>
  </si>
  <si>
    <t>6228480038312696578</t>
  </si>
  <si>
    <t>320826198701206211</t>
  </si>
  <si>
    <t>8214</t>
  </si>
  <si>
    <t>汪同党</t>
  </si>
  <si>
    <t>6228480038962365771</t>
  </si>
  <si>
    <t>370826197201203262</t>
  </si>
  <si>
    <t>8264</t>
  </si>
  <si>
    <t>马绪苹</t>
  </si>
  <si>
    <t>409</t>
  </si>
  <si>
    <t>6228481338068952376</t>
  </si>
  <si>
    <t>341225198411120482</t>
  </si>
  <si>
    <t>8265</t>
  </si>
  <si>
    <t>陶蕴</t>
  </si>
  <si>
    <t>378</t>
  </si>
  <si>
    <t>6228480039015699976</t>
  </si>
  <si>
    <t>在职线束车间</t>
  </si>
  <si>
    <t>411325198412150724</t>
  </si>
  <si>
    <t>8277</t>
  </si>
  <si>
    <t>潘春燕</t>
  </si>
  <si>
    <t>268</t>
  </si>
  <si>
    <t>6228480978333426671</t>
  </si>
  <si>
    <t>142625198007150802</t>
  </si>
  <si>
    <t>8345</t>
  </si>
  <si>
    <t>耿三平</t>
  </si>
  <si>
    <t>738</t>
  </si>
  <si>
    <t>6230520030043131171</t>
  </si>
  <si>
    <t>340121199409162547</t>
  </si>
  <si>
    <t>8354</t>
  </si>
  <si>
    <t>朱红红</t>
  </si>
  <si>
    <t>742</t>
  </si>
  <si>
    <t>6228480038850770371</t>
  </si>
  <si>
    <t>41112119890706651X</t>
  </si>
  <si>
    <t>8378</t>
  </si>
  <si>
    <t>宋天涯</t>
  </si>
  <si>
    <t>625</t>
  </si>
  <si>
    <t>6228480038053776472</t>
  </si>
  <si>
    <t>411528200003085351</t>
  </si>
  <si>
    <t>8398</t>
  </si>
  <si>
    <t>杨俊杰</t>
  </si>
  <si>
    <t>396</t>
  </si>
  <si>
    <t>6230520030042582176</t>
  </si>
  <si>
    <t>500101198702063660</t>
  </si>
  <si>
    <t>8504</t>
  </si>
  <si>
    <t>宋燕</t>
  </si>
  <si>
    <t>208</t>
  </si>
  <si>
    <t>6228480038739725471</t>
  </si>
  <si>
    <t>341225199803132161</t>
  </si>
  <si>
    <t>8417</t>
  </si>
  <si>
    <t>曹婉玉</t>
  </si>
  <si>
    <t>640</t>
  </si>
  <si>
    <t>6228480405478849574</t>
  </si>
  <si>
    <t>34290119860429222X</t>
  </si>
  <si>
    <t>8419</t>
  </si>
  <si>
    <t>孙爱云</t>
  </si>
  <si>
    <t>632</t>
  </si>
  <si>
    <t>6228480030952254313</t>
  </si>
  <si>
    <t>342422198602054329</t>
  </si>
  <si>
    <t>8423</t>
  </si>
  <si>
    <t>王学梅</t>
  </si>
  <si>
    <t>619</t>
  </si>
  <si>
    <t>6228480038828566471</t>
  </si>
  <si>
    <t>431129199301090063</t>
  </si>
  <si>
    <t>8425</t>
  </si>
  <si>
    <t>陈要</t>
  </si>
  <si>
    <t>612</t>
  </si>
  <si>
    <t>6230520030063554278</t>
  </si>
  <si>
    <t>310225197004222616</t>
  </si>
  <si>
    <t>8435</t>
  </si>
  <si>
    <t>吴建军</t>
  </si>
  <si>
    <t>533</t>
  </si>
  <si>
    <t>6228480038975024779</t>
  </si>
  <si>
    <t>340421197307133814</t>
  </si>
  <si>
    <t>3701</t>
  </si>
  <si>
    <t>胡巨合</t>
  </si>
  <si>
    <t>608</t>
  </si>
  <si>
    <t>6228480038265282871</t>
  </si>
  <si>
    <t>340121197810061014</t>
  </si>
  <si>
    <t>3703</t>
  </si>
  <si>
    <t>蒋庆德</t>
  </si>
  <si>
    <t>293</t>
  </si>
  <si>
    <t>6228480038116014671</t>
  </si>
  <si>
    <t>342422196604122613</t>
  </si>
  <si>
    <t>3704</t>
  </si>
  <si>
    <t>胡多地</t>
  </si>
  <si>
    <t>355</t>
  </si>
  <si>
    <t>6228480038116011479</t>
  </si>
  <si>
    <t>360429197303270613</t>
  </si>
  <si>
    <t>3708</t>
  </si>
  <si>
    <t>郭景员</t>
  </si>
  <si>
    <t>422</t>
  </si>
  <si>
    <t>6228480038116010174</t>
  </si>
  <si>
    <t>342601198310077130</t>
  </si>
  <si>
    <t>3716</t>
  </si>
  <si>
    <t>靳跃龙</t>
  </si>
  <si>
    <t>595</t>
  </si>
  <si>
    <t>6228480038116015272</t>
  </si>
  <si>
    <t>342501198403284010</t>
  </si>
  <si>
    <t>3722</t>
  </si>
  <si>
    <t>周自华</t>
  </si>
  <si>
    <t>193</t>
  </si>
  <si>
    <t>6228480038546749078</t>
  </si>
  <si>
    <t>342901197308311436</t>
  </si>
  <si>
    <t>3723</t>
  </si>
  <si>
    <t>王传武</t>
  </si>
  <si>
    <t>636</t>
  </si>
  <si>
    <t>6228480038546747676</t>
  </si>
  <si>
    <t>340121197406240774</t>
  </si>
  <si>
    <t>3726</t>
  </si>
  <si>
    <t>杨根</t>
  </si>
  <si>
    <t>219</t>
  </si>
  <si>
    <t>6228480038116043878</t>
  </si>
  <si>
    <t>341225198612110280</t>
  </si>
  <si>
    <t>3730</t>
  </si>
  <si>
    <t>李方方</t>
  </si>
  <si>
    <t>538</t>
  </si>
  <si>
    <t>6228480038328977376</t>
  </si>
  <si>
    <t>413021198201176246</t>
  </si>
  <si>
    <t>3745</t>
  </si>
  <si>
    <t>曹莉</t>
  </si>
  <si>
    <t>252</t>
  </si>
  <si>
    <t>6228480038994921476</t>
  </si>
  <si>
    <t>310225197503212615</t>
  </si>
  <si>
    <t>6107</t>
  </si>
  <si>
    <t>沈军2</t>
  </si>
  <si>
    <t>89</t>
  </si>
  <si>
    <t>6228480038116029679</t>
  </si>
  <si>
    <t>310225196911142623</t>
  </si>
  <si>
    <t>9703</t>
  </si>
  <si>
    <t>王翠平</t>
  </si>
  <si>
    <t>169</t>
  </si>
  <si>
    <t>6228480038116034877</t>
  </si>
  <si>
    <t>310225197110012225</t>
  </si>
  <si>
    <t>2006</t>
  </si>
  <si>
    <t>谈建芳</t>
  </si>
  <si>
    <t>98</t>
  </si>
  <si>
    <t>6228480038116033077</t>
  </si>
  <si>
    <t>320826198712042689</t>
  </si>
  <si>
    <t>2009</t>
  </si>
  <si>
    <t>朱井云</t>
  </si>
  <si>
    <t>568</t>
  </si>
  <si>
    <t>行政线束车间</t>
  </si>
  <si>
    <t>6228480038116055674</t>
  </si>
  <si>
    <t>310225197907042624</t>
  </si>
  <si>
    <t>2010</t>
  </si>
  <si>
    <t>陆叶</t>
  </si>
  <si>
    <t>629</t>
  </si>
  <si>
    <t>6228480038116022674</t>
  </si>
  <si>
    <t>310225198407082640</t>
  </si>
  <si>
    <t>2012</t>
  </si>
  <si>
    <t>张萍</t>
  </si>
  <si>
    <t>229</t>
  </si>
  <si>
    <t>6228480038116049677</t>
  </si>
  <si>
    <t>412923197306252547</t>
  </si>
  <si>
    <t>2015</t>
  </si>
  <si>
    <t>王秋玲</t>
  </si>
  <si>
    <t>299</t>
  </si>
  <si>
    <t>6228480038109581579</t>
  </si>
  <si>
    <t>511224198109159146</t>
  </si>
  <si>
    <t>2022</t>
  </si>
  <si>
    <t>呙琼</t>
  </si>
  <si>
    <t>372</t>
  </si>
  <si>
    <t>行政线束管理</t>
  </si>
  <si>
    <t>6228480038116009572</t>
  </si>
  <si>
    <t>342422198812120494</t>
  </si>
  <si>
    <t>3016</t>
  </si>
  <si>
    <t>姚顺</t>
  </si>
  <si>
    <t>459</t>
  </si>
  <si>
    <t>6228480038116045170</t>
  </si>
  <si>
    <t>31022519671016261X</t>
  </si>
  <si>
    <t>3028</t>
  </si>
  <si>
    <t>李卫明</t>
  </si>
  <si>
    <t>72</t>
  </si>
  <si>
    <t>6228480038116018979</t>
  </si>
  <si>
    <t>320723198212273232</t>
  </si>
  <si>
    <t>3065</t>
  </si>
  <si>
    <t>周雷</t>
  </si>
  <si>
    <t>361</t>
  </si>
  <si>
    <t>6228480038116053976</t>
  </si>
  <si>
    <t>411528199009017426</t>
  </si>
  <si>
    <t>3103</t>
  </si>
  <si>
    <t>张莉莉</t>
  </si>
  <si>
    <t>662</t>
  </si>
  <si>
    <t>6228480038252297973</t>
  </si>
  <si>
    <t>310225197205312626</t>
  </si>
  <si>
    <t>3151</t>
  </si>
  <si>
    <t>陆秀娟</t>
  </si>
  <si>
    <t>83</t>
  </si>
  <si>
    <t>6228480038461390874</t>
  </si>
  <si>
    <t>320723198307133259</t>
  </si>
  <si>
    <t>3709</t>
  </si>
  <si>
    <t>孙贤保</t>
  </si>
  <si>
    <t>316</t>
  </si>
  <si>
    <t>行政工艺部</t>
  </si>
  <si>
    <t>6228480038043016179</t>
  </si>
  <si>
    <t>342422197604050562</t>
  </si>
  <si>
    <t>3923</t>
  </si>
  <si>
    <t>陈娟</t>
  </si>
  <si>
    <t>132</t>
  </si>
  <si>
    <t>6228480038245508973</t>
  </si>
  <si>
    <t>在职线束管理</t>
  </si>
  <si>
    <t>411528198712075551</t>
  </si>
  <si>
    <t>3707</t>
  </si>
  <si>
    <t>和鑫</t>
  </si>
  <si>
    <t>523</t>
  </si>
  <si>
    <t>6228480038116011172</t>
  </si>
  <si>
    <t>412828197409103057</t>
  </si>
  <si>
    <t>3800</t>
  </si>
  <si>
    <t>徐永州</t>
  </si>
  <si>
    <t>638</t>
  </si>
  <si>
    <t>6228480038329002976</t>
  </si>
  <si>
    <t>341225198205215210</t>
  </si>
  <si>
    <t>3802</t>
  </si>
  <si>
    <t>杨才彬</t>
  </si>
  <si>
    <t>198</t>
  </si>
  <si>
    <t>6228480038859474975</t>
  </si>
  <si>
    <t>310225197610102622</t>
  </si>
  <si>
    <t>4224</t>
  </si>
  <si>
    <t>龚英</t>
  </si>
  <si>
    <t>210</t>
  </si>
  <si>
    <t>6228430030007780214</t>
  </si>
  <si>
    <t>310225198512040012</t>
  </si>
  <si>
    <t>8115</t>
  </si>
  <si>
    <t>范才荣</t>
  </si>
  <si>
    <t>28</t>
  </si>
  <si>
    <t>行政IT部</t>
  </si>
  <si>
    <t>6228480038828689778</t>
  </si>
  <si>
    <t>210504197602231337</t>
  </si>
  <si>
    <t>8007</t>
  </si>
  <si>
    <t>刘加勇</t>
  </si>
  <si>
    <t>7</t>
  </si>
  <si>
    <t>6228480038116020579</t>
  </si>
  <si>
    <t>310225198709292627</t>
  </si>
  <si>
    <t>4089</t>
  </si>
  <si>
    <t>陈佩</t>
  </si>
  <si>
    <t>43</t>
  </si>
  <si>
    <t>行政财务部</t>
  </si>
  <si>
    <t>6228480030170108119</t>
  </si>
  <si>
    <t>310225197803221628</t>
  </si>
  <si>
    <t>8029</t>
  </si>
  <si>
    <t>金志华</t>
  </si>
  <si>
    <t>6228480031272845319</t>
  </si>
  <si>
    <t>310225197402162022</t>
  </si>
  <si>
    <t>8035</t>
  </si>
  <si>
    <t>吴春燕</t>
  </si>
  <si>
    <t>9</t>
  </si>
  <si>
    <t>6228480038116038878</t>
  </si>
  <si>
    <t>310225197012092022</t>
  </si>
  <si>
    <t>8038</t>
  </si>
  <si>
    <t>诸东英</t>
  </si>
  <si>
    <t>138</t>
  </si>
  <si>
    <t>6228480038116056177</t>
  </si>
  <si>
    <t>31022519880117384X</t>
  </si>
  <si>
    <t>8040</t>
  </si>
  <si>
    <t>高华</t>
  </si>
  <si>
    <t>558</t>
  </si>
  <si>
    <t>6228480030973226415</t>
  </si>
  <si>
    <t>310225198611302217</t>
  </si>
  <si>
    <t>8118</t>
  </si>
  <si>
    <t>胡涛</t>
  </si>
  <si>
    <t>369</t>
  </si>
  <si>
    <t>6230520030027653778</t>
  </si>
  <si>
    <t>310225198103022411</t>
  </si>
  <si>
    <t>8257</t>
  </si>
  <si>
    <t>沈孝春</t>
  </si>
  <si>
    <t>246</t>
  </si>
  <si>
    <t>6228480030129807217</t>
  </si>
  <si>
    <t>342821197203045039</t>
  </si>
  <si>
    <t>8329</t>
  </si>
  <si>
    <t>陈寿千</t>
  </si>
  <si>
    <t>24</t>
  </si>
  <si>
    <t>6228480085337867817</t>
  </si>
  <si>
    <t>310225198206140429</t>
  </si>
  <si>
    <t>8042</t>
  </si>
  <si>
    <t>盛丽娜</t>
  </si>
  <si>
    <t>251</t>
  </si>
  <si>
    <t>6228480038404012478</t>
  </si>
  <si>
    <t>310225197303161024</t>
  </si>
  <si>
    <t>8060</t>
  </si>
  <si>
    <t>顾秀兰</t>
  </si>
  <si>
    <t>164</t>
  </si>
  <si>
    <t>6228480038116009077</t>
  </si>
  <si>
    <t>31022519970327262X</t>
  </si>
  <si>
    <t>8396</t>
  </si>
  <si>
    <t>倪燕</t>
  </si>
  <si>
    <t>652</t>
  </si>
  <si>
    <t>行政采购部</t>
  </si>
  <si>
    <t>6230520030042866074</t>
  </si>
  <si>
    <t>310225199711245226</t>
  </si>
  <si>
    <t>8407</t>
  </si>
  <si>
    <t>潘沈心悦</t>
  </si>
  <si>
    <t>651</t>
  </si>
  <si>
    <t>6228480038630216174</t>
  </si>
  <si>
    <t>342401198105277431</t>
  </si>
  <si>
    <t>8030</t>
  </si>
  <si>
    <t>黄道满</t>
  </si>
  <si>
    <t>387</t>
  </si>
  <si>
    <t>6228480038604866970</t>
  </si>
  <si>
    <t>310225198310162628</t>
  </si>
  <si>
    <t>8032</t>
  </si>
  <si>
    <t>龚燕</t>
  </si>
  <si>
    <t>223</t>
  </si>
  <si>
    <t>6228480038994760270</t>
  </si>
  <si>
    <t>310225198001240020</t>
  </si>
  <si>
    <t>8033</t>
  </si>
  <si>
    <t>陈裴</t>
  </si>
  <si>
    <t>174</t>
  </si>
  <si>
    <t>6228480038116002379</t>
  </si>
  <si>
    <t>410726198911150013</t>
  </si>
  <si>
    <t>8034</t>
  </si>
  <si>
    <t>邓杨</t>
  </si>
  <si>
    <t>106</t>
  </si>
  <si>
    <t>6228480038116005273</t>
  </si>
  <si>
    <t>310225198510211025</t>
  </si>
  <si>
    <t>8005</t>
  </si>
  <si>
    <t>孙丽丽</t>
  </si>
  <si>
    <t>5</t>
  </si>
  <si>
    <t>6228480038116032574</t>
  </si>
  <si>
    <t>310225197210022615</t>
  </si>
  <si>
    <t>8465</t>
  </si>
  <si>
    <t>陆军</t>
  </si>
  <si>
    <t>行政残疾车间</t>
  </si>
  <si>
    <t>6228480031369927418</t>
  </si>
  <si>
    <t>310225196707292616</t>
  </si>
  <si>
    <t>8466</t>
  </si>
  <si>
    <t>祝金彪</t>
  </si>
  <si>
    <t>6228430030002616512</t>
  </si>
  <si>
    <t>310225197401192617</t>
  </si>
  <si>
    <t>8468</t>
  </si>
  <si>
    <t>龚福民</t>
  </si>
  <si>
    <t>9559980030380031614</t>
  </si>
  <si>
    <t>31022519740401201X</t>
  </si>
  <si>
    <t>8021</t>
  </si>
  <si>
    <t>潘爱国</t>
  </si>
  <si>
    <t>200</t>
  </si>
  <si>
    <t>行政仓库</t>
  </si>
  <si>
    <t>6228480038116026774</t>
  </si>
  <si>
    <t>31022519710224101X</t>
  </si>
  <si>
    <t>8013</t>
  </si>
  <si>
    <t>张忠</t>
  </si>
  <si>
    <t>8</t>
  </si>
  <si>
    <t>行政总经办</t>
  </si>
  <si>
    <t>6228480038116052176</t>
  </si>
  <si>
    <t>310225197603031432</t>
  </si>
  <si>
    <t>8014</t>
  </si>
  <si>
    <t>邱建南</t>
  </si>
  <si>
    <t>19</t>
  </si>
  <si>
    <t>6228480038116028176</t>
  </si>
  <si>
    <t>310225199701152229</t>
  </si>
  <si>
    <t>5017</t>
  </si>
  <si>
    <t>陆嘉雯</t>
  </si>
  <si>
    <t>217</t>
  </si>
  <si>
    <t>行政发运部</t>
  </si>
  <si>
    <t>6228480038643469679</t>
  </si>
  <si>
    <t>310225198411050414</t>
  </si>
  <si>
    <t>8010</t>
  </si>
  <si>
    <t>高洁</t>
  </si>
  <si>
    <t>222</t>
  </si>
  <si>
    <t>6228480038116007576</t>
  </si>
  <si>
    <t>310225197912190410</t>
  </si>
  <si>
    <t>8061</t>
  </si>
  <si>
    <t>黄峰</t>
  </si>
  <si>
    <t>303</t>
  </si>
  <si>
    <t>6228480038116013079</t>
  </si>
  <si>
    <t>310225198111012627</t>
  </si>
  <si>
    <t>8062</t>
  </si>
  <si>
    <t>张瑜</t>
  </si>
  <si>
    <t>56</t>
  </si>
  <si>
    <t>6228480038116051970</t>
  </si>
  <si>
    <t>310225198304232626</t>
  </si>
  <si>
    <t>8063</t>
  </si>
  <si>
    <t>陈梅华</t>
  </si>
  <si>
    <t>317</t>
  </si>
  <si>
    <t>6228480038116002270</t>
  </si>
  <si>
    <t>310225198710280439</t>
  </si>
  <si>
    <t>8064</t>
  </si>
  <si>
    <t>李水杰</t>
  </si>
  <si>
    <t>345</t>
  </si>
  <si>
    <t>6228480038116018672</t>
  </si>
  <si>
    <t>340321199510125944</t>
  </si>
  <si>
    <t>3918</t>
  </si>
  <si>
    <t>钮亚文</t>
  </si>
  <si>
    <t>429</t>
  </si>
  <si>
    <t>6228480039013217870</t>
  </si>
  <si>
    <t>320723198902113308</t>
  </si>
  <si>
    <t>3002</t>
  </si>
  <si>
    <t>孙蕾红</t>
  </si>
  <si>
    <t>26</t>
  </si>
  <si>
    <t>6228480038116032475</t>
  </si>
  <si>
    <t>310109198610022517</t>
  </si>
  <si>
    <t>8094</t>
  </si>
  <si>
    <t>刘沁</t>
  </si>
  <si>
    <t>85</t>
  </si>
  <si>
    <t>6228480038237506670</t>
  </si>
  <si>
    <t>330106198001193622</t>
  </si>
  <si>
    <t>8095</t>
  </si>
  <si>
    <t>傅凌剑</t>
  </si>
  <si>
    <t>153</t>
  </si>
  <si>
    <t>9559980030437912816</t>
  </si>
  <si>
    <t>412728198910106613</t>
  </si>
  <si>
    <t>8096</t>
  </si>
  <si>
    <t>董俊祥</t>
  </si>
  <si>
    <t>346</t>
  </si>
  <si>
    <t>6228480038116005679</t>
  </si>
  <si>
    <t>340881198612185111</t>
  </si>
  <si>
    <t>8109</t>
  </si>
  <si>
    <t>丁超</t>
  </si>
  <si>
    <t>181</t>
  </si>
  <si>
    <t>6228480038709655773</t>
  </si>
  <si>
    <t>412823198304021218</t>
  </si>
  <si>
    <t>8240</t>
  </si>
  <si>
    <t>王二宏</t>
  </si>
  <si>
    <t>45</t>
  </si>
  <si>
    <t>6228480039051897377</t>
  </si>
  <si>
    <t>310224195702207338</t>
  </si>
  <si>
    <t>7522</t>
  </si>
  <si>
    <t>陆振明</t>
  </si>
  <si>
    <t>11</t>
  </si>
  <si>
    <t>6228480038116022872</t>
  </si>
  <si>
    <t>342423197902206816</t>
  </si>
  <si>
    <t>8098</t>
  </si>
  <si>
    <t>刘良军</t>
  </si>
  <si>
    <t>274</t>
  </si>
  <si>
    <t>行政广州车间</t>
  </si>
  <si>
    <t>6228480038116020975</t>
  </si>
  <si>
    <t>310225197410252220</t>
  </si>
  <si>
    <t>8046</t>
  </si>
  <si>
    <t>赵彩芳</t>
  </si>
  <si>
    <t>660</t>
  </si>
  <si>
    <t>行政行政部</t>
  </si>
  <si>
    <t>6228480038265305474</t>
  </si>
  <si>
    <t>310225197012131036</t>
  </si>
  <si>
    <t>8103</t>
  </si>
  <si>
    <t>顾伟杰</t>
  </si>
  <si>
    <t>79</t>
  </si>
  <si>
    <t>6228480038116008772</t>
  </si>
  <si>
    <t>310225198105173248</t>
  </si>
  <si>
    <t>8114</t>
  </si>
  <si>
    <t>张彩英</t>
  </si>
  <si>
    <t>105</t>
  </si>
  <si>
    <t>6228480038833158470</t>
  </si>
  <si>
    <t>310225198201031821</t>
  </si>
  <si>
    <t>8045</t>
  </si>
  <si>
    <t>富惠红</t>
  </si>
  <si>
    <t>214</t>
  </si>
  <si>
    <t>6228450038017267671</t>
  </si>
  <si>
    <t>310225197010142049</t>
  </si>
  <si>
    <t>9810</t>
  </si>
  <si>
    <t>周素华</t>
  </si>
  <si>
    <t>152</t>
  </si>
  <si>
    <t>6228480038116054479</t>
  </si>
  <si>
    <t>310225196507241021</t>
  </si>
  <si>
    <t>8047</t>
  </si>
  <si>
    <t>孙金兰</t>
  </si>
  <si>
    <t>12</t>
  </si>
  <si>
    <t>行政后勤部</t>
  </si>
  <si>
    <t>6228480038116032178</t>
  </si>
  <si>
    <t>342623197504255939</t>
  </si>
  <si>
    <t>8017</t>
  </si>
  <si>
    <t>周小四</t>
  </si>
  <si>
    <t>27</t>
  </si>
  <si>
    <t>6228480038116054875</t>
  </si>
  <si>
    <t>310225197806292421</t>
  </si>
  <si>
    <t>8018</t>
  </si>
  <si>
    <t>吕秀红</t>
  </si>
  <si>
    <t>69</t>
  </si>
  <si>
    <t>6228480038116023177</t>
  </si>
  <si>
    <t>342422198111014605</t>
  </si>
  <si>
    <t>8080</t>
  </si>
  <si>
    <t>王康林</t>
  </si>
  <si>
    <t>588</t>
  </si>
  <si>
    <t>6228480038821194776</t>
  </si>
  <si>
    <t>320724198403150055</t>
  </si>
  <si>
    <t>8008</t>
  </si>
  <si>
    <t>吉祥</t>
  </si>
  <si>
    <t>291</t>
  </si>
  <si>
    <t>6228480038116013574</t>
  </si>
  <si>
    <t>310225197711171627</t>
  </si>
  <si>
    <t>8066</t>
  </si>
  <si>
    <t>王帆</t>
  </si>
  <si>
    <t>86</t>
  </si>
  <si>
    <t>6228480030007137919</t>
  </si>
  <si>
    <t>310112198210235634</t>
  </si>
  <si>
    <t>8067</t>
  </si>
  <si>
    <t>潘沛</t>
  </si>
  <si>
    <t>30</t>
  </si>
  <si>
    <t>6228480038116026972</t>
  </si>
  <si>
    <t>310225198205242618</t>
  </si>
  <si>
    <t>8069</t>
  </si>
  <si>
    <t>倪志军</t>
  </si>
  <si>
    <t>49</t>
  </si>
  <si>
    <t>6228480038116025974</t>
  </si>
  <si>
    <t>31022519821130044X</t>
  </si>
  <si>
    <t>8070</t>
  </si>
  <si>
    <t>周婷</t>
  </si>
  <si>
    <t>240</t>
  </si>
  <si>
    <t>6228480038116054677</t>
  </si>
  <si>
    <t>310225198112102413</t>
  </si>
  <si>
    <t>8071</t>
  </si>
  <si>
    <t>诸建</t>
  </si>
  <si>
    <t>115</t>
  </si>
  <si>
    <t>6228480038116056276</t>
  </si>
  <si>
    <t>320982198403054770</t>
  </si>
  <si>
    <t>8072</t>
  </si>
  <si>
    <t>陈荣祥</t>
  </si>
  <si>
    <t>168</t>
  </si>
  <si>
    <t>6228480038116002973</t>
  </si>
  <si>
    <t>340825198311260447</t>
  </si>
  <si>
    <t>8073</t>
  </si>
  <si>
    <t>欧阳淑琼</t>
  </si>
  <si>
    <t>107</t>
  </si>
  <si>
    <t>6228480038116026675</t>
  </si>
  <si>
    <t>310225198905192615</t>
  </si>
  <si>
    <t>8077</t>
  </si>
  <si>
    <t>陈继</t>
  </si>
  <si>
    <t>644</t>
  </si>
  <si>
    <t>6228480038116001678</t>
  </si>
  <si>
    <t>310225198811012644</t>
  </si>
  <si>
    <t>8083</t>
  </si>
  <si>
    <t>朱晓枫</t>
  </si>
  <si>
    <t>434</t>
  </si>
  <si>
    <t>6228480038116055971</t>
  </si>
  <si>
    <t>310225198702212428</t>
  </si>
  <si>
    <t>8086</t>
  </si>
  <si>
    <t>徐青</t>
  </si>
  <si>
    <t>324</t>
  </si>
  <si>
    <t>6228480038030331870</t>
  </si>
  <si>
    <t>500101198609106742</t>
  </si>
  <si>
    <t>8087</t>
  </si>
  <si>
    <t>张冯莉</t>
  </si>
  <si>
    <t>123</t>
  </si>
  <si>
    <t>6228480038116048372</t>
  </si>
  <si>
    <t>310225198102252629</t>
  </si>
  <si>
    <t>8088</t>
  </si>
  <si>
    <t>翁磊</t>
  </si>
  <si>
    <t>535</t>
  </si>
  <si>
    <t>6228480038116038779</t>
  </si>
  <si>
    <t>310225198912161817</t>
  </si>
  <si>
    <t>8089</t>
  </si>
  <si>
    <t>张超</t>
  </si>
  <si>
    <t>583</t>
  </si>
  <si>
    <t>6228480038451708879</t>
  </si>
  <si>
    <t>320926198003086123</t>
  </si>
  <si>
    <t>8223</t>
  </si>
  <si>
    <t>单永凤</t>
  </si>
  <si>
    <t>95</t>
  </si>
  <si>
    <t>6228480038116005075</t>
  </si>
  <si>
    <t>622801198908291420</t>
  </si>
  <si>
    <t>8385</t>
  </si>
  <si>
    <t>吴莲莲</t>
  </si>
  <si>
    <t>718</t>
  </si>
  <si>
    <t>6230520030043142970</t>
  </si>
  <si>
    <t>310225198811064022</t>
  </si>
  <si>
    <t>8405</t>
  </si>
  <si>
    <t>孙薇</t>
  </si>
  <si>
    <t>656</t>
  </si>
  <si>
    <t>6230520030043140271</t>
  </si>
  <si>
    <t>411330199002144554</t>
  </si>
  <si>
    <t>8254</t>
  </si>
  <si>
    <t>钟俊显</t>
  </si>
  <si>
    <t>111</t>
  </si>
  <si>
    <t>6228480669202377679</t>
  </si>
  <si>
    <t>310225196307151013</t>
  </si>
  <si>
    <t>7300</t>
  </si>
  <si>
    <t>汤利国</t>
  </si>
  <si>
    <t>行政加工车间</t>
  </si>
  <si>
    <t>320724199101020911</t>
  </si>
  <si>
    <t>3023</t>
  </si>
  <si>
    <t>张东</t>
  </si>
  <si>
    <t>411</t>
  </si>
  <si>
    <t>行政接插件车间</t>
  </si>
  <si>
    <t>6228480038116048174</t>
  </si>
  <si>
    <t>320825197110193016</t>
  </si>
  <si>
    <t>8250</t>
  </si>
  <si>
    <t>李高军</t>
  </si>
  <si>
    <t>139</t>
  </si>
  <si>
    <t>行政精益部</t>
  </si>
  <si>
    <t>6228480039079899074</t>
  </si>
  <si>
    <t>310228197503160025</t>
  </si>
  <si>
    <t>8111</t>
  </si>
  <si>
    <t>邵金花</t>
  </si>
  <si>
    <t>540</t>
  </si>
  <si>
    <t>6228480038608845277</t>
  </si>
  <si>
    <t>310225197905215421</t>
  </si>
  <si>
    <t>8215</t>
  </si>
  <si>
    <t>宋霞</t>
  </si>
  <si>
    <t>40</t>
  </si>
  <si>
    <t>6228480038211856372</t>
  </si>
  <si>
    <t>31022519620616101X</t>
  </si>
  <si>
    <t>8020</t>
  </si>
  <si>
    <t>张国民</t>
  </si>
  <si>
    <t>25</t>
  </si>
  <si>
    <t>行政拉丝车间</t>
  </si>
  <si>
    <t>6228480038116048778</t>
  </si>
  <si>
    <t>310225198905021023</t>
  </si>
  <si>
    <t>7301</t>
  </si>
  <si>
    <t>汤晓丹</t>
  </si>
  <si>
    <t>686</t>
  </si>
  <si>
    <t>6228480031327283110</t>
  </si>
  <si>
    <t>31022519820309261X</t>
  </si>
  <si>
    <t>8102</t>
  </si>
  <si>
    <t>沈志明</t>
  </si>
  <si>
    <t>50</t>
  </si>
  <si>
    <t>行政配件组</t>
  </si>
  <si>
    <t>6228480038116029976</t>
  </si>
  <si>
    <t>310225198012275069</t>
  </si>
  <si>
    <t>3919</t>
  </si>
  <si>
    <t>祝李萍</t>
  </si>
  <si>
    <t>587</t>
  </si>
  <si>
    <t>行政品质部</t>
  </si>
  <si>
    <t>6228480031271754611</t>
  </si>
  <si>
    <t>310225197603112611</t>
  </si>
  <si>
    <t>8726</t>
  </si>
  <si>
    <t>康勇</t>
  </si>
  <si>
    <t>622</t>
  </si>
  <si>
    <t>行政设备科</t>
  </si>
  <si>
    <t>6228480038116015777</t>
  </si>
  <si>
    <t>310225196812032613</t>
  </si>
  <si>
    <t>8721</t>
  </si>
  <si>
    <t>王玉飞</t>
  </si>
  <si>
    <t>368</t>
  </si>
  <si>
    <t>6228480038116038175</t>
  </si>
  <si>
    <t>310225195202042617</t>
  </si>
  <si>
    <t>8723</t>
  </si>
  <si>
    <t>康萝男</t>
  </si>
  <si>
    <t>220</t>
  </si>
  <si>
    <t>6228480030128574917</t>
  </si>
  <si>
    <t>31022519680809263X</t>
  </si>
  <si>
    <t>8724</t>
  </si>
  <si>
    <t>范新初</t>
  </si>
  <si>
    <t>34</t>
  </si>
  <si>
    <t>6228480038509852778</t>
  </si>
  <si>
    <t>320921198504060093</t>
  </si>
  <si>
    <t>8725</t>
  </si>
  <si>
    <t>孙标</t>
  </si>
  <si>
    <t>151</t>
  </si>
  <si>
    <t>6228480038116031576</t>
  </si>
  <si>
    <t>310225196808252613</t>
  </si>
  <si>
    <t>8009</t>
  </si>
  <si>
    <t>顾德兴</t>
  </si>
  <si>
    <t>14</t>
  </si>
  <si>
    <t>6228480038116008178</t>
  </si>
  <si>
    <t>310225195605112616</t>
  </si>
  <si>
    <t>9801</t>
  </si>
  <si>
    <t>王志飞</t>
  </si>
  <si>
    <t>188</t>
  </si>
  <si>
    <t>6228480038116038274</t>
  </si>
  <si>
    <t>120109197301060528</t>
  </si>
  <si>
    <t>76083</t>
  </si>
  <si>
    <t>郝云玮</t>
  </si>
  <si>
    <t>行政天津车间</t>
  </si>
  <si>
    <t>6228480028630082379</t>
  </si>
  <si>
    <t>120103196006261113</t>
  </si>
  <si>
    <t>7750</t>
  </si>
  <si>
    <t>顾郁卿</t>
  </si>
  <si>
    <t>6228460028001714877</t>
  </si>
  <si>
    <t>120103196002281168</t>
  </si>
  <si>
    <t>7751</t>
  </si>
  <si>
    <t>张世萍</t>
  </si>
  <si>
    <t>6228480028555079673</t>
  </si>
  <si>
    <t>342901197405192045</t>
  </si>
  <si>
    <t>2001</t>
  </si>
  <si>
    <t>俞彩红</t>
  </si>
  <si>
    <t>167</t>
  </si>
  <si>
    <t>6228480038116046574</t>
  </si>
  <si>
    <t>412702198306105047</t>
  </si>
  <si>
    <t>2005</t>
  </si>
  <si>
    <t>史银花</t>
  </si>
  <si>
    <t>23</t>
  </si>
  <si>
    <t>6228480038116030578</t>
  </si>
  <si>
    <t>310225198208102610</t>
  </si>
  <si>
    <t>8015</t>
  </si>
  <si>
    <t>谢杰</t>
  </si>
  <si>
    <t>108</t>
  </si>
  <si>
    <t>6228480038116040676</t>
  </si>
  <si>
    <t>310225197902192623</t>
  </si>
  <si>
    <t>8025</t>
  </si>
  <si>
    <t>周元妹</t>
  </si>
  <si>
    <t>457</t>
  </si>
  <si>
    <t>6228480038116055278</t>
  </si>
  <si>
    <t>31022519870721043X</t>
  </si>
  <si>
    <t>8026</t>
  </si>
  <si>
    <t>方强</t>
  </si>
  <si>
    <t>444</t>
  </si>
  <si>
    <t>6228480038116006776</t>
  </si>
  <si>
    <t>220519197109172114</t>
  </si>
  <si>
    <t>8117</t>
  </si>
  <si>
    <t>李林</t>
  </si>
  <si>
    <t>6228450048001588370</t>
  </si>
  <si>
    <t>310101197310300831</t>
  </si>
  <si>
    <t>8119</t>
  </si>
  <si>
    <t>梁颖</t>
  </si>
  <si>
    <t>58</t>
  </si>
  <si>
    <t>6228480030472402814</t>
  </si>
  <si>
    <t>310115198612273819</t>
  </si>
  <si>
    <t>8267</t>
  </si>
  <si>
    <t>蔡良慧</t>
  </si>
  <si>
    <t>55</t>
  </si>
  <si>
    <t>6230520030055525773</t>
  </si>
  <si>
    <t>310225196112291016</t>
  </si>
  <si>
    <t>8001</t>
  </si>
  <si>
    <t>孙中奇</t>
  </si>
  <si>
    <t>1</t>
  </si>
  <si>
    <t>6228480038116032970</t>
  </si>
  <si>
    <t>310225196205191049</t>
  </si>
  <si>
    <t>8048</t>
  </si>
  <si>
    <t>顾战瑛</t>
  </si>
  <si>
    <t>2</t>
  </si>
  <si>
    <t>6228480038116009374</t>
  </si>
  <si>
    <t>320504196810300078</t>
  </si>
  <si>
    <t>8729</t>
  </si>
  <si>
    <t>刘志亮</t>
  </si>
  <si>
    <t>6</t>
  </si>
  <si>
    <t>6228480405990945272</t>
  </si>
  <si>
    <t>310225197003071027</t>
  </si>
  <si>
    <t>8003</t>
  </si>
  <si>
    <t>顾战安</t>
  </si>
  <si>
    <t>4</t>
  </si>
  <si>
    <t>6228480038116009275</t>
  </si>
  <si>
    <t>310102197007065230</t>
  </si>
  <si>
    <t>8004</t>
  </si>
  <si>
    <t>刘雄伟</t>
  </si>
  <si>
    <t>3</t>
  </si>
  <si>
    <t>6228480038116021379</t>
  </si>
  <si>
    <t>342623197711285938</t>
  </si>
  <si>
    <t>8016</t>
  </si>
  <si>
    <t>周从华</t>
  </si>
  <si>
    <t>176</t>
  </si>
  <si>
    <t>天津车间</t>
  </si>
  <si>
    <t>6228480038116053679</t>
  </si>
  <si>
    <t>410781197805141615</t>
  </si>
  <si>
    <t>8011</t>
  </si>
  <si>
    <t>宋彦海</t>
  </si>
  <si>
    <t>284</t>
  </si>
  <si>
    <t>6228480038116031378</t>
  </si>
  <si>
    <t>350628198305164029</t>
  </si>
  <si>
    <t>8527</t>
  </si>
  <si>
    <t>张艺华</t>
  </si>
  <si>
    <t>159</t>
  </si>
  <si>
    <t>6228480038453873473</t>
  </si>
  <si>
    <t>231003197412280315</t>
  </si>
  <si>
    <t>8543</t>
  </si>
  <si>
    <t>张永军</t>
  </si>
  <si>
    <t>44</t>
  </si>
  <si>
    <t>6228480039114341074</t>
  </si>
  <si>
    <t>342225198705251518</t>
  </si>
  <si>
    <t>8562</t>
  </si>
  <si>
    <t>丁方敬</t>
  </si>
  <si>
    <t>233</t>
  </si>
  <si>
    <t>6228480038806924874</t>
  </si>
  <si>
    <t>34220119860622568X</t>
  </si>
  <si>
    <t>8563</t>
  </si>
  <si>
    <t>曹云花</t>
  </si>
  <si>
    <t>260</t>
  </si>
  <si>
    <t>6228480038116000571</t>
  </si>
  <si>
    <t>360681198812132615</t>
  </si>
  <si>
    <t>8569</t>
  </si>
  <si>
    <t>刘强雨</t>
  </si>
  <si>
    <t>343</t>
  </si>
  <si>
    <t>6228480038545298572</t>
  </si>
  <si>
    <t>411528199907015019</t>
  </si>
  <si>
    <t>8573</t>
  </si>
  <si>
    <t>房震超</t>
  </si>
  <si>
    <t>407</t>
  </si>
  <si>
    <t>6228480039122706474</t>
  </si>
  <si>
    <t>411523199302271317</t>
  </si>
  <si>
    <t>8586</t>
  </si>
  <si>
    <t>邱宗扬</t>
  </si>
  <si>
    <t>286</t>
  </si>
  <si>
    <t>6228480039131387571</t>
  </si>
  <si>
    <t>411023199006045545</t>
  </si>
  <si>
    <t>8590</t>
  </si>
  <si>
    <t>吴俊可</t>
  </si>
  <si>
    <t>西继</t>
  </si>
  <si>
    <t>6230522050011790000</t>
  </si>
  <si>
    <t>431127199612130015</t>
  </si>
  <si>
    <t>8591</t>
  </si>
  <si>
    <t>李春林</t>
  </si>
  <si>
    <t>6230520080062656970</t>
  </si>
  <si>
    <t>310225199008021212</t>
  </si>
  <si>
    <t>8599</t>
  </si>
  <si>
    <t>冯杰</t>
  </si>
  <si>
    <t>36</t>
  </si>
  <si>
    <t>6228480039143488870</t>
  </si>
  <si>
    <t>310112199502141810</t>
  </si>
  <si>
    <t>8603</t>
  </si>
  <si>
    <t>施沁</t>
  </si>
  <si>
    <t>97</t>
  </si>
  <si>
    <t>6228480039035692878</t>
  </si>
  <si>
    <t>320724199704184210</t>
  </si>
  <si>
    <t>8606</t>
  </si>
  <si>
    <t>周晓龙</t>
  </si>
  <si>
    <t>70</t>
  </si>
  <si>
    <t>6228480039166510873</t>
  </si>
  <si>
    <t>34242219730505239X</t>
  </si>
  <si>
    <t>8607</t>
  </si>
  <si>
    <t>吴然涛</t>
  </si>
  <si>
    <t>119</t>
  </si>
  <si>
    <t>6228480039170966178</t>
  </si>
  <si>
    <t>431127199911084717</t>
  </si>
  <si>
    <t>8616</t>
  </si>
  <si>
    <t>李征东</t>
  </si>
  <si>
    <t>6230520080073804577</t>
  </si>
  <si>
    <t>450923198505045137</t>
  </si>
  <si>
    <t>8617</t>
  </si>
  <si>
    <t>冯剑锋</t>
  </si>
  <si>
    <t>6228480086944167674</t>
  </si>
  <si>
    <t>411528199404185016</t>
  </si>
  <si>
    <t>8618</t>
  </si>
  <si>
    <t>房震</t>
  </si>
  <si>
    <t>73</t>
  </si>
  <si>
    <t>6228480039176849675</t>
  </si>
  <si>
    <t>310225195810112017</t>
  </si>
  <si>
    <t>8619</t>
  </si>
  <si>
    <t>葛大明</t>
  </si>
  <si>
    <t>61</t>
  </si>
  <si>
    <t>6228480039166852879</t>
  </si>
  <si>
    <t>340825197203073279</t>
  </si>
  <si>
    <t>8620</t>
  </si>
  <si>
    <t>彭百福</t>
  </si>
  <si>
    <t>112</t>
  </si>
  <si>
    <t>6230520030042550975</t>
  </si>
  <si>
    <t>130684198008204960</t>
  </si>
  <si>
    <t>8633</t>
  </si>
  <si>
    <t>陈丽娜</t>
  </si>
  <si>
    <t>196</t>
  </si>
  <si>
    <t>6228480039166554079</t>
  </si>
  <si>
    <t>440222198111201268</t>
  </si>
  <si>
    <t>8638</t>
  </si>
  <si>
    <t>钟梅</t>
  </si>
  <si>
    <t>6228481436713339278</t>
  </si>
  <si>
    <t>310225193410160010</t>
  </si>
  <si>
    <t>7523</t>
  </si>
  <si>
    <t>孙雪林</t>
  </si>
  <si>
    <t>9559980030124700318</t>
  </si>
  <si>
    <t>310225197909203815</t>
  </si>
  <si>
    <t>8640</t>
  </si>
  <si>
    <t>颜雪春</t>
  </si>
  <si>
    <t>120</t>
  </si>
  <si>
    <t>6228480031446171915</t>
  </si>
  <si>
    <t>321323198508240623</t>
  </si>
  <si>
    <t>8642</t>
  </si>
  <si>
    <t>倪化珍</t>
  </si>
  <si>
    <t>41</t>
  </si>
  <si>
    <t>6228480038934333071</t>
  </si>
  <si>
    <t>411526199110122623</t>
  </si>
  <si>
    <t>8644</t>
  </si>
  <si>
    <t>蒋东琴</t>
  </si>
  <si>
    <t>134</t>
  </si>
  <si>
    <t>6228480038265989970</t>
  </si>
  <si>
    <t>61240119860823851X</t>
  </si>
  <si>
    <t>8646</t>
  </si>
  <si>
    <t>张朝峰</t>
  </si>
  <si>
    <t>183</t>
  </si>
  <si>
    <t>6228480038116047572</t>
  </si>
  <si>
    <t>411424198612126680</t>
  </si>
  <si>
    <t>8649</t>
  </si>
  <si>
    <t>白惠惠</t>
  </si>
  <si>
    <t>273</t>
  </si>
  <si>
    <t>6228480039205572470</t>
  </si>
  <si>
    <t>421023197708288122</t>
  </si>
  <si>
    <t>8651</t>
  </si>
  <si>
    <t>张红霞</t>
  </si>
  <si>
    <t>294</t>
  </si>
  <si>
    <t>6228480038116049172</t>
  </si>
  <si>
    <t>342401197910123051</t>
  </si>
  <si>
    <t>8652</t>
  </si>
  <si>
    <t>杨伟</t>
  </si>
  <si>
    <t>295</t>
  </si>
  <si>
    <t>6228480038989236674</t>
  </si>
  <si>
    <t>411528199302104123</t>
  </si>
  <si>
    <t>8654</t>
  </si>
  <si>
    <t>宋雪</t>
  </si>
  <si>
    <t>310</t>
  </si>
  <si>
    <t>6228480038613295872</t>
  </si>
  <si>
    <t>341226199004047119</t>
  </si>
  <si>
    <t>8655</t>
  </si>
  <si>
    <t>黄军军</t>
  </si>
  <si>
    <t>326</t>
  </si>
  <si>
    <t>6228480038764217675</t>
  </si>
  <si>
    <t>513002199411100820</t>
  </si>
  <si>
    <t>8659</t>
  </si>
  <si>
    <t>吴霞</t>
  </si>
  <si>
    <t>347</t>
  </si>
  <si>
    <t>6228480039205574674</t>
  </si>
  <si>
    <t>440111198901101865</t>
  </si>
  <si>
    <t>8677</t>
  </si>
  <si>
    <t>何伊玲</t>
  </si>
  <si>
    <t>6228480088835054375</t>
  </si>
  <si>
    <t>440184199405220649</t>
  </si>
  <si>
    <t>8682</t>
  </si>
  <si>
    <t>李燕婷</t>
  </si>
  <si>
    <t>6228480086781183677</t>
  </si>
  <si>
    <t>440184199912050613</t>
  </si>
  <si>
    <t>8684</t>
  </si>
  <si>
    <t>李志伟</t>
  </si>
  <si>
    <t>6230520080088873179</t>
  </si>
  <si>
    <t>412727199608115795</t>
  </si>
  <si>
    <t>8685</t>
  </si>
  <si>
    <t>刘喜辉</t>
  </si>
  <si>
    <t>60</t>
  </si>
  <si>
    <t>6228480039143841078</t>
  </si>
  <si>
    <t>341221199205186308</t>
  </si>
  <si>
    <t>8689</t>
  </si>
  <si>
    <t>谢翠荣</t>
  </si>
  <si>
    <t>161</t>
  </si>
  <si>
    <t>6228480039205567470</t>
  </si>
  <si>
    <t>411528199908125420</t>
  </si>
  <si>
    <t>8693</t>
  </si>
  <si>
    <t>易丽</t>
  </si>
  <si>
    <t>194</t>
  </si>
  <si>
    <t>6228480038709687677</t>
  </si>
  <si>
    <t>412829199106024429</t>
  </si>
  <si>
    <t>8697</t>
  </si>
  <si>
    <t>蔡正娟</t>
  </si>
  <si>
    <t>263</t>
  </si>
  <si>
    <t>6228480039205558073</t>
  </si>
  <si>
    <t>413021197311123394</t>
  </si>
  <si>
    <t>8701</t>
  </si>
  <si>
    <t>姚树友</t>
  </si>
  <si>
    <t>377</t>
  </si>
  <si>
    <t>6228480038922253273</t>
  </si>
  <si>
    <t>522229197701094628</t>
  </si>
  <si>
    <t>8702</t>
  </si>
  <si>
    <t>孙先琴</t>
  </si>
  <si>
    <t>388</t>
  </si>
  <si>
    <t>6228480039205634874</t>
  </si>
  <si>
    <t>310225196111122640</t>
  </si>
  <si>
    <t>8703</t>
  </si>
  <si>
    <t>徐南芳</t>
  </si>
  <si>
    <t>391</t>
  </si>
  <si>
    <t>6228480039205562372</t>
  </si>
  <si>
    <t>32068219891113050X</t>
  </si>
  <si>
    <t>8707</t>
  </si>
  <si>
    <t>朱小冲</t>
  </si>
  <si>
    <t>419</t>
  </si>
  <si>
    <t>6228480039205692872</t>
  </si>
  <si>
    <t>340421197605045417</t>
  </si>
  <si>
    <t>8708</t>
  </si>
  <si>
    <t>李孟标</t>
  </si>
  <si>
    <t>427</t>
  </si>
  <si>
    <t>6228480039205553876</t>
  </si>
  <si>
    <t>431021198908293202</t>
  </si>
  <si>
    <t>8710</t>
  </si>
  <si>
    <t>邓丽珍</t>
  </si>
  <si>
    <t>6230520080095097978</t>
  </si>
  <si>
    <t>8737</t>
  </si>
  <si>
    <t>庾君</t>
  </si>
  <si>
    <t>43102319861101624x</t>
  </si>
  <si>
    <t>8738</t>
  </si>
  <si>
    <t>刘丽霞</t>
  </si>
  <si>
    <t>6228480086763350971</t>
  </si>
  <si>
    <t>530323198706171719</t>
  </si>
  <si>
    <t>8739</t>
  </si>
  <si>
    <t>朱永</t>
  </si>
  <si>
    <t>6228481938609613179</t>
  </si>
  <si>
    <t>8740</t>
  </si>
  <si>
    <t>曾祥金</t>
  </si>
  <si>
    <t>430481198103076144</t>
  </si>
  <si>
    <t>8741</t>
  </si>
  <si>
    <t>黄常花</t>
  </si>
  <si>
    <t>6228480086882962979</t>
  </si>
  <si>
    <t>452724198908100521</t>
  </si>
  <si>
    <t>8742</t>
  </si>
  <si>
    <t>韦边旁</t>
  </si>
  <si>
    <t>6228480083622425417</t>
  </si>
  <si>
    <t>452726198809020975</t>
  </si>
  <si>
    <t>8748</t>
  </si>
  <si>
    <t>李光路</t>
  </si>
  <si>
    <t>6228482841308975817</t>
  </si>
  <si>
    <t>8750</t>
  </si>
  <si>
    <t>刘春华</t>
  </si>
  <si>
    <t>440111198205012121</t>
  </si>
  <si>
    <t>8751</t>
  </si>
  <si>
    <t>何燕萍</t>
  </si>
  <si>
    <t>9559980085582014511</t>
  </si>
  <si>
    <t>8761</t>
  </si>
  <si>
    <t>陈冬梅</t>
  </si>
  <si>
    <t>362525199512133616</t>
  </si>
  <si>
    <t>8762</t>
  </si>
  <si>
    <t>周成</t>
  </si>
  <si>
    <t>6228270129909007974</t>
  </si>
  <si>
    <t>220181198903023811</t>
  </si>
  <si>
    <t>8771</t>
  </si>
  <si>
    <t>刘鹏</t>
  </si>
  <si>
    <t>67</t>
  </si>
  <si>
    <t>6228480039217700770</t>
  </si>
  <si>
    <t>34222119730816930X</t>
  </si>
  <si>
    <t>8773</t>
  </si>
  <si>
    <t>杜美荣</t>
  </si>
  <si>
    <t>136</t>
  </si>
  <si>
    <t>6228480039213085473</t>
  </si>
  <si>
    <t>411528198703046265</t>
  </si>
  <si>
    <t>8776</t>
  </si>
  <si>
    <t>项田田</t>
  </si>
  <si>
    <t>288</t>
  </si>
  <si>
    <t>6228480329274817173</t>
  </si>
  <si>
    <t>320323198112174024</t>
  </si>
  <si>
    <t>8780</t>
  </si>
  <si>
    <t>张彦梅</t>
  </si>
  <si>
    <t>371</t>
  </si>
  <si>
    <t>6228480038053775870</t>
  </si>
  <si>
    <t>310225196104222619</t>
  </si>
  <si>
    <t>8781</t>
  </si>
  <si>
    <t>顾新昌</t>
  </si>
  <si>
    <t>385</t>
  </si>
  <si>
    <t>6228480039226910000</t>
  </si>
  <si>
    <t>362322199303096054</t>
  </si>
  <si>
    <t>8783</t>
  </si>
  <si>
    <t>韩凯凯</t>
  </si>
  <si>
    <t>404</t>
  </si>
  <si>
    <t>6228480039223943372</t>
  </si>
  <si>
    <t>360430198608232722</t>
  </si>
  <si>
    <t>8786</t>
  </si>
  <si>
    <t>王燕</t>
  </si>
  <si>
    <t>428</t>
  </si>
  <si>
    <t>6228480039226918777</t>
  </si>
  <si>
    <t>320826199609246215</t>
  </si>
  <si>
    <t>8787</t>
  </si>
  <si>
    <t>胡国正</t>
  </si>
  <si>
    <t>421</t>
  </si>
  <si>
    <t>6228480039218457578</t>
  </si>
  <si>
    <t>62262819900415075X</t>
  </si>
  <si>
    <r>
      <rPr>
        <sz val="11"/>
        <color theme="1"/>
        <rFont val="宋体"/>
        <family val="3"/>
        <charset val="134"/>
        <scheme val="minor"/>
      </rPr>
      <t>877</t>
    </r>
    <r>
      <rPr>
        <sz val="11"/>
        <color theme="1"/>
        <rFont val="宋体"/>
        <family val="3"/>
        <charset val="134"/>
        <scheme val="minor"/>
      </rPr>
      <t>5</t>
    </r>
  </si>
  <si>
    <t>杨亚龙</t>
  </si>
  <si>
    <t>172</t>
  </si>
  <si>
    <t>6228480028674530879</t>
  </si>
  <si>
    <t>431224198808123097</t>
  </si>
  <si>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759</t>
    </r>
  </si>
  <si>
    <t>谭存胜</t>
  </si>
  <si>
    <t>6228480389287203878</t>
  </si>
  <si>
    <t>340121198107160736</t>
  </si>
  <si>
    <t>8789</t>
  </si>
  <si>
    <t>戴正春</t>
  </si>
  <si>
    <t>212</t>
  </si>
  <si>
    <t>6228480318181658473</t>
  </si>
  <si>
    <t>370883199811283024</t>
  </si>
  <si>
    <t>8791</t>
  </si>
  <si>
    <t>徐吉梅</t>
  </si>
  <si>
    <t>165</t>
  </si>
  <si>
    <t>6228480039205565672</t>
  </si>
  <si>
    <t>513029199601012370</t>
  </si>
  <si>
    <t>8793</t>
  </si>
  <si>
    <t>王国力</t>
  </si>
  <si>
    <t>137</t>
  </si>
  <si>
    <t>6228480038673618070</t>
  </si>
  <si>
    <t>31022519831219261X</t>
  </si>
  <si>
    <t>8794</t>
  </si>
  <si>
    <t>吴涛</t>
  </si>
  <si>
    <t>382</t>
  </si>
  <si>
    <t>6230520030043147870</t>
  </si>
  <si>
    <t>342901199007081226</t>
  </si>
  <si>
    <t>8797</t>
  </si>
  <si>
    <t>桂晶莹</t>
  </si>
  <si>
    <t>248</t>
  </si>
  <si>
    <t>6228480039007258377</t>
  </si>
  <si>
    <t>342422198801111736</t>
  </si>
  <si>
    <t>8798</t>
  </si>
  <si>
    <t>周登顺</t>
  </si>
  <si>
    <t>261</t>
  </si>
  <si>
    <t>6228480038207881376</t>
  </si>
  <si>
    <t>340421197311254619</t>
  </si>
  <si>
    <t>8800</t>
  </si>
  <si>
    <t>张纪永</t>
  </si>
  <si>
    <t>341</t>
  </si>
  <si>
    <t>6228480038487844979</t>
  </si>
  <si>
    <t>320923197311296911</t>
  </si>
  <si>
    <t>8801</t>
  </si>
  <si>
    <t>韩士领</t>
  </si>
  <si>
    <t>342</t>
  </si>
  <si>
    <t>6228480039224036671</t>
  </si>
  <si>
    <t>413021197910276210</t>
  </si>
  <si>
    <t>8802</t>
  </si>
  <si>
    <t>冯伟</t>
  </si>
  <si>
    <t>350</t>
  </si>
  <si>
    <t>6228480031172515111</t>
  </si>
  <si>
    <t>622627198704130433</t>
  </si>
  <si>
    <t>8803</t>
  </si>
  <si>
    <t>陈高强</t>
  </si>
  <si>
    <t>364</t>
  </si>
  <si>
    <t>6228480039224037570</t>
  </si>
  <si>
    <t>512221197202011637</t>
  </si>
  <si>
    <t>8804</t>
  </si>
  <si>
    <t>万良清</t>
  </si>
  <si>
    <t>402</t>
  </si>
  <si>
    <t>6228480039049867870</t>
  </si>
  <si>
    <t>452130198103072740</t>
  </si>
  <si>
    <t>8816</t>
  </si>
  <si>
    <t>黄利艳</t>
  </si>
  <si>
    <t>6228480086778745371</t>
  </si>
  <si>
    <t>431021198207173267</t>
  </si>
  <si>
    <t>8817</t>
  </si>
  <si>
    <t>邓小兰</t>
  </si>
  <si>
    <t>6228270081246041077</t>
  </si>
  <si>
    <t>411023198909225534</t>
  </si>
  <si>
    <t>3902</t>
  </si>
  <si>
    <t>李江勇</t>
  </si>
  <si>
    <t>6228482058554326179</t>
  </si>
  <si>
    <t>411023198101025556</t>
  </si>
  <si>
    <t>8756</t>
  </si>
  <si>
    <t>黄晓伟</t>
  </si>
  <si>
    <t>6230522050018191974</t>
  </si>
  <si>
    <t>413021198203103761</t>
  </si>
  <si>
    <t>8822</t>
  </si>
  <si>
    <t>张防云</t>
  </si>
  <si>
    <t>15</t>
  </si>
  <si>
    <t>6228480038395329873</t>
  </si>
  <si>
    <t>201906入职</t>
  </si>
  <si>
    <t>532524200007254020</t>
  </si>
  <si>
    <t>8826</t>
  </si>
  <si>
    <t>柳爱香</t>
  </si>
  <si>
    <t>154</t>
  </si>
  <si>
    <t>6228480039213098575</t>
  </si>
  <si>
    <t xml:space="preserve">532524200007254020				</t>
  </si>
  <si>
    <t>8827</t>
  </si>
  <si>
    <t>文欣</t>
  </si>
  <si>
    <t>170</t>
  </si>
  <si>
    <t>342422199807182310</t>
  </si>
  <si>
    <t>8829</t>
  </si>
  <si>
    <t>朱圆龙</t>
  </si>
  <si>
    <t>259</t>
  </si>
  <si>
    <t>6228480039226915872</t>
  </si>
  <si>
    <t xml:space="preserve">420881199603238415				</t>
  </si>
  <si>
    <t>8831</t>
  </si>
  <si>
    <t>项关羽</t>
  </si>
  <si>
    <t>131</t>
  </si>
  <si>
    <t>6228480435100102274</t>
  </si>
  <si>
    <t xml:space="preserve">310225198312212625				</t>
  </si>
  <si>
    <t>8835</t>
  </si>
  <si>
    <t>康秀英</t>
  </si>
  <si>
    <t>353</t>
  </si>
  <si>
    <t>6228480031192228612</t>
  </si>
  <si>
    <t xml:space="preserve">310225198802260427				</t>
  </si>
  <si>
    <t>8836</t>
  </si>
  <si>
    <t>何晓青</t>
  </si>
  <si>
    <t>401</t>
  </si>
  <si>
    <t>6228480030187535411</t>
  </si>
  <si>
    <t>411528198402274416</t>
  </si>
  <si>
    <t>8837</t>
  </si>
  <si>
    <t>葛建海</t>
  </si>
  <si>
    <t>453</t>
  </si>
  <si>
    <t>6228480038179355573</t>
  </si>
  <si>
    <t>532122199708060819</t>
  </si>
  <si>
    <t>8838</t>
  </si>
  <si>
    <t>李富云</t>
  </si>
  <si>
    <t>454</t>
  </si>
  <si>
    <t>6228480039255964676</t>
  </si>
  <si>
    <t xml:space="preserve">511381199910153505				</t>
  </si>
  <si>
    <t>8839</t>
  </si>
  <si>
    <t>郑欢</t>
  </si>
  <si>
    <t>456</t>
  </si>
  <si>
    <t>6228480039087575872</t>
  </si>
  <si>
    <t>430482199203079183</t>
  </si>
  <si>
    <t>8845</t>
  </si>
  <si>
    <t>雷丹</t>
  </si>
  <si>
    <t>6230520080111052072</t>
  </si>
  <si>
    <t>430523198801073145</t>
  </si>
  <si>
    <t>8846</t>
  </si>
  <si>
    <t>易昌花</t>
  </si>
  <si>
    <t>6228480088815192179</t>
  </si>
  <si>
    <t>612328199603203827</t>
  </si>
  <si>
    <t>8855</t>
  </si>
  <si>
    <t>李梅</t>
  </si>
  <si>
    <t>478</t>
  </si>
  <si>
    <t>201907入职</t>
  </si>
  <si>
    <t>411024199204104055</t>
  </si>
  <si>
    <t>8856</t>
  </si>
  <si>
    <t>殷鹏飞</t>
  </si>
  <si>
    <t>479</t>
  </si>
  <si>
    <t>413021199110165028</t>
  </si>
  <si>
    <t>8857</t>
  </si>
  <si>
    <t>卢勤勤</t>
  </si>
  <si>
    <t>480</t>
  </si>
  <si>
    <t>411528198110085226</t>
  </si>
  <si>
    <t>8858</t>
  </si>
  <si>
    <t>宣爱平</t>
  </si>
  <si>
    <t>481</t>
  </si>
  <si>
    <t>511523199110235593</t>
  </si>
  <si>
    <t>8859</t>
  </si>
  <si>
    <t>易守根</t>
  </si>
  <si>
    <t>487</t>
  </si>
  <si>
    <t>开线车间</t>
  </si>
  <si>
    <t>511523199301234884</t>
  </si>
  <si>
    <t>8860</t>
  </si>
  <si>
    <t>罗文秀</t>
  </si>
  <si>
    <t>489</t>
  </si>
  <si>
    <t>412728198502172232</t>
  </si>
  <si>
    <t>8861</t>
  </si>
  <si>
    <t>李丙银</t>
  </si>
  <si>
    <t>496</t>
  </si>
  <si>
    <t>412728199007061230</t>
  </si>
  <si>
    <t>8863</t>
  </si>
  <si>
    <t>曹攀攀</t>
  </si>
  <si>
    <t>13</t>
  </si>
  <si>
    <t>410928199109183633</t>
  </si>
  <si>
    <t>8635</t>
  </si>
  <si>
    <t>崔亚行</t>
  </si>
  <si>
    <t>47</t>
  </si>
  <si>
    <t>532528198609101633</t>
  </si>
  <si>
    <t>8866</t>
  </si>
  <si>
    <t>兰文明</t>
  </si>
  <si>
    <t>48</t>
  </si>
  <si>
    <t>320826199107206010</t>
  </si>
  <si>
    <t>8868</t>
  </si>
  <si>
    <t>李士旺</t>
  </si>
  <si>
    <t>190</t>
  </si>
  <si>
    <t>34290119980308142X</t>
  </si>
  <si>
    <t>8869</t>
  </si>
  <si>
    <t>方春芬</t>
  </si>
  <si>
    <t>226</t>
  </si>
  <si>
    <t>441825198710270831</t>
  </si>
  <si>
    <t>8873</t>
  </si>
  <si>
    <t>林继达</t>
  </si>
  <si>
    <t>44011119920904212X</t>
  </si>
  <si>
    <t>8876</t>
  </si>
  <si>
    <t>曾文静</t>
  </si>
  <si>
    <t>320622197310035004</t>
  </si>
  <si>
    <t>9709</t>
  </si>
  <si>
    <t>沈红丽</t>
  </si>
  <si>
    <t>421181198807068487</t>
  </si>
  <si>
    <t>5010</t>
  </si>
  <si>
    <t>杨勉芳</t>
  </si>
  <si>
    <t>310225197210040426</t>
  </si>
  <si>
    <t>9704</t>
  </si>
  <si>
    <t>郁洁</t>
  </si>
  <si>
    <t>6228480038116046970</t>
  </si>
  <si>
    <t>310225196607142012</t>
  </si>
  <si>
    <t>9705</t>
  </si>
  <si>
    <t>倪国明</t>
  </si>
  <si>
    <t>6228480039069051678</t>
  </si>
  <si>
    <t>342122198010124120</t>
  </si>
  <si>
    <t>8600</t>
  </si>
  <si>
    <t>王红梅</t>
  </si>
  <si>
    <t>6228480030687405412</t>
  </si>
  <si>
    <t>131126198904261859</t>
  </si>
  <si>
    <t>8877</t>
  </si>
  <si>
    <t>李志信</t>
  </si>
  <si>
    <t>182</t>
  </si>
  <si>
    <t>201908入职</t>
  </si>
  <si>
    <t>510121199509098492</t>
  </si>
  <si>
    <t>8878</t>
  </si>
  <si>
    <t>肖志强</t>
  </si>
  <si>
    <t>247</t>
  </si>
  <si>
    <t>51152319830318488X</t>
  </si>
  <si>
    <t>8879</t>
  </si>
  <si>
    <t>曹家英</t>
  </si>
  <si>
    <t>277</t>
  </si>
  <si>
    <t>340322199201287444</t>
  </si>
  <si>
    <t>8880</t>
  </si>
  <si>
    <t>朱鲁翠</t>
  </si>
  <si>
    <t>297</t>
  </si>
  <si>
    <t>342422199510304567</t>
  </si>
  <si>
    <t>8881</t>
  </si>
  <si>
    <t>江慧</t>
  </si>
  <si>
    <t>307</t>
  </si>
  <si>
    <t>512527197512083366</t>
  </si>
  <si>
    <t>8885</t>
  </si>
  <si>
    <t>杨间明</t>
  </si>
  <si>
    <t>374</t>
  </si>
  <si>
    <t>52212119751105272X</t>
  </si>
  <si>
    <t>8886</t>
  </si>
  <si>
    <t>杨胜英</t>
  </si>
  <si>
    <t>440182199412232418</t>
  </si>
  <si>
    <t>8887</t>
  </si>
  <si>
    <t>梁毅康</t>
  </si>
  <si>
    <t>452724199112110518</t>
  </si>
  <si>
    <t>8888</t>
  </si>
  <si>
    <t>韦宽</t>
  </si>
  <si>
    <t>452724199601100513</t>
  </si>
  <si>
    <t>8889</t>
  </si>
  <si>
    <t>谭顺意</t>
  </si>
  <si>
    <t>342422198310052903</t>
  </si>
  <si>
    <t>8892</t>
  </si>
  <si>
    <t>张士美</t>
  </si>
  <si>
    <t>403</t>
  </si>
  <si>
    <t>6230520030042589676</t>
  </si>
  <si>
    <t>201909入职</t>
  </si>
  <si>
    <t>34120419920201263X</t>
  </si>
  <si>
    <t>8893</t>
  </si>
  <si>
    <t>闻海涛</t>
  </si>
  <si>
    <t>440</t>
  </si>
  <si>
    <t>6228480038029989472</t>
  </si>
  <si>
    <t>341227199304121524</t>
  </si>
  <si>
    <t>8897</t>
  </si>
  <si>
    <t>刘双双</t>
  </si>
  <si>
    <t>468</t>
  </si>
  <si>
    <t>6228480039143871075</t>
  </si>
  <si>
    <t>411481199112181247</t>
  </si>
  <si>
    <t>8898</t>
  </si>
  <si>
    <t>郭毛腾</t>
  </si>
  <si>
    <t>477</t>
  </si>
  <si>
    <t>6228480039122707977</t>
  </si>
  <si>
    <t>510722199810054690</t>
  </si>
  <si>
    <t>8899</t>
  </si>
  <si>
    <t>罗岚清</t>
  </si>
  <si>
    <t>39</t>
  </si>
  <si>
    <t>6228480039049969379</t>
  </si>
  <si>
    <t>412829199204043631</t>
  </si>
  <si>
    <t>8901</t>
  </si>
  <si>
    <t>李昆</t>
  </si>
  <si>
    <t>116</t>
  </si>
  <si>
    <t>6228480039283848073</t>
  </si>
  <si>
    <t>452427197906153126</t>
  </si>
  <si>
    <t>8903</t>
  </si>
  <si>
    <t>陶卫花</t>
  </si>
  <si>
    <t>6228480084193035718</t>
  </si>
  <si>
    <t>341225198607061584</t>
  </si>
  <si>
    <t>8914</t>
  </si>
  <si>
    <t>韩珍</t>
  </si>
  <si>
    <t>128</t>
  </si>
  <si>
    <t>6228480038643470776</t>
  </si>
  <si>
    <t>201910入职</t>
  </si>
  <si>
    <t>413021197507155064</t>
  </si>
  <si>
    <t>8915</t>
  </si>
  <si>
    <t>陈霞</t>
  </si>
  <si>
    <t>187</t>
  </si>
  <si>
    <t>6228480039269400873</t>
  </si>
  <si>
    <t>511002196904256422</t>
  </si>
  <si>
    <t>8916</t>
  </si>
  <si>
    <t>余淑芝</t>
  </si>
  <si>
    <t>189</t>
  </si>
  <si>
    <t>6228480039218452975</t>
  </si>
  <si>
    <t>411522198801150332</t>
  </si>
  <si>
    <t>8917</t>
  </si>
  <si>
    <t>吕本存</t>
  </si>
  <si>
    <t>235</t>
  </si>
  <si>
    <t>6228482399553046974</t>
  </si>
  <si>
    <t>130183198409290325</t>
  </si>
  <si>
    <t>8919</t>
  </si>
  <si>
    <t>贾翠红</t>
  </si>
  <si>
    <t>304</t>
  </si>
  <si>
    <t>6228480039052572375</t>
  </si>
  <si>
    <t>142730198901100339</t>
  </si>
  <si>
    <t>8922</t>
  </si>
  <si>
    <t>张江伟</t>
  </si>
  <si>
    <t>68</t>
  </si>
  <si>
    <t>6228483048075327771</t>
  </si>
  <si>
    <t>321023199103033229</t>
  </si>
  <si>
    <t>8923</t>
  </si>
  <si>
    <t>潘红</t>
  </si>
  <si>
    <t>249</t>
  </si>
  <si>
    <t>6228480038523132975</t>
  </si>
  <si>
    <t xml:space="preserve">341124197508094421			</t>
  </si>
  <si>
    <t>8924</t>
  </si>
  <si>
    <t>孙克莲</t>
  </si>
  <si>
    <t>16</t>
  </si>
  <si>
    <t>6228480039111700074</t>
  </si>
  <si>
    <t>201911入职</t>
  </si>
  <si>
    <t>310225198202272627</t>
  </si>
  <si>
    <t>8925</t>
  </si>
  <si>
    <t>范丽平</t>
  </si>
  <si>
    <t>20</t>
  </si>
  <si>
    <t>6228480031356270012</t>
  </si>
  <si>
    <t>411528198510175028</t>
  </si>
  <si>
    <t>8927</t>
  </si>
  <si>
    <t>杨锐</t>
  </si>
  <si>
    <t>156</t>
  </si>
  <si>
    <t>6228480039302697170</t>
  </si>
  <si>
    <t>612326197705056520</t>
  </si>
  <si>
    <t>8928</t>
  </si>
  <si>
    <t>郭艳玲</t>
  </si>
  <si>
    <t>332</t>
  </si>
  <si>
    <t>6228480039302497977</t>
  </si>
  <si>
    <t>440182198708222425</t>
  </si>
  <si>
    <t>8929</t>
  </si>
  <si>
    <t>高青霞</t>
  </si>
  <si>
    <t>6230520080138435078</t>
  </si>
  <si>
    <t>440111197908222112</t>
  </si>
  <si>
    <t>8930</t>
  </si>
  <si>
    <t>林庆深</t>
  </si>
  <si>
    <t>6228270081100347677</t>
  </si>
  <si>
    <t>440111198509142507</t>
  </si>
  <si>
    <t>8931</t>
  </si>
  <si>
    <t>周间飞</t>
  </si>
  <si>
    <t>6228480088527106871</t>
  </si>
  <si>
    <t>41152619840624262X</t>
  </si>
  <si>
    <t>8932</t>
  </si>
  <si>
    <t>简新云</t>
  </si>
  <si>
    <t>227</t>
  </si>
  <si>
    <t>接插件</t>
  </si>
  <si>
    <t>201912入职</t>
  </si>
  <si>
    <t>510121197312035042</t>
  </si>
  <si>
    <t>8933</t>
  </si>
  <si>
    <t>覃邦香</t>
  </si>
  <si>
    <t>230</t>
  </si>
  <si>
    <t>620522198510030312</t>
  </si>
  <si>
    <t>8934</t>
  </si>
  <si>
    <t>李建刚</t>
  </si>
  <si>
    <t>236</t>
  </si>
  <si>
    <t>310225195604262233</t>
  </si>
  <si>
    <t>8935</t>
  </si>
  <si>
    <t>储根标</t>
  </si>
  <si>
    <t>22</t>
  </si>
  <si>
    <t xml:space="preserve">后勤 </t>
  </si>
  <si>
    <t>440182198502172418</t>
  </si>
  <si>
    <t>8936</t>
  </si>
  <si>
    <t>高楚然</t>
  </si>
  <si>
    <t>6228480081450937115</t>
  </si>
  <si>
    <t>31010519580310283X</t>
  </si>
  <si>
    <t>8937</t>
  </si>
  <si>
    <t>康龙福</t>
  </si>
  <si>
    <t>18</t>
  </si>
  <si>
    <r>
      <rPr>
        <sz val="11"/>
        <color theme="1"/>
        <rFont val="宋体"/>
        <family val="3"/>
        <charset val="134"/>
        <scheme val="minor"/>
      </rPr>
      <t>622848003930266</t>
    </r>
    <r>
      <rPr>
        <sz val="11"/>
        <color theme="1"/>
        <rFont val="宋体"/>
        <family val="3"/>
        <charset val="134"/>
        <scheme val="minor"/>
      </rPr>
      <t>1473</t>
    </r>
  </si>
  <si>
    <t>202001入职</t>
  </si>
  <si>
    <r>
      <rPr>
        <sz val="11"/>
        <color theme="1"/>
        <rFont val="宋体"/>
        <family val="3"/>
        <charset val="134"/>
        <scheme val="minor"/>
      </rPr>
      <t>310225195802242</t>
    </r>
    <r>
      <rPr>
        <sz val="11"/>
        <color theme="1"/>
        <rFont val="宋体"/>
        <family val="3"/>
        <charset val="134"/>
        <scheme val="minor"/>
      </rPr>
      <t>639</t>
    </r>
  </si>
  <si>
    <t>8938</t>
  </si>
  <si>
    <t>顾凤祥</t>
  </si>
  <si>
    <t>32</t>
  </si>
  <si>
    <r>
      <rPr>
        <sz val="11"/>
        <color theme="1"/>
        <rFont val="宋体"/>
        <family val="3"/>
        <charset val="134"/>
        <scheme val="minor"/>
      </rPr>
      <t>622848003105758</t>
    </r>
    <r>
      <rPr>
        <sz val="11"/>
        <color theme="1"/>
        <rFont val="宋体"/>
        <family val="3"/>
        <charset val="134"/>
        <scheme val="minor"/>
      </rPr>
      <t>0917</t>
    </r>
  </si>
  <si>
    <t>310225198312173419</t>
  </si>
  <si>
    <t>8939</t>
  </si>
  <si>
    <t>姚苏丹</t>
  </si>
  <si>
    <t>37</t>
  </si>
  <si>
    <t>6228480031693035516</t>
  </si>
  <si>
    <t>202002入职</t>
  </si>
  <si>
    <t>310225197801162644</t>
  </si>
  <si>
    <t>8941</t>
  </si>
  <si>
    <t>陆瑛</t>
  </si>
  <si>
    <t>76</t>
  </si>
  <si>
    <t>6228480038509866273</t>
  </si>
  <si>
    <t>310225197505012625</t>
  </si>
  <si>
    <t>8942</t>
  </si>
  <si>
    <t>陆燕</t>
  </si>
  <si>
    <t>96</t>
  </si>
  <si>
    <t>6228480038509866174</t>
  </si>
  <si>
    <t>34222519971220532X</t>
  </si>
  <si>
    <t>8943</t>
  </si>
  <si>
    <t>曹军艳</t>
  </si>
  <si>
    <t>117</t>
  </si>
  <si>
    <t>6228480039327995971</t>
  </si>
  <si>
    <t>513723198303197405</t>
  </si>
  <si>
    <t>8948</t>
  </si>
  <si>
    <t>王琴</t>
  </si>
  <si>
    <t>231</t>
  </si>
  <si>
    <t>6228480038604850875</t>
  </si>
  <si>
    <t>622627198707040425</t>
  </si>
  <si>
    <t>8949</t>
  </si>
  <si>
    <t>郭云霞</t>
  </si>
  <si>
    <t>265</t>
  </si>
  <si>
    <t>6228480039069067278</t>
  </si>
  <si>
    <t>342422198102093866</t>
  </si>
  <si>
    <t>8950</t>
  </si>
  <si>
    <t>常中梅</t>
  </si>
  <si>
    <t>306</t>
  </si>
  <si>
    <t>6228480031370696416</t>
  </si>
  <si>
    <t>34012120020306340X</t>
  </si>
  <si>
    <t>8951</t>
  </si>
  <si>
    <t>张玲玲</t>
  </si>
  <si>
    <t>314</t>
  </si>
  <si>
    <t>6228480039114342379</t>
  </si>
  <si>
    <t>342422198805084296</t>
  </si>
  <si>
    <t>8952</t>
  </si>
  <si>
    <t>王炳坦</t>
  </si>
  <si>
    <t>321</t>
  </si>
  <si>
    <t>6230522010013505172</t>
  </si>
  <si>
    <t>511523200202045063</t>
  </si>
  <si>
    <t>8953</t>
  </si>
  <si>
    <t>曹小凤</t>
  </si>
  <si>
    <t>328</t>
  </si>
  <si>
    <t>6228480039197885872</t>
  </si>
  <si>
    <t>510503199507071113</t>
  </si>
  <si>
    <t>8954</t>
  </si>
  <si>
    <t>欧坤</t>
  </si>
  <si>
    <t>330</t>
  </si>
  <si>
    <t>6228482109629511871</t>
  </si>
  <si>
    <t>341125198010039012</t>
  </si>
  <si>
    <t>8956</t>
  </si>
  <si>
    <t>朱金兵</t>
  </si>
  <si>
    <t>338</t>
  </si>
  <si>
    <t>6228480039308116779</t>
  </si>
  <si>
    <t>330182199102280718</t>
  </si>
  <si>
    <t>8957</t>
  </si>
  <si>
    <t>郭忠</t>
  </si>
  <si>
    <t>356</t>
  </si>
  <si>
    <t>6228480039308109873</t>
  </si>
  <si>
    <t>411527199909011023</t>
  </si>
  <si>
    <t>8958</t>
  </si>
  <si>
    <t>何永梅</t>
  </si>
  <si>
    <t>359</t>
  </si>
  <si>
    <t>6228482399459546671</t>
  </si>
  <si>
    <t>412322197502146662</t>
  </si>
  <si>
    <t>8959</t>
  </si>
  <si>
    <t>曹凤娟</t>
  </si>
  <si>
    <t>362</t>
  </si>
  <si>
    <t>6228480039308109071</t>
  </si>
  <si>
    <t>34082219931020553X</t>
  </si>
  <si>
    <t>8960</t>
  </si>
  <si>
    <t>徐燕文</t>
  </si>
  <si>
    <t>366</t>
  </si>
  <si>
    <t>6228482309211819779</t>
  </si>
  <si>
    <t>142702198601112412</t>
  </si>
  <si>
    <t>8963</t>
  </si>
  <si>
    <t>高凯</t>
  </si>
  <si>
    <t>384</t>
  </si>
  <si>
    <t>6228480039327995575</t>
  </si>
  <si>
    <t>51152319870716560X</t>
  </si>
  <si>
    <t>8964</t>
  </si>
  <si>
    <t>易守连</t>
  </si>
  <si>
    <t>399</t>
  </si>
  <si>
    <t>6228480039327995377</t>
  </si>
  <si>
    <t>342101197510063858</t>
  </si>
  <si>
    <t>8965</t>
  </si>
  <si>
    <t>姚启飞</t>
  </si>
  <si>
    <t>412</t>
  </si>
  <si>
    <t>电缆车间</t>
  </si>
  <si>
    <t>6228480039230612671</t>
  </si>
  <si>
    <t>511523199311226773</t>
  </si>
  <si>
    <t>8966</t>
  </si>
  <si>
    <t>罗孟林</t>
  </si>
  <si>
    <t>416</t>
  </si>
  <si>
    <t>6228480039197906876</t>
  </si>
  <si>
    <t>430481200005045475</t>
  </si>
  <si>
    <t>8967</t>
  </si>
  <si>
    <t>邓先峦</t>
  </si>
  <si>
    <t>6228430086902493170</t>
  </si>
  <si>
    <t>440111198403302138</t>
  </si>
  <si>
    <t>8968</t>
  </si>
  <si>
    <t>陈虞东</t>
  </si>
  <si>
    <t>6228480083259137616</t>
  </si>
  <si>
    <t>440184198703261516</t>
  </si>
  <si>
    <t>8969</t>
  </si>
  <si>
    <t>黄继忠</t>
  </si>
  <si>
    <t>6228230087666713961</t>
  </si>
  <si>
    <t>431224198908163440</t>
  </si>
  <si>
    <t>8971</t>
  </si>
  <si>
    <t>李艳</t>
  </si>
  <si>
    <t>6230520080017013079</t>
  </si>
  <si>
    <t>452724200101310536</t>
  </si>
  <si>
    <t>8972</t>
  </si>
  <si>
    <t>韦涛</t>
  </si>
  <si>
    <t>6230520080036726370</t>
  </si>
  <si>
    <t>442829196507095545</t>
  </si>
  <si>
    <t>8973</t>
  </si>
  <si>
    <t>朱莲英</t>
  </si>
  <si>
    <t>6228480086882953275</t>
  </si>
  <si>
    <t>372926198303038140</t>
  </si>
  <si>
    <t>8974</t>
  </si>
  <si>
    <t>余玉东</t>
  </si>
  <si>
    <t>66</t>
  </si>
  <si>
    <t>6228480030427200214</t>
  </si>
  <si>
    <t>202003入职</t>
  </si>
  <si>
    <t>522427200008057661</t>
  </si>
  <si>
    <t>8975</t>
  </si>
  <si>
    <t>胡祥巧</t>
  </si>
  <si>
    <t>77</t>
  </si>
  <si>
    <t>6228480039327985576</t>
  </si>
  <si>
    <t>411528200112254927</t>
  </si>
  <si>
    <t>8976</t>
  </si>
  <si>
    <t>房璐璐</t>
  </si>
  <si>
    <t>103</t>
  </si>
  <si>
    <t>6228480039327995773</t>
  </si>
  <si>
    <t>340321197109189272</t>
  </si>
  <si>
    <t>8977</t>
  </si>
  <si>
    <t>路家云</t>
  </si>
  <si>
    <t>415</t>
  </si>
  <si>
    <t>6230520670001269172</t>
  </si>
  <si>
    <t>522323197504013814</t>
  </si>
  <si>
    <t>8978</t>
  </si>
  <si>
    <t>孙启文</t>
  </si>
  <si>
    <t>430</t>
  </si>
  <si>
    <t>6228480038509869079</t>
  </si>
  <si>
    <t>31022519850417263X</t>
  </si>
  <si>
    <t>8979</t>
  </si>
  <si>
    <t>倪群</t>
  </si>
  <si>
    <t>437</t>
  </si>
  <si>
    <t>配件</t>
  </si>
  <si>
    <t>6228480039170675779</t>
  </si>
  <si>
    <t>410526200109304897</t>
  </si>
  <si>
    <t>8980</t>
  </si>
  <si>
    <t>李朋振</t>
  </si>
  <si>
    <t>442</t>
  </si>
  <si>
    <t>6230520710012876274</t>
  </si>
  <si>
    <t>412728198703031647</t>
  </si>
  <si>
    <t>8981</t>
  </si>
  <si>
    <t>杨娜娜</t>
  </si>
  <si>
    <t>536</t>
  </si>
  <si>
    <t>6228480038989056072</t>
  </si>
  <si>
    <t>500242199102028586</t>
  </si>
  <si>
    <t>8982</t>
  </si>
  <si>
    <t>石李</t>
  </si>
  <si>
    <t>455</t>
  </si>
  <si>
    <t>6228480039052179676</t>
  </si>
  <si>
    <t>34242219710418170X</t>
  </si>
  <si>
    <t>8983</t>
  </si>
  <si>
    <t>王应贤</t>
  </si>
  <si>
    <t>462</t>
  </si>
  <si>
    <t>6228480038057490377</t>
  </si>
  <si>
    <t>612401199303150343</t>
  </si>
  <si>
    <t>8984</t>
  </si>
  <si>
    <t>吴甜</t>
  </si>
  <si>
    <t>465</t>
  </si>
  <si>
    <t>6228480039327989172</t>
  </si>
  <si>
    <t>612323197312032836</t>
  </si>
  <si>
    <t>8985</t>
  </si>
  <si>
    <t>冯远儒</t>
  </si>
  <si>
    <t>491</t>
  </si>
  <si>
    <t>6228480039327990873</t>
  </si>
  <si>
    <t>142621198611211039</t>
  </si>
  <si>
    <t>8986</t>
  </si>
  <si>
    <t>上官义</t>
  </si>
  <si>
    <t>497</t>
  </si>
  <si>
    <t>6228480039166565976</t>
  </si>
  <si>
    <t>622821199710051851</t>
  </si>
  <si>
    <t>8987</t>
  </si>
  <si>
    <t>段宏魁</t>
  </si>
  <si>
    <t>498</t>
  </si>
  <si>
    <t>6228484028201825079</t>
  </si>
  <si>
    <t>413021197202285044</t>
  </si>
  <si>
    <t>8988</t>
  </si>
  <si>
    <t>陈慧</t>
  </si>
  <si>
    <t>502</t>
  </si>
  <si>
    <t>6228480039308107075</t>
  </si>
  <si>
    <t>33032419990413447X</t>
  </si>
  <si>
    <t>8989</t>
  </si>
  <si>
    <t>周清清</t>
  </si>
  <si>
    <t>503</t>
  </si>
  <si>
    <t>6228480038739745271</t>
  </si>
  <si>
    <t>310225200001292613</t>
  </si>
  <si>
    <t>8990</t>
  </si>
  <si>
    <t>康铭</t>
  </si>
  <si>
    <t>506</t>
  </si>
  <si>
    <t>6228480039265651271</t>
  </si>
  <si>
    <t>522722198710122325</t>
  </si>
  <si>
    <t>8991</t>
  </si>
  <si>
    <t>莫永云</t>
  </si>
  <si>
    <t>508</t>
  </si>
  <si>
    <t>6228480039308106473</t>
  </si>
  <si>
    <t>533102198306151022</t>
  </si>
  <si>
    <t>8992</t>
  </si>
  <si>
    <t>何转果</t>
  </si>
  <si>
    <t>511</t>
  </si>
  <si>
    <t>6228480329629272371</t>
  </si>
  <si>
    <t>532530199912271842</t>
  </si>
  <si>
    <t>8993</t>
  </si>
  <si>
    <t>杨玉凤</t>
  </si>
  <si>
    <t>512</t>
  </si>
  <si>
    <t>6228480039327994578</t>
  </si>
  <si>
    <t>34242219950608053X</t>
  </si>
  <si>
    <t>8994</t>
  </si>
  <si>
    <t>梅亮</t>
  </si>
  <si>
    <t>514</t>
  </si>
  <si>
    <t>6228480039327987374</t>
  </si>
  <si>
    <t>411528200012126215</t>
  </si>
  <si>
    <t>8995</t>
  </si>
  <si>
    <t>丁书辉</t>
  </si>
  <si>
    <t>515</t>
  </si>
  <si>
    <t>6228480038981478571</t>
  </si>
  <si>
    <t>342422198803022892</t>
  </si>
  <si>
    <t>8996</t>
  </si>
  <si>
    <t>李军</t>
  </si>
  <si>
    <t>521</t>
  </si>
  <si>
    <t>6228480039327993570</t>
  </si>
  <si>
    <t>612401198010028518</t>
  </si>
  <si>
    <t>8997</t>
  </si>
  <si>
    <t>王俊峰</t>
  </si>
  <si>
    <t>522</t>
  </si>
  <si>
    <t>6228480039255966275</t>
  </si>
  <si>
    <t>142602198906143011</t>
  </si>
  <si>
    <t>8998</t>
  </si>
  <si>
    <t>田永利</t>
  </si>
  <si>
    <t>527</t>
  </si>
  <si>
    <t>6230521290036649378</t>
  </si>
  <si>
    <t>142602198811253015</t>
  </si>
  <si>
    <t>8999</t>
  </si>
  <si>
    <t>田卫星</t>
  </si>
  <si>
    <t>529</t>
  </si>
  <si>
    <t>6228480039327985873</t>
  </si>
  <si>
    <t>510322198106263329</t>
  </si>
  <si>
    <t>9000</t>
  </si>
  <si>
    <t>曾琴</t>
  </si>
  <si>
    <t>532</t>
  </si>
  <si>
    <t>6228480030892936615</t>
  </si>
  <si>
    <t>510322198103013324</t>
  </si>
  <si>
    <t>9001</t>
  </si>
  <si>
    <t>陈敏会</t>
  </si>
  <si>
    <t>534</t>
  </si>
  <si>
    <t>6228480039327987473</t>
  </si>
  <si>
    <t>342901199510142049</t>
  </si>
  <si>
    <t>9002</t>
  </si>
  <si>
    <t>琚慧萍</t>
  </si>
  <si>
    <t>539</t>
  </si>
  <si>
    <t>6228480038955875372</t>
  </si>
  <si>
    <t>342922197412092028</t>
  </si>
  <si>
    <t>9003</t>
  </si>
  <si>
    <t>戴小琴</t>
  </si>
  <si>
    <t>542</t>
  </si>
  <si>
    <t>6228480039327987572</t>
  </si>
  <si>
    <t>342901199312192010</t>
  </si>
  <si>
    <t>9004</t>
  </si>
  <si>
    <t>陈鹏洲</t>
  </si>
  <si>
    <t>544</t>
  </si>
  <si>
    <t>6228480039327994172</t>
  </si>
  <si>
    <t>411528198003088931</t>
  </si>
  <si>
    <t>9005</t>
  </si>
  <si>
    <t>古凤龙</t>
  </si>
  <si>
    <t>545</t>
  </si>
  <si>
    <t>6228480038284335676</t>
  </si>
  <si>
    <t>411528199806204419</t>
  </si>
  <si>
    <t>9006</t>
  </si>
  <si>
    <t>朱红将</t>
  </si>
  <si>
    <t>546</t>
  </si>
  <si>
    <t>6228480039319016976</t>
  </si>
  <si>
    <t>411528199910086539</t>
  </si>
  <si>
    <t>9007</t>
  </si>
  <si>
    <t>王海涛</t>
  </si>
  <si>
    <t>547</t>
  </si>
  <si>
    <t>6228480039327855670</t>
  </si>
  <si>
    <t>412327197602084261</t>
  </si>
  <si>
    <t>9008</t>
  </si>
  <si>
    <t>邵艳玲</t>
  </si>
  <si>
    <t>548</t>
  </si>
  <si>
    <t>6228480039327978373</t>
  </si>
  <si>
    <t>512923197404015661</t>
  </si>
  <si>
    <t>9009</t>
  </si>
  <si>
    <t>黄翠英</t>
  </si>
  <si>
    <t>549</t>
  </si>
  <si>
    <t>6228480039327988174</t>
  </si>
  <si>
    <t>511621200107185757</t>
  </si>
  <si>
    <t>9010</t>
  </si>
  <si>
    <t>李晓辉</t>
  </si>
  <si>
    <t>556</t>
  </si>
  <si>
    <t>6230522870002815472</t>
  </si>
  <si>
    <t>510922199205165086</t>
  </si>
  <si>
    <t>9011</t>
  </si>
  <si>
    <t>杨妃</t>
  </si>
  <si>
    <t>559</t>
  </si>
  <si>
    <t>6228480039319036875</t>
  </si>
  <si>
    <t>310102196912100812</t>
  </si>
  <si>
    <t>9012</t>
  </si>
  <si>
    <t>王浩</t>
  </si>
  <si>
    <t>562</t>
  </si>
  <si>
    <t>6228480038604068874</t>
  </si>
  <si>
    <t>412727197504262679</t>
  </si>
  <si>
    <t>9013</t>
  </si>
  <si>
    <t>孔志坤</t>
  </si>
  <si>
    <t>563</t>
  </si>
  <si>
    <t>142602197912273045</t>
  </si>
  <si>
    <t>9014</t>
  </si>
  <si>
    <t>李小东</t>
  </si>
  <si>
    <t>564</t>
  </si>
  <si>
    <t>6228480039327987077</t>
  </si>
  <si>
    <t>142602198912033011</t>
  </si>
  <si>
    <t>9015</t>
  </si>
  <si>
    <t>杨亮亮</t>
  </si>
  <si>
    <t>565</t>
  </si>
  <si>
    <t>6228483048625790874</t>
  </si>
  <si>
    <t>140825200104230010</t>
  </si>
  <si>
    <t>9016</t>
  </si>
  <si>
    <t>孙强</t>
  </si>
  <si>
    <t>567</t>
  </si>
  <si>
    <t>6228410344572691076</t>
  </si>
  <si>
    <t>532529199803022438</t>
  </si>
  <si>
    <t>9017</t>
  </si>
  <si>
    <t>李周居</t>
  </si>
  <si>
    <t>570</t>
  </si>
  <si>
    <t>6228480039327988778</t>
  </si>
  <si>
    <t>532529199405092414</t>
  </si>
  <si>
    <t>9018</t>
  </si>
  <si>
    <t>李约成</t>
  </si>
  <si>
    <t>575</t>
  </si>
  <si>
    <t>6228480039327988877</t>
  </si>
  <si>
    <t>220524198802113214</t>
  </si>
  <si>
    <t>9019</t>
  </si>
  <si>
    <t>徐鑫鑫</t>
  </si>
  <si>
    <t>577</t>
  </si>
  <si>
    <t>6228480389495158674</t>
  </si>
  <si>
    <t>362329197804153059</t>
  </si>
  <si>
    <t>9922</t>
  </si>
  <si>
    <t>李有高</t>
  </si>
  <si>
    <t>10</t>
  </si>
  <si>
    <t>6228480038487837171</t>
  </si>
  <si>
    <t>342422199409131112</t>
  </si>
  <si>
    <t>9923</t>
  </si>
  <si>
    <t>陈光强</t>
  </si>
  <si>
    <t>584</t>
  </si>
  <si>
    <t>6228480038721881076</t>
  </si>
  <si>
    <t>413021197408165013</t>
  </si>
  <si>
    <t>9925</t>
  </si>
  <si>
    <t>房廷勇</t>
  </si>
  <si>
    <t>392</t>
  </si>
  <si>
    <t>6228480038134275577</t>
  </si>
  <si>
    <t>230206197510040728</t>
  </si>
  <si>
    <t>9926</t>
  </si>
  <si>
    <t>赵红波</t>
  </si>
  <si>
    <t>461</t>
  </si>
  <si>
    <t>6228480188438811872</t>
  </si>
  <si>
    <t>342422199010302573</t>
  </si>
  <si>
    <t>9928</t>
  </si>
  <si>
    <t>杨飞</t>
  </si>
  <si>
    <t>460</t>
  </si>
  <si>
    <t>6228480038546634478</t>
  </si>
  <si>
    <t>362523197112090010</t>
  </si>
  <si>
    <t>9929</t>
  </si>
  <si>
    <t>卢丽平</t>
  </si>
  <si>
    <t>448</t>
  </si>
  <si>
    <t>6228480039114159377</t>
  </si>
  <si>
    <t>342921197310193518</t>
  </si>
  <si>
    <t>9930</t>
  </si>
  <si>
    <t>郑红开</t>
  </si>
  <si>
    <t>493</t>
  </si>
  <si>
    <t>6228480038423800473</t>
  </si>
  <si>
    <t>370921197408020678</t>
  </si>
  <si>
    <t>9931</t>
  </si>
  <si>
    <t>邵凌志</t>
  </si>
  <si>
    <t>510</t>
  </si>
  <si>
    <t>6228480038159343375</t>
  </si>
  <si>
    <t>340321199610018636</t>
  </si>
  <si>
    <t>9932</t>
  </si>
  <si>
    <t>王国庆</t>
  </si>
  <si>
    <t>466</t>
  </si>
  <si>
    <t>6228480039327998975</t>
  </si>
  <si>
    <t>41152819911118444X</t>
  </si>
  <si>
    <t>9933</t>
  </si>
  <si>
    <t>陆霞</t>
  </si>
  <si>
    <t>509</t>
  </si>
  <si>
    <t>6228480039276883376</t>
  </si>
  <si>
    <t>411528200003157124</t>
  </si>
  <si>
    <t>9934</t>
  </si>
  <si>
    <t>陆月</t>
  </si>
  <si>
    <t>520</t>
  </si>
  <si>
    <t>6228480039319004170</t>
  </si>
  <si>
    <t>411528199911034917</t>
  </si>
  <si>
    <t>9935</t>
  </si>
  <si>
    <t>杜建</t>
  </si>
  <si>
    <t>589</t>
  </si>
  <si>
    <t>6228480318181397072</t>
  </si>
  <si>
    <t>342423197312142277</t>
  </si>
  <si>
    <t>9936</t>
  </si>
  <si>
    <t>鲍祥雨</t>
  </si>
  <si>
    <t>586</t>
  </si>
  <si>
    <t>440122198012223925</t>
  </si>
  <si>
    <t>9020</t>
  </si>
  <si>
    <t>庾杏芬</t>
  </si>
  <si>
    <t>6228480086813339578</t>
  </si>
  <si>
    <t>430481200006259774</t>
  </si>
  <si>
    <t>9021</t>
  </si>
  <si>
    <t>邓广才</t>
  </si>
  <si>
    <t>6230520080147552376</t>
  </si>
  <si>
    <t>43102119840527320X</t>
  </si>
  <si>
    <t>9022</t>
  </si>
  <si>
    <t>邓云</t>
  </si>
  <si>
    <t>6228480819474670174</t>
  </si>
  <si>
    <t>36242719910704254X</t>
  </si>
  <si>
    <t>9023</t>
  </si>
  <si>
    <t>邝满香</t>
  </si>
  <si>
    <t>6228480083979667918</t>
  </si>
  <si>
    <t>45272419981117051X</t>
  </si>
  <si>
    <t>9024</t>
  </si>
  <si>
    <t>韦追</t>
  </si>
  <si>
    <t>6228430086903641777</t>
  </si>
  <si>
    <t>411323198011213816</t>
  </si>
  <si>
    <t>9025</t>
  </si>
  <si>
    <t>朱江磊</t>
  </si>
  <si>
    <t>0</t>
  </si>
  <si>
    <t>32072319871227328X</t>
  </si>
  <si>
    <t>9026</t>
  </si>
  <si>
    <t>兰元玲</t>
  </si>
  <si>
    <t>92</t>
  </si>
  <si>
    <t>6228480038265976571</t>
  </si>
  <si>
    <r>
      <rPr>
        <sz val="11"/>
        <color theme="1"/>
        <rFont val="宋体"/>
        <family val="3"/>
        <charset val="134"/>
        <scheme val="minor"/>
      </rPr>
      <t>20200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入职</t>
    </r>
  </si>
  <si>
    <t>341223198106093147</t>
  </si>
  <si>
    <t>9027</t>
  </si>
  <si>
    <t>张娟娟</t>
  </si>
  <si>
    <t>160</t>
  </si>
  <si>
    <t>6230520030042855374</t>
  </si>
  <si>
    <t>532322198306070527</t>
  </si>
  <si>
    <t>9028</t>
  </si>
  <si>
    <t>张志莲</t>
  </si>
  <si>
    <t>133</t>
  </si>
  <si>
    <t>6228480039052077078</t>
  </si>
  <si>
    <t>412828199204271523</t>
  </si>
  <si>
    <t>9029</t>
  </si>
  <si>
    <t>段冬梅</t>
  </si>
  <si>
    <t>163</t>
  </si>
  <si>
    <t>6228480038751239278</t>
  </si>
  <si>
    <t>310225196006102613</t>
  </si>
  <si>
    <t>9030</t>
  </si>
  <si>
    <t>褚新国</t>
  </si>
  <si>
    <t>185</t>
  </si>
  <si>
    <t>6228480039302481872</t>
  </si>
  <si>
    <t>341221198904136049</t>
  </si>
  <si>
    <t>9031</t>
  </si>
  <si>
    <t>闫苗苗</t>
  </si>
  <si>
    <t>51</t>
  </si>
  <si>
    <t>6228480039319443378</t>
  </si>
  <si>
    <t>522122200111016018</t>
  </si>
  <si>
    <t>9032</t>
  </si>
  <si>
    <t>李万江</t>
  </si>
  <si>
    <t>203</t>
  </si>
  <si>
    <t>6212821192507610977</t>
  </si>
  <si>
    <t>42280219861111502X</t>
  </si>
  <si>
    <t>9033</t>
  </si>
  <si>
    <t>邱妮</t>
  </si>
  <si>
    <t>242</t>
  </si>
  <si>
    <t>6228480039319888572</t>
  </si>
  <si>
    <t>411528198812176210</t>
  </si>
  <si>
    <t>9034</t>
  </si>
  <si>
    <t>曹强</t>
  </si>
  <si>
    <t>264</t>
  </si>
  <si>
    <t>6228480039310973977</t>
  </si>
  <si>
    <t>342422198911100149</t>
  </si>
  <si>
    <t>9035</t>
  </si>
  <si>
    <t>王丹丹</t>
  </si>
  <si>
    <t>289</t>
  </si>
  <si>
    <t>6228480039087052476</t>
  </si>
  <si>
    <t>341282200010096036</t>
  </si>
  <si>
    <t>9036</t>
  </si>
  <si>
    <t>胡洁强</t>
  </si>
  <si>
    <t>290</t>
  </si>
  <si>
    <t>6228480039329998478</t>
  </si>
  <si>
    <t>362302198705298011</t>
  </si>
  <si>
    <t>9037</t>
  </si>
  <si>
    <t>李小军</t>
  </si>
  <si>
    <t>327</t>
  </si>
  <si>
    <t>6228480039329998676</t>
  </si>
  <si>
    <t>43122419851115794X</t>
  </si>
  <si>
    <t>9038</t>
  </si>
  <si>
    <t>唐美艳</t>
  </si>
  <si>
    <t>336</t>
  </si>
  <si>
    <t>6228480039327981971</t>
  </si>
  <si>
    <t>341226199104062033</t>
  </si>
  <si>
    <t>9039</t>
  </si>
  <si>
    <t>朱家宝</t>
  </si>
  <si>
    <t>376</t>
  </si>
  <si>
    <t>6228480039114150871</t>
  </si>
  <si>
    <t>411528198704025546</t>
  </si>
  <si>
    <t>9040</t>
  </si>
  <si>
    <t>黄海艳</t>
  </si>
  <si>
    <t>381</t>
  </si>
  <si>
    <t>6228480038377339874</t>
  </si>
  <si>
    <t>532329197807262121</t>
  </si>
  <si>
    <t>9938</t>
  </si>
  <si>
    <t>张春香</t>
  </si>
  <si>
    <t>670</t>
  </si>
  <si>
    <t>6228480039319034979</t>
  </si>
  <si>
    <t>532329198104242129</t>
  </si>
  <si>
    <t>9939</t>
  </si>
  <si>
    <t>张春连</t>
  </si>
  <si>
    <t>671</t>
  </si>
  <si>
    <t>6228480039319034870</t>
  </si>
  <si>
    <t>532329198303152126</t>
  </si>
  <si>
    <t>9940</t>
  </si>
  <si>
    <t>张春梅</t>
  </si>
  <si>
    <t>672</t>
  </si>
  <si>
    <t>6228482898609751578</t>
  </si>
  <si>
    <t>530126198509040814</t>
  </si>
  <si>
    <t>9941</t>
  </si>
  <si>
    <t>转云峰</t>
  </si>
  <si>
    <t>673</t>
  </si>
  <si>
    <t>6228480039319045173</t>
  </si>
  <si>
    <t>622627199301060412</t>
  </si>
  <si>
    <t>9942</t>
  </si>
  <si>
    <t>郭玲</t>
  </si>
  <si>
    <t>158</t>
  </si>
  <si>
    <t>6228480039327979371</t>
  </si>
  <si>
    <t>411325199006097029</t>
  </si>
  <si>
    <t>9943</t>
  </si>
  <si>
    <t>赵丽峰</t>
  </si>
  <si>
    <t>748</t>
  </si>
  <si>
    <t>6228480039224031870</t>
  </si>
  <si>
    <t>440184199508060641</t>
  </si>
  <si>
    <t>9041</t>
  </si>
  <si>
    <t>谢美珠</t>
  </si>
  <si>
    <t>6228410080573949911</t>
  </si>
  <si>
    <t>440111198507272420</t>
  </si>
  <si>
    <t>9042</t>
  </si>
  <si>
    <t>萧笑芳</t>
  </si>
  <si>
    <t>6228430086903643674</t>
  </si>
  <si>
    <t>440111196802272125</t>
  </si>
  <si>
    <t>9043</t>
  </si>
  <si>
    <t>庾雪琼</t>
  </si>
  <si>
    <t>6228430086904381571</t>
  </si>
  <si>
    <t>代码</t>
  </si>
  <si>
    <t>姓名</t>
  </si>
  <si>
    <t>工时</t>
  </si>
  <si>
    <t>部门</t>
  </si>
  <si>
    <t>匹配</t>
  </si>
  <si>
    <t>一致性</t>
  </si>
  <si>
    <t>未计算工资</t>
  </si>
  <si>
    <t>科研部</t>
  </si>
  <si>
    <t>行政部</t>
  </si>
  <si>
    <t>技术部</t>
  </si>
  <si>
    <t>后勤</t>
  </si>
  <si>
    <t>电缆</t>
  </si>
  <si>
    <t>线束</t>
  </si>
  <si>
    <t>开线</t>
  </si>
  <si>
    <t>拉丝</t>
  </si>
  <si>
    <t>办公室</t>
  </si>
  <si>
    <t>行政</t>
  </si>
  <si>
    <t>设备</t>
  </si>
  <si>
    <t>销售</t>
  </si>
  <si>
    <t>设备科</t>
  </si>
  <si>
    <t>财务部</t>
  </si>
  <si>
    <t>8775</t>
  </si>
  <si>
    <t>工艺</t>
  </si>
  <si>
    <t>请假性质</t>
  </si>
  <si>
    <t>天数(天）</t>
  </si>
  <si>
    <t>标准元/天</t>
  </si>
  <si>
    <t>金额/元</t>
  </si>
  <si>
    <t>工伤</t>
  </si>
  <si>
    <t>1月</t>
  </si>
  <si>
    <t>62</t>
  </si>
  <si>
    <t>电缆料</t>
  </si>
  <si>
    <t>代标标</t>
  </si>
  <si>
    <t>研发</t>
  </si>
  <si>
    <t>病假</t>
  </si>
  <si>
    <t>2020年4月，按90%计算</t>
  </si>
  <si>
    <t>2020年4月，按70%计算</t>
  </si>
  <si>
    <t>技术</t>
  </si>
  <si>
    <t>2020年4月，按80%计算</t>
  </si>
  <si>
    <t>2020年4月，按60%计算</t>
  </si>
  <si>
    <t>丧假</t>
  </si>
  <si>
    <t>唐大双</t>
  </si>
  <si>
    <t>郭红莲</t>
  </si>
  <si>
    <t>陈静</t>
  </si>
  <si>
    <t>邵这</t>
  </si>
  <si>
    <t>陈小华</t>
  </si>
  <si>
    <t>离职</t>
  </si>
  <si>
    <t>部门名称</t>
  </si>
  <si>
    <t>基本养老保险费</t>
  </si>
  <si>
    <t>基本医疗保险费</t>
  </si>
  <si>
    <t>失业保险费</t>
  </si>
  <si>
    <t>合计</t>
  </si>
  <si>
    <t>李晓容</t>
  </si>
  <si>
    <t>赵泽庆</t>
  </si>
  <si>
    <t>周润</t>
  </si>
  <si>
    <t>陈于青</t>
  </si>
  <si>
    <t>夏建鸿</t>
  </si>
  <si>
    <t>8759</t>
  </si>
  <si>
    <t>公积金</t>
  </si>
  <si>
    <t>金额（元）</t>
  </si>
  <si>
    <t>金郁芬</t>
  </si>
  <si>
    <t>4月离职</t>
  </si>
  <si>
    <t>陆海空</t>
  </si>
  <si>
    <t>4月入职</t>
  </si>
  <si>
    <t>王梨青</t>
  </si>
  <si>
    <t>5月新增</t>
  </si>
  <si>
    <t>王皎芸</t>
  </si>
  <si>
    <t>5月减少</t>
  </si>
  <si>
    <t>金虹</t>
  </si>
  <si>
    <t>张弦</t>
  </si>
  <si>
    <t>奚宝芽</t>
  </si>
  <si>
    <t>7月新增</t>
  </si>
  <si>
    <t>孙思</t>
  </si>
  <si>
    <t>7月减少</t>
  </si>
  <si>
    <t>牛小霞</t>
  </si>
  <si>
    <t>8月减少</t>
  </si>
  <si>
    <t>8月新增</t>
  </si>
  <si>
    <t>刘海英</t>
  </si>
  <si>
    <t>沈军</t>
  </si>
  <si>
    <t>9月减少</t>
  </si>
  <si>
    <t>9月新增</t>
  </si>
  <si>
    <t>顾周春</t>
  </si>
  <si>
    <t>11月减少</t>
  </si>
  <si>
    <t>徐俊林</t>
  </si>
  <si>
    <t>10月新增</t>
  </si>
  <si>
    <t>12月减少</t>
  </si>
  <si>
    <t>乔林锋</t>
  </si>
  <si>
    <t>离职日期</t>
  </si>
  <si>
    <t>离职名单</t>
  </si>
  <si>
    <t>天津</t>
  </si>
  <si>
    <t>广州</t>
  </si>
  <si>
    <t>310225196501082621</t>
  </si>
  <si>
    <t>4060</t>
  </si>
  <si>
    <t>周林芳</t>
  </si>
  <si>
    <t>9559980030412057710</t>
  </si>
  <si>
    <t>310225195112182616</t>
  </si>
  <si>
    <t>7512</t>
  </si>
  <si>
    <t>王解兴</t>
  </si>
  <si>
    <t>6228450038047197476</t>
  </si>
  <si>
    <t>31022519780505101X</t>
  </si>
  <si>
    <t>4004</t>
  </si>
  <si>
    <t>6228480038116009473</t>
  </si>
  <si>
    <t>511121197809278171</t>
  </si>
  <si>
    <t>1006</t>
  </si>
  <si>
    <t>陈小彬</t>
  </si>
  <si>
    <t>6228480038116003377</t>
  </si>
  <si>
    <t>413028198007261513</t>
  </si>
  <si>
    <t>6009</t>
  </si>
  <si>
    <t>张坤</t>
  </si>
  <si>
    <t>6228480038403919277</t>
  </si>
  <si>
    <t>360429198911230310</t>
  </si>
  <si>
    <t>1043</t>
  </si>
  <si>
    <t>廖仁会</t>
  </si>
  <si>
    <t>6228480038116019779</t>
  </si>
  <si>
    <t>421023197207058126</t>
  </si>
  <si>
    <t>1195</t>
  </si>
  <si>
    <t>聂当万</t>
  </si>
  <si>
    <t>610</t>
  </si>
  <si>
    <t>6228480038116026170</t>
  </si>
  <si>
    <t>31022519740216161X</t>
  </si>
  <si>
    <t>1261</t>
  </si>
  <si>
    <t>6228480038081704272</t>
  </si>
  <si>
    <t>410726198703075418</t>
  </si>
  <si>
    <t>1311</t>
  </si>
  <si>
    <t>王合明</t>
  </si>
  <si>
    <t>6228480038696906874</t>
  </si>
  <si>
    <t>340421199903034651</t>
  </si>
  <si>
    <t>1360</t>
  </si>
  <si>
    <t>张建</t>
  </si>
  <si>
    <t>1023</t>
  </si>
  <si>
    <t>6228480038934331471</t>
  </si>
  <si>
    <t>广州工厂</t>
  </si>
  <si>
    <t>312</t>
  </si>
  <si>
    <t>340421198410174029</t>
  </si>
  <si>
    <t>3014</t>
  </si>
  <si>
    <t>陈芹芹</t>
  </si>
  <si>
    <t>6228480038116002874</t>
  </si>
  <si>
    <t>340421198311013879</t>
  </si>
  <si>
    <t>6207</t>
  </si>
  <si>
    <t>牛六</t>
  </si>
  <si>
    <t>6228480038116026378</t>
  </si>
  <si>
    <t>441823199208021110</t>
  </si>
  <si>
    <t>7809</t>
  </si>
  <si>
    <t>欧晴朗</t>
  </si>
  <si>
    <t>6228480086702902478</t>
  </si>
  <si>
    <t>452426197811131817</t>
  </si>
  <si>
    <t>7823</t>
  </si>
  <si>
    <t>严庆深</t>
  </si>
  <si>
    <t>6228480086778597178</t>
  </si>
  <si>
    <t>431229199508082613</t>
  </si>
  <si>
    <t>7827</t>
  </si>
  <si>
    <t>杨文均</t>
  </si>
  <si>
    <t>6228270081248119673</t>
  </si>
  <si>
    <t>310225195001132616</t>
  </si>
  <si>
    <t>7501</t>
  </si>
  <si>
    <t>张轮玉</t>
  </si>
  <si>
    <t>6228480038116049479</t>
  </si>
  <si>
    <t>31022519541123261X</t>
  </si>
  <si>
    <t>7502</t>
  </si>
  <si>
    <t>范桂彬</t>
  </si>
  <si>
    <t>6228480038709995872</t>
  </si>
  <si>
    <t>31022519551230263X</t>
  </si>
  <si>
    <t>7503</t>
  </si>
  <si>
    <t>王龙昌</t>
  </si>
  <si>
    <t>6228480038116036872</t>
  </si>
  <si>
    <t>310225195803162630</t>
  </si>
  <si>
    <t>8330</t>
  </si>
  <si>
    <t>祝永明</t>
  </si>
  <si>
    <t>6228480038751244278</t>
  </si>
  <si>
    <t>310225196302112621</t>
  </si>
  <si>
    <t>8352</t>
  </si>
  <si>
    <t>钟正芳</t>
  </si>
  <si>
    <t>6228480030634502014</t>
  </si>
  <si>
    <t>310225195801092624</t>
  </si>
  <si>
    <t>8454</t>
  </si>
  <si>
    <t>沈梅清</t>
  </si>
  <si>
    <t>6228480039111740971</t>
  </si>
  <si>
    <t>412828198904070947</t>
  </si>
  <si>
    <t>8361</t>
  </si>
  <si>
    <t>张串</t>
  </si>
  <si>
    <t>735</t>
  </si>
  <si>
    <t>6230520030043326870</t>
  </si>
  <si>
    <t>320724198805200975</t>
  </si>
  <si>
    <t>3724</t>
  </si>
  <si>
    <t>李立昌</t>
  </si>
  <si>
    <t>618</t>
  </si>
  <si>
    <t>6228480038764209672</t>
  </si>
  <si>
    <t>411528199910145017</t>
  </si>
  <si>
    <t>3906</t>
  </si>
  <si>
    <t>卢俊阳</t>
  </si>
  <si>
    <t>6228480038710046673</t>
  </si>
  <si>
    <t>32082619820406622X</t>
  </si>
  <si>
    <t>3911</t>
  </si>
  <si>
    <t>汪书平</t>
  </si>
  <si>
    <t>6228480038320939374</t>
  </si>
  <si>
    <t>341221199211166303</t>
  </si>
  <si>
    <t>8268</t>
  </si>
  <si>
    <t>张瑞</t>
  </si>
  <si>
    <t>6228480039114153875</t>
  </si>
  <si>
    <t>342129196811086019</t>
  </si>
  <si>
    <t>3046</t>
  </si>
  <si>
    <t>李继森</t>
  </si>
  <si>
    <t>6228480038116017278</t>
  </si>
  <si>
    <t>512322198003014356</t>
  </si>
  <si>
    <t>3059</t>
  </si>
  <si>
    <t>姜世中</t>
  </si>
  <si>
    <t>639</t>
  </si>
  <si>
    <t>6228480038116014572</t>
  </si>
  <si>
    <t>420621197304242223</t>
  </si>
  <si>
    <t>3075</t>
  </si>
  <si>
    <t>路麦清</t>
  </si>
  <si>
    <t>6228480038116022971</t>
  </si>
  <si>
    <t>342422199106222578</t>
  </si>
  <si>
    <t>3210</t>
  </si>
  <si>
    <t>陈豪</t>
  </si>
  <si>
    <t>6228480038009031576</t>
  </si>
  <si>
    <t>342426198902170829</t>
  </si>
  <si>
    <t>3250</t>
  </si>
  <si>
    <t>占政宜</t>
  </si>
  <si>
    <t>6228480038604869370</t>
  </si>
  <si>
    <t>341221199210066618</t>
  </si>
  <si>
    <t>3329</t>
  </si>
  <si>
    <t>谢尚涛</t>
  </si>
  <si>
    <t>664</t>
  </si>
  <si>
    <t>6228480038798053179</t>
  </si>
  <si>
    <t>513823199202213226</t>
  </si>
  <si>
    <t>3333</t>
  </si>
  <si>
    <t>章琴</t>
  </si>
  <si>
    <t>6228480038012090874</t>
  </si>
  <si>
    <t>32072419880510094X</t>
  </si>
  <si>
    <t>3365</t>
  </si>
  <si>
    <t>1013</t>
  </si>
  <si>
    <t>6228480038922257472</t>
  </si>
  <si>
    <t>3394</t>
  </si>
  <si>
    <t>413021197602015246</t>
  </si>
  <si>
    <t>3398</t>
  </si>
  <si>
    <t>宣素平</t>
  </si>
  <si>
    <t>6228480038967107772</t>
  </si>
  <si>
    <t>532529199903090614</t>
  </si>
  <si>
    <t>3423</t>
  </si>
  <si>
    <t>罗荣</t>
  </si>
  <si>
    <t>6228480038998938773</t>
  </si>
  <si>
    <t>413021197910063776</t>
  </si>
  <si>
    <t>3513</t>
  </si>
  <si>
    <t>陈刚2</t>
  </si>
  <si>
    <t>6228480038116001272</t>
  </si>
  <si>
    <t>342422198908134647</t>
  </si>
  <si>
    <t>3529</t>
  </si>
  <si>
    <t>张笑盈</t>
  </si>
  <si>
    <t>6228480038116050873</t>
  </si>
  <si>
    <t>511523199401083956</t>
  </si>
  <si>
    <t>6209</t>
  </si>
  <si>
    <t>李高海</t>
  </si>
  <si>
    <t>6228480038179494471</t>
  </si>
  <si>
    <t>130426199001232926</t>
  </si>
  <si>
    <t>6210</t>
  </si>
  <si>
    <t>李兆莉</t>
  </si>
  <si>
    <t>6228480038764205076</t>
  </si>
  <si>
    <t>610528198901155725</t>
  </si>
  <si>
    <t>6213</t>
  </si>
  <si>
    <t>赵星</t>
  </si>
  <si>
    <t>6228480038116052572</t>
  </si>
  <si>
    <t>421003198807033247</t>
  </si>
  <si>
    <t>8274</t>
  </si>
  <si>
    <t>6228480038563236272</t>
  </si>
  <si>
    <t>372923198210024146</t>
  </si>
  <si>
    <t>8399</t>
  </si>
  <si>
    <t>王品</t>
  </si>
  <si>
    <t>697</t>
  </si>
  <si>
    <t>6230520030026088174</t>
  </si>
  <si>
    <t>610203199305232916</t>
  </si>
  <si>
    <t>8440</t>
  </si>
  <si>
    <t>刘小杰</t>
  </si>
  <si>
    <t>6228480039079898274</t>
  </si>
  <si>
    <t>411528198903083765</t>
  </si>
  <si>
    <t>8462</t>
  </si>
  <si>
    <t>易俊荣</t>
  </si>
  <si>
    <t>6228480038252284476</t>
  </si>
  <si>
    <t>342422197208206385</t>
  </si>
  <si>
    <t>7011</t>
  </si>
  <si>
    <t>江选玲</t>
  </si>
  <si>
    <t>6228480038285365078</t>
  </si>
  <si>
    <t>310225199112161645</t>
  </si>
  <si>
    <t>3009</t>
  </si>
  <si>
    <t>6228480038264927377</t>
  </si>
  <si>
    <t>342422197103201705</t>
  </si>
  <si>
    <t>7003</t>
  </si>
  <si>
    <t>雷红芹</t>
  </si>
  <si>
    <t>6228480038116016171</t>
  </si>
  <si>
    <t>500235199411182217</t>
  </si>
  <si>
    <t>8439</t>
  </si>
  <si>
    <t>杨红伟</t>
  </si>
  <si>
    <t>6228480606831945575</t>
  </si>
  <si>
    <t>413021197404054121</t>
  </si>
  <si>
    <t>4205</t>
  </si>
  <si>
    <t>丁远丽</t>
  </si>
  <si>
    <t>606</t>
  </si>
  <si>
    <t>6228480038031295272</t>
  </si>
  <si>
    <t>310225199703042613</t>
  </si>
  <si>
    <t>8464</t>
  </si>
  <si>
    <t>6228480038751249574</t>
  </si>
  <si>
    <t>120104197408142126</t>
  </si>
  <si>
    <t>5015</t>
  </si>
  <si>
    <t>王丽</t>
  </si>
  <si>
    <t>6228480028577287676</t>
  </si>
  <si>
    <t>120102195903142172</t>
  </si>
  <si>
    <t>5016</t>
  </si>
  <si>
    <t>王金钢</t>
  </si>
  <si>
    <t>6228230020008438419</t>
  </si>
  <si>
    <t>130702198101220026</t>
  </si>
  <si>
    <t>7603</t>
  </si>
  <si>
    <t>胡雅丽</t>
  </si>
  <si>
    <t>6228480028604813171</t>
  </si>
  <si>
    <t>411423198204276042</t>
  </si>
  <si>
    <t>7605</t>
  </si>
  <si>
    <t>刘俊霞</t>
  </si>
  <si>
    <t>6228480028296668677</t>
  </si>
  <si>
    <t>132934197210271526</t>
  </si>
  <si>
    <t>7606</t>
  </si>
  <si>
    <t>孙风英</t>
  </si>
  <si>
    <t>6228480028604813270</t>
  </si>
  <si>
    <t>120103197206171432</t>
  </si>
  <si>
    <t>7607</t>
  </si>
  <si>
    <t>刘波</t>
  </si>
  <si>
    <t>6228480028605762377</t>
  </si>
  <si>
    <t>412724197908168321</t>
  </si>
  <si>
    <t>7608</t>
  </si>
  <si>
    <t>周海丽</t>
  </si>
  <si>
    <t>6228480020207367119</t>
  </si>
  <si>
    <t>133029197305254818</t>
  </si>
  <si>
    <t>7609</t>
  </si>
  <si>
    <t>李占军</t>
  </si>
  <si>
    <t>6228480026006039965</t>
  </si>
  <si>
    <t>152104198905052529</t>
  </si>
  <si>
    <t>7610</t>
  </si>
  <si>
    <t>周士杰</t>
  </si>
  <si>
    <t>6228481908208444979</t>
  </si>
  <si>
    <t>131182198411292623</t>
  </si>
  <si>
    <t>7611</t>
  </si>
  <si>
    <t>苏曌伟</t>
  </si>
  <si>
    <t>6228480028664888071</t>
  </si>
  <si>
    <t>230203198907192012</t>
  </si>
  <si>
    <t>7634</t>
  </si>
  <si>
    <t>李建辉</t>
  </si>
  <si>
    <t>6228480028426008471</t>
  </si>
  <si>
    <t>622323199006100547</t>
  </si>
  <si>
    <t>7640</t>
  </si>
  <si>
    <t>米小艳</t>
  </si>
  <si>
    <t>6228480028375381671</t>
  </si>
  <si>
    <t>130924197609030949</t>
  </si>
  <si>
    <t>7648</t>
  </si>
  <si>
    <t>王金玉</t>
  </si>
  <si>
    <t>6228480028237748976</t>
  </si>
  <si>
    <t>342423199007273990</t>
  </si>
  <si>
    <t>7690</t>
  </si>
  <si>
    <t>胡海涛</t>
  </si>
  <si>
    <t>6228480038859474777</t>
  </si>
  <si>
    <t>130426199603063955</t>
  </si>
  <si>
    <t>7706</t>
  </si>
  <si>
    <t>史志远</t>
  </si>
  <si>
    <t>6228480028669912470</t>
  </si>
  <si>
    <t>120114199604180017</t>
  </si>
  <si>
    <t>7707</t>
  </si>
  <si>
    <t>闻国亮</t>
  </si>
  <si>
    <t>6228480028670041178</t>
  </si>
  <si>
    <t>13098119960109563X</t>
  </si>
  <si>
    <t>7708</t>
  </si>
  <si>
    <t>王景峰</t>
  </si>
  <si>
    <t>6228480028607927572</t>
  </si>
  <si>
    <t>412828198308110922</t>
  </si>
  <si>
    <t>7754</t>
  </si>
  <si>
    <t>郑丽明</t>
  </si>
  <si>
    <t>6228480020864577612</t>
  </si>
  <si>
    <t>211321198611175622</t>
  </si>
  <si>
    <t>7760</t>
  </si>
  <si>
    <t>高淑飞</t>
  </si>
  <si>
    <t>6228480028665719374</t>
  </si>
  <si>
    <t>41152119850317644X</t>
  </si>
  <si>
    <t>7784</t>
  </si>
  <si>
    <t>方志娟</t>
  </si>
  <si>
    <t>6228480028685144579</t>
  </si>
  <si>
    <t>410781199604041617</t>
  </si>
  <si>
    <t>7795</t>
  </si>
  <si>
    <t>原智明</t>
  </si>
  <si>
    <t>6228430249500711076</t>
  </si>
  <si>
    <t>372432197511145042</t>
  </si>
  <si>
    <t>8293</t>
  </si>
  <si>
    <t>陈月云</t>
  </si>
  <si>
    <t>6228480028653193871</t>
  </si>
  <si>
    <t>130433198307041742</t>
  </si>
  <si>
    <t>8304</t>
  </si>
  <si>
    <t>王建华</t>
  </si>
  <si>
    <t>6228480028640514478</t>
  </si>
  <si>
    <t>230822197310244948</t>
  </si>
  <si>
    <t>8309</t>
  </si>
  <si>
    <t>李艳梅</t>
  </si>
  <si>
    <t>6228480028726385876</t>
  </si>
  <si>
    <t>130826197304017222</t>
  </si>
  <si>
    <t>8313</t>
  </si>
  <si>
    <t>韩晓芹</t>
  </si>
  <si>
    <t>6228270021254234073</t>
  </si>
  <si>
    <t>230222197506103319</t>
  </si>
  <si>
    <t>8316</t>
  </si>
  <si>
    <t>王彦辉</t>
  </si>
  <si>
    <t>6228480180278677018</t>
  </si>
  <si>
    <t>410322197908262872</t>
  </si>
  <si>
    <t>8469</t>
  </si>
  <si>
    <t>时利强</t>
  </si>
  <si>
    <t>6230520020028804470</t>
  </si>
  <si>
    <t>371481198103130029</t>
  </si>
  <si>
    <t>8477</t>
  </si>
  <si>
    <t>周立立</t>
  </si>
  <si>
    <t>6230520020027289772</t>
  </si>
  <si>
    <t>511027197603232488</t>
  </si>
  <si>
    <t>2016</t>
  </si>
  <si>
    <t>李慧</t>
  </si>
  <si>
    <t>6228480038751258971</t>
  </si>
  <si>
    <t>51112119790106124X</t>
  </si>
  <si>
    <t>2021</t>
  </si>
  <si>
    <t>张晓艳</t>
  </si>
  <si>
    <t>6228480038116050774</t>
  </si>
  <si>
    <t>342422199203202480</t>
  </si>
  <si>
    <t>2093</t>
  </si>
  <si>
    <t>李婷婷</t>
  </si>
  <si>
    <t>646</t>
  </si>
  <si>
    <t>6228480038679111971</t>
  </si>
  <si>
    <t>2119</t>
  </si>
  <si>
    <t>41272819870203052X</t>
  </si>
  <si>
    <t>2123</t>
  </si>
  <si>
    <t>申培培</t>
  </si>
  <si>
    <t>6228480038944990878</t>
  </si>
  <si>
    <t>412724199210102928</t>
  </si>
  <si>
    <t>2144</t>
  </si>
  <si>
    <t>王敬</t>
  </si>
  <si>
    <t>1008</t>
  </si>
  <si>
    <t>6228480038962374575</t>
  </si>
  <si>
    <t>511203197903243920</t>
  </si>
  <si>
    <t>2231</t>
  </si>
  <si>
    <t>李继蓉</t>
  </si>
  <si>
    <t>6228480038116017179</t>
  </si>
  <si>
    <t>341281199105113757</t>
  </si>
  <si>
    <t>2292</t>
  </si>
  <si>
    <t>崔阳阳</t>
  </si>
  <si>
    <t>6228480038116004672</t>
  </si>
  <si>
    <t>320723198412263282</t>
  </si>
  <si>
    <t>2358</t>
  </si>
  <si>
    <t>兰元娟</t>
  </si>
  <si>
    <t>6228480038009028374</t>
  </si>
  <si>
    <t>321023199001013219</t>
  </si>
  <si>
    <t>2384</t>
  </si>
  <si>
    <t>孙元元</t>
  </si>
  <si>
    <t>6228480038509874772</t>
  </si>
  <si>
    <t>342901198904171825</t>
  </si>
  <si>
    <t>2401</t>
  </si>
  <si>
    <t>杨淑娴</t>
  </si>
  <si>
    <t>6228480038562960278</t>
  </si>
  <si>
    <t>340621199304152841</t>
  </si>
  <si>
    <t>2485</t>
  </si>
  <si>
    <t>王川妹</t>
  </si>
  <si>
    <t>6228480038806999876</t>
  </si>
  <si>
    <t>310225197103312422</t>
  </si>
  <si>
    <t>2490</t>
  </si>
  <si>
    <t>季林芳</t>
  </si>
  <si>
    <t>6228480031164410214</t>
  </si>
  <si>
    <t>320822198212213343</t>
  </si>
  <si>
    <t>2505</t>
  </si>
  <si>
    <t>韩小园</t>
  </si>
  <si>
    <t>6228480038278233572</t>
  </si>
  <si>
    <t>36042919880522032X</t>
  </si>
  <si>
    <t>2509</t>
  </si>
  <si>
    <t>陶鸾英</t>
  </si>
  <si>
    <t>6228480038265969576</t>
  </si>
  <si>
    <t>342422198801101685</t>
  </si>
  <si>
    <t>2511</t>
  </si>
  <si>
    <t>杨丹丹</t>
  </si>
  <si>
    <t>6228480038265944876</t>
  </si>
  <si>
    <t>532126198412030021</t>
  </si>
  <si>
    <t>2514</t>
  </si>
  <si>
    <t>王春梅</t>
  </si>
  <si>
    <t>658</t>
  </si>
  <si>
    <t>6228480038278245170</t>
  </si>
  <si>
    <t>2518</t>
  </si>
  <si>
    <t>341122198610044641</t>
  </si>
  <si>
    <t>2520</t>
  </si>
  <si>
    <t>孙欢欢</t>
  </si>
  <si>
    <t>647</t>
  </si>
  <si>
    <t>6228480038994754174</t>
  </si>
  <si>
    <t>341226199202182944</t>
  </si>
  <si>
    <t>2525</t>
  </si>
  <si>
    <t>王勤</t>
  </si>
  <si>
    <t>654</t>
  </si>
  <si>
    <t>6228480038985513977</t>
  </si>
  <si>
    <t>50022519941216232X</t>
  </si>
  <si>
    <t>2541</t>
  </si>
  <si>
    <t>杨贤英</t>
  </si>
  <si>
    <t>6228480470855125113</t>
  </si>
  <si>
    <t>51152319951211003X</t>
  </si>
  <si>
    <t>2557</t>
  </si>
  <si>
    <t>凡鑫</t>
  </si>
  <si>
    <t>6228480038679118778</t>
  </si>
  <si>
    <t>532529199211060625</t>
  </si>
  <si>
    <t>2564</t>
  </si>
  <si>
    <t>李桥英</t>
  </si>
  <si>
    <t>6228480039002174579</t>
  </si>
  <si>
    <t>413021197701104420</t>
  </si>
  <si>
    <t>2566</t>
  </si>
  <si>
    <t>谢莲花</t>
  </si>
  <si>
    <t>594</t>
  </si>
  <si>
    <t>6228480038509448676</t>
  </si>
  <si>
    <t>342422199102224568</t>
  </si>
  <si>
    <t>2571</t>
  </si>
  <si>
    <t>赵艳</t>
  </si>
  <si>
    <t>668</t>
  </si>
  <si>
    <t>6228480039007662073</t>
  </si>
  <si>
    <t>622627198806050426</t>
  </si>
  <si>
    <t>2590</t>
  </si>
  <si>
    <t>张兵会</t>
  </si>
  <si>
    <t>628</t>
  </si>
  <si>
    <t>6228484030277374511</t>
  </si>
  <si>
    <t>320826199106016231</t>
  </si>
  <si>
    <t>2606</t>
  </si>
  <si>
    <t>胡国伟</t>
  </si>
  <si>
    <t>6230520030041551974</t>
  </si>
  <si>
    <t>340421197603174020</t>
  </si>
  <si>
    <t>6113</t>
  </si>
  <si>
    <t>刘兰祥</t>
  </si>
  <si>
    <t>6228480038191991876</t>
  </si>
  <si>
    <t>341621199711083717</t>
  </si>
  <si>
    <t>6115</t>
  </si>
  <si>
    <t>金家龙</t>
  </si>
  <si>
    <t>6228480038806992376</t>
  </si>
  <si>
    <t>310225199410262612</t>
  </si>
  <si>
    <t>6120</t>
  </si>
  <si>
    <t>王勇</t>
  </si>
  <si>
    <t>6228480038806922076</t>
  </si>
  <si>
    <t>341202198909273123</t>
  </si>
  <si>
    <t>8255</t>
  </si>
  <si>
    <t>孟艳</t>
  </si>
  <si>
    <t>6228480039087073779</t>
  </si>
  <si>
    <t>412702198806155067</t>
  </si>
  <si>
    <t>8271</t>
  </si>
  <si>
    <t>张华丽</t>
  </si>
  <si>
    <t>6228480038629669078</t>
  </si>
  <si>
    <t>411528199312034448</t>
  </si>
  <si>
    <t>8276</t>
  </si>
  <si>
    <t>陈兰丽</t>
  </si>
  <si>
    <t>6230520030042456074</t>
  </si>
  <si>
    <t>411402198704147085</t>
  </si>
  <si>
    <t>8279</t>
  </si>
  <si>
    <t>6228482389143660970</t>
  </si>
  <si>
    <t>342423198606214066</t>
  </si>
  <si>
    <t>8280</t>
  </si>
  <si>
    <t>吴贻平</t>
  </si>
  <si>
    <t>6228480038265956870</t>
  </si>
  <si>
    <t>511523199209283966</t>
  </si>
  <si>
    <t>8369</t>
  </si>
  <si>
    <t>邓燕</t>
  </si>
  <si>
    <t>723</t>
  </si>
  <si>
    <t>6230520030043148779</t>
  </si>
  <si>
    <t>372925197911062127</t>
  </si>
  <si>
    <t>8414</t>
  </si>
  <si>
    <t>6230520030042577770</t>
  </si>
  <si>
    <t>411082199106170765</t>
  </si>
  <si>
    <t>8444</t>
  </si>
  <si>
    <t>刘萌萌</t>
  </si>
  <si>
    <t>6228480405984066275</t>
  </si>
  <si>
    <t>310225198405112623</t>
  </si>
  <si>
    <t>8447</t>
  </si>
  <si>
    <t>陈燕</t>
  </si>
  <si>
    <t>6228480030952249511</t>
  </si>
  <si>
    <t>622722198402031716</t>
  </si>
  <si>
    <t>8518</t>
  </si>
  <si>
    <t>吴红刚</t>
  </si>
  <si>
    <t>6230520030026123971</t>
  </si>
  <si>
    <t>652827198202071636</t>
  </si>
  <si>
    <t>3377</t>
  </si>
  <si>
    <t>唐宜青</t>
  </si>
  <si>
    <t>6228480038868159377</t>
  </si>
  <si>
    <t>372901198803138722</t>
  </si>
  <si>
    <t>8413</t>
  </si>
  <si>
    <t>朱瑞娟</t>
  </si>
  <si>
    <t>6228480039104204175</t>
  </si>
  <si>
    <t>412828199704092118</t>
  </si>
  <si>
    <t>8428</t>
  </si>
  <si>
    <t>付小强</t>
  </si>
  <si>
    <t>6228480038509328373</t>
  </si>
  <si>
    <t>320723198510113261</t>
  </si>
  <si>
    <t>3743</t>
  </si>
  <si>
    <t>6228480405488500779</t>
  </si>
  <si>
    <t>310225197503012621</t>
  </si>
  <si>
    <t>6110</t>
  </si>
  <si>
    <t>6228480038509856373</t>
  </si>
  <si>
    <t>342401199102202690</t>
  </si>
  <si>
    <t>3024</t>
  </si>
  <si>
    <t>许磊</t>
  </si>
  <si>
    <t>6228480038377763677</t>
  </si>
  <si>
    <t>372502197209142139</t>
  </si>
  <si>
    <t>8249</t>
  </si>
  <si>
    <t>6228480039056635178</t>
  </si>
  <si>
    <t>421083199302186834</t>
  </si>
  <si>
    <t>8027</t>
  </si>
  <si>
    <t>6228480038747365773</t>
  </si>
  <si>
    <t>146</t>
  </si>
  <si>
    <t>310225197609221624</t>
  </si>
  <si>
    <t>8456</t>
  </si>
  <si>
    <t>施莉</t>
  </si>
  <si>
    <t>6228450038001489273</t>
  </si>
  <si>
    <t>310225197404182625</t>
  </si>
  <si>
    <t>8467</t>
  </si>
  <si>
    <t>王美萍</t>
  </si>
  <si>
    <t>6228480031272102414</t>
  </si>
  <si>
    <t>总经办</t>
  </si>
  <si>
    <t>31022519730303042X</t>
  </si>
  <si>
    <t>8065</t>
  </si>
  <si>
    <t>6228480038116015074</t>
  </si>
  <si>
    <t>行政广州工厂</t>
  </si>
  <si>
    <t>310225198611212625</t>
  </si>
  <si>
    <t>8074</t>
  </si>
  <si>
    <t>6228480038116036278</t>
  </si>
  <si>
    <t>310225199405311635</t>
  </si>
  <si>
    <t>8360</t>
  </si>
  <si>
    <t>736</t>
  </si>
  <si>
    <t>6228480031254063717</t>
  </si>
  <si>
    <t>310225199508292625</t>
  </si>
  <si>
    <t>8258</t>
  </si>
  <si>
    <t>顾丽萍</t>
  </si>
  <si>
    <t>6228480039087069876</t>
  </si>
  <si>
    <t>692</t>
  </si>
  <si>
    <t>31010919880822101X</t>
  </si>
  <si>
    <t>6223</t>
  </si>
  <si>
    <t>6228480039068382579</t>
  </si>
  <si>
    <t>310101195612124432</t>
  </si>
  <si>
    <t>8093</t>
  </si>
  <si>
    <t>张培军</t>
  </si>
  <si>
    <t>6228480038817650872</t>
  </si>
  <si>
    <t>41132519840816076X</t>
  </si>
  <si>
    <t>8542</t>
  </si>
  <si>
    <t>牛晓</t>
  </si>
  <si>
    <t>6228480039114334376</t>
  </si>
  <si>
    <t>320724199801231517</t>
  </si>
  <si>
    <t>8546</t>
  </si>
  <si>
    <t>周聪</t>
  </si>
  <si>
    <t>6228480039114336272</t>
  </si>
  <si>
    <t>412828198603103100</t>
  </si>
  <si>
    <t>8560</t>
  </si>
  <si>
    <t>董铁梅</t>
  </si>
  <si>
    <t>6230522040005984077</t>
  </si>
  <si>
    <t>612128197511094643</t>
  </si>
  <si>
    <t>8564</t>
  </si>
  <si>
    <t>魏晓俊</t>
  </si>
  <si>
    <t>6228480038994701977</t>
  </si>
  <si>
    <t>340322198810212427</t>
  </si>
  <si>
    <t>8566</t>
  </si>
  <si>
    <t>耿文静</t>
  </si>
  <si>
    <t>6228480039122702671</t>
  </si>
  <si>
    <t>在职开线车间</t>
  </si>
  <si>
    <t>34032219890714001X</t>
  </si>
  <si>
    <t>8567</t>
  </si>
  <si>
    <t>周保连</t>
  </si>
  <si>
    <t>6228480039122715079</t>
  </si>
  <si>
    <t>310225197707051024</t>
  </si>
  <si>
    <t>8574</t>
  </si>
  <si>
    <t>431</t>
  </si>
  <si>
    <t>6228480031039510115</t>
  </si>
  <si>
    <t>371423198507213417</t>
  </si>
  <si>
    <t>8577</t>
  </si>
  <si>
    <t>展铁军</t>
  </si>
  <si>
    <t>6228480020717712515</t>
  </si>
  <si>
    <t>412727199411181668</t>
  </si>
  <si>
    <t>8578</t>
  </si>
  <si>
    <t>韩闻闻</t>
  </si>
  <si>
    <t>6228480028625122370</t>
  </si>
  <si>
    <t>230126199205010361</t>
  </si>
  <si>
    <t>8580</t>
  </si>
  <si>
    <t>康丽红</t>
  </si>
  <si>
    <t>6228480018710790371</t>
  </si>
  <si>
    <t>511302198912284728</t>
  </si>
  <si>
    <t>8585</t>
  </si>
  <si>
    <t>郭亭亭</t>
  </si>
  <si>
    <t>6228480039122713074</t>
  </si>
  <si>
    <t>在职仓库</t>
  </si>
  <si>
    <t>130705198107023065</t>
  </si>
  <si>
    <t>8594</t>
  </si>
  <si>
    <t>果娟</t>
  </si>
  <si>
    <t>6228480028741402771</t>
  </si>
  <si>
    <t>152322197605062927</t>
  </si>
  <si>
    <t>8598</t>
  </si>
  <si>
    <t>张桂华</t>
  </si>
  <si>
    <t>6228480028642253273</t>
  </si>
  <si>
    <t>441821199506292418</t>
  </si>
  <si>
    <t>8614</t>
  </si>
  <si>
    <t>杨镇平</t>
  </si>
  <si>
    <t>6228481455203555516</t>
  </si>
  <si>
    <t>341221199701156052</t>
  </si>
  <si>
    <t>8625</t>
  </si>
  <si>
    <t>陶相勇</t>
  </si>
  <si>
    <t>6228480039179997471</t>
  </si>
  <si>
    <r>
      <rPr>
        <sz val="11"/>
        <color theme="1"/>
        <rFont val="宋体"/>
        <family val="3"/>
        <charset val="134"/>
        <scheme val="minor"/>
      </rPr>
      <t>3</t>
    </r>
    <r>
      <rPr>
        <sz val="10"/>
        <color indexed="8"/>
        <rFont val="宋体"/>
        <family val="3"/>
        <charset val="134"/>
      </rPr>
      <t>6232219950511031X</t>
    </r>
  </si>
  <si>
    <t>8628</t>
  </si>
  <si>
    <t>黄宏杰</t>
  </si>
  <si>
    <t>6230521770009911673</t>
  </si>
  <si>
    <r>
      <rPr>
        <sz val="11"/>
        <color theme="1"/>
        <rFont val="宋体"/>
        <family val="3"/>
        <charset val="134"/>
        <scheme val="minor"/>
      </rPr>
      <t>2018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3"/>
        <charset val="134"/>
        <scheme val="minor"/>
      </rPr>
      <t>/30</t>
    </r>
  </si>
  <si>
    <t>310225197007062814</t>
  </si>
  <si>
    <t>8636</t>
  </si>
  <si>
    <t>6228480031632623810</t>
  </si>
  <si>
    <r>
      <rPr>
        <sz val="10"/>
        <color theme="1"/>
        <rFont val="宋体"/>
        <family val="3"/>
        <charset val="134"/>
        <scheme val="minor"/>
      </rPr>
      <t>4</t>
    </r>
    <r>
      <rPr>
        <sz val="10"/>
        <color indexed="8"/>
        <rFont val="宋体"/>
        <family val="3"/>
        <charset val="134"/>
      </rPr>
      <t>10928199109183633</t>
    </r>
  </si>
  <si>
    <t>6228480039160663678</t>
  </si>
  <si>
    <t>8637</t>
  </si>
  <si>
    <t>刘健</t>
  </si>
  <si>
    <t>6228480028773476271</t>
  </si>
  <si>
    <t>310225199001153431</t>
  </si>
  <si>
    <t>8641</t>
  </si>
  <si>
    <t>陆雪锋</t>
  </si>
  <si>
    <t>6228480039186752075</t>
  </si>
  <si>
    <t>411325198207041369</t>
  </si>
  <si>
    <t>8643</t>
  </si>
  <si>
    <t>张长华</t>
  </si>
  <si>
    <t>500242198311088257</t>
  </si>
  <si>
    <t>8645</t>
  </si>
  <si>
    <t>王乾</t>
  </si>
  <si>
    <t>412725198704288242</t>
  </si>
  <si>
    <t>8647</t>
  </si>
  <si>
    <t>董玉参</t>
  </si>
  <si>
    <t>412828199606202205</t>
  </si>
  <si>
    <t>8648</t>
  </si>
  <si>
    <t>吴利利</t>
  </si>
  <si>
    <t>310225198205251645</t>
  </si>
  <si>
    <t>8650</t>
  </si>
  <si>
    <t>钱晓青</t>
  </si>
  <si>
    <t>412702199311114575</t>
  </si>
  <si>
    <t>8653</t>
  </si>
  <si>
    <t>马凯歌</t>
  </si>
  <si>
    <t>532929198907171179</t>
  </si>
  <si>
    <t>8656</t>
  </si>
  <si>
    <t>杨云兵</t>
  </si>
  <si>
    <t>532929199903251125</t>
  </si>
  <si>
    <t>8657</t>
  </si>
  <si>
    <t>杨会桃</t>
  </si>
  <si>
    <t>412728199004113648</t>
  </si>
  <si>
    <t>8658</t>
  </si>
  <si>
    <t>程亚平</t>
  </si>
  <si>
    <t>130924197612212225</t>
  </si>
  <si>
    <t>8665</t>
  </si>
  <si>
    <t>左德娥</t>
  </si>
  <si>
    <t>6228480028800297278</t>
  </si>
  <si>
    <t>45033019880717041X</t>
  </si>
  <si>
    <t>8678</t>
  </si>
  <si>
    <t>余绍志</t>
  </si>
  <si>
    <t>452201198312200810</t>
  </si>
  <si>
    <t>8679</t>
  </si>
  <si>
    <t>莫炳国</t>
  </si>
  <si>
    <t>440111198209162725</t>
  </si>
  <si>
    <t>8680</t>
  </si>
  <si>
    <t>何雪芳</t>
  </si>
  <si>
    <t>440121197706090628</t>
  </si>
  <si>
    <t>8681</t>
  </si>
  <si>
    <t>江爱娣</t>
  </si>
  <si>
    <t>440184199706200641</t>
  </si>
  <si>
    <t>8683</t>
  </si>
  <si>
    <t>李燕珍</t>
  </si>
  <si>
    <t>342222198910254129</t>
  </si>
  <si>
    <t>8686</t>
  </si>
  <si>
    <t>6228480039197940479</t>
  </si>
  <si>
    <t>310225196001222624</t>
  </si>
  <si>
    <t>8687</t>
  </si>
  <si>
    <t>陆丽芳</t>
  </si>
  <si>
    <t>6228480039205566977</t>
  </si>
  <si>
    <t>421224198205250028</t>
  </si>
  <si>
    <t>8688</t>
  </si>
  <si>
    <t>焦小英</t>
  </si>
  <si>
    <t>6228480038057094070</t>
  </si>
  <si>
    <t>341221200004216609</t>
  </si>
  <si>
    <t>8690</t>
  </si>
  <si>
    <t>李利</t>
  </si>
  <si>
    <t>6228480039205567371</t>
  </si>
  <si>
    <t>320826198905053464</t>
  </si>
  <si>
    <t>8691</t>
  </si>
  <si>
    <t>周东霞</t>
  </si>
  <si>
    <t>6230520030041552071</t>
  </si>
  <si>
    <t>411528199504094138</t>
  </si>
  <si>
    <t>8692</t>
  </si>
  <si>
    <t>熊士杰</t>
  </si>
  <si>
    <t>6228480038989244579</t>
  </si>
  <si>
    <t>510222197403121626</t>
  </si>
  <si>
    <t>8694</t>
  </si>
  <si>
    <t>吴琼</t>
  </si>
  <si>
    <t>6228480478280152776</t>
  </si>
  <si>
    <t>342901198912242013</t>
  </si>
  <si>
    <t>8695</t>
  </si>
  <si>
    <t>赵正华</t>
  </si>
  <si>
    <t>6228480039205569575</t>
  </si>
  <si>
    <t>413026199003070949</t>
  </si>
  <si>
    <t>8696</t>
  </si>
  <si>
    <t>朱兆苗</t>
  </si>
  <si>
    <t>6228480039079518773</t>
  </si>
  <si>
    <t>412702199604184518</t>
  </si>
  <si>
    <t>8698</t>
  </si>
  <si>
    <t>王辰</t>
  </si>
  <si>
    <t>6228482088575165470</t>
  </si>
  <si>
    <t>412702199206144561</t>
  </si>
  <si>
    <t>8699</t>
  </si>
  <si>
    <t>高藏</t>
  </si>
  <si>
    <t>6228482088035537771</t>
  </si>
  <si>
    <t>410611197908300020</t>
  </si>
  <si>
    <t>8700</t>
  </si>
  <si>
    <t>窦彩虹</t>
  </si>
  <si>
    <t>6230522360003213273</t>
  </si>
  <si>
    <t>620521198403241716</t>
  </si>
  <si>
    <t>8704</t>
  </si>
  <si>
    <t>曹彦红</t>
  </si>
  <si>
    <t>6228480039213095670</t>
  </si>
  <si>
    <t>500242199603068252</t>
  </si>
  <si>
    <t>8705</t>
  </si>
  <si>
    <t>刘林</t>
  </si>
  <si>
    <t>6228480471068739617</t>
  </si>
  <si>
    <t>130421197905035414</t>
  </si>
  <si>
    <t>8706</t>
  </si>
  <si>
    <t>侯万坡</t>
  </si>
  <si>
    <t>6228480445810370574</t>
  </si>
  <si>
    <t>431021199005103775</t>
  </si>
  <si>
    <t>8709</t>
  </si>
  <si>
    <t>刘振声</t>
  </si>
  <si>
    <t>6230520080095097879</t>
  </si>
  <si>
    <t>430425200109244021</t>
  </si>
  <si>
    <t>8711</t>
  </si>
  <si>
    <t>李敏</t>
  </si>
  <si>
    <t>6230520080099600678</t>
  </si>
  <si>
    <t>220724199412092433</t>
  </si>
  <si>
    <t>8712</t>
  </si>
  <si>
    <t>苏艳旭</t>
  </si>
  <si>
    <t>6228480028787488171</t>
  </si>
  <si>
    <t>220724199405052417</t>
  </si>
  <si>
    <t>8713</t>
  </si>
  <si>
    <t>于永海</t>
  </si>
  <si>
    <t>6228480028787488270</t>
  </si>
  <si>
    <t>152123199607201219</t>
  </si>
  <si>
    <t>8714</t>
  </si>
  <si>
    <t>龙宁</t>
  </si>
  <si>
    <t>6228480028787494575</t>
  </si>
  <si>
    <t>410781199603201615</t>
  </si>
  <si>
    <t>8715</t>
  </si>
  <si>
    <t>李鹏飞</t>
  </si>
  <si>
    <t>6228430249500939172</t>
  </si>
  <si>
    <t>411527199211192766</t>
  </si>
  <si>
    <t>8716</t>
  </si>
  <si>
    <t>易亚平</t>
  </si>
  <si>
    <t>6228480028800297476</t>
  </si>
  <si>
    <t>21138119960819521X</t>
  </si>
  <si>
    <t>8717</t>
  </si>
  <si>
    <t>郭亚帅</t>
  </si>
  <si>
    <t>6228480028787486670</t>
  </si>
  <si>
    <t>622827198810245112</t>
  </si>
  <si>
    <t>8718</t>
  </si>
  <si>
    <t>6228480028787480178</t>
  </si>
  <si>
    <t>230281197409233541</t>
  </si>
  <si>
    <t>8719</t>
  </si>
  <si>
    <t>郑丽艳</t>
  </si>
  <si>
    <t>6228480188191167173</t>
  </si>
  <si>
    <t>230231197304224928</t>
  </si>
  <si>
    <t>8720</t>
  </si>
  <si>
    <t>包凤华</t>
  </si>
  <si>
    <t>6228481269195821079</t>
  </si>
  <si>
    <t>120110198402141239</t>
  </si>
  <si>
    <t>8730</t>
  </si>
  <si>
    <t>王少奇</t>
  </si>
  <si>
    <t>6228480020773744014</t>
  </si>
  <si>
    <t>220581198902051687</t>
  </si>
  <si>
    <t>8731</t>
  </si>
  <si>
    <t>陈柏伸</t>
  </si>
  <si>
    <t>6228480028800285471</t>
  </si>
  <si>
    <t>23012819930513302X</t>
  </si>
  <si>
    <t>8732</t>
  </si>
  <si>
    <t>彭会娇</t>
  </si>
  <si>
    <t>6228410170270101716</t>
  </si>
  <si>
    <t>412828200009151062</t>
  </si>
  <si>
    <t>8733</t>
  </si>
  <si>
    <t>闫虹</t>
  </si>
  <si>
    <t>6230522040031995972</t>
  </si>
  <si>
    <t>130535198607212142</t>
  </si>
  <si>
    <t>8734</t>
  </si>
  <si>
    <t>曲俊英</t>
  </si>
  <si>
    <t>6213361256549757064</t>
  </si>
  <si>
    <t>412727199311174604</t>
  </si>
  <si>
    <t>8735</t>
  </si>
  <si>
    <t>王文君</t>
  </si>
  <si>
    <t>6228482089530573675</t>
  </si>
  <si>
    <t>142727198209231529</t>
  </si>
  <si>
    <t>9901</t>
  </si>
  <si>
    <t>韩英竹</t>
  </si>
  <si>
    <t>6228480038403777071</t>
  </si>
  <si>
    <t>342222198801094058</t>
  </si>
  <si>
    <t>9902</t>
  </si>
  <si>
    <t>吴林林</t>
  </si>
  <si>
    <t>6228480039007508375</t>
  </si>
  <si>
    <t>142727199403104077</t>
  </si>
  <si>
    <t>9903</t>
  </si>
  <si>
    <t>崔晓君</t>
  </si>
  <si>
    <t>6228480039205559576</t>
  </si>
  <si>
    <t>412326197908043618</t>
  </si>
  <si>
    <t>9904</t>
  </si>
  <si>
    <t>张得生</t>
  </si>
  <si>
    <t>6228480039205556176</t>
  </si>
  <si>
    <t>520202198905015541</t>
  </si>
  <si>
    <t>9905</t>
  </si>
  <si>
    <t>张良丽</t>
  </si>
  <si>
    <t>6228480039205565979</t>
  </si>
  <si>
    <t>142727198908012018</t>
  </si>
  <si>
    <t>9906</t>
  </si>
  <si>
    <t>杨政皓</t>
  </si>
  <si>
    <t>6228480038558181079</t>
  </si>
  <si>
    <t>511323198908031316</t>
  </si>
  <si>
    <t>9907</t>
  </si>
  <si>
    <t>卢凡</t>
  </si>
  <si>
    <t>6228480038664640877</t>
  </si>
  <si>
    <t>34290119780117122X</t>
  </si>
  <si>
    <t>2138</t>
  </si>
  <si>
    <t>张加莲</t>
  </si>
  <si>
    <t>8736</t>
  </si>
  <si>
    <t>罗丽丹</t>
  </si>
  <si>
    <t>8743</t>
  </si>
  <si>
    <t>马玉强</t>
  </si>
  <si>
    <t>8744</t>
  </si>
  <si>
    <t>农绍美</t>
  </si>
  <si>
    <t>8745</t>
  </si>
  <si>
    <t>温思颖</t>
  </si>
  <si>
    <t>8746</t>
  </si>
  <si>
    <t>陆增情</t>
  </si>
  <si>
    <t>8747</t>
  </si>
  <si>
    <t>白建</t>
  </si>
  <si>
    <t>8749</t>
  </si>
  <si>
    <t>刘华文</t>
  </si>
  <si>
    <t>8752</t>
  </si>
  <si>
    <t>温薛林</t>
  </si>
  <si>
    <t>8753</t>
  </si>
  <si>
    <t>温记清</t>
  </si>
  <si>
    <t>8754</t>
  </si>
  <si>
    <t>刘华勇</t>
  </si>
  <si>
    <t>8755</t>
  </si>
  <si>
    <t>苏锦云</t>
  </si>
  <si>
    <t>8760</t>
  </si>
  <si>
    <t>杨银</t>
  </si>
  <si>
    <t>8763</t>
  </si>
  <si>
    <t>叶伯成</t>
  </si>
  <si>
    <t>8764</t>
  </si>
  <si>
    <t>刀素珍</t>
  </si>
  <si>
    <t>8765</t>
  </si>
  <si>
    <t>周嘉迪</t>
  </si>
  <si>
    <t>8766</t>
  </si>
  <si>
    <t>谭家旺</t>
  </si>
  <si>
    <t>8767</t>
  </si>
  <si>
    <t>杨文明</t>
  </si>
  <si>
    <t>8768</t>
  </si>
  <si>
    <t>郑明保</t>
  </si>
  <si>
    <t>8769</t>
  </si>
  <si>
    <t>郑明禧</t>
  </si>
  <si>
    <t>330123197701183013</t>
  </si>
  <si>
    <t>8770</t>
  </si>
  <si>
    <t>412724199102102568</t>
  </si>
  <si>
    <t>8772</t>
  </si>
  <si>
    <t>连婷婷</t>
  </si>
  <si>
    <t>622627199308090411</t>
  </si>
  <si>
    <t>8774</t>
  </si>
  <si>
    <t>王伟伟</t>
  </si>
  <si>
    <t>513437198108282614</t>
  </si>
  <si>
    <t>8777</t>
  </si>
  <si>
    <t>邓泽友</t>
  </si>
  <si>
    <t>511523198404023989</t>
  </si>
  <si>
    <t>8778</t>
  </si>
  <si>
    <t>452729198410100104</t>
  </si>
  <si>
    <t>8779</t>
  </si>
  <si>
    <t>142623198610016429</t>
  </si>
  <si>
    <t>8782</t>
  </si>
  <si>
    <t>王艳</t>
  </si>
  <si>
    <t>410327199408223018</t>
  </si>
  <si>
    <t>8784</t>
  </si>
  <si>
    <t>闫晓强</t>
  </si>
  <si>
    <t>410327199410273057</t>
  </si>
  <si>
    <t>8785</t>
  </si>
  <si>
    <t>马鋬龙</t>
  </si>
  <si>
    <t>9708</t>
  </si>
  <si>
    <t>邱志瑜</t>
  </si>
  <si>
    <t>残疾车间</t>
  </si>
  <si>
    <t>430523198809234185</t>
  </si>
  <si>
    <t>9908</t>
  </si>
  <si>
    <t>陈艳</t>
  </si>
  <si>
    <t>9909</t>
  </si>
  <si>
    <t>岗位</t>
  </si>
  <si>
    <t>王瑶瑶</t>
  </si>
  <si>
    <t>320724199311062722</t>
  </si>
  <si>
    <t>郑涛</t>
  </si>
  <si>
    <t>321023199209091216</t>
  </si>
  <si>
    <t>吴红波</t>
  </si>
  <si>
    <t>14272719870808501X</t>
  </si>
  <si>
    <t>91</t>
  </si>
  <si>
    <t>周绍炎</t>
  </si>
  <si>
    <t>36232219961023033X</t>
  </si>
  <si>
    <t>倪桂芳</t>
  </si>
  <si>
    <t>310225196412032622</t>
  </si>
  <si>
    <t>宋恩龙</t>
  </si>
  <si>
    <t>342422198803060514</t>
  </si>
  <si>
    <t>胡松</t>
  </si>
  <si>
    <t>吴阿芳</t>
  </si>
  <si>
    <t>雷雪松</t>
  </si>
  <si>
    <t>汤莉</t>
  </si>
  <si>
    <t>王霞</t>
  </si>
  <si>
    <t>赵小娟</t>
  </si>
  <si>
    <t>彭超</t>
  </si>
  <si>
    <t>周素珍</t>
  </si>
  <si>
    <t>沈杰</t>
  </si>
  <si>
    <t>杨多群</t>
  </si>
  <si>
    <t>汪单丹</t>
  </si>
  <si>
    <t>张多喜</t>
  </si>
  <si>
    <t>陈德友</t>
  </si>
  <si>
    <t>陈西明</t>
  </si>
  <si>
    <t>张多新</t>
  </si>
  <si>
    <t>汤永高</t>
  </si>
  <si>
    <t>徐圣</t>
  </si>
  <si>
    <t>程龙长</t>
  </si>
  <si>
    <t>唐旺宝</t>
  </si>
  <si>
    <t>宋武昌</t>
  </si>
  <si>
    <t>王红</t>
  </si>
  <si>
    <t>陈志燕</t>
  </si>
  <si>
    <t>成红霞</t>
  </si>
  <si>
    <t>薛朝辉</t>
  </si>
  <si>
    <t>张博</t>
  </si>
  <si>
    <t>黄红霞</t>
  </si>
  <si>
    <t>裴季红</t>
  </si>
  <si>
    <t>李德银</t>
  </si>
  <si>
    <t>谌光明</t>
  </si>
  <si>
    <t>施丽岩</t>
  </si>
  <si>
    <t>李永娟</t>
  </si>
  <si>
    <t>刘静</t>
  </si>
  <si>
    <t>师丽燕</t>
  </si>
  <si>
    <t>和丽花</t>
  </si>
  <si>
    <t>杨雪花</t>
  </si>
  <si>
    <t>支小峰</t>
  </si>
  <si>
    <t>曲龙雨</t>
  </si>
  <si>
    <t>孙丽春</t>
  </si>
  <si>
    <t>刘津正</t>
  </si>
  <si>
    <t>穆艳茂</t>
  </si>
  <si>
    <t>隋庆梅</t>
  </si>
  <si>
    <t>侯宇霞</t>
  </si>
  <si>
    <t>贾淑红</t>
  </si>
  <si>
    <t>杨赛军</t>
  </si>
  <si>
    <t>关李娟</t>
  </si>
  <si>
    <t>贺苹</t>
  </si>
  <si>
    <t>李化功</t>
  </si>
  <si>
    <t>曲红立</t>
  </si>
  <si>
    <t>张杰</t>
  </si>
  <si>
    <t>郑建美</t>
  </si>
  <si>
    <t>于复龙</t>
  </si>
  <si>
    <t>祁乡萍</t>
  </si>
  <si>
    <t>杨亚超</t>
  </si>
  <si>
    <t>孙荣荣</t>
  </si>
  <si>
    <t>胡满军</t>
  </si>
  <si>
    <t>高潮</t>
  </si>
  <si>
    <t>肖子杨</t>
  </si>
  <si>
    <t>国雅慧</t>
  </si>
  <si>
    <t>王亚芝</t>
  </si>
  <si>
    <t>23028119880101396X</t>
  </si>
  <si>
    <t>6228480028722651974</t>
  </si>
  <si>
    <t>341281199302227454</t>
  </si>
  <si>
    <t>段晚北</t>
  </si>
  <si>
    <t>232332198602012729</t>
  </si>
  <si>
    <t>7697</t>
  </si>
  <si>
    <t>6228270021237581178</t>
  </si>
  <si>
    <t>工时差异</t>
  </si>
  <si>
    <t>员工信息</t>
  </si>
  <si>
    <t>姓名正确性</t>
  </si>
  <si>
    <t>金蝶部门</t>
  </si>
  <si>
    <t>出勤总时数</t>
  </si>
  <si>
    <t>事假总时数</t>
  </si>
  <si>
    <t>实际出勤天数/工作日</t>
  </si>
  <si>
    <t>加班天数</t>
  </si>
  <si>
    <t>计件工资总金额</t>
  </si>
  <si>
    <t>计件单价</t>
  </si>
  <si>
    <t>计件工资</t>
  </si>
  <si>
    <t>固定工资</t>
  </si>
  <si>
    <t>基本工资</t>
  </si>
  <si>
    <t>日工资</t>
  </si>
  <si>
    <t>加班费</t>
  </si>
  <si>
    <t>绩效工资</t>
  </si>
  <si>
    <t>其他</t>
  </si>
  <si>
    <t>住宿补贴</t>
  </si>
  <si>
    <t>伙食补贴</t>
  </si>
  <si>
    <t>资职补贴</t>
  </si>
  <si>
    <t>工龄工资</t>
  </si>
  <si>
    <t>高温费</t>
  </si>
  <si>
    <t>补贴</t>
  </si>
  <si>
    <t>学历补贴</t>
  </si>
  <si>
    <t>支付暂押</t>
  </si>
  <si>
    <t>病假补贴</t>
  </si>
  <si>
    <t>值班费</t>
  </si>
  <si>
    <t>奖励</t>
  </si>
  <si>
    <t>社保补贴</t>
  </si>
  <si>
    <t>全勤奖金额</t>
  </si>
  <si>
    <t>假期工资</t>
  </si>
  <si>
    <t>质量奖励</t>
  </si>
  <si>
    <t>质量罚款</t>
  </si>
  <si>
    <t>绩效扣除</t>
  </si>
  <si>
    <t>罚款扣款金额（迟到）</t>
  </si>
  <si>
    <t>扣代付社保</t>
  </si>
  <si>
    <t>扣款合计</t>
  </si>
  <si>
    <t>补贴奖励合计</t>
  </si>
  <si>
    <t>应发工资</t>
  </si>
  <si>
    <t>独生子女费</t>
  </si>
  <si>
    <t>劳动保险金</t>
  </si>
  <si>
    <t>工会费</t>
  </si>
  <si>
    <t>加计扣除</t>
  </si>
  <si>
    <t>税前计税工资</t>
  </si>
  <si>
    <t>个调税</t>
  </si>
  <si>
    <t>税后工资</t>
  </si>
  <si>
    <t>暂扣</t>
  </si>
  <si>
    <t>应发</t>
  </si>
  <si>
    <t>独生费</t>
  </si>
  <si>
    <t>社保</t>
  </si>
  <si>
    <t>实发工资</t>
  </si>
  <si>
    <t>无加班</t>
  </si>
  <si>
    <t>接插件车间计时班组长</t>
  </si>
  <si>
    <t>接插件车间计时人员</t>
  </si>
  <si>
    <t>接插件2开线组</t>
  </si>
  <si>
    <r>
      <rPr>
        <b/>
        <sz val="10"/>
        <rFont val="微软雅黑"/>
        <family val="2"/>
        <charset val="134"/>
      </rPr>
      <t>黄斌</t>
    </r>
  </si>
  <si>
    <t>计划部</t>
  </si>
  <si>
    <r>
      <rPr>
        <b/>
        <sz val="10"/>
        <color indexed="8"/>
        <rFont val="微软雅黑"/>
        <family val="2"/>
        <charset val="134"/>
      </rPr>
      <t>任少梅</t>
    </r>
  </si>
  <si>
    <r>
      <rPr>
        <b/>
        <sz val="10"/>
        <color indexed="8"/>
        <rFont val="微软雅黑"/>
        <family val="2"/>
        <charset val="134"/>
      </rPr>
      <t>顾桂萍</t>
    </r>
  </si>
  <si>
    <r>
      <rPr>
        <b/>
        <sz val="10"/>
        <color indexed="8"/>
        <rFont val="微软雅黑"/>
        <family val="2"/>
        <charset val="134"/>
      </rPr>
      <t>牟静静</t>
    </r>
  </si>
  <si>
    <r>
      <rPr>
        <b/>
        <sz val="10"/>
        <rFont val="微软雅黑"/>
        <family val="2"/>
        <charset val="134"/>
      </rPr>
      <t>顾玉莲</t>
    </r>
  </si>
  <si>
    <r>
      <rPr>
        <b/>
        <sz val="10"/>
        <rFont val="微软雅黑"/>
        <family val="2"/>
        <charset val="134"/>
      </rPr>
      <t>朱英</t>
    </r>
  </si>
  <si>
    <r>
      <rPr>
        <b/>
        <sz val="10"/>
        <rFont val="微软雅黑"/>
        <family val="2"/>
        <charset val="134"/>
      </rPr>
      <t>张萍</t>
    </r>
  </si>
  <si>
    <r>
      <rPr>
        <b/>
        <sz val="10"/>
        <rFont val="微软雅黑"/>
        <family val="2"/>
        <charset val="134"/>
      </rPr>
      <t>龚英</t>
    </r>
  </si>
  <si>
    <r>
      <rPr>
        <b/>
        <sz val="10"/>
        <rFont val="微软雅黑"/>
        <family val="2"/>
        <charset val="134"/>
      </rPr>
      <t>陆叶</t>
    </r>
  </si>
  <si>
    <t>电缆车间检验员</t>
  </si>
  <si>
    <t>电缆车间班组长</t>
  </si>
  <si>
    <t>行次</t>
  </si>
  <si>
    <t>身份证号</t>
  </si>
  <si>
    <t>工作日</t>
  </si>
  <si>
    <t>职务津贴</t>
  </si>
  <si>
    <t>工龄补贴</t>
  </si>
  <si>
    <t>浮动工资</t>
  </si>
  <si>
    <t>奖金</t>
  </si>
  <si>
    <t>扣款</t>
  </si>
  <si>
    <t>扣款总额</t>
  </si>
  <si>
    <t>17</t>
  </si>
  <si>
    <t>6228480039226915278</t>
  </si>
  <si>
    <t>42</t>
  </si>
  <si>
    <t>6228480038989056171</t>
  </si>
  <si>
    <t>6228480039255952572</t>
  </si>
  <si>
    <t>124</t>
  </si>
  <si>
    <t>125</t>
  </si>
  <si>
    <t>6228480039308113479</t>
  </si>
  <si>
    <t>320923197611026921</t>
  </si>
  <si>
    <t>6228480039224030179</t>
  </si>
  <si>
    <t>511381199910153505</t>
  </si>
  <si>
    <t>6228480038922271275</t>
  </si>
  <si>
    <t>6228482468417117378</t>
  </si>
  <si>
    <t>6228480039255958975</t>
  </si>
  <si>
    <t>6228480039255960575</t>
  </si>
  <si>
    <t>6228480668595975370</t>
  </si>
  <si>
    <t>6228480462678551310</t>
  </si>
  <si>
    <t>6228480038479403875</t>
  </si>
  <si>
    <t>6228480039263473777</t>
  </si>
  <si>
    <t>162</t>
  </si>
  <si>
    <t>201</t>
  </si>
  <si>
    <t>6228480039327999577</t>
  </si>
  <si>
    <t>228</t>
  </si>
  <si>
    <t>258</t>
  </si>
  <si>
    <t>262</t>
  </si>
  <si>
    <t>266</t>
  </si>
  <si>
    <t>6228480039143337275</t>
  </si>
  <si>
    <t>272</t>
  </si>
  <si>
    <t>276</t>
  </si>
  <si>
    <t xml:space="preserve">320724199704184210		</t>
  </si>
  <si>
    <t xml:space="preserve">34242219730505239X		</t>
  </si>
  <si>
    <t xml:space="preserve">411528199404185016			</t>
  </si>
  <si>
    <t xml:space="preserve">340825197203073279			</t>
  </si>
  <si>
    <t>301</t>
  </si>
  <si>
    <t>6228480039077249173</t>
  </si>
  <si>
    <t>6228480038042988774</t>
  </si>
  <si>
    <t>6230522080011829478</t>
  </si>
  <si>
    <t>6228480038967118878</t>
  </si>
  <si>
    <t>6228480039263473371</t>
  </si>
  <si>
    <t>6228480039286773070</t>
  </si>
  <si>
    <t>6228480604740680516</t>
  </si>
  <si>
    <t>6228480038739728970</t>
  </si>
  <si>
    <t>325</t>
  </si>
  <si>
    <t>329</t>
  </si>
  <si>
    <t>331</t>
  </si>
  <si>
    <t>6228480039327956171</t>
  </si>
  <si>
    <t>358</t>
  </si>
  <si>
    <t>386</t>
  </si>
  <si>
    <t>6228480368555706473</t>
  </si>
  <si>
    <t>6228480039136037171</t>
  </si>
  <si>
    <t>426</t>
  </si>
  <si>
    <t>6228480039210512370</t>
  </si>
  <si>
    <t>6228480031527535715</t>
  </si>
  <si>
    <t>310225198312212625</t>
  </si>
  <si>
    <t>仓库配送</t>
  </si>
  <si>
    <t>341124197508094421</t>
  </si>
  <si>
    <t>6228480039308103777</t>
  </si>
  <si>
    <t>6228480039186932974</t>
  </si>
  <si>
    <t xml:space="preserve">310225195810112017			</t>
  </si>
  <si>
    <t>6228480039226918371</t>
  </si>
  <si>
    <t>6228480038133734277</t>
  </si>
  <si>
    <t>6228480039302661473</t>
  </si>
  <si>
    <t>310225195802242639</t>
  </si>
  <si>
    <t>6228480031057580917</t>
  </si>
  <si>
    <t>退休、聘用</t>
  </si>
  <si>
    <t>6228480039224027274</t>
  </si>
  <si>
    <t>6228480039283846879</t>
  </si>
  <si>
    <t>加工车间</t>
  </si>
  <si>
    <t>43102319861101624X</t>
  </si>
  <si>
    <t>441825199403230818</t>
  </si>
  <si>
    <t>6228480086962712476</t>
  </si>
  <si>
    <t>6228480084265048813</t>
  </si>
  <si>
    <t>6228481198005100079</t>
  </si>
  <si>
    <t>6228480086836510973</t>
  </si>
  <si>
    <t>6228410614511766571</t>
  </si>
  <si>
    <t>6230520080123665176</t>
  </si>
  <si>
    <t>林庆森</t>
  </si>
  <si>
    <t>6228481699449180577</t>
  </si>
  <si>
    <t>6228480039186949473</t>
  </si>
  <si>
    <t>6228480403749218315</t>
  </si>
  <si>
    <t>6230522050011799575</t>
  </si>
  <si>
    <t>579</t>
  </si>
  <si>
    <t>581</t>
  </si>
  <si>
    <t>593</t>
  </si>
  <si>
    <t>597</t>
  </si>
  <si>
    <t>598</t>
  </si>
  <si>
    <t>600</t>
  </si>
  <si>
    <t>602</t>
  </si>
  <si>
    <t>609</t>
  </si>
  <si>
    <t>613</t>
  </si>
  <si>
    <t>621</t>
  </si>
  <si>
    <t>623</t>
  </si>
  <si>
    <t>626</t>
  </si>
  <si>
    <t>634</t>
  </si>
  <si>
    <t>637</t>
  </si>
  <si>
    <t>641</t>
  </si>
  <si>
    <t>642</t>
  </si>
  <si>
    <t>643</t>
  </si>
  <si>
    <t>645</t>
  </si>
  <si>
    <t>648</t>
  </si>
  <si>
    <t>653</t>
  </si>
  <si>
    <t>655</t>
  </si>
  <si>
    <t>657</t>
  </si>
  <si>
    <t>659</t>
  </si>
  <si>
    <t>661</t>
  </si>
  <si>
    <t>665</t>
  </si>
  <si>
    <t>667</t>
  </si>
  <si>
    <t>674</t>
  </si>
  <si>
    <t>675</t>
  </si>
  <si>
    <t xml:space="preserve">310112199502141810		</t>
  </si>
  <si>
    <t>678</t>
  </si>
  <si>
    <t>680</t>
  </si>
  <si>
    <t>681</t>
  </si>
  <si>
    <t>682</t>
  </si>
  <si>
    <t>683</t>
  </si>
  <si>
    <t>420881199603238415</t>
  </si>
  <si>
    <t>310225198802260427</t>
  </si>
  <si>
    <t>685</t>
  </si>
  <si>
    <t>6228480039242963971</t>
  </si>
  <si>
    <t>687</t>
  </si>
  <si>
    <t>688</t>
  </si>
  <si>
    <t>农保组</t>
  </si>
  <si>
    <t>693</t>
  </si>
  <si>
    <t>696</t>
  </si>
  <si>
    <t>701</t>
  </si>
  <si>
    <t>6228480038909683377</t>
  </si>
  <si>
    <t>703</t>
  </si>
  <si>
    <t>704</t>
  </si>
  <si>
    <t>申请</t>
  </si>
  <si>
    <t>补助</t>
  </si>
  <si>
    <t>扁电缆仓库</t>
  </si>
  <si>
    <t>4月在缺少铲车工的情况下，积极参与铲线及配线的工作中，保证了车间圆/扁电缆的准时出货</t>
  </si>
  <si>
    <t>圆电缆仓库</t>
  </si>
  <si>
    <t>开线组</t>
  </si>
  <si>
    <t>申请人：</t>
  </si>
  <si>
    <t>审核人：</t>
  </si>
  <si>
    <t>客户名称</t>
  </si>
  <si>
    <t>金额</t>
  </si>
  <si>
    <t>史艳琴</t>
  </si>
  <si>
    <t>884</t>
  </si>
  <si>
    <t>累计出勤</t>
  </si>
  <si>
    <t>*补助</t>
  </si>
  <si>
    <t>总金额</t>
  </si>
  <si>
    <t>平均值</t>
  </si>
  <si>
    <t>工龄费</t>
  </si>
  <si>
    <t>吕正中</t>
  </si>
  <si>
    <t>干线开线</t>
  </si>
  <si>
    <t>陈伟敏</t>
  </si>
  <si>
    <t>放线</t>
  </si>
  <si>
    <t>王光</t>
  </si>
  <si>
    <t>张兴莲</t>
  </si>
  <si>
    <t>打圈</t>
  </si>
  <si>
    <t>胡凤丽</t>
  </si>
  <si>
    <t>自动机开线</t>
  </si>
  <si>
    <t>胡增</t>
  </si>
  <si>
    <t>分支线剥皮</t>
  </si>
  <si>
    <t>曾小兰</t>
  </si>
  <si>
    <t>秦二芳</t>
  </si>
  <si>
    <t>鲍治强</t>
  </si>
  <si>
    <t>赵声兰</t>
  </si>
  <si>
    <t>马俊芳</t>
  </si>
  <si>
    <t>48#箱</t>
  </si>
  <si>
    <t>赵家乐</t>
  </si>
  <si>
    <t>扶梯</t>
  </si>
  <si>
    <t xml:space="preserve">凤明贵 </t>
  </si>
  <si>
    <t>西奥扶梯</t>
  </si>
  <si>
    <t>李龙三</t>
  </si>
  <si>
    <t>殷勇</t>
  </si>
  <si>
    <t>胡小兵</t>
  </si>
  <si>
    <t>快速组</t>
  </si>
  <si>
    <t>文永良</t>
  </si>
  <si>
    <t>天奥</t>
  </si>
  <si>
    <t>应允豪</t>
  </si>
  <si>
    <t>冯彩莲</t>
  </si>
  <si>
    <t>扶梯剥皮</t>
  </si>
  <si>
    <t>孙利英</t>
  </si>
  <si>
    <t>刘艳芳</t>
  </si>
  <si>
    <t>小公司</t>
  </si>
  <si>
    <t>李应兰</t>
  </si>
  <si>
    <t>预制线</t>
  </si>
  <si>
    <t>陈建菊</t>
  </si>
  <si>
    <t>李珍</t>
  </si>
  <si>
    <t>静电房</t>
  </si>
  <si>
    <t>高慧君</t>
  </si>
  <si>
    <t>王燕梅</t>
  </si>
  <si>
    <t>东芝组</t>
  </si>
  <si>
    <t>吴刚顺</t>
  </si>
  <si>
    <t>赵敏</t>
  </si>
  <si>
    <t>刘桂莲</t>
  </si>
  <si>
    <t>荆红梅</t>
  </si>
  <si>
    <t>宋芳芳</t>
  </si>
  <si>
    <t>西奥客梯</t>
  </si>
  <si>
    <t>高翠波</t>
  </si>
  <si>
    <t>崔开亮</t>
  </si>
  <si>
    <t>高杰</t>
  </si>
  <si>
    <t>配件配送</t>
  </si>
  <si>
    <t>贾双喜</t>
  </si>
  <si>
    <t>分支线加工</t>
  </si>
  <si>
    <t>葛丽丽</t>
  </si>
  <si>
    <t>有祥玲</t>
  </si>
  <si>
    <t>井道干线（东芝）</t>
  </si>
  <si>
    <t>殷俊</t>
  </si>
  <si>
    <t>王鸿</t>
  </si>
  <si>
    <t>井道干线(天奥)</t>
  </si>
  <si>
    <t>张军晓</t>
  </si>
  <si>
    <t>井道干线(总头)</t>
  </si>
  <si>
    <t>相棉</t>
  </si>
  <si>
    <t>井道干线(总头）</t>
  </si>
  <si>
    <t>王娟</t>
  </si>
  <si>
    <t>许文</t>
  </si>
  <si>
    <t>井道干线(西奥)</t>
  </si>
  <si>
    <t>左傅京</t>
  </si>
  <si>
    <t>霍申申</t>
  </si>
  <si>
    <t>金朋飞</t>
  </si>
  <si>
    <t>李运山</t>
  </si>
  <si>
    <t>杨良秀</t>
  </si>
  <si>
    <t>李皮仰</t>
  </si>
  <si>
    <t>杨计朵</t>
  </si>
  <si>
    <t>段宝刚</t>
  </si>
  <si>
    <t>蒙炫光</t>
  </si>
  <si>
    <t>黄福</t>
  </si>
  <si>
    <t>杨银海</t>
  </si>
  <si>
    <t>陈友学</t>
  </si>
  <si>
    <t>金红卫</t>
  </si>
  <si>
    <t>田李</t>
  </si>
  <si>
    <t>天奥检验员</t>
  </si>
  <si>
    <t>吴镇辉</t>
  </si>
  <si>
    <t>天奥盘线工</t>
  </si>
  <si>
    <t>周金生</t>
  </si>
  <si>
    <t>康命命</t>
  </si>
  <si>
    <t>李红波</t>
  </si>
  <si>
    <t>西奥盘线工</t>
  </si>
  <si>
    <t>田荆荆</t>
  </si>
  <si>
    <t>随行开线</t>
  </si>
  <si>
    <t>母春梅</t>
  </si>
  <si>
    <t>随行加工</t>
  </si>
  <si>
    <t>李红</t>
  </si>
  <si>
    <t>段金玲</t>
  </si>
  <si>
    <t>万丽娟</t>
  </si>
  <si>
    <t>余春兰</t>
  </si>
  <si>
    <t>刘凯伦</t>
  </si>
  <si>
    <t>柳屹</t>
  </si>
  <si>
    <t>葛春侠</t>
  </si>
  <si>
    <t>总头加工</t>
  </si>
  <si>
    <t>杨维娟</t>
  </si>
  <si>
    <t>王永荣</t>
  </si>
  <si>
    <t>三菱干线</t>
  </si>
  <si>
    <t>郭建伟</t>
  </si>
  <si>
    <t>田坤</t>
  </si>
  <si>
    <t>罗玉良</t>
  </si>
  <si>
    <t>李仙凤</t>
  </si>
  <si>
    <t>刘彦龙</t>
  </si>
  <si>
    <t>陈腾飞</t>
  </si>
  <si>
    <t>刘永静</t>
  </si>
  <si>
    <t>刘传份</t>
  </si>
  <si>
    <t>刘纪光</t>
  </si>
  <si>
    <t>董金英</t>
  </si>
  <si>
    <t>张艳云</t>
  </si>
  <si>
    <t>魏祥</t>
  </si>
  <si>
    <t>李雷</t>
  </si>
  <si>
    <t>20200401-20200430塑料袋加工费</t>
  </si>
  <si>
    <t>单位：元</t>
  </si>
  <si>
    <t>加工费</t>
  </si>
  <si>
    <t>签名</t>
  </si>
  <si>
    <t>合并工资一起扣税</t>
  </si>
  <si>
    <t>编制：朱正伯</t>
  </si>
  <si>
    <t>财务审核：</t>
  </si>
  <si>
    <t>工艺部</t>
  </si>
  <si>
    <t>仓库班组长</t>
  </si>
  <si>
    <t>名义绩效工资</t>
  </si>
  <si>
    <t>绩效考核结果</t>
  </si>
  <si>
    <t>实际绩效工资</t>
  </si>
  <si>
    <t>组别</t>
  </si>
  <si>
    <t>绩效分值</t>
  </si>
  <si>
    <t>绩效奖罚金额</t>
  </si>
  <si>
    <r>
      <rPr>
        <sz val="12"/>
        <color rgb="FF0070C0"/>
        <rFont val="微软雅黑"/>
        <family val="2"/>
        <charset val="134"/>
      </rPr>
      <t>张忠</t>
    </r>
  </si>
  <si>
    <t>RMB</t>
  </si>
  <si>
    <r>
      <rPr>
        <sz val="12"/>
        <color rgb="FF0070C0"/>
        <rFont val="微软雅黑"/>
        <family val="2"/>
        <charset val="134"/>
      </rPr>
      <t>潘强</t>
    </r>
  </si>
  <si>
    <t> A </t>
  </si>
  <si>
    <t>销售技术支持部</t>
  </si>
  <si>
    <r>
      <rPr>
        <sz val="12"/>
        <color rgb="FF0070C0"/>
        <rFont val="微软雅黑"/>
        <family val="2"/>
        <charset val="134"/>
      </rPr>
      <t>张国民</t>
    </r>
  </si>
  <si>
    <t>内部TB=5次</t>
  </si>
  <si>
    <r>
      <rPr>
        <sz val="12"/>
        <color rgb="FF0070C0"/>
        <rFont val="微软雅黑"/>
        <family val="2"/>
        <charset val="134"/>
      </rPr>
      <t>顾德兴</t>
    </r>
  </si>
  <si>
    <t>内部TB=1次</t>
  </si>
  <si>
    <r>
      <rPr>
        <sz val="12"/>
        <color rgb="FF0070C0"/>
        <rFont val="微软雅黑"/>
        <family val="2"/>
        <charset val="134"/>
      </rPr>
      <t>邱建南</t>
    </r>
  </si>
  <si>
    <r>
      <rPr>
        <sz val="12"/>
        <color rgb="FF0070C0"/>
        <rFont val="微软雅黑"/>
        <family val="2"/>
        <charset val="134"/>
      </rPr>
      <t>陈前显</t>
    </r>
  </si>
  <si>
    <r>
      <rPr>
        <sz val="12"/>
        <color rgb="FF0070C0"/>
        <rFont val="微软雅黑"/>
        <family val="2"/>
        <charset val="134"/>
      </rPr>
      <t>徐建华</t>
    </r>
  </si>
  <si>
    <r>
      <rPr>
        <sz val="12"/>
        <color rgb="FF0070C0"/>
        <rFont val="微软雅黑"/>
        <family val="2"/>
        <charset val="134"/>
      </rPr>
      <t>熊建才</t>
    </r>
  </si>
  <si>
    <t>内部TB=2次</t>
  </si>
  <si>
    <t> B </t>
  </si>
  <si>
    <r>
      <rPr>
        <sz val="12"/>
        <color rgb="FF0070C0"/>
        <rFont val="微软雅黑"/>
        <family val="2"/>
        <charset val="134"/>
      </rPr>
      <t>谢杰</t>
    </r>
  </si>
  <si>
    <r>
      <rPr>
        <sz val="12"/>
        <color rgb="FF0070C0"/>
        <rFont val="微软雅黑"/>
        <family val="2"/>
        <charset val="134"/>
      </rPr>
      <t>俞彩红</t>
    </r>
  </si>
  <si>
    <r>
      <rPr>
        <sz val="12"/>
        <color rgb="FF0070C0"/>
        <rFont val="微软雅黑"/>
        <family val="2"/>
        <charset val="134"/>
      </rPr>
      <t>张东</t>
    </r>
  </si>
  <si>
    <r>
      <rPr>
        <sz val="12"/>
        <color rgb="FF0070C0"/>
        <rFont val="微软雅黑"/>
        <family val="2"/>
        <charset val="134"/>
      </rPr>
      <t>周小四</t>
    </r>
  </si>
  <si>
    <t>品质</t>
  </si>
  <si>
    <r>
      <rPr>
        <sz val="12"/>
        <color rgb="FF0070C0"/>
        <rFont val="微软雅黑"/>
        <family val="2"/>
        <charset val="134"/>
      </rPr>
      <t>吕秀红</t>
    </r>
  </si>
  <si>
    <t>沃克斯电缆部分加工清单转化效率提升，倪志军协助</t>
  </si>
  <si>
    <r>
      <rPr>
        <sz val="12"/>
        <color rgb="FF0070C0"/>
        <rFont val="微软雅黑"/>
        <family val="2"/>
        <charset val="134"/>
      </rPr>
      <t>钱叶青</t>
    </r>
  </si>
  <si>
    <r>
      <rPr>
        <sz val="12"/>
        <color rgb="FF0070C0"/>
        <rFont val="微软雅黑"/>
        <family val="2"/>
        <charset val="134"/>
      </rPr>
      <t>肖辉</t>
    </r>
  </si>
  <si>
    <r>
      <rPr>
        <sz val="12"/>
        <color rgb="FF0070C0"/>
        <rFont val="微软雅黑"/>
        <family val="2"/>
        <charset val="134"/>
      </rPr>
      <t>黄运阳</t>
    </r>
  </si>
  <si>
    <t> C </t>
  </si>
  <si>
    <r>
      <rPr>
        <sz val="12"/>
        <color rgb="FF0070C0"/>
        <rFont val="微软雅黑"/>
        <family val="2"/>
        <charset val="134"/>
      </rPr>
      <t>张锦瑛</t>
    </r>
  </si>
  <si>
    <r>
      <rPr>
        <sz val="12"/>
        <color rgb="FF0070C0"/>
        <rFont val="微软雅黑"/>
        <family val="2"/>
        <charset val="134"/>
      </rPr>
      <t>傅红</t>
    </r>
  </si>
  <si>
    <r>
      <rPr>
        <sz val="12"/>
        <color rgb="FF0070C0"/>
        <rFont val="微软雅黑"/>
        <family val="2"/>
        <charset val="134"/>
      </rPr>
      <t>魏钢</t>
    </r>
  </si>
  <si>
    <r>
      <rPr>
        <sz val="12"/>
        <color rgb="FF0070C0"/>
        <rFont val="微软雅黑"/>
        <family val="2"/>
        <charset val="134"/>
      </rPr>
      <t>邵金花</t>
    </r>
  </si>
  <si>
    <t>车间</t>
  </si>
  <si>
    <t>外部投诉=1次</t>
  </si>
  <si>
    <r>
      <rPr>
        <sz val="12"/>
        <color rgb="FF0070C0"/>
        <rFont val="微软雅黑"/>
        <family val="2"/>
        <charset val="134"/>
      </rPr>
      <t>李高军</t>
    </r>
  </si>
  <si>
    <t>起始日期</t>
  </si>
  <si>
    <t>终止日期</t>
  </si>
  <si>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835</t>
    </r>
  </si>
  <si>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53</t>
    </r>
  </si>
  <si>
    <t>加入工会时间</t>
  </si>
  <si>
    <t>是</t>
  </si>
  <si>
    <t>孙金凤</t>
  </si>
  <si>
    <t>稳投福</t>
  </si>
  <si>
    <t>龚海清</t>
  </si>
  <si>
    <t>杨天雨</t>
  </si>
  <si>
    <t>周传军</t>
  </si>
  <si>
    <t>李建东</t>
  </si>
  <si>
    <t>李素芳</t>
  </si>
  <si>
    <t>张所义</t>
  </si>
  <si>
    <t>行政设备部</t>
  </si>
  <si>
    <t>处罚金额（元）</t>
  </si>
  <si>
    <t>罚款金额</t>
  </si>
  <si>
    <t>奖励金额</t>
  </si>
  <si>
    <t>420621198104244819</t>
  </si>
  <si>
    <t>8602</t>
  </si>
  <si>
    <t>6228480039166563070</t>
  </si>
  <si>
    <t>360428197608260057</t>
  </si>
  <si>
    <t>8609</t>
  </si>
  <si>
    <t>占志华</t>
  </si>
  <si>
    <t>6228480039170952376</t>
  </si>
  <si>
    <t>2018.10离职</t>
  </si>
  <si>
    <t>2018/10/26</t>
  </si>
  <si>
    <t>510823197512148130</t>
  </si>
  <si>
    <t>8605</t>
  </si>
  <si>
    <t>张正远</t>
  </si>
  <si>
    <t>6228480039013187776</t>
  </si>
  <si>
    <t>362525197908080021</t>
  </si>
  <si>
    <t>8604</t>
  </si>
  <si>
    <t>6228480039166558278</t>
  </si>
  <si>
    <t>35042919850522401X</t>
  </si>
  <si>
    <t>8608</t>
  </si>
  <si>
    <t>陈涛</t>
  </si>
  <si>
    <t>6228480039143861274</t>
  </si>
  <si>
    <t>412828199005040925</t>
  </si>
  <si>
    <t>3364</t>
  </si>
  <si>
    <t>王小莉</t>
  </si>
  <si>
    <t>6228480038944990373</t>
  </si>
  <si>
    <t>2018/10/30</t>
  </si>
  <si>
    <t>342901198607132029</t>
  </si>
  <si>
    <t>2140</t>
  </si>
  <si>
    <t>戴薇薇</t>
  </si>
  <si>
    <t>6228480038914768775</t>
  </si>
  <si>
    <t>18.08.31离职</t>
  </si>
  <si>
    <t>1021</t>
  </si>
  <si>
    <t>6228480038717025670</t>
  </si>
  <si>
    <t>18.09.30离职</t>
  </si>
  <si>
    <t>2018/9/30</t>
  </si>
  <si>
    <t>610581198007080046</t>
  </si>
  <si>
    <t>8253</t>
  </si>
  <si>
    <t>何金玲</t>
  </si>
  <si>
    <t>6228480031466307415</t>
  </si>
  <si>
    <t>341221198410022324</t>
  </si>
  <si>
    <t>2563</t>
  </si>
  <si>
    <t>王影</t>
  </si>
  <si>
    <t>6228480038922257977</t>
  </si>
  <si>
    <t>2018/9/29</t>
  </si>
  <si>
    <t>532127197607131123</t>
  </si>
  <si>
    <t>3942</t>
  </si>
  <si>
    <t>何兴亮</t>
  </si>
  <si>
    <t>6228480039069073672</t>
  </si>
  <si>
    <t>533523199409102248</t>
  </si>
  <si>
    <t>8503</t>
  </si>
  <si>
    <t>6228480039114173774</t>
  </si>
  <si>
    <t>340826199305065275</t>
  </si>
  <si>
    <t>8028</t>
  </si>
  <si>
    <t>刘琪</t>
  </si>
  <si>
    <t>6228482301474970613</t>
  </si>
  <si>
    <t>8544</t>
  </si>
  <si>
    <t>6228480039114338070</t>
  </si>
  <si>
    <t>411528200002014447</t>
  </si>
  <si>
    <t>8508</t>
  </si>
  <si>
    <t>潘静</t>
  </si>
  <si>
    <t>6230520030042590278</t>
  </si>
  <si>
    <t>2018/8/1</t>
  </si>
  <si>
    <t>412929197610142340</t>
  </si>
  <si>
    <t>1361</t>
  </si>
  <si>
    <t>李新伟</t>
  </si>
  <si>
    <t>6228480038902260678</t>
  </si>
  <si>
    <t>43028119961115662X</t>
  </si>
  <si>
    <t>8533</t>
  </si>
  <si>
    <t>6228481108604454272</t>
  </si>
  <si>
    <t>2018/8/17</t>
  </si>
  <si>
    <t>2539</t>
  </si>
  <si>
    <t>310225198010312612</t>
  </si>
  <si>
    <t>8540</t>
  </si>
  <si>
    <t>戴春君</t>
  </si>
  <si>
    <t>6228480038109577478</t>
  </si>
  <si>
    <t>2018/8/14</t>
  </si>
  <si>
    <t>342901198811121861</t>
  </si>
  <si>
    <t>8509</t>
  </si>
  <si>
    <t>鲍林芳</t>
  </si>
  <si>
    <t>6228480039114160474</t>
  </si>
  <si>
    <t>310224196910092517</t>
  </si>
  <si>
    <t>8589</t>
  </si>
  <si>
    <t>胡月良</t>
  </si>
  <si>
    <t>6228480039144109772</t>
  </si>
  <si>
    <t>2018/9/3</t>
  </si>
  <si>
    <t>14272919920217272X</t>
  </si>
  <si>
    <t>8461</t>
  </si>
  <si>
    <t>马温姣</t>
  </si>
  <si>
    <t>6228483048045287873</t>
  </si>
  <si>
    <t>2018/10/24</t>
  </si>
  <si>
    <t>512225197501198433</t>
  </si>
  <si>
    <t>3904</t>
  </si>
  <si>
    <t>易兴祥</t>
  </si>
  <si>
    <t>6228480470843524518</t>
  </si>
  <si>
    <t>8561</t>
  </si>
  <si>
    <t>6228480039114344474</t>
  </si>
  <si>
    <t>413024198203291925</t>
  </si>
  <si>
    <t>3255</t>
  </si>
  <si>
    <t>时义霞</t>
  </si>
  <si>
    <t>6228482399530041676</t>
  </si>
  <si>
    <t>342422197407133297</t>
  </si>
  <si>
    <t>8463</t>
  </si>
  <si>
    <t>王传东</t>
  </si>
  <si>
    <t>6228482598817680979</t>
  </si>
  <si>
    <t>2018/8/22</t>
  </si>
  <si>
    <t>413021198710104443</t>
  </si>
  <si>
    <t>8510</t>
  </si>
  <si>
    <t>6228480031601588010</t>
  </si>
  <si>
    <t>511121195702228175</t>
  </si>
  <si>
    <t>1066</t>
  </si>
  <si>
    <t>6228480038116003872</t>
  </si>
  <si>
    <t>430424198703293823</t>
  </si>
  <si>
    <t>1120</t>
  </si>
  <si>
    <t>邓春香</t>
  </si>
  <si>
    <t>6228480038116005174</t>
  </si>
  <si>
    <t>2018/8/27</t>
  </si>
  <si>
    <t>310225196604202024</t>
  </si>
  <si>
    <t>3133</t>
  </si>
  <si>
    <t>方月敏</t>
  </si>
  <si>
    <t>6228480038426030474</t>
  </si>
  <si>
    <t>341282197610256035</t>
  </si>
  <si>
    <t>3032</t>
  </si>
  <si>
    <t>杨天云</t>
  </si>
  <si>
    <t>6228480038116044777</t>
  </si>
  <si>
    <t>411526199403181360</t>
  </si>
  <si>
    <t>8565</t>
  </si>
  <si>
    <t>6228480395890253671</t>
  </si>
  <si>
    <t>34012119700330071X</t>
  </si>
  <si>
    <t>7009</t>
  </si>
  <si>
    <t>6228480038116043571</t>
  </si>
  <si>
    <t>31022519641001202X</t>
  </si>
  <si>
    <t>9809</t>
  </si>
  <si>
    <t>6228480038116054578</t>
  </si>
  <si>
    <t>510922198712125199</t>
  </si>
  <si>
    <t>1338</t>
  </si>
  <si>
    <t>6228480038509869178</t>
  </si>
  <si>
    <t>2545</t>
  </si>
  <si>
    <t>2018/9/21</t>
  </si>
  <si>
    <t>342422198211161151</t>
  </si>
  <si>
    <t>3939</t>
  </si>
  <si>
    <t>杨平海</t>
  </si>
  <si>
    <t>6228480038676176571</t>
  </si>
  <si>
    <t>341203198505052849</t>
  </si>
  <si>
    <t>8068</t>
  </si>
  <si>
    <t>张平</t>
  </si>
  <si>
    <t>6228480038265963074</t>
  </si>
  <si>
    <t>321281199909256813</t>
  </si>
  <si>
    <t>8568</t>
  </si>
  <si>
    <t>陈光跃</t>
  </si>
  <si>
    <t>6228480038471097873</t>
  </si>
  <si>
    <t>2018/8/20</t>
  </si>
  <si>
    <t>341222198206075556</t>
  </si>
  <si>
    <t>8570</t>
  </si>
  <si>
    <t>桑金刚</t>
  </si>
  <si>
    <t>6228480039122705377</t>
  </si>
  <si>
    <t>420621198609128629</t>
  </si>
  <si>
    <t>8511</t>
  </si>
  <si>
    <t>张琴</t>
  </si>
  <si>
    <t>6228480759435076576</t>
  </si>
  <si>
    <t>41282819890810098X</t>
  </si>
  <si>
    <t>8572</t>
  </si>
  <si>
    <t>王让让</t>
  </si>
  <si>
    <t>6228480038922264775</t>
  </si>
  <si>
    <t>310225198806241610</t>
  </si>
  <si>
    <t>4030</t>
  </si>
  <si>
    <t>6228480038252284971</t>
  </si>
  <si>
    <t>533124198904102122</t>
  </si>
  <si>
    <t>3358</t>
  </si>
  <si>
    <t>张庆仙</t>
  </si>
  <si>
    <t>6228480038821210671</t>
  </si>
  <si>
    <t>370826197803103218</t>
  </si>
  <si>
    <t>3207</t>
  </si>
  <si>
    <t>马培合</t>
  </si>
  <si>
    <t>6228480038764211074</t>
  </si>
  <si>
    <t>410526199012110513</t>
  </si>
  <si>
    <t>8512</t>
  </si>
  <si>
    <t>6228480038745424077</t>
  </si>
  <si>
    <t>412728199703282520</t>
  </si>
  <si>
    <t>8575</t>
  </si>
  <si>
    <t>迟丽君</t>
  </si>
  <si>
    <t>6228482089051249879</t>
  </si>
  <si>
    <t>411528198510134437</t>
  </si>
  <si>
    <t>8513</t>
  </si>
  <si>
    <t>郭长俊</t>
  </si>
  <si>
    <t>6228480038373869874</t>
  </si>
  <si>
    <t>51232319750817682X</t>
  </si>
  <si>
    <t>8550</t>
  </si>
  <si>
    <t>韦济琼</t>
  </si>
  <si>
    <t>6228480031611137410</t>
  </si>
  <si>
    <t>341226199001124721</t>
  </si>
  <si>
    <t>8571</t>
  </si>
  <si>
    <t>尤云云</t>
  </si>
  <si>
    <t>6228480039114600875</t>
  </si>
  <si>
    <t>522631199706243744</t>
  </si>
  <si>
    <t>8576</t>
  </si>
  <si>
    <t>杨正霞</t>
  </si>
  <si>
    <t>6228481198740885679</t>
  </si>
  <si>
    <t>512529197411225946</t>
  </si>
  <si>
    <t>4214</t>
  </si>
  <si>
    <t>余天蓉</t>
  </si>
  <si>
    <t>6228480038312733579</t>
  </si>
  <si>
    <t>320822197909283910</t>
  </si>
  <si>
    <t>8019</t>
  </si>
  <si>
    <t>6228480038116012378</t>
  </si>
  <si>
    <t>320723198804023229</t>
  </si>
  <si>
    <t>8448</t>
  </si>
  <si>
    <t>唐三丫</t>
  </si>
  <si>
    <t>6230520030042599071</t>
  </si>
  <si>
    <t>420323199311182068</t>
  </si>
  <si>
    <t>8541</t>
  </si>
  <si>
    <t>陈金双</t>
  </si>
  <si>
    <t>6228480039122720673</t>
  </si>
  <si>
    <t>2018/9/15</t>
  </si>
  <si>
    <t>310225196807021813</t>
  </si>
  <si>
    <t>8097</t>
  </si>
  <si>
    <t>黄新国</t>
  </si>
  <si>
    <t>6228480038828590273</t>
  </si>
  <si>
    <t>622722199006261725</t>
  </si>
  <si>
    <t>8517</t>
  </si>
  <si>
    <t>6228480039113917874</t>
  </si>
  <si>
    <t>340121199311012516</t>
  </si>
  <si>
    <t>3803</t>
  </si>
  <si>
    <t>刘兵</t>
  </si>
  <si>
    <t>6228480038868160276</t>
  </si>
  <si>
    <t>321023199101172620</t>
  </si>
  <si>
    <t>3739</t>
  </si>
  <si>
    <t>荀赵燕</t>
  </si>
  <si>
    <t>6228480031492268011</t>
  </si>
  <si>
    <t>2018/10/1</t>
  </si>
  <si>
    <t>34242219850208386X</t>
  </si>
  <si>
    <t>2067</t>
  </si>
  <si>
    <t>张德芹</t>
  </si>
  <si>
    <t>6230520030041550174</t>
  </si>
  <si>
    <t>420621198912111299</t>
  </si>
  <si>
    <t>1288</t>
  </si>
  <si>
    <t>6228480038252299573</t>
  </si>
  <si>
    <t>410182198401082522</t>
  </si>
  <si>
    <t>8519</t>
  </si>
  <si>
    <t>卢晓丹</t>
  </si>
  <si>
    <t>6228480038751270075</t>
  </si>
  <si>
    <t>511321197701175403</t>
  </si>
  <si>
    <t>8443</t>
  </si>
  <si>
    <t>何能芬</t>
  </si>
  <si>
    <t>6230520030042597570</t>
  </si>
  <si>
    <t>2018/9/1</t>
  </si>
  <si>
    <t>34012119890806252X</t>
  </si>
  <si>
    <t>2464</t>
  </si>
  <si>
    <t>孙凡菊</t>
  </si>
  <si>
    <t>6228480038798059275</t>
  </si>
  <si>
    <t>512922197303025370</t>
  </si>
  <si>
    <t>8442</t>
  </si>
  <si>
    <t>郑君洋</t>
  </si>
  <si>
    <t>6230520030042597471</t>
  </si>
  <si>
    <t>320724199105113023</t>
  </si>
  <si>
    <t>3392</t>
  </si>
  <si>
    <t>孙未萍</t>
  </si>
  <si>
    <t>6228480038989050174</t>
  </si>
  <si>
    <t>32072319990329407X</t>
  </si>
  <si>
    <t>3909</t>
  </si>
  <si>
    <t>6228481055807185973</t>
  </si>
  <si>
    <t>3064</t>
  </si>
  <si>
    <t>6228480038116030875</t>
  </si>
  <si>
    <t>341182199002091015</t>
  </si>
  <si>
    <t>8437</t>
  </si>
  <si>
    <t>李世洋</t>
  </si>
  <si>
    <t>6228483158266468274</t>
  </si>
  <si>
    <t>8434</t>
  </si>
  <si>
    <t>4511</t>
  </si>
  <si>
    <t>6228480038444398077</t>
  </si>
  <si>
    <t>342901198708291846</t>
  </si>
  <si>
    <t>2512</t>
  </si>
  <si>
    <t>汪桂云</t>
  </si>
  <si>
    <t>6228480038052191970</t>
  </si>
  <si>
    <t>2018/9/13</t>
  </si>
  <si>
    <t>412828198808052132</t>
  </si>
  <si>
    <t>2499</t>
  </si>
  <si>
    <t>朱五治</t>
  </si>
  <si>
    <t>6228480038989058276</t>
  </si>
  <si>
    <t>2018/9/18</t>
  </si>
  <si>
    <t>421126198211135744</t>
  </si>
  <si>
    <t>8213</t>
  </si>
  <si>
    <t>6228480038828558072</t>
  </si>
  <si>
    <t>412702199003025095</t>
  </si>
  <si>
    <t>2449</t>
  </si>
  <si>
    <t>史金矿</t>
  </si>
  <si>
    <t>6228480038751274077</t>
  </si>
  <si>
    <t>320826198408216226</t>
  </si>
  <si>
    <t>3914</t>
  </si>
  <si>
    <t>汪月芹</t>
  </si>
  <si>
    <t>6228480038116034075</t>
  </si>
  <si>
    <t>341221199207103422</t>
  </si>
  <si>
    <t>8430</t>
  </si>
  <si>
    <t>6228480038998934376</t>
  </si>
  <si>
    <t>340822198501046223</t>
  </si>
  <si>
    <t>2551</t>
  </si>
  <si>
    <t>6230520030026635677</t>
  </si>
  <si>
    <t>8545</t>
  </si>
  <si>
    <t>6228480039114336173</t>
  </si>
  <si>
    <t>320882198911213234</t>
  </si>
  <si>
    <t>8426</t>
  </si>
  <si>
    <t>张华</t>
  </si>
  <si>
    <t>6228480038854446879</t>
  </si>
  <si>
    <t>341125199008188902</t>
  </si>
  <si>
    <t>8501</t>
  </si>
  <si>
    <t>朱金红</t>
  </si>
  <si>
    <t>6228480038116055575</t>
  </si>
  <si>
    <t>433124198309233028</t>
  </si>
  <si>
    <t>8422</t>
  </si>
  <si>
    <t>刘红珍</t>
  </si>
  <si>
    <t>6228480038182146779</t>
  </si>
  <si>
    <t>411121199103146519</t>
  </si>
  <si>
    <t>8410</t>
  </si>
  <si>
    <t>王晓乐</t>
  </si>
  <si>
    <t>6228480038956154876</t>
  </si>
  <si>
    <t>411528198805154427</t>
  </si>
  <si>
    <t>8377</t>
  </si>
  <si>
    <t>金娟娟</t>
  </si>
  <si>
    <t>6230520030043125173</t>
  </si>
  <si>
    <t>2018/9/9</t>
  </si>
  <si>
    <t>320882198910283820</t>
  </si>
  <si>
    <t>2519</t>
  </si>
  <si>
    <t>6228480038709687370</t>
  </si>
  <si>
    <t>522124199606275625</t>
  </si>
  <si>
    <t>8409</t>
  </si>
  <si>
    <t>张丽丹</t>
  </si>
  <si>
    <t>6230520030042577671</t>
  </si>
  <si>
    <t>513901198808027121</t>
  </si>
  <si>
    <t>8408</t>
  </si>
  <si>
    <t>钟小琴</t>
  </si>
  <si>
    <t>6228480031271678117</t>
  </si>
  <si>
    <t>310225199701072624</t>
  </si>
  <si>
    <t>8406</t>
  </si>
  <si>
    <t>薛蓓宇</t>
  </si>
  <si>
    <t>6228480038116090275</t>
  </si>
  <si>
    <t>2018/10/19</t>
  </si>
  <si>
    <t>412925197508294211</t>
  </si>
  <si>
    <t>8402</t>
  </si>
  <si>
    <t>陈亚秋</t>
  </si>
  <si>
    <t>6230520030043139778</t>
  </si>
  <si>
    <t>2018/9/5</t>
  </si>
  <si>
    <t>42220119621117687X</t>
  </si>
  <si>
    <t>7312</t>
  </si>
  <si>
    <t>木箱厂</t>
  </si>
  <si>
    <t>6228480039007283276</t>
  </si>
  <si>
    <t>342422198602084296</t>
  </si>
  <si>
    <t>7302</t>
  </si>
  <si>
    <t>6228480039007283375</t>
  </si>
  <si>
    <t>342422196711044550</t>
  </si>
  <si>
    <t>7303</t>
  </si>
  <si>
    <t>6228480031370622214</t>
  </si>
  <si>
    <t>342422197105044379</t>
  </si>
  <si>
    <t>7304</t>
  </si>
  <si>
    <t>6230520030027214779</t>
  </si>
  <si>
    <t>342422196708202976</t>
  </si>
  <si>
    <t>7305</t>
  </si>
  <si>
    <t>6230520030027215073</t>
  </si>
  <si>
    <t>342422196710260489</t>
  </si>
  <si>
    <t>7306</t>
  </si>
  <si>
    <t>6230520030027214977</t>
  </si>
  <si>
    <t>41152819930308446X</t>
  </si>
  <si>
    <t>8547</t>
  </si>
  <si>
    <t>朱莉莉</t>
  </si>
  <si>
    <t>6228480033934277070</t>
  </si>
  <si>
    <t>2018/9/14</t>
  </si>
  <si>
    <t>310224195108147336</t>
  </si>
  <si>
    <t>7308</t>
  </si>
  <si>
    <t>6228480031388271814</t>
  </si>
  <si>
    <t>342422197105162578</t>
  </si>
  <si>
    <t>7309</t>
  </si>
  <si>
    <t>6230520030026652771</t>
  </si>
  <si>
    <t>342422196712304553</t>
  </si>
  <si>
    <t>7310</t>
  </si>
  <si>
    <t>吴付本</t>
  </si>
  <si>
    <t>6230520030027215271</t>
  </si>
  <si>
    <t>2018/9/28</t>
  </si>
  <si>
    <t>340121197010152532</t>
  </si>
  <si>
    <t>7311</t>
  </si>
  <si>
    <t>6230520030027214878</t>
  </si>
  <si>
    <t>411528199702185030</t>
  </si>
  <si>
    <t>4023</t>
  </si>
  <si>
    <t>杨威</t>
  </si>
  <si>
    <t>6228480038377167770</t>
  </si>
  <si>
    <t>2018/9/8</t>
  </si>
  <si>
    <t>34242219621016049X</t>
  </si>
  <si>
    <t>7313</t>
  </si>
  <si>
    <t>6228480039007285172</t>
  </si>
  <si>
    <t>342422197606131702</t>
  </si>
  <si>
    <t>7314</t>
  </si>
  <si>
    <t>6228480039007264078</t>
  </si>
  <si>
    <t>320723197312146463</t>
  </si>
  <si>
    <t>2446</t>
  </si>
  <si>
    <t>6228480038546625278</t>
  </si>
  <si>
    <t>18.09.30离职接插件计划员</t>
  </si>
  <si>
    <t>421222199006031211</t>
  </si>
  <si>
    <t>8395</t>
  </si>
  <si>
    <t>洪进珊</t>
  </si>
  <si>
    <t>6228480038683729479</t>
  </si>
  <si>
    <t>622627198702040418</t>
  </si>
  <si>
    <t>7012</t>
  </si>
  <si>
    <t>王芳军</t>
  </si>
  <si>
    <t>6228480038890038276</t>
  </si>
  <si>
    <t>341282199611156019</t>
  </si>
  <si>
    <t>8347</t>
  </si>
  <si>
    <t>牛阳阳</t>
  </si>
  <si>
    <t>6228482298869586071</t>
  </si>
  <si>
    <t>8393</t>
  </si>
  <si>
    <t>705</t>
  </si>
  <si>
    <t>6228480039049509373</t>
  </si>
  <si>
    <t>412722198107186134</t>
  </si>
  <si>
    <t>8370</t>
  </si>
  <si>
    <t>陈党振</t>
  </si>
  <si>
    <t>719</t>
  </si>
  <si>
    <t>6228480038729790071</t>
  </si>
  <si>
    <t>362331199011110017</t>
  </si>
  <si>
    <t>8371</t>
  </si>
  <si>
    <t>陈招军</t>
  </si>
  <si>
    <t>725</t>
  </si>
  <si>
    <t>6228480128565941571</t>
  </si>
  <si>
    <t>362322198209243623</t>
  </si>
  <si>
    <t>8366</t>
  </si>
  <si>
    <t>729</t>
  </si>
  <si>
    <t>6228480038377752878</t>
  </si>
  <si>
    <t>421126198201090036</t>
  </si>
  <si>
    <t>8587</t>
  </si>
  <si>
    <t>石宋军</t>
  </si>
  <si>
    <t>6228480039136388673</t>
  </si>
  <si>
    <t>8363</t>
  </si>
  <si>
    <t>733</t>
  </si>
  <si>
    <t>41272319881007646X</t>
  </si>
  <si>
    <t>8362</t>
  </si>
  <si>
    <t>刘会会</t>
  </si>
  <si>
    <t>734</t>
  </si>
  <si>
    <t>6230520030043127773</t>
  </si>
  <si>
    <t>341282199309116016</t>
  </si>
  <si>
    <t>3550</t>
  </si>
  <si>
    <t>李付成</t>
  </si>
  <si>
    <t>744</t>
  </si>
  <si>
    <t>6228480038109582072</t>
  </si>
  <si>
    <t>320724199110220982</t>
  </si>
  <si>
    <t>8341</t>
  </si>
  <si>
    <t>刘书同</t>
  </si>
  <si>
    <t>750</t>
  </si>
  <si>
    <t>6230520030043135073</t>
  </si>
  <si>
    <t>34122119900408628X</t>
  </si>
  <si>
    <t>8337</t>
  </si>
  <si>
    <t>马香粉</t>
  </si>
  <si>
    <t>754</t>
  </si>
  <si>
    <t>6230520030043136774</t>
  </si>
  <si>
    <t>2018/9/12</t>
  </si>
  <si>
    <t>412726199109104534</t>
  </si>
  <si>
    <t>8336</t>
  </si>
  <si>
    <t>单琪</t>
  </si>
  <si>
    <t>755</t>
  </si>
  <si>
    <t>6230520030043136279</t>
  </si>
  <si>
    <t>411528199408186024</t>
  </si>
  <si>
    <t>8335</t>
  </si>
  <si>
    <t>丁莉莉</t>
  </si>
  <si>
    <t>756</t>
  </si>
  <si>
    <t>6230520030043137277</t>
  </si>
  <si>
    <t>522321199602151731</t>
  </si>
  <si>
    <t>8588</t>
  </si>
  <si>
    <t>李芊增</t>
  </si>
  <si>
    <t>6228480039123124677</t>
  </si>
  <si>
    <t>612323198909117634</t>
  </si>
  <si>
    <t>0279</t>
  </si>
  <si>
    <t>刘志斌</t>
  </si>
  <si>
    <t>6228480038053738878</t>
  </si>
  <si>
    <t>411528199802105018</t>
  </si>
  <si>
    <t>4022</t>
  </si>
  <si>
    <t>宣刚</t>
  </si>
  <si>
    <t>6228480038546733270</t>
  </si>
  <si>
    <t>18.07.31离职</t>
  </si>
  <si>
    <t>411327198009174948</t>
  </si>
  <si>
    <t>4081</t>
  </si>
  <si>
    <t>郭江丽</t>
  </si>
  <si>
    <t>6228480038934338070</t>
  </si>
  <si>
    <t>342422196405084335</t>
  </si>
  <si>
    <t>1114</t>
  </si>
  <si>
    <t>范家兵</t>
  </si>
  <si>
    <t>6228480038116006578</t>
  </si>
  <si>
    <t>421123198609081214</t>
  </si>
  <si>
    <t>1376</t>
  </si>
  <si>
    <t>占恒</t>
  </si>
  <si>
    <t>6228480039050002979</t>
  </si>
  <si>
    <t>18.06.30离职</t>
  </si>
  <si>
    <t>410926199103150811</t>
  </si>
  <si>
    <t>8403</t>
  </si>
  <si>
    <t>闫志伟</t>
  </si>
  <si>
    <t>6230520030043138275</t>
  </si>
  <si>
    <t>410926199201020818</t>
  </si>
  <si>
    <t>8404</t>
  </si>
  <si>
    <t>闫兴振</t>
  </si>
  <si>
    <t>6230520030043138176</t>
  </si>
  <si>
    <t>8514</t>
  </si>
  <si>
    <t>512530197609133479</t>
  </si>
  <si>
    <t>8525</t>
  </si>
  <si>
    <t>胡小华</t>
  </si>
  <si>
    <t>6228482868503696575</t>
  </si>
  <si>
    <t>310225197403142621</t>
  </si>
  <si>
    <t>8526</t>
  </si>
  <si>
    <t>沈美红</t>
  </si>
  <si>
    <t>6230520030043146278</t>
  </si>
  <si>
    <t>511322198401161625</t>
  </si>
  <si>
    <t>7801</t>
  </si>
  <si>
    <t>彭年英</t>
  </si>
  <si>
    <t>6228480089779152670</t>
  </si>
  <si>
    <t>511324198209250524</t>
  </si>
  <si>
    <t>7802</t>
  </si>
  <si>
    <t>刘琼容</t>
  </si>
  <si>
    <t>6228480089878221079</t>
  </si>
  <si>
    <t>432923198301065740</t>
  </si>
  <si>
    <t>7805</t>
  </si>
  <si>
    <t>吴江英</t>
  </si>
  <si>
    <t>6228480086483240171</t>
  </si>
  <si>
    <t>441826198508181516</t>
  </si>
  <si>
    <t>7819</t>
  </si>
  <si>
    <t>沈海明二</t>
  </si>
  <si>
    <t>6228480086756544374</t>
  </si>
  <si>
    <t>441826198610091517</t>
  </si>
  <si>
    <t>7820</t>
  </si>
  <si>
    <t>盘辉明</t>
  </si>
  <si>
    <t>6228480084937570715</t>
  </si>
  <si>
    <t>360782199004126088</t>
  </si>
  <si>
    <t>7821</t>
  </si>
  <si>
    <t>朱忠香</t>
  </si>
  <si>
    <t>6228483471338736614</t>
  </si>
  <si>
    <t>430621198410152797</t>
  </si>
  <si>
    <t>7833</t>
  </si>
  <si>
    <t>刘三红</t>
  </si>
  <si>
    <t>6228480086821815874</t>
  </si>
  <si>
    <t>440883199102132221</t>
  </si>
  <si>
    <t>7849</t>
  </si>
  <si>
    <t>李上子</t>
  </si>
  <si>
    <t>6228480089839340273</t>
  </si>
  <si>
    <t>441826198901051523</t>
  </si>
  <si>
    <t>7850</t>
  </si>
  <si>
    <t>盘金英</t>
  </si>
  <si>
    <t>6228480086847131470</t>
  </si>
  <si>
    <t>441622199311246716</t>
  </si>
  <si>
    <t>7852</t>
  </si>
  <si>
    <t>王国民</t>
  </si>
  <si>
    <t>6228480086850971077</t>
  </si>
  <si>
    <t>51302219981230589X</t>
  </si>
  <si>
    <t>8281</t>
  </si>
  <si>
    <t>何春林</t>
  </si>
  <si>
    <t>6228480128545339078</t>
  </si>
  <si>
    <t>450330198804080515</t>
  </si>
  <si>
    <t>8283</t>
  </si>
  <si>
    <t>胡俊飞</t>
  </si>
  <si>
    <t>6228484088815047171</t>
  </si>
  <si>
    <t>450421199409255542</t>
  </si>
  <si>
    <t>8284</t>
  </si>
  <si>
    <t>孔洁连</t>
  </si>
  <si>
    <t>6230520080014037873</t>
  </si>
  <si>
    <t>450330198608150432</t>
  </si>
  <si>
    <t>8285</t>
  </si>
  <si>
    <t>雷天福</t>
  </si>
  <si>
    <t>6228270146081815578</t>
  </si>
  <si>
    <t>8286</t>
  </si>
  <si>
    <t>440921198901095748</t>
  </si>
  <si>
    <t>8287</t>
  </si>
  <si>
    <t>吕秋芳</t>
  </si>
  <si>
    <t>6228480086914447171</t>
  </si>
  <si>
    <t>452131199208103647</t>
  </si>
  <si>
    <t>8288</t>
  </si>
  <si>
    <t>农秋月</t>
  </si>
  <si>
    <t>6228480128580724473</t>
  </si>
  <si>
    <t>450921198501010508</t>
  </si>
  <si>
    <t>8289</t>
  </si>
  <si>
    <t>秦雪</t>
  </si>
  <si>
    <t>6228430358008528872</t>
  </si>
  <si>
    <t>8290</t>
  </si>
  <si>
    <t>51372319871105768X</t>
  </si>
  <si>
    <t>8292</t>
  </si>
  <si>
    <t>朱惠琼</t>
  </si>
  <si>
    <t>6228480089293744077</t>
  </si>
  <si>
    <t>450330199106200430</t>
  </si>
  <si>
    <t>8451</t>
  </si>
  <si>
    <t>钟金才</t>
  </si>
  <si>
    <t>6230520080033796376</t>
  </si>
  <si>
    <t>342426199102024473</t>
  </si>
  <si>
    <t>8452</t>
  </si>
  <si>
    <t>祝国胜</t>
  </si>
  <si>
    <t>6230520080029610870</t>
  </si>
  <si>
    <t>431224199705271454</t>
  </si>
  <si>
    <t>8487</t>
  </si>
  <si>
    <t>舒杰</t>
  </si>
  <si>
    <t>6228281550011043515</t>
  </si>
  <si>
    <t>450330198711040039</t>
  </si>
  <si>
    <t>8488</t>
  </si>
  <si>
    <t>郑建忠</t>
  </si>
  <si>
    <t>6228480148827568178</t>
  </si>
  <si>
    <t>431224199010251457</t>
  </si>
  <si>
    <t>8489</t>
  </si>
  <si>
    <t>舒兴</t>
  </si>
  <si>
    <t>6228481699053034078</t>
  </si>
  <si>
    <t>441826199001081529</t>
  </si>
  <si>
    <t>8528</t>
  </si>
  <si>
    <t>盘春凤</t>
  </si>
  <si>
    <t>6228480086799808372</t>
  </si>
  <si>
    <t>441826199905241521</t>
  </si>
  <si>
    <t>8529</t>
  </si>
  <si>
    <t>沈晓霞</t>
  </si>
  <si>
    <t>6228481146572527570</t>
  </si>
  <si>
    <t>431224199211081458</t>
  </si>
  <si>
    <t>8530</t>
  </si>
  <si>
    <t>周梦君</t>
  </si>
  <si>
    <t>6230520080036643575</t>
  </si>
  <si>
    <t>532723199702282428</t>
  </si>
  <si>
    <t>8531</t>
  </si>
  <si>
    <t>鲍美燕</t>
  </si>
  <si>
    <t>6228480868333525574</t>
  </si>
  <si>
    <t>452126198407130319</t>
  </si>
  <si>
    <t>8534</t>
  </si>
  <si>
    <t>陆立军</t>
  </si>
  <si>
    <t>6228480086852238376</t>
  </si>
  <si>
    <t>440281199505017337</t>
  </si>
  <si>
    <t>8536</t>
  </si>
  <si>
    <t>廖灿金</t>
  </si>
  <si>
    <t>6230520080036640977</t>
  </si>
  <si>
    <t>450422199812204047</t>
  </si>
  <si>
    <t>8537</t>
  </si>
  <si>
    <t>黄凤燕</t>
  </si>
  <si>
    <t>6230520080036652576</t>
  </si>
  <si>
    <t>310225195508072616</t>
  </si>
  <si>
    <t>7505</t>
  </si>
  <si>
    <t>薛忠祥</t>
  </si>
  <si>
    <t>6228480038523139178</t>
  </si>
  <si>
    <t>411403199403255710</t>
  </si>
  <si>
    <t>8340</t>
  </si>
  <si>
    <t>戚开拓</t>
  </si>
  <si>
    <t>6230520030043134274</t>
  </si>
  <si>
    <t>412828198808201812</t>
  </si>
  <si>
    <t>8381</t>
  </si>
  <si>
    <t>徐元元</t>
  </si>
  <si>
    <t>6230520030043161178</t>
  </si>
  <si>
    <t>420621197411112299</t>
  </si>
  <si>
    <t>3715</t>
  </si>
  <si>
    <t>梁小会</t>
  </si>
  <si>
    <t>6228480038116019571</t>
  </si>
  <si>
    <t>340123196804025285</t>
  </si>
  <si>
    <t>3731</t>
  </si>
  <si>
    <t>鲍秀娟</t>
  </si>
  <si>
    <t>6228480038329000970</t>
  </si>
  <si>
    <t>321121198507020326</t>
  </si>
  <si>
    <t>8507</t>
  </si>
  <si>
    <t>顾生琴</t>
  </si>
  <si>
    <t>6228480039111736672</t>
  </si>
  <si>
    <t>321323199406163625</t>
  </si>
  <si>
    <t>8364</t>
  </si>
  <si>
    <t>翟梅</t>
  </si>
  <si>
    <t>6230520030043149074</t>
  </si>
  <si>
    <t>341221199707263166</t>
  </si>
  <si>
    <t>8372</t>
  </si>
  <si>
    <t>常晓雪</t>
  </si>
  <si>
    <t>6230520030043032973</t>
  </si>
  <si>
    <t>411223197504115528</t>
  </si>
  <si>
    <t>8391</t>
  </si>
  <si>
    <t>张赞丽</t>
  </si>
  <si>
    <t>6228480039111733075</t>
  </si>
  <si>
    <t>321321197112292729</t>
  </si>
  <si>
    <t>8449</t>
  </si>
  <si>
    <t>季苏梅</t>
  </si>
  <si>
    <t>6230520030042585179</t>
  </si>
  <si>
    <t>3374</t>
  </si>
  <si>
    <t>320724198809260932</t>
  </si>
  <si>
    <t>3391</t>
  </si>
  <si>
    <t>王成</t>
  </si>
  <si>
    <t>6228480038985519370</t>
  </si>
  <si>
    <t>6205</t>
  </si>
  <si>
    <t>342221198002175103</t>
  </si>
  <si>
    <t>6222</t>
  </si>
  <si>
    <t>盖丽敏</t>
  </si>
  <si>
    <t>6228430369651194375</t>
  </si>
  <si>
    <t>522423199711065232</t>
  </si>
  <si>
    <t>8343</t>
  </si>
  <si>
    <t>黄训江</t>
  </si>
  <si>
    <t>6230520030063245174</t>
  </si>
  <si>
    <t>411081199001031295</t>
  </si>
  <si>
    <t>8368</t>
  </si>
  <si>
    <t>王帅钢</t>
  </si>
  <si>
    <t>6230520030043147573</t>
  </si>
  <si>
    <t>341225199410124638</t>
  </si>
  <si>
    <t>8382</t>
  </si>
  <si>
    <t>郭强</t>
  </si>
  <si>
    <t>6230520030043033070</t>
  </si>
  <si>
    <t>412726199708044617</t>
  </si>
  <si>
    <t>8386</t>
  </si>
  <si>
    <t>单宝珠</t>
  </si>
  <si>
    <t>6228480639233105274</t>
  </si>
  <si>
    <t>362326199208084229</t>
  </si>
  <si>
    <t>8392</t>
  </si>
  <si>
    <t>龚艳婷</t>
  </si>
  <si>
    <t>6230520030043142772</t>
  </si>
  <si>
    <t>512531197202212526</t>
  </si>
  <si>
    <t>8438</t>
  </si>
  <si>
    <t>刘海情</t>
  </si>
  <si>
    <t>6228480038967117573</t>
  </si>
  <si>
    <t>340827198711122732</t>
  </si>
  <si>
    <t>8505</t>
  </si>
  <si>
    <t>江敦林</t>
  </si>
  <si>
    <t>6228480039114152471</t>
  </si>
  <si>
    <t>420323198707086422</t>
  </si>
  <si>
    <t>8524</t>
  </si>
  <si>
    <t>官守翠</t>
  </si>
  <si>
    <t>6228480039114172677</t>
  </si>
  <si>
    <t>342623198011025734</t>
  </si>
  <si>
    <t>7013</t>
  </si>
  <si>
    <t>王方信</t>
  </si>
  <si>
    <t>6228480038069383578</t>
  </si>
  <si>
    <t>7022</t>
  </si>
  <si>
    <t>411528199105035026</t>
  </si>
  <si>
    <t>8273</t>
  </si>
  <si>
    <t>许冉</t>
  </si>
  <si>
    <t>6230520030042598974</t>
  </si>
  <si>
    <t>421123197207051624</t>
  </si>
  <si>
    <t>4209</t>
  </si>
  <si>
    <t>方凤英</t>
  </si>
  <si>
    <t>6228480038116006677</t>
  </si>
  <si>
    <t>310115198307077715</t>
  </si>
  <si>
    <t>8239</t>
  </si>
  <si>
    <t>韩强</t>
  </si>
  <si>
    <t>6228480030313628817</t>
  </si>
  <si>
    <t>230281199510203928</t>
  </si>
  <si>
    <t>7612</t>
  </si>
  <si>
    <t>6228480028664425379</t>
  </si>
  <si>
    <t>142631199205165329</t>
  </si>
  <si>
    <t>7615</t>
  </si>
  <si>
    <t>6228480028375381572</t>
  </si>
  <si>
    <t>130732199103112611</t>
  </si>
  <si>
    <t>7617</t>
  </si>
  <si>
    <t>刘新春</t>
  </si>
  <si>
    <t>6228480018477605671</t>
  </si>
  <si>
    <t>371522199010069222</t>
  </si>
  <si>
    <t>7623</t>
  </si>
  <si>
    <t>6228480028684634273</t>
  </si>
  <si>
    <t>622628198212034062</t>
  </si>
  <si>
    <t>7626</t>
  </si>
  <si>
    <t>6228480028640680873</t>
  </si>
  <si>
    <t>130433199307013121</t>
  </si>
  <si>
    <t>7627</t>
  </si>
  <si>
    <t>6228480028608706678</t>
  </si>
  <si>
    <t>420325199202206131</t>
  </si>
  <si>
    <t>7628</t>
  </si>
  <si>
    <t>6228270021237712872</t>
  </si>
  <si>
    <t>131181198802042422</t>
  </si>
  <si>
    <t>7633</t>
  </si>
  <si>
    <t>张群英</t>
  </si>
  <si>
    <t>6228480028664890572</t>
  </si>
  <si>
    <t>130722198211210027</t>
  </si>
  <si>
    <t>7635</t>
  </si>
  <si>
    <t>6228480028404058175</t>
  </si>
  <si>
    <t>130682198908196318</t>
  </si>
  <si>
    <t>7638</t>
  </si>
  <si>
    <t>6228481269183772474</t>
  </si>
  <si>
    <t>230281197401193928</t>
  </si>
  <si>
    <t>7647</t>
  </si>
  <si>
    <t>6228480028641490876</t>
  </si>
  <si>
    <t>410927198204247040</t>
  </si>
  <si>
    <t>7695</t>
  </si>
  <si>
    <t>6228270021237581079</t>
  </si>
  <si>
    <t>130732199107292613</t>
  </si>
  <si>
    <t>7698</t>
  </si>
  <si>
    <t>6228480028640785672</t>
  </si>
  <si>
    <t>431225198209010214</t>
  </si>
  <si>
    <t>7702</t>
  </si>
  <si>
    <t>唐光喜</t>
  </si>
  <si>
    <t>6228480084522548712</t>
  </si>
  <si>
    <t>412828197908211220</t>
  </si>
  <si>
    <t>7763</t>
  </si>
  <si>
    <t>6228480028666204574</t>
  </si>
  <si>
    <t>342128198103032952</t>
  </si>
  <si>
    <t>7767</t>
  </si>
  <si>
    <t>6228480028636061476</t>
  </si>
  <si>
    <t>130925199408245623</t>
  </si>
  <si>
    <t>7774</t>
  </si>
  <si>
    <t>韩材凤</t>
  </si>
  <si>
    <t>6228270021237898770</t>
  </si>
  <si>
    <t>130924199806141516</t>
  </si>
  <si>
    <t>7781</t>
  </si>
  <si>
    <t>孙志元</t>
  </si>
  <si>
    <t>6228480028685126675</t>
  </si>
  <si>
    <t>130433200105163127</t>
  </si>
  <si>
    <t>7782</t>
  </si>
  <si>
    <t>6228480028685148471</t>
  </si>
  <si>
    <t>412728199011142527</t>
  </si>
  <si>
    <t>7785</t>
  </si>
  <si>
    <t>王珍珠</t>
  </si>
  <si>
    <t>6228480028691660774</t>
  </si>
  <si>
    <t>13063619850412052X</t>
  </si>
  <si>
    <t>7786</t>
  </si>
  <si>
    <t>6228480028638368770</t>
  </si>
  <si>
    <t>230281198202053724</t>
  </si>
  <si>
    <t>7787</t>
  </si>
  <si>
    <t>王艳敏</t>
  </si>
  <si>
    <t>6228480028591264271</t>
  </si>
  <si>
    <t>130925199204167029</t>
  </si>
  <si>
    <t>7791</t>
  </si>
  <si>
    <t>6228480028716509576</t>
  </si>
  <si>
    <t>23022219770210372X</t>
  </si>
  <si>
    <t>7796</t>
  </si>
  <si>
    <t>6228270021237996871</t>
  </si>
  <si>
    <t>411327200107205023</t>
  </si>
  <si>
    <t>7797</t>
  </si>
  <si>
    <t>6228480028721183276</t>
  </si>
  <si>
    <t>130433200105213112</t>
  </si>
  <si>
    <t>8294</t>
  </si>
  <si>
    <t>6228271731247387072</t>
  </si>
  <si>
    <t>230222197301073953</t>
  </si>
  <si>
    <t>8295</t>
  </si>
  <si>
    <t>6228480028685202872</t>
  </si>
  <si>
    <t>372922199611033746</t>
  </si>
  <si>
    <t>8296</t>
  </si>
  <si>
    <t>李现华</t>
  </si>
  <si>
    <t>6230520020021700576</t>
  </si>
  <si>
    <t>342423196901233973</t>
  </si>
  <si>
    <t>8300</t>
  </si>
  <si>
    <t>6230520020022608273</t>
  </si>
  <si>
    <t>130281199108224620</t>
  </si>
  <si>
    <t>8301</t>
  </si>
  <si>
    <t>高兰</t>
  </si>
  <si>
    <t>6228270021232760678</t>
  </si>
  <si>
    <t>130281199012164934</t>
  </si>
  <si>
    <t>8302</t>
  </si>
  <si>
    <t>李孟杰</t>
  </si>
  <si>
    <t>6228270021232760579</t>
  </si>
  <si>
    <t>412726199312040820</t>
  </si>
  <si>
    <t>8303</t>
  </si>
  <si>
    <t>张小妮</t>
  </si>
  <si>
    <t>6228270021232761874</t>
  </si>
  <si>
    <t>13043319980525311X</t>
  </si>
  <si>
    <t>8306</t>
  </si>
  <si>
    <t>6228480028726372270</t>
  </si>
  <si>
    <t>13043319981206312X</t>
  </si>
  <si>
    <t>8307</t>
  </si>
  <si>
    <t>6228480028726372171</t>
  </si>
  <si>
    <t>371481198904084560</t>
  </si>
  <si>
    <t>8308</t>
  </si>
  <si>
    <t>赵姗姗</t>
  </si>
  <si>
    <t>6230520020027200571</t>
  </si>
  <si>
    <t>622827198805122548</t>
  </si>
  <si>
    <t>8311</t>
  </si>
  <si>
    <t>曹菊玲</t>
  </si>
  <si>
    <t>6228270021237812078</t>
  </si>
  <si>
    <t>130535198804122429</t>
  </si>
  <si>
    <t>8312</t>
  </si>
  <si>
    <t>武萍萍</t>
  </si>
  <si>
    <t>6228480028694303372</t>
  </si>
  <si>
    <t>371427199108160469</t>
  </si>
  <si>
    <t>8314</t>
  </si>
  <si>
    <t>李英</t>
  </si>
  <si>
    <t>6228480028693862774</t>
  </si>
  <si>
    <t>320382200009022559</t>
  </si>
  <si>
    <t>8317</t>
  </si>
  <si>
    <t>武家令</t>
  </si>
  <si>
    <t>6228480405955641775</t>
  </si>
  <si>
    <t>230222198805283326</t>
  </si>
  <si>
    <t>8319</t>
  </si>
  <si>
    <t>6228480266813432769</t>
  </si>
  <si>
    <t>371423198707171741</t>
  </si>
  <si>
    <t>8320</t>
  </si>
  <si>
    <t>李娟</t>
  </si>
  <si>
    <t>6228480028296619571</t>
  </si>
  <si>
    <t>14062219940706291X</t>
  </si>
  <si>
    <t>8321</t>
  </si>
  <si>
    <t>6228480028605423970</t>
  </si>
  <si>
    <t>130433199712263327</t>
  </si>
  <si>
    <t>8323</t>
  </si>
  <si>
    <t>刘庆雪</t>
  </si>
  <si>
    <t>6228480028726364475</t>
  </si>
  <si>
    <t>130433199911053867</t>
  </si>
  <si>
    <t>8324</t>
  </si>
  <si>
    <t>刘彩</t>
  </si>
  <si>
    <t>6228480028726364574</t>
  </si>
  <si>
    <t>8325</t>
  </si>
  <si>
    <t>320325200103182519</t>
  </si>
  <si>
    <t>8326</t>
  </si>
  <si>
    <t>马伟豪</t>
  </si>
  <si>
    <t>6228410454536172178</t>
  </si>
  <si>
    <t>132201199402196413</t>
  </si>
  <si>
    <t>8470</t>
  </si>
  <si>
    <t>史明志</t>
  </si>
  <si>
    <t>6228481256586723261</t>
  </si>
  <si>
    <t>132201199509104769</t>
  </si>
  <si>
    <t>8471</t>
  </si>
  <si>
    <t>巩丽梅</t>
  </si>
  <si>
    <t>6230520020025564572</t>
  </si>
  <si>
    <t>130533199903152027</t>
  </si>
  <si>
    <t>8473</t>
  </si>
  <si>
    <t>赵可佳</t>
  </si>
  <si>
    <t>6230521250005663578</t>
  </si>
  <si>
    <t>320382200004082552</t>
  </si>
  <si>
    <t>8474</t>
  </si>
  <si>
    <t>武勇成</t>
  </si>
  <si>
    <t>6230520400029592276</t>
  </si>
  <si>
    <t>320382199912032571</t>
  </si>
  <si>
    <t>8475</t>
  </si>
  <si>
    <t>刘朋</t>
  </si>
  <si>
    <t>6230520020027205174</t>
  </si>
  <si>
    <t>220722198906031449</t>
  </si>
  <si>
    <t>8476</t>
  </si>
  <si>
    <t>张芳</t>
  </si>
  <si>
    <t>6228480405851995978</t>
  </si>
  <si>
    <t>140481200008313624</t>
  </si>
  <si>
    <t>8478</t>
  </si>
  <si>
    <t>郝铭丽</t>
  </si>
  <si>
    <t>6228480028729230772</t>
  </si>
  <si>
    <t>120110199703013331</t>
  </si>
  <si>
    <t>8479</t>
  </si>
  <si>
    <t>魏以超</t>
  </si>
  <si>
    <t>6228480028496626673</t>
  </si>
  <si>
    <t>371481198502113023</t>
  </si>
  <si>
    <t>8480</t>
  </si>
  <si>
    <t>6228480028691671078</t>
  </si>
  <si>
    <t>13290219761117286X</t>
  </si>
  <si>
    <t>8481</t>
  </si>
  <si>
    <t>陈双进</t>
  </si>
  <si>
    <t>6228481739177009174</t>
  </si>
  <si>
    <t>232303198411044224</t>
  </si>
  <si>
    <t>8482</t>
  </si>
  <si>
    <t>董红梅</t>
  </si>
  <si>
    <t>6228480028729350372</t>
  </si>
  <si>
    <t>13043320001129314X</t>
  </si>
  <si>
    <t>8483</t>
  </si>
  <si>
    <t>任永敏</t>
  </si>
  <si>
    <t>6228480028729356171</t>
  </si>
  <si>
    <t>130433199912022915</t>
  </si>
  <si>
    <t>8484</t>
  </si>
  <si>
    <t>刘卓</t>
  </si>
  <si>
    <t>6228480028729270372</t>
  </si>
  <si>
    <t>120110199710133032</t>
  </si>
  <si>
    <t>8485</t>
  </si>
  <si>
    <t>左基业</t>
  </si>
  <si>
    <t>6228480028641447371</t>
  </si>
  <si>
    <t>320382199906033412</t>
  </si>
  <si>
    <t>8486</t>
  </si>
  <si>
    <t>汤相坤</t>
  </si>
  <si>
    <t>6230520020028804371</t>
  </si>
  <si>
    <t>152104198609245211</t>
  </si>
  <si>
    <t>8538</t>
  </si>
  <si>
    <t>蔡巍斌</t>
  </si>
  <si>
    <t>6228480028426006673</t>
  </si>
  <si>
    <t>622323199406210526</t>
  </si>
  <si>
    <t>8539</t>
  </si>
  <si>
    <t>6212823640004067719</t>
  </si>
  <si>
    <t>34222219870726003X</t>
  </si>
  <si>
    <t>3901</t>
  </si>
  <si>
    <t>张海</t>
  </si>
  <si>
    <t>6228482058605798376</t>
  </si>
  <si>
    <t>411528198712065345</t>
  </si>
  <si>
    <t>2121</t>
  </si>
  <si>
    <t>吴肖梅</t>
  </si>
  <si>
    <t>6228480038955876974</t>
  </si>
  <si>
    <t>342422198906162601</t>
  </si>
  <si>
    <t>2188</t>
  </si>
  <si>
    <t>彭晶晶</t>
  </si>
  <si>
    <t>6228480038116027376</t>
  </si>
  <si>
    <t>320382198803193128</t>
  </si>
  <si>
    <t>2303</t>
  </si>
  <si>
    <t>樊磊生</t>
  </si>
  <si>
    <t>6228480038053740676</t>
  </si>
  <si>
    <t>2402</t>
  </si>
  <si>
    <t>511321199001248922</t>
  </si>
  <si>
    <t>2552</t>
  </si>
  <si>
    <t>赵萍</t>
  </si>
  <si>
    <t>6228480039111728877</t>
  </si>
  <si>
    <t>341125198603282181</t>
  </si>
  <si>
    <t>3148</t>
  </si>
  <si>
    <t>魏路平</t>
  </si>
  <si>
    <t>6228480038454816877</t>
  </si>
  <si>
    <t>2018/8/15</t>
  </si>
  <si>
    <t>341221198204306289</t>
  </si>
  <si>
    <t>8266</t>
  </si>
  <si>
    <t>李小红</t>
  </si>
  <si>
    <t>6228480038750820979</t>
  </si>
  <si>
    <t>341223199403023748</t>
  </si>
  <si>
    <t>8278</t>
  </si>
  <si>
    <t>金培</t>
  </si>
  <si>
    <t>6230520030042597174</t>
  </si>
  <si>
    <t>342422199212100590</t>
  </si>
  <si>
    <t>8350</t>
  </si>
  <si>
    <t>张庆刚</t>
  </si>
  <si>
    <t>6230520030043132476</t>
  </si>
  <si>
    <t>320323199408061613</t>
  </si>
  <si>
    <t>8357</t>
  </si>
  <si>
    <t>徐宁</t>
  </si>
  <si>
    <t>6230520030043149777</t>
  </si>
  <si>
    <t>411528199508187171</t>
  </si>
  <si>
    <t>8379</t>
  </si>
  <si>
    <t>张海生</t>
  </si>
  <si>
    <t>6228480038754238574</t>
  </si>
  <si>
    <t>411528199007113721</t>
  </si>
  <si>
    <t>8455</t>
  </si>
  <si>
    <t>赵倩倩</t>
  </si>
  <si>
    <t>6228482399555451677</t>
  </si>
  <si>
    <t>410329198601152029</t>
  </si>
  <si>
    <t>8460</t>
  </si>
  <si>
    <t>李磊磊</t>
  </si>
  <si>
    <t>6228480039110912779</t>
  </si>
  <si>
    <t>310225199609202625</t>
  </si>
  <si>
    <t>8506</t>
  </si>
  <si>
    <t>陆莺莺</t>
  </si>
  <si>
    <t>6228480039013387871</t>
  </si>
  <si>
    <t>420621198408134539</t>
  </si>
  <si>
    <t>8522</t>
  </si>
  <si>
    <t>赵杰</t>
  </si>
  <si>
    <t>6228480606233392178</t>
  </si>
  <si>
    <t>420922198709182828</t>
  </si>
  <si>
    <t>8523</t>
  </si>
  <si>
    <t>周红香</t>
  </si>
  <si>
    <t>6230520030066020871</t>
  </si>
  <si>
    <t>341223199207111513</t>
  </si>
  <si>
    <t>8275</t>
  </si>
  <si>
    <t>徐龙</t>
  </si>
  <si>
    <t>6230520030042596671</t>
  </si>
  <si>
    <t>8412</t>
  </si>
  <si>
    <t>6230520400002328375</t>
  </si>
  <si>
    <t>320911197208133780</t>
  </si>
  <si>
    <t>8427</t>
  </si>
  <si>
    <t>刘立梅</t>
  </si>
  <si>
    <t>6228481989846654575</t>
  </si>
  <si>
    <t>320881197801105012</t>
  </si>
  <si>
    <t>8516</t>
  </si>
  <si>
    <t>罗前</t>
  </si>
  <si>
    <t>6228480031523220312</t>
  </si>
  <si>
    <t>342623199410196148</t>
  </si>
  <si>
    <t>2580</t>
  </si>
  <si>
    <t>计娇娇</t>
  </si>
  <si>
    <t>6228480038116013970</t>
  </si>
  <si>
    <t>32082619790629621X</t>
  </si>
  <si>
    <t>8231</t>
  </si>
  <si>
    <t>陈正东</t>
  </si>
  <si>
    <t>6228480039114155375</t>
  </si>
  <si>
    <t>340121198808091032</t>
  </si>
  <si>
    <t>6214</t>
  </si>
  <si>
    <t>仇涛</t>
  </si>
  <si>
    <t>6228480038265977173</t>
  </si>
  <si>
    <t>340111197811111535</t>
  </si>
  <si>
    <t>8043</t>
  </si>
  <si>
    <t>郝翔</t>
  </si>
  <si>
    <t>6230520030010127079</t>
  </si>
  <si>
    <t>341222197710135998</t>
  </si>
  <si>
    <t>8168</t>
  </si>
  <si>
    <t>任贡献</t>
  </si>
  <si>
    <t>360429199010300638</t>
  </si>
  <si>
    <t>3001</t>
  </si>
  <si>
    <t>周义</t>
  </si>
  <si>
    <t>310225197812162623</t>
  </si>
  <si>
    <t>8075</t>
  </si>
  <si>
    <t>陆耀红</t>
  </si>
  <si>
    <t>310225199501030411</t>
  </si>
  <si>
    <t>8353</t>
  </si>
  <si>
    <t>潘仲云</t>
  </si>
  <si>
    <t>142727198802030082</t>
  </si>
  <si>
    <t>8548</t>
  </si>
  <si>
    <t>陶东娟</t>
  </si>
  <si>
    <t>6228483048613767876</t>
  </si>
  <si>
    <t>142727199112173523</t>
  </si>
  <si>
    <t>8549</t>
  </si>
  <si>
    <t>肖亚榕</t>
  </si>
  <si>
    <t>6228480039079315071</t>
  </si>
  <si>
    <t>441226199105234048</t>
  </si>
  <si>
    <t>8551</t>
  </si>
  <si>
    <t>罗泽珍</t>
  </si>
  <si>
    <t>6230520080052364577</t>
  </si>
  <si>
    <t>342423199206260092</t>
  </si>
  <si>
    <t>8552</t>
  </si>
  <si>
    <t>尚晓超</t>
  </si>
  <si>
    <t>6230520080043730373</t>
  </si>
  <si>
    <t>130525198511142765</t>
  </si>
  <si>
    <t>8553</t>
  </si>
  <si>
    <t>李会</t>
  </si>
  <si>
    <t>6228481258960617978</t>
  </si>
  <si>
    <t>13112719880925434X</t>
  </si>
  <si>
    <t>8554</t>
  </si>
  <si>
    <t>孙宁宁</t>
  </si>
  <si>
    <t>6228480020918071216</t>
  </si>
  <si>
    <t>140622198706252612</t>
  </si>
  <si>
    <t>8555</t>
  </si>
  <si>
    <t>帖重宝</t>
  </si>
  <si>
    <t>6228480028253802475</t>
  </si>
  <si>
    <t>120110198307163317</t>
  </si>
  <si>
    <t>8556</t>
  </si>
  <si>
    <t>闫华山</t>
  </si>
  <si>
    <t>6228480028591737375</t>
  </si>
  <si>
    <t>232303197712154246</t>
  </si>
  <si>
    <t>8557</t>
  </si>
  <si>
    <t>房艳艳</t>
  </si>
  <si>
    <t>6228482668265681975</t>
  </si>
  <si>
    <t>411528199706153749</t>
  </si>
  <si>
    <t>8558</t>
  </si>
  <si>
    <t>张银花</t>
  </si>
  <si>
    <t>6228480028730846277</t>
  </si>
  <si>
    <t>41152819981010332X</t>
  </si>
  <si>
    <t>8559</t>
  </si>
  <si>
    <t>周妞妞</t>
  </si>
  <si>
    <t>6228480028730846178</t>
  </si>
  <si>
    <t>412828198605101109</t>
  </si>
  <si>
    <t>8579</t>
  </si>
  <si>
    <t>赵永丽</t>
  </si>
  <si>
    <t>6228480028741171277</t>
  </si>
  <si>
    <t>23112119981121104X</t>
  </si>
  <si>
    <t>8581</t>
  </si>
  <si>
    <t>唐爽</t>
  </si>
  <si>
    <t>6228480028737616970</t>
  </si>
  <si>
    <t>411329199308213529</t>
  </si>
  <si>
    <t>8582</t>
  </si>
  <si>
    <t>6228480028738683771</t>
  </si>
  <si>
    <t>440882199211202392</t>
  </si>
  <si>
    <t>8583</t>
  </si>
  <si>
    <t>黄建龙</t>
  </si>
  <si>
    <t>6230520080054804075</t>
  </si>
  <si>
    <t>130623198801291833</t>
  </si>
  <si>
    <t>8584</t>
  </si>
  <si>
    <t>朱江</t>
  </si>
  <si>
    <t>6228480028255494370</t>
  </si>
  <si>
    <t>130535198904192141</t>
  </si>
  <si>
    <t>8592</t>
  </si>
  <si>
    <t>曲俊青</t>
  </si>
  <si>
    <t>6228480018506544875</t>
  </si>
  <si>
    <t>21142219960719291X</t>
  </si>
  <si>
    <t>8593</t>
  </si>
  <si>
    <t>王闯</t>
  </si>
  <si>
    <t>6228481258760262173</t>
  </si>
  <si>
    <t>130533199303285125</t>
  </si>
  <si>
    <t>8595</t>
  </si>
  <si>
    <t>刘永雪</t>
  </si>
  <si>
    <t>6228481258584961877</t>
  </si>
  <si>
    <t>140427198910280822</t>
  </si>
  <si>
    <t>8596</t>
  </si>
  <si>
    <t>6228480028750011570</t>
  </si>
  <si>
    <t>13058219980220362X</t>
  </si>
  <si>
    <t>8597</t>
  </si>
  <si>
    <t>刘静2</t>
  </si>
  <si>
    <t>6228480028755767770</t>
  </si>
  <si>
    <t>412828198806110925</t>
  </si>
  <si>
    <t>8601</t>
  </si>
  <si>
    <t>孙小凤</t>
  </si>
  <si>
    <t>6228480028757119772</t>
  </si>
  <si>
    <t>仓库班组长</t>
    <phoneticPr fontId="8" type="noConversion"/>
  </si>
  <si>
    <t>史艳芹</t>
    <phoneticPr fontId="8" type="noConversion"/>
  </si>
  <si>
    <t>后勤部</t>
    <phoneticPr fontId="8" type="noConversion"/>
  </si>
  <si>
    <t>张容容</t>
    <phoneticPr fontId="47" type="noConversion"/>
  </si>
  <si>
    <t>王浩</t>
    <phoneticPr fontId="61" type="noConversion"/>
  </si>
  <si>
    <t>施晓伟</t>
    <phoneticPr fontId="8" type="noConversion"/>
  </si>
  <si>
    <t>仓库</t>
    <phoneticPr fontId="8" type="noConversion"/>
  </si>
  <si>
    <t>残疾车间</t>
    <phoneticPr fontId="8" type="noConversion"/>
  </si>
  <si>
    <t>行标签</t>
  </si>
  <si>
    <t>IT部</t>
  </si>
  <si>
    <t>采购部</t>
  </si>
  <si>
    <t>精益部</t>
  </si>
  <si>
    <t>线束车间班组长</t>
  </si>
  <si>
    <t>销售部</t>
  </si>
  <si>
    <t>(空白)</t>
  </si>
  <si>
    <t>总计</t>
  </si>
  <si>
    <t>求和项:应发工资</t>
  </si>
  <si>
    <t>文本</t>
    <phoneticPr fontId="8" type="noConversion"/>
  </si>
  <si>
    <t>数值</t>
    <phoneticPr fontId="8" type="noConversion"/>
  </si>
  <si>
    <t>数值（公式）</t>
    <phoneticPr fontId="8" type="noConversion"/>
  </si>
  <si>
    <t>职员姓名+工号</t>
  </si>
  <si>
    <t>职员姓名+工号</t>
    <phoneticPr fontId="8" type="noConversion"/>
  </si>
  <si>
    <t>姓名+工号</t>
  </si>
  <si>
    <t>INDEX+Match</t>
  </si>
  <si>
    <t>绩效扣款</t>
    <phoneticPr fontId="8" type="noConversion"/>
  </si>
  <si>
    <t>复核</t>
    <phoneticPr fontId="8" type="noConversion"/>
  </si>
  <si>
    <t>文本</t>
  </si>
  <si>
    <t>实际部门</t>
    <phoneticPr fontId="8" type="noConversion"/>
  </si>
  <si>
    <t>张春连</t>
    <phoneticPr fontId="8" type="noConversion"/>
  </si>
  <si>
    <t>杨俊2</t>
    <phoneticPr fontId="8" type="noConversion"/>
  </si>
  <si>
    <t>张海军2</t>
    <phoneticPr fontId="8" type="noConversion"/>
  </si>
  <si>
    <t>萧笑芳</t>
    <phoneticPr fontId="8" type="noConversion"/>
  </si>
  <si>
    <t>G43</t>
  </si>
  <si>
    <t>G59</t>
  </si>
  <si>
    <t>G144</t>
  </si>
  <si>
    <t>G156</t>
  </si>
  <si>
    <t>G160</t>
  </si>
  <si>
    <t>G161</t>
  </si>
  <si>
    <t>G174</t>
  </si>
  <si>
    <t>G197</t>
  </si>
  <si>
    <t>G199</t>
  </si>
  <si>
    <t>G312</t>
  </si>
  <si>
    <t>G221</t>
  </si>
  <si>
    <t>G223</t>
  </si>
  <si>
    <t>G230</t>
  </si>
  <si>
    <t>G234</t>
  </si>
  <si>
    <t>G235</t>
  </si>
  <si>
    <t>G237</t>
  </si>
  <si>
    <t>G240</t>
  </si>
  <si>
    <t>G244</t>
  </si>
  <si>
    <t>G245</t>
  </si>
  <si>
    <t>G247</t>
  </si>
  <si>
    <t>G248</t>
  </si>
  <si>
    <t>G256</t>
  </si>
  <si>
    <t>G259</t>
  </si>
  <si>
    <t>G263</t>
  </si>
  <si>
    <t>G266</t>
  </si>
  <si>
    <t>G271</t>
  </si>
  <si>
    <t>G284</t>
  </si>
  <si>
    <t>G285</t>
  </si>
  <si>
    <t>G289</t>
  </si>
  <si>
    <t>G290</t>
  </si>
  <si>
    <t>G296</t>
  </si>
  <si>
    <t>G300</t>
  </si>
  <si>
    <t>G301</t>
  </si>
  <si>
    <t>G304</t>
  </si>
  <si>
    <t>G306</t>
  </si>
  <si>
    <t>G307</t>
  </si>
  <si>
    <t>G308</t>
  </si>
  <si>
    <t>G311</t>
  </si>
  <si>
    <t>G315</t>
  </si>
  <si>
    <t>G316</t>
  </si>
  <si>
    <t>G317</t>
  </si>
  <si>
    <t>G318</t>
  </si>
  <si>
    <t>G319</t>
  </si>
  <si>
    <t>G321</t>
  </si>
  <si>
    <t>G322</t>
  </si>
  <si>
    <t>G333</t>
  </si>
  <si>
    <t>G325</t>
  </si>
  <si>
    <t>G328</t>
  </si>
  <si>
    <t>G329</t>
  </si>
  <si>
    <t>G330</t>
  </si>
  <si>
    <t>G331</t>
  </si>
  <si>
    <t>G334</t>
  </si>
  <si>
    <t>G332</t>
  </si>
  <si>
    <t>G335</t>
  </si>
  <si>
    <t>广州车间</t>
    <phoneticPr fontId="8" type="noConversion"/>
  </si>
  <si>
    <t>林庆森</t>
    <phoneticPr fontId="8" type="noConversion"/>
  </si>
  <si>
    <t>林庆森</t>
    <phoneticPr fontId="8" type="noConversion"/>
  </si>
  <si>
    <t>1005</t>
    <phoneticPr fontId="8" type="noConversion"/>
  </si>
  <si>
    <t>312</t>
    <phoneticPr fontId="8" type="noConversion"/>
  </si>
  <si>
    <t>G223</t>
    <phoneticPr fontId="8" type="noConversion"/>
  </si>
  <si>
    <t>339</t>
    <phoneticPr fontId="8" type="noConversion"/>
  </si>
  <si>
    <t>358</t>
    <phoneticPr fontId="8" type="noConversion"/>
  </si>
  <si>
    <t>文本(各部门提交）</t>
    <phoneticPr fontId="8" type="noConversion"/>
  </si>
  <si>
    <t>文本（公式合并G、H）</t>
    <phoneticPr fontId="8" type="noConversion"/>
  </si>
  <si>
    <t>数值(各部门提交）</t>
    <phoneticPr fontId="8" type="noConversion"/>
  </si>
  <si>
    <t>数值(公式)</t>
    <phoneticPr fontId="8" type="noConversion"/>
  </si>
  <si>
    <t>固定数值（计时人员加班日工资）</t>
    <phoneticPr fontId="8" type="noConversion"/>
  </si>
  <si>
    <t>职务津贴</t>
    <phoneticPr fontId="8" type="noConversion"/>
  </si>
  <si>
    <t>固定数值</t>
    <phoneticPr fontId="8" type="noConversion"/>
  </si>
  <si>
    <t>基本工资</t>
    <phoneticPr fontId="8" type="noConversion"/>
  </si>
  <si>
    <t>工资小计1</t>
    <phoneticPr fontId="8" type="noConversion"/>
  </si>
  <si>
    <t>工资小计2</t>
    <phoneticPr fontId="8" type="noConversion"/>
  </si>
  <si>
    <t>补贴小计</t>
    <phoneticPr fontId="8" type="noConversion"/>
  </si>
  <si>
    <t>应发差异</t>
    <phoneticPr fontId="8" type="noConversion"/>
  </si>
  <si>
    <t>实发</t>
    <phoneticPr fontId="8" type="noConversion"/>
  </si>
  <si>
    <t>实发差异</t>
    <phoneticPr fontId="8" type="noConversion"/>
  </si>
  <si>
    <t>独生费差异</t>
    <phoneticPr fontId="8" type="noConversion"/>
  </si>
  <si>
    <t>社保差异</t>
    <phoneticPr fontId="8" type="noConversion"/>
  </si>
  <si>
    <t>公积金差异</t>
    <phoneticPr fontId="8" type="noConversion"/>
  </si>
  <si>
    <t>工会</t>
    <phoneticPr fontId="8" type="noConversion"/>
  </si>
  <si>
    <t>工会差异</t>
    <phoneticPr fontId="8" type="noConversion"/>
  </si>
  <si>
    <t>个税</t>
    <phoneticPr fontId="8" type="noConversion"/>
  </si>
  <si>
    <t>个税差异</t>
    <phoneticPr fontId="8" type="noConversion"/>
  </si>
  <si>
    <t>行政退休、聘用</t>
    <phoneticPr fontId="8" type="noConversion"/>
  </si>
  <si>
    <t xml:space="preserve">应影 </t>
    <phoneticPr fontId="8" type="noConversion"/>
  </si>
  <si>
    <t>5月在职</t>
    <phoneticPr fontId="8" type="noConversion"/>
  </si>
  <si>
    <t>公式（取值员工信息）</t>
    <phoneticPr fontId="8" type="noConversion"/>
  </si>
  <si>
    <t>计数项:应发工资</t>
  </si>
  <si>
    <t xml:space="preserve">    电 缆 车 间 出 勤 工 资 表  （2020年4月份）</t>
    <phoneticPr fontId="47" type="noConversion"/>
  </si>
  <si>
    <t>序号</t>
    <phoneticPr fontId="47" type="noConversion"/>
  </si>
  <si>
    <t>职员代码</t>
    <phoneticPr fontId="47" type="noConversion"/>
  </si>
  <si>
    <t>岗位</t>
    <phoneticPr fontId="47" type="noConversion"/>
  </si>
  <si>
    <t>出勤</t>
    <phoneticPr fontId="47" type="noConversion"/>
  </si>
  <si>
    <t>组长补贴</t>
    <phoneticPr fontId="47" type="noConversion"/>
  </si>
  <si>
    <t>工龄工资</t>
    <phoneticPr fontId="47" type="noConversion"/>
  </si>
  <si>
    <t>奖励金额</t>
    <phoneticPr fontId="47" type="noConversion"/>
  </si>
  <si>
    <t>罚款金额</t>
    <phoneticPr fontId="47" type="noConversion"/>
  </si>
  <si>
    <t>罚款金额</t>
    <phoneticPr fontId="47" type="noConversion"/>
  </si>
  <si>
    <t>夜班补贴</t>
    <phoneticPr fontId="47" type="noConversion"/>
  </si>
  <si>
    <t>全勤奖</t>
    <phoneticPr fontId="47" type="noConversion"/>
  </si>
  <si>
    <t>全勤奖</t>
    <phoneticPr fontId="47" type="noConversion"/>
  </si>
  <si>
    <t>计件工资</t>
    <phoneticPr fontId="47" type="noConversion"/>
  </si>
  <si>
    <t>计件工资</t>
    <phoneticPr fontId="47" type="noConversion"/>
  </si>
  <si>
    <t>总金额</t>
    <phoneticPr fontId="47" type="noConversion"/>
  </si>
  <si>
    <t>总金额</t>
    <phoneticPr fontId="47" type="noConversion"/>
  </si>
  <si>
    <t>平均值</t>
    <phoneticPr fontId="47" type="noConversion"/>
  </si>
  <si>
    <t>平均值</t>
    <phoneticPr fontId="47" type="noConversion"/>
  </si>
  <si>
    <t>备注</t>
    <phoneticPr fontId="47" type="noConversion"/>
  </si>
  <si>
    <t>备注</t>
    <phoneticPr fontId="47" type="noConversion"/>
  </si>
  <si>
    <t>1020</t>
  </si>
  <si>
    <t>成缆</t>
    <phoneticPr fontId="47" type="noConversion"/>
  </si>
  <si>
    <t>60#挤塑机</t>
    <phoneticPr fontId="47" type="noConversion"/>
  </si>
  <si>
    <r>
      <t>2020年</t>
    </r>
    <r>
      <rPr>
        <b/>
        <sz val="20"/>
        <color indexed="8"/>
        <rFont val="宋体"/>
        <family val="3"/>
        <charset val="134"/>
      </rPr>
      <t>4</t>
    </r>
    <r>
      <rPr>
        <b/>
        <sz val="20"/>
        <color indexed="8"/>
        <rFont val="宋体"/>
        <family val="3"/>
        <charset val="134"/>
      </rPr>
      <t>月份电缆车间检验员工资统计</t>
    </r>
    <phoneticPr fontId="47" type="noConversion"/>
  </si>
  <si>
    <t>夜班补贴</t>
  </si>
  <si>
    <t>高温费</t>
    <phoneticPr fontId="47" type="noConversion"/>
  </si>
  <si>
    <t>工资</t>
    <phoneticPr fontId="47" type="noConversion"/>
  </si>
  <si>
    <t>李丽</t>
    <phoneticPr fontId="47" type="noConversion"/>
  </si>
  <si>
    <r>
      <t>2020年</t>
    </r>
    <r>
      <rPr>
        <b/>
        <sz val="18"/>
        <color indexed="8"/>
        <rFont val="宋体"/>
        <family val="3"/>
        <charset val="134"/>
      </rPr>
      <t>4</t>
    </r>
    <r>
      <rPr>
        <b/>
        <sz val="18"/>
        <color indexed="8"/>
        <rFont val="宋体"/>
        <family val="3"/>
        <charset val="134"/>
      </rPr>
      <t>月份电缆车间班组长/车间管理员工资统计</t>
    </r>
    <phoneticPr fontId="47" type="noConversion"/>
  </si>
  <si>
    <t>平均工资</t>
    <phoneticPr fontId="47" type="noConversion"/>
  </si>
  <si>
    <t>按标准加5%-10%</t>
    <phoneticPr fontId="47" type="noConversion"/>
  </si>
  <si>
    <t>实发日工资</t>
    <phoneticPr fontId="47" type="noConversion"/>
  </si>
  <si>
    <t>小计</t>
    <phoneticPr fontId="47" type="noConversion"/>
  </si>
  <si>
    <t>扣除1000元绩效工资</t>
    <phoneticPr fontId="47" type="noConversion"/>
  </si>
  <si>
    <t>绩效考核结果</t>
    <phoneticPr fontId="47" type="noConversion"/>
  </si>
  <si>
    <t>实际绩效工资</t>
    <phoneticPr fontId="47" type="noConversion"/>
  </si>
  <si>
    <t>总计（元）</t>
  </si>
  <si>
    <t>高温费</t>
    <phoneticPr fontId="47" type="noConversion"/>
  </si>
  <si>
    <t>全勤奖</t>
    <phoneticPr fontId="47" type="noConversion"/>
  </si>
  <si>
    <t>罚款金额</t>
    <phoneticPr fontId="47" type="noConversion"/>
  </si>
  <si>
    <t>奖励金额</t>
    <phoneticPr fontId="47" type="noConversion"/>
  </si>
  <si>
    <t>总金额</t>
    <phoneticPr fontId="47" type="noConversion"/>
  </si>
  <si>
    <t>熊建才</t>
    <phoneticPr fontId="47" type="noConversion"/>
  </si>
  <si>
    <t>累计
出勤</t>
  </si>
  <si>
    <t>组长
补贴</t>
  </si>
  <si>
    <t>处罚</t>
  </si>
  <si>
    <t>计件
工资</t>
  </si>
  <si>
    <t>工龄
工资</t>
  </si>
  <si>
    <t>夜班费</t>
  </si>
  <si>
    <t>全勤奖</t>
  </si>
  <si>
    <t>应发
工资</t>
  </si>
  <si>
    <r>
      <t>接插件车间出勤工资表（2020年4月</t>
    </r>
    <r>
      <rPr>
        <b/>
        <sz val="16"/>
        <rFont val="宋体"/>
        <family val="3"/>
        <charset val="134"/>
      </rPr>
      <t>工资</t>
    </r>
    <r>
      <rPr>
        <b/>
        <sz val="16"/>
        <rFont val="宋体"/>
        <family val="3"/>
        <charset val="134"/>
      </rPr>
      <t>）</t>
    </r>
    <phoneticPr fontId="47" type="noConversion"/>
  </si>
  <si>
    <t>序号</t>
    <phoneticPr fontId="47" type="noConversion"/>
  </si>
  <si>
    <t>职员代码</t>
    <phoneticPr fontId="47" type="noConversion"/>
  </si>
  <si>
    <t>工号</t>
    <phoneticPr fontId="47" type="noConversion"/>
  </si>
  <si>
    <t>姓名</t>
    <phoneticPr fontId="47" type="noConversion"/>
  </si>
  <si>
    <t>岗位</t>
    <phoneticPr fontId="47" type="noConversion"/>
  </si>
  <si>
    <t>累计出勤</t>
    <phoneticPr fontId="47" type="noConversion"/>
  </si>
  <si>
    <t>不脱产组长补助</t>
    <phoneticPr fontId="47" type="noConversion"/>
  </si>
  <si>
    <t>计件工资</t>
    <phoneticPr fontId="47" type="noConversion"/>
  </si>
  <si>
    <t>平均值</t>
    <phoneticPr fontId="47" type="noConversion"/>
  </si>
  <si>
    <t>工龄</t>
    <phoneticPr fontId="47" type="noConversion"/>
  </si>
  <si>
    <t>工龄工资</t>
    <phoneticPr fontId="47" type="noConversion"/>
  </si>
  <si>
    <t>全勤</t>
    <phoneticPr fontId="47" type="noConversion"/>
  </si>
  <si>
    <t>实发工资</t>
    <phoneticPr fontId="47" type="noConversion"/>
  </si>
  <si>
    <t>周雷</t>
    <phoneticPr fontId="47" type="noConversion"/>
  </si>
  <si>
    <t>随行开线</t>
    <phoneticPr fontId="47" type="noConversion"/>
  </si>
  <si>
    <r>
      <t>配件组出勤统计表（2020年4</t>
    </r>
    <r>
      <rPr>
        <b/>
        <sz val="16"/>
        <rFont val="宋体"/>
        <family val="3"/>
        <charset val="134"/>
      </rPr>
      <t>月份）</t>
    </r>
    <phoneticPr fontId="47" type="noConversion"/>
  </si>
  <si>
    <t>工号</t>
    <phoneticPr fontId="47" type="noConversion"/>
  </si>
  <si>
    <t>姓名</t>
    <phoneticPr fontId="47" type="noConversion"/>
  </si>
  <si>
    <t>累计出勤</t>
    <phoneticPr fontId="47" type="noConversion"/>
  </si>
  <si>
    <t>工龄</t>
    <phoneticPr fontId="47" type="noConversion"/>
  </si>
  <si>
    <t>全勤</t>
    <phoneticPr fontId="47" type="noConversion"/>
  </si>
  <si>
    <t>实发工资</t>
    <phoneticPr fontId="47" type="noConversion"/>
  </si>
  <si>
    <t>周美青</t>
    <phoneticPr fontId="47" type="noConversion"/>
  </si>
  <si>
    <t>天奥</t>
    <phoneticPr fontId="47" type="noConversion"/>
  </si>
  <si>
    <r>
      <rPr>
        <b/>
        <sz val="12"/>
        <rFont val="微软雅黑"/>
        <family val="2"/>
        <charset val="134"/>
      </rPr>
      <t>计划部出勤工资表（</t>
    </r>
    <r>
      <rPr>
        <b/>
        <sz val="12"/>
        <rFont val="Arial"/>
        <family val="2"/>
      </rPr>
      <t>2020</t>
    </r>
    <r>
      <rPr>
        <b/>
        <sz val="12"/>
        <rFont val="微软雅黑"/>
        <family val="2"/>
        <charset val="134"/>
      </rPr>
      <t>年</t>
    </r>
    <r>
      <rPr>
        <b/>
        <sz val="12"/>
        <rFont val="Arial"/>
        <family val="2"/>
      </rPr>
      <t>4</t>
    </r>
    <r>
      <rPr>
        <b/>
        <sz val="12"/>
        <rFont val="微软雅黑"/>
        <family val="2"/>
        <charset val="134"/>
      </rPr>
      <t>月计划员工资）</t>
    </r>
    <phoneticPr fontId="47" type="noConversion"/>
  </si>
  <si>
    <r>
      <rPr>
        <b/>
        <sz val="10"/>
        <rFont val="微软雅黑"/>
        <family val="2"/>
        <charset val="134"/>
      </rPr>
      <t>序号</t>
    </r>
    <phoneticPr fontId="47" type="noConversion"/>
  </si>
  <si>
    <r>
      <rPr>
        <b/>
        <sz val="10"/>
        <color indexed="63"/>
        <rFont val="微软雅黑"/>
        <family val="2"/>
        <charset val="134"/>
      </rPr>
      <t>职员代码</t>
    </r>
    <phoneticPr fontId="47" type="noConversion"/>
  </si>
  <si>
    <r>
      <rPr>
        <b/>
        <sz val="10"/>
        <rFont val="微软雅黑"/>
        <family val="2"/>
        <charset val="134"/>
      </rPr>
      <t>工号</t>
    </r>
    <phoneticPr fontId="47" type="noConversion"/>
  </si>
  <si>
    <r>
      <rPr>
        <b/>
        <sz val="10"/>
        <color indexed="63"/>
        <rFont val="微软雅黑"/>
        <family val="2"/>
        <charset val="134"/>
      </rPr>
      <t>姓名</t>
    </r>
    <phoneticPr fontId="47" type="noConversion"/>
  </si>
  <si>
    <r>
      <rPr>
        <b/>
        <sz val="10"/>
        <color indexed="63"/>
        <rFont val="微软雅黑"/>
        <family val="2"/>
        <charset val="134"/>
      </rPr>
      <t>岗位</t>
    </r>
    <phoneticPr fontId="47" type="noConversion"/>
  </si>
  <si>
    <r>
      <rPr>
        <b/>
        <sz val="10"/>
        <color indexed="63"/>
        <rFont val="微软雅黑"/>
        <family val="2"/>
        <charset val="134"/>
      </rPr>
      <t>累计出勤</t>
    </r>
    <phoneticPr fontId="47" type="noConversion"/>
  </si>
  <si>
    <r>
      <rPr>
        <b/>
        <sz val="10"/>
        <color indexed="63"/>
        <rFont val="微软雅黑"/>
        <family val="2"/>
        <charset val="134"/>
      </rPr>
      <t>请假</t>
    </r>
    <phoneticPr fontId="61" type="noConversion"/>
  </si>
  <si>
    <r>
      <rPr>
        <b/>
        <sz val="10"/>
        <rFont val="微软雅黑"/>
        <family val="2"/>
        <charset val="134"/>
      </rPr>
      <t>基本工资</t>
    </r>
    <phoneticPr fontId="47" type="noConversion"/>
  </si>
  <si>
    <r>
      <rPr>
        <b/>
        <sz val="10"/>
        <rFont val="微软雅黑"/>
        <family val="2"/>
        <charset val="134"/>
      </rPr>
      <t>职务津贴</t>
    </r>
    <phoneticPr fontId="47" type="noConversion"/>
  </si>
  <si>
    <r>
      <rPr>
        <b/>
        <sz val="10"/>
        <rFont val="微软雅黑"/>
        <family val="2"/>
        <charset val="134"/>
      </rPr>
      <t>绩效工资</t>
    </r>
    <phoneticPr fontId="47" type="noConversion"/>
  </si>
  <si>
    <r>
      <rPr>
        <b/>
        <sz val="10"/>
        <rFont val="微软雅黑"/>
        <family val="2"/>
        <charset val="134"/>
      </rPr>
      <t>法定工作日</t>
    </r>
    <phoneticPr fontId="47" type="noConversion"/>
  </si>
  <si>
    <r>
      <rPr>
        <b/>
        <sz val="10"/>
        <rFont val="微软雅黑"/>
        <family val="2"/>
        <charset val="134"/>
      </rPr>
      <t>加班工资</t>
    </r>
    <phoneticPr fontId="47" type="noConversion"/>
  </si>
  <si>
    <r>
      <rPr>
        <sz val="10"/>
        <rFont val="微软雅黑"/>
        <family val="2"/>
        <charset val="134"/>
      </rPr>
      <t>扣绩效</t>
    </r>
    <phoneticPr fontId="47" type="noConversion"/>
  </si>
  <si>
    <r>
      <rPr>
        <b/>
        <sz val="10"/>
        <rFont val="微软雅黑"/>
        <family val="2"/>
        <charset val="134"/>
      </rPr>
      <t>合计</t>
    </r>
    <phoneticPr fontId="47" type="noConversion"/>
  </si>
  <si>
    <r>
      <rPr>
        <b/>
        <sz val="10"/>
        <rFont val="微软雅黑"/>
        <family val="2"/>
        <charset val="134"/>
      </rPr>
      <t>工龄工资</t>
    </r>
    <phoneticPr fontId="47" type="noConversion"/>
  </si>
  <si>
    <r>
      <rPr>
        <b/>
        <sz val="10"/>
        <rFont val="微软雅黑"/>
        <family val="2"/>
        <charset val="134"/>
      </rPr>
      <t>高温
全勤</t>
    </r>
    <phoneticPr fontId="47" type="noConversion"/>
  </si>
  <si>
    <r>
      <rPr>
        <b/>
        <sz val="10"/>
        <rFont val="微软雅黑"/>
        <family val="2"/>
        <charset val="134"/>
      </rPr>
      <t>实发工资</t>
    </r>
    <phoneticPr fontId="47" type="noConversion"/>
  </si>
  <si>
    <r>
      <rPr>
        <b/>
        <sz val="10"/>
        <rFont val="微软雅黑"/>
        <family val="2"/>
        <charset val="134"/>
      </rPr>
      <t>高温天数</t>
    </r>
    <phoneticPr fontId="47" type="noConversion"/>
  </si>
  <si>
    <r>
      <rPr>
        <b/>
        <sz val="10"/>
        <rFont val="微软雅黑"/>
        <family val="2"/>
        <charset val="134"/>
      </rPr>
      <t>系数</t>
    </r>
    <phoneticPr fontId="47" type="noConversion"/>
  </si>
  <si>
    <r>
      <rPr>
        <b/>
        <sz val="10"/>
        <rFont val="微软雅黑"/>
        <family val="2"/>
        <charset val="134"/>
      </rPr>
      <t>高温费</t>
    </r>
    <r>
      <rPr>
        <b/>
        <sz val="10"/>
        <rFont val="Arial"/>
        <family val="2"/>
      </rPr>
      <t>/</t>
    </r>
    <r>
      <rPr>
        <b/>
        <sz val="10"/>
        <rFont val="微软雅黑"/>
        <family val="2"/>
        <charset val="134"/>
      </rPr>
      <t>元</t>
    </r>
    <phoneticPr fontId="47" type="noConversion"/>
  </si>
  <si>
    <r>
      <rPr>
        <b/>
        <sz val="10"/>
        <rFont val="微软雅黑"/>
        <family val="2"/>
        <charset val="134"/>
      </rPr>
      <t>奖励系数</t>
    </r>
    <phoneticPr fontId="47" type="noConversion"/>
  </si>
  <si>
    <r>
      <rPr>
        <b/>
        <sz val="10"/>
        <rFont val="微软雅黑"/>
        <family val="2"/>
        <charset val="134"/>
      </rPr>
      <t>奖励费</t>
    </r>
    <phoneticPr fontId="47" type="noConversion"/>
  </si>
  <si>
    <r>
      <rPr>
        <b/>
        <sz val="10"/>
        <rFont val="微软雅黑"/>
        <family val="2"/>
        <charset val="134"/>
      </rPr>
      <t>合计高温费</t>
    </r>
    <phoneticPr fontId="47" type="noConversion"/>
  </si>
  <si>
    <r>
      <rPr>
        <b/>
        <sz val="10"/>
        <rFont val="微软雅黑"/>
        <family val="2"/>
        <charset val="134"/>
      </rPr>
      <t>工龄</t>
    </r>
    <phoneticPr fontId="47" type="noConversion"/>
  </si>
  <si>
    <r>
      <rPr>
        <b/>
        <sz val="10"/>
        <rFont val="微软雅黑"/>
        <family val="2"/>
        <charset val="134"/>
      </rPr>
      <t>在职情况</t>
    </r>
    <phoneticPr fontId="61" type="noConversion"/>
  </si>
  <si>
    <r>
      <rPr>
        <sz val="10"/>
        <rFont val="微软雅黑"/>
        <family val="2"/>
        <charset val="134"/>
      </rPr>
      <t>平均值</t>
    </r>
    <phoneticPr fontId="61" type="noConversion"/>
  </si>
  <si>
    <r>
      <rPr>
        <b/>
        <sz val="10"/>
        <rFont val="微软雅黑"/>
        <family val="2"/>
        <charset val="134"/>
      </rPr>
      <t>黄斌</t>
    </r>
    <phoneticPr fontId="47" type="noConversion"/>
  </si>
  <si>
    <r>
      <rPr>
        <b/>
        <sz val="10"/>
        <rFont val="微软雅黑"/>
        <family val="2"/>
        <charset val="134"/>
      </rPr>
      <t>计划组长</t>
    </r>
    <phoneticPr fontId="47" type="noConversion"/>
  </si>
  <si>
    <r>
      <rPr>
        <b/>
        <sz val="10"/>
        <rFont val="微软雅黑"/>
        <family val="2"/>
        <charset val="134"/>
      </rPr>
      <t>在职</t>
    </r>
    <phoneticPr fontId="61" type="noConversion"/>
  </si>
  <si>
    <t>（2020年4月）接插件2开线组计件工资及出勤统计表</t>
    <phoneticPr fontId="47" type="noConversion"/>
  </si>
  <si>
    <t>补助</t>
    <phoneticPr fontId="47" type="noConversion"/>
  </si>
  <si>
    <t>工龄费</t>
    <phoneticPr fontId="47" type="noConversion"/>
  </si>
  <si>
    <t>朱文飞</t>
    <phoneticPr fontId="47" type="noConversion"/>
  </si>
  <si>
    <t>打圈</t>
    <phoneticPr fontId="47" type="noConversion"/>
  </si>
  <si>
    <t>（2020年4月）线束车间计件工资及出勤统计表</t>
    <phoneticPr fontId="47" type="noConversion"/>
  </si>
  <si>
    <t>不脱产组长补助</t>
    <phoneticPr fontId="47" type="noConversion"/>
  </si>
  <si>
    <t>迟到</t>
    <phoneticPr fontId="47" type="noConversion"/>
  </si>
  <si>
    <t>请假/天</t>
    <phoneticPr fontId="47" type="noConversion"/>
  </si>
  <si>
    <t>无请假单</t>
    <phoneticPr fontId="47" type="noConversion"/>
  </si>
  <si>
    <t>方英</t>
    <phoneticPr fontId="47" type="noConversion"/>
  </si>
  <si>
    <t>动力线</t>
    <phoneticPr fontId="47" type="noConversion"/>
  </si>
  <si>
    <t>接插件车间计时班组长工资统计表（2020年4月份）</t>
    <phoneticPr fontId="47" type="noConversion"/>
  </si>
  <si>
    <t>车间平均工资</t>
    <phoneticPr fontId="47" type="noConversion"/>
  </si>
  <si>
    <r>
      <t>岗位工资1</t>
    </r>
    <r>
      <rPr>
        <b/>
        <sz val="10"/>
        <rFont val="宋体"/>
        <family val="3"/>
        <charset val="134"/>
      </rPr>
      <t>0%-15%</t>
    </r>
    <phoneticPr fontId="47" type="noConversion"/>
  </si>
  <si>
    <t>每日平均工资</t>
    <phoneticPr fontId="47" type="noConversion"/>
  </si>
  <si>
    <t>合计工资（元）</t>
  </si>
  <si>
    <t>扣除绩效工资</t>
    <phoneticPr fontId="47" type="noConversion"/>
  </si>
  <si>
    <t>高温</t>
  </si>
  <si>
    <t>总工资</t>
  </si>
  <si>
    <t>井道干线组长</t>
  </si>
  <si>
    <t>接插件车间计时人员工资统计表（2020年4月份）</t>
    <phoneticPr fontId="47" type="noConversion"/>
  </si>
  <si>
    <t>均值</t>
  </si>
  <si>
    <t>半计件补贴</t>
  </si>
  <si>
    <t>加工产值（作为补贴依据）</t>
  </si>
  <si>
    <t>领料</t>
  </si>
  <si>
    <t>上海长顺电梯电缆有限公司广州工厂2020年4月份工资</t>
    <phoneticPr fontId="8" type="noConversion"/>
  </si>
  <si>
    <t>部门</t>
    <phoneticPr fontId="8" type="noConversion"/>
  </si>
  <si>
    <t>身份证号码</t>
    <phoneticPr fontId="47" type="noConversion"/>
  </si>
  <si>
    <t>实际出勤天数+时数</t>
    <phoneticPr fontId="8" type="noConversion"/>
  </si>
  <si>
    <t>基本工资</t>
    <phoneticPr fontId="47" type="noConversion"/>
  </si>
  <si>
    <t>加班工资</t>
  </si>
  <si>
    <t>岗位工资</t>
    <phoneticPr fontId="47" type="noConversion"/>
  </si>
  <si>
    <t>绩效工资C</t>
    <phoneticPr fontId="47" type="noConversion"/>
  </si>
  <si>
    <t>①1月份工资=A+B+C</t>
    <phoneticPr fontId="47" type="noConversion"/>
  </si>
  <si>
    <t>高温补贴</t>
    <phoneticPr fontId="8" type="noConversion"/>
  </si>
  <si>
    <t>奖罚⑥</t>
    <phoneticPr fontId="47" type="noConversion"/>
  </si>
  <si>
    <t>⑦税前应发合计:元=①+②+③+④+⑤+⑥</t>
    <phoneticPr fontId="47" type="noConversion"/>
  </si>
  <si>
    <t>天数</t>
  </si>
  <si>
    <t>时数</t>
  </si>
  <si>
    <t>基数</t>
  </si>
  <si>
    <t>应得A</t>
    <phoneticPr fontId="47" type="noConversion"/>
  </si>
  <si>
    <t>应得B</t>
    <phoneticPr fontId="47" type="noConversion"/>
  </si>
  <si>
    <t>②应得</t>
  </si>
  <si>
    <t>③应得</t>
    <phoneticPr fontId="47" type="noConversion"/>
  </si>
  <si>
    <t>顿数</t>
  </si>
  <si>
    <t>④应得</t>
    <phoneticPr fontId="47" type="noConversion"/>
  </si>
  <si>
    <t>应发</t>
    <phoneticPr fontId="47" type="noConversion"/>
  </si>
  <si>
    <t>⑤实发</t>
    <phoneticPr fontId="47" type="noConversion"/>
  </si>
  <si>
    <t>杨智锋</t>
    <phoneticPr fontId="47" type="noConversion"/>
  </si>
  <si>
    <t>质量部</t>
    <phoneticPr fontId="8" type="noConversion"/>
  </si>
  <si>
    <t>高温</t>
    <phoneticPr fontId="47" type="noConversion"/>
  </si>
  <si>
    <t>检验组长</t>
  </si>
  <si>
    <t>线束车间计时人员工资统计表（2020年2月份）</t>
  </si>
  <si>
    <t>计时工资（元/天）</t>
  </si>
  <si>
    <t>计时工资</t>
  </si>
  <si>
    <t>指导工</t>
  </si>
  <si>
    <t>线束车间计时班组长工资统计表（2020年4月份）</t>
    <phoneticPr fontId="8" type="noConversion"/>
  </si>
  <si>
    <t>2020年4月工资统计</t>
    <phoneticPr fontId="61" type="noConversion"/>
  </si>
  <si>
    <t>序号</t>
    <phoneticPr fontId="61" type="noConversion"/>
  </si>
  <si>
    <t>部门</t>
    <phoneticPr fontId="61" type="noConversion"/>
  </si>
  <si>
    <t>姓名</t>
    <phoneticPr fontId="61" type="noConversion"/>
  </si>
  <si>
    <t>工号</t>
    <phoneticPr fontId="61" type="noConversion"/>
  </si>
  <si>
    <t>出勤</t>
    <phoneticPr fontId="61" type="noConversion"/>
  </si>
  <si>
    <t>单价</t>
    <phoneticPr fontId="61" type="noConversion"/>
  </si>
  <si>
    <t>金额</t>
    <phoneticPr fontId="61" type="noConversion"/>
  </si>
  <si>
    <t>小计</t>
    <phoneticPr fontId="61" type="noConversion"/>
  </si>
  <si>
    <t>全勤奖</t>
    <phoneticPr fontId="61" type="noConversion"/>
  </si>
  <si>
    <t>补助</t>
    <phoneticPr fontId="61" type="noConversion"/>
  </si>
  <si>
    <t>工龄</t>
    <phoneticPr fontId="61" type="noConversion"/>
  </si>
  <si>
    <t>工龄金额</t>
    <phoneticPr fontId="61" type="noConversion"/>
  </si>
  <si>
    <t>应发工资</t>
    <phoneticPr fontId="61" type="noConversion"/>
  </si>
  <si>
    <t>小线仓库</t>
    <phoneticPr fontId="61" type="noConversion"/>
  </si>
  <si>
    <t>康秀英</t>
    <phoneticPr fontId="61" type="noConversion"/>
  </si>
  <si>
    <t>2020年04月份仓库班组长管理员工资统计</t>
    <phoneticPr fontId="61" type="noConversion"/>
  </si>
  <si>
    <t>工时</t>
    <phoneticPr fontId="61" type="noConversion"/>
  </si>
  <si>
    <t>标准工时</t>
    <phoneticPr fontId="61" type="noConversion"/>
  </si>
  <si>
    <t>固定</t>
    <phoneticPr fontId="61" type="noConversion"/>
  </si>
  <si>
    <t>岗位</t>
    <phoneticPr fontId="61" type="noConversion"/>
  </si>
  <si>
    <t>绩效</t>
    <phoneticPr fontId="61" type="noConversion"/>
  </si>
  <si>
    <t>全勤</t>
    <phoneticPr fontId="61" type="noConversion"/>
  </si>
  <si>
    <t>文凭</t>
    <phoneticPr fontId="61" type="noConversion"/>
  </si>
  <si>
    <t>小计</t>
    <phoneticPr fontId="61" type="noConversion"/>
  </si>
  <si>
    <t>扣工时</t>
    <phoneticPr fontId="61" type="noConversion"/>
  </si>
  <si>
    <t>加班</t>
    <phoneticPr fontId="61" type="noConversion"/>
  </si>
  <si>
    <t>单价</t>
    <phoneticPr fontId="61" type="noConversion"/>
  </si>
  <si>
    <t>加班费</t>
    <phoneticPr fontId="61" type="noConversion"/>
  </si>
  <si>
    <t>工龄</t>
    <phoneticPr fontId="61" type="noConversion"/>
  </si>
  <si>
    <t>工龄金额</t>
    <phoneticPr fontId="61" type="noConversion"/>
  </si>
  <si>
    <t>总计</t>
    <phoneticPr fontId="61" type="noConversion"/>
  </si>
  <si>
    <t>金高峰</t>
    <phoneticPr fontId="61" type="noConversion"/>
  </si>
  <si>
    <t>实际部门</t>
    <phoneticPr fontId="47" type="noConversion"/>
  </si>
  <si>
    <t>合计工资</t>
    <phoneticPr fontId="47" type="noConversion"/>
  </si>
  <si>
    <t>工作日</t>
    <phoneticPr fontId="47" type="noConversion"/>
  </si>
  <si>
    <t>其他</t>
    <phoneticPr fontId="47" type="noConversion"/>
  </si>
  <si>
    <t>奖励</t>
    <phoneticPr fontId="47" type="noConversion"/>
  </si>
  <si>
    <t>扣款</t>
    <phoneticPr fontId="47" type="noConversion"/>
  </si>
  <si>
    <t>合计工资</t>
    <phoneticPr fontId="47" type="noConversion"/>
  </si>
  <si>
    <t>管理绩效</t>
    <phoneticPr fontId="47" type="noConversion"/>
  </si>
  <si>
    <t>销售绩效</t>
    <phoneticPr fontId="47" type="noConversion"/>
  </si>
  <si>
    <t>参加绩效考核</t>
    <phoneticPr fontId="47" type="noConversion"/>
  </si>
  <si>
    <t>品质部计时检验工资统计表</t>
    <phoneticPr fontId="47" type="noConversion"/>
  </si>
  <si>
    <t>出勤天数</t>
    <phoneticPr fontId="61" type="noConversion"/>
  </si>
  <si>
    <t>法定天数</t>
    <phoneticPr fontId="61" type="noConversion"/>
  </si>
  <si>
    <t>加班/缺勤天数</t>
    <phoneticPr fontId="61" type="noConversion"/>
  </si>
  <si>
    <t>基本
工资</t>
    <phoneticPr fontId="61" type="noConversion"/>
  </si>
  <si>
    <t>岗位
工资</t>
    <phoneticPr fontId="61" type="noConversion"/>
  </si>
  <si>
    <r>
      <rPr>
        <sz val="8"/>
        <color theme="1"/>
        <rFont val="微软雅黑"/>
        <family val="2"/>
        <charset val="134"/>
      </rPr>
      <t>名义绩效工资</t>
    </r>
    <phoneticPr fontId="61" type="noConversion"/>
  </si>
  <si>
    <r>
      <rPr>
        <sz val="8"/>
        <color theme="1"/>
        <rFont val="微软雅黑"/>
        <family val="2"/>
        <charset val="134"/>
      </rPr>
      <t>绩效考核结果</t>
    </r>
    <phoneticPr fontId="61" type="noConversion"/>
  </si>
  <si>
    <r>
      <rPr>
        <sz val="8"/>
        <color theme="1"/>
        <rFont val="微软雅黑"/>
        <family val="2"/>
        <charset val="134"/>
      </rPr>
      <t>实际绩效工资</t>
    </r>
    <phoneticPr fontId="61" type="noConversion"/>
  </si>
  <si>
    <r>
      <rPr>
        <sz val="8"/>
        <color theme="1"/>
        <rFont val="宋体"/>
        <family val="3"/>
        <charset val="134"/>
      </rPr>
      <t>补</t>
    </r>
    <r>
      <rPr>
        <sz val="8"/>
        <color theme="1"/>
        <rFont val="Arial"/>
        <family val="2"/>
      </rPr>
      <t>19</t>
    </r>
    <r>
      <rPr>
        <sz val="8"/>
        <color theme="1"/>
        <rFont val="宋体"/>
        <family val="3"/>
        <charset val="134"/>
      </rPr>
      <t>年</t>
    </r>
    <phoneticPr fontId="61" type="noConversion"/>
  </si>
  <si>
    <t>工龄
工资</t>
    <phoneticPr fontId="61" type="noConversion"/>
  </si>
  <si>
    <t>资职
补贴</t>
    <phoneticPr fontId="61" type="noConversion"/>
  </si>
  <si>
    <t>请假扣除</t>
    <phoneticPr fontId="61" type="noConversion"/>
  </si>
  <si>
    <t>加班工资</t>
    <phoneticPr fontId="61" type="noConversion"/>
  </si>
  <si>
    <t>全勤高温费</t>
    <phoneticPr fontId="61" type="noConversion"/>
  </si>
  <si>
    <t>合计</t>
    <phoneticPr fontId="61" type="noConversion"/>
  </si>
  <si>
    <t>钱叶青</t>
    <phoneticPr fontId="47" type="noConversion"/>
  </si>
  <si>
    <t>主管</t>
    <phoneticPr fontId="47" type="noConversion"/>
  </si>
  <si>
    <t>发运部出勤工资表2020年4月份</t>
    <phoneticPr fontId="61" type="noConversion"/>
  </si>
  <si>
    <t>累计出勤</t>
    <phoneticPr fontId="61" type="noConversion"/>
  </si>
  <si>
    <t>均值</t>
    <phoneticPr fontId="61" type="noConversion"/>
  </si>
  <si>
    <t>金额</t>
    <phoneticPr fontId="61" type="noConversion"/>
  </si>
  <si>
    <t>实发金额</t>
    <phoneticPr fontId="61" type="noConversion"/>
  </si>
  <si>
    <t>其他</t>
    <phoneticPr fontId="61" type="noConversion"/>
  </si>
  <si>
    <t>高温费</t>
    <phoneticPr fontId="61" type="noConversion"/>
  </si>
  <si>
    <t>备注</t>
    <phoneticPr fontId="61" type="noConversion"/>
  </si>
  <si>
    <t>身份证号码</t>
    <phoneticPr fontId="61" type="noConversion"/>
  </si>
  <si>
    <t>李兴元</t>
    <phoneticPr fontId="61" type="noConversion"/>
  </si>
  <si>
    <t>342422 19680718 4056</t>
    <phoneticPr fontId="61" type="noConversion"/>
  </si>
  <si>
    <t>加班天数、加班/缺勤天数</t>
    <phoneticPr fontId="8" type="noConversion"/>
  </si>
  <si>
    <t>每日平均工资</t>
  </si>
  <si>
    <t>扣款</t>
    <phoneticPr fontId="8" type="noConversion"/>
  </si>
  <si>
    <t>住宿补贴③应得</t>
    <phoneticPr fontId="8" type="noConversion"/>
  </si>
  <si>
    <t>伙食补贴③应得</t>
    <phoneticPr fontId="8" type="noConversion"/>
  </si>
  <si>
    <t>职员姓名、姓名</t>
    <phoneticPr fontId="8" type="noConversion"/>
  </si>
  <si>
    <t>工作日、工时、出勤、累计出勤、出勤天数</t>
    <phoneticPr fontId="8" type="noConversion"/>
  </si>
  <si>
    <t>高温费</t>
    <phoneticPr fontId="8" type="noConversion"/>
  </si>
  <si>
    <t>全勤奖、全勤</t>
    <phoneticPr fontId="8" type="noConversion"/>
  </si>
  <si>
    <t>取数表金蝶（个调税）</t>
    <phoneticPr fontId="8" type="noConversion"/>
  </si>
  <si>
    <t>取数表工会（金额）</t>
    <phoneticPr fontId="8" type="noConversion"/>
  </si>
  <si>
    <t>取数表公积金20（公积金）</t>
    <phoneticPr fontId="8" type="noConversion"/>
  </si>
  <si>
    <t>取数表社保20（劳动保险金）</t>
    <phoneticPr fontId="8" type="noConversion"/>
  </si>
  <si>
    <t>取数表社保20（基本养老保险费）</t>
    <phoneticPr fontId="8" type="noConversion"/>
  </si>
  <si>
    <t>取数表社保20（基本医疗保险费）</t>
    <phoneticPr fontId="8" type="noConversion"/>
  </si>
  <si>
    <t>取数表社保20（失业保险费）</t>
    <phoneticPr fontId="8" type="noConversion"/>
  </si>
  <si>
    <t>取数表独生费20（金额元）</t>
    <phoneticPr fontId="8" type="noConversion"/>
  </si>
  <si>
    <t>主表表头</t>
    <phoneticPr fontId="8" type="noConversion"/>
  </si>
  <si>
    <t>主表状态</t>
    <phoneticPr fontId="8" type="noConversion"/>
  </si>
  <si>
    <t>主表参数</t>
    <phoneticPr fontId="8" type="noConversion"/>
  </si>
  <si>
    <t>加班天数*日工资</t>
    <phoneticPr fontId="8" type="noConversion"/>
  </si>
  <si>
    <t>职员姓名</t>
    <phoneticPr fontId="8" type="noConversion"/>
  </si>
  <si>
    <t>工号</t>
    <phoneticPr fontId="8" type="noConversion"/>
  </si>
  <si>
    <t>出勤总时数</t>
    <phoneticPr fontId="8" type="noConversion"/>
  </si>
  <si>
    <t>事假总时数</t>
    <phoneticPr fontId="8" type="noConversion"/>
  </si>
  <si>
    <t>实际出勤天数/工作日</t>
    <phoneticPr fontId="8" type="noConversion"/>
  </si>
  <si>
    <t>加班天数</t>
    <phoneticPr fontId="8" type="noConversion"/>
  </si>
  <si>
    <t>计件工资总金额</t>
    <phoneticPr fontId="8" type="noConversion"/>
  </si>
  <si>
    <t>计件单价</t>
    <phoneticPr fontId="8" type="noConversion"/>
  </si>
  <si>
    <t>计件工资</t>
    <phoneticPr fontId="8" type="noConversion"/>
  </si>
  <si>
    <t>固定工资</t>
    <phoneticPr fontId="8" type="noConversion"/>
  </si>
  <si>
    <t>日工资</t>
    <phoneticPr fontId="8" type="noConversion"/>
  </si>
  <si>
    <t>加班费</t>
    <phoneticPr fontId="8" type="noConversion"/>
  </si>
  <si>
    <t>绩效工资</t>
    <phoneticPr fontId="8" type="noConversion"/>
  </si>
  <si>
    <t>其他</t>
    <phoneticPr fontId="8" type="noConversion"/>
  </si>
  <si>
    <t>住宿补贴</t>
    <phoneticPr fontId="8" type="noConversion"/>
  </si>
  <si>
    <t>伙食补贴</t>
    <phoneticPr fontId="8" type="noConversion"/>
  </si>
  <si>
    <t>补贴小计</t>
    <phoneticPr fontId="8" type="noConversion"/>
  </si>
  <si>
    <t>工龄工资</t>
    <phoneticPr fontId="8" type="noConversion"/>
  </si>
  <si>
    <t>高温费</t>
    <phoneticPr fontId="8" type="noConversion"/>
  </si>
  <si>
    <t>资职补贴</t>
    <phoneticPr fontId="8" type="noConversion"/>
  </si>
  <si>
    <t>扣款</t>
    <phoneticPr fontId="8" type="noConversion"/>
  </si>
  <si>
    <t>支付暂押</t>
    <phoneticPr fontId="8" type="noConversion"/>
  </si>
  <si>
    <t>病假补贴</t>
    <phoneticPr fontId="8" type="noConversion"/>
  </si>
  <si>
    <t>值班费</t>
    <phoneticPr fontId="8" type="noConversion"/>
  </si>
  <si>
    <t>奖励</t>
    <phoneticPr fontId="8" type="noConversion"/>
  </si>
  <si>
    <t>社保补贴</t>
    <phoneticPr fontId="8" type="noConversion"/>
  </si>
  <si>
    <t>全勤奖金额</t>
    <phoneticPr fontId="8" type="noConversion"/>
  </si>
  <si>
    <t>假期工资</t>
    <phoneticPr fontId="8" type="noConversion"/>
  </si>
  <si>
    <t>质量奖励</t>
    <phoneticPr fontId="8" type="noConversion"/>
  </si>
  <si>
    <t>质量罚款</t>
    <phoneticPr fontId="8" type="noConversion"/>
  </si>
  <si>
    <t>绩效扣除</t>
    <phoneticPr fontId="8" type="noConversion"/>
  </si>
  <si>
    <t>罚款扣款金额（迟到）</t>
    <phoneticPr fontId="8" type="noConversion"/>
  </si>
  <si>
    <t>扣代付社保</t>
    <phoneticPr fontId="8" type="noConversion"/>
  </si>
  <si>
    <t>扣款合计</t>
    <phoneticPr fontId="8" type="noConversion"/>
  </si>
  <si>
    <t>补贴奖励合计</t>
    <phoneticPr fontId="8" type="noConversion"/>
  </si>
  <si>
    <t>应发工资</t>
    <phoneticPr fontId="8" type="noConversion"/>
  </si>
  <si>
    <t>独生子女费</t>
    <phoneticPr fontId="8" type="noConversion"/>
  </si>
  <si>
    <t>劳动保险金</t>
    <phoneticPr fontId="8" type="noConversion"/>
  </si>
  <si>
    <t>基本养老保险费</t>
    <phoneticPr fontId="8" type="noConversion"/>
  </si>
  <si>
    <t>基本医疗保险费</t>
    <phoneticPr fontId="8" type="noConversion"/>
  </si>
  <si>
    <t>失业保险费</t>
    <phoneticPr fontId="8" type="noConversion"/>
  </si>
  <si>
    <t>公积金</t>
    <phoneticPr fontId="8" type="noConversion"/>
  </si>
  <si>
    <t>工会费</t>
    <phoneticPr fontId="8" type="noConversion"/>
  </si>
  <si>
    <t>加计扣除</t>
    <phoneticPr fontId="8" type="noConversion"/>
  </si>
  <si>
    <t>税前计税工资</t>
    <phoneticPr fontId="8" type="noConversion"/>
  </si>
  <si>
    <t>个调税</t>
    <phoneticPr fontId="8" type="noConversion"/>
  </si>
  <si>
    <t>税后工资</t>
    <phoneticPr fontId="8" type="noConversion"/>
  </si>
  <si>
    <t>取数表奖罚（奖励金额）</t>
    <phoneticPr fontId="8" type="noConversion"/>
  </si>
  <si>
    <t>取数表奖罚（处罚金额）</t>
    <phoneticPr fontId="8" type="noConversion"/>
  </si>
  <si>
    <t>取数表假期工资20（金额/元）</t>
    <phoneticPr fontId="8" type="noConversion"/>
  </si>
  <si>
    <t>绩效扣款</t>
    <phoneticPr fontId="8" type="noConversion"/>
  </si>
  <si>
    <t>取数表绩效人员（绩效扣款）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</si>
</sst>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7" formatCode="&quot;¥&quot;#,##0.00;&quot;¥&quot;\-#,##0.00"/>
    <numFmt numFmtId="43" formatCode="_ * #,##0.00_ ;_ * \-#,##0.00_ ;_ * &quot;-&quot;??_ ;_ @_ "/>
    <numFmt numFmtId="176" formatCode="0.00_);[Red]\(0.00\)"/>
    <numFmt numFmtId="177" formatCode="0.0_ "/>
    <numFmt numFmtId="178" formatCode="0_ "/>
    <numFmt numFmtId="179" formatCode="\¥#,##0.00;\¥\-#,##0.00"/>
    <numFmt numFmtId="180" formatCode="_ \¥* #,##0.00_ ;_ \¥* \-#,##0.00_ ;_ \¥* &quot;-&quot;??_ ;_ @_ "/>
    <numFmt numFmtId="181" formatCode="_ * #,##0_ ;_ * \-#,##0_ ;_ * &quot;-&quot;??_ ;_ @_ "/>
    <numFmt numFmtId="182" formatCode="0.00_ "/>
    <numFmt numFmtId="183" formatCode="#,##0.00_ "/>
    <numFmt numFmtId="184" formatCode="[DBNum1][$-804]yyyy&quot;年&quot;m&quot;月&quot;;@"/>
    <numFmt numFmtId="185" formatCode="#,##0.00_);[Red]\(#,##0.00\)"/>
    <numFmt numFmtId="186" formatCode="0_);[Red]\(0\)"/>
    <numFmt numFmtId="187" formatCode="yyyy&quot;年&quot;m&quot;月&quot;;@"/>
  </numFmts>
  <fonts count="107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0"/>
      <color indexed="8"/>
      <name val="楷体_GB2312"/>
      <charset val="134"/>
    </font>
    <font>
      <sz val="10"/>
      <name val="楷体_GB2312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  <font>
      <u/>
      <sz val="11"/>
      <color theme="1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11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2"/>
      <color rgb="FF0070C0"/>
      <name val="Arial"/>
      <family val="2"/>
    </font>
    <font>
      <sz val="12"/>
      <color theme="1"/>
      <name val="Arial"/>
      <family val="2"/>
    </font>
    <font>
      <sz val="12"/>
      <color rgb="FF0070C0"/>
      <name val="宋体"/>
      <family val="3"/>
      <charset val="134"/>
    </font>
    <font>
      <sz val="12"/>
      <color rgb="FF0070C0"/>
      <name val="微软雅黑"/>
      <family val="2"/>
      <charset val="134"/>
    </font>
    <font>
      <sz val="11"/>
      <color theme="1"/>
      <name val="宋体"/>
      <family val="3"/>
      <charset val="134"/>
    </font>
    <font>
      <sz val="12"/>
      <name val="Arial"/>
      <family val="2"/>
    </font>
    <font>
      <b/>
      <sz val="12"/>
      <color theme="1"/>
      <name val="Arial"/>
      <family val="2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0.5"/>
      <color rgb="FF0000FF"/>
      <name val="Arial"/>
      <family val="2"/>
    </font>
    <font>
      <b/>
      <sz val="10.5"/>
      <color rgb="FF0000FF"/>
      <name val="Arial"/>
      <family val="2"/>
    </font>
    <font>
      <b/>
      <sz val="10"/>
      <color indexed="8"/>
      <name val="宋体"/>
      <family val="3"/>
      <charset val="134"/>
    </font>
    <font>
      <b/>
      <sz val="18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8"/>
      <name val="宋体"/>
      <family val="3"/>
      <charset val="134"/>
    </font>
    <font>
      <b/>
      <sz val="8"/>
      <color indexed="8"/>
      <name val="宋体"/>
      <family val="3"/>
      <charset val="134"/>
    </font>
    <font>
      <b/>
      <sz val="8"/>
      <color theme="1"/>
      <name val="宋体"/>
      <family val="3"/>
      <charset val="134"/>
    </font>
    <font>
      <sz val="8"/>
      <name val="宋体"/>
      <family val="3"/>
      <charset val="134"/>
    </font>
    <font>
      <b/>
      <sz val="16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0"/>
      <name val="MS Sans Serif"/>
    </font>
    <font>
      <sz val="12"/>
      <color theme="1"/>
      <name val="宋体"/>
      <family val="3"/>
      <charset val="134"/>
      <scheme val="minor"/>
    </font>
    <font>
      <sz val="12"/>
      <color theme="1"/>
      <name val="仿宋"/>
      <family val="3"/>
      <charset val="134"/>
    </font>
    <font>
      <b/>
      <sz val="10"/>
      <name val="微软雅黑"/>
      <family val="2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宋体"/>
      <family val="3"/>
      <charset val="134"/>
      <scheme val="minor"/>
    </font>
    <font>
      <b/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indexed="8"/>
      <name val="宋体"/>
      <family val="3"/>
      <charset val="134"/>
    </font>
    <font>
      <sz val="11"/>
      <color theme="1"/>
      <name val="宋体"/>
      <family val="3"/>
      <charset val="134"/>
      <scheme val="major"/>
    </font>
    <font>
      <sz val="11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0"/>
      <name val="MS Sans Serif"/>
      <family val="2"/>
    </font>
    <font>
      <b/>
      <sz val="10"/>
      <color indexed="8"/>
      <name val="微软雅黑"/>
      <family val="2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</font>
    <font>
      <sz val="14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4"/>
      <color theme="1" tint="4.9989318521683403E-2"/>
      <name val="宋体"/>
      <family val="3"/>
      <charset val="134"/>
      <scheme val="minor"/>
    </font>
    <font>
      <b/>
      <sz val="16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20"/>
      <color indexed="8"/>
      <name val="宋体"/>
      <family val="3"/>
      <charset val="134"/>
    </font>
    <font>
      <sz val="16"/>
      <name val="宋体"/>
      <family val="3"/>
      <charset val="134"/>
    </font>
    <font>
      <b/>
      <sz val="11"/>
      <name val="微软雅黑"/>
      <family val="2"/>
      <charset val="134"/>
    </font>
    <font>
      <b/>
      <sz val="18"/>
      <color indexed="8"/>
      <name val="宋体"/>
      <family val="3"/>
      <charset val="134"/>
    </font>
    <font>
      <b/>
      <sz val="16"/>
      <name val="宋体"/>
      <family val="3"/>
      <charset val="134"/>
    </font>
    <font>
      <b/>
      <sz val="10"/>
      <color indexed="63"/>
      <name val="宋体"/>
      <family val="3"/>
      <charset val="134"/>
    </font>
    <font>
      <b/>
      <sz val="6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12"/>
      <name val="Arial"/>
      <family val="2"/>
    </font>
    <font>
      <b/>
      <sz val="12"/>
      <name val="微软雅黑"/>
      <family val="2"/>
      <charset val="134"/>
    </font>
    <font>
      <sz val="16"/>
      <name val="Arial"/>
      <family val="2"/>
    </font>
    <font>
      <b/>
      <sz val="10"/>
      <name val="Arial"/>
      <family val="2"/>
    </font>
    <font>
      <b/>
      <sz val="10"/>
      <color indexed="63"/>
      <name val="Arial"/>
      <family val="2"/>
    </font>
    <font>
      <b/>
      <sz val="10"/>
      <color indexed="63"/>
      <name val="微软雅黑"/>
      <family val="2"/>
      <charset val="134"/>
    </font>
    <font>
      <sz val="10"/>
      <name val="Arial"/>
      <family val="2"/>
    </font>
    <font>
      <sz val="10"/>
      <name val="微软雅黑"/>
      <family val="2"/>
      <charset val="134"/>
    </font>
    <font>
      <b/>
      <sz val="10"/>
      <color indexed="8"/>
      <name val="Arial"/>
      <family val="2"/>
    </font>
    <font>
      <b/>
      <sz val="11"/>
      <color theme="1"/>
      <name val="Arial"/>
      <family val="2"/>
    </font>
    <font>
      <b/>
      <sz val="14"/>
      <name val="宋体"/>
      <family val="3"/>
      <charset val="134"/>
    </font>
    <font>
      <b/>
      <sz val="9"/>
      <color indexed="8"/>
      <name val="宋体"/>
      <family val="3"/>
      <charset val="134"/>
    </font>
    <font>
      <b/>
      <sz val="9"/>
      <color theme="1"/>
      <name val="宋体"/>
      <family val="3"/>
      <charset val="134"/>
    </font>
    <font>
      <b/>
      <sz val="24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6"/>
      <name val="微软雅黑"/>
      <family val="2"/>
      <charset val="134"/>
    </font>
    <font>
      <sz val="12"/>
      <name val="微软雅黑"/>
      <family val="2"/>
      <charset val="134"/>
    </font>
    <font>
      <sz val="10"/>
      <color indexed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2"/>
      <color theme="1"/>
      <name val="宋体"/>
      <family val="3"/>
      <charset val="134"/>
      <scheme val="minor"/>
    </font>
    <font>
      <sz val="8"/>
      <color theme="1"/>
      <name val="Arial"/>
      <family val="2"/>
    </font>
    <font>
      <sz val="8"/>
      <color theme="1"/>
      <name val="微软雅黑"/>
      <family val="2"/>
      <charset val="134"/>
    </font>
    <font>
      <sz val="8"/>
      <color theme="1"/>
      <name val="宋体"/>
      <family val="3"/>
      <charset val="134"/>
    </font>
    <font>
      <sz val="18"/>
      <color theme="1"/>
      <name val="宋体"/>
      <family val="2"/>
      <charset val="134"/>
      <scheme val="minor"/>
    </font>
    <font>
      <sz val="16"/>
      <color theme="1"/>
      <name val="宋体"/>
      <family val="2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85961485641044"/>
        <bgColor theme="4" tint="0.799859614856410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822992645039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31">
    <xf numFmtId="184" fontId="0" fillId="0" borderId="0"/>
    <xf numFmtId="184" fontId="5" fillId="0" borderId="0">
      <alignment vertical="center"/>
    </xf>
    <xf numFmtId="180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/>
    <xf numFmtId="184" fontId="33" fillId="0" borderId="0">
      <alignment vertical="center"/>
    </xf>
    <xf numFmtId="184" fontId="5" fillId="0" borderId="0"/>
    <xf numFmtId="184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184" fontId="33" fillId="0" borderId="0"/>
    <xf numFmtId="184" fontId="33" fillId="0" borderId="0">
      <alignment vertical="center"/>
    </xf>
    <xf numFmtId="184" fontId="33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49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44" fillId="0" borderId="0"/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44" fillId="0" borderId="0"/>
    <xf numFmtId="184" fontId="33" fillId="0" borderId="0">
      <alignment vertical="center"/>
    </xf>
    <xf numFmtId="184" fontId="33" fillId="0" borderId="0">
      <alignment vertical="center"/>
    </xf>
    <xf numFmtId="184" fontId="57" fillId="0" borderId="0"/>
    <xf numFmtId="184" fontId="5" fillId="0" borderId="0">
      <alignment vertical="center"/>
    </xf>
    <xf numFmtId="184" fontId="49" fillId="0" borderId="0">
      <alignment vertical="center"/>
    </xf>
    <xf numFmtId="184" fontId="5" fillId="0" borderId="0">
      <alignment vertical="center"/>
    </xf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>
      <alignment vertical="center"/>
    </xf>
    <xf numFmtId="184" fontId="5" fillId="0" borderId="0"/>
    <xf numFmtId="184" fontId="5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/>
    <xf numFmtId="184" fontId="33" fillId="0" borderId="0">
      <alignment vertical="center"/>
    </xf>
    <xf numFmtId="184" fontId="33" fillId="0" borderId="0">
      <alignment vertical="center"/>
    </xf>
    <xf numFmtId="184" fontId="33" fillId="0" borderId="0"/>
    <xf numFmtId="184" fontId="33" fillId="0" borderId="0">
      <alignment vertical="center"/>
    </xf>
    <xf numFmtId="184" fontId="57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5" fillId="0" borderId="0"/>
    <xf numFmtId="184" fontId="5" fillId="0" borderId="0"/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5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33" fillId="0" borderId="0">
      <alignment vertical="center"/>
    </xf>
    <xf numFmtId="184" fontId="5" fillId="0" borderId="0"/>
    <xf numFmtId="184" fontId="5" fillId="0" borderId="0"/>
    <xf numFmtId="184" fontId="10" fillId="0" borderId="0" applyNumberFormat="0" applyFill="0" applyBorder="0" applyAlignment="0" applyProtection="0"/>
    <xf numFmtId="184" fontId="10" fillId="0" borderId="0" applyNumberFormat="0" applyFill="0" applyBorder="0" applyAlignment="0" applyProtection="0"/>
    <xf numFmtId="184" fontId="56" fillId="11" borderId="0" applyNumberFormat="0" applyBorder="0" applyAlignment="0" applyProtection="0">
      <alignment vertical="center"/>
    </xf>
    <xf numFmtId="184" fontId="56" fillId="11" borderId="0" applyNumberFormat="0" applyBorder="0" applyAlignment="0" applyProtection="0">
      <alignment vertical="center"/>
    </xf>
    <xf numFmtId="184" fontId="56" fillId="11" borderId="0" applyNumberFormat="0" applyBorder="0" applyAlignment="0" applyProtection="0">
      <alignment vertical="center"/>
    </xf>
    <xf numFmtId="180" fontId="33" fillId="0" borderId="0" applyFont="0" applyFill="0" applyBorder="0" applyAlignment="0" applyProtection="0">
      <alignment vertical="center"/>
    </xf>
    <xf numFmtId="180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57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/>
  </cellStyleXfs>
  <cellXfs count="819">
    <xf numFmtId="184" fontId="0" fillId="0" borderId="0" xfId="0"/>
    <xf numFmtId="184" fontId="0" fillId="0" borderId="0" xfId="0" applyNumberFormat="1"/>
    <xf numFmtId="184" fontId="0" fillId="0" borderId="1" xfId="0" applyBorder="1"/>
    <xf numFmtId="49" fontId="1" fillId="0" borderId="1" xfId="4" applyNumberFormat="1" applyFont="1" applyBorder="1" applyAlignment="1"/>
    <xf numFmtId="49" fontId="0" fillId="0" borderId="1" xfId="0" applyNumberFormat="1" applyBorder="1"/>
    <xf numFmtId="184" fontId="0" fillId="0" borderId="1" xfId="0" applyFill="1" applyBorder="1"/>
    <xf numFmtId="49" fontId="0" fillId="0" borderId="1" xfId="0" applyNumberFormat="1" applyFont="1" applyBorder="1"/>
    <xf numFmtId="184" fontId="1" fillId="2" borderId="1" xfId="0" applyFont="1" applyFill="1" applyBorder="1"/>
    <xf numFmtId="49" fontId="0" fillId="0" borderId="2" xfId="4" applyNumberFormat="1" applyFont="1" applyFill="1" applyBorder="1" applyAlignment="1"/>
    <xf numFmtId="49" fontId="2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/>
    <xf numFmtId="184" fontId="2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/>
    <xf numFmtId="49" fontId="0" fillId="0" borderId="1" xfId="4" applyNumberFormat="1" applyFont="1" applyBorder="1" applyAlignment="1"/>
    <xf numFmtId="49" fontId="0" fillId="0" borderId="1" xfId="4" applyNumberFormat="1" applyFont="1" applyFill="1" applyBorder="1" applyAlignment="1"/>
    <xf numFmtId="49" fontId="0" fillId="0" borderId="0" xfId="4" applyNumberFormat="1" applyFont="1" applyBorder="1" applyAlignment="1"/>
    <xf numFmtId="184" fontId="0" fillId="2" borderId="1" xfId="0" applyFill="1" applyBorder="1"/>
    <xf numFmtId="49" fontId="0" fillId="0" borderId="1" xfId="0" applyNumberFormat="1" applyFill="1" applyBorder="1"/>
    <xf numFmtId="184" fontId="0" fillId="0" borderId="1" xfId="0" applyBorder="1" applyAlignment="1"/>
    <xf numFmtId="184" fontId="0" fillId="2" borderId="1" xfId="0" applyFill="1" applyBorder="1" applyAlignment="1"/>
    <xf numFmtId="49" fontId="0" fillId="0" borderId="1" xfId="0" applyNumberFormat="1" applyFill="1" applyBorder="1" applyAlignment="1"/>
    <xf numFmtId="184" fontId="0" fillId="3" borderId="1" xfId="0" applyFill="1" applyBorder="1"/>
    <xf numFmtId="184" fontId="0" fillId="2" borderId="1" xfId="0" applyFont="1" applyFill="1" applyBorder="1"/>
    <xf numFmtId="184" fontId="0" fillId="0" borderId="1" xfId="0" applyFont="1" applyBorder="1"/>
    <xf numFmtId="184" fontId="0" fillId="0" borderId="1" xfId="0" applyFont="1" applyFill="1" applyBorder="1"/>
    <xf numFmtId="184" fontId="0" fillId="0" borderId="3" xfId="0" applyFont="1" applyFill="1" applyBorder="1"/>
    <xf numFmtId="184" fontId="0" fillId="0" borderId="0" xfId="0" applyAlignment="1"/>
    <xf numFmtId="14" fontId="0" fillId="0" borderId="0" xfId="0" applyNumberFormat="1"/>
    <xf numFmtId="14" fontId="0" fillId="2" borderId="0" xfId="0" applyNumberFormat="1" applyFill="1"/>
    <xf numFmtId="184" fontId="0" fillId="0" borderId="0" xfId="0" applyFill="1"/>
    <xf numFmtId="184" fontId="2" fillId="0" borderId="1" xfId="33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/>
    <xf numFmtId="184" fontId="2" fillId="0" borderId="1" xfId="33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vertical="center"/>
    </xf>
    <xf numFmtId="184" fontId="4" fillId="0" borderId="1" xfId="33" applyFont="1" applyFill="1" applyBorder="1" applyAlignment="1">
      <alignment horizontal="center" vertical="center"/>
    </xf>
    <xf numFmtId="184" fontId="2" fillId="0" borderId="1" xfId="0" applyNumberFormat="1" applyFont="1" applyFill="1" applyBorder="1" applyAlignment="1">
      <alignment horizontal="center" vertical="center"/>
    </xf>
    <xf numFmtId="184" fontId="0" fillId="3" borderId="1" xfId="0" applyFont="1" applyFill="1" applyBorder="1"/>
    <xf numFmtId="49" fontId="1" fillId="0" borderId="3" xfId="4" applyNumberFormat="1" applyFont="1" applyBorder="1" applyAlignment="1"/>
    <xf numFmtId="184" fontId="0" fillId="0" borderId="1" xfId="0" applyFont="1" applyBorder="1" applyAlignment="1"/>
    <xf numFmtId="49" fontId="2" fillId="0" borderId="0" xfId="0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vertical="center"/>
    </xf>
    <xf numFmtId="184" fontId="0" fillId="0" borderId="0" xfId="0" applyBorder="1"/>
    <xf numFmtId="49" fontId="0" fillId="2" borderId="1" xfId="0" applyNumberFormat="1" applyFill="1" applyBorder="1"/>
    <xf numFmtId="49" fontId="0" fillId="2" borderId="0" xfId="0" applyNumberFormat="1" applyFill="1" applyBorder="1"/>
    <xf numFmtId="14" fontId="1" fillId="0" borderId="1" xfId="0" applyNumberFormat="1" applyFont="1" applyFill="1" applyBorder="1" applyAlignment="1">
      <alignment horizontal="center" vertical="center"/>
    </xf>
    <xf numFmtId="184" fontId="5" fillId="0" borderId="1" xfId="79" applyFont="1" applyBorder="1"/>
    <xf numFmtId="14" fontId="1" fillId="0" borderId="0" xfId="0" applyNumberFormat="1" applyFont="1" applyFill="1" applyBorder="1" applyAlignment="1">
      <alignment horizontal="center" vertical="center"/>
    </xf>
    <xf numFmtId="184" fontId="0" fillId="2" borderId="1" xfId="0" applyFont="1" applyFill="1" applyBorder="1" applyAlignment="1"/>
    <xf numFmtId="14" fontId="0" fillId="0" borderId="1" xfId="0" applyNumberFormat="1" applyBorder="1"/>
    <xf numFmtId="184" fontId="6" fillId="0" borderId="1" xfId="0" applyFont="1" applyBorder="1" applyAlignment="1" applyProtection="1">
      <protection locked="0"/>
    </xf>
    <xf numFmtId="14" fontId="0" fillId="0" borderId="0" xfId="0" applyNumberFormat="1" applyFont="1" applyBorder="1"/>
    <xf numFmtId="49" fontId="0" fillId="0" borderId="0" xfId="4" applyNumberFormat="1" applyFont="1" applyFill="1" applyBorder="1" applyAlignment="1"/>
    <xf numFmtId="49" fontId="0" fillId="0" borderId="1" xfId="4" applyNumberFormat="1" applyFont="1" applyFill="1" applyBorder="1" applyAlignment="1">
      <alignment horizontal="left"/>
    </xf>
    <xf numFmtId="14" fontId="0" fillId="0" borderId="1" xfId="0" applyNumberFormat="1" applyFont="1" applyBorder="1"/>
    <xf numFmtId="49" fontId="0" fillId="0" borderId="2" xfId="4" applyNumberFormat="1" applyFont="1" applyBorder="1" applyAlignment="1"/>
    <xf numFmtId="184" fontId="0" fillId="0" borderId="2" xfId="0" applyBorder="1"/>
    <xf numFmtId="178" fontId="7" fillId="0" borderId="1" xfId="0" applyNumberFormat="1" applyFont="1" applyFill="1" applyBorder="1" applyAlignment="1">
      <alignment horizontal="center" vertical="center"/>
    </xf>
    <xf numFmtId="43" fontId="0" fillId="0" borderId="1" xfId="4" applyFont="1" applyBorder="1" applyAlignment="1"/>
    <xf numFmtId="43" fontId="0" fillId="2" borderId="1" xfId="4" applyFont="1" applyFill="1" applyBorder="1" applyAlignment="1"/>
    <xf numFmtId="43" fontId="0" fillId="0" borderId="0" xfId="4" applyFont="1" applyAlignment="1"/>
    <xf numFmtId="43" fontId="0" fillId="0" borderId="0" xfId="4" applyFont="1" applyFill="1" applyBorder="1" applyAlignment="1"/>
    <xf numFmtId="43" fontId="0" fillId="0" borderId="0" xfId="4" applyFont="1" applyBorder="1" applyAlignment="1"/>
    <xf numFmtId="184" fontId="0" fillId="0" borderId="0" xfId="0" applyNumberFormat="1"/>
    <xf numFmtId="184" fontId="0" fillId="0" borderId="1" xfId="0" applyBorder="1" applyAlignment="1">
      <alignment vertical="center"/>
    </xf>
    <xf numFmtId="184" fontId="11" fillId="5" borderId="1" xfId="0" applyFont="1" applyFill="1" applyBorder="1" applyAlignment="1">
      <alignment vertical="center"/>
    </xf>
    <xf numFmtId="43" fontId="11" fillId="5" borderId="1" xfId="4" applyFont="1" applyFill="1" applyBorder="1" applyAlignment="1">
      <alignment vertical="center"/>
    </xf>
    <xf numFmtId="184" fontId="11" fillId="2" borderId="1" xfId="0" applyFont="1" applyFill="1" applyBorder="1"/>
    <xf numFmtId="43" fontId="0" fillId="0" borderId="1" xfId="4" applyFont="1" applyBorder="1" applyAlignment="1">
      <alignment vertical="center"/>
    </xf>
    <xf numFmtId="2" fontId="12" fillId="6" borderId="1" xfId="0" applyNumberFormat="1" applyFont="1" applyFill="1" applyBorder="1" applyAlignment="1" applyProtection="1">
      <alignment horizontal="center" vertical="center"/>
    </xf>
    <xf numFmtId="184" fontId="1" fillId="0" borderId="1" xfId="0" applyFont="1" applyFill="1" applyBorder="1" applyAlignment="1">
      <alignment horizontal="center"/>
    </xf>
    <xf numFmtId="184" fontId="0" fillId="0" borderId="1" xfId="0" applyBorder="1" applyAlignment="1">
      <alignment horizontal="left"/>
    </xf>
    <xf numFmtId="184" fontId="0" fillId="2" borderId="1" xfId="0" applyFill="1" applyBorder="1" applyAlignment="1">
      <alignment horizontal="left"/>
    </xf>
    <xf numFmtId="184" fontId="0" fillId="2" borderId="1" xfId="0" applyFill="1" applyBorder="1" applyAlignment="1">
      <alignment vertical="center"/>
    </xf>
    <xf numFmtId="184" fontId="0" fillId="0" borderId="4" xfId="0" applyBorder="1"/>
    <xf numFmtId="184" fontId="5" fillId="2" borderId="1" xfId="0" applyFont="1" applyFill="1" applyBorder="1"/>
    <xf numFmtId="43" fontId="1" fillId="0" borderId="1" xfId="4" applyFont="1" applyFill="1" applyBorder="1" applyAlignment="1">
      <alignment horizontal="center"/>
    </xf>
    <xf numFmtId="184" fontId="1" fillId="0" borderId="4" xfId="0" applyFont="1" applyBorder="1" applyAlignment="1">
      <alignment horizontal="center"/>
    </xf>
    <xf numFmtId="184" fontId="0" fillId="0" borderId="1" xfId="0" applyNumberFormat="1" applyBorder="1"/>
    <xf numFmtId="184" fontId="4" fillId="7" borderId="4" xfId="0" applyFont="1" applyFill="1" applyBorder="1" applyAlignment="1">
      <alignment horizontal="center" vertical="center"/>
    </xf>
    <xf numFmtId="43" fontId="0" fillId="0" borderId="1" xfId="4" applyFont="1" applyBorder="1" applyAlignment="1">
      <alignment horizontal="left"/>
    </xf>
    <xf numFmtId="184" fontId="0" fillId="0" borderId="4" xfId="0" applyBorder="1" applyAlignment="1">
      <alignment horizontal="left"/>
    </xf>
    <xf numFmtId="43" fontId="0" fillId="2" borderId="1" xfId="4" applyFont="1" applyFill="1" applyBorder="1" applyAlignment="1">
      <alignment horizontal="left"/>
    </xf>
    <xf numFmtId="184" fontId="0" fillId="2" borderId="4" xfId="0" applyFill="1" applyBorder="1" applyAlignment="1">
      <alignment horizontal="left"/>
    </xf>
    <xf numFmtId="184" fontId="0" fillId="0" borderId="0" xfId="0" applyAlignment="1">
      <alignment horizontal="left"/>
    </xf>
    <xf numFmtId="181" fontId="0" fillId="0" borderId="0" xfId="4" applyNumberFormat="1" applyFont="1" applyAlignment="1"/>
    <xf numFmtId="181" fontId="13" fillId="0" borderId="1" xfId="4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184" fontId="11" fillId="0" borderId="1" xfId="0" applyFont="1" applyBorder="1" applyAlignment="1">
      <alignment vertical="center"/>
    </xf>
    <xf numFmtId="9" fontId="13" fillId="0" borderId="1" xfId="6" applyFont="1" applyFill="1" applyBorder="1" applyAlignment="1">
      <alignment horizontal="center" vertical="center"/>
    </xf>
    <xf numFmtId="181" fontId="12" fillId="0" borderId="1" xfId="4" applyNumberFormat="1" applyFont="1" applyFill="1" applyBorder="1" applyAlignment="1">
      <alignment horizontal="center" vertical="center"/>
    </xf>
    <xf numFmtId="181" fontId="11" fillId="0" borderId="1" xfId="4" applyNumberFormat="1" applyFont="1" applyBorder="1" applyAlignment="1">
      <alignment vertical="center"/>
    </xf>
    <xf numFmtId="181" fontId="9" fillId="0" borderId="1" xfId="4" applyNumberFormat="1" applyFont="1" applyFill="1" applyBorder="1" applyAlignment="1">
      <alignment horizontal="center" vertical="center"/>
    </xf>
    <xf numFmtId="49" fontId="9" fillId="0" borderId="1" xfId="59" applyNumberFormat="1" applyFont="1" applyFill="1" applyBorder="1" applyAlignment="1">
      <alignment horizontal="center" vertical="center"/>
    </xf>
    <xf numFmtId="184" fontId="9" fillId="0" borderId="1" xfId="59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184" fontId="9" fillId="0" borderId="1" xfId="0" applyFont="1" applyFill="1" applyBorder="1" applyAlignment="1">
      <alignment horizontal="center" vertical="center"/>
    </xf>
    <xf numFmtId="49" fontId="9" fillId="0" borderId="1" xfId="58" applyNumberFormat="1" applyFont="1" applyFill="1" applyBorder="1" applyAlignment="1">
      <alignment horizontal="center" vertical="center"/>
    </xf>
    <xf numFmtId="184" fontId="9" fillId="0" borderId="1" xfId="58" applyFont="1" applyFill="1" applyBorder="1" applyAlignment="1">
      <alignment horizontal="center" vertical="center"/>
    </xf>
    <xf numFmtId="49" fontId="13" fillId="0" borderId="1" xfId="59" applyNumberFormat="1" applyFont="1" applyFill="1" applyBorder="1" applyAlignment="1">
      <alignment horizontal="center" vertical="center"/>
    </xf>
    <xf numFmtId="184" fontId="13" fillId="0" borderId="1" xfId="59" applyFont="1" applyFill="1" applyBorder="1" applyAlignment="1">
      <alignment horizontal="center" vertical="center"/>
    </xf>
    <xf numFmtId="181" fontId="14" fillId="0" borderId="1" xfId="4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 shrinkToFit="1"/>
    </xf>
    <xf numFmtId="184" fontId="9" fillId="0" borderId="1" xfId="0" applyFont="1" applyFill="1" applyBorder="1" applyAlignment="1">
      <alignment horizontal="center" vertical="center" shrinkToFit="1"/>
    </xf>
    <xf numFmtId="184" fontId="0" fillId="0" borderId="0" xfId="0" applyFont="1"/>
    <xf numFmtId="181" fontId="9" fillId="0" borderId="1" xfId="4" applyNumberFormat="1" applyFont="1" applyFill="1" applyBorder="1" applyAlignment="1">
      <alignment horizontal="center" vertical="center" shrinkToFit="1"/>
    </xf>
    <xf numFmtId="184" fontId="13" fillId="0" borderId="1" xfId="58" applyFont="1" applyFill="1" applyBorder="1" applyAlignment="1">
      <alignment horizontal="center" vertical="center"/>
    </xf>
    <xf numFmtId="184" fontId="11" fillId="0" borderId="1" xfId="0" applyFont="1" applyFill="1" applyBorder="1" applyAlignment="1"/>
    <xf numFmtId="49" fontId="13" fillId="0" borderId="1" xfId="58" applyNumberFormat="1" applyFont="1" applyFill="1" applyBorder="1" applyAlignment="1">
      <alignment horizontal="center" vertical="center"/>
    </xf>
    <xf numFmtId="184" fontId="13" fillId="0" borderId="1" xfId="0" applyFont="1" applyFill="1" applyBorder="1" applyAlignment="1">
      <alignment horizontal="center" vertical="center"/>
    </xf>
    <xf numFmtId="184" fontId="15" fillId="0" borderId="1" xfId="0" applyFont="1" applyFill="1" applyBorder="1" applyAlignment="1">
      <alignment horizontal="center" vertical="center" shrinkToFit="1"/>
    </xf>
    <xf numFmtId="49" fontId="14" fillId="0" borderId="1" xfId="0" applyNumberFormat="1" applyFont="1" applyFill="1" applyBorder="1" applyAlignment="1">
      <alignment horizontal="center" vertical="center"/>
    </xf>
    <xf numFmtId="184" fontId="14" fillId="0" borderId="1" xfId="0" applyFont="1" applyFill="1" applyBorder="1" applyAlignment="1">
      <alignment horizontal="center" vertical="center"/>
    </xf>
    <xf numFmtId="184" fontId="9" fillId="0" borderId="1" xfId="0" applyNumberFormat="1" applyFont="1" applyFill="1" applyBorder="1" applyAlignment="1">
      <alignment horizontal="center" vertical="center" shrinkToFit="1"/>
    </xf>
    <xf numFmtId="49" fontId="14" fillId="0" borderId="1" xfId="0" applyNumberFormat="1" applyFont="1" applyFill="1" applyBorder="1" applyAlignment="1">
      <alignment horizontal="center" vertical="center" shrinkToFit="1"/>
    </xf>
    <xf numFmtId="181" fontId="9" fillId="0" borderId="1" xfId="4" applyNumberFormat="1" applyFont="1" applyFill="1" applyBorder="1" applyAlignment="1">
      <alignment horizontal="center" shrinkToFit="1"/>
    </xf>
    <xf numFmtId="49" fontId="13" fillId="0" borderId="1" xfId="0" applyNumberFormat="1" applyFont="1" applyFill="1" applyBorder="1" applyAlignment="1">
      <alignment horizontal="center" vertical="center" shrinkToFit="1"/>
    </xf>
    <xf numFmtId="184" fontId="13" fillId="0" borderId="1" xfId="0" applyFont="1" applyFill="1" applyBorder="1" applyAlignment="1">
      <alignment horizontal="center" vertical="center" shrinkToFit="1"/>
    </xf>
    <xf numFmtId="184" fontId="9" fillId="0" borderId="1" xfId="105" applyNumberFormat="1" applyFont="1" applyFill="1" applyBorder="1" applyAlignment="1">
      <alignment horizontal="center" vertical="center"/>
    </xf>
    <xf numFmtId="184" fontId="13" fillId="0" borderId="1" xfId="105" applyNumberFormat="1" applyFont="1" applyFill="1" applyBorder="1" applyAlignment="1">
      <alignment horizontal="center" vertical="center"/>
    </xf>
    <xf numFmtId="49" fontId="14" fillId="0" borderId="1" xfId="58" applyNumberFormat="1" applyFont="1" applyFill="1" applyBorder="1" applyAlignment="1">
      <alignment horizontal="center" vertical="center"/>
    </xf>
    <xf numFmtId="49" fontId="14" fillId="0" borderId="1" xfId="59" applyNumberFormat="1" applyFont="1" applyFill="1" applyBorder="1" applyAlignment="1">
      <alignment horizontal="center" vertical="center"/>
    </xf>
    <xf numFmtId="184" fontId="16" fillId="0" borderId="1" xfId="0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 shrinkToFit="1"/>
    </xf>
    <xf numFmtId="184" fontId="16" fillId="0" borderId="1" xfId="0" applyFont="1" applyFill="1" applyBorder="1" applyAlignment="1">
      <alignment horizontal="center" vertical="center" shrinkToFit="1"/>
    </xf>
    <xf numFmtId="184" fontId="16" fillId="0" borderId="1" xfId="59" applyFont="1" applyFill="1" applyBorder="1" applyAlignment="1">
      <alignment horizontal="center" vertical="center"/>
    </xf>
    <xf numFmtId="181" fontId="17" fillId="0" borderId="1" xfId="4" applyNumberFormat="1" applyFont="1" applyFill="1" applyBorder="1" applyAlignment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/>
    </xf>
    <xf numFmtId="184" fontId="17" fillId="0" borderId="1" xfId="0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center" vertical="center"/>
    </xf>
    <xf numFmtId="43" fontId="11" fillId="0" borderId="1" xfId="4" applyFont="1" applyBorder="1" applyAlignment="1">
      <alignment vertical="center"/>
    </xf>
    <xf numFmtId="49" fontId="17" fillId="0" borderId="1" xfId="0" applyNumberFormat="1" applyFont="1" applyBorder="1" applyAlignment="1">
      <alignment horizontal="center" vertical="center"/>
    </xf>
    <xf numFmtId="184" fontId="17" fillId="0" borderId="1" xfId="0" applyFont="1" applyBorder="1" applyAlignment="1">
      <alignment horizontal="center" vertical="center"/>
    </xf>
    <xf numFmtId="14" fontId="17" fillId="0" borderId="2" xfId="0" applyNumberFormat="1" applyFont="1" applyBorder="1" applyAlignment="1">
      <alignment horizontal="center" vertical="center"/>
    </xf>
    <xf numFmtId="184" fontId="11" fillId="0" borderId="3" xfId="0" applyFont="1" applyFill="1" applyBorder="1" applyAlignment="1">
      <alignment vertical="center"/>
    </xf>
    <xf numFmtId="49" fontId="0" fillId="0" borderId="0" xfId="0" applyNumberFormat="1" applyFont="1"/>
    <xf numFmtId="184" fontId="17" fillId="0" borderId="1" xfId="0" applyFont="1" applyBorder="1" applyAlignment="1">
      <alignment horizontal="left" vertical="center"/>
    </xf>
    <xf numFmtId="49" fontId="17" fillId="2" borderId="1" xfId="0" applyNumberFormat="1" applyFont="1" applyFill="1" applyBorder="1" applyAlignment="1">
      <alignment horizontal="center" vertical="center"/>
    </xf>
    <xf numFmtId="184" fontId="0" fillId="0" borderId="1" xfId="0" applyFill="1" applyBorder="1" applyAlignment="1"/>
    <xf numFmtId="14" fontId="17" fillId="0" borderId="5" xfId="0" applyNumberFormat="1" applyFont="1" applyFill="1" applyBorder="1" applyAlignment="1">
      <alignment horizontal="center" vertical="center"/>
    </xf>
    <xf numFmtId="43" fontId="11" fillId="2" borderId="1" xfId="4" applyFont="1" applyFill="1" applyBorder="1" applyAlignment="1">
      <alignment vertical="center"/>
    </xf>
    <xf numFmtId="184" fontId="0" fillId="2" borderId="0" xfId="0" applyFont="1" applyFill="1"/>
    <xf numFmtId="184" fontId="17" fillId="2" borderId="1" xfId="0" applyFont="1" applyFill="1" applyBorder="1" applyAlignment="1">
      <alignment horizontal="center" vertical="center"/>
    </xf>
    <xf numFmtId="184" fontId="11" fillId="2" borderId="1" xfId="0" applyFont="1" applyFill="1" applyBorder="1" applyAlignment="1">
      <alignment vertical="center"/>
    </xf>
    <xf numFmtId="181" fontId="0" fillId="0" borderId="1" xfId="4" applyNumberFormat="1" applyFont="1" applyFill="1" applyBorder="1" applyAlignment="1">
      <alignment horizontal="center" vertical="center"/>
    </xf>
    <xf numFmtId="184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184" fontId="0" fillId="0" borderId="2" xfId="0" applyFill="1" applyBorder="1" applyAlignment="1">
      <alignment horizontal="center" vertical="center"/>
    </xf>
    <xf numFmtId="57" fontId="0" fillId="0" borderId="1" xfId="0" applyNumberFormat="1" applyFill="1" applyBorder="1" applyAlignment="1">
      <alignment horizontal="center" vertical="center"/>
    </xf>
    <xf numFmtId="57" fontId="0" fillId="0" borderId="2" xfId="0" applyNumberFormat="1" applyFill="1" applyBorder="1" applyAlignment="1">
      <alignment horizontal="center" vertical="center"/>
    </xf>
    <xf numFmtId="57" fontId="0" fillId="0" borderId="0" xfId="0" applyNumberFormat="1" applyFill="1" applyAlignment="1">
      <alignment horizontal="center" vertical="center"/>
    </xf>
    <xf numFmtId="181" fontId="0" fillId="0" borderId="3" xfId="4" applyNumberFormat="1" applyFont="1" applyFill="1" applyBorder="1" applyAlignment="1">
      <alignment horizontal="center" vertical="center"/>
    </xf>
    <xf numFmtId="184" fontId="0" fillId="0" borderId="1" xfId="0" applyBorder="1" applyAlignment="1">
      <alignment horizontal="center" vertical="center"/>
    </xf>
    <xf numFmtId="57" fontId="0" fillId="0" borderId="1" xfId="0" applyNumberFormat="1" applyBorder="1" applyAlignment="1">
      <alignment horizontal="center" vertical="center"/>
    </xf>
    <xf numFmtId="184" fontId="19" fillId="0" borderId="1" xfId="0" applyFont="1" applyBorder="1" applyAlignment="1">
      <alignment horizontal="center" vertical="center"/>
    </xf>
    <xf numFmtId="181" fontId="20" fillId="0" borderId="1" xfId="126" applyNumberFormat="1" applyFont="1" applyBorder="1" applyAlignment="1">
      <alignment horizontal="center" vertical="center" wrapText="1"/>
    </xf>
    <xf numFmtId="10" fontId="20" fillId="0" borderId="1" xfId="126" applyNumberFormat="1" applyFont="1" applyBorder="1" applyAlignment="1">
      <alignment horizontal="center" vertical="center" wrapText="1"/>
    </xf>
    <xf numFmtId="43" fontId="19" fillId="0" borderId="1" xfId="4" applyFont="1" applyFill="1" applyBorder="1" applyAlignment="1">
      <alignment horizontal="center" vertical="center"/>
    </xf>
    <xf numFmtId="181" fontId="20" fillId="0" borderId="1" xfId="4" applyNumberFormat="1" applyFont="1" applyBorder="1" applyAlignment="1">
      <alignment horizontal="center" vertical="center"/>
    </xf>
    <xf numFmtId="10" fontId="20" fillId="0" borderId="1" xfId="4" applyNumberFormat="1" applyFont="1" applyBorder="1" applyAlignment="1">
      <alignment horizontal="center" vertical="center"/>
    </xf>
    <xf numFmtId="181" fontId="20" fillId="0" borderId="1" xfId="126" applyNumberFormat="1" applyFont="1" applyBorder="1" applyAlignment="1">
      <alignment horizontal="center" vertical="center"/>
    </xf>
    <xf numFmtId="181" fontId="20" fillId="0" borderId="0" xfId="4" applyNumberFormat="1" applyFont="1" applyBorder="1" applyAlignment="1">
      <alignment horizontal="center" vertical="center"/>
    </xf>
    <xf numFmtId="181" fontId="20" fillId="0" borderId="1" xfId="4" applyNumberFormat="1" applyFont="1" applyFill="1" applyBorder="1" applyAlignment="1">
      <alignment horizontal="center" vertical="center"/>
    </xf>
    <xf numFmtId="10" fontId="20" fillId="0" borderId="1" xfId="4" applyNumberFormat="1" applyFont="1" applyFill="1" applyBorder="1" applyAlignment="1">
      <alignment horizontal="center" vertical="center"/>
    </xf>
    <xf numFmtId="43" fontId="21" fillId="0" borderId="1" xfId="4" applyFont="1" applyFill="1" applyBorder="1" applyAlignment="1">
      <alignment horizontal="center" vertical="center"/>
    </xf>
    <xf numFmtId="184" fontId="21" fillId="0" borderId="1" xfId="0" applyFont="1" applyBorder="1" applyAlignment="1">
      <alignment horizontal="center" vertical="center"/>
    </xf>
    <xf numFmtId="184" fontId="22" fillId="0" borderId="1" xfId="0" applyFont="1" applyBorder="1" applyAlignment="1">
      <alignment horizontal="center" vertical="center"/>
    </xf>
    <xf numFmtId="181" fontId="24" fillId="0" borderId="1" xfId="4" applyNumberFormat="1" applyFont="1" applyBorder="1" applyAlignment="1">
      <alignment horizontal="center" vertical="center"/>
    </xf>
    <xf numFmtId="43" fontId="22" fillId="0" borderId="1" xfId="4" applyFont="1" applyFill="1" applyBorder="1" applyAlignment="1">
      <alignment horizontal="center" vertical="center"/>
    </xf>
    <xf numFmtId="181" fontId="25" fillId="0" borderId="1" xfId="126" applyNumberFormat="1" applyFont="1" applyBorder="1" applyAlignment="1">
      <alignment horizontal="center" vertical="center"/>
    </xf>
    <xf numFmtId="10" fontId="25" fillId="0" borderId="1" xfId="126" applyNumberFormat="1" applyFont="1" applyBorder="1" applyAlignment="1">
      <alignment horizontal="center" vertical="center"/>
    </xf>
    <xf numFmtId="43" fontId="26" fillId="0" borderId="6" xfId="4" applyFont="1" applyBorder="1" applyAlignment="1">
      <alignment horizontal="center" vertical="center" wrapText="1"/>
    </xf>
    <xf numFmtId="43" fontId="26" fillId="0" borderId="7" xfId="4" applyFont="1" applyBorder="1" applyAlignment="1">
      <alignment horizontal="center" vertical="center" wrapText="1"/>
    </xf>
    <xf numFmtId="181" fontId="26" fillId="0" borderId="1" xfId="4" applyNumberFormat="1" applyFont="1" applyBorder="1" applyAlignment="1">
      <alignment horizontal="center" vertical="center"/>
    </xf>
    <xf numFmtId="184" fontId="27" fillId="0" borderId="1" xfId="0" applyFont="1" applyBorder="1" applyAlignment="1">
      <alignment vertical="center" wrapText="1"/>
    </xf>
    <xf numFmtId="184" fontId="27" fillId="0" borderId="1" xfId="0" applyFont="1" applyBorder="1" applyAlignment="1">
      <alignment horizontal="center" vertical="center"/>
    </xf>
    <xf numFmtId="184" fontId="26" fillId="0" borderId="1" xfId="0" applyFont="1" applyBorder="1" applyAlignment="1">
      <alignment vertical="center"/>
    </xf>
    <xf numFmtId="43" fontId="27" fillId="0" borderId="1" xfId="4" applyFont="1" applyBorder="1" applyAlignment="1">
      <alignment horizontal="center" vertical="center" wrapText="1"/>
    </xf>
    <xf numFmtId="43" fontId="26" fillId="0" borderId="1" xfId="4" applyFont="1" applyBorder="1" applyAlignment="1">
      <alignment horizontal="center" vertical="center"/>
    </xf>
    <xf numFmtId="184" fontId="26" fillId="0" borderId="1" xfId="0" applyFont="1" applyBorder="1" applyAlignment="1">
      <alignment vertical="center" wrapText="1"/>
    </xf>
    <xf numFmtId="184" fontId="27" fillId="0" borderId="1" xfId="0" applyFont="1" applyBorder="1" applyAlignment="1">
      <alignment vertical="center"/>
    </xf>
    <xf numFmtId="184" fontId="27" fillId="0" borderId="6" xfId="0" applyFont="1" applyBorder="1" applyAlignment="1">
      <alignment vertical="center" wrapText="1"/>
    </xf>
    <xf numFmtId="181" fontId="26" fillId="8" borderId="8" xfId="4" applyNumberFormat="1" applyFont="1" applyFill="1" applyBorder="1" applyAlignment="1">
      <alignment vertical="center"/>
    </xf>
    <xf numFmtId="184" fontId="26" fillId="8" borderId="8" xfId="0" applyNumberFormat="1" applyFont="1" applyFill="1" applyBorder="1" applyAlignment="1">
      <alignment vertical="center"/>
    </xf>
    <xf numFmtId="184" fontId="26" fillId="8" borderId="0" xfId="0" applyNumberFormat="1" applyFont="1" applyFill="1" applyAlignment="1">
      <alignment horizontal="center" vertical="center"/>
    </xf>
    <xf numFmtId="43" fontId="26" fillId="8" borderId="0" xfId="4" applyFont="1" applyFill="1" applyAlignment="1">
      <alignment vertical="center"/>
    </xf>
    <xf numFmtId="43" fontId="26" fillId="8" borderId="0" xfId="4" applyFont="1" applyFill="1" applyAlignment="1">
      <alignment horizontal="right" vertical="center"/>
    </xf>
    <xf numFmtId="184" fontId="26" fillId="8" borderId="0" xfId="0" applyNumberFormat="1" applyFont="1" applyFill="1" applyAlignment="1">
      <alignment vertical="center"/>
    </xf>
    <xf numFmtId="181" fontId="26" fillId="8" borderId="0" xfId="4" applyNumberFormat="1" applyFont="1" applyFill="1" applyAlignment="1">
      <alignment vertical="center"/>
    </xf>
    <xf numFmtId="14" fontId="26" fillId="8" borderId="0" xfId="0" applyNumberFormat="1" applyFont="1" applyFill="1" applyAlignment="1">
      <alignment vertical="center"/>
    </xf>
    <xf numFmtId="14" fontId="26" fillId="8" borderId="0" xfId="0" applyNumberFormat="1" applyFont="1" applyFill="1" applyAlignment="1">
      <alignment horizontal="center" vertical="center"/>
    </xf>
    <xf numFmtId="181" fontId="28" fillId="0" borderId="0" xfId="4" applyNumberFormat="1" applyFont="1" applyAlignment="1">
      <alignment horizontal="left" vertical="center" wrapText="1"/>
    </xf>
    <xf numFmtId="181" fontId="29" fillId="0" borderId="0" xfId="4" applyNumberFormat="1" applyFont="1" applyAlignment="1">
      <alignment vertical="center" wrapText="1"/>
    </xf>
    <xf numFmtId="184" fontId="26" fillId="8" borderId="6" xfId="0" applyNumberFormat="1" applyFont="1" applyFill="1" applyBorder="1" applyAlignment="1">
      <alignment vertical="center"/>
    </xf>
    <xf numFmtId="184" fontId="26" fillId="8" borderId="1" xfId="0" applyNumberFormat="1" applyFont="1" applyFill="1" applyBorder="1" applyAlignment="1">
      <alignment vertical="center"/>
    </xf>
    <xf numFmtId="184" fontId="26" fillId="8" borderId="1" xfId="0" applyNumberFormat="1" applyFont="1" applyFill="1" applyBorder="1" applyAlignment="1">
      <alignment vertical="center" wrapText="1"/>
    </xf>
    <xf numFmtId="184" fontId="6" fillId="0" borderId="1" xfId="0" applyFont="1" applyFill="1" applyBorder="1" applyAlignment="1" applyProtection="1">
      <protection locked="0"/>
    </xf>
    <xf numFmtId="184" fontId="6" fillId="2" borderId="1" xfId="0" applyFont="1" applyFill="1" applyBorder="1" applyAlignment="1" applyProtection="1">
      <protection locked="0"/>
    </xf>
    <xf numFmtId="184" fontId="0" fillId="0" borderId="1" xfId="0" applyBorder="1" applyAlignment="1">
      <alignment wrapText="1"/>
    </xf>
    <xf numFmtId="49" fontId="0" fillId="0" borderId="1" xfId="0" applyNumberFormat="1" applyFont="1" applyBorder="1" applyAlignment="1"/>
    <xf numFmtId="184" fontId="31" fillId="0" borderId="9" xfId="0" applyFont="1" applyBorder="1" applyAlignment="1">
      <alignment vertical="center"/>
    </xf>
    <xf numFmtId="184" fontId="0" fillId="0" borderId="0" xfId="0" applyAlignment="1">
      <alignment vertical="center"/>
    </xf>
    <xf numFmtId="43" fontId="0" fillId="0" borderId="0" xfId="4" applyFont="1" applyAlignment="1">
      <alignment vertical="center"/>
    </xf>
    <xf numFmtId="184" fontId="0" fillId="0" borderId="0" xfId="0" applyAlignment="1">
      <alignment horizontal="right" vertical="center"/>
    </xf>
    <xf numFmtId="43" fontId="0" fillId="0" borderId="1" xfId="4" applyFont="1" applyBorder="1" applyAlignment="1">
      <alignment horizontal="center" vertical="center"/>
    </xf>
    <xf numFmtId="181" fontId="0" fillId="0" borderId="1" xfId="4" applyNumberFormat="1" applyFont="1" applyBorder="1" applyAlignment="1">
      <alignment horizontal="center" vertical="center"/>
    </xf>
    <xf numFmtId="184" fontId="32" fillId="0" borderId="1" xfId="0" applyFont="1" applyBorder="1" applyAlignment="1">
      <alignment horizontal="left" vertical="center"/>
    </xf>
    <xf numFmtId="184" fontId="0" fillId="0" borderId="1" xfId="0" applyBorder="1" applyAlignment="1">
      <alignment horizontal="left" vertical="center"/>
    </xf>
    <xf numFmtId="184" fontId="11" fillId="0" borderId="2" xfId="0" applyFont="1" applyBorder="1" applyAlignment="1">
      <alignment vertical="center"/>
    </xf>
    <xf numFmtId="184" fontId="11" fillId="0" borderId="4" xfId="0" applyFont="1" applyBorder="1" applyAlignment="1">
      <alignment vertical="center"/>
    </xf>
    <xf numFmtId="184" fontId="33" fillId="0" borderId="0" xfId="0" applyFont="1"/>
    <xf numFmtId="184" fontId="30" fillId="2" borderId="1" xfId="0" applyNumberFormat="1" applyFont="1" applyFill="1" applyBorder="1" applyAlignment="1">
      <alignment horizontal="center" vertical="center" shrinkToFit="1"/>
    </xf>
    <xf numFmtId="184" fontId="30" fillId="0" borderId="1" xfId="54" applyNumberFormat="1" applyFont="1" applyFill="1" applyBorder="1" applyAlignment="1">
      <alignment horizontal="center" vertical="center" wrapText="1" shrinkToFit="1"/>
    </xf>
    <xf numFmtId="184" fontId="9" fillId="0" borderId="1" xfId="54" applyNumberFormat="1" applyFont="1" applyFill="1" applyBorder="1" applyAlignment="1">
      <alignment horizontal="center" vertical="center" wrapText="1" shrinkToFit="1"/>
    </xf>
    <xf numFmtId="184" fontId="9" fillId="3" borderId="1" xfId="0" applyNumberFormat="1" applyFont="1" applyFill="1" applyBorder="1" applyAlignment="1">
      <alignment horizontal="center" vertical="center"/>
    </xf>
    <xf numFmtId="184" fontId="30" fillId="3" borderId="1" xfId="0" applyNumberFormat="1" applyFont="1" applyFill="1" applyBorder="1" applyAlignment="1">
      <alignment horizontal="center" vertical="center" shrinkToFit="1"/>
    </xf>
    <xf numFmtId="184" fontId="30" fillId="0" borderId="1" xfId="0" applyNumberFormat="1" applyFont="1" applyFill="1" applyBorder="1" applyAlignment="1">
      <alignment horizontal="center" vertical="center" shrinkToFit="1"/>
    </xf>
    <xf numFmtId="182" fontId="30" fillId="0" borderId="1" xfId="0" applyNumberFormat="1" applyFont="1" applyFill="1" applyBorder="1" applyAlignment="1">
      <alignment horizontal="center" vertical="center" shrinkToFit="1"/>
    </xf>
    <xf numFmtId="177" fontId="35" fillId="0" borderId="1" xfId="0" applyNumberFormat="1" applyFont="1" applyFill="1" applyBorder="1" applyAlignment="1">
      <alignment horizontal="center" vertical="center" shrinkToFit="1"/>
    </xf>
    <xf numFmtId="184" fontId="9" fillId="0" borderId="1" xfId="59" applyNumberFormat="1" applyFont="1" applyFill="1" applyBorder="1" applyAlignment="1">
      <alignment horizontal="center" vertical="center"/>
    </xf>
    <xf numFmtId="184" fontId="30" fillId="3" borderId="2" xfId="0" applyNumberFormat="1" applyFont="1" applyFill="1" applyBorder="1" applyAlignment="1">
      <alignment horizontal="center" vertical="center" shrinkToFit="1"/>
    </xf>
    <xf numFmtId="184" fontId="30" fillId="0" borderId="2" xfId="0" applyNumberFormat="1" applyFont="1" applyFill="1" applyBorder="1" applyAlignment="1">
      <alignment horizontal="center" vertical="center" shrinkToFit="1"/>
    </xf>
    <xf numFmtId="184" fontId="9" fillId="3" borderId="6" xfId="0" applyNumberFormat="1" applyFont="1" applyFill="1" applyBorder="1" applyAlignment="1">
      <alignment horizontal="center" vertical="center" shrinkToFit="1"/>
    </xf>
    <xf numFmtId="184" fontId="9" fillId="3" borderId="1" xfId="0" applyNumberFormat="1" applyFont="1" applyFill="1" applyBorder="1" applyAlignment="1">
      <alignment horizontal="center" vertical="center" shrinkToFit="1"/>
    </xf>
    <xf numFmtId="184" fontId="9" fillId="3" borderId="2" xfId="0" applyNumberFormat="1" applyFont="1" applyFill="1" applyBorder="1" applyAlignment="1">
      <alignment horizontal="center" vertical="center" shrinkToFit="1"/>
    </xf>
    <xf numFmtId="184" fontId="36" fillId="3" borderId="1" xfId="59" applyNumberFormat="1" applyFont="1" applyFill="1" applyBorder="1" applyAlignment="1">
      <alignment horizontal="center" vertical="center"/>
    </xf>
    <xf numFmtId="184" fontId="36" fillId="3" borderId="1" xfId="0" applyNumberFormat="1" applyFont="1" applyFill="1" applyBorder="1" applyAlignment="1">
      <alignment horizontal="center" vertical="center"/>
    </xf>
    <xf numFmtId="184" fontId="36" fillId="0" borderId="1" xfId="59" applyNumberFormat="1" applyFont="1" applyFill="1" applyBorder="1" applyAlignment="1">
      <alignment horizontal="center" vertical="center"/>
    </xf>
    <xf numFmtId="182" fontId="37" fillId="0" borderId="1" xfId="0" applyNumberFormat="1" applyFont="1" applyFill="1" applyBorder="1" applyAlignment="1">
      <alignment horizontal="center" vertical="center" shrinkToFit="1"/>
    </xf>
    <xf numFmtId="177" fontId="38" fillId="0" borderId="1" xfId="0" applyNumberFormat="1" applyFont="1" applyFill="1" applyBorder="1" applyAlignment="1">
      <alignment horizontal="center" vertical="center" shrinkToFit="1"/>
    </xf>
    <xf numFmtId="184" fontId="37" fillId="3" borderId="1" xfId="0" applyNumberFormat="1" applyFont="1" applyFill="1" applyBorder="1" applyAlignment="1">
      <alignment horizontal="center" vertical="center" shrinkToFit="1"/>
    </xf>
    <xf numFmtId="184" fontId="37" fillId="0" borderId="1" xfId="0" applyNumberFormat="1" applyFont="1" applyFill="1" applyBorder="1" applyAlignment="1">
      <alignment horizontal="center" vertical="center" shrinkToFit="1"/>
    </xf>
    <xf numFmtId="184" fontId="39" fillId="0" borderId="1" xfId="0" applyNumberFormat="1" applyFont="1" applyFill="1" applyBorder="1" applyAlignment="1"/>
    <xf numFmtId="182" fontId="37" fillId="2" borderId="1" xfId="0" applyNumberFormat="1" applyFont="1" applyFill="1" applyBorder="1" applyAlignment="1">
      <alignment horizontal="center" vertical="center" shrinkToFit="1"/>
    </xf>
    <xf numFmtId="177" fontId="38" fillId="2" borderId="1" xfId="0" applyNumberFormat="1" applyFont="1" applyFill="1" applyBorder="1" applyAlignment="1">
      <alignment horizontal="center" vertical="center" shrinkToFit="1"/>
    </xf>
    <xf numFmtId="184" fontId="36" fillId="3" borderId="1" xfId="0" applyNumberFormat="1" applyFont="1" applyFill="1" applyBorder="1" applyAlignment="1">
      <alignment horizontal="center" vertical="center" shrinkToFit="1"/>
    </xf>
    <xf numFmtId="184" fontId="9" fillId="0" borderId="1" xfId="0" applyNumberFormat="1" applyFont="1" applyFill="1" applyBorder="1" applyAlignment="1">
      <alignment horizontal="center" vertical="center"/>
    </xf>
    <xf numFmtId="177" fontId="34" fillId="0" borderId="1" xfId="0" applyNumberFormat="1" applyFont="1" applyFill="1" applyBorder="1" applyAlignment="1">
      <alignment horizontal="center" vertical="center" shrinkToFit="1"/>
    </xf>
    <xf numFmtId="177" fontId="9" fillId="0" borderId="1" xfId="0" applyNumberFormat="1" applyFont="1" applyFill="1" applyBorder="1" applyAlignment="1">
      <alignment horizontal="center" vertical="center" shrinkToFit="1"/>
    </xf>
    <xf numFmtId="184" fontId="16" fillId="0" borderId="1" xfId="0" applyNumberFormat="1" applyFont="1" applyFill="1" applyBorder="1" applyAlignment="1">
      <alignment horizontal="center" vertical="center" shrinkToFit="1"/>
    </xf>
    <xf numFmtId="184" fontId="9" fillId="2" borderId="1" xfId="0" applyNumberFormat="1" applyFont="1" applyFill="1" applyBorder="1" applyAlignment="1">
      <alignment horizontal="center" vertical="center" shrinkToFit="1"/>
    </xf>
    <xf numFmtId="184" fontId="9" fillId="0" borderId="1" xfId="0" applyNumberFormat="1" applyFont="1" applyFill="1" applyBorder="1" applyAlignment="1">
      <alignment horizontal="center" vertical="center" shrinkToFit="1"/>
    </xf>
    <xf numFmtId="184" fontId="9" fillId="0" borderId="1" xfId="55" applyNumberFormat="1" applyFont="1" applyFill="1" applyBorder="1" applyAlignment="1">
      <alignment horizontal="center" vertical="center" wrapText="1"/>
    </xf>
    <xf numFmtId="177" fontId="9" fillId="0" borderId="1" xfId="55" applyNumberFormat="1" applyFont="1" applyFill="1" applyBorder="1" applyAlignment="1">
      <alignment horizontal="center" vertical="center" wrapText="1"/>
    </xf>
    <xf numFmtId="184" fontId="36" fillId="0" borderId="1" xfId="0" applyNumberFormat="1" applyFont="1" applyFill="1" applyBorder="1" applyAlignment="1">
      <alignment horizontal="center" vertical="center"/>
    </xf>
    <xf numFmtId="177" fontId="9" fillId="0" borderId="1" xfId="0" applyNumberFormat="1" applyFont="1" applyFill="1" applyBorder="1" applyAlignment="1">
      <alignment horizontal="center" vertical="center"/>
    </xf>
    <xf numFmtId="184" fontId="13" fillId="0" borderId="1" xfId="0" applyNumberFormat="1" applyFont="1" applyFill="1" applyBorder="1" applyAlignment="1">
      <alignment horizontal="center" vertical="center"/>
    </xf>
    <xf numFmtId="177" fontId="13" fillId="0" borderId="1" xfId="0" applyNumberFormat="1" applyFont="1" applyFill="1" applyBorder="1" applyAlignment="1">
      <alignment horizontal="center" vertical="center"/>
    </xf>
    <xf numFmtId="177" fontId="9" fillId="2" borderId="1" xfId="0" applyNumberFormat="1" applyFont="1" applyFill="1" applyBorder="1" applyAlignment="1">
      <alignment horizontal="center" vertical="center" shrinkToFit="1"/>
    </xf>
    <xf numFmtId="184" fontId="1" fillId="0" borderId="1" xfId="0" applyNumberFormat="1" applyFont="1" applyFill="1" applyBorder="1" applyAlignment="1">
      <alignment horizontal="center" vertical="center" shrinkToFit="1"/>
    </xf>
    <xf numFmtId="184" fontId="41" fillId="0" borderId="12" xfId="0" applyFont="1" applyBorder="1" applyAlignment="1">
      <alignment horizontal="center" vertical="center"/>
    </xf>
    <xf numFmtId="184" fontId="41" fillId="0" borderId="13" xfId="0" applyFont="1" applyBorder="1" applyAlignment="1">
      <alignment horizontal="center" vertical="center"/>
    </xf>
    <xf numFmtId="184" fontId="41" fillId="0" borderId="14" xfId="0" applyFont="1" applyBorder="1" applyAlignment="1">
      <alignment horizontal="center" vertical="center"/>
    </xf>
    <xf numFmtId="181" fontId="42" fillId="0" borderId="15" xfId="4" applyNumberFormat="1" applyFont="1" applyBorder="1" applyAlignment="1">
      <alignment horizontal="center" vertical="center"/>
    </xf>
    <xf numFmtId="184" fontId="42" fillId="0" borderId="1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3" fontId="42" fillId="0" borderId="1" xfId="4" applyFont="1" applyBorder="1" applyAlignment="1">
      <alignment horizontal="center" vertical="center"/>
    </xf>
    <xf numFmtId="184" fontId="42" fillId="0" borderId="19" xfId="0" applyFont="1" applyBorder="1"/>
    <xf numFmtId="184" fontId="42" fillId="0" borderId="20" xfId="0" applyFont="1" applyBorder="1" applyAlignment="1">
      <alignment horizontal="center" vertical="center"/>
    </xf>
    <xf numFmtId="184" fontId="42" fillId="0" borderId="20" xfId="0" applyFont="1" applyBorder="1"/>
    <xf numFmtId="43" fontId="41" fillId="0" borderId="20" xfId="4" applyFont="1" applyBorder="1" applyAlignment="1">
      <alignment horizontal="center" vertical="center"/>
    </xf>
    <xf numFmtId="184" fontId="42" fillId="0" borderId="21" xfId="0" applyFont="1" applyBorder="1"/>
    <xf numFmtId="184" fontId="40" fillId="0" borderId="0" xfId="0" applyFont="1"/>
    <xf numFmtId="184" fontId="40" fillId="0" borderId="0" xfId="0" applyFont="1" applyAlignment="1">
      <alignment horizontal="center" vertical="center"/>
    </xf>
    <xf numFmtId="49" fontId="0" fillId="0" borderId="1" xfId="4" applyNumberFormat="1" applyFont="1" applyBorder="1" applyAlignment="1">
      <alignment horizontal="center" vertical="center"/>
    </xf>
    <xf numFmtId="184" fontId="43" fillId="0" borderId="0" xfId="0" applyNumberFormat="1" applyFont="1" applyFill="1" applyBorder="1" applyAlignment="1"/>
    <xf numFmtId="183" fontId="0" fillId="0" borderId="0" xfId="0" applyNumberFormat="1"/>
    <xf numFmtId="184" fontId="11" fillId="0" borderId="0" xfId="0" applyFont="1" applyAlignment="1" applyProtection="1">
      <alignment horizontal="center" vertical="center" wrapText="1"/>
      <protection locked="0"/>
    </xf>
    <xf numFmtId="181" fontId="6" fillId="0" borderId="0" xfId="4" applyNumberFormat="1" applyFont="1" applyAlignment="1" applyProtection="1">
      <protection locked="0"/>
    </xf>
    <xf numFmtId="43" fontId="6" fillId="0" borderId="0" xfId="4" applyFont="1" applyAlignment="1" applyProtection="1">
      <protection locked="0"/>
    </xf>
    <xf numFmtId="184" fontId="44" fillId="0" borderId="0" xfId="0" applyFont="1" applyAlignment="1" applyProtection="1">
      <alignment horizontal="left" vertical="top"/>
      <protection locked="0"/>
    </xf>
    <xf numFmtId="184" fontId="6" fillId="0" borderId="0" xfId="0" applyFont="1" applyAlignment="1" applyProtection="1">
      <protection locked="0"/>
    </xf>
    <xf numFmtId="184" fontId="45" fillId="0" borderId="0" xfId="0" applyFont="1" applyAlignment="1" applyProtection="1">
      <alignment horizontal="left"/>
      <protection locked="0"/>
    </xf>
    <xf numFmtId="184" fontId="6" fillId="0" borderId="0" xfId="0" applyFont="1" applyFill="1" applyAlignment="1" applyProtection="1">
      <protection locked="0"/>
    </xf>
    <xf numFmtId="184" fontId="6" fillId="0" borderId="0" xfId="0" applyNumberFormat="1" applyFont="1" applyAlignment="1" applyProtection="1">
      <protection locked="0"/>
    </xf>
    <xf numFmtId="184" fontId="6" fillId="0" borderId="0" xfId="0" applyNumberFormat="1" applyFont="1" applyFill="1" applyAlignment="1" applyProtection="1">
      <protection locked="0"/>
    </xf>
    <xf numFmtId="176" fontId="6" fillId="0" borderId="0" xfId="0" applyNumberFormat="1" applyFont="1" applyAlignment="1" applyProtection="1">
      <protection locked="0"/>
    </xf>
    <xf numFmtId="184" fontId="6" fillId="0" borderId="0" xfId="0" applyFont="1" applyAlignment="1" applyProtection="1"/>
    <xf numFmtId="176" fontId="6" fillId="0" borderId="0" xfId="0" applyNumberFormat="1" applyFont="1" applyAlignment="1" applyProtection="1"/>
    <xf numFmtId="184" fontId="6" fillId="0" borderId="0" xfId="0" applyNumberFormat="1" applyFont="1" applyAlignment="1" applyProtection="1">
      <protection locked="0"/>
    </xf>
    <xf numFmtId="184" fontId="0" fillId="0" borderId="0" xfId="0" applyNumberFormat="1" applyProtection="1">
      <protection locked="0"/>
    </xf>
    <xf numFmtId="43" fontId="0" fillId="0" borderId="0" xfId="4" applyFont="1" applyAlignment="1" applyProtection="1">
      <protection locked="0"/>
    </xf>
    <xf numFmtId="184" fontId="0" fillId="0" borderId="0" xfId="0" applyProtection="1">
      <protection locked="0"/>
    </xf>
    <xf numFmtId="43" fontId="12" fillId="0" borderId="1" xfId="4" applyFont="1" applyFill="1" applyBorder="1" applyAlignment="1" applyProtection="1">
      <alignment horizontal="center" vertical="center" wrapText="1"/>
      <protection locked="0"/>
    </xf>
    <xf numFmtId="49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43" fontId="12" fillId="0" borderId="7" xfId="4" applyFont="1" applyBorder="1" applyAlignment="1" applyProtection="1">
      <alignment horizontal="center" vertical="center"/>
      <protection locked="0"/>
    </xf>
    <xf numFmtId="184" fontId="5" fillId="0" borderId="7" xfId="0" applyFont="1" applyBorder="1" applyAlignment="1" applyProtection="1">
      <alignment horizontal="left" vertical="top"/>
      <protection locked="0"/>
    </xf>
    <xf numFmtId="49" fontId="9" fillId="0" borderId="7" xfId="0" applyNumberFormat="1" applyFont="1" applyFill="1" applyBorder="1" applyAlignment="1">
      <alignment horizontal="center" vertical="center" shrinkToFit="1"/>
    </xf>
    <xf numFmtId="184" fontId="12" fillId="0" borderId="7" xfId="0" applyFont="1" applyBorder="1" applyAlignment="1" applyProtection="1">
      <alignment horizontal="center" vertical="center"/>
      <protection locked="0"/>
    </xf>
    <xf numFmtId="184" fontId="9" fillId="0" borderId="7" xfId="0" applyFont="1" applyFill="1" applyBorder="1" applyAlignment="1">
      <alignment horizontal="center" vertical="center" shrinkToFit="1"/>
    </xf>
    <xf numFmtId="184" fontId="5" fillId="9" borderId="7" xfId="0" applyFont="1" applyFill="1" applyBorder="1" applyAlignment="1" applyProtection="1">
      <alignment horizontal="left" vertical="top"/>
      <protection locked="0"/>
    </xf>
    <xf numFmtId="49" fontId="9" fillId="2" borderId="1" xfId="0" applyNumberFormat="1" applyFont="1" applyFill="1" applyBorder="1" applyAlignment="1">
      <alignment horizontal="center" vertical="center" shrinkToFit="1"/>
    </xf>
    <xf numFmtId="184" fontId="17" fillId="0" borderId="1" xfId="0" applyFont="1" applyFill="1" applyBorder="1" applyAlignment="1" applyProtection="1">
      <alignment horizontal="center" vertical="center" wrapText="1"/>
      <protection locked="0"/>
    </xf>
    <xf numFmtId="184" fontId="1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1" xfId="0" applyNumberFormat="1" applyFont="1" applyFill="1" applyBorder="1" applyAlignment="1" applyProtection="1">
      <alignment horizontal="center" vertical="center" wrapText="1"/>
      <protection locked="0"/>
    </xf>
    <xf numFmtId="184" fontId="12" fillId="2" borderId="1" xfId="0" applyFont="1" applyFill="1" applyBorder="1" applyAlignment="1" applyProtection="1">
      <alignment horizontal="center" vertical="center" wrapText="1"/>
    </xf>
    <xf numFmtId="182" fontId="30" fillId="0" borderId="1" xfId="60" applyNumberFormat="1" applyFont="1" applyFill="1" applyBorder="1" applyAlignment="1">
      <alignment horizontal="center" vertical="center" shrinkToFit="1"/>
    </xf>
    <xf numFmtId="177" fontId="1" fillId="3" borderId="7" xfId="2" applyNumberFormat="1" applyFont="1" applyFill="1" applyBorder="1" applyAlignment="1">
      <alignment horizontal="center" vertical="center"/>
    </xf>
    <xf numFmtId="184" fontId="1" fillId="7" borderId="1" xfId="6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2" fontId="47" fillId="6" borderId="7" xfId="0" applyNumberFormat="1" applyFont="1" applyFill="1" applyBorder="1" applyAlignment="1" applyProtection="1">
      <alignment horizontal="center" vertical="center"/>
    </xf>
    <xf numFmtId="177" fontId="1" fillId="0" borderId="1" xfId="2" applyNumberFormat="1" applyFont="1" applyBorder="1" applyAlignment="1">
      <alignment horizontal="center" vertical="center"/>
    </xf>
    <xf numFmtId="176" fontId="4" fillId="7" borderId="1" xfId="0" applyNumberFormat="1" applyFont="1" applyFill="1" applyBorder="1" applyAlignment="1">
      <alignment horizontal="center" vertical="center"/>
    </xf>
    <xf numFmtId="2" fontId="47" fillId="6" borderId="1" xfId="0" applyNumberFormat="1" applyFont="1" applyFill="1" applyBorder="1" applyAlignment="1" applyProtection="1">
      <alignment horizontal="center" vertical="center"/>
    </xf>
    <xf numFmtId="43" fontId="1" fillId="7" borderId="1" xfId="4" applyFont="1" applyFill="1" applyBorder="1" applyAlignment="1">
      <alignment horizontal="center" vertical="center"/>
    </xf>
    <xf numFmtId="177" fontId="1" fillId="0" borderId="7" xfId="2" applyNumberFormat="1" applyFont="1" applyBorder="1" applyAlignment="1">
      <alignment horizontal="center" vertical="center"/>
    </xf>
    <xf numFmtId="184" fontId="32" fillId="0" borderId="1" xfId="74" applyFont="1" applyFill="1" applyBorder="1" applyAlignment="1">
      <alignment horizontal="center" vertical="center"/>
    </xf>
    <xf numFmtId="184" fontId="50" fillId="0" borderId="1" xfId="0" applyFont="1" applyFill="1" applyBorder="1" applyAlignment="1" applyProtection="1">
      <alignment horizontal="center" vertical="center" wrapText="1"/>
    </xf>
    <xf numFmtId="184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184" fontId="12" fillId="0" borderId="1" xfId="0" applyFont="1" applyFill="1" applyBorder="1" applyAlignment="1" applyProtection="1">
      <alignment horizontal="center" vertical="center" wrapText="1"/>
    </xf>
    <xf numFmtId="184" fontId="50" fillId="0" borderId="1" xfId="0" applyNumberFormat="1" applyFont="1" applyFill="1" applyBorder="1" applyAlignment="1" applyProtection="1">
      <alignment horizontal="center" vertical="center" wrapText="1"/>
      <protection locked="0"/>
    </xf>
    <xf numFmtId="184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182" fontId="12" fillId="6" borderId="7" xfId="0" applyNumberFormat="1" applyFont="1" applyFill="1" applyBorder="1" applyAlignment="1" applyProtection="1">
      <alignment horizontal="center" vertical="center"/>
    </xf>
    <xf numFmtId="2" fontId="12" fillId="6" borderId="7" xfId="0" applyNumberFormat="1" applyFont="1" applyFill="1" applyBorder="1" applyAlignment="1" applyProtection="1">
      <alignment horizontal="center" vertical="center"/>
    </xf>
    <xf numFmtId="176" fontId="12" fillId="6" borderId="7" xfId="0" applyNumberFormat="1" applyFont="1" applyFill="1" applyBorder="1" applyAlignment="1" applyProtection="1">
      <alignment horizontal="center" vertical="center"/>
    </xf>
    <xf numFmtId="184" fontId="1" fillId="0" borderId="1" xfId="60" applyFont="1" applyBorder="1" applyAlignment="1">
      <alignment horizontal="center" vertical="center"/>
    </xf>
    <xf numFmtId="182" fontId="12" fillId="6" borderId="1" xfId="0" applyNumberFormat="1" applyFont="1" applyFill="1" applyBorder="1" applyAlignment="1" applyProtection="1">
      <alignment horizontal="center" vertical="center"/>
    </xf>
    <xf numFmtId="184" fontId="1" fillId="0" borderId="1" xfId="60" applyFont="1" applyFill="1" applyBorder="1" applyAlignment="1">
      <alignment horizontal="center" vertical="center"/>
    </xf>
    <xf numFmtId="184" fontId="33" fillId="0" borderId="0" xfId="76" applyNumberFormat="1"/>
    <xf numFmtId="43" fontId="1" fillId="0" borderId="1" xfId="4" applyFont="1" applyFill="1" applyBorder="1" applyAlignment="1">
      <alignment horizontal="center" vertical="center"/>
    </xf>
    <xf numFmtId="184" fontId="44" fillId="0" borderId="1" xfId="0" applyNumberFormat="1" applyFont="1" applyBorder="1" applyAlignment="1">
      <alignment horizontal="center" vertical="center"/>
    </xf>
    <xf numFmtId="178" fontId="51" fillId="0" borderId="1" xfId="0" applyNumberFormat="1" applyFont="1" applyBorder="1" applyAlignment="1">
      <alignment horizontal="center" vertical="center" wrapText="1"/>
    </xf>
    <xf numFmtId="184" fontId="32" fillId="0" borderId="1" xfId="0" applyNumberFormat="1" applyFont="1" applyFill="1" applyBorder="1" applyAlignment="1">
      <alignment horizontal="center" vertical="center"/>
    </xf>
    <xf numFmtId="184" fontId="12" fillId="10" borderId="1" xfId="0" applyFont="1" applyFill="1" applyBorder="1" applyAlignment="1" applyProtection="1">
      <alignment horizontal="center" vertical="center" wrapText="1"/>
    </xf>
    <xf numFmtId="176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12" fillId="10" borderId="7" xfId="0" applyNumberFormat="1" applyFont="1" applyFill="1" applyBorder="1" applyAlignment="1" applyProtection="1">
      <alignment horizontal="center" vertical="center"/>
    </xf>
    <xf numFmtId="43" fontId="9" fillId="0" borderId="1" xfId="4" applyFont="1" applyFill="1" applyBorder="1" applyAlignment="1" applyProtection="1">
      <alignment horizontal="center" vertical="center" wrapText="1"/>
      <protection locked="0"/>
    </xf>
    <xf numFmtId="184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184" fontId="50" fillId="2" borderId="1" xfId="0" applyFont="1" applyFill="1" applyBorder="1" applyAlignment="1" applyProtection="1">
      <alignment horizontal="center" vertical="center" wrapText="1"/>
    </xf>
    <xf numFmtId="2" fontId="12" fillId="2" borderId="7" xfId="0" applyNumberFormat="1" applyFont="1" applyFill="1" applyBorder="1" applyAlignment="1" applyProtection="1">
      <alignment horizontal="center" vertical="center"/>
    </xf>
    <xf numFmtId="178" fontId="1" fillId="3" borderId="7" xfId="2" applyNumberFormat="1" applyFont="1" applyFill="1" applyBorder="1" applyAlignment="1">
      <alignment horizontal="center" vertical="center"/>
    </xf>
    <xf numFmtId="43" fontId="50" fillId="0" borderId="1" xfId="4" applyFont="1" applyFill="1" applyBorder="1" applyAlignment="1" applyProtection="1">
      <alignment horizontal="center" vertical="center" wrapText="1"/>
      <protection locked="0"/>
    </xf>
    <xf numFmtId="184" fontId="50" fillId="2" borderId="1" xfId="0" applyFont="1" applyFill="1" applyBorder="1" applyAlignment="1" applyProtection="1">
      <alignment horizontal="center" vertical="center" wrapText="1"/>
      <protection locked="0"/>
    </xf>
    <xf numFmtId="184" fontId="11" fillId="0" borderId="1" xfId="0" applyNumberFormat="1" applyFont="1" applyBorder="1" applyAlignment="1" applyProtection="1">
      <alignment horizontal="center" vertical="center" wrapText="1"/>
      <protection locked="0"/>
    </xf>
    <xf numFmtId="43" fontId="11" fillId="2" borderId="1" xfId="4" applyFont="1" applyFill="1" applyBorder="1" applyAlignment="1" applyProtection="1">
      <alignment horizontal="center" vertical="center" wrapText="1"/>
      <protection locked="0"/>
    </xf>
    <xf numFmtId="179" fontId="50" fillId="6" borderId="7" xfId="0" applyNumberFormat="1" applyFont="1" applyFill="1" applyBorder="1" applyAlignment="1" applyProtection="1">
      <protection locked="0"/>
    </xf>
    <xf numFmtId="177" fontId="0" fillId="3" borderId="0" xfId="0" applyNumberFormat="1" applyFill="1" applyProtection="1">
      <protection locked="0"/>
    </xf>
    <xf numFmtId="179" fontId="50" fillId="6" borderId="1" xfId="0" applyNumberFormat="1" applyFont="1" applyFill="1" applyBorder="1" applyAlignment="1" applyProtection="1">
      <protection locked="0"/>
    </xf>
    <xf numFmtId="184" fontId="11" fillId="2" borderId="1" xfId="0" applyNumberFormat="1" applyFont="1" applyFill="1" applyBorder="1" applyAlignment="1" applyProtection="1">
      <alignment horizontal="center" vertical="center" wrapText="1"/>
      <protection locked="0"/>
    </xf>
    <xf numFmtId="182" fontId="0" fillId="0" borderId="0" xfId="0" applyNumberFormat="1" applyProtection="1">
      <protection locked="0"/>
    </xf>
    <xf numFmtId="176" fontId="0" fillId="0" borderId="0" xfId="0" applyNumberFormat="1" applyProtection="1">
      <protection locked="0"/>
    </xf>
    <xf numFmtId="184" fontId="11" fillId="2" borderId="1" xfId="0" applyFont="1" applyFill="1" applyBorder="1" applyAlignment="1" applyProtection="1">
      <alignment horizontal="center" vertical="center" wrapText="1"/>
      <protection locked="0"/>
    </xf>
    <xf numFmtId="2" fontId="47" fillId="2" borderId="1" xfId="0" applyNumberFormat="1" applyFont="1" applyFill="1" applyBorder="1" applyAlignment="1" applyProtection="1">
      <alignment horizontal="center" vertical="center"/>
    </xf>
    <xf numFmtId="177" fontId="1" fillId="2" borderId="1" xfId="2" applyNumberFormat="1" applyFont="1" applyFill="1" applyBorder="1" applyAlignment="1">
      <alignment horizontal="center" vertical="center"/>
    </xf>
    <xf numFmtId="182" fontId="12" fillId="2" borderId="1" xfId="0" applyNumberFormat="1" applyFont="1" applyFill="1" applyBorder="1" applyAlignment="1" applyProtection="1">
      <alignment horizontal="center" vertical="center"/>
    </xf>
    <xf numFmtId="179" fontId="50" fillId="2" borderId="1" xfId="0" applyNumberFormat="1" applyFont="1" applyFill="1" applyBorder="1" applyAlignment="1" applyProtection="1">
      <protection locked="0"/>
    </xf>
    <xf numFmtId="178" fontId="1" fillId="0" borderId="1" xfId="2" applyNumberFormat="1" applyFont="1" applyBorder="1" applyAlignment="1">
      <alignment horizontal="center" vertical="center"/>
    </xf>
    <xf numFmtId="43" fontId="50" fillId="6" borderId="1" xfId="4" applyFont="1" applyFill="1" applyBorder="1" applyAlignment="1" applyProtection="1">
      <protection locked="0"/>
    </xf>
    <xf numFmtId="184" fontId="30" fillId="0" borderId="1" xfId="0" applyNumberFormat="1" applyFont="1" applyBorder="1" applyAlignment="1">
      <alignment horizontal="center" vertical="center" shrinkToFit="1"/>
    </xf>
    <xf numFmtId="184" fontId="13" fillId="0" borderId="1" xfId="60" applyFont="1" applyFill="1" applyBorder="1" applyAlignment="1">
      <alignment horizontal="center" vertical="center"/>
    </xf>
    <xf numFmtId="43" fontId="12" fillId="2" borderId="7" xfId="4" applyFont="1" applyFill="1" applyBorder="1" applyAlignment="1" applyProtection="1">
      <alignment horizontal="center" vertical="center"/>
      <protection locked="0"/>
    </xf>
    <xf numFmtId="184" fontId="5" fillId="2" borderId="7" xfId="0" applyFont="1" applyFill="1" applyBorder="1" applyAlignment="1" applyProtection="1">
      <alignment horizontal="left" vertical="top"/>
      <protection locked="0"/>
    </xf>
    <xf numFmtId="176" fontId="1" fillId="0" borderId="1" xfId="106" applyNumberFormat="1" applyFont="1" applyBorder="1" applyAlignment="1">
      <alignment horizontal="center" vertical="center"/>
    </xf>
    <xf numFmtId="184" fontId="0" fillId="0" borderId="1" xfId="0" applyFill="1" applyBorder="1" applyAlignment="1">
      <alignment vertical="center"/>
    </xf>
    <xf numFmtId="181" fontId="1" fillId="0" borderId="7" xfId="4" applyNumberFormat="1" applyFont="1" applyBorder="1" applyAlignment="1">
      <alignment horizontal="center" vertical="center"/>
    </xf>
    <xf numFmtId="179" fontId="4" fillId="2" borderId="0" xfId="0" applyNumberFormat="1" applyFont="1" applyFill="1"/>
    <xf numFmtId="184" fontId="44" fillId="0" borderId="0" xfId="0" applyNumberFormat="1" applyFont="1" applyAlignment="1" applyProtection="1">
      <alignment horizontal="left" vertical="top"/>
      <protection locked="0"/>
    </xf>
    <xf numFmtId="184" fontId="5" fillId="0" borderId="1" xfId="79" applyFill="1" applyBorder="1"/>
    <xf numFmtId="43" fontId="6" fillId="0" borderId="0" xfId="4" applyFont="1" applyAlignment="1" applyProtection="1"/>
    <xf numFmtId="184" fontId="1" fillId="2" borderId="1" xfId="0" applyFont="1" applyFill="1" applyBorder="1" applyAlignment="1"/>
    <xf numFmtId="184" fontId="4" fillId="0" borderId="1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/>
    </xf>
    <xf numFmtId="185" fontId="0" fillId="0" borderId="1" xfId="0" applyNumberFormat="1" applyFont="1" applyFill="1" applyBorder="1" applyAlignment="1"/>
    <xf numFmtId="184" fontId="0" fillId="0" borderId="1" xfId="0" applyFont="1" applyFill="1" applyBorder="1" applyAlignment="1"/>
    <xf numFmtId="184" fontId="4" fillId="0" borderId="1" xfId="0" applyFont="1" applyBorder="1" applyAlignment="1">
      <alignment horizontal="center" vertical="center"/>
    </xf>
    <xf numFmtId="49" fontId="0" fillId="2" borderId="1" xfId="0" applyNumberFormat="1" applyFill="1" applyBorder="1" applyAlignment="1"/>
    <xf numFmtId="185" fontId="0" fillId="0" borderId="1" xfId="0" applyNumberFormat="1" applyBorder="1" applyAlignment="1"/>
    <xf numFmtId="14" fontId="0" fillId="0" borderId="1" xfId="0" applyNumberFormat="1" applyBorder="1" applyAlignment="1"/>
    <xf numFmtId="49" fontId="0" fillId="2" borderId="1" xfId="4" applyNumberFormat="1" applyFont="1" applyFill="1" applyBorder="1" applyAlignment="1"/>
    <xf numFmtId="49" fontId="2" fillId="0" borderId="1" xfId="0" applyNumberFormat="1" applyFont="1" applyFill="1" applyBorder="1" applyAlignment="1">
      <alignment horizontal="center" vertical="center"/>
    </xf>
    <xf numFmtId="49" fontId="32" fillId="0" borderId="1" xfId="0" applyNumberFormat="1" applyFont="1" applyFill="1" applyBorder="1" applyAlignment="1">
      <alignment horizontal="center" vertical="center"/>
    </xf>
    <xf numFmtId="184" fontId="0" fillId="3" borderId="1" xfId="0" applyFill="1" applyBorder="1" applyAlignment="1"/>
    <xf numFmtId="14" fontId="0" fillId="2" borderId="1" xfId="0" applyNumberFormat="1" applyFill="1" applyBorder="1" applyAlignment="1"/>
    <xf numFmtId="184" fontId="1" fillId="0" borderId="1" xfId="105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184" fontId="0" fillId="4" borderId="0" xfId="0" applyFill="1"/>
    <xf numFmtId="184" fontId="5" fillId="2" borderId="1" xfId="79" applyFill="1" applyBorder="1"/>
    <xf numFmtId="184" fontId="0" fillId="4" borderId="1" xfId="0" applyFill="1" applyBorder="1" applyAlignment="1">
      <alignment vertical="center"/>
    </xf>
    <xf numFmtId="185" fontId="0" fillId="0" borderId="0" xfId="0" applyNumberFormat="1"/>
    <xf numFmtId="14" fontId="3" fillId="0" borderId="3" xfId="0" applyNumberFormat="1" applyFont="1" applyFill="1" applyBorder="1" applyAlignment="1">
      <alignment horizontal="center"/>
    </xf>
    <xf numFmtId="184" fontId="0" fillId="3" borderId="1" xfId="0" applyFont="1" applyFill="1" applyBorder="1" applyAlignment="1"/>
    <xf numFmtId="184" fontId="0" fillId="0" borderId="3" xfId="0" applyFont="1" applyFill="1" applyBorder="1" applyAlignment="1"/>
    <xf numFmtId="43" fontId="0" fillId="3" borderId="1" xfId="4" applyFont="1" applyFill="1" applyBorder="1" applyAlignment="1"/>
    <xf numFmtId="49" fontId="1" fillId="0" borderId="1" xfId="105" applyNumberFormat="1" applyFont="1" applyFill="1" applyBorder="1" applyAlignment="1">
      <alignment horizontal="center" vertical="center"/>
    </xf>
    <xf numFmtId="49" fontId="0" fillId="0" borderId="0" xfId="0" applyNumberFormat="1"/>
    <xf numFmtId="184" fontId="33" fillId="0" borderId="0" xfId="52" applyAlignment="1"/>
    <xf numFmtId="185" fontId="0" fillId="2" borderId="1" xfId="0" applyNumberFormat="1" applyFill="1" applyBorder="1" applyAlignment="1"/>
    <xf numFmtId="49" fontId="4" fillId="2" borderId="1" xfId="0" applyNumberFormat="1" applyFont="1" applyFill="1" applyBorder="1" applyAlignment="1">
      <alignment vertical="center"/>
    </xf>
    <xf numFmtId="184" fontId="0" fillId="0" borderId="0" xfId="52" applyFont="1" applyAlignment="1"/>
    <xf numFmtId="49" fontId="4" fillId="0" borderId="1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184" fontId="0" fillId="0" borderId="3" xfId="0" applyFont="1" applyBorder="1"/>
    <xf numFmtId="49" fontId="2" fillId="0" borderId="1" xfId="33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vertical="center"/>
    </xf>
    <xf numFmtId="49" fontId="5" fillId="0" borderId="1" xfId="79" applyNumberFormat="1" applyBorder="1"/>
    <xf numFmtId="185" fontId="0" fillId="0" borderId="1" xfId="0" applyNumberFormat="1" applyBorder="1" applyAlignment="1">
      <alignment vertical="center"/>
    </xf>
    <xf numFmtId="49" fontId="0" fillId="0" borderId="12" xfId="0" applyNumberFormat="1" applyBorder="1" applyAlignment="1">
      <alignment horizontal="left"/>
    </xf>
    <xf numFmtId="184" fontId="0" fillId="0" borderId="13" xfId="0" applyBorder="1" applyAlignment="1">
      <alignment horizontal="left"/>
    </xf>
    <xf numFmtId="184" fontId="0" fillId="0" borderId="13" xfId="0" applyBorder="1"/>
    <xf numFmtId="43" fontId="0" fillId="0" borderId="14" xfId="4" applyFont="1" applyBorder="1" applyAlignment="1"/>
    <xf numFmtId="43" fontId="0" fillId="0" borderId="10" xfId="4" applyFont="1" applyBorder="1" applyAlignment="1"/>
    <xf numFmtId="184" fontId="30" fillId="0" borderId="1" xfId="0" applyNumberFormat="1" applyFont="1" applyFill="1" applyBorder="1" applyAlignment="1">
      <alignment horizontal="center" vertical="center"/>
    </xf>
    <xf numFmtId="49" fontId="0" fillId="0" borderId="15" xfId="0" applyNumberFormat="1" applyBorder="1" applyAlignment="1">
      <alignment horizontal="left"/>
    </xf>
    <xf numFmtId="43" fontId="0" fillId="0" borderId="5" xfId="4" applyFont="1" applyBorder="1" applyAlignment="1"/>
    <xf numFmtId="43" fontId="0" fillId="0" borderId="2" xfId="4" applyFont="1" applyBorder="1" applyAlignment="1"/>
    <xf numFmtId="184" fontId="53" fillId="0" borderId="1" xfId="0" applyNumberFormat="1" applyFont="1" applyFill="1" applyBorder="1" applyAlignment="1">
      <alignment horizontal="center" vertical="center"/>
    </xf>
    <xf numFmtId="43" fontId="0" fillId="0" borderId="22" xfId="4" applyFont="1" applyBorder="1" applyAlignment="1"/>
    <xf numFmtId="184" fontId="53" fillId="0" borderId="3" xfId="0" applyNumberFormat="1" applyFont="1" applyFill="1" applyBorder="1" applyAlignment="1">
      <alignment horizontal="center" vertical="center"/>
    </xf>
    <xf numFmtId="184" fontId="53" fillId="0" borderId="1" xfId="0" applyNumberFormat="1" applyFont="1" applyFill="1" applyBorder="1" applyAlignment="1">
      <alignment horizontal="center" vertical="center"/>
    </xf>
    <xf numFmtId="184" fontId="53" fillId="0" borderId="1" xfId="40" applyNumberFormat="1" applyFont="1" applyFill="1" applyBorder="1" applyAlignment="1">
      <alignment horizontal="center" vertical="center"/>
    </xf>
    <xf numFmtId="184" fontId="1" fillId="0" borderId="1" xfId="40" applyFont="1" applyFill="1" applyBorder="1" applyAlignment="1">
      <alignment horizontal="center" vertical="center"/>
    </xf>
    <xf numFmtId="43" fontId="0" fillId="10" borderId="5" xfId="4" applyFont="1" applyFill="1" applyBorder="1" applyAlignment="1"/>
    <xf numFmtId="184" fontId="53" fillId="0" borderId="1" xfId="0" applyNumberFormat="1" applyFont="1" applyBorder="1" applyAlignment="1">
      <alignment horizontal="center" vertical="center"/>
    </xf>
    <xf numFmtId="43" fontId="0" fillId="0" borderId="5" xfId="4" applyFont="1" applyFill="1" applyBorder="1" applyAlignment="1"/>
    <xf numFmtId="49" fontId="0" fillId="0" borderId="15" xfId="0" applyNumberFormat="1" applyFont="1" applyBorder="1" applyAlignment="1">
      <alignment horizontal="left" shrinkToFit="1"/>
    </xf>
    <xf numFmtId="2" fontId="0" fillId="0" borderId="1" xfId="0" applyNumberFormat="1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184" fontId="53" fillId="0" borderId="0" xfId="0" applyNumberFormat="1" applyFont="1" applyBorder="1" applyAlignment="1">
      <alignment horizontal="center" vertical="center"/>
    </xf>
    <xf numFmtId="43" fontId="0" fillId="10" borderId="0" xfId="4" applyFont="1" applyFill="1" applyBorder="1" applyAlignment="1"/>
    <xf numFmtId="184" fontId="54" fillId="0" borderId="1" xfId="0" applyNumberFormat="1" applyFont="1" applyBorder="1" applyAlignment="1">
      <alignment horizontal="center" vertical="center"/>
    </xf>
    <xf numFmtId="184" fontId="0" fillId="0" borderId="0" xfId="0" applyAlignment="1">
      <alignment wrapText="1"/>
    </xf>
    <xf numFmtId="184" fontId="47" fillId="0" borderId="1" xfId="0" applyFont="1" applyFill="1" applyBorder="1" applyAlignment="1">
      <alignment horizontal="center" vertical="center" wrapText="1"/>
    </xf>
    <xf numFmtId="43" fontId="0" fillId="0" borderId="1" xfId="4" applyFont="1" applyBorder="1" applyAlignment="1">
      <alignment wrapText="1"/>
    </xf>
    <xf numFmtId="184" fontId="33" fillId="0" borderId="1" xfId="0" applyFont="1" applyBorder="1"/>
    <xf numFmtId="184" fontId="0" fillId="0" borderId="0" xfId="0" applyFont="1" applyAlignment="1">
      <alignment wrapText="1"/>
    </xf>
    <xf numFmtId="184" fontId="47" fillId="0" borderId="1" xfId="0" applyFont="1" applyBorder="1" applyAlignment="1">
      <alignment horizontal="center" vertical="center"/>
    </xf>
    <xf numFmtId="184" fontId="7" fillId="0" borderId="1" xfId="0" applyFont="1" applyBorder="1" applyAlignment="1">
      <alignment horizontal="center" vertical="center"/>
    </xf>
    <xf numFmtId="184" fontId="47" fillId="0" borderId="1" xfId="52" applyFont="1" applyFill="1" applyBorder="1" applyAlignment="1">
      <alignment horizontal="center" vertical="center"/>
    </xf>
    <xf numFmtId="184" fontId="7" fillId="0" borderId="1" xfId="52" applyFont="1" applyFill="1" applyBorder="1" applyAlignment="1">
      <alignment horizontal="center" vertical="center"/>
    </xf>
    <xf numFmtId="184" fontId="47" fillId="0" borderId="1" xfId="0" applyNumberFormat="1" applyFont="1" applyFill="1" applyBorder="1" applyAlignment="1">
      <alignment horizontal="center" vertical="center"/>
    </xf>
    <xf numFmtId="187" fontId="7" fillId="0" borderId="1" xfId="0" applyNumberFormat="1" applyFont="1" applyFill="1" applyBorder="1" applyAlignment="1">
      <alignment horizontal="center" vertical="center"/>
    </xf>
    <xf numFmtId="184" fontId="47" fillId="0" borderId="1" xfId="0" applyFont="1" applyFill="1" applyBorder="1" applyAlignment="1">
      <alignment horizontal="center" vertical="center"/>
    </xf>
    <xf numFmtId="184" fontId="7" fillId="0" borderId="1" xfId="0" applyFont="1" applyFill="1" applyBorder="1" applyAlignment="1">
      <alignment horizontal="center" vertical="center"/>
    </xf>
    <xf numFmtId="43" fontId="0" fillId="0" borderId="1" xfId="4" applyFont="1" applyFill="1" applyBorder="1" applyAlignment="1"/>
    <xf numFmtId="184" fontId="7" fillId="0" borderId="1" xfId="0" applyNumberFormat="1" applyFont="1" applyFill="1" applyBorder="1" applyAlignment="1">
      <alignment horizontal="center" vertical="center"/>
    </xf>
    <xf numFmtId="49" fontId="33" fillId="0" borderId="1" xfId="52" applyNumberFormat="1" applyBorder="1" applyAlignment="1"/>
    <xf numFmtId="184" fontId="54" fillId="0" borderId="2" xfId="0" applyFont="1" applyBorder="1" applyAlignment="1">
      <alignment horizontal="center" vertical="center"/>
    </xf>
    <xf numFmtId="184" fontId="26" fillId="0" borderId="1" xfId="0" applyFont="1" applyBorder="1" applyAlignment="1">
      <alignment horizontal="center" shrinkToFit="1"/>
    </xf>
    <xf numFmtId="184" fontId="54" fillId="0" borderId="1" xfId="13" applyFont="1" applyFill="1" applyBorder="1" applyAlignment="1" applyProtection="1">
      <alignment horizontal="center" vertical="center"/>
    </xf>
    <xf numFmtId="43" fontId="55" fillId="0" borderId="1" xfId="4" applyFont="1" applyBorder="1" applyAlignment="1">
      <alignment horizontal="center" vertical="center"/>
    </xf>
    <xf numFmtId="186" fontId="0" fillId="0" borderId="1" xfId="0" applyNumberFormat="1" applyFill="1" applyBorder="1" applyAlignment="1">
      <alignment horizontal="center" vertical="center"/>
    </xf>
    <xf numFmtId="49" fontId="55" fillId="0" borderId="1" xfId="4" applyNumberFormat="1" applyFont="1" applyBorder="1" applyAlignment="1">
      <alignment vertical="center"/>
    </xf>
    <xf numFmtId="43" fontId="49" fillId="0" borderId="1" xfId="4" applyFont="1" applyBorder="1" applyAlignment="1">
      <alignment horizontal="center" vertical="center"/>
    </xf>
    <xf numFmtId="184" fontId="0" fillId="0" borderId="1" xfId="4" applyNumberFormat="1" applyFont="1" applyBorder="1" applyAlignment="1">
      <alignment horizontal="left" vertical="center"/>
    </xf>
    <xf numFmtId="43" fontId="4" fillId="0" borderId="0" xfId="4" applyFont="1" applyAlignment="1">
      <alignment vertical="center"/>
    </xf>
    <xf numFmtId="49" fontId="1" fillId="0" borderId="1" xfId="106" applyNumberFormat="1" applyFont="1" applyBorder="1" applyAlignment="1">
      <alignment horizontal="center" vertical="center"/>
    </xf>
    <xf numFmtId="184" fontId="1" fillId="0" borderId="1" xfId="106" applyFont="1" applyBorder="1" applyAlignment="1">
      <alignment horizontal="center" vertical="center"/>
    </xf>
    <xf numFmtId="184" fontId="4" fillId="0" borderId="1" xfId="0" applyFont="1" applyFill="1" applyBorder="1" applyAlignment="1">
      <alignment vertical="center"/>
    </xf>
    <xf numFmtId="49" fontId="1" fillId="0" borderId="1" xfId="60" applyNumberFormat="1" applyFont="1" applyBorder="1" applyAlignment="1">
      <alignment horizontal="center" vertical="center"/>
    </xf>
    <xf numFmtId="184" fontId="1" fillId="0" borderId="1" xfId="106" applyNumberFormat="1" applyFont="1" applyFill="1" applyBorder="1" applyAlignment="1">
      <alignment horizontal="center" vertical="center"/>
    </xf>
    <xf numFmtId="49" fontId="1" fillId="0" borderId="23" xfId="106" applyNumberFormat="1" applyFont="1" applyBorder="1" applyAlignment="1">
      <alignment horizontal="center" vertical="center"/>
    </xf>
    <xf numFmtId="184" fontId="1" fillId="0" borderId="23" xfId="106" applyFont="1" applyBorder="1" applyAlignment="1">
      <alignment horizontal="center" vertical="center"/>
    </xf>
    <xf numFmtId="176" fontId="1" fillId="0" borderId="24" xfId="106" applyNumberFormat="1" applyFont="1" applyBorder="1" applyAlignment="1">
      <alignment horizontal="center" vertical="center"/>
    </xf>
    <xf numFmtId="184" fontId="1" fillId="0" borderId="23" xfId="60" applyFont="1" applyBorder="1" applyAlignment="1">
      <alignment horizontal="center" vertical="center"/>
    </xf>
    <xf numFmtId="49" fontId="1" fillId="0" borderId="7" xfId="106" applyNumberFormat="1" applyFont="1" applyBorder="1" applyAlignment="1">
      <alignment horizontal="center" vertical="center"/>
    </xf>
    <xf numFmtId="184" fontId="1" fillId="0" borderId="7" xfId="106" applyFont="1" applyBorder="1" applyAlignment="1">
      <alignment horizontal="center" vertical="center"/>
    </xf>
    <xf numFmtId="176" fontId="1" fillId="0" borderId="7" xfId="106" applyNumberFormat="1" applyFont="1" applyBorder="1" applyAlignment="1">
      <alignment horizontal="center" vertical="center"/>
    </xf>
    <xf numFmtId="184" fontId="1" fillId="0" borderId="7" xfId="60" applyFont="1" applyBorder="1" applyAlignment="1">
      <alignment horizontal="center" vertical="center"/>
    </xf>
    <xf numFmtId="184" fontId="4" fillId="0" borderId="1" xfId="0" applyFont="1" applyBorder="1" applyAlignment="1">
      <alignment vertical="center"/>
    </xf>
    <xf numFmtId="184" fontId="4" fillId="0" borderId="3" xfId="0" applyFont="1" applyFill="1" applyBorder="1" applyAlignment="1">
      <alignment vertical="center"/>
    </xf>
    <xf numFmtId="49" fontId="1" fillId="0" borderId="1" xfId="105" applyNumberFormat="1" applyFont="1" applyBorder="1" applyAlignment="1">
      <alignment horizontal="center" vertical="center"/>
    </xf>
    <xf numFmtId="43" fontId="4" fillId="0" borderId="0" xfId="4" applyFont="1" applyFill="1" applyBorder="1" applyAlignment="1">
      <alignment vertical="center"/>
    </xf>
    <xf numFmtId="49" fontId="1" fillId="0" borderId="1" xfId="54" applyNumberFormat="1" applyFont="1" applyBorder="1" applyAlignment="1">
      <alignment horizontal="center" vertical="center"/>
    </xf>
    <xf numFmtId="176" fontId="1" fillId="0" borderId="23" xfId="106" applyNumberFormat="1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1" fillId="0" borderId="23" xfId="60" applyNumberFormat="1" applyFont="1" applyBorder="1" applyAlignment="1">
      <alignment horizontal="center" vertical="center"/>
    </xf>
    <xf numFmtId="49" fontId="1" fillId="0" borderId="7" xfId="60" applyNumberFormat="1" applyFont="1" applyBorder="1" applyAlignment="1">
      <alignment horizontal="center" vertical="center"/>
    </xf>
    <xf numFmtId="49" fontId="33" fillId="0" borderId="0" xfId="72" applyNumberFormat="1">
      <alignment vertical="center"/>
    </xf>
    <xf numFmtId="49" fontId="1" fillId="2" borderId="1" xfId="105" applyNumberFormat="1" applyFont="1" applyFill="1" applyBorder="1" applyAlignment="1">
      <alignment horizontal="center" vertical="center"/>
    </xf>
    <xf numFmtId="49" fontId="4" fillId="0" borderId="23" xfId="0" applyNumberFormat="1" applyFont="1" applyBorder="1" applyAlignment="1">
      <alignment horizontal="center" vertical="center"/>
    </xf>
    <xf numFmtId="184" fontId="53" fillId="0" borderId="1" xfId="60" applyFont="1" applyBorder="1" applyAlignment="1">
      <alignment horizontal="center" vertical="center"/>
    </xf>
    <xf numFmtId="184" fontId="1" fillId="0" borderId="25" xfId="60" applyFont="1" applyBorder="1" applyAlignment="1">
      <alignment horizontal="center" vertical="center"/>
    </xf>
    <xf numFmtId="184" fontId="1" fillId="0" borderId="1" xfId="60" applyFont="1" applyBorder="1" applyAlignment="1">
      <alignment vertical="center"/>
    </xf>
    <xf numFmtId="14" fontId="0" fillId="0" borderId="1" xfId="4" applyNumberFormat="1" applyFont="1" applyBorder="1" applyAlignment="1"/>
    <xf numFmtId="184" fontId="1" fillId="0" borderId="0" xfId="0" applyFont="1"/>
    <xf numFmtId="184" fontId="33" fillId="0" borderId="0" xfId="75" applyAlignment="1"/>
    <xf numFmtId="49" fontId="33" fillId="0" borderId="0" xfId="71" applyNumberFormat="1" applyAlignment="1"/>
    <xf numFmtId="184" fontId="33" fillId="0" borderId="0" xfId="71" applyAlignment="1"/>
    <xf numFmtId="49" fontId="33" fillId="0" borderId="0" xfId="77" applyNumberFormat="1">
      <alignment vertical="center"/>
    </xf>
    <xf numFmtId="184" fontId="0" fillId="0" borderId="0" xfId="74" applyFont="1" applyAlignment="1"/>
    <xf numFmtId="49" fontId="0" fillId="0" borderId="0" xfId="0" applyNumberFormat="1" applyFont="1" applyFill="1"/>
    <xf numFmtId="49" fontId="3" fillId="0" borderId="0" xfId="0" applyNumberFormat="1" applyFont="1"/>
    <xf numFmtId="49" fontId="4" fillId="0" borderId="2" xfId="0" applyNumberFormat="1" applyFont="1" applyBorder="1" applyAlignment="1">
      <alignment vertical="center"/>
    </xf>
    <xf numFmtId="49" fontId="3" fillId="0" borderId="0" xfId="0" applyNumberFormat="1" applyFont="1" applyAlignment="1">
      <alignment horizontal="left"/>
    </xf>
    <xf numFmtId="49" fontId="48" fillId="0" borderId="0" xfId="0" applyNumberFormat="1" applyFont="1" applyAlignment="1">
      <alignment vertical="center"/>
    </xf>
    <xf numFmtId="49" fontId="52" fillId="2" borderId="1" xfId="86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184" fontId="52" fillId="2" borderId="1" xfId="86" applyFont="1" applyFill="1" applyBorder="1" applyAlignment="1">
      <alignment horizontal="center" vertical="center"/>
    </xf>
    <xf numFmtId="184" fontId="33" fillId="0" borderId="3" xfId="0" applyFont="1" applyBorder="1"/>
    <xf numFmtId="184" fontId="33" fillId="0" borderId="1" xfId="0" applyFont="1" applyFill="1" applyBorder="1" applyAlignment="1">
      <alignment vertical="center"/>
    </xf>
    <xf numFmtId="184" fontId="40" fillId="0" borderId="11" xfId="0" applyFont="1" applyBorder="1" applyAlignment="1">
      <alignment vertical="center"/>
    </xf>
    <xf numFmtId="43" fontId="33" fillId="0" borderId="1" xfId="4" applyFont="1" applyBorder="1" applyAlignment="1">
      <alignment horizontal="center" vertical="center"/>
    </xf>
    <xf numFmtId="184" fontId="33" fillId="0" borderId="0" xfId="0" applyFont="1" applyAlignment="1">
      <alignment horizontal="left"/>
    </xf>
    <xf numFmtId="184" fontId="0" fillId="0" borderId="0" xfId="0" pivotButton="1"/>
    <xf numFmtId="43" fontId="0" fillId="0" borderId="0" xfId="0" applyNumberFormat="1" applyAlignment="1">
      <alignment horizontal="left"/>
    </xf>
    <xf numFmtId="43" fontId="0" fillId="0" borderId="0" xfId="0" applyNumberFormat="1"/>
    <xf numFmtId="49" fontId="33" fillId="0" borderId="1" xfId="0" applyNumberFormat="1" applyFont="1" applyBorder="1" applyAlignment="1"/>
    <xf numFmtId="184" fontId="33" fillId="0" borderId="1" xfId="0" applyFont="1" applyFill="1" applyBorder="1" applyAlignment="1"/>
    <xf numFmtId="49" fontId="33" fillId="0" borderId="1" xfId="4" applyNumberFormat="1" applyFont="1" applyBorder="1" applyAlignment="1"/>
    <xf numFmtId="49" fontId="12" fillId="7" borderId="7" xfId="54" applyNumberFormat="1" applyFont="1" applyFill="1" applyBorder="1" applyAlignment="1">
      <alignment horizontal="center" vertical="center" wrapText="1"/>
    </xf>
    <xf numFmtId="184" fontId="17" fillId="0" borderId="0" xfId="0" applyFont="1" applyFill="1" applyBorder="1" applyAlignment="1">
      <alignment horizontal="center" vertical="center"/>
    </xf>
    <xf numFmtId="184" fontId="17" fillId="0" borderId="0" xfId="22" applyFont="1" applyFill="1" applyBorder="1" applyAlignment="1">
      <alignment horizontal="center" vertical="center"/>
    </xf>
    <xf numFmtId="184" fontId="0" fillId="0" borderId="1" xfId="0" applyBorder="1" applyAlignment="1">
      <alignment horizontal="center"/>
    </xf>
    <xf numFmtId="184" fontId="0" fillId="0" borderId="0" xfId="0" applyAlignment="1">
      <alignment horizontal="center"/>
    </xf>
    <xf numFmtId="184" fontId="26" fillId="8" borderId="0" xfId="0" applyNumberFormat="1" applyFont="1" applyFill="1" applyBorder="1" applyAlignment="1">
      <alignment vertical="center"/>
    </xf>
    <xf numFmtId="43" fontId="26" fillId="8" borderId="0" xfId="0" applyNumberFormat="1" applyFont="1" applyFill="1" applyBorder="1" applyAlignment="1">
      <alignment vertical="center"/>
    </xf>
    <xf numFmtId="181" fontId="62" fillId="0" borderId="0" xfId="4" applyNumberFormat="1" applyFont="1" applyBorder="1" applyAlignment="1">
      <alignment horizontal="center" vertical="center" wrapText="1"/>
    </xf>
    <xf numFmtId="184" fontId="26" fillId="8" borderId="0" xfId="0" applyNumberFormat="1" applyFont="1" applyFill="1" applyBorder="1" applyAlignment="1">
      <alignment horizontal="center" vertical="center"/>
    </xf>
    <xf numFmtId="184" fontId="0" fillId="0" borderId="7" xfId="0" applyBorder="1" applyAlignment="1">
      <alignment horizontal="center" vertical="center"/>
    </xf>
    <xf numFmtId="182" fontId="30" fillId="0" borderId="7" xfId="60" applyNumberFormat="1" applyFont="1" applyFill="1" applyBorder="1" applyAlignment="1">
      <alignment horizontal="center" vertical="center" shrinkToFit="1"/>
    </xf>
    <xf numFmtId="184" fontId="1" fillId="7" borderId="7" xfId="60" applyFont="1" applyFill="1" applyBorder="1" applyAlignment="1">
      <alignment horizontal="center" vertical="center"/>
    </xf>
    <xf numFmtId="176" fontId="4" fillId="3" borderId="7" xfId="0" applyNumberFormat="1" applyFont="1" applyFill="1" applyBorder="1" applyAlignment="1">
      <alignment horizontal="center" vertical="center"/>
    </xf>
    <xf numFmtId="184" fontId="63" fillId="0" borderId="1" xfId="0" applyFont="1" applyBorder="1" applyAlignment="1">
      <alignment horizontal="center"/>
    </xf>
    <xf numFmtId="184" fontId="64" fillId="0" borderId="0" xfId="0" applyFont="1" applyAlignment="1">
      <alignment horizontal="center"/>
    </xf>
    <xf numFmtId="49" fontId="12" fillId="0" borderId="1" xfId="4" applyNumberFormat="1" applyFont="1" applyFill="1" applyBorder="1" applyAlignment="1" applyProtection="1">
      <alignment horizontal="center" vertical="center" wrapText="1"/>
      <protection locked="0"/>
    </xf>
    <xf numFmtId="49" fontId="12" fillId="0" borderId="7" xfId="4" applyNumberFormat="1" applyFont="1" applyBorder="1" applyAlignment="1" applyProtection="1">
      <alignment horizontal="center" vertical="center"/>
      <protection locked="0"/>
    </xf>
    <xf numFmtId="184" fontId="33" fillId="0" borderId="1" xfId="0" applyFont="1" applyBorder="1" applyAlignment="1">
      <alignment horizontal="center" vertical="center"/>
    </xf>
    <xf numFmtId="184" fontId="26" fillId="7" borderId="1" xfId="60" applyFont="1" applyFill="1" applyBorder="1" applyAlignment="1">
      <alignment horizontal="center" vertical="center"/>
    </xf>
    <xf numFmtId="184" fontId="65" fillId="7" borderId="1" xfId="60" applyFont="1" applyFill="1" applyBorder="1" applyAlignment="1">
      <alignment horizontal="center" vertical="center"/>
    </xf>
    <xf numFmtId="184" fontId="26" fillId="7" borderId="1" xfId="0" applyFont="1" applyFill="1" applyBorder="1" applyAlignment="1">
      <alignment horizontal="center" vertical="center"/>
    </xf>
    <xf numFmtId="184" fontId="65" fillId="7" borderId="1" xfId="0" applyFont="1" applyFill="1" applyBorder="1" applyAlignment="1">
      <alignment horizontal="center" vertical="center"/>
    </xf>
    <xf numFmtId="184" fontId="65" fillId="2" borderId="1" xfId="0" applyFont="1" applyFill="1" applyBorder="1" applyAlignment="1">
      <alignment horizontal="center" vertical="center"/>
    </xf>
    <xf numFmtId="184" fontId="0" fillId="0" borderId="1" xfId="0" applyNumberFormat="1" applyFont="1" applyBorder="1" applyAlignment="1"/>
    <xf numFmtId="184" fontId="33" fillId="0" borderId="1" xfId="0" applyNumberFormat="1" applyFont="1" applyFill="1" applyBorder="1" applyAlignment="1"/>
    <xf numFmtId="184" fontId="33" fillId="0" borderId="1" xfId="0" applyNumberFormat="1" applyFont="1" applyBorder="1" applyAlignment="1"/>
    <xf numFmtId="49" fontId="12" fillId="0" borderId="1" xfId="4" applyNumberFormat="1" applyFont="1" applyFill="1" applyBorder="1" applyAlignment="1" applyProtection="1">
      <alignment horizontal="left" vertical="center" wrapText="1"/>
      <protection locked="0"/>
    </xf>
    <xf numFmtId="181" fontId="6" fillId="0" borderId="0" xfId="4" applyNumberFormat="1" applyFont="1" applyAlignment="1" applyProtection="1">
      <alignment horizontal="left"/>
      <protection locked="0"/>
    </xf>
    <xf numFmtId="184" fontId="26" fillId="7" borderId="1" xfId="0" applyNumberFormat="1" applyFont="1" applyFill="1" applyBorder="1" applyAlignment="1">
      <alignment horizontal="center" vertical="center"/>
    </xf>
    <xf numFmtId="2" fontId="12" fillId="6" borderId="0" xfId="0" applyNumberFormat="1" applyFont="1" applyFill="1" applyBorder="1" applyAlignment="1" applyProtection="1">
      <alignment horizontal="center" vertical="center"/>
    </xf>
    <xf numFmtId="7" fontId="0" fillId="0" borderId="0" xfId="0" applyNumberFormat="1"/>
    <xf numFmtId="43" fontId="11" fillId="0" borderId="0" xfId="4" applyFont="1" applyAlignment="1" applyProtection="1">
      <protection locked="0"/>
    </xf>
    <xf numFmtId="49" fontId="33" fillId="2" borderId="1" xfId="0" applyNumberFormat="1" applyFont="1" applyFill="1" applyBorder="1" applyAlignment="1"/>
    <xf numFmtId="184" fontId="2" fillId="2" borderId="3" xfId="0" applyNumberFormat="1" applyFont="1" applyFill="1" applyBorder="1" applyAlignment="1">
      <alignment horizontal="center" vertical="center"/>
    </xf>
    <xf numFmtId="184" fontId="2" fillId="2" borderId="1" xfId="0" applyNumberFormat="1" applyFont="1" applyFill="1" applyBorder="1" applyAlignment="1">
      <alignment horizontal="center" vertical="center"/>
    </xf>
    <xf numFmtId="184" fontId="0" fillId="0" borderId="1" xfId="0" applyNumberFormat="1" applyFont="1" applyFill="1" applyBorder="1" applyAlignment="1"/>
    <xf numFmtId="49" fontId="33" fillId="0" borderId="1" xfId="0" applyNumberFormat="1" applyFont="1" applyFill="1" applyBorder="1" applyAlignment="1"/>
    <xf numFmtId="185" fontId="0" fillId="0" borderId="1" xfId="0" applyNumberFormat="1" applyFill="1" applyBorder="1" applyAlignment="1"/>
    <xf numFmtId="14" fontId="0" fillId="0" borderId="1" xfId="0" applyNumberFormat="1" applyFill="1" applyBorder="1" applyAlignment="1"/>
    <xf numFmtId="49" fontId="33" fillId="0" borderId="1" xfId="4" applyNumberFormat="1" applyFont="1" applyFill="1" applyBorder="1" applyAlignment="1"/>
    <xf numFmtId="185" fontId="0" fillId="0" borderId="0" xfId="0" applyNumberFormat="1" applyFill="1"/>
    <xf numFmtId="49" fontId="0" fillId="0" borderId="0" xfId="0" applyNumberFormat="1" applyFill="1"/>
    <xf numFmtId="184" fontId="54" fillId="0" borderId="2" xfId="0" applyFont="1" applyFill="1" applyBorder="1" applyAlignment="1" applyProtection="1">
      <alignment horizontal="center" vertical="center"/>
    </xf>
    <xf numFmtId="2" fontId="12" fillId="0" borderId="7" xfId="0" applyNumberFormat="1" applyFont="1" applyFill="1" applyBorder="1" applyAlignment="1" applyProtection="1">
      <alignment horizontal="center" vertical="center"/>
    </xf>
    <xf numFmtId="2" fontId="6" fillId="0" borderId="0" xfId="0" applyNumberFormat="1" applyFont="1" applyAlignment="1" applyProtection="1">
      <alignment horizontal="center"/>
    </xf>
    <xf numFmtId="2" fontId="6" fillId="0" borderId="0" xfId="0" applyNumberFormat="1" applyFont="1" applyAlignment="1" applyProtection="1">
      <protection locked="0"/>
    </xf>
    <xf numFmtId="178" fontId="12" fillId="2" borderId="1" xfId="0" applyNumberFormat="1" applyFont="1" applyFill="1" applyBorder="1" applyAlignment="1" applyProtection="1">
      <alignment horizontal="center" vertical="center" wrapText="1"/>
      <protection locked="0"/>
    </xf>
    <xf numFmtId="178" fontId="63" fillId="0" borderId="1" xfId="0" applyNumberFormat="1" applyFont="1" applyBorder="1" applyAlignment="1">
      <alignment horizontal="center"/>
    </xf>
    <xf numFmtId="178" fontId="6" fillId="0" borderId="0" xfId="0" applyNumberFormat="1" applyFont="1" applyAlignment="1" applyProtection="1">
      <protection locked="0"/>
    </xf>
    <xf numFmtId="182" fontId="4" fillId="7" borderId="1" xfId="0" applyNumberFormat="1" applyFont="1" applyFill="1" applyBorder="1" applyAlignment="1">
      <alignment horizontal="center" vertical="center"/>
    </xf>
    <xf numFmtId="182" fontId="4" fillId="3" borderId="1" xfId="0" applyNumberFormat="1" applyFont="1" applyFill="1" applyBorder="1" applyAlignment="1">
      <alignment horizontal="center" vertical="center"/>
    </xf>
    <xf numFmtId="2" fontId="0" fillId="0" borderId="0" xfId="0" applyNumberFormat="1"/>
    <xf numFmtId="49" fontId="68" fillId="0" borderId="1" xfId="0" applyNumberFormat="1" applyFont="1" applyBorder="1" applyAlignment="1">
      <alignment horizontal="center"/>
    </xf>
    <xf numFmtId="184" fontId="68" fillId="0" borderId="1" xfId="0" applyFont="1" applyBorder="1" applyAlignment="1">
      <alignment horizontal="center"/>
    </xf>
    <xf numFmtId="184" fontId="17" fillId="0" borderId="1" xfId="0" applyFont="1" applyFill="1" applyBorder="1" applyAlignment="1" applyProtection="1">
      <alignment vertical="center" wrapText="1"/>
      <protection locked="0"/>
    </xf>
    <xf numFmtId="184" fontId="12" fillId="0" borderId="1" xfId="0" applyNumberFormat="1" applyFont="1" applyFill="1" applyBorder="1" applyAlignment="1" applyProtection="1">
      <alignment vertical="center" wrapText="1"/>
      <protection locked="0"/>
    </xf>
    <xf numFmtId="0" fontId="70" fillId="0" borderId="0" xfId="0" applyNumberFormat="1" applyFont="1" applyAlignment="1">
      <alignment vertical="center"/>
    </xf>
    <xf numFmtId="0" fontId="71" fillId="7" borderId="1" xfId="54" applyNumberFormat="1" applyFont="1" applyFill="1" applyBorder="1" applyAlignment="1">
      <alignment horizontal="center" vertical="center"/>
    </xf>
    <xf numFmtId="0" fontId="71" fillId="7" borderId="1" xfId="54" applyNumberFormat="1" applyFont="1" applyFill="1" applyBorder="1" applyAlignment="1">
      <alignment horizontal="center" vertical="center" wrapText="1"/>
    </xf>
    <xf numFmtId="0" fontId="72" fillId="7" borderId="1" xfId="0" applyNumberFormat="1" applyFont="1" applyFill="1" applyBorder="1" applyAlignment="1">
      <alignment horizontal="center" vertical="center" wrapText="1"/>
    </xf>
    <xf numFmtId="0" fontId="72" fillId="7" borderId="1" xfId="0" applyNumberFormat="1" applyFont="1" applyFill="1" applyBorder="1" applyAlignment="1">
      <alignment horizontal="center" vertical="center"/>
    </xf>
    <xf numFmtId="0" fontId="73" fillId="0" borderId="0" xfId="0" applyNumberFormat="1" applyFont="1" applyAlignment="1">
      <alignment vertical="center"/>
    </xf>
    <xf numFmtId="0" fontId="72" fillId="7" borderId="1" xfId="119" applyNumberFormat="1" applyFont="1" applyFill="1" applyBorder="1" applyAlignment="1">
      <alignment vertical="center"/>
    </xf>
    <xf numFmtId="0" fontId="72" fillId="7" borderId="1" xfId="0" applyNumberFormat="1" applyFont="1" applyFill="1" applyBorder="1" applyAlignment="1">
      <alignment horizontal="left" vertical="center"/>
    </xf>
    <xf numFmtId="0" fontId="71" fillId="7" borderId="1" xfId="54" applyNumberFormat="1" applyFont="1" applyFill="1" applyBorder="1" applyAlignment="1">
      <alignment horizontal="left" vertical="center" wrapText="1"/>
    </xf>
    <xf numFmtId="0" fontId="73" fillId="7" borderId="0" xfId="0" applyNumberFormat="1" applyFont="1" applyFill="1" applyAlignment="1">
      <alignment vertical="center"/>
    </xf>
    <xf numFmtId="0" fontId="0" fillId="0" borderId="0" xfId="0" applyNumberFormat="1"/>
    <xf numFmtId="0" fontId="75" fillId="0" borderId="0" xfId="0" applyNumberFormat="1" applyFont="1" applyFill="1" applyAlignment="1">
      <alignment vertical="center"/>
    </xf>
    <xf numFmtId="0" fontId="9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 wrapText="1"/>
    </xf>
    <xf numFmtId="0" fontId="76" fillId="7" borderId="1" xfId="54" applyNumberFormat="1" applyFont="1" applyFill="1" applyBorder="1" applyAlignment="1">
      <alignment horizontal="center" vertical="center"/>
    </xf>
    <xf numFmtId="0" fontId="76" fillId="7" borderId="1" xfId="54" applyNumberFormat="1" applyFont="1" applyFill="1" applyBorder="1" applyAlignment="1">
      <alignment horizontal="center" vertical="center" wrapText="1"/>
    </xf>
    <xf numFmtId="0" fontId="13" fillId="0" borderId="0" xfId="0" applyNumberFormat="1" applyFont="1" applyFill="1" applyAlignment="1">
      <alignment horizontal="center" vertical="center"/>
    </xf>
    <xf numFmtId="0" fontId="13" fillId="7" borderId="1" xfId="0" applyNumberFormat="1" applyFont="1" applyFill="1" applyBorder="1" applyAlignment="1">
      <alignment horizontal="center" vertical="center" wrapText="1"/>
    </xf>
    <xf numFmtId="0" fontId="12" fillId="7" borderId="1" xfId="54" applyNumberFormat="1" applyFont="1" applyFill="1" applyBorder="1" applyAlignment="1">
      <alignment horizontal="center" vertical="center" wrapText="1"/>
    </xf>
    <xf numFmtId="0" fontId="13" fillId="7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 wrapText="1"/>
    </xf>
    <xf numFmtId="0" fontId="13" fillId="7" borderId="0" xfId="0" applyNumberFormat="1" applyFont="1" applyFill="1" applyAlignment="1">
      <alignment vertical="center"/>
    </xf>
    <xf numFmtId="0" fontId="9" fillId="7" borderId="1" xfId="54" applyNumberFormat="1" applyFont="1" applyFill="1" applyBorder="1" applyAlignment="1">
      <alignment horizontal="center" vertical="center"/>
    </xf>
    <xf numFmtId="0" fontId="30" fillId="7" borderId="1" xfId="54" applyNumberFormat="1" applyFont="1" applyFill="1" applyBorder="1" applyAlignment="1">
      <alignment horizontal="center" vertical="center"/>
    </xf>
    <xf numFmtId="0" fontId="13" fillId="7" borderId="1" xfId="0" applyNumberFormat="1" applyFont="1" applyFill="1" applyBorder="1" applyAlignment="1">
      <alignment vertical="center"/>
    </xf>
    <xf numFmtId="0" fontId="0" fillId="0" borderId="0" xfId="0" applyNumberFormat="1" applyAlignment="1">
      <alignment vertical="center"/>
    </xf>
    <xf numFmtId="0" fontId="77" fillId="0" borderId="0" xfId="0" applyNumberFormat="1" applyFont="1" applyBorder="1" applyAlignment="1">
      <alignment horizontal="center" vertical="center"/>
    </xf>
    <xf numFmtId="0" fontId="77" fillId="7" borderId="0" xfId="0" applyNumberFormat="1" applyFont="1" applyFill="1" applyBorder="1" applyAlignment="1">
      <alignment horizontal="center" vertical="center"/>
    </xf>
    <xf numFmtId="0" fontId="50" fillId="7" borderId="1" xfId="119" applyNumberFormat="1" applyFont="1" applyFill="1" applyBorder="1" applyAlignment="1">
      <alignment horizontal="center" vertical="center" wrapText="1"/>
    </xf>
    <xf numFmtId="0" fontId="51" fillId="0" borderId="1" xfId="0" applyNumberFormat="1" applyFont="1" applyBorder="1" applyAlignment="1">
      <alignment horizontal="left" vertical="center" wrapText="1"/>
    </xf>
    <xf numFmtId="0" fontId="50" fillId="0" borderId="1" xfId="119" applyNumberFormat="1" applyFont="1" applyBorder="1" applyAlignment="1">
      <alignment horizontal="center" vertical="center" wrapText="1"/>
    </xf>
    <xf numFmtId="0" fontId="50" fillId="7" borderId="1" xfId="119" applyNumberFormat="1" applyFont="1" applyFill="1" applyBorder="1" applyAlignment="1">
      <alignment horizontal="center" vertical="center"/>
    </xf>
    <xf numFmtId="0" fontId="51" fillId="0" borderId="1" xfId="0" applyNumberFormat="1" applyFont="1" applyBorder="1" applyAlignment="1">
      <alignment horizontal="center" vertical="center" wrapText="1"/>
    </xf>
    <xf numFmtId="0" fontId="12" fillId="0" borderId="1" xfId="0" applyNumberFormat="1" applyFont="1" applyBorder="1" applyAlignment="1">
      <alignment horizontal="center" vertical="center"/>
    </xf>
    <xf numFmtId="0" fontId="50" fillId="7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Border="1" applyAlignment="1">
      <alignment horizontal="center" vertical="center" wrapText="1"/>
    </xf>
    <xf numFmtId="0" fontId="16" fillId="0" borderId="1" xfId="0" applyNumberFormat="1" applyFont="1" applyBorder="1" applyAlignment="1">
      <alignment horizontal="center" vertical="center"/>
    </xf>
    <xf numFmtId="0" fontId="78" fillId="0" borderId="0" xfId="0" applyNumberFormat="1" applyFont="1" applyFill="1" applyBorder="1" applyAlignment="1">
      <alignment horizontal="left" vertical="center" shrinkToFit="1"/>
    </xf>
    <xf numFmtId="0" fontId="75" fillId="0" borderId="0" xfId="0" applyNumberFormat="1" applyFont="1" applyFill="1" applyBorder="1" applyAlignment="1">
      <alignment vertical="center" shrinkToFit="1"/>
    </xf>
    <xf numFmtId="0" fontId="9" fillId="0" borderId="1" xfId="0" applyNumberFormat="1" applyFont="1" applyFill="1" applyBorder="1" applyAlignment="1">
      <alignment horizontal="center" vertical="center" shrinkToFit="1"/>
    </xf>
    <xf numFmtId="0" fontId="79" fillId="0" borderId="1" xfId="0" applyNumberFormat="1" applyFont="1" applyFill="1" applyBorder="1" applyAlignment="1">
      <alignment horizontal="center" vertical="center" shrinkToFit="1"/>
    </xf>
    <xf numFmtId="0" fontId="80" fillId="0" borderId="1" xfId="57" applyNumberFormat="1" applyFont="1" applyFill="1" applyBorder="1" applyAlignment="1">
      <alignment horizontal="center" vertical="center" wrapText="1" shrinkToFit="1"/>
    </xf>
    <xf numFmtId="0" fontId="9" fillId="0" borderId="1" xfId="57" applyNumberFormat="1" applyFont="1" applyFill="1" applyBorder="1" applyAlignment="1">
      <alignment horizontal="center" vertical="center" shrinkToFit="1"/>
    </xf>
    <xf numFmtId="0" fontId="9" fillId="0" borderId="1" xfId="57" applyNumberFormat="1" applyFont="1" applyFill="1" applyBorder="1" applyAlignment="1">
      <alignment horizontal="center" vertical="center"/>
    </xf>
    <xf numFmtId="0" fontId="9" fillId="0" borderId="1" xfId="57" applyNumberFormat="1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center" vertical="center" shrinkToFit="1"/>
    </xf>
    <xf numFmtId="0" fontId="81" fillId="0" borderId="1" xfId="0" applyNumberFormat="1" applyFont="1" applyFill="1" applyBorder="1" applyAlignment="1">
      <alignment horizontal="center" vertical="center" shrinkToFit="1"/>
    </xf>
    <xf numFmtId="0" fontId="81" fillId="0" borderId="0" xfId="0" applyNumberFormat="1" applyFont="1" applyFill="1" applyBorder="1" applyAlignment="1">
      <alignment horizontal="left" vertical="center" shrinkToFit="1"/>
    </xf>
    <xf numFmtId="0" fontId="1" fillId="0" borderId="0" xfId="0" applyNumberFormat="1" applyFont="1" applyFill="1" applyBorder="1" applyAlignment="1">
      <alignment vertical="center" shrinkToFit="1"/>
    </xf>
    <xf numFmtId="0" fontId="1" fillId="0" borderId="0" xfId="0" applyNumberFormat="1" applyFont="1" applyFill="1" applyBorder="1" applyAlignment="1">
      <alignment horizontal="center" vertical="center" shrinkToFit="1"/>
    </xf>
    <xf numFmtId="0" fontId="0" fillId="0" borderId="0" xfId="0" applyNumberFormat="1" applyFill="1" applyAlignment="1"/>
    <xf numFmtId="0" fontId="0" fillId="0" borderId="0" xfId="0" applyNumberFormat="1" applyFill="1" applyAlignment="1">
      <alignment vertical="center"/>
    </xf>
    <xf numFmtId="0" fontId="13" fillId="0" borderId="1" xfId="57" applyNumberFormat="1" applyFont="1" applyFill="1" applyBorder="1" applyAlignment="1">
      <alignment horizontal="center" vertical="center" wrapText="1" shrinkToFit="1"/>
    </xf>
    <xf numFmtId="0" fontId="16" fillId="0" borderId="1" xfId="57" applyNumberFormat="1" applyFont="1" applyFill="1" applyBorder="1" applyAlignment="1">
      <alignment horizontal="center" vertical="center" wrapText="1" shrinkToFit="1"/>
    </xf>
    <xf numFmtId="0" fontId="13" fillId="0" borderId="1" xfId="57" applyNumberFormat="1" applyFont="1" applyFill="1" applyBorder="1" applyAlignment="1">
      <alignment horizontal="center" vertical="center" wrapText="1"/>
    </xf>
    <xf numFmtId="0" fontId="55" fillId="0" borderId="0" xfId="0" applyNumberFormat="1" applyFont="1" applyFill="1" applyAlignment="1">
      <alignment wrapText="1"/>
    </xf>
    <xf numFmtId="0" fontId="55" fillId="0" borderId="0" xfId="0" applyNumberFormat="1" applyFont="1" applyFill="1" applyAlignment="1">
      <alignment vertical="center" wrapText="1"/>
    </xf>
    <xf numFmtId="0" fontId="13" fillId="0" borderId="1" xfId="60" applyNumberFormat="1" applyFont="1" applyFill="1" applyBorder="1" applyAlignment="1">
      <alignment horizontal="center" vertical="center"/>
    </xf>
    <xf numFmtId="0" fontId="9" fillId="0" borderId="1" xfId="60" applyNumberFormat="1" applyFont="1" applyFill="1" applyBorder="1" applyAlignment="1">
      <alignment horizontal="center" vertical="center"/>
    </xf>
    <xf numFmtId="0" fontId="34" fillId="0" borderId="1" xfId="0" applyNumberFormat="1" applyFont="1" applyFill="1" applyBorder="1" applyAlignment="1">
      <alignment horizontal="center" vertical="center" shrinkToFit="1"/>
    </xf>
    <xf numFmtId="0" fontId="13" fillId="0" borderId="1" xfId="0" applyNumberFormat="1" applyFont="1" applyFill="1" applyBorder="1" applyAlignment="1">
      <alignment horizontal="center" vertical="center"/>
    </xf>
    <xf numFmtId="0" fontId="55" fillId="0" borderId="0" xfId="0" applyNumberFormat="1" applyFont="1" applyFill="1" applyAlignment="1"/>
    <xf numFmtId="0" fontId="55" fillId="0" borderId="0" xfId="0" applyNumberFormat="1" applyFont="1" applyFill="1" applyAlignment="1">
      <alignment vertical="center"/>
    </xf>
    <xf numFmtId="0" fontId="82" fillId="0" borderId="0" xfId="0" applyNumberFormat="1" applyFont="1" applyFill="1" applyBorder="1" applyAlignment="1">
      <alignment horizontal="center" vertical="center" shrinkToFit="1"/>
    </xf>
    <xf numFmtId="0" fontId="84" fillId="0" borderId="0" xfId="0" applyNumberFormat="1" applyFont="1" applyFill="1" applyBorder="1" applyAlignment="1">
      <alignment horizontal="center" vertical="center" shrinkToFit="1"/>
    </xf>
    <xf numFmtId="0" fontId="84" fillId="0" borderId="0" xfId="0" applyNumberFormat="1" applyFont="1" applyFill="1" applyBorder="1" applyAlignment="1">
      <alignment vertical="center" shrinkToFit="1"/>
    </xf>
    <xf numFmtId="0" fontId="85" fillId="0" borderId="1" xfId="0" applyNumberFormat="1" applyFont="1" applyFill="1" applyBorder="1" applyAlignment="1">
      <alignment horizontal="center" vertical="center" wrapText="1" shrinkToFit="1"/>
    </xf>
    <xf numFmtId="0" fontId="86" fillId="0" borderId="1" xfId="0" applyNumberFormat="1" applyFont="1" applyFill="1" applyBorder="1" applyAlignment="1">
      <alignment horizontal="center" vertical="center" wrapText="1" shrinkToFit="1"/>
    </xf>
    <xf numFmtId="0" fontId="88" fillId="0" borderId="1" xfId="0" applyNumberFormat="1" applyFont="1" applyFill="1" applyBorder="1" applyAlignment="1">
      <alignment horizontal="center" vertical="center" wrapText="1" shrinkToFit="1"/>
    </xf>
    <xf numFmtId="0" fontId="85" fillId="0" borderId="1" xfId="57" applyNumberFormat="1" applyFont="1" applyFill="1" applyBorder="1" applyAlignment="1">
      <alignment horizontal="center" vertical="center" wrapText="1" shrinkToFit="1"/>
    </xf>
    <xf numFmtId="0" fontId="88" fillId="0" borderId="0" xfId="0" applyNumberFormat="1" applyFont="1" applyFill="1" applyBorder="1" applyAlignment="1">
      <alignment horizontal="center" vertical="center" wrapText="1" shrinkToFit="1"/>
    </xf>
    <xf numFmtId="0" fontId="88" fillId="0" borderId="0" xfId="0" applyNumberFormat="1" applyFont="1" applyFill="1" applyBorder="1" applyAlignment="1">
      <alignment vertical="center" wrapText="1" shrinkToFit="1"/>
    </xf>
    <xf numFmtId="0" fontId="85" fillId="0" borderId="1" xfId="0" applyNumberFormat="1" applyFont="1" applyFill="1" applyBorder="1" applyAlignment="1">
      <alignment horizontal="center" vertical="center" shrinkToFit="1"/>
    </xf>
    <xf numFmtId="0" fontId="90" fillId="0" borderId="1" xfId="0" applyNumberFormat="1" applyFont="1" applyFill="1" applyBorder="1" applyAlignment="1">
      <alignment horizontal="center" vertical="center" shrinkToFit="1"/>
    </xf>
    <xf numFmtId="0" fontId="18" fillId="0" borderId="1" xfId="0" applyNumberFormat="1" applyFont="1" applyFill="1" applyBorder="1" applyAlignment="1">
      <alignment horizontal="center" vertical="center"/>
    </xf>
    <xf numFmtId="0" fontId="82" fillId="0" borderId="1" xfId="0" applyNumberFormat="1" applyFont="1" applyFill="1" applyBorder="1" applyAlignment="1">
      <alignment horizontal="center" vertical="center" shrinkToFit="1"/>
    </xf>
    <xf numFmtId="0" fontId="91" fillId="0" borderId="1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 vertical="center" shrinkToFit="1"/>
    </xf>
    <xf numFmtId="0" fontId="88" fillId="0" borderId="0" xfId="0" applyNumberFormat="1" applyFont="1" applyFill="1" applyBorder="1" applyAlignment="1">
      <alignment horizontal="center" vertical="center" shrinkToFit="1"/>
    </xf>
    <xf numFmtId="0" fontId="12" fillId="0" borderId="1" xfId="57" applyNumberFormat="1" applyFont="1" applyFill="1" applyBorder="1" applyAlignment="1">
      <alignment horizontal="center" vertical="center" wrapText="1" shrinkToFit="1"/>
    </xf>
    <xf numFmtId="0" fontId="93" fillId="0" borderId="1" xfId="57" applyNumberFormat="1" applyFont="1" applyFill="1" applyBorder="1" applyAlignment="1">
      <alignment horizontal="center" vertical="center" wrapText="1" shrinkToFit="1"/>
    </xf>
    <xf numFmtId="0" fontId="12" fillId="0" borderId="1" xfId="57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 vertical="center" wrapText="1"/>
    </xf>
    <xf numFmtId="0" fontId="47" fillId="0" borderId="0" xfId="0" applyNumberFormat="1" applyFont="1" applyFill="1" applyAlignment="1">
      <alignment wrapText="1"/>
    </xf>
    <xf numFmtId="0" fontId="47" fillId="0" borderId="0" xfId="0" applyNumberFormat="1" applyFont="1" applyFill="1" applyAlignment="1">
      <alignment vertical="center" wrapText="1"/>
    </xf>
    <xf numFmtId="0" fontId="12" fillId="0" borderId="1" xfId="60" applyNumberFormat="1" applyFont="1" applyFill="1" applyBorder="1" applyAlignment="1">
      <alignment horizontal="center" vertical="center"/>
    </xf>
    <xf numFmtId="0" fontId="93" fillId="0" borderId="1" xfId="0" applyNumberFormat="1" applyFont="1" applyFill="1" applyBorder="1" applyAlignment="1">
      <alignment horizontal="center" vertical="center" shrinkToFit="1"/>
    </xf>
    <xf numFmtId="0" fontId="93" fillId="0" borderId="2" xfId="0" applyNumberFormat="1" applyFont="1" applyFill="1" applyBorder="1" applyAlignment="1">
      <alignment horizontal="center" vertical="center" shrinkToFit="1"/>
    </xf>
    <xf numFmtId="0" fontId="94" fillId="0" borderId="1" xfId="0" applyNumberFormat="1" applyFont="1" applyFill="1" applyBorder="1" applyAlignment="1">
      <alignment horizontal="center" vertical="center" shrinkToFit="1"/>
    </xf>
    <xf numFmtId="0" fontId="12" fillId="0" borderId="1" xfId="0" applyNumberFormat="1" applyFont="1" applyFill="1" applyBorder="1" applyAlignment="1">
      <alignment horizontal="center" vertical="center" shrinkToFit="1"/>
    </xf>
    <xf numFmtId="0" fontId="9" fillId="0" borderId="1" xfId="0" applyNumberFormat="1" applyFont="1" applyFill="1" applyBorder="1" applyAlignment="1">
      <alignment horizontal="center"/>
    </xf>
    <xf numFmtId="0" fontId="1" fillId="0" borderId="0" xfId="0" applyNumberFormat="1" applyFont="1" applyFill="1" applyAlignment="1"/>
    <xf numFmtId="0" fontId="1" fillId="0" borderId="0" xfId="0" applyNumberFormat="1" applyFont="1" applyFill="1" applyAlignment="1">
      <alignment vertical="center"/>
    </xf>
    <xf numFmtId="0" fontId="0" fillId="0" borderId="0" xfId="0" applyNumberFormat="1" applyFill="1"/>
    <xf numFmtId="0" fontId="12" fillId="0" borderId="1" xfId="57" applyNumberFormat="1" applyFont="1" applyFill="1" applyBorder="1" applyAlignment="1">
      <alignment horizontal="center" vertical="center" shrinkToFit="1"/>
    </xf>
    <xf numFmtId="0" fontId="93" fillId="0" borderId="1" xfId="57" applyNumberFormat="1" applyFont="1" applyFill="1" applyBorder="1" applyAlignment="1">
      <alignment horizontal="center" vertical="center" shrinkToFit="1"/>
    </xf>
    <xf numFmtId="0" fontId="93" fillId="0" borderId="1" xfId="57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 wrapText="1" shrinkToFit="1"/>
    </xf>
    <xf numFmtId="0" fontId="12" fillId="0" borderId="1" xfId="57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47" fillId="0" borderId="0" xfId="0" applyNumberFormat="1" applyFont="1" applyFill="1"/>
    <xf numFmtId="0" fontId="94" fillId="0" borderId="1" xfId="0" applyNumberFormat="1" applyFont="1" applyFill="1" applyBorder="1" applyAlignment="1">
      <alignment horizontal="center" vertical="center"/>
    </xf>
    <xf numFmtId="0" fontId="11" fillId="0" borderId="1" xfId="60" applyNumberFormat="1" applyFont="1" applyFill="1" applyBorder="1" applyAlignment="1">
      <alignment horizontal="center" vertical="center"/>
    </xf>
    <xf numFmtId="0" fontId="9" fillId="0" borderId="1" xfId="10" applyNumberFormat="1" applyFont="1" applyFill="1" applyBorder="1" applyAlignment="1">
      <alignment horizontal="center" vertical="center" shrinkToFit="1"/>
    </xf>
    <xf numFmtId="0" fontId="30" fillId="0" borderId="1" xfId="10" applyNumberFormat="1" applyFont="1" applyFill="1" applyBorder="1" applyAlignment="1">
      <alignment horizontal="center" vertical="center" shrinkToFit="1"/>
    </xf>
    <xf numFmtId="0" fontId="96" fillId="0" borderId="1" xfId="0" applyNumberFormat="1" applyFont="1" applyFill="1" applyBorder="1" applyAlignment="1">
      <alignment horizontal="center" vertical="center" shrinkToFit="1"/>
    </xf>
    <xf numFmtId="0" fontId="9" fillId="0" borderId="1" xfId="10" applyNumberFormat="1" applyFont="1" applyFill="1" applyBorder="1" applyAlignment="1">
      <alignment horizontal="center" vertical="center" wrapText="1" shrinkToFit="1"/>
    </xf>
    <xf numFmtId="0" fontId="9" fillId="0" borderId="1" xfId="0" applyNumberFormat="1" applyFont="1" applyFill="1" applyBorder="1" applyAlignment="1">
      <alignment horizontal="center" vertical="center" wrapText="1"/>
    </xf>
    <xf numFmtId="0" fontId="14" fillId="0" borderId="1" xfId="10" applyNumberFormat="1" applyFont="1" applyFill="1" applyBorder="1" applyAlignment="1">
      <alignment horizontal="center" vertical="center" shrinkToFit="1"/>
    </xf>
    <xf numFmtId="0" fontId="98" fillId="0" borderId="0" xfId="0" applyNumberFormat="1" applyFont="1" applyFill="1" applyAlignment="1"/>
    <xf numFmtId="0" fontId="98" fillId="0" borderId="0" xfId="0" applyNumberFormat="1" applyFont="1" applyFill="1" applyAlignment="1">
      <alignment horizontal="center" vertical="center"/>
    </xf>
    <xf numFmtId="0" fontId="89" fillId="3" borderId="1" xfId="60" applyNumberFormat="1" applyFont="1" applyFill="1" applyBorder="1" applyAlignment="1">
      <alignment horizontal="center" vertical="center" wrapText="1"/>
    </xf>
    <xf numFmtId="0" fontId="89" fillId="3" borderId="1" xfId="0" applyNumberFormat="1" applyFont="1" applyFill="1" applyBorder="1" applyAlignment="1">
      <alignment horizontal="center" vertical="center" wrapText="1"/>
    </xf>
    <xf numFmtId="0" fontId="89" fillId="0" borderId="1" xfId="60" applyNumberFormat="1" applyFont="1" applyBorder="1" applyAlignment="1">
      <alignment horizontal="center"/>
    </xf>
    <xf numFmtId="0" fontId="89" fillId="0" borderId="1" xfId="55" applyNumberFormat="1" applyFont="1" applyBorder="1" applyAlignment="1">
      <alignment horizontal="center" vertical="center"/>
    </xf>
    <xf numFmtId="0" fontId="89" fillId="0" borderId="1" xfId="55" applyNumberFormat="1" applyFont="1" applyBorder="1" applyAlignment="1"/>
    <xf numFmtId="0" fontId="52" fillId="0" borderId="1" xfId="0" applyNumberFormat="1" applyFont="1" applyBorder="1" applyAlignment="1">
      <alignment horizontal="center" vertical="center"/>
    </xf>
    <xf numFmtId="0" fontId="89" fillId="0" borderId="1" xfId="0" applyNumberFormat="1" applyFont="1" applyBorder="1" applyAlignment="1">
      <alignment horizontal="center" vertical="center"/>
    </xf>
    <xf numFmtId="0" fontId="52" fillId="0" borderId="1" xfId="0" quotePrefix="1" applyNumberFormat="1" applyFont="1" applyBorder="1" applyAlignment="1"/>
    <xf numFmtId="0" fontId="52" fillId="0" borderId="1" xfId="0" applyNumberFormat="1" applyFont="1" applyBorder="1" applyAlignment="1"/>
    <xf numFmtId="0" fontId="100" fillId="0" borderId="1" xfId="0" applyNumberFormat="1" applyFont="1" applyBorder="1" applyAlignment="1">
      <alignment horizontal="center" vertical="center"/>
    </xf>
    <xf numFmtId="0" fontId="57" fillId="0" borderId="0" xfId="54" applyNumberFormat="1" applyAlignment="1">
      <alignment vertical="center"/>
    </xf>
    <xf numFmtId="0" fontId="11" fillId="0" borderId="1" xfId="54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0" fontId="14" fillId="0" borderId="1" xfId="93" applyNumberFormat="1" applyFont="1" applyFill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95" fillId="0" borderId="0" xfId="0" applyNumberFormat="1" applyFont="1" applyFill="1" applyBorder="1" applyAlignment="1"/>
    <xf numFmtId="0" fontId="14" fillId="0" borderId="1" xfId="60" applyNumberFormat="1" applyFont="1" applyFill="1" applyBorder="1" applyAlignment="1">
      <alignment horizontal="center" vertical="center" shrinkToFit="1"/>
    </xf>
    <xf numFmtId="0" fontId="11" fillId="0" borderId="1" xfId="54" applyNumberFormat="1" applyFont="1" applyFill="1" applyBorder="1" applyAlignment="1">
      <alignment horizontal="center" vertical="center" wrapText="1"/>
    </xf>
    <xf numFmtId="0" fontId="57" fillId="0" borderId="0" xfId="54" applyNumberFormat="1" applyFill="1" applyAlignment="1">
      <alignment vertical="center"/>
    </xf>
    <xf numFmtId="0" fontId="41" fillId="2" borderId="26" xfId="0" applyNumberFormat="1" applyFont="1" applyFill="1" applyBorder="1" applyAlignment="1">
      <alignment vertical="center"/>
    </xf>
    <xf numFmtId="0" fontId="11" fillId="2" borderId="8" xfId="0" applyNumberFormat="1" applyFont="1" applyFill="1" applyBorder="1" applyAlignment="1">
      <alignment vertical="center"/>
    </xf>
    <xf numFmtId="0" fontId="11" fillId="2" borderId="27" xfId="0" applyNumberFormat="1" applyFont="1" applyFill="1" applyBorder="1" applyAlignment="1">
      <alignment vertical="center"/>
    </xf>
    <xf numFmtId="0" fontId="101" fillId="0" borderId="12" xfId="0" applyNumberFormat="1" applyFont="1" applyBorder="1" applyAlignment="1">
      <alignment horizontal="center" vertical="center"/>
    </xf>
    <xf numFmtId="0" fontId="101" fillId="0" borderId="13" xfId="0" applyNumberFormat="1" applyFont="1" applyBorder="1" applyAlignment="1">
      <alignment horizontal="center" vertical="center"/>
    </xf>
    <xf numFmtId="0" fontId="101" fillId="0" borderId="14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vertical="center"/>
    </xf>
    <xf numFmtId="0" fontId="0" fillId="0" borderId="1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41" fillId="2" borderId="8" xfId="0" applyNumberFormat="1" applyFont="1" applyFill="1" applyBorder="1" applyAlignment="1">
      <alignment vertical="center"/>
    </xf>
    <xf numFmtId="0" fontId="41" fillId="2" borderId="27" xfId="0" applyNumberFormat="1" applyFont="1" applyFill="1" applyBorder="1" applyAlignment="1">
      <alignment vertical="center"/>
    </xf>
    <xf numFmtId="0" fontId="101" fillId="0" borderId="13" xfId="0" applyNumberFormat="1" applyFont="1" applyBorder="1" applyAlignment="1">
      <alignment horizontal="center" vertical="center" wrapText="1"/>
    </xf>
    <xf numFmtId="0" fontId="44" fillId="0" borderId="15" xfId="0" applyNumberFormat="1" applyFont="1" applyBorder="1" applyAlignment="1">
      <alignment horizontal="center" vertical="center"/>
    </xf>
    <xf numFmtId="0" fontId="44" fillId="0" borderId="1" xfId="0" applyNumberFormat="1" applyFont="1" applyBorder="1" applyAlignment="1">
      <alignment horizontal="center" vertical="center"/>
    </xf>
    <xf numFmtId="0" fontId="101" fillId="0" borderId="1" xfId="0" applyNumberFormat="1" applyFont="1" applyBorder="1" applyAlignment="1">
      <alignment horizontal="center" vertical="center"/>
    </xf>
    <xf numFmtId="0" fontId="44" fillId="0" borderId="5" xfId="0" applyNumberFormat="1" applyFont="1" applyBorder="1" applyAlignment="1">
      <alignment horizontal="center" vertical="center"/>
    </xf>
    <xf numFmtId="0" fontId="44" fillId="0" borderId="0" xfId="0" applyNumberFormat="1" applyFont="1" applyAlignment="1">
      <alignment vertical="center"/>
    </xf>
    <xf numFmtId="0" fontId="5" fillId="0" borderId="1" xfId="81" applyNumberFormat="1" applyBorder="1"/>
    <xf numFmtId="0" fontId="1" fillId="0" borderId="1" xfId="81" applyNumberFormat="1" applyFont="1" applyBorder="1"/>
    <xf numFmtId="0" fontId="5" fillId="2" borderId="1" xfId="81" applyNumberFormat="1" applyFill="1" applyBorder="1"/>
    <xf numFmtId="0" fontId="5" fillId="0" borderId="1" xfId="128" applyNumberFormat="1" applyFont="1" applyBorder="1" applyAlignment="1"/>
    <xf numFmtId="0" fontId="1" fillId="0" borderId="0" xfId="0" applyNumberFormat="1" applyFont="1"/>
    <xf numFmtId="0" fontId="1" fillId="2" borderId="0" xfId="0" applyNumberFormat="1" applyFont="1" applyFill="1"/>
    <xf numFmtId="0" fontId="5" fillId="12" borderId="1" xfId="128" applyNumberFormat="1" applyFont="1" applyFill="1" applyBorder="1" applyAlignment="1"/>
    <xf numFmtId="0" fontId="5" fillId="3" borderId="1" xfId="128" applyNumberFormat="1" applyFont="1" applyFill="1" applyBorder="1" applyAlignment="1"/>
    <xf numFmtId="0" fontId="1" fillId="0" borderId="1" xfId="0" applyNumberFormat="1" applyFont="1" applyBorder="1"/>
    <xf numFmtId="0" fontId="95" fillId="0" borderId="0" xfId="0" applyNumberFormat="1" applyFont="1" applyBorder="1" applyAlignment="1">
      <alignment horizontal="center" vertical="center"/>
    </xf>
    <xf numFmtId="0" fontId="102" fillId="0" borderId="1" xfId="130" applyNumberFormat="1" applyFont="1" applyBorder="1" applyAlignment="1">
      <alignment horizontal="center" vertical="center" wrapText="1"/>
    </xf>
    <xf numFmtId="0" fontId="104" fillId="0" borderId="1" xfId="130" applyNumberFormat="1" applyFont="1" applyBorder="1" applyAlignment="1">
      <alignment horizontal="center" vertical="center" wrapText="1"/>
    </xf>
    <xf numFmtId="0" fontId="102" fillId="0" borderId="0" xfId="130" applyNumberFormat="1" applyFont="1" applyBorder="1" applyAlignment="1">
      <alignment horizontal="center" vertical="center" wrapText="1"/>
    </xf>
    <xf numFmtId="0" fontId="1" fillId="7" borderId="1" xfId="0" applyNumberFormat="1" applyFont="1" applyFill="1" applyBorder="1" applyAlignment="1">
      <alignment horizontal="center" vertical="center"/>
    </xf>
    <xf numFmtId="0" fontId="35" fillId="7" borderId="1" xfId="0" applyNumberFormat="1" applyFont="1" applyFill="1" applyBorder="1" applyAlignment="1">
      <alignment horizontal="center" vertical="center"/>
    </xf>
    <xf numFmtId="0" fontId="1" fillId="7" borderId="1" xfId="130" applyNumberFormat="1" applyFont="1" applyFill="1" applyBorder="1" applyAlignment="1">
      <alignment horizontal="left" vertical="center" wrapText="1"/>
    </xf>
    <xf numFmtId="0" fontId="1" fillId="7" borderId="0" xfId="130" applyNumberFormat="1" applyFont="1" applyFill="1" applyBorder="1" applyAlignment="1">
      <alignment horizontal="center" vertical="top" wrapText="1"/>
    </xf>
    <xf numFmtId="0" fontId="0" fillId="7" borderId="1" xfId="0" applyNumberFormat="1" applyFill="1" applyBorder="1" applyAlignment="1">
      <alignment horizontal="center" vertical="center"/>
    </xf>
    <xf numFmtId="0" fontId="42" fillId="7" borderId="1" xfId="0" applyNumberFormat="1" applyFont="1" applyFill="1" applyBorder="1" applyAlignment="1">
      <alignment horizontal="center" vertical="center"/>
    </xf>
    <xf numFmtId="0" fontId="42" fillId="7" borderId="1" xfId="0" applyNumberFormat="1" applyFont="1" applyFill="1" applyBorder="1" applyAlignment="1">
      <alignment horizontal="center"/>
    </xf>
    <xf numFmtId="0" fontId="106" fillId="0" borderId="1" xfId="0" applyNumberFormat="1" applyFont="1" applyBorder="1" applyAlignment="1">
      <alignment horizontal="center" vertical="center"/>
    </xf>
    <xf numFmtId="0" fontId="95" fillId="0" borderId="0" xfId="0" applyNumberFormat="1" applyFont="1" applyBorder="1" applyAlignment="1">
      <alignment horizontal="center" vertical="center"/>
    </xf>
    <xf numFmtId="0" fontId="105" fillId="7" borderId="0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 wrapText="1"/>
    </xf>
    <xf numFmtId="0" fontId="11" fillId="0" borderId="1" xfId="54" applyNumberFormat="1" applyFont="1" applyFill="1" applyBorder="1" applyAlignment="1">
      <alignment horizontal="center" vertical="center"/>
    </xf>
    <xf numFmtId="0" fontId="11" fillId="0" borderId="6" xfId="54" applyNumberFormat="1" applyFont="1" applyFill="1" applyBorder="1" applyAlignment="1">
      <alignment horizontal="center" vertical="center" wrapText="1"/>
    </xf>
    <xf numFmtId="0" fontId="11" fillId="0" borderId="7" xfId="54" applyNumberFormat="1" applyFont="1" applyFill="1" applyBorder="1" applyAlignment="1">
      <alignment horizontal="center" vertical="center" wrapText="1"/>
    </xf>
    <xf numFmtId="0" fontId="33" fillId="0" borderId="22" xfId="0" applyNumberFormat="1" applyFont="1" applyFill="1" applyBorder="1" applyAlignment="1">
      <alignment horizontal="center" vertical="center"/>
    </xf>
    <xf numFmtId="0" fontId="0" fillId="0" borderId="22" xfId="0" applyNumberFormat="1" applyFill="1" applyBorder="1" applyAlignment="1">
      <alignment horizontal="center" vertical="center"/>
    </xf>
    <xf numFmtId="0" fontId="95" fillId="0" borderId="9" xfId="0" applyNumberFormat="1" applyFont="1" applyFill="1" applyBorder="1" applyAlignment="1">
      <alignment horizontal="center"/>
    </xf>
    <xf numFmtId="0" fontId="9" fillId="0" borderId="6" xfId="0" applyNumberFormat="1" applyFont="1" applyFill="1" applyBorder="1" applyAlignment="1">
      <alignment horizontal="center" vertical="center" wrapText="1"/>
    </xf>
    <xf numFmtId="0" fontId="9" fillId="0" borderId="7" xfId="0" applyNumberFormat="1" applyFont="1" applyFill="1" applyBorder="1" applyAlignment="1">
      <alignment horizontal="center" vertical="center" wrapText="1"/>
    </xf>
    <xf numFmtId="0" fontId="14" fillId="0" borderId="2" xfId="60" applyNumberFormat="1" applyFont="1" applyFill="1" applyBorder="1" applyAlignment="1">
      <alignment horizontal="center" vertical="center" shrinkToFit="1"/>
    </xf>
    <xf numFmtId="0" fontId="14" fillId="0" borderId="4" xfId="60" applyNumberFormat="1" applyFont="1" applyFill="1" applyBorder="1" applyAlignment="1">
      <alignment horizontal="center" vertical="center" shrinkToFit="1"/>
    </xf>
    <xf numFmtId="0" fontId="14" fillId="0" borderId="1" xfId="60" applyNumberFormat="1" applyFont="1" applyFill="1" applyBorder="1" applyAlignment="1">
      <alignment horizontal="center" vertical="center" shrinkToFit="1"/>
    </xf>
    <xf numFmtId="0" fontId="11" fillId="0" borderId="2" xfId="54" applyNumberFormat="1" applyFont="1" applyFill="1" applyBorder="1" applyAlignment="1">
      <alignment horizontal="center" vertical="center"/>
    </xf>
    <xf numFmtId="0" fontId="11" fillId="0" borderId="4" xfId="54" applyNumberFormat="1" applyFont="1" applyFill="1" applyBorder="1" applyAlignment="1">
      <alignment horizontal="center" vertical="center"/>
    </xf>
    <xf numFmtId="0" fontId="99" fillId="3" borderId="1" xfId="0" applyNumberFormat="1" applyFont="1" applyFill="1" applyBorder="1" applyAlignment="1">
      <alignment horizontal="center" vertical="center" wrapText="1" shrinkToFit="1"/>
    </xf>
    <xf numFmtId="0" fontId="89" fillId="3" borderId="1" xfId="60" applyNumberFormat="1" applyFont="1" applyFill="1" applyBorder="1" applyAlignment="1">
      <alignment horizontal="center" vertical="center" wrapText="1" shrinkToFit="1"/>
    </xf>
    <xf numFmtId="0" fontId="89" fillId="3" borderId="1" xfId="60" applyNumberFormat="1" applyFont="1" applyFill="1" applyBorder="1" applyAlignment="1">
      <alignment horizontal="center" vertical="center" wrapText="1"/>
    </xf>
    <xf numFmtId="0" fontId="89" fillId="3" borderId="1" xfId="0" applyNumberFormat="1" applyFont="1" applyFill="1" applyBorder="1" applyAlignment="1">
      <alignment horizontal="center" vertical="center" wrapText="1"/>
    </xf>
    <xf numFmtId="0" fontId="36" fillId="0" borderId="1" xfId="10" applyNumberFormat="1" applyFont="1" applyFill="1" applyBorder="1" applyAlignment="1">
      <alignment horizontal="center" vertical="center" wrapText="1" shrinkToFit="1"/>
    </xf>
    <xf numFmtId="0" fontId="9" fillId="0" borderId="1" xfId="10" applyNumberFormat="1" applyFont="1" applyFill="1" applyBorder="1" applyAlignment="1">
      <alignment horizontal="center" vertical="center" shrinkToFit="1"/>
    </xf>
    <xf numFmtId="0" fontId="97" fillId="0" borderId="9" xfId="0" applyNumberFormat="1" applyFont="1" applyFill="1" applyBorder="1" applyAlignment="1">
      <alignment horizontal="center"/>
    </xf>
    <xf numFmtId="0" fontId="92" fillId="0" borderId="9" xfId="0" applyNumberFormat="1" applyFont="1" applyFill="1" applyBorder="1" applyAlignment="1">
      <alignment horizontal="center" vertical="center" shrinkToFit="1"/>
    </xf>
    <xf numFmtId="0" fontId="13" fillId="0" borderId="9" xfId="57" applyNumberFormat="1" applyFont="1" applyFill="1" applyBorder="1" applyAlignment="1">
      <alignment horizontal="center" vertical="center" shrinkToFit="1"/>
    </xf>
    <xf numFmtId="0" fontId="82" fillId="0" borderId="9" xfId="0" applyNumberFormat="1" applyFont="1" applyFill="1" applyBorder="1" applyAlignment="1">
      <alignment horizontal="center" vertical="center" shrinkToFit="1"/>
    </xf>
    <xf numFmtId="0" fontId="69" fillId="7" borderId="0" xfId="54" applyNumberFormat="1" applyFont="1" applyFill="1" applyBorder="1" applyAlignment="1">
      <alignment horizontal="center"/>
    </xf>
    <xf numFmtId="0" fontId="74" fillId="0" borderId="0" xfId="0" applyNumberFormat="1" applyFont="1" applyFill="1" applyBorder="1" applyAlignment="1">
      <alignment horizontal="center" vertical="center"/>
    </xf>
    <xf numFmtId="0" fontId="77" fillId="0" borderId="0" xfId="0" applyNumberFormat="1" applyFont="1" applyBorder="1" applyAlignment="1">
      <alignment horizontal="center" vertical="center"/>
    </xf>
    <xf numFmtId="0" fontId="78" fillId="0" borderId="9" xfId="0" applyNumberFormat="1" applyFont="1" applyFill="1" applyBorder="1" applyAlignment="1">
      <alignment horizontal="center" vertical="center" shrinkToFit="1"/>
    </xf>
    <xf numFmtId="184" fontId="42" fillId="0" borderId="16" xfId="0" applyFont="1" applyBorder="1" applyAlignment="1">
      <alignment horizontal="center" vertical="center" wrapText="1"/>
    </xf>
    <xf numFmtId="184" fontId="42" fillId="0" borderId="17" xfId="0" applyFont="1" applyBorder="1" applyAlignment="1">
      <alignment horizontal="center" vertical="center" wrapText="1"/>
    </xf>
    <xf numFmtId="184" fontId="42" fillId="0" borderId="18" xfId="0" applyFont="1" applyBorder="1" applyAlignment="1">
      <alignment horizontal="center" vertical="center" wrapText="1"/>
    </xf>
    <xf numFmtId="184" fontId="26" fillId="0" borderId="6" xfId="0" applyFont="1" applyBorder="1" applyAlignment="1">
      <alignment horizontal="center" vertical="center"/>
    </xf>
    <xf numFmtId="184" fontId="26" fillId="0" borderId="7" xfId="0" applyFont="1" applyBorder="1" applyAlignment="1">
      <alignment horizontal="center" vertical="center"/>
    </xf>
    <xf numFmtId="181" fontId="26" fillId="0" borderId="6" xfId="4" applyNumberFormat="1" applyFont="1" applyBorder="1" applyAlignment="1">
      <alignment horizontal="center" vertical="center"/>
    </xf>
    <xf numFmtId="181" fontId="26" fillId="0" borderId="7" xfId="4" applyNumberFormat="1" applyFont="1" applyBorder="1" applyAlignment="1">
      <alignment horizontal="center" vertical="center"/>
    </xf>
    <xf numFmtId="43" fontId="26" fillId="0" borderId="6" xfId="4" applyFont="1" applyBorder="1" applyAlignment="1">
      <alignment horizontal="center" vertical="center"/>
    </xf>
    <xf numFmtId="43" fontId="26" fillId="0" borderId="7" xfId="4" applyFont="1" applyBorder="1" applyAlignment="1">
      <alignment horizontal="center" vertical="center"/>
    </xf>
    <xf numFmtId="0" fontId="1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63" fillId="0" borderId="1" xfId="0" applyNumberFormat="1" applyFont="1" applyBorder="1" applyAlignment="1">
      <alignment horizontal="center"/>
    </xf>
    <xf numFmtId="0" fontId="0" fillId="0" borderId="0" xfId="0" applyNumberFormat="1" applyProtection="1">
      <protection locked="0"/>
    </xf>
    <xf numFmtId="0" fontId="47" fillId="0" borderId="1" xfId="0" applyNumberFormat="1" applyFont="1" applyFill="1" applyBorder="1" applyAlignment="1">
      <alignment vertical="center"/>
    </xf>
    <xf numFmtId="0" fontId="9" fillId="0" borderId="1" xfId="0" applyNumberFormat="1" applyFont="1" applyFill="1" applyBorder="1" applyAlignment="1">
      <alignment vertical="center" wrapText="1"/>
    </xf>
    <xf numFmtId="0" fontId="9" fillId="0" borderId="6" xfId="0" applyNumberFormat="1" applyFont="1" applyFill="1" applyBorder="1" applyAlignment="1">
      <alignment vertical="center" wrapText="1"/>
    </xf>
    <xf numFmtId="0" fontId="11" fillId="0" borderId="1" xfId="60" applyNumberFormat="1" applyFont="1" applyFill="1" applyBorder="1" applyAlignment="1">
      <alignment vertical="center"/>
    </xf>
    <xf numFmtId="0" fontId="11" fillId="0" borderId="6" xfId="60" applyNumberFormat="1" applyFont="1" applyFill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4" applyNumberFormat="1" applyFont="1" applyBorder="1" applyAlignment="1">
      <alignment horizontal="center" vertical="center"/>
    </xf>
    <xf numFmtId="14" fontId="0" fillId="0" borderId="1" xfId="4" applyNumberFormat="1" applyFont="1" applyBorder="1" applyAlignment="1">
      <alignment horizontal="left" vertical="center"/>
    </xf>
    <xf numFmtId="0" fontId="18" fillId="0" borderId="1" xfId="0" applyNumberFormat="1" applyFont="1" applyBorder="1" applyAlignment="1">
      <alignment horizontal="center" vertical="center"/>
    </xf>
    <xf numFmtId="0" fontId="23" fillId="0" borderId="1" xfId="0" applyNumberFormat="1" applyFont="1" applyBorder="1" applyAlignment="1">
      <alignment horizontal="center" vertical="center"/>
    </xf>
    <xf numFmtId="0" fontId="0" fillId="0" borderId="1" xfId="0" applyNumberFormat="1" applyBorder="1"/>
    <xf numFmtId="0" fontId="30" fillId="0" borderId="1" xfId="4" applyNumberFormat="1" applyFont="1" applyFill="1" applyBorder="1" applyAlignment="1">
      <alignment horizontal="center" vertical="center"/>
    </xf>
    <xf numFmtId="0" fontId="30" fillId="0" borderId="1" xfId="0" applyNumberFormat="1" applyFont="1" applyFill="1" applyBorder="1" applyAlignment="1">
      <alignment horizontal="center" vertical="center"/>
    </xf>
    <xf numFmtId="0" fontId="4" fillId="0" borderId="1" xfId="4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53" fillId="0" borderId="1" xfId="0" applyNumberFormat="1" applyFont="1" applyFill="1" applyBorder="1" applyAlignment="1">
      <alignment horizontal="center" vertical="center"/>
    </xf>
    <xf numFmtId="0" fontId="53" fillId="0" borderId="1" xfId="4" applyNumberFormat="1" applyFont="1" applyFill="1" applyBorder="1" applyAlignment="1">
      <alignment horizontal="center" vertical="center"/>
    </xf>
    <xf numFmtId="0" fontId="53" fillId="0" borderId="1" xfId="40" applyNumberFormat="1" applyFont="1" applyFill="1" applyBorder="1" applyAlignment="1">
      <alignment horizontal="center" vertical="center"/>
    </xf>
    <xf numFmtId="0" fontId="33" fillId="0" borderId="1" xfId="40" applyNumberFormat="1" applyBorder="1" applyAlignment="1">
      <alignment horizontal="center" vertical="center"/>
    </xf>
    <xf numFmtId="0" fontId="0" fillId="0" borderId="0" xfId="4" applyNumberFormat="1" applyFont="1" applyAlignment="1"/>
    <xf numFmtId="0" fontId="0" fillId="10" borderId="5" xfId="4" applyNumberFormat="1" applyFont="1" applyFill="1" applyBorder="1" applyAlignment="1"/>
    <xf numFmtId="0" fontId="53" fillId="0" borderId="1" xfId="0" applyNumberFormat="1" applyFont="1" applyBorder="1" applyAlignment="1">
      <alignment horizontal="center" vertical="center"/>
    </xf>
    <xf numFmtId="0" fontId="0" fillId="0" borderId="0" xfId="4" applyNumberFormat="1" applyFont="1" applyBorder="1" applyAlignment="1"/>
    <xf numFmtId="0" fontId="0" fillId="0" borderId="0" xfId="0" applyNumberFormat="1" applyBorder="1"/>
    <xf numFmtId="0" fontId="26" fillId="0" borderId="1" xfId="0" applyNumberFormat="1" applyFont="1" applyBorder="1" applyAlignment="1">
      <alignment horizontal="center"/>
    </xf>
    <xf numFmtId="0" fontId="26" fillId="0" borderId="0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84" fontId="63" fillId="0" borderId="0" xfId="0" applyFont="1" applyBorder="1" applyAlignment="1">
      <alignment horizontal="center"/>
    </xf>
    <xf numFmtId="178" fontId="63" fillId="0" borderId="0" xfId="0" applyNumberFormat="1" applyFont="1" applyBorder="1" applyAlignment="1">
      <alignment horizontal="center"/>
    </xf>
    <xf numFmtId="43" fontId="12" fillId="0" borderId="0" xfId="4" applyFont="1" applyFill="1" applyBorder="1" applyAlignment="1" applyProtection="1">
      <alignment horizontal="center" vertical="center" wrapText="1"/>
      <protection locked="0"/>
    </xf>
    <xf numFmtId="49" fontId="12" fillId="0" borderId="0" xfId="4" applyNumberFormat="1" applyFont="1" applyFill="1" applyBorder="1" applyAlignment="1" applyProtection="1">
      <alignment horizontal="left" vertical="center" wrapText="1"/>
      <protection locked="0"/>
    </xf>
    <xf numFmtId="184" fontId="17" fillId="0" borderId="0" xfId="0" applyFont="1" applyFill="1" applyBorder="1" applyAlignment="1" applyProtection="1">
      <alignment horizontal="center" vertical="center" wrapText="1"/>
      <protection locked="0"/>
    </xf>
    <xf numFmtId="184" fontId="50" fillId="0" borderId="0" xfId="0" applyFont="1" applyFill="1" applyBorder="1" applyAlignment="1" applyProtection="1">
      <alignment horizontal="center" vertical="center" wrapText="1"/>
    </xf>
    <xf numFmtId="184" fontId="12" fillId="0" borderId="0" xfId="0" applyFont="1" applyFill="1" applyBorder="1" applyAlignment="1" applyProtection="1">
      <alignment horizontal="center" vertical="center" wrapText="1"/>
    </xf>
    <xf numFmtId="184" fontId="50" fillId="0" borderId="0" xfId="0" applyNumberFormat="1" applyFont="1" applyFill="1" applyBorder="1" applyAlignment="1" applyProtection="1">
      <alignment horizontal="center" vertical="center" wrapText="1"/>
      <protection locked="0"/>
    </xf>
    <xf numFmtId="184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9" fillId="0" borderId="0" xfId="0" applyNumberFormat="1" applyFont="1" applyFill="1" applyBorder="1" applyAlignment="1" applyProtection="1">
      <alignment horizontal="center" vertical="center" wrapText="1"/>
      <protection locked="0"/>
    </xf>
    <xf numFmtId="43" fontId="9" fillId="0" borderId="0" xfId="4" applyFont="1" applyFill="1" applyBorder="1" applyAlignment="1" applyProtection="1">
      <alignment horizontal="center" vertical="center" wrapText="1"/>
      <protection locked="0"/>
    </xf>
    <xf numFmtId="184" fontId="9" fillId="0" borderId="0" xfId="0" applyNumberFormat="1" applyFont="1" applyFill="1" applyBorder="1" applyAlignment="1" applyProtection="1">
      <alignment horizontal="center" vertical="center" wrapText="1"/>
      <protection locked="0"/>
    </xf>
    <xf numFmtId="184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43" fontId="50" fillId="0" borderId="0" xfId="4" applyFont="1" applyFill="1" applyBorder="1" applyAlignment="1" applyProtection="1">
      <alignment horizontal="center" vertical="center" wrapText="1"/>
      <protection locked="0"/>
    </xf>
    <xf numFmtId="178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84" fontId="17" fillId="2" borderId="1" xfId="0" applyFont="1" applyFill="1" applyBorder="1" applyAlignment="1" applyProtection="1">
      <alignment vertical="center" wrapText="1"/>
      <protection locked="0"/>
    </xf>
    <xf numFmtId="184" fontId="50" fillId="0" borderId="0" xfId="0" applyFont="1" applyFill="1" applyBorder="1" applyAlignment="1" applyProtection="1">
      <alignment horizontal="center" vertical="center" wrapText="1"/>
      <protection locked="0"/>
    </xf>
    <xf numFmtId="0" fontId="5" fillId="2" borderId="1" xfId="4" applyNumberFormat="1" applyFont="1" applyFill="1" applyBorder="1" applyAlignment="1"/>
    <xf numFmtId="0" fontId="0" fillId="2" borderId="1" xfId="4" applyNumberFormat="1" applyFont="1" applyFill="1" applyBorder="1" applyAlignment="1"/>
    <xf numFmtId="0" fontId="0" fillId="0" borderId="1" xfId="4" applyNumberFormat="1" applyFont="1" applyBorder="1" applyAlignment="1"/>
    <xf numFmtId="184" fontId="63" fillId="0" borderId="2" xfId="0" applyFont="1" applyBorder="1" applyAlignment="1">
      <alignment horizontal="center"/>
    </xf>
    <xf numFmtId="178" fontId="63" fillId="0" borderId="2" xfId="0" applyNumberFormat="1" applyFont="1" applyBorder="1" applyAlignment="1">
      <alignment horizontal="center"/>
    </xf>
  </cellXfs>
  <cellStyles count="131">
    <cellStyle name="百分比" xfId="6" builtinId="5"/>
    <cellStyle name="百分比 2" xfId="7"/>
    <cellStyle name="百分比 2 2" xfId="12"/>
    <cellStyle name="百分比 2 2 2" xfId="17"/>
    <cellStyle name="百分比 3" xfId="24"/>
    <cellStyle name="百分比 4" xfId="11"/>
    <cellStyle name="常规" xfId="0" builtinId="0"/>
    <cellStyle name="常规 10" xfId="21"/>
    <cellStyle name="常规 10 2" xfId="23"/>
    <cellStyle name="常规 10 2 2" xfId="26"/>
    <cellStyle name="常规 10 3" xfId="3"/>
    <cellStyle name="常规 11" xfId="28"/>
    <cellStyle name="常规 12" xfId="10"/>
    <cellStyle name="常规 13" xfId="29"/>
    <cellStyle name="常规 14" xfId="25"/>
    <cellStyle name="常规 14 2" xfId="30"/>
    <cellStyle name="常规 14 2 2" xfId="31"/>
    <cellStyle name="常规 14 3" xfId="5"/>
    <cellStyle name="常规 15" xfId="33"/>
    <cellStyle name="常规 15 2" xfId="35"/>
    <cellStyle name="常规 15 2 2" xfId="37"/>
    <cellStyle name="常规 15 3" xfId="39"/>
    <cellStyle name="常规 16" xfId="41"/>
    <cellStyle name="常规 17" xfId="43"/>
    <cellStyle name="常规 17 2" xfId="45"/>
    <cellStyle name="常规 17 2 2" xfId="47"/>
    <cellStyle name="常规 17 3" xfId="49"/>
    <cellStyle name="常规 18" xfId="51"/>
    <cellStyle name="常规 19" xfId="53"/>
    <cellStyle name="常规 2" xfId="54"/>
    <cellStyle name="常规 2 10 2 2 2 2 2 2" xfId="15"/>
    <cellStyle name="常规 2 2" xfId="55"/>
    <cellStyle name="常规 2 2 2" xfId="56"/>
    <cellStyle name="常规 2 2 2 2" xfId="57"/>
    <cellStyle name="常规 2 2 3" xfId="58"/>
    <cellStyle name="常规 2 2 4" xfId="1"/>
    <cellStyle name="常规 2 3" xfId="59"/>
    <cellStyle name="常规 2 3 2" xfId="60"/>
    <cellStyle name="常规 2 3 9" xfId="61"/>
    <cellStyle name="常规 2 4" xfId="62"/>
    <cellStyle name="常规 2 4 2" xfId="63"/>
    <cellStyle name="常规 2 5" xfId="64"/>
    <cellStyle name="常规 2 6" xfId="65"/>
    <cellStyle name="常规 20" xfId="32"/>
    <cellStyle name="常规 20 2" xfId="34"/>
    <cellStyle name="常规 20 2 2" xfId="36"/>
    <cellStyle name="常规 20 3" xfId="38"/>
    <cellStyle name="常规 21" xfId="40"/>
    <cellStyle name="常规 21 2" xfId="20"/>
    <cellStyle name="常规 21 2 2" xfId="22"/>
    <cellStyle name="常规 21 3" xfId="27"/>
    <cellStyle name="常规 22" xfId="42"/>
    <cellStyle name="常规 22 2" xfId="44"/>
    <cellStyle name="常规 22 2 2" xfId="46"/>
    <cellStyle name="常规 22 3" xfId="48"/>
    <cellStyle name="常规 23" xfId="50"/>
    <cellStyle name="常规 23 2" xfId="66"/>
    <cellStyle name="常规 23 2 2" xfId="68"/>
    <cellStyle name="常规 23 3" xfId="69"/>
    <cellStyle name="常规 24" xfId="52"/>
    <cellStyle name="常规 24 2" xfId="70"/>
    <cellStyle name="常规 24 2 2" xfId="71"/>
    <cellStyle name="常规 24 3" xfId="67"/>
    <cellStyle name="常规 25" xfId="73"/>
    <cellStyle name="常规 26" xfId="13"/>
    <cellStyle name="常规 27" xfId="74"/>
    <cellStyle name="常规 27 2" xfId="75"/>
    <cellStyle name="常规 28" xfId="76"/>
    <cellStyle name="常规 29" xfId="78"/>
    <cellStyle name="常规 3" xfId="79"/>
    <cellStyle name="常规 3 10" xfId="80"/>
    <cellStyle name="常规 3 10 2" xfId="81"/>
    <cellStyle name="常规 3 2" xfId="82"/>
    <cellStyle name="常规 3 2 2" xfId="83"/>
    <cellStyle name="常规 3 3" xfId="84"/>
    <cellStyle name="常规 3 4" xfId="85"/>
    <cellStyle name="常规 30" xfId="72"/>
    <cellStyle name="常规 34" xfId="77"/>
    <cellStyle name="常规 4" xfId="86"/>
    <cellStyle name="常规 4 2" xfId="87"/>
    <cellStyle name="常规 4 2 2" xfId="89"/>
    <cellStyle name="常规 4 3" xfId="90"/>
    <cellStyle name="常规 4 4" xfId="88"/>
    <cellStyle name="常规 4 4 2" xfId="91"/>
    <cellStyle name="常规 5" xfId="92"/>
    <cellStyle name="常规 5 2" xfId="9"/>
    <cellStyle name="常规 5 3" xfId="93"/>
    <cellStyle name="常规 5 3 2" xfId="94"/>
    <cellStyle name="常规 6" xfId="8"/>
    <cellStyle name="常规 6 2" xfId="95"/>
    <cellStyle name="常规 6 3" xfId="98"/>
    <cellStyle name="常规 6 3 2" xfId="99"/>
    <cellStyle name="常规 7" xfId="100"/>
    <cellStyle name="常规 7 2" xfId="101"/>
    <cellStyle name="常规 8" xfId="102"/>
    <cellStyle name="常规 8 2" xfId="18"/>
    <cellStyle name="常规 8 2 2" xfId="103"/>
    <cellStyle name="常规 8 3" xfId="14"/>
    <cellStyle name="常规 9" xfId="104"/>
    <cellStyle name="常规_Sheet1" xfId="105"/>
    <cellStyle name="常规_Sheet1 2" xfId="106"/>
    <cellStyle name="超链接 2" xfId="107"/>
    <cellStyle name="超链接 3" xfId="108"/>
    <cellStyle name="好 2" xfId="109"/>
    <cellStyle name="好 3" xfId="110"/>
    <cellStyle name="好 4" xfId="111"/>
    <cellStyle name="货币" xfId="2" builtinId="4"/>
    <cellStyle name="货币 2" xfId="112"/>
    <cellStyle name="货币 3" xfId="113"/>
    <cellStyle name="千位分隔" xfId="4" builtinId="3"/>
    <cellStyle name="千位分隔 10" xfId="115"/>
    <cellStyle name="千位分隔 10 2" xfId="97"/>
    <cellStyle name="千位分隔 11" xfId="117"/>
    <cellStyle name="千位分隔 12" xfId="118"/>
    <cellStyle name="千位分隔 2" xfId="119"/>
    <cellStyle name="千位分隔 3" xfId="120"/>
    <cellStyle name="千位分隔 3 2" xfId="114"/>
    <cellStyle name="千位分隔 3 2 2" xfId="96"/>
    <cellStyle name="千位分隔 3 3" xfId="116"/>
    <cellStyle name="千位分隔 4" xfId="121"/>
    <cellStyle name="千位分隔 4 2" xfId="122"/>
    <cellStyle name="千位分隔 4 2 2" xfId="123"/>
    <cellStyle name="千位分隔 4 3" xfId="124"/>
    <cellStyle name="千位分隔 5" xfId="125"/>
    <cellStyle name="千位分隔 6" xfId="126"/>
    <cellStyle name="千位分隔 6 2" xfId="19"/>
    <cellStyle name="千位分隔 6 2 2" xfId="127"/>
    <cellStyle name="千位分隔 6 3" xfId="16"/>
    <cellStyle name="千位分隔 7" xfId="128"/>
    <cellStyle name="千位分隔 8" xfId="129"/>
    <cellStyle name="千位分隔 9" xfId="130"/>
  </cellStyles>
  <dxfs count="139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宋体"/>
        <scheme val="none"/>
      </font>
      <fill>
        <patternFill patternType="solid">
          <fgColor indexed="64"/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006100"/>
        <name val="宋体"/>
        <scheme val="none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006100"/>
        <name val="宋体"/>
        <scheme val="none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 val="0"/>
        <i val="0"/>
        <strike val="0"/>
        <u val="none"/>
        <sz val="12"/>
        <color rgb="FF006100"/>
        <name val="宋体"/>
        <scheme val="none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 val="0"/>
        <i val="0"/>
        <strike val="0"/>
        <u val="none"/>
        <sz val="12"/>
        <color rgb="FF006100"/>
        <name val="宋体"/>
        <scheme val="none"/>
      </font>
      <fill>
        <patternFill patternType="solid">
          <bgColor rgb="FFC6EFCE"/>
        </patternFill>
      </fill>
    </dxf>
    <dxf>
      <font>
        <b val="0"/>
        <i val="0"/>
        <strike val="0"/>
        <u val="none"/>
        <sz val="12"/>
        <color rgb="FF006100"/>
        <name val="宋体"/>
        <scheme val="none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宋体"/>
        <scheme val="none"/>
      </font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宋体"/>
        <scheme val="none"/>
      </font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宋体"/>
        <scheme val="none"/>
      </font>
      <fill>
        <patternFill patternType="solid">
          <fgColor indexed="64"/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88" formatCode="0.000"/>
    </dxf>
    <dxf>
      <numFmt numFmtId="189" formatCode="0.0000"/>
    </dxf>
    <dxf>
      <numFmt numFmtId="0" formatCode="General"/>
    </dxf>
    <dxf>
      <numFmt numFmtId="35" formatCode="_ * #,##0.00_ ;_ * \-#,##0.00_ ;_ * &quot;-&quot;??_ ;_ @_ "/>
    </dxf>
    <dxf>
      <numFmt numFmtId="35" formatCode="_ * #,##0.00_ ;_ * \-#,##0.00_ ;_ * &quot;-&quot;??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8271;&#39034;20180108\&#24037;&#36164;\201903&#26376;&#21592;&#24037;&#26723;&#26696;&#26126;&#3245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8271;&#39034;20180108\&#24037;&#36164;\201812&#24037;&#36164;1&#26376;&#23457;&#26680;\2018&#24180;12&#26376;&#24037;&#36164;&#26126;&#3245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7;&#36164;&#25968;&#2545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4&#26376;&#25509;&#25554;&#20214;&#36710;&#38388;&#21450;&#37197;&#20214;&#32452;&#35745;&#20214;&#24037;&#36164;&#26126;&#32454;-&#21608;&#32032;&#21326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34892;&#25919;&#27169;&#29256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8271;&#39034;\&#38271;&#39034;&#24037;&#36164;\202004&#26376;&#24037;&#36164;5&#26376;&#21457;\&#24037;&#36164;5&#26376;&#25152;&#24471;&#3124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04&#26376;&#24037;&#36164;&#26126;&#32454;-&#27784;&#23389;&#2614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长顺员工名单1902"/>
      <sheetName val="长顺"/>
      <sheetName val="长顺员工名单1903"/>
      <sheetName val="广州12"/>
      <sheetName val="天津12"/>
      <sheetName val="离职人员"/>
      <sheetName val="稳投福"/>
    </sheetNames>
    <sheetDataSet>
      <sheetData sheetId="0"/>
      <sheetData sheetId="1"/>
      <sheetData sheetId="2"/>
      <sheetData sheetId="3">
        <row r="1">
          <cell r="A1" t="str">
            <v>方浩扬</v>
          </cell>
        </row>
        <row r="2">
          <cell r="A2" t="str">
            <v>吴江英</v>
          </cell>
        </row>
        <row r="3">
          <cell r="A3" t="str">
            <v>宋志生</v>
          </cell>
        </row>
        <row r="4">
          <cell r="A4" t="str">
            <v>欧晴朗</v>
          </cell>
        </row>
        <row r="5">
          <cell r="A5" t="str">
            <v>梁普翔</v>
          </cell>
        </row>
        <row r="6">
          <cell r="A6" t="str">
            <v>唐能能</v>
          </cell>
        </row>
        <row r="7">
          <cell r="A7" t="str">
            <v>严庆深</v>
          </cell>
        </row>
        <row r="8">
          <cell r="A8" t="str">
            <v>杨文均</v>
          </cell>
        </row>
        <row r="9">
          <cell r="A9" t="str">
            <v>赵清华</v>
          </cell>
        </row>
        <row r="10">
          <cell r="A10" t="str">
            <v>黄家卓</v>
          </cell>
        </row>
        <row r="11">
          <cell r="A11" t="str">
            <v>林寅</v>
          </cell>
        </row>
        <row r="12">
          <cell r="A12" t="str">
            <v>方浩智</v>
          </cell>
        </row>
        <row r="13">
          <cell r="A13" t="str">
            <v>黄胜民</v>
          </cell>
        </row>
        <row r="14">
          <cell r="A14" t="str">
            <v>李上子</v>
          </cell>
        </row>
        <row r="15">
          <cell r="A15" t="str">
            <v>盘金英</v>
          </cell>
        </row>
        <row r="16">
          <cell r="A16" t="str">
            <v>农兴亮</v>
          </cell>
        </row>
        <row r="17">
          <cell r="A17" t="str">
            <v>李梦蝶</v>
          </cell>
        </row>
        <row r="18">
          <cell r="A18" t="str">
            <v>何芳</v>
          </cell>
        </row>
        <row r="19">
          <cell r="A19" t="str">
            <v>王波</v>
          </cell>
        </row>
        <row r="20">
          <cell r="A20" t="str">
            <v>陈芹芹</v>
          </cell>
        </row>
        <row r="21">
          <cell r="A21" t="str">
            <v>王丙苗</v>
          </cell>
        </row>
        <row r="22">
          <cell r="A22" t="str">
            <v>朱惠琼</v>
          </cell>
        </row>
        <row r="23">
          <cell r="A23" t="str">
            <v>孔洁连</v>
          </cell>
        </row>
        <row r="24">
          <cell r="A24" t="str">
            <v>沈晓霞</v>
          </cell>
        </row>
        <row r="25">
          <cell r="A25" t="str">
            <v>朱杰平</v>
          </cell>
        </row>
        <row r="26">
          <cell r="A26" t="str">
            <v>牛六</v>
          </cell>
        </row>
        <row r="27">
          <cell r="A27" t="str">
            <v>陆立军</v>
          </cell>
        </row>
        <row r="28">
          <cell r="A28" t="str">
            <v>杨智锋</v>
          </cell>
        </row>
        <row r="29">
          <cell r="A29" t="str">
            <v>李敏华</v>
          </cell>
        </row>
        <row r="30">
          <cell r="A30" t="str">
            <v>尚晓超</v>
          </cell>
        </row>
        <row r="31">
          <cell r="A31" t="str">
            <v>罗泽珍</v>
          </cell>
        </row>
        <row r="32">
          <cell r="A32" t="str">
            <v>李春林</v>
          </cell>
        </row>
        <row r="33">
          <cell r="A33" t="str">
            <v>冯剑锋</v>
          </cell>
        </row>
        <row r="34">
          <cell r="A34" t="str">
            <v>李征东</v>
          </cell>
        </row>
        <row r="35">
          <cell r="A35" t="str">
            <v>唐明辉</v>
          </cell>
        </row>
        <row r="36">
          <cell r="A36" t="str">
            <v>杨镇平</v>
          </cell>
        </row>
        <row r="37">
          <cell r="A37" t="str">
            <v>刘胜湘</v>
          </cell>
        </row>
        <row r="38">
          <cell r="A38" t="str">
            <v>钟梅</v>
          </cell>
        </row>
      </sheetData>
      <sheetData sheetId="4">
        <row r="1">
          <cell r="A1" t="str">
            <v>周海丽</v>
          </cell>
        </row>
        <row r="2">
          <cell r="A2" t="str">
            <v>孙风英</v>
          </cell>
        </row>
        <row r="3">
          <cell r="A3" t="str">
            <v>施丽岩</v>
          </cell>
        </row>
        <row r="4">
          <cell r="A4" t="str">
            <v>李永娟</v>
          </cell>
        </row>
        <row r="5">
          <cell r="A5" t="str">
            <v>刘静</v>
          </cell>
        </row>
        <row r="6">
          <cell r="A6" t="str">
            <v>师丽燕</v>
          </cell>
        </row>
        <row r="7">
          <cell r="A7" t="str">
            <v>和丽花</v>
          </cell>
        </row>
        <row r="8">
          <cell r="A8" t="str">
            <v>杨雪花</v>
          </cell>
        </row>
        <row r="9">
          <cell r="A9" t="str">
            <v>米小艳</v>
          </cell>
        </row>
        <row r="10">
          <cell r="A10" t="str">
            <v>支小峰</v>
          </cell>
        </row>
        <row r="11">
          <cell r="A11" t="str">
            <v>郑丽明</v>
          </cell>
        </row>
        <row r="12">
          <cell r="A12" t="str">
            <v>曲龙雨</v>
          </cell>
        </row>
        <row r="13">
          <cell r="A13" t="str">
            <v>孙丽春</v>
          </cell>
        </row>
        <row r="14">
          <cell r="A14" t="str">
            <v>刘津正</v>
          </cell>
        </row>
        <row r="15">
          <cell r="A15" t="str">
            <v>王建华</v>
          </cell>
        </row>
        <row r="16">
          <cell r="A16" t="str">
            <v>高兰</v>
          </cell>
        </row>
        <row r="17">
          <cell r="A17" t="str">
            <v>穆艳茂</v>
          </cell>
        </row>
        <row r="18">
          <cell r="A18" t="str">
            <v>陈月云</v>
          </cell>
        </row>
        <row r="19">
          <cell r="A19" t="str">
            <v>隋庆梅</v>
          </cell>
        </row>
        <row r="20">
          <cell r="A20" t="str">
            <v>韩晓芹</v>
          </cell>
        </row>
        <row r="21">
          <cell r="A21" t="str">
            <v>侯宇霞</v>
          </cell>
        </row>
        <row r="22">
          <cell r="A22" t="str">
            <v>韩闻闻</v>
          </cell>
        </row>
        <row r="23">
          <cell r="A23" t="str">
            <v>赵永丽</v>
          </cell>
        </row>
        <row r="24">
          <cell r="A24" t="str">
            <v>贾淑红</v>
          </cell>
        </row>
        <row r="25">
          <cell r="A25" t="str">
            <v>苏曌伟</v>
          </cell>
        </row>
        <row r="26">
          <cell r="A26" t="str">
            <v>杨赛军</v>
          </cell>
        </row>
        <row r="27">
          <cell r="A27" t="str">
            <v>王金玉</v>
          </cell>
        </row>
        <row r="28">
          <cell r="A28" t="str">
            <v>关李娟</v>
          </cell>
        </row>
        <row r="29">
          <cell r="A29" t="str">
            <v>贺苹</v>
          </cell>
        </row>
        <row r="30">
          <cell r="A30" t="str">
            <v>孙小凤</v>
          </cell>
        </row>
        <row r="31">
          <cell r="A31" t="str">
            <v>刘永雪</v>
          </cell>
        </row>
        <row r="32">
          <cell r="A32" t="str">
            <v>李建辉</v>
          </cell>
        </row>
        <row r="33">
          <cell r="A33" t="str">
            <v>李化功</v>
          </cell>
        </row>
        <row r="34">
          <cell r="A34" t="str">
            <v>曲红立</v>
          </cell>
        </row>
        <row r="35">
          <cell r="A35" t="str">
            <v>张杰</v>
          </cell>
        </row>
        <row r="36">
          <cell r="A36" t="str">
            <v>王亚芝</v>
          </cell>
        </row>
        <row r="37">
          <cell r="A37" t="str">
            <v>国雅慧</v>
          </cell>
        </row>
        <row r="38">
          <cell r="A38" t="str">
            <v>马伟豪</v>
          </cell>
        </row>
        <row r="39">
          <cell r="A39" t="str">
            <v>郑建美</v>
          </cell>
        </row>
        <row r="40">
          <cell r="A40" t="str">
            <v>方志娟</v>
          </cell>
        </row>
        <row r="41">
          <cell r="A41" t="str">
            <v>于复龙</v>
          </cell>
        </row>
        <row r="42">
          <cell r="A42" t="str">
            <v>李艳梅</v>
          </cell>
        </row>
        <row r="43">
          <cell r="A43" t="str">
            <v>曹菊玲</v>
          </cell>
        </row>
        <row r="44">
          <cell r="A44" t="str">
            <v>张桂华</v>
          </cell>
        </row>
        <row r="45">
          <cell r="A45" t="str">
            <v>李现华</v>
          </cell>
        </row>
        <row r="46">
          <cell r="A46" t="str">
            <v>祁乡萍</v>
          </cell>
        </row>
        <row r="47">
          <cell r="A47" t="str">
            <v>王珍珠</v>
          </cell>
        </row>
        <row r="48">
          <cell r="A48" t="str">
            <v>郭慧荣</v>
          </cell>
        </row>
        <row r="49">
          <cell r="A49" t="str">
            <v>曲俊青</v>
          </cell>
        </row>
        <row r="50">
          <cell r="A50" t="str">
            <v>康丽红</v>
          </cell>
        </row>
        <row r="51">
          <cell r="A51" t="str">
            <v>赵娜</v>
          </cell>
        </row>
        <row r="52">
          <cell r="A52" t="str">
            <v>杨亚超</v>
          </cell>
        </row>
        <row r="53">
          <cell r="A53" t="str">
            <v>孙荣荣</v>
          </cell>
        </row>
        <row r="54">
          <cell r="A54" t="str">
            <v>展铁军</v>
          </cell>
        </row>
        <row r="55">
          <cell r="A55" t="str">
            <v>胡满军</v>
          </cell>
        </row>
        <row r="56">
          <cell r="A56" t="str">
            <v>高潮</v>
          </cell>
        </row>
        <row r="57">
          <cell r="A57" t="str">
            <v>周立立</v>
          </cell>
        </row>
        <row r="58">
          <cell r="A58" t="str">
            <v>王彦辉</v>
          </cell>
        </row>
        <row r="59">
          <cell r="A59" t="str">
            <v>刘波</v>
          </cell>
        </row>
        <row r="60">
          <cell r="A60" t="str">
            <v>刘俊霞</v>
          </cell>
        </row>
        <row r="61">
          <cell r="A61" t="str">
            <v>肖子杨</v>
          </cell>
        </row>
        <row r="62">
          <cell r="A62" t="str">
            <v>王闯</v>
          </cell>
        </row>
        <row r="63">
          <cell r="A63" t="str">
            <v>周从华</v>
          </cell>
        </row>
        <row r="64">
          <cell r="A64" t="str">
            <v>宋彦海</v>
          </cell>
        </row>
        <row r="65">
          <cell r="A65" t="str">
            <v>胡雅丽</v>
          </cell>
        </row>
        <row r="66">
          <cell r="A66" t="str">
            <v>胡海涛</v>
          </cell>
        </row>
        <row r="67">
          <cell r="A67" t="str">
            <v>王景峰</v>
          </cell>
        </row>
        <row r="68">
          <cell r="A68" t="str">
            <v>周士杰</v>
          </cell>
        </row>
        <row r="69">
          <cell r="A69" t="str">
            <v>闻国亮</v>
          </cell>
        </row>
        <row r="70">
          <cell r="A70" t="str">
            <v>史志远</v>
          </cell>
        </row>
        <row r="71">
          <cell r="A71" t="str">
            <v>高淑飞</v>
          </cell>
        </row>
        <row r="72">
          <cell r="A72" t="str">
            <v>原智明</v>
          </cell>
        </row>
        <row r="73">
          <cell r="A73" t="str">
            <v>李占军</v>
          </cell>
        </row>
        <row r="74">
          <cell r="A74" t="str">
            <v>时利强</v>
          </cell>
        </row>
        <row r="75">
          <cell r="A75" t="str">
            <v>果娟</v>
          </cell>
        </row>
        <row r="76">
          <cell r="A76" t="str">
            <v>唐光喜</v>
          </cell>
        </row>
        <row r="77">
          <cell r="A77" t="str">
            <v>刘健</v>
          </cell>
        </row>
        <row r="78">
          <cell r="A78" t="str">
            <v>王丽</v>
          </cell>
        </row>
        <row r="79">
          <cell r="A79" t="str">
            <v>王金钢</v>
          </cell>
        </row>
        <row r="80">
          <cell r="A80" t="str">
            <v>董铁梅</v>
          </cell>
        </row>
      </sheetData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时"/>
      <sheetName val="假期工资20"/>
      <sheetName val="暂扣20"/>
      <sheetName val="社保20"/>
      <sheetName val="员工信息20"/>
      <sheetName val="Sheet2"/>
      <sheetName val="12部门提供工资附表"/>
      <sheetName val="所得税"/>
      <sheetName val="金蝶"/>
      <sheetName val="无加班费"/>
      <sheetName val="计时人员明细20"/>
      <sheetName val="工会20"/>
      <sheetName val="公积金20"/>
      <sheetName val="工龄20"/>
      <sheetName val="绩效人员"/>
      <sheetName val="独生费20"/>
      <sheetName val="奖罚"/>
      <sheetName val="员工信息9"/>
      <sheetName val="离职"/>
    </sheetNames>
    <sheetDataSet>
      <sheetData sheetId="0">
        <row r="1">
          <cell r="A1" t="str">
            <v>代码</v>
          </cell>
          <cell r="B1" t="str">
            <v>工号</v>
          </cell>
          <cell r="C1" t="str">
            <v>姓名</v>
          </cell>
          <cell r="D1" t="str">
            <v>工时</v>
          </cell>
        </row>
        <row r="2">
          <cell r="A2" t="str">
            <v>8001</v>
          </cell>
          <cell r="B2" t="str">
            <v>1</v>
          </cell>
          <cell r="C2" t="str">
            <v>孙中奇</v>
          </cell>
        </row>
        <row r="3">
          <cell r="A3" t="str">
            <v>8048</v>
          </cell>
          <cell r="B3" t="str">
            <v>2</v>
          </cell>
          <cell r="C3" t="str">
            <v>顾战瑛</v>
          </cell>
        </row>
        <row r="4">
          <cell r="A4" t="str">
            <v>8004</v>
          </cell>
          <cell r="B4" t="str">
            <v>3</v>
          </cell>
          <cell r="C4" t="str">
            <v>刘雄伟</v>
          </cell>
          <cell r="D4">
            <v>21.69</v>
          </cell>
        </row>
        <row r="5">
          <cell r="A5" t="str">
            <v>8003</v>
          </cell>
          <cell r="B5" t="str">
            <v>4</v>
          </cell>
          <cell r="C5" t="str">
            <v>顾战安</v>
          </cell>
          <cell r="D5">
            <v>27.81</v>
          </cell>
        </row>
        <row r="6">
          <cell r="A6" t="str">
            <v>8005</v>
          </cell>
          <cell r="B6" t="str">
            <v>5</v>
          </cell>
          <cell r="C6" t="str">
            <v>孙丽丽</v>
          </cell>
          <cell r="D6">
            <v>21</v>
          </cell>
        </row>
        <row r="7">
          <cell r="A7" t="str">
            <v>8729</v>
          </cell>
          <cell r="B7" t="str">
            <v>6</v>
          </cell>
          <cell r="C7" t="str">
            <v>刘志亮</v>
          </cell>
        </row>
        <row r="8">
          <cell r="A8" t="str">
            <v>8007</v>
          </cell>
          <cell r="B8" t="str">
            <v>7</v>
          </cell>
          <cell r="C8" t="str">
            <v>刘加勇</v>
          </cell>
          <cell r="D8">
            <v>31.13</v>
          </cell>
        </row>
        <row r="9">
          <cell r="A9" t="str">
            <v>8013</v>
          </cell>
          <cell r="B9" t="str">
            <v>8</v>
          </cell>
          <cell r="C9" t="str">
            <v>张忠</v>
          </cell>
          <cell r="D9">
            <v>24.38</v>
          </cell>
        </row>
        <row r="10">
          <cell r="A10" t="str">
            <v>8035</v>
          </cell>
          <cell r="B10" t="str">
            <v>9</v>
          </cell>
          <cell r="C10" t="str">
            <v>吴春燕</v>
          </cell>
          <cell r="D10">
            <v>26.31</v>
          </cell>
        </row>
        <row r="11">
          <cell r="A11" t="str">
            <v>3075</v>
          </cell>
          <cell r="B11" t="str">
            <v>10</v>
          </cell>
          <cell r="C11" t="str">
            <v>路麦清</v>
          </cell>
          <cell r="D11">
            <v>35.94</v>
          </cell>
        </row>
        <row r="12">
          <cell r="A12" t="str">
            <v>7522</v>
          </cell>
          <cell r="B12" t="str">
            <v>11</v>
          </cell>
          <cell r="C12" t="str">
            <v>陆振明</v>
          </cell>
          <cell r="D12">
            <v>29.5</v>
          </cell>
        </row>
        <row r="13">
          <cell r="A13" t="str">
            <v>8047</v>
          </cell>
          <cell r="B13" t="str">
            <v>12</v>
          </cell>
          <cell r="C13" t="str">
            <v>孙金兰</v>
          </cell>
          <cell r="D13">
            <v>27.63</v>
          </cell>
        </row>
        <row r="14">
          <cell r="A14" t="str">
            <v>3009</v>
          </cell>
          <cell r="B14" t="str">
            <v>13</v>
          </cell>
          <cell r="C14" t="str">
            <v>王皎芸</v>
          </cell>
          <cell r="D14">
            <v>26.94</v>
          </cell>
        </row>
        <row r="15">
          <cell r="A15" t="str">
            <v>8009</v>
          </cell>
          <cell r="B15" t="str">
            <v>14</v>
          </cell>
          <cell r="C15" t="str">
            <v>顾德兴</v>
          </cell>
          <cell r="D15">
            <v>20.56</v>
          </cell>
        </row>
        <row r="16">
          <cell r="A16" t="str">
            <v>7501</v>
          </cell>
          <cell r="B16" t="str">
            <v>16</v>
          </cell>
          <cell r="C16" t="str">
            <v>张轮玉</v>
          </cell>
        </row>
        <row r="17">
          <cell r="A17" t="str">
            <v>8014</v>
          </cell>
          <cell r="B17" t="str">
            <v>19</v>
          </cell>
          <cell r="C17" t="str">
            <v>邱建南</v>
          </cell>
          <cell r="D17">
            <v>27.94</v>
          </cell>
        </row>
        <row r="18">
          <cell r="A18" t="str">
            <v>1006</v>
          </cell>
          <cell r="B18" t="str">
            <v>20</v>
          </cell>
          <cell r="C18" t="str">
            <v>陈小彬</v>
          </cell>
          <cell r="D18">
            <v>34.75</v>
          </cell>
        </row>
        <row r="19">
          <cell r="A19" t="str">
            <v>3118</v>
          </cell>
          <cell r="B19" t="str">
            <v>21</v>
          </cell>
          <cell r="C19" t="str">
            <v>罗伟</v>
          </cell>
          <cell r="D19">
            <v>27.19</v>
          </cell>
        </row>
        <row r="20">
          <cell r="A20" t="str">
            <v>2505</v>
          </cell>
          <cell r="B20" t="str">
            <v>22</v>
          </cell>
          <cell r="C20" t="str">
            <v>韩小园</v>
          </cell>
          <cell r="D20">
            <v>31.75</v>
          </cell>
        </row>
        <row r="21">
          <cell r="A21" t="str">
            <v>2005</v>
          </cell>
          <cell r="B21" t="str">
            <v>23</v>
          </cell>
          <cell r="C21" t="str">
            <v>史银花</v>
          </cell>
          <cell r="D21">
            <v>24.25</v>
          </cell>
        </row>
        <row r="22">
          <cell r="A22" t="str">
            <v>8329</v>
          </cell>
          <cell r="B22" t="str">
            <v>24</v>
          </cell>
          <cell r="C22" t="str">
            <v>陈寿千</v>
          </cell>
          <cell r="D22">
            <v>21</v>
          </cell>
        </row>
        <row r="23">
          <cell r="A23" t="str">
            <v>8020</v>
          </cell>
          <cell r="B23" t="str">
            <v>25</v>
          </cell>
          <cell r="C23" t="str">
            <v>张国民</v>
          </cell>
          <cell r="D23">
            <v>29.25</v>
          </cell>
        </row>
        <row r="24">
          <cell r="A24" t="str">
            <v>1173</v>
          </cell>
          <cell r="B24" t="str">
            <v>101</v>
          </cell>
          <cell r="C24" t="str">
            <v>王爱军</v>
          </cell>
          <cell r="D24">
            <v>37</v>
          </cell>
        </row>
        <row r="25">
          <cell r="A25" t="str">
            <v>1040</v>
          </cell>
          <cell r="B25" t="str">
            <v>102</v>
          </cell>
          <cell r="C25" t="str">
            <v>王国华</v>
          </cell>
          <cell r="D25">
            <v>51.5</v>
          </cell>
        </row>
        <row r="26">
          <cell r="A26" t="str">
            <v>8634</v>
          </cell>
          <cell r="B26" t="str">
            <v>103</v>
          </cell>
          <cell r="C26" t="str">
            <v>魏康康</v>
          </cell>
          <cell r="D26">
            <v>13.63</v>
          </cell>
        </row>
        <row r="27">
          <cell r="A27" t="str">
            <v>8228</v>
          </cell>
          <cell r="B27" t="str">
            <v>104</v>
          </cell>
          <cell r="C27" t="str">
            <v>潘春妹</v>
          </cell>
          <cell r="D27">
            <v>26.38</v>
          </cell>
        </row>
        <row r="28">
          <cell r="A28" t="str">
            <v>8114</v>
          </cell>
          <cell r="B28" t="str">
            <v>105</v>
          </cell>
          <cell r="C28" t="str">
            <v>张彩英</v>
          </cell>
          <cell r="D28">
            <v>25</v>
          </cell>
        </row>
        <row r="29">
          <cell r="A29" t="str">
            <v>8034</v>
          </cell>
          <cell r="B29" t="str">
            <v>106</v>
          </cell>
          <cell r="C29" t="str">
            <v>邓杨</v>
          </cell>
          <cell r="D29">
            <v>20.13</v>
          </cell>
        </row>
        <row r="30">
          <cell r="A30" t="str">
            <v>8073</v>
          </cell>
          <cell r="B30" t="str">
            <v>107</v>
          </cell>
          <cell r="C30" t="str">
            <v>欧阳淑琼</v>
          </cell>
          <cell r="D30">
            <v>24</v>
          </cell>
        </row>
        <row r="31">
          <cell r="A31" t="str">
            <v>8015</v>
          </cell>
          <cell r="B31" t="str">
            <v>108</v>
          </cell>
          <cell r="C31" t="str">
            <v>谢杰</v>
          </cell>
          <cell r="D31">
            <v>23.38</v>
          </cell>
        </row>
        <row r="32">
          <cell r="A32" t="str">
            <v>8226</v>
          </cell>
          <cell r="B32" t="str">
            <v>109</v>
          </cell>
          <cell r="C32" t="str">
            <v>陈晓东</v>
          </cell>
          <cell r="D32">
            <v>22.44</v>
          </cell>
        </row>
        <row r="33">
          <cell r="A33" t="str">
            <v>4091</v>
          </cell>
          <cell r="B33" t="str">
            <v>110</v>
          </cell>
          <cell r="C33" t="str">
            <v>朱文飞</v>
          </cell>
          <cell r="D33">
            <v>36.5</v>
          </cell>
        </row>
        <row r="34">
          <cell r="A34" t="str">
            <v>8254</v>
          </cell>
          <cell r="B34" t="str">
            <v>111</v>
          </cell>
          <cell r="C34" t="str">
            <v>钟俊显</v>
          </cell>
          <cell r="D34">
            <v>26.13</v>
          </cell>
        </row>
        <row r="35">
          <cell r="A35" t="str">
            <v>8620</v>
          </cell>
          <cell r="B35" t="str">
            <v>112</v>
          </cell>
          <cell r="C35" t="str">
            <v>彭百福</v>
          </cell>
          <cell r="D35">
            <v>37.5</v>
          </cell>
        </row>
        <row r="36">
          <cell r="A36" t="str">
            <v>1182</v>
          </cell>
          <cell r="B36" t="str">
            <v>113</v>
          </cell>
          <cell r="C36" t="str">
            <v>刘利</v>
          </cell>
          <cell r="D36">
            <v>39</v>
          </cell>
        </row>
        <row r="37">
          <cell r="A37" t="str">
            <v>1005</v>
          </cell>
          <cell r="B37" t="str">
            <v>114</v>
          </cell>
          <cell r="C37" t="str">
            <v>徐建华</v>
          </cell>
          <cell r="D37">
            <v>33.75</v>
          </cell>
        </row>
        <row r="38">
          <cell r="A38" t="str">
            <v>8071</v>
          </cell>
          <cell r="B38" t="str">
            <v>115</v>
          </cell>
          <cell r="C38" t="str">
            <v>诸建</v>
          </cell>
          <cell r="D38">
            <v>27</v>
          </cell>
        </row>
        <row r="39">
          <cell r="A39" t="str">
            <v>8268</v>
          </cell>
          <cell r="B39" t="str">
            <v>116</v>
          </cell>
          <cell r="C39" t="str">
            <v>张瑞</v>
          </cell>
          <cell r="D39">
            <v>32.880000000000003</v>
          </cell>
        </row>
        <row r="40">
          <cell r="A40" t="str">
            <v>8352</v>
          </cell>
          <cell r="B40" t="str">
            <v>117</v>
          </cell>
          <cell r="C40" t="str">
            <v>钟正芳</v>
          </cell>
          <cell r="D40">
            <v>25</v>
          </cell>
        </row>
        <row r="41">
          <cell r="A41" t="str">
            <v>8252</v>
          </cell>
          <cell r="B41" t="str">
            <v>118</v>
          </cell>
          <cell r="C41" t="str">
            <v>刘正帅</v>
          </cell>
          <cell r="D41">
            <v>42</v>
          </cell>
        </row>
        <row r="42">
          <cell r="A42" t="str">
            <v>8607</v>
          </cell>
          <cell r="B42" t="str">
            <v>119</v>
          </cell>
          <cell r="C42" t="str">
            <v>吴然涛</v>
          </cell>
          <cell r="D42">
            <v>42.88</v>
          </cell>
        </row>
        <row r="43">
          <cell r="A43" t="str">
            <v>8503</v>
          </cell>
          <cell r="B43" t="str">
            <v>120</v>
          </cell>
          <cell r="C43" t="str">
            <v>李德银</v>
          </cell>
          <cell r="D43">
            <v>31.13</v>
          </cell>
        </row>
        <row r="44">
          <cell r="A44" t="str">
            <v>4086</v>
          </cell>
          <cell r="B44" t="str">
            <v>121</v>
          </cell>
          <cell r="C44" t="str">
            <v>张国栋</v>
          </cell>
          <cell r="D44">
            <v>33.25</v>
          </cell>
        </row>
        <row r="45">
          <cell r="A45" t="str">
            <v>6108</v>
          </cell>
          <cell r="B45" t="str">
            <v>122</v>
          </cell>
          <cell r="C45" t="str">
            <v>李月芹</v>
          </cell>
          <cell r="D45">
            <v>37.94</v>
          </cell>
        </row>
        <row r="46">
          <cell r="A46" t="str">
            <v>8087</v>
          </cell>
          <cell r="B46" t="str">
            <v>123</v>
          </cell>
          <cell r="C46" t="str">
            <v>张冯莉</v>
          </cell>
          <cell r="D46">
            <v>26.63</v>
          </cell>
        </row>
        <row r="47">
          <cell r="A47" t="str">
            <v>2581</v>
          </cell>
          <cell r="B47" t="str">
            <v>202</v>
          </cell>
          <cell r="C47" t="str">
            <v>蔡娟娟</v>
          </cell>
          <cell r="D47">
            <v>30.06</v>
          </cell>
        </row>
        <row r="48">
          <cell r="A48" t="str">
            <v>7003</v>
          </cell>
          <cell r="B48" t="str">
            <v>203</v>
          </cell>
          <cell r="C48" t="str">
            <v>雷红芹</v>
          </cell>
          <cell r="D48">
            <v>36</v>
          </cell>
        </row>
        <row r="49">
          <cell r="A49" t="str">
            <v>7513</v>
          </cell>
          <cell r="B49" t="str">
            <v>204</v>
          </cell>
          <cell r="C49" t="str">
            <v>沈新华</v>
          </cell>
          <cell r="D49">
            <v>25</v>
          </cell>
        </row>
        <row r="50">
          <cell r="A50" t="str">
            <v>4002</v>
          </cell>
          <cell r="B50" t="str">
            <v>205</v>
          </cell>
          <cell r="C50" t="str">
            <v>陈强</v>
          </cell>
          <cell r="D50">
            <v>30.44</v>
          </cell>
        </row>
        <row r="51">
          <cell r="A51" t="str">
            <v>6007</v>
          </cell>
          <cell r="B51" t="str">
            <v>206</v>
          </cell>
          <cell r="C51" t="str">
            <v>唐立</v>
          </cell>
          <cell r="D51">
            <v>36.94</v>
          </cell>
        </row>
        <row r="52">
          <cell r="A52" t="str">
            <v>4512</v>
          </cell>
          <cell r="B52" t="str">
            <v>207</v>
          </cell>
          <cell r="C52" t="str">
            <v>罗卫龙</v>
          </cell>
          <cell r="D52">
            <v>28.13</v>
          </cell>
        </row>
        <row r="53">
          <cell r="A53" t="str">
            <v>8504</v>
          </cell>
          <cell r="B53" t="str">
            <v>208</v>
          </cell>
          <cell r="C53" t="str">
            <v>宋燕</v>
          </cell>
          <cell r="D53">
            <v>30.5</v>
          </cell>
        </row>
        <row r="54">
          <cell r="A54" t="str">
            <v>2063</v>
          </cell>
          <cell r="B54" t="str">
            <v>209</v>
          </cell>
          <cell r="C54" t="str">
            <v>晁宽明</v>
          </cell>
          <cell r="D54">
            <v>36</v>
          </cell>
        </row>
        <row r="55">
          <cell r="A55" t="str">
            <v>4224</v>
          </cell>
          <cell r="B55" t="str">
            <v>210</v>
          </cell>
          <cell r="C55" t="str">
            <v>龚英</v>
          </cell>
          <cell r="D55">
            <v>27.88</v>
          </cell>
        </row>
        <row r="56">
          <cell r="A56" t="str">
            <v>1053</v>
          </cell>
          <cell r="B56" t="str">
            <v>211</v>
          </cell>
          <cell r="C56" t="str">
            <v>孙华弟</v>
          </cell>
          <cell r="D56">
            <v>38.630000000000003</v>
          </cell>
        </row>
        <row r="57">
          <cell r="A57" t="str">
            <v>8561</v>
          </cell>
          <cell r="B57" t="str">
            <v>212</v>
          </cell>
          <cell r="C57" t="str">
            <v>吴红波</v>
          </cell>
          <cell r="D57">
            <v>33</v>
          </cell>
        </row>
        <row r="58">
          <cell r="A58" t="str">
            <v>3720</v>
          </cell>
          <cell r="B58" t="str">
            <v>213</v>
          </cell>
          <cell r="C58" t="str">
            <v>张有君</v>
          </cell>
          <cell r="D58">
            <v>36.75</v>
          </cell>
        </row>
        <row r="59">
          <cell r="A59" t="str">
            <v>8045</v>
          </cell>
          <cell r="B59" t="str">
            <v>214</v>
          </cell>
          <cell r="C59" t="str">
            <v>富惠红</v>
          </cell>
          <cell r="D59">
            <v>20</v>
          </cell>
        </row>
        <row r="60">
          <cell r="A60" t="str">
            <v>1093</v>
          </cell>
          <cell r="B60" t="str">
            <v>215</v>
          </cell>
          <cell r="C60" t="str">
            <v>张体江</v>
          </cell>
          <cell r="D60">
            <v>40.630000000000003</v>
          </cell>
        </row>
        <row r="61">
          <cell r="A61" t="str">
            <v>2561</v>
          </cell>
          <cell r="B61" t="str">
            <v>216</v>
          </cell>
          <cell r="C61" t="str">
            <v>刘丽</v>
          </cell>
          <cell r="D61">
            <v>36.44</v>
          </cell>
        </row>
        <row r="62">
          <cell r="A62" t="str">
            <v>5017</v>
          </cell>
          <cell r="B62" t="str">
            <v>217</v>
          </cell>
          <cell r="C62" t="str">
            <v>陆嘉雯</v>
          </cell>
          <cell r="D62">
            <v>20.63</v>
          </cell>
        </row>
        <row r="63">
          <cell r="A63" t="str">
            <v>7004</v>
          </cell>
          <cell r="B63" t="str">
            <v>218</v>
          </cell>
          <cell r="C63" t="str">
            <v>沈方明</v>
          </cell>
          <cell r="D63">
            <v>36</v>
          </cell>
        </row>
        <row r="64">
          <cell r="A64" t="str">
            <v>3726</v>
          </cell>
          <cell r="B64" t="str">
            <v>219</v>
          </cell>
          <cell r="C64" t="str">
            <v>杨根</v>
          </cell>
          <cell r="D64">
            <v>37.5</v>
          </cell>
        </row>
        <row r="65">
          <cell r="A65" t="str">
            <v>8723</v>
          </cell>
          <cell r="B65" t="str">
            <v>220</v>
          </cell>
          <cell r="C65" t="str">
            <v>康萝男</v>
          </cell>
          <cell r="D65">
            <v>47.5</v>
          </cell>
        </row>
        <row r="66">
          <cell r="A66" t="str">
            <v>3038</v>
          </cell>
          <cell r="B66" t="str">
            <v>221</v>
          </cell>
          <cell r="C66" t="str">
            <v>吴之荣</v>
          </cell>
          <cell r="D66">
            <v>39</v>
          </cell>
        </row>
        <row r="67">
          <cell r="A67" t="str">
            <v>8010</v>
          </cell>
          <cell r="B67" t="str">
            <v>222</v>
          </cell>
          <cell r="C67" t="str">
            <v>高洁</v>
          </cell>
          <cell r="D67">
            <v>22.56</v>
          </cell>
        </row>
        <row r="68">
          <cell r="A68" t="str">
            <v>8032</v>
          </cell>
          <cell r="B68" t="str">
            <v>223</v>
          </cell>
          <cell r="C68" t="str">
            <v>龚燕</v>
          </cell>
          <cell r="D68">
            <v>24.88</v>
          </cell>
        </row>
        <row r="69">
          <cell r="A69" t="str">
            <v>5002</v>
          </cell>
          <cell r="B69" t="str">
            <v>224</v>
          </cell>
          <cell r="C69" t="str">
            <v>顾建锋</v>
          </cell>
          <cell r="D69">
            <v>41</v>
          </cell>
        </row>
        <row r="70">
          <cell r="A70" t="str">
            <v>9808</v>
          </cell>
          <cell r="B70" t="str">
            <v>225</v>
          </cell>
          <cell r="C70" t="str">
            <v>王龙明</v>
          </cell>
          <cell r="D70">
            <v>27</v>
          </cell>
        </row>
        <row r="71">
          <cell r="A71" t="str">
            <v>4227</v>
          </cell>
          <cell r="B71" t="str">
            <v>302</v>
          </cell>
          <cell r="C71" t="str">
            <v>赵治功</v>
          </cell>
          <cell r="D71">
            <v>36.25</v>
          </cell>
        </row>
        <row r="72">
          <cell r="A72" t="str">
            <v>8061</v>
          </cell>
          <cell r="B72" t="str">
            <v>303</v>
          </cell>
          <cell r="C72" t="str">
            <v>黄峰</v>
          </cell>
          <cell r="D72">
            <v>21</v>
          </cell>
        </row>
        <row r="73">
          <cell r="A73" t="str">
            <v>7009</v>
          </cell>
          <cell r="B73" t="str">
            <v>304</v>
          </cell>
          <cell r="C73" t="str">
            <v>杨多群</v>
          </cell>
          <cell r="D73">
            <v>24</v>
          </cell>
        </row>
        <row r="74">
          <cell r="A74" t="str">
            <v>4065</v>
          </cell>
          <cell r="B74" t="str">
            <v>305</v>
          </cell>
          <cell r="C74" t="str">
            <v>龚林福</v>
          </cell>
          <cell r="D74">
            <v>33</v>
          </cell>
        </row>
        <row r="75">
          <cell r="A75" t="str">
            <v>8566</v>
          </cell>
          <cell r="B75" t="str">
            <v>306</v>
          </cell>
          <cell r="C75" t="str">
            <v>耿文静</v>
          </cell>
          <cell r="D75">
            <v>37.81</v>
          </cell>
        </row>
        <row r="76">
          <cell r="A76" t="str">
            <v>8567</v>
          </cell>
          <cell r="B76" t="str">
            <v>307</v>
          </cell>
          <cell r="C76" t="str">
            <v>周保连</v>
          </cell>
          <cell r="D76">
            <v>33.75</v>
          </cell>
        </row>
        <row r="77">
          <cell r="A77" t="str">
            <v>4216</v>
          </cell>
          <cell r="B77" t="str">
            <v>308</v>
          </cell>
          <cell r="C77" t="str">
            <v>朱红</v>
          </cell>
          <cell r="D77">
            <v>44.88</v>
          </cell>
        </row>
        <row r="78">
          <cell r="A78" t="str">
            <v>3213</v>
          </cell>
          <cell r="B78" t="str">
            <v>309</v>
          </cell>
          <cell r="C78" t="str">
            <v>应影</v>
          </cell>
          <cell r="D78">
            <v>36.06</v>
          </cell>
        </row>
        <row r="79">
          <cell r="A79" t="str">
            <v>9809</v>
          </cell>
          <cell r="B79" t="str">
            <v>310</v>
          </cell>
          <cell r="C79" t="str">
            <v>周素珍</v>
          </cell>
          <cell r="D79">
            <v>33.5</v>
          </cell>
        </row>
        <row r="80">
          <cell r="A80" t="str">
            <v>8204</v>
          </cell>
          <cell r="B80" t="str">
            <v>311</v>
          </cell>
          <cell r="C80" t="str">
            <v>罗晓红</v>
          </cell>
          <cell r="D80">
            <v>24.19</v>
          </cell>
        </row>
        <row r="81">
          <cell r="A81" t="str">
            <v>3007</v>
          </cell>
          <cell r="B81" t="str">
            <v>312</v>
          </cell>
          <cell r="C81" t="str">
            <v>王波</v>
          </cell>
        </row>
        <row r="82">
          <cell r="A82" t="str">
            <v>4003</v>
          </cell>
          <cell r="B82" t="str">
            <v>313</v>
          </cell>
          <cell r="C82" t="str">
            <v>诸天元</v>
          </cell>
          <cell r="D82">
            <v>25.25</v>
          </cell>
        </row>
        <row r="83">
          <cell r="A83" t="str">
            <v>6120</v>
          </cell>
          <cell r="B83" t="str">
            <v>314</v>
          </cell>
          <cell r="C83" t="str">
            <v>王勇</v>
          </cell>
          <cell r="D83">
            <v>27.69</v>
          </cell>
        </row>
        <row r="84">
          <cell r="A84" t="str">
            <v>2064</v>
          </cell>
          <cell r="B84" t="str">
            <v>315</v>
          </cell>
          <cell r="C84" t="str">
            <v>周智慧</v>
          </cell>
          <cell r="D84">
            <v>26.44</v>
          </cell>
        </row>
        <row r="85">
          <cell r="A85" t="str">
            <v>3709</v>
          </cell>
          <cell r="B85" t="str">
            <v>316</v>
          </cell>
          <cell r="C85" t="str">
            <v>孙贤保</v>
          </cell>
          <cell r="D85">
            <v>25.81</v>
          </cell>
        </row>
        <row r="86">
          <cell r="A86" t="str">
            <v>8063</v>
          </cell>
          <cell r="B86" t="str">
            <v>317</v>
          </cell>
          <cell r="C86" t="str">
            <v>陈梅华</v>
          </cell>
          <cell r="D86">
            <v>23.81</v>
          </cell>
        </row>
        <row r="87">
          <cell r="A87" t="str">
            <v>2129</v>
          </cell>
          <cell r="B87" t="str">
            <v>318</v>
          </cell>
          <cell r="C87" t="str">
            <v>胡利平</v>
          </cell>
          <cell r="D87">
            <v>35.19</v>
          </cell>
        </row>
        <row r="88">
          <cell r="A88" t="str">
            <v>3516</v>
          </cell>
          <cell r="B88" t="str">
            <v>319</v>
          </cell>
          <cell r="C88" t="str">
            <v>单歌利</v>
          </cell>
          <cell r="D88">
            <v>35.75</v>
          </cell>
        </row>
        <row r="89">
          <cell r="A89" t="str">
            <v>1001</v>
          </cell>
          <cell r="B89" t="str">
            <v>320</v>
          </cell>
          <cell r="C89" t="str">
            <v>陈前显</v>
          </cell>
          <cell r="D89">
            <v>36.44</v>
          </cell>
        </row>
        <row r="90">
          <cell r="A90" t="str">
            <v>4000</v>
          </cell>
          <cell r="B90" t="str">
            <v>322</v>
          </cell>
          <cell r="C90" t="str">
            <v>金高峰</v>
          </cell>
          <cell r="D90">
            <v>32.380000000000003</v>
          </cell>
        </row>
        <row r="91">
          <cell r="A91" t="str">
            <v>3218</v>
          </cell>
          <cell r="B91" t="str">
            <v>323</v>
          </cell>
          <cell r="C91" t="str">
            <v>胡桂英</v>
          </cell>
          <cell r="D91">
            <v>38.56</v>
          </cell>
        </row>
        <row r="92">
          <cell r="A92" t="str">
            <v>8086</v>
          </cell>
          <cell r="B92" t="str">
            <v>324</v>
          </cell>
          <cell r="C92" t="str">
            <v>徐青</v>
          </cell>
          <cell r="D92">
            <v>25.06</v>
          </cell>
        </row>
        <row r="93">
          <cell r="A93" t="str">
            <v>2557</v>
          </cell>
          <cell r="B93" t="str">
            <v>402</v>
          </cell>
          <cell r="C93" t="str">
            <v>凡鑫</v>
          </cell>
          <cell r="D93">
            <v>31.19</v>
          </cell>
        </row>
        <row r="94">
          <cell r="A94" t="str">
            <v>1206</v>
          </cell>
          <cell r="B94" t="str">
            <v>405</v>
          </cell>
          <cell r="C94" t="str">
            <v>金志强</v>
          </cell>
          <cell r="D94">
            <v>34.130000000000003</v>
          </cell>
        </row>
        <row r="95">
          <cell r="A95" t="str">
            <v>8515</v>
          </cell>
          <cell r="B95" t="str">
            <v>406</v>
          </cell>
          <cell r="C95" t="str">
            <v>徐旺旺</v>
          </cell>
          <cell r="D95">
            <v>37.44</v>
          </cell>
        </row>
        <row r="96">
          <cell r="A96" t="str">
            <v>8573</v>
          </cell>
          <cell r="B96" t="str">
            <v>407</v>
          </cell>
          <cell r="C96" t="str">
            <v>房震超</v>
          </cell>
          <cell r="D96">
            <v>39.44</v>
          </cell>
        </row>
        <row r="97">
          <cell r="A97" t="str">
            <v>6221</v>
          </cell>
          <cell r="B97" t="str">
            <v>408</v>
          </cell>
          <cell r="C97" t="str">
            <v>赵小华</v>
          </cell>
          <cell r="D97">
            <v>39.880000000000003</v>
          </cell>
        </row>
        <row r="98">
          <cell r="A98" t="str">
            <v>8264</v>
          </cell>
          <cell r="B98" t="str">
            <v>409</v>
          </cell>
          <cell r="C98" t="str">
            <v>马绪苹</v>
          </cell>
          <cell r="D98">
            <v>32.380000000000003</v>
          </cell>
        </row>
        <row r="99">
          <cell r="A99" t="str">
            <v>3108</v>
          </cell>
          <cell r="B99" t="str">
            <v>410</v>
          </cell>
          <cell r="C99" t="str">
            <v>黄霞</v>
          </cell>
          <cell r="D99">
            <v>36.31</v>
          </cell>
        </row>
        <row r="100">
          <cell r="A100" t="str">
            <v>3023</v>
          </cell>
          <cell r="B100" t="str">
            <v>411</v>
          </cell>
          <cell r="C100" t="str">
            <v>张东</v>
          </cell>
          <cell r="D100">
            <v>36.630000000000003</v>
          </cell>
        </row>
        <row r="101">
          <cell r="A101" t="str">
            <v>1363</v>
          </cell>
          <cell r="B101" t="str">
            <v>413</v>
          </cell>
          <cell r="C101" t="str">
            <v>张跃群</v>
          </cell>
          <cell r="D101">
            <v>13.5</v>
          </cell>
        </row>
        <row r="102">
          <cell r="A102" t="str">
            <v>2150</v>
          </cell>
          <cell r="B102" t="str">
            <v>414</v>
          </cell>
          <cell r="C102" t="str">
            <v>胡红梅</v>
          </cell>
          <cell r="D102">
            <v>32</v>
          </cell>
        </row>
        <row r="103">
          <cell r="A103" t="str">
            <v>3046</v>
          </cell>
          <cell r="B103" t="str">
            <v>415</v>
          </cell>
          <cell r="C103" t="str">
            <v>李继森</v>
          </cell>
          <cell r="D103">
            <v>46</v>
          </cell>
        </row>
        <row r="104">
          <cell r="A104" t="str">
            <v>2401</v>
          </cell>
          <cell r="B104" t="str">
            <v>416</v>
          </cell>
          <cell r="C104" t="str">
            <v>杨淑娴</v>
          </cell>
          <cell r="D104">
            <v>28.13</v>
          </cell>
        </row>
        <row r="105">
          <cell r="A105" t="str">
            <v>2161</v>
          </cell>
          <cell r="B105" t="str">
            <v>417</v>
          </cell>
          <cell r="C105" t="str">
            <v>陈恩群</v>
          </cell>
          <cell r="D105">
            <v>36.94</v>
          </cell>
        </row>
        <row r="106">
          <cell r="A106" t="str">
            <v>2517</v>
          </cell>
          <cell r="B106" t="str">
            <v>418</v>
          </cell>
          <cell r="C106" t="str">
            <v>田金芝</v>
          </cell>
          <cell r="D106">
            <v>35.130000000000003</v>
          </cell>
        </row>
        <row r="107">
          <cell r="A107" t="str">
            <v>3008</v>
          </cell>
          <cell r="B107" t="str">
            <v>420</v>
          </cell>
          <cell r="C107" t="str">
            <v>顾桂萍</v>
          </cell>
          <cell r="D107">
            <v>28.13</v>
          </cell>
        </row>
        <row r="108">
          <cell r="A108" t="str">
            <v>3708</v>
          </cell>
          <cell r="B108" t="str">
            <v>422</v>
          </cell>
          <cell r="C108" t="str">
            <v>郭景员</v>
          </cell>
          <cell r="D108">
            <v>37.380000000000003</v>
          </cell>
        </row>
        <row r="109">
          <cell r="A109" t="str">
            <v>2120</v>
          </cell>
          <cell r="B109" t="str">
            <v>423</v>
          </cell>
          <cell r="C109" t="str">
            <v>王平2</v>
          </cell>
          <cell r="D109">
            <v>30.81</v>
          </cell>
        </row>
        <row r="110">
          <cell r="A110" t="str">
            <v>1210</v>
          </cell>
          <cell r="B110" t="str">
            <v>424</v>
          </cell>
          <cell r="C110" t="str">
            <v>张沪军</v>
          </cell>
          <cell r="D110">
            <v>32.75</v>
          </cell>
        </row>
        <row r="111">
          <cell r="A111" t="str">
            <v>3714</v>
          </cell>
          <cell r="B111" t="str">
            <v>425</v>
          </cell>
          <cell r="C111" t="str">
            <v>任永香</v>
          </cell>
          <cell r="D111">
            <v>37.81</v>
          </cell>
        </row>
        <row r="112">
          <cell r="A112" t="str">
            <v>4083</v>
          </cell>
          <cell r="B112" t="str">
            <v>501</v>
          </cell>
          <cell r="C112" t="str">
            <v>储章</v>
          </cell>
          <cell r="D112">
            <v>26.13</v>
          </cell>
        </row>
        <row r="113">
          <cell r="A113" t="str">
            <v>3161</v>
          </cell>
          <cell r="B113" t="str">
            <v>504</v>
          </cell>
          <cell r="C113" t="str">
            <v>陈浩</v>
          </cell>
          <cell r="D113">
            <v>35.31</v>
          </cell>
        </row>
        <row r="114">
          <cell r="A114" t="str">
            <v>3713</v>
          </cell>
          <cell r="B114" t="str">
            <v>505</v>
          </cell>
          <cell r="C114" t="str">
            <v>储召军</v>
          </cell>
          <cell r="D114">
            <v>34.630000000000003</v>
          </cell>
        </row>
        <row r="115">
          <cell r="A115" t="str">
            <v>3388</v>
          </cell>
          <cell r="B115" t="str">
            <v>507</v>
          </cell>
          <cell r="C115" t="str">
            <v>胡林喜</v>
          </cell>
          <cell r="D115">
            <v>36.130000000000003</v>
          </cell>
        </row>
        <row r="116">
          <cell r="A116" t="str">
            <v>3333</v>
          </cell>
          <cell r="B116" t="str">
            <v>508</v>
          </cell>
          <cell r="C116" t="str">
            <v>章琴</v>
          </cell>
          <cell r="D116">
            <v>33</v>
          </cell>
        </row>
        <row r="117">
          <cell r="A117" t="str">
            <v>8440</v>
          </cell>
          <cell r="B117" t="str">
            <v>511</v>
          </cell>
          <cell r="C117" t="str">
            <v>刘小杰</v>
          </cell>
          <cell r="D117">
            <v>38.25</v>
          </cell>
        </row>
        <row r="118">
          <cell r="A118" t="str">
            <v>5008</v>
          </cell>
          <cell r="B118" t="str">
            <v>513</v>
          </cell>
          <cell r="C118" t="str">
            <v>杨刚</v>
          </cell>
          <cell r="D118">
            <v>40.380000000000003</v>
          </cell>
        </row>
        <row r="119">
          <cell r="A119" t="str">
            <v>3909</v>
          </cell>
          <cell r="B119" t="str">
            <v>514</v>
          </cell>
          <cell r="C119" t="str">
            <v>彭超</v>
          </cell>
          <cell r="D119">
            <v>33.5</v>
          </cell>
        </row>
        <row r="120">
          <cell r="A120" t="str">
            <v>3105</v>
          </cell>
          <cell r="B120" t="str">
            <v>516</v>
          </cell>
          <cell r="C120" t="str">
            <v>唐波</v>
          </cell>
          <cell r="D120">
            <v>40.630000000000003</v>
          </cell>
        </row>
        <row r="121">
          <cell r="A121" t="str">
            <v>4217</v>
          </cell>
          <cell r="B121" t="str">
            <v>517</v>
          </cell>
          <cell r="C121" t="str">
            <v>胡建国</v>
          </cell>
          <cell r="D121">
            <v>39.5</v>
          </cell>
        </row>
        <row r="122">
          <cell r="A122" t="str">
            <v>6203</v>
          </cell>
          <cell r="B122" t="str">
            <v>518</v>
          </cell>
          <cell r="C122" t="str">
            <v>黄杜俊</v>
          </cell>
          <cell r="D122">
            <v>42.56</v>
          </cell>
        </row>
        <row r="123">
          <cell r="A123" t="str">
            <v>3335</v>
          </cell>
          <cell r="B123" t="str">
            <v>519</v>
          </cell>
          <cell r="C123" t="str">
            <v>杨俊2</v>
          </cell>
          <cell r="D123">
            <v>44.19</v>
          </cell>
        </row>
        <row r="124">
          <cell r="A124" t="str">
            <v>8413</v>
          </cell>
          <cell r="B124" t="str">
            <v>520</v>
          </cell>
          <cell r="C124" t="str">
            <v>朱瑞娟</v>
          </cell>
          <cell r="D124">
            <v>32.06</v>
          </cell>
        </row>
        <row r="125">
          <cell r="A125" t="str">
            <v>8439</v>
          </cell>
          <cell r="B125" t="str">
            <v>521</v>
          </cell>
          <cell r="C125" t="str">
            <v>杨红伟</v>
          </cell>
          <cell r="D125">
            <v>32.5</v>
          </cell>
        </row>
        <row r="126">
          <cell r="A126" t="str">
            <v>3707</v>
          </cell>
          <cell r="B126" t="str">
            <v>523</v>
          </cell>
          <cell r="C126" t="str">
            <v>和鑫</v>
          </cell>
          <cell r="D126">
            <v>34.31</v>
          </cell>
        </row>
        <row r="127">
          <cell r="A127" t="str">
            <v>3042</v>
          </cell>
          <cell r="B127" t="str">
            <v>524</v>
          </cell>
          <cell r="C127" t="str">
            <v>周小莹</v>
          </cell>
          <cell r="D127">
            <v>36.75</v>
          </cell>
        </row>
        <row r="128">
          <cell r="A128" t="str">
            <v>3650</v>
          </cell>
          <cell r="B128" t="str">
            <v>525</v>
          </cell>
          <cell r="C128" t="str">
            <v>廖海霞</v>
          </cell>
          <cell r="D128">
            <v>34.25</v>
          </cell>
        </row>
        <row r="129">
          <cell r="A129" t="str">
            <v>3249</v>
          </cell>
          <cell r="B129" t="str">
            <v>601</v>
          </cell>
          <cell r="C129" t="str">
            <v>陈洪</v>
          </cell>
          <cell r="D129">
            <v>43</v>
          </cell>
        </row>
        <row r="130">
          <cell r="A130" t="str">
            <v>2323</v>
          </cell>
          <cell r="B130" t="str">
            <v>603</v>
          </cell>
          <cell r="C130" t="str">
            <v>何兰英</v>
          </cell>
          <cell r="D130">
            <v>32</v>
          </cell>
        </row>
        <row r="131">
          <cell r="A131" t="str">
            <v>4084</v>
          </cell>
          <cell r="B131" t="str">
            <v>604</v>
          </cell>
          <cell r="C131" t="str">
            <v>杨明</v>
          </cell>
          <cell r="D131">
            <v>34</v>
          </cell>
        </row>
        <row r="132">
          <cell r="A132" t="str">
            <v>6217</v>
          </cell>
          <cell r="B132" t="str">
            <v>605</v>
          </cell>
          <cell r="C132" t="str">
            <v>刘贵龙</v>
          </cell>
          <cell r="D132">
            <v>39.81</v>
          </cell>
        </row>
        <row r="133">
          <cell r="A133" t="str">
            <v>4205</v>
          </cell>
          <cell r="B133" t="str">
            <v>606</v>
          </cell>
          <cell r="C133" t="str">
            <v>丁远丽</v>
          </cell>
          <cell r="D133">
            <v>46.56</v>
          </cell>
        </row>
        <row r="134">
          <cell r="A134" t="str">
            <v>6011</v>
          </cell>
          <cell r="B134" t="str">
            <v>607</v>
          </cell>
          <cell r="C134" t="str">
            <v>周明明</v>
          </cell>
          <cell r="D134">
            <v>29.88</v>
          </cell>
        </row>
        <row r="135">
          <cell r="A135" t="str">
            <v>3701</v>
          </cell>
          <cell r="B135" t="str">
            <v>608</v>
          </cell>
          <cell r="C135" t="str">
            <v>胡巨合</v>
          </cell>
          <cell r="D135">
            <v>36.380000000000003</v>
          </cell>
        </row>
        <row r="136">
          <cell r="A136" t="str">
            <v>1195</v>
          </cell>
          <cell r="B136" t="str">
            <v>610</v>
          </cell>
          <cell r="C136" t="str">
            <v>聂当万</v>
          </cell>
          <cell r="D136">
            <v>51.75</v>
          </cell>
        </row>
        <row r="137">
          <cell r="A137" t="str">
            <v>1155</v>
          </cell>
          <cell r="B137" t="str">
            <v>611</v>
          </cell>
          <cell r="C137" t="str">
            <v>余金法</v>
          </cell>
          <cell r="D137">
            <v>37.75</v>
          </cell>
        </row>
        <row r="138">
          <cell r="A138" t="str">
            <v>8425</v>
          </cell>
          <cell r="B138" t="str">
            <v>612</v>
          </cell>
          <cell r="C138" t="str">
            <v>陈要</v>
          </cell>
          <cell r="D138">
            <v>32.5</v>
          </cell>
        </row>
        <row r="139">
          <cell r="A139" t="str">
            <v>3131</v>
          </cell>
          <cell r="B139" t="str">
            <v>614</v>
          </cell>
          <cell r="C139" t="str">
            <v>单彩侠</v>
          </cell>
          <cell r="D139">
            <v>33.31</v>
          </cell>
        </row>
        <row r="140">
          <cell r="A140" t="str">
            <v>3915</v>
          </cell>
          <cell r="B140" t="str">
            <v>615</v>
          </cell>
          <cell r="C140" t="str">
            <v>陆伟</v>
          </cell>
          <cell r="D140">
            <v>38.380000000000003</v>
          </cell>
        </row>
        <row r="141">
          <cell r="A141" t="str">
            <v>2554</v>
          </cell>
          <cell r="B141" t="str">
            <v>616</v>
          </cell>
          <cell r="C141" t="str">
            <v>毛利娟</v>
          </cell>
          <cell r="D141">
            <v>32.880000000000003</v>
          </cell>
        </row>
        <row r="142">
          <cell r="A142" t="str">
            <v>8424</v>
          </cell>
          <cell r="B142" t="str">
            <v>617</v>
          </cell>
          <cell r="C142" t="str">
            <v>王海波</v>
          </cell>
          <cell r="D142">
            <v>37.130000000000003</v>
          </cell>
        </row>
        <row r="143">
          <cell r="A143" t="str">
            <v>3724</v>
          </cell>
          <cell r="B143" t="str">
            <v>618</v>
          </cell>
          <cell r="C143" t="str">
            <v>李立昌</v>
          </cell>
          <cell r="D143">
            <v>40</v>
          </cell>
        </row>
        <row r="144">
          <cell r="A144" t="str">
            <v>8423</v>
          </cell>
          <cell r="B144" t="str">
            <v>619</v>
          </cell>
          <cell r="C144" t="str">
            <v>王学梅</v>
          </cell>
          <cell r="D144">
            <v>35.5</v>
          </cell>
        </row>
        <row r="145">
          <cell r="A145" t="str">
            <v>3732</v>
          </cell>
          <cell r="B145" t="str">
            <v>620</v>
          </cell>
          <cell r="C145" t="str">
            <v>王业山</v>
          </cell>
          <cell r="D145">
            <v>37.25</v>
          </cell>
        </row>
        <row r="146">
          <cell r="A146" t="str">
            <v>8726</v>
          </cell>
          <cell r="B146" t="str">
            <v>622</v>
          </cell>
          <cell r="C146" t="str">
            <v>康勇</v>
          </cell>
          <cell r="D146">
            <v>47.38</v>
          </cell>
        </row>
        <row r="147">
          <cell r="A147" t="str">
            <v>8346</v>
          </cell>
          <cell r="B147" t="str">
            <v>624</v>
          </cell>
          <cell r="C147" t="str">
            <v>周保和</v>
          </cell>
          <cell r="D147">
            <v>31.94</v>
          </cell>
        </row>
        <row r="148">
          <cell r="A148" t="str">
            <v>8378</v>
          </cell>
          <cell r="B148" t="str">
            <v>625</v>
          </cell>
          <cell r="C148" t="str">
            <v>宋天涯</v>
          </cell>
          <cell r="D148">
            <v>30.31</v>
          </cell>
        </row>
        <row r="149">
          <cell r="A149" t="str">
            <v>6104</v>
          </cell>
          <cell r="B149" t="str">
            <v>702</v>
          </cell>
          <cell r="C149" t="str">
            <v>胡燕华</v>
          </cell>
          <cell r="D149">
            <v>34.56</v>
          </cell>
        </row>
        <row r="150">
          <cell r="A150" t="str">
            <v>8393</v>
          </cell>
          <cell r="B150" t="str">
            <v>705</v>
          </cell>
          <cell r="C150" t="str">
            <v>郑涛</v>
          </cell>
          <cell r="D150">
            <v>26.56</v>
          </cell>
        </row>
        <row r="151">
          <cell r="A151" t="str">
            <v>6112</v>
          </cell>
          <cell r="B151" t="str">
            <v>707</v>
          </cell>
          <cell r="C151" t="str">
            <v>胡金红</v>
          </cell>
          <cell r="D151">
            <v>30.69</v>
          </cell>
        </row>
        <row r="152">
          <cell r="A152" t="str">
            <v>8390</v>
          </cell>
          <cell r="B152" t="str">
            <v>711</v>
          </cell>
          <cell r="C152" t="str">
            <v>李朋丽</v>
          </cell>
          <cell r="D152">
            <v>35.56</v>
          </cell>
        </row>
        <row r="153">
          <cell r="A153" t="str">
            <v>3687</v>
          </cell>
          <cell r="B153" t="str">
            <v>712</v>
          </cell>
          <cell r="C153" t="str">
            <v>张雷</v>
          </cell>
          <cell r="D153">
            <v>31.44</v>
          </cell>
        </row>
        <row r="154">
          <cell r="A154" t="str">
            <v>4219</v>
          </cell>
          <cell r="B154" t="str">
            <v>714</v>
          </cell>
          <cell r="C154" t="str">
            <v>乔佩红</v>
          </cell>
          <cell r="D154">
            <v>46.56</v>
          </cell>
        </row>
        <row r="155">
          <cell r="A155" t="str">
            <v>3107</v>
          </cell>
          <cell r="B155" t="str">
            <v>715</v>
          </cell>
          <cell r="C155" t="str">
            <v>晁凤巧</v>
          </cell>
          <cell r="D155">
            <v>39.69</v>
          </cell>
        </row>
        <row r="156">
          <cell r="A156" t="str">
            <v>8385</v>
          </cell>
          <cell r="B156" t="str">
            <v>718</v>
          </cell>
          <cell r="C156" t="str">
            <v>吴莲莲</v>
          </cell>
          <cell r="D156">
            <v>24</v>
          </cell>
        </row>
        <row r="157">
          <cell r="A157" t="str">
            <v>3002</v>
          </cell>
          <cell r="B157" t="str">
            <v>26</v>
          </cell>
          <cell r="C157" t="str">
            <v>孙蕾红</v>
          </cell>
          <cell r="D157">
            <v>26.88</v>
          </cell>
        </row>
        <row r="158">
          <cell r="A158" t="str">
            <v>8017</v>
          </cell>
          <cell r="B158" t="str">
            <v>27</v>
          </cell>
          <cell r="C158" t="str">
            <v>周小四</v>
          </cell>
          <cell r="D158">
            <v>26</v>
          </cell>
        </row>
        <row r="159">
          <cell r="A159" t="str">
            <v>8115</v>
          </cell>
          <cell r="B159" t="str">
            <v>28</v>
          </cell>
          <cell r="C159" t="str">
            <v>范才荣</v>
          </cell>
          <cell r="D159">
            <v>21.81</v>
          </cell>
        </row>
        <row r="160">
          <cell r="A160" t="str">
            <v>1003</v>
          </cell>
          <cell r="B160" t="str">
            <v>29</v>
          </cell>
          <cell r="C160" t="str">
            <v>熊建才</v>
          </cell>
          <cell r="D160">
            <v>40.130000000000003</v>
          </cell>
        </row>
        <row r="161">
          <cell r="A161" t="str">
            <v>8067</v>
          </cell>
          <cell r="B161" t="str">
            <v>30</v>
          </cell>
          <cell r="C161" t="str">
            <v>潘沛</v>
          </cell>
          <cell r="D161">
            <v>22.44</v>
          </cell>
        </row>
        <row r="162">
          <cell r="A162" t="str">
            <v>6001</v>
          </cell>
          <cell r="B162" t="str">
            <v>31</v>
          </cell>
          <cell r="C162" t="str">
            <v>王晴</v>
          </cell>
          <cell r="D162">
            <v>33.880000000000003</v>
          </cell>
        </row>
        <row r="163">
          <cell r="A163" t="str">
            <v>8271</v>
          </cell>
          <cell r="B163" t="str">
            <v>32</v>
          </cell>
          <cell r="C163" t="str">
            <v>张华丽</v>
          </cell>
          <cell r="D163">
            <v>36.44</v>
          </cell>
        </row>
        <row r="164">
          <cell r="A164" t="str">
            <v>2412</v>
          </cell>
          <cell r="B164" t="str">
            <v>33</v>
          </cell>
          <cell r="C164" t="str">
            <v>方英</v>
          </cell>
          <cell r="D164">
            <v>33.630000000000003</v>
          </cell>
        </row>
        <row r="165">
          <cell r="A165" t="str">
            <v>8724</v>
          </cell>
          <cell r="B165" t="str">
            <v>34</v>
          </cell>
          <cell r="C165" t="str">
            <v>范新初</v>
          </cell>
          <cell r="D165">
            <v>47.13</v>
          </cell>
        </row>
        <row r="166">
          <cell r="A166" t="str">
            <v>2248</v>
          </cell>
          <cell r="B166" t="str">
            <v>35</v>
          </cell>
          <cell r="C166" t="str">
            <v>杨长好</v>
          </cell>
          <cell r="D166">
            <v>30.94</v>
          </cell>
        </row>
        <row r="167">
          <cell r="A167" t="str">
            <v>8599</v>
          </cell>
          <cell r="B167" t="str">
            <v>36</v>
          </cell>
          <cell r="C167" t="str">
            <v>冯杰</v>
          </cell>
          <cell r="D167">
            <v>22.31</v>
          </cell>
        </row>
        <row r="168">
          <cell r="A168" t="str">
            <v>7512</v>
          </cell>
          <cell r="B168" t="str">
            <v>37</v>
          </cell>
          <cell r="C168" t="str">
            <v>王解兴</v>
          </cell>
          <cell r="D168">
            <v>25.81</v>
          </cell>
        </row>
        <row r="169">
          <cell r="A169" t="str">
            <v>8259</v>
          </cell>
          <cell r="B169" t="str">
            <v>38</v>
          </cell>
          <cell r="C169" t="str">
            <v>孟凡云</v>
          </cell>
          <cell r="D169">
            <v>45</v>
          </cell>
        </row>
        <row r="170">
          <cell r="A170" t="str">
            <v>8542</v>
          </cell>
          <cell r="B170" t="str">
            <v>39</v>
          </cell>
          <cell r="C170" t="str">
            <v>牛晓</v>
          </cell>
          <cell r="D170">
            <v>33.06</v>
          </cell>
        </row>
        <row r="171">
          <cell r="A171" t="str">
            <v>8215</v>
          </cell>
          <cell r="B171" t="str">
            <v>40</v>
          </cell>
          <cell r="C171" t="str">
            <v>宋霞</v>
          </cell>
          <cell r="D171">
            <v>21</v>
          </cell>
        </row>
        <row r="172">
          <cell r="A172" t="str">
            <v>8019</v>
          </cell>
          <cell r="B172" t="str">
            <v>41</v>
          </cell>
          <cell r="C172" t="str">
            <v>胡松</v>
          </cell>
          <cell r="D172">
            <v>26.63</v>
          </cell>
        </row>
        <row r="173">
          <cell r="A173" t="str">
            <v>4089</v>
          </cell>
          <cell r="B173" t="str">
            <v>43</v>
          </cell>
          <cell r="C173" t="str">
            <v>陈佩</v>
          </cell>
          <cell r="D173">
            <v>21.44</v>
          </cell>
        </row>
        <row r="174">
          <cell r="A174" t="str">
            <v>8543</v>
          </cell>
          <cell r="B174" t="str">
            <v>44</v>
          </cell>
          <cell r="C174" t="str">
            <v>张永军</v>
          </cell>
          <cell r="D174">
            <v>36</v>
          </cell>
        </row>
        <row r="175">
          <cell r="A175" t="str">
            <v>8240</v>
          </cell>
          <cell r="B175" t="str">
            <v>45</v>
          </cell>
          <cell r="C175" t="str">
            <v>王二宏</v>
          </cell>
          <cell r="D175">
            <v>28.81</v>
          </cell>
        </row>
        <row r="176">
          <cell r="A176" t="str">
            <v>3072</v>
          </cell>
          <cell r="B176" t="str">
            <v>46</v>
          </cell>
          <cell r="C176" t="str">
            <v>胡文文</v>
          </cell>
          <cell r="D176">
            <v>47.06</v>
          </cell>
        </row>
        <row r="177">
          <cell r="A177" t="str">
            <v>8065</v>
          </cell>
          <cell r="B177" t="str">
            <v>47</v>
          </cell>
          <cell r="C177" t="str">
            <v>金虹</v>
          </cell>
        </row>
        <row r="178">
          <cell r="A178" t="str">
            <v>3423</v>
          </cell>
          <cell r="B178" t="str">
            <v>48</v>
          </cell>
          <cell r="C178" t="str">
            <v>罗荣</v>
          </cell>
        </row>
        <row r="179">
          <cell r="A179" t="str">
            <v>8069</v>
          </cell>
          <cell r="B179" t="str">
            <v>49</v>
          </cell>
          <cell r="C179" t="str">
            <v>倪志军</v>
          </cell>
          <cell r="D179">
            <v>25.81</v>
          </cell>
        </row>
        <row r="180">
          <cell r="A180" t="str">
            <v>8102</v>
          </cell>
          <cell r="B180" t="str">
            <v>50</v>
          </cell>
          <cell r="C180" t="str">
            <v>沈志明</v>
          </cell>
          <cell r="D180">
            <v>31.63</v>
          </cell>
        </row>
        <row r="181">
          <cell r="A181" t="str">
            <v>3298</v>
          </cell>
          <cell r="B181" t="str">
            <v>126</v>
          </cell>
          <cell r="C181" t="str">
            <v>刘学伟</v>
          </cell>
          <cell r="D181">
            <v>42.75</v>
          </cell>
        </row>
        <row r="182">
          <cell r="A182" t="str">
            <v>8230</v>
          </cell>
          <cell r="B182" t="str">
            <v>127</v>
          </cell>
          <cell r="C182" t="str">
            <v>任凯凯</v>
          </cell>
          <cell r="D182">
            <v>29.5</v>
          </cell>
        </row>
        <row r="183">
          <cell r="A183" t="str">
            <v>8255</v>
          </cell>
          <cell r="B183" t="str">
            <v>128</v>
          </cell>
          <cell r="C183" t="str">
            <v>孟艳</v>
          </cell>
          <cell r="D183">
            <v>37.5</v>
          </cell>
        </row>
        <row r="184">
          <cell r="A184" t="str">
            <v>1044</v>
          </cell>
          <cell r="B184" t="str">
            <v>129</v>
          </cell>
          <cell r="C184" t="str">
            <v>付龙飞</v>
          </cell>
          <cell r="D184">
            <v>39</v>
          </cell>
        </row>
        <row r="185">
          <cell r="A185" t="str">
            <v>1039</v>
          </cell>
          <cell r="B185" t="str">
            <v>130</v>
          </cell>
          <cell r="C185" t="str">
            <v>陈志华</v>
          </cell>
          <cell r="D185">
            <v>51.5</v>
          </cell>
        </row>
        <row r="186">
          <cell r="A186" t="str">
            <v>2292</v>
          </cell>
          <cell r="B186" t="str">
            <v>131</v>
          </cell>
          <cell r="C186" t="str">
            <v>崔阳阳</v>
          </cell>
          <cell r="D186">
            <v>34.94</v>
          </cell>
        </row>
        <row r="187">
          <cell r="A187" t="str">
            <v>3923</v>
          </cell>
          <cell r="B187" t="str">
            <v>132</v>
          </cell>
          <cell r="C187" t="str">
            <v>陈娟</v>
          </cell>
          <cell r="D187">
            <v>34.880000000000003</v>
          </cell>
        </row>
        <row r="188">
          <cell r="A188" t="str">
            <v>8456</v>
          </cell>
          <cell r="B188" t="str">
            <v>133</v>
          </cell>
          <cell r="C188" t="str">
            <v>施莉</v>
          </cell>
          <cell r="D188">
            <v>23.38</v>
          </cell>
        </row>
        <row r="189">
          <cell r="A189" t="str">
            <v>8639</v>
          </cell>
          <cell r="B189" t="str">
            <v>134</v>
          </cell>
          <cell r="C189" t="str">
            <v>李军</v>
          </cell>
          <cell r="D189">
            <v>7.38</v>
          </cell>
        </row>
        <row r="190">
          <cell r="A190" t="str">
            <v>6003</v>
          </cell>
          <cell r="B190" t="str">
            <v>135</v>
          </cell>
          <cell r="C190" t="str">
            <v>胡亚军</v>
          </cell>
          <cell r="D190">
            <v>38</v>
          </cell>
        </row>
        <row r="191">
          <cell r="A191" t="str">
            <v>6113</v>
          </cell>
          <cell r="B191" t="str">
            <v>136</v>
          </cell>
          <cell r="C191" t="str">
            <v>刘兰祥</v>
          </cell>
          <cell r="D191">
            <v>23.63</v>
          </cell>
        </row>
        <row r="192">
          <cell r="A192" t="str">
            <v>8544</v>
          </cell>
          <cell r="B192" t="str">
            <v>137</v>
          </cell>
          <cell r="C192" t="str">
            <v>周绍炎</v>
          </cell>
          <cell r="D192">
            <v>34.25</v>
          </cell>
        </row>
        <row r="193">
          <cell r="A193" t="str">
            <v>8038</v>
          </cell>
          <cell r="B193" t="str">
            <v>138</v>
          </cell>
          <cell r="C193" t="str">
            <v>诸东英</v>
          </cell>
          <cell r="D193">
            <v>24.5</v>
          </cell>
        </row>
        <row r="194">
          <cell r="A194" t="str">
            <v>8250</v>
          </cell>
          <cell r="B194" t="str">
            <v>139</v>
          </cell>
          <cell r="C194" t="str">
            <v>李高军</v>
          </cell>
          <cell r="D194">
            <v>28.63</v>
          </cell>
        </row>
        <row r="195">
          <cell r="A195" t="str">
            <v>7018</v>
          </cell>
          <cell r="B195" t="str">
            <v>140</v>
          </cell>
          <cell r="C195" t="str">
            <v>樊华灵</v>
          </cell>
          <cell r="D195">
            <v>39.19</v>
          </cell>
        </row>
        <row r="196">
          <cell r="A196" t="str">
            <v>1379</v>
          </cell>
          <cell r="B196" t="str">
            <v>141</v>
          </cell>
          <cell r="C196" t="str">
            <v>钱刚</v>
          </cell>
          <cell r="D196">
            <v>37.25</v>
          </cell>
        </row>
        <row r="197">
          <cell r="A197" t="str">
            <v>9706</v>
          </cell>
          <cell r="B197" t="str">
            <v>142</v>
          </cell>
          <cell r="C197" t="str">
            <v>陆桂兴</v>
          </cell>
          <cell r="D197">
            <v>40.880000000000003</v>
          </cell>
        </row>
        <row r="198">
          <cell r="A198" t="str">
            <v>8450</v>
          </cell>
          <cell r="B198" t="str">
            <v>143</v>
          </cell>
          <cell r="C198" t="str">
            <v>解东生</v>
          </cell>
          <cell r="D198">
            <v>37</v>
          </cell>
        </row>
        <row r="199">
          <cell r="A199" t="str">
            <v>4502</v>
          </cell>
          <cell r="B199" t="str">
            <v>144</v>
          </cell>
          <cell r="C199" t="str">
            <v>俞萍</v>
          </cell>
          <cell r="D199">
            <v>28.25</v>
          </cell>
        </row>
        <row r="200">
          <cell r="A200" t="str">
            <v>4061</v>
          </cell>
          <cell r="B200" t="str">
            <v>145</v>
          </cell>
          <cell r="C200" t="str">
            <v>陶桂华</v>
          </cell>
          <cell r="D200">
            <v>32.56</v>
          </cell>
        </row>
        <row r="201">
          <cell r="A201" t="str">
            <v>8029</v>
          </cell>
          <cell r="B201" t="str">
            <v>146</v>
          </cell>
          <cell r="C201" t="str">
            <v>金志华</v>
          </cell>
        </row>
        <row r="202">
          <cell r="A202" t="str">
            <v>3018</v>
          </cell>
          <cell r="B202" t="str">
            <v>147</v>
          </cell>
          <cell r="C202" t="str">
            <v>牟静静</v>
          </cell>
          <cell r="D202">
            <v>27.31</v>
          </cell>
        </row>
        <row r="203">
          <cell r="A203" t="str">
            <v>3003</v>
          </cell>
          <cell r="B203" t="str">
            <v>148</v>
          </cell>
          <cell r="C203" t="str">
            <v>任少梅</v>
          </cell>
          <cell r="D203">
            <v>27.56</v>
          </cell>
        </row>
        <row r="204">
          <cell r="A204" t="str">
            <v>6005</v>
          </cell>
          <cell r="B204" t="str">
            <v>149</v>
          </cell>
          <cell r="C204" t="str">
            <v>宋志明</v>
          </cell>
          <cell r="D204">
            <v>35.25</v>
          </cell>
        </row>
        <row r="205">
          <cell r="A205" t="str">
            <v>8232</v>
          </cell>
          <cell r="B205" t="str">
            <v>150</v>
          </cell>
          <cell r="C205" t="str">
            <v>潘强</v>
          </cell>
          <cell r="D205">
            <v>34.94</v>
          </cell>
        </row>
        <row r="206">
          <cell r="A206" t="str">
            <v>6213</v>
          </cell>
          <cell r="B206" t="str">
            <v>226</v>
          </cell>
          <cell r="C206" t="str">
            <v>赵星</v>
          </cell>
          <cell r="D206">
            <v>31</v>
          </cell>
        </row>
        <row r="207">
          <cell r="A207" t="str">
            <v>8249</v>
          </cell>
          <cell r="B207" t="str">
            <v>227</v>
          </cell>
          <cell r="C207" t="str">
            <v>赵泽庆</v>
          </cell>
          <cell r="D207">
            <v>29.31</v>
          </cell>
        </row>
        <row r="208">
          <cell r="A208" t="str">
            <v>2012</v>
          </cell>
          <cell r="B208" t="str">
            <v>229</v>
          </cell>
          <cell r="C208" t="str">
            <v>张萍</v>
          </cell>
          <cell r="D208">
            <v>26.5</v>
          </cell>
        </row>
        <row r="209">
          <cell r="A209" t="str">
            <v>8462</v>
          </cell>
          <cell r="B209" t="str">
            <v>230</v>
          </cell>
          <cell r="C209" t="str">
            <v>易俊荣</v>
          </cell>
          <cell r="D209">
            <v>31.31</v>
          </cell>
        </row>
        <row r="210">
          <cell r="A210" t="str">
            <v>8636</v>
          </cell>
          <cell r="B210" t="str">
            <v>231</v>
          </cell>
          <cell r="C210" t="str">
            <v>乔林锋</v>
          </cell>
          <cell r="D210">
            <v>22.88</v>
          </cell>
        </row>
        <row r="211">
          <cell r="A211" t="str">
            <v>1131</v>
          </cell>
          <cell r="B211" t="str">
            <v>232</v>
          </cell>
          <cell r="C211" t="str">
            <v>周敏</v>
          </cell>
          <cell r="D211">
            <v>35.880000000000003</v>
          </cell>
        </row>
        <row r="212">
          <cell r="A212" t="str">
            <v>8562</v>
          </cell>
          <cell r="B212" t="str">
            <v>233</v>
          </cell>
          <cell r="C212" t="str">
            <v>丁方敬</v>
          </cell>
          <cell r="D212">
            <v>28.31</v>
          </cell>
        </row>
        <row r="213">
          <cell r="A213" t="str">
            <v>4218</v>
          </cell>
          <cell r="B213" t="str">
            <v>234</v>
          </cell>
          <cell r="C213" t="str">
            <v>周美</v>
          </cell>
          <cell r="D213">
            <v>37.5</v>
          </cell>
        </row>
        <row r="214">
          <cell r="A214" t="str">
            <v>8454</v>
          </cell>
          <cell r="B214" t="str">
            <v>236</v>
          </cell>
          <cell r="C214" t="str">
            <v>沈梅清</v>
          </cell>
          <cell r="D214">
            <v>25</v>
          </cell>
        </row>
        <row r="215">
          <cell r="A215" t="str">
            <v>5007</v>
          </cell>
          <cell r="B215" t="str">
            <v>237</v>
          </cell>
          <cell r="C215" t="str">
            <v>杨玉红</v>
          </cell>
          <cell r="D215">
            <v>40.75</v>
          </cell>
        </row>
        <row r="216">
          <cell r="A216" t="str">
            <v>7025</v>
          </cell>
          <cell r="B216" t="str">
            <v>238</v>
          </cell>
          <cell r="C216" t="str">
            <v>王士双</v>
          </cell>
          <cell r="D216">
            <v>34</v>
          </cell>
        </row>
        <row r="217">
          <cell r="A217" t="str">
            <v>3095</v>
          </cell>
          <cell r="B217" t="str">
            <v>239</v>
          </cell>
          <cell r="C217" t="str">
            <v>钱树娟</v>
          </cell>
          <cell r="D217">
            <v>33.31</v>
          </cell>
        </row>
        <row r="218">
          <cell r="A218" t="str">
            <v>8070</v>
          </cell>
          <cell r="B218" t="str">
            <v>240</v>
          </cell>
          <cell r="C218" t="str">
            <v>周婷</v>
          </cell>
          <cell r="D218">
            <v>22.06</v>
          </cell>
        </row>
        <row r="219">
          <cell r="A219" t="str">
            <v>7008</v>
          </cell>
          <cell r="B219" t="str">
            <v>241</v>
          </cell>
          <cell r="C219" t="str">
            <v>杨振国</v>
          </cell>
          <cell r="D219">
            <v>44</v>
          </cell>
        </row>
        <row r="220">
          <cell r="A220" t="str">
            <v>8274</v>
          </cell>
          <cell r="B220" t="str">
            <v>242</v>
          </cell>
          <cell r="C220" t="str">
            <v>郭红莲</v>
          </cell>
          <cell r="D220">
            <v>32.380000000000003</v>
          </cell>
        </row>
        <row r="221">
          <cell r="A221" t="str">
            <v>3051</v>
          </cell>
          <cell r="B221" t="str">
            <v>243</v>
          </cell>
          <cell r="C221" t="str">
            <v>郭广风</v>
          </cell>
          <cell r="D221">
            <v>43.63</v>
          </cell>
        </row>
        <row r="222">
          <cell r="A222" t="str">
            <v>6204</v>
          </cell>
          <cell r="B222" t="str">
            <v>244</v>
          </cell>
          <cell r="C222" t="str">
            <v>朱军华</v>
          </cell>
          <cell r="D222">
            <v>33.31</v>
          </cell>
        </row>
        <row r="223">
          <cell r="A223" t="str">
            <v>3299</v>
          </cell>
          <cell r="B223" t="str">
            <v>245</v>
          </cell>
          <cell r="C223" t="str">
            <v>王亭</v>
          </cell>
          <cell r="D223">
            <v>27.44</v>
          </cell>
        </row>
        <row r="224">
          <cell r="A224" t="str">
            <v>8257</v>
          </cell>
          <cell r="B224" t="str">
            <v>246</v>
          </cell>
          <cell r="C224" t="str">
            <v>沈孝春</v>
          </cell>
          <cell r="D224">
            <v>24.38</v>
          </cell>
        </row>
        <row r="225">
          <cell r="A225" t="str">
            <v>8074</v>
          </cell>
          <cell r="B225" t="str">
            <v>247</v>
          </cell>
          <cell r="C225" t="str">
            <v>王梨青</v>
          </cell>
          <cell r="D225">
            <v>21.5</v>
          </cell>
        </row>
        <row r="226">
          <cell r="A226" t="str">
            <v>2016</v>
          </cell>
          <cell r="B226" t="str">
            <v>248</v>
          </cell>
          <cell r="C226" t="str">
            <v>李慧</v>
          </cell>
          <cell r="D226">
            <v>29.81</v>
          </cell>
        </row>
        <row r="227">
          <cell r="A227" t="str">
            <v>2511</v>
          </cell>
          <cell r="B227" t="str">
            <v>249</v>
          </cell>
          <cell r="C227" t="str">
            <v>杨丹丹</v>
          </cell>
          <cell r="D227">
            <v>32.94</v>
          </cell>
        </row>
        <row r="228">
          <cell r="A228" t="str">
            <v>3671</v>
          </cell>
          <cell r="B228" t="str">
            <v>250</v>
          </cell>
          <cell r="C228" t="str">
            <v>张飞</v>
          </cell>
          <cell r="D228">
            <v>39.880000000000003</v>
          </cell>
        </row>
        <row r="229">
          <cell r="A229" t="str">
            <v>2119</v>
          </cell>
          <cell r="B229" t="str">
            <v>328</v>
          </cell>
          <cell r="C229" t="str">
            <v>琚慧萍</v>
          </cell>
          <cell r="D229">
            <v>32.56</v>
          </cell>
        </row>
        <row r="230">
          <cell r="A230" t="str">
            <v>8585</v>
          </cell>
          <cell r="B230" t="str">
            <v>330</v>
          </cell>
          <cell r="C230" t="str">
            <v>郭亭亭</v>
          </cell>
          <cell r="D230">
            <v>36.5</v>
          </cell>
        </row>
        <row r="231">
          <cell r="A231" t="str">
            <v>3513</v>
          </cell>
          <cell r="B231" t="str">
            <v>332</v>
          </cell>
          <cell r="C231" t="str">
            <v>陈刚</v>
          </cell>
          <cell r="D231">
            <v>40</v>
          </cell>
        </row>
        <row r="232">
          <cell r="A232" t="str">
            <v>3033</v>
          </cell>
          <cell r="B232" t="str">
            <v>333</v>
          </cell>
          <cell r="C232" t="str">
            <v>蔡惠娟</v>
          </cell>
          <cell r="D232">
            <v>38.5</v>
          </cell>
        </row>
        <row r="233">
          <cell r="A233" t="str">
            <v>3733</v>
          </cell>
          <cell r="B233" t="str">
            <v>334</v>
          </cell>
          <cell r="C233" t="str">
            <v>段涛</v>
          </cell>
          <cell r="D233">
            <v>39.5</v>
          </cell>
        </row>
        <row r="234">
          <cell r="A234" t="str">
            <v>3721</v>
          </cell>
          <cell r="B234" t="str">
            <v>335</v>
          </cell>
          <cell r="C234" t="str">
            <v>顾华建</v>
          </cell>
          <cell r="D234">
            <v>40</v>
          </cell>
        </row>
        <row r="235">
          <cell r="A235" t="str">
            <v>3377</v>
          </cell>
          <cell r="B235" t="str">
            <v>336</v>
          </cell>
          <cell r="C235" t="str">
            <v>唐宜青</v>
          </cell>
          <cell r="D235">
            <v>37.130000000000003</v>
          </cell>
        </row>
        <row r="236">
          <cell r="A236" t="str">
            <v>1111</v>
          </cell>
          <cell r="B236" t="str">
            <v>337</v>
          </cell>
          <cell r="C236" t="str">
            <v>王纪明</v>
          </cell>
          <cell r="D236">
            <v>37.880000000000003</v>
          </cell>
        </row>
        <row r="237">
          <cell r="A237" t="str">
            <v>8280</v>
          </cell>
          <cell r="B237" t="str">
            <v>338</v>
          </cell>
          <cell r="C237" t="str">
            <v>吴贻平</v>
          </cell>
          <cell r="D237">
            <v>32.69</v>
          </cell>
        </row>
        <row r="238">
          <cell r="A238" t="str">
            <v>2599</v>
          </cell>
          <cell r="B238" t="str">
            <v>339</v>
          </cell>
          <cell r="C238" t="str">
            <v>杨智锋</v>
          </cell>
        </row>
        <row r="239">
          <cell r="A239" t="str">
            <v>2574</v>
          </cell>
          <cell r="B239" t="str">
            <v>340</v>
          </cell>
          <cell r="C239" t="str">
            <v>汪秀云</v>
          </cell>
          <cell r="D239">
            <v>29.25</v>
          </cell>
        </row>
        <row r="240">
          <cell r="A240" t="str">
            <v>8569</v>
          </cell>
          <cell r="B240" t="str">
            <v>343</v>
          </cell>
          <cell r="C240" t="str">
            <v>刘强雨</v>
          </cell>
          <cell r="D240">
            <v>33.630000000000003</v>
          </cell>
        </row>
        <row r="241">
          <cell r="A241" t="str">
            <v>4001</v>
          </cell>
          <cell r="B241" t="str">
            <v>344</v>
          </cell>
          <cell r="C241" t="str">
            <v>叶军</v>
          </cell>
          <cell r="D241">
            <v>30.5</v>
          </cell>
        </row>
        <row r="242">
          <cell r="A242" t="str">
            <v>8064</v>
          </cell>
          <cell r="B242" t="str">
            <v>345</v>
          </cell>
          <cell r="C242" t="str">
            <v>李水杰</v>
          </cell>
          <cell r="D242">
            <v>21.75</v>
          </cell>
        </row>
        <row r="243">
          <cell r="A243" t="str">
            <v>8096</v>
          </cell>
          <cell r="B243" t="str">
            <v>346</v>
          </cell>
          <cell r="C243" t="str">
            <v>董俊祥</v>
          </cell>
          <cell r="D243">
            <v>28.38</v>
          </cell>
        </row>
        <row r="244">
          <cell r="A244" t="str">
            <v>3101</v>
          </cell>
          <cell r="B244" t="str">
            <v>348</v>
          </cell>
          <cell r="C244" t="str">
            <v>张谋学</v>
          </cell>
          <cell r="D244">
            <v>45.38</v>
          </cell>
        </row>
        <row r="245">
          <cell r="A245" t="str">
            <v>2221</v>
          </cell>
          <cell r="B245" t="str">
            <v>349</v>
          </cell>
          <cell r="C245" t="str">
            <v>林裴琪</v>
          </cell>
          <cell r="D245">
            <v>30.94</v>
          </cell>
        </row>
        <row r="246">
          <cell r="A246" t="str">
            <v>6110</v>
          </cell>
          <cell r="B246" t="str">
            <v>350</v>
          </cell>
          <cell r="C246" t="str">
            <v>金郁芬</v>
          </cell>
          <cell r="D246">
            <v>34.56</v>
          </cell>
        </row>
        <row r="247">
          <cell r="A247" t="str">
            <v>8517</v>
          </cell>
          <cell r="B247" t="str">
            <v>427</v>
          </cell>
          <cell r="C247" t="str">
            <v>成红霞</v>
          </cell>
          <cell r="D247">
            <v>4.63</v>
          </cell>
        </row>
        <row r="248">
          <cell r="A248" t="str">
            <v>3918</v>
          </cell>
          <cell r="B248" t="str">
            <v>429</v>
          </cell>
          <cell r="C248" t="str">
            <v>钮亚文</v>
          </cell>
          <cell r="D248">
            <v>23.81</v>
          </cell>
        </row>
        <row r="249">
          <cell r="A249" t="str">
            <v>8414</v>
          </cell>
          <cell r="B249" t="str">
            <v>430</v>
          </cell>
          <cell r="C249" t="str">
            <v>李丽</v>
          </cell>
          <cell r="D249">
            <v>15.69</v>
          </cell>
        </row>
        <row r="250">
          <cell r="A250" t="str">
            <v>8574</v>
          </cell>
          <cell r="B250" t="str">
            <v>431</v>
          </cell>
          <cell r="C250" t="str">
            <v>刘海英</v>
          </cell>
          <cell r="D250">
            <v>36.5</v>
          </cell>
        </row>
        <row r="251">
          <cell r="A251" t="str">
            <v>1272</v>
          </cell>
          <cell r="B251" t="str">
            <v>432</v>
          </cell>
          <cell r="C251" t="str">
            <v>胡龙菊</v>
          </cell>
          <cell r="D251">
            <v>39</v>
          </cell>
        </row>
        <row r="252">
          <cell r="A252" t="str">
            <v>3366</v>
          </cell>
          <cell r="B252" t="str">
            <v>433</v>
          </cell>
          <cell r="C252" t="str">
            <v>于利英</v>
          </cell>
          <cell r="D252">
            <v>33.5</v>
          </cell>
        </row>
        <row r="253">
          <cell r="A253" t="str">
            <v>8083</v>
          </cell>
          <cell r="B253" t="str">
            <v>434</v>
          </cell>
          <cell r="C253" t="str">
            <v>朱晓枫</v>
          </cell>
          <cell r="D253">
            <v>26.68</v>
          </cell>
        </row>
        <row r="254">
          <cell r="A254" t="str">
            <v>2128</v>
          </cell>
          <cell r="B254" t="str">
            <v>435</v>
          </cell>
          <cell r="C254" t="str">
            <v>杨小娟</v>
          </cell>
          <cell r="D254">
            <v>29.56</v>
          </cell>
        </row>
        <row r="255">
          <cell r="A255" t="str">
            <v>8210</v>
          </cell>
          <cell r="B255" t="str">
            <v>436</v>
          </cell>
          <cell r="C255" t="str">
            <v>朱英</v>
          </cell>
          <cell r="D255">
            <v>28.69</v>
          </cell>
        </row>
        <row r="256">
          <cell r="A256" t="str">
            <v>8447</v>
          </cell>
          <cell r="B256" t="str">
            <v>437</v>
          </cell>
          <cell r="C256" t="str">
            <v>陈燕</v>
          </cell>
          <cell r="D256">
            <v>23.13</v>
          </cell>
        </row>
        <row r="257">
          <cell r="A257" t="str">
            <v>3004</v>
          </cell>
          <cell r="B257" t="str">
            <v>438</v>
          </cell>
          <cell r="C257" t="str">
            <v>黄斌</v>
          </cell>
          <cell r="D257">
            <v>30</v>
          </cell>
        </row>
        <row r="258">
          <cell r="A258" t="str">
            <v>3307</v>
          </cell>
          <cell r="B258" t="str">
            <v>439</v>
          </cell>
          <cell r="C258" t="str">
            <v>熊小玲</v>
          </cell>
          <cell r="D258">
            <v>33</v>
          </cell>
        </row>
        <row r="259">
          <cell r="A259" t="str">
            <v>3162</v>
          </cell>
          <cell r="B259" t="str">
            <v>441</v>
          </cell>
          <cell r="C259" t="str">
            <v>闫苗云</v>
          </cell>
          <cell r="D259">
            <v>31.25</v>
          </cell>
        </row>
        <row r="260">
          <cell r="A260" t="str">
            <v>2123</v>
          </cell>
          <cell r="B260" t="str">
            <v>442</v>
          </cell>
          <cell r="C260" t="str">
            <v>申培培</v>
          </cell>
          <cell r="D260">
            <v>35.5</v>
          </cell>
        </row>
        <row r="261">
          <cell r="A261" t="str">
            <v>3048</v>
          </cell>
          <cell r="B261" t="str">
            <v>443</v>
          </cell>
          <cell r="C261" t="str">
            <v>刘邦</v>
          </cell>
          <cell r="D261">
            <v>36.06</v>
          </cell>
        </row>
        <row r="262">
          <cell r="A262" t="str">
            <v>8026</v>
          </cell>
          <cell r="B262" t="str">
            <v>444</v>
          </cell>
          <cell r="C262" t="str">
            <v>方强</v>
          </cell>
          <cell r="D262">
            <v>24.06</v>
          </cell>
        </row>
        <row r="263">
          <cell r="A263" t="str">
            <v>6106</v>
          </cell>
          <cell r="B263" t="str">
            <v>445</v>
          </cell>
          <cell r="C263" t="str">
            <v>王亚娟</v>
          </cell>
          <cell r="D263">
            <v>30.44</v>
          </cell>
        </row>
        <row r="264">
          <cell r="A264" t="str">
            <v>2369</v>
          </cell>
          <cell r="B264" t="str">
            <v>446</v>
          </cell>
          <cell r="C264" t="str">
            <v>闵燕</v>
          </cell>
          <cell r="D264">
            <v>28.31</v>
          </cell>
        </row>
        <row r="265">
          <cell r="A265" t="str">
            <v>8446</v>
          </cell>
          <cell r="B265" t="str">
            <v>447</v>
          </cell>
          <cell r="C265" t="str">
            <v>高庆芹</v>
          </cell>
          <cell r="D265">
            <v>50.63</v>
          </cell>
        </row>
        <row r="266">
          <cell r="A266" t="str">
            <v>2518</v>
          </cell>
          <cell r="B266" t="str">
            <v>448</v>
          </cell>
          <cell r="C266" t="str">
            <v>段冬梅</v>
          </cell>
          <cell r="D266">
            <v>32.06</v>
          </cell>
        </row>
        <row r="267">
          <cell r="A267" t="str">
            <v>8206</v>
          </cell>
          <cell r="B267" t="str">
            <v>449</v>
          </cell>
          <cell r="C267" t="str">
            <v>沈夏杰</v>
          </cell>
          <cell r="D267">
            <v>30.88</v>
          </cell>
        </row>
        <row r="268">
          <cell r="A268" t="str">
            <v>2132</v>
          </cell>
          <cell r="B268" t="str">
            <v>450</v>
          </cell>
          <cell r="C268" t="str">
            <v>侯娟</v>
          </cell>
          <cell r="D268">
            <v>37</v>
          </cell>
        </row>
        <row r="269">
          <cell r="A269" t="str">
            <v>3359</v>
          </cell>
          <cell r="B269" t="str">
            <v>526</v>
          </cell>
          <cell r="C269" t="str">
            <v>张俊</v>
          </cell>
          <cell r="D269">
            <v>35.69</v>
          </cell>
        </row>
        <row r="270">
          <cell r="A270" t="str">
            <v>3064</v>
          </cell>
          <cell r="B270" t="str">
            <v>527</v>
          </cell>
          <cell r="C270" t="str">
            <v>宋恩龙</v>
          </cell>
          <cell r="D270">
            <v>39</v>
          </cell>
        </row>
        <row r="271">
          <cell r="A271" t="str">
            <v>2494</v>
          </cell>
          <cell r="B271" t="str">
            <v>528</v>
          </cell>
          <cell r="C271" t="str">
            <v>王炳贯</v>
          </cell>
          <cell r="D271">
            <v>31.38</v>
          </cell>
        </row>
        <row r="272">
          <cell r="A272" t="str">
            <v>8202</v>
          </cell>
          <cell r="B272" t="str">
            <v>530</v>
          </cell>
          <cell r="C272" t="str">
            <v>魏钢</v>
          </cell>
          <cell r="D272">
            <v>25.94</v>
          </cell>
        </row>
        <row r="273">
          <cell r="A273" t="str">
            <v>8227</v>
          </cell>
          <cell r="B273" t="str">
            <v>531</v>
          </cell>
          <cell r="C273" t="str">
            <v>张万露</v>
          </cell>
          <cell r="D273">
            <v>22.94</v>
          </cell>
        </row>
        <row r="274">
          <cell r="A274" t="str">
            <v>8435</v>
          </cell>
          <cell r="B274" t="str">
            <v>533</v>
          </cell>
          <cell r="C274" t="str">
            <v>吴建军</v>
          </cell>
          <cell r="D274">
            <v>35.25</v>
          </cell>
        </row>
        <row r="275">
          <cell r="A275" t="str">
            <v>8088</v>
          </cell>
          <cell r="B275" t="str">
            <v>535</v>
          </cell>
          <cell r="C275" t="str">
            <v>翁磊</v>
          </cell>
          <cell r="D275">
            <v>26.94</v>
          </cell>
        </row>
        <row r="276">
          <cell r="A276" t="str">
            <v>3394</v>
          </cell>
          <cell r="B276" t="str">
            <v>536</v>
          </cell>
          <cell r="C276" t="str">
            <v>杨娜娜</v>
          </cell>
          <cell r="D276">
            <v>34.94</v>
          </cell>
        </row>
        <row r="277">
          <cell r="A277" t="str">
            <v>2086</v>
          </cell>
          <cell r="B277" t="str">
            <v>537</v>
          </cell>
          <cell r="C277" t="str">
            <v>王谋胜</v>
          </cell>
          <cell r="D277">
            <v>25.88</v>
          </cell>
        </row>
        <row r="278">
          <cell r="A278" t="str">
            <v>3730</v>
          </cell>
          <cell r="B278" t="str">
            <v>538</v>
          </cell>
          <cell r="C278" t="str">
            <v>李方方</v>
          </cell>
          <cell r="D278">
            <v>35.130000000000003</v>
          </cell>
        </row>
        <row r="279">
          <cell r="A279" t="str">
            <v>8111</v>
          </cell>
          <cell r="B279" t="str">
            <v>540</v>
          </cell>
          <cell r="C279" t="str">
            <v>邵金花</v>
          </cell>
          <cell r="D279">
            <v>24.5</v>
          </cell>
        </row>
        <row r="280">
          <cell r="A280" t="str">
            <v>3409</v>
          </cell>
          <cell r="B280" t="str">
            <v>541</v>
          </cell>
          <cell r="C280" t="str">
            <v>成爱群</v>
          </cell>
          <cell r="D280">
            <v>37.81</v>
          </cell>
        </row>
        <row r="281">
          <cell r="A281" t="str">
            <v>3210</v>
          </cell>
          <cell r="B281" t="str">
            <v>542</v>
          </cell>
          <cell r="C281" t="str">
            <v>陈豪</v>
          </cell>
          <cell r="D281">
            <v>44.88</v>
          </cell>
        </row>
        <row r="282">
          <cell r="A282" t="str">
            <v>1047</v>
          </cell>
          <cell r="B282" t="str">
            <v>543</v>
          </cell>
          <cell r="C282" t="str">
            <v>吴进英</v>
          </cell>
          <cell r="D282">
            <v>40.5</v>
          </cell>
        </row>
        <row r="283">
          <cell r="A283" t="str">
            <v>4511</v>
          </cell>
          <cell r="B283" t="str">
            <v>545</v>
          </cell>
          <cell r="C283" t="str">
            <v>倪桂芳</v>
          </cell>
          <cell r="D283">
            <v>28</v>
          </cell>
        </row>
        <row r="284">
          <cell r="A284" t="str">
            <v>1293</v>
          </cell>
          <cell r="B284" t="str">
            <v>550</v>
          </cell>
          <cell r="C284" t="str">
            <v>沈言兆</v>
          </cell>
          <cell r="D284">
            <v>34</v>
          </cell>
        </row>
        <row r="285">
          <cell r="A285" t="str">
            <v>9707</v>
          </cell>
          <cell r="B285" t="str">
            <v>627</v>
          </cell>
          <cell r="C285" t="str">
            <v>周斌</v>
          </cell>
          <cell r="D285">
            <v>41</v>
          </cell>
        </row>
        <row r="286">
          <cell r="A286" t="str">
            <v>2590</v>
          </cell>
          <cell r="B286" t="str">
            <v>628</v>
          </cell>
          <cell r="C286" t="str">
            <v>张兵会</v>
          </cell>
          <cell r="D286">
            <v>36.5</v>
          </cell>
        </row>
        <row r="287">
          <cell r="A287" t="str">
            <v>2010</v>
          </cell>
          <cell r="B287" t="str">
            <v>629</v>
          </cell>
          <cell r="C287" t="str">
            <v>陆叶</v>
          </cell>
          <cell r="D287">
            <v>29.44</v>
          </cell>
        </row>
        <row r="288">
          <cell r="A288" t="str">
            <v>4215</v>
          </cell>
          <cell r="B288" t="str">
            <v>630</v>
          </cell>
          <cell r="C288" t="str">
            <v>周美青</v>
          </cell>
          <cell r="D288">
            <v>46.56</v>
          </cell>
        </row>
        <row r="289">
          <cell r="A289" t="str">
            <v>8328</v>
          </cell>
          <cell r="B289" t="str">
            <v>631</v>
          </cell>
          <cell r="C289" t="str">
            <v>雷耀从</v>
          </cell>
          <cell r="D289">
            <v>38.69</v>
          </cell>
        </row>
        <row r="290">
          <cell r="A290" t="str">
            <v>8419</v>
          </cell>
          <cell r="B290" t="str">
            <v>632</v>
          </cell>
          <cell r="C290" t="str">
            <v>孙爱云</v>
          </cell>
          <cell r="D290">
            <v>31.13</v>
          </cell>
        </row>
        <row r="291">
          <cell r="A291" t="str">
            <v>4513</v>
          </cell>
          <cell r="B291" t="str">
            <v>633</v>
          </cell>
          <cell r="C291" t="str">
            <v>吴红花</v>
          </cell>
          <cell r="D291">
            <v>25</v>
          </cell>
        </row>
        <row r="292">
          <cell r="A292" t="str">
            <v>4510</v>
          </cell>
          <cell r="B292" t="str">
            <v>635</v>
          </cell>
          <cell r="C292" t="str">
            <v>董凤仙</v>
          </cell>
          <cell r="D292">
            <v>28</v>
          </cell>
        </row>
        <row r="293">
          <cell r="A293" t="str">
            <v>3723</v>
          </cell>
          <cell r="B293" t="str">
            <v>636</v>
          </cell>
          <cell r="C293" t="str">
            <v>王传武</v>
          </cell>
          <cell r="D293">
            <v>36.75</v>
          </cell>
        </row>
        <row r="294">
          <cell r="A294" t="str">
            <v>3800</v>
          </cell>
          <cell r="B294" t="str">
            <v>638</v>
          </cell>
          <cell r="C294" t="str">
            <v>徐永州</v>
          </cell>
          <cell r="D294">
            <v>37.25</v>
          </cell>
        </row>
        <row r="295">
          <cell r="A295" t="str">
            <v>3059</v>
          </cell>
          <cell r="B295" t="str">
            <v>639</v>
          </cell>
          <cell r="C295" t="str">
            <v>姜世中</v>
          </cell>
          <cell r="D295">
            <v>30.25</v>
          </cell>
        </row>
        <row r="296">
          <cell r="A296" t="str">
            <v>8417</v>
          </cell>
          <cell r="B296" t="str">
            <v>640</v>
          </cell>
          <cell r="C296" t="str">
            <v>曹婉玉</v>
          </cell>
          <cell r="D296">
            <v>35.5</v>
          </cell>
        </row>
        <row r="297">
          <cell r="A297" t="str">
            <v>2519</v>
          </cell>
          <cell r="B297" t="str">
            <v>641</v>
          </cell>
          <cell r="C297" t="str">
            <v>汤莉</v>
          </cell>
          <cell r="D297">
            <v>35.06</v>
          </cell>
        </row>
        <row r="298">
          <cell r="A298" t="str">
            <v>8077</v>
          </cell>
          <cell r="B298" t="str">
            <v>644</v>
          </cell>
          <cell r="C298" t="str">
            <v>陈继</v>
          </cell>
          <cell r="D298">
            <v>27.94</v>
          </cell>
        </row>
        <row r="299">
          <cell r="A299" t="str">
            <v>2520</v>
          </cell>
          <cell r="B299" t="str">
            <v>647</v>
          </cell>
          <cell r="C299" t="str">
            <v>孙欢欢</v>
          </cell>
          <cell r="D299">
            <v>32</v>
          </cell>
        </row>
        <row r="300">
          <cell r="A300" t="str">
            <v>2515</v>
          </cell>
          <cell r="B300" t="str">
            <v>649</v>
          </cell>
          <cell r="C300" t="str">
            <v>刘媛媛</v>
          </cell>
          <cell r="D300">
            <v>26.38</v>
          </cell>
        </row>
        <row r="301">
          <cell r="A301" t="str">
            <v>3012</v>
          </cell>
          <cell r="B301" t="str">
            <v>650</v>
          </cell>
          <cell r="C301" t="str">
            <v>陈鹏伟</v>
          </cell>
          <cell r="D301">
            <v>30</v>
          </cell>
        </row>
        <row r="302">
          <cell r="A302" t="str">
            <v>3190</v>
          </cell>
          <cell r="B302" t="str">
            <v>721</v>
          </cell>
          <cell r="C302" t="str">
            <v>岳旭丽</v>
          </cell>
          <cell r="D302">
            <v>37.81</v>
          </cell>
        </row>
        <row r="303">
          <cell r="A303" t="str">
            <v>8374</v>
          </cell>
          <cell r="B303" t="str">
            <v>722</v>
          </cell>
          <cell r="C303" t="str">
            <v>顾飞飞</v>
          </cell>
          <cell r="D303">
            <v>31.75</v>
          </cell>
        </row>
        <row r="304">
          <cell r="A304" t="str">
            <v>8369</v>
          </cell>
          <cell r="B304" t="str">
            <v>723</v>
          </cell>
          <cell r="C304" t="str">
            <v>邓燕</v>
          </cell>
          <cell r="D304">
            <v>34</v>
          </cell>
        </row>
        <row r="305">
          <cell r="A305" t="str">
            <v>8351</v>
          </cell>
          <cell r="B305" t="str">
            <v>726</v>
          </cell>
          <cell r="C305" t="str">
            <v>代红梅</v>
          </cell>
          <cell r="D305">
            <v>28</v>
          </cell>
        </row>
        <row r="306">
          <cell r="A306" t="str">
            <v>8367</v>
          </cell>
          <cell r="B306" t="str">
            <v>728</v>
          </cell>
          <cell r="C306" t="str">
            <v>孙玉东</v>
          </cell>
          <cell r="D306">
            <v>35.880000000000003</v>
          </cell>
        </row>
        <row r="307">
          <cell r="A307" t="str">
            <v>8366</v>
          </cell>
          <cell r="B307" t="str">
            <v>729</v>
          </cell>
          <cell r="C307" t="str">
            <v>黄红霞</v>
          </cell>
          <cell r="D307">
            <v>31</v>
          </cell>
        </row>
        <row r="308">
          <cell r="A308" t="str">
            <v>8363</v>
          </cell>
          <cell r="B308" t="str">
            <v>733</v>
          </cell>
          <cell r="C308" t="str">
            <v>曹家英</v>
          </cell>
          <cell r="D308">
            <v>33.880000000000003</v>
          </cell>
        </row>
        <row r="309">
          <cell r="A309" t="str">
            <v>8361</v>
          </cell>
          <cell r="B309" t="str">
            <v>735</v>
          </cell>
          <cell r="C309" t="str">
            <v>张串</v>
          </cell>
          <cell r="D309">
            <v>37.69</v>
          </cell>
        </row>
        <row r="310">
          <cell r="A310" t="str">
            <v>8360</v>
          </cell>
          <cell r="B310" t="str">
            <v>736</v>
          </cell>
          <cell r="C310" t="str">
            <v>孙思</v>
          </cell>
          <cell r="D310">
            <v>24.94</v>
          </cell>
        </row>
        <row r="311">
          <cell r="A311" t="str">
            <v>8345</v>
          </cell>
          <cell r="B311" t="str">
            <v>738</v>
          </cell>
          <cell r="C311" t="str">
            <v>耿三平</v>
          </cell>
          <cell r="D311">
            <v>34.94</v>
          </cell>
        </row>
        <row r="312">
          <cell r="A312" t="str">
            <v>8330</v>
          </cell>
          <cell r="B312" t="str">
            <v>51</v>
          </cell>
          <cell r="C312" t="str">
            <v>祝永明</v>
          </cell>
          <cell r="D312">
            <v>21</v>
          </cell>
        </row>
        <row r="313">
          <cell r="A313" t="str">
            <v>7506</v>
          </cell>
          <cell r="B313" t="str">
            <v>52</v>
          </cell>
          <cell r="C313" t="str">
            <v>胡学明</v>
          </cell>
          <cell r="D313">
            <v>21</v>
          </cell>
        </row>
        <row r="314">
          <cell r="A314" t="str">
            <v>4507</v>
          </cell>
          <cell r="B314" t="str">
            <v>53</v>
          </cell>
          <cell r="C314" t="str">
            <v>曹国鑫</v>
          </cell>
          <cell r="D314">
            <v>25</v>
          </cell>
        </row>
        <row r="315">
          <cell r="A315" t="str">
            <v>3710</v>
          </cell>
          <cell r="B315" t="str">
            <v>54</v>
          </cell>
          <cell r="C315" t="str">
            <v>陈福洲</v>
          </cell>
          <cell r="D315">
            <v>38.69</v>
          </cell>
        </row>
        <row r="316">
          <cell r="A316" t="str">
            <v>8267</v>
          </cell>
          <cell r="B316" t="str">
            <v>55</v>
          </cell>
          <cell r="C316" t="str">
            <v>蔡良慧</v>
          </cell>
          <cell r="D316">
            <v>25.13</v>
          </cell>
        </row>
        <row r="317">
          <cell r="A317" t="str">
            <v>8062</v>
          </cell>
          <cell r="B317" t="str">
            <v>56</v>
          </cell>
          <cell r="C317" t="str">
            <v>张瑜</v>
          </cell>
          <cell r="D317">
            <v>21.5</v>
          </cell>
        </row>
        <row r="318">
          <cell r="A318" t="str">
            <v>8270</v>
          </cell>
          <cell r="B318" t="str">
            <v>57</v>
          </cell>
          <cell r="C318" t="str">
            <v>陶东苏</v>
          </cell>
          <cell r="D318">
            <v>34.94</v>
          </cell>
        </row>
        <row r="319">
          <cell r="A319" t="str">
            <v>8119</v>
          </cell>
          <cell r="B319" t="str">
            <v>58</v>
          </cell>
          <cell r="C319" t="str">
            <v>梁颖</v>
          </cell>
          <cell r="D319">
            <v>20.5</v>
          </cell>
        </row>
        <row r="320">
          <cell r="A320" t="str">
            <v>1177</v>
          </cell>
          <cell r="B320" t="str">
            <v>59</v>
          </cell>
          <cell r="C320" t="str">
            <v>程隆喜</v>
          </cell>
          <cell r="D320">
            <v>35.130000000000003</v>
          </cell>
        </row>
        <row r="321">
          <cell r="A321" t="str">
            <v>8545</v>
          </cell>
          <cell r="B321" t="str">
            <v>60</v>
          </cell>
          <cell r="C321" t="str">
            <v>王瑶瑶</v>
          </cell>
          <cell r="D321">
            <v>33.630000000000003</v>
          </cell>
        </row>
        <row r="322">
          <cell r="A322" t="str">
            <v>8619</v>
          </cell>
          <cell r="B322" t="str">
            <v>61</v>
          </cell>
          <cell r="C322" t="str">
            <v>葛大明</v>
          </cell>
          <cell r="D322">
            <v>21</v>
          </cell>
        </row>
        <row r="323">
          <cell r="A323" t="str">
            <v>9803</v>
          </cell>
          <cell r="B323" t="str">
            <v>63</v>
          </cell>
          <cell r="C323" t="str">
            <v>陈梁</v>
          </cell>
          <cell r="D323">
            <v>11</v>
          </cell>
        </row>
        <row r="324">
          <cell r="A324" t="str">
            <v>8269</v>
          </cell>
          <cell r="B324" t="str">
            <v>64</v>
          </cell>
          <cell r="C324" t="str">
            <v>相伟堂</v>
          </cell>
          <cell r="D324">
            <v>34.380000000000003</v>
          </cell>
        </row>
        <row r="325">
          <cell r="A325" t="str">
            <v>1004</v>
          </cell>
          <cell r="B325" t="str">
            <v>65</v>
          </cell>
          <cell r="C325" t="str">
            <v>李丽</v>
          </cell>
          <cell r="D325">
            <v>32.380000000000003</v>
          </cell>
        </row>
        <row r="326">
          <cell r="A326" t="str">
            <v>2541</v>
          </cell>
          <cell r="B326" t="str">
            <v>66</v>
          </cell>
          <cell r="C326" t="str">
            <v>杨贤英</v>
          </cell>
          <cell r="D326">
            <v>29.38</v>
          </cell>
        </row>
        <row r="327">
          <cell r="A327" t="str">
            <v>8546</v>
          </cell>
          <cell r="B327" t="str">
            <v>67</v>
          </cell>
          <cell r="C327" t="str">
            <v>周聪</v>
          </cell>
          <cell r="D327">
            <v>36.94</v>
          </cell>
        </row>
        <row r="328">
          <cell r="A328" t="str">
            <v>8602</v>
          </cell>
          <cell r="B328" t="str">
            <v>68</v>
          </cell>
          <cell r="C328" t="str">
            <v>薛朝辉</v>
          </cell>
          <cell r="D328">
            <v>6</v>
          </cell>
        </row>
        <row r="329">
          <cell r="A329" t="str">
            <v>8018</v>
          </cell>
          <cell r="B329" t="str">
            <v>69</v>
          </cell>
          <cell r="C329" t="str">
            <v>吕秀红</v>
          </cell>
          <cell r="D329">
            <v>30.06</v>
          </cell>
        </row>
        <row r="330">
          <cell r="A330" t="str">
            <v>8606</v>
          </cell>
          <cell r="B330" t="str">
            <v>70</v>
          </cell>
          <cell r="C330" t="str">
            <v>周晓龙</v>
          </cell>
          <cell r="D330">
            <v>38.69</v>
          </cell>
        </row>
        <row r="331">
          <cell r="A331" t="str">
            <v>9806</v>
          </cell>
          <cell r="B331" t="str">
            <v>71</v>
          </cell>
          <cell r="C331" t="str">
            <v>唐祥海</v>
          </cell>
          <cell r="D331">
            <v>23</v>
          </cell>
        </row>
        <row r="332">
          <cell r="A332" t="str">
            <v>3028</v>
          </cell>
          <cell r="B332" t="str">
            <v>72</v>
          </cell>
          <cell r="C332" t="str">
            <v>李卫明</v>
          </cell>
          <cell r="D332">
            <v>35.19</v>
          </cell>
        </row>
        <row r="333">
          <cell r="A333" t="str">
            <v>8618</v>
          </cell>
          <cell r="B333" t="str">
            <v>73</v>
          </cell>
          <cell r="C333" t="str">
            <v>房震</v>
          </cell>
          <cell r="D333">
            <v>42.69</v>
          </cell>
        </row>
        <row r="334">
          <cell r="A334" t="str">
            <v>8459</v>
          </cell>
          <cell r="B334" t="str">
            <v>74</v>
          </cell>
          <cell r="C334" t="str">
            <v>郭振</v>
          </cell>
          <cell r="D334">
            <v>36.880000000000003</v>
          </cell>
        </row>
        <row r="335">
          <cell r="A335" t="str">
            <v>6201</v>
          </cell>
          <cell r="B335" t="str">
            <v>75</v>
          </cell>
          <cell r="C335" t="str">
            <v>饶正来</v>
          </cell>
          <cell r="D335">
            <v>43.13</v>
          </cell>
        </row>
        <row r="336">
          <cell r="A336" t="str">
            <v>8725</v>
          </cell>
          <cell r="B336" t="str">
            <v>151</v>
          </cell>
          <cell r="C336" t="str">
            <v>孙标</v>
          </cell>
          <cell r="D336">
            <v>41.31</v>
          </cell>
        </row>
        <row r="337">
          <cell r="A337" t="str">
            <v>9810</v>
          </cell>
          <cell r="B337" t="str">
            <v>152</v>
          </cell>
          <cell r="C337" t="str">
            <v>周素华</v>
          </cell>
          <cell r="D337">
            <v>23</v>
          </cell>
        </row>
        <row r="338">
          <cell r="A338" t="str">
            <v>8095</v>
          </cell>
          <cell r="B338" t="str">
            <v>153</v>
          </cell>
          <cell r="C338" t="str">
            <v>傅凌剑</v>
          </cell>
          <cell r="D338">
            <v>24.03</v>
          </cell>
        </row>
        <row r="339">
          <cell r="A339" t="str">
            <v>3348</v>
          </cell>
          <cell r="B339" t="str">
            <v>155</v>
          </cell>
          <cell r="C339" t="str">
            <v>马华东</v>
          </cell>
          <cell r="D339">
            <v>46</v>
          </cell>
        </row>
        <row r="340">
          <cell r="A340" t="str">
            <v>4008</v>
          </cell>
          <cell r="B340" t="str">
            <v>157</v>
          </cell>
          <cell r="C340" t="str">
            <v>沈燕华</v>
          </cell>
          <cell r="D340">
            <v>32.630000000000003</v>
          </cell>
        </row>
        <row r="341">
          <cell r="A341" t="str">
            <v>2606</v>
          </cell>
          <cell r="B341" t="str">
            <v>158</v>
          </cell>
          <cell r="C341" t="str">
            <v>胡国伟</v>
          </cell>
          <cell r="D341">
            <v>30.06</v>
          </cell>
        </row>
        <row r="342">
          <cell r="A342" t="str">
            <v>8527</v>
          </cell>
          <cell r="B342" t="str">
            <v>159</v>
          </cell>
          <cell r="C342" t="str">
            <v>张艺华</v>
          </cell>
          <cell r="D342">
            <v>22.69</v>
          </cell>
        </row>
        <row r="343">
          <cell r="A343" t="str">
            <v>8622</v>
          </cell>
          <cell r="B343" t="str">
            <v>160</v>
          </cell>
          <cell r="C343" t="str">
            <v>吴晓军</v>
          </cell>
          <cell r="D343">
            <v>2.13</v>
          </cell>
        </row>
        <row r="344">
          <cell r="A344" t="str">
            <v>8623</v>
          </cell>
          <cell r="B344" t="str">
            <v>161</v>
          </cell>
          <cell r="C344" t="str">
            <v>包晓祥</v>
          </cell>
          <cell r="D344">
            <v>35.06</v>
          </cell>
        </row>
        <row r="345">
          <cell r="A345" t="str">
            <v>6115</v>
          </cell>
          <cell r="B345" t="str">
            <v>163</v>
          </cell>
          <cell r="C345" t="str">
            <v>金家龙</v>
          </cell>
          <cell r="D345">
            <v>37.19</v>
          </cell>
        </row>
        <row r="346">
          <cell r="A346" t="str">
            <v>8060</v>
          </cell>
          <cell r="B346" t="str">
            <v>164</v>
          </cell>
          <cell r="C346" t="str">
            <v>顾秀兰</v>
          </cell>
          <cell r="D346">
            <v>23.5</v>
          </cell>
        </row>
        <row r="347">
          <cell r="A347" t="str">
            <v>2485</v>
          </cell>
          <cell r="B347" t="str">
            <v>165</v>
          </cell>
          <cell r="C347" t="str">
            <v>王川妹</v>
          </cell>
          <cell r="D347">
            <v>29.88</v>
          </cell>
        </row>
        <row r="348">
          <cell r="A348" t="str">
            <v>1092</v>
          </cell>
          <cell r="B348" t="str">
            <v>166</v>
          </cell>
          <cell r="C348" t="str">
            <v>许成忠</v>
          </cell>
          <cell r="D348">
            <v>36.56</v>
          </cell>
        </row>
        <row r="349">
          <cell r="A349" t="str">
            <v>2001</v>
          </cell>
          <cell r="B349" t="str">
            <v>167</v>
          </cell>
          <cell r="C349" t="str">
            <v>俞彩红</v>
          </cell>
          <cell r="D349">
            <v>36.380000000000003</v>
          </cell>
        </row>
        <row r="350">
          <cell r="A350" t="str">
            <v>8072</v>
          </cell>
          <cell r="B350" t="str">
            <v>168</v>
          </cell>
          <cell r="C350" t="str">
            <v>陈荣祥</v>
          </cell>
          <cell r="D350">
            <v>27.56</v>
          </cell>
        </row>
        <row r="351">
          <cell r="A351" t="str">
            <v>9703</v>
          </cell>
          <cell r="B351" t="str">
            <v>169</v>
          </cell>
          <cell r="C351" t="str">
            <v>王翠平</v>
          </cell>
          <cell r="D351">
            <v>24.13</v>
          </cell>
        </row>
        <row r="352">
          <cell r="A352" t="str">
            <v>8624</v>
          </cell>
          <cell r="B352" t="str">
            <v>170</v>
          </cell>
          <cell r="C352" t="str">
            <v>刁鹏鹏</v>
          </cell>
          <cell r="D352">
            <v>36.630000000000003</v>
          </cell>
        </row>
        <row r="353">
          <cell r="A353" t="str">
            <v>8225</v>
          </cell>
          <cell r="B353" t="str">
            <v>171</v>
          </cell>
          <cell r="C353" t="str">
            <v>傅红</v>
          </cell>
          <cell r="D353">
            <v>21.75</v>
          </cell>
        </row>
        <row r="354">
          <cell r="A354" t="str">
            <v>2021</v>
          </cell>
          <cell r="B354" t="str">
            <v>172</v>
          </cell>
          <cell r="C354" t="str">
            <v>张晓艳</v>
          </cell>
          <cell r="D354">
            <v>26.38</v>
          </cell>
        </row>
        <row r="355">
          <cell r="A355" t="str">
            <v>3254</v>
          </cell>
          <cell r="B355" t="str">
            <v>173</v>
          </cell>
          <cell r="C355" t="str">
            <v>罗贵</v>
          </cell>
          <cell r="D355">
            <v>29.38</v>
          </cell>
        </row>
        <row r="356">
          <cell r="A356" t="str">
            <v>8033</v>
          </cell>
          <cell r="B356" t="str">
            <v>174</v>
          </cell>
          <cell r="C356" t="str">
            <v>陈裴</v>
          </cell>
          <cell r="D356">
            <v>24.44</v>
          </cell>
        </row>
        <row r="357">
          <cell r="A357" t="str">
            <v>7511</v>
          </cell>
          <cell r="B357" t="str">
            <v>175</v>
          </cell>
          <cell r="C357" t="str">
            <v>仇春妹</v>
          </cell>
          <cell r="D357">
            <v>36</v>
          </cell>
        </row>
        <row r="358">
          <cell r="A358" t="str">
            <v>8042</v>
          </cell>
          <cell r="B358" t="str">
            <v>251</v>
          </cell>
          <cell r="C358" t="str">
            <v>盛丽娜</v>
          </cell>
          <cell r="D358">
            <v>23.38</v>
          </cell>
        </row>
        <row r="359">
          <cell r="A359" t="str">
            <v>3745</v>
          </cell>
          <cell r="B359" t="str">
            <v>252</v>
          </cell>
          <cell r="C359" t="str">
            <v>曹莉</v>
          </cell>
          <cell r="D359">
            <v>36.75</v>
          </cell>
        </row>
        <row r="360">
          <cell r="A360" t="str">
            <v>8224</v>
          </cell>
          <cell r="B360" t="str">
            <v>253</v>
          </cell>
          <cell r="C360" t="str">
            <v>钱叶青</v>
          </cell>
          <cell r="D360">
            <v>27.38</v>
          </cell>
        </row>
        <row r="361">
          <cell r="A361" t="str">
            <v>7017</v>
          </cell>
          <cell r="B361" t="str">
            <v>254</v>
          </cell>
          <cell r="C361" t="str">
            <v>张长重</v>
          </cell>
          <cell r="D361">
            <v>48</v>
          </cell>
        </row>
        <row r="362">
          <cell r="A362" t="str">
            <v>1100</v>
          </cell>
          <cell r="B362" t="str">
            <v>255</v>
          </cell>
          <cell r="C362" t="str">
            <v>康志荣</v>
          </cell>
          <cell r="D362">
            <v>15.94</v>
          </cell>
        </row>
        <row r="363">
          <cell r="A363" t="str">
            <v>3034</v>
          </cell>
          <cell r="B363" t="str">
            <v>256</v>
          </cell>
          <cell r="C363" t="str">
            <v>张芬</v>
          </cell>
          <cell r="D363">
            <v>33.75</v>
          </cell>
        </row>
        <row r="364">
          <cell r="A364" t="str">
            <v>3061</v>
          </cell>
          <cell r="B364" t="str">
            <v>257</v>
          </cell>
          <cell r="C364" t="str">
            <v>何秀华</v>
          </cell>
          <cell r="D364">
            <v>31.81</v>
          </cell>
        </row>
        <row r="365">
          <cell r="A365" t="str">
            <v>8563</v>
          </cell>
          <cell r="B365" t="str">
            <v>260</v>
          </cell>
          <cell r="C365" t="str">
            <v>曹云花</v>
          </cell>
          <cell r="D365">
            <v>32.5</v>
          </cell>
        </row>
        <row r="366">
          <cell r="A366" t="str">
            <v>8564</v>
          </cell>
          <cell r="B366" t="str">
            <v>261</v>
          </cell>
          <cell r="C366" t="str">
            <v>魏晓俊</v>
          </cell>
          <cell r="D366">
            <v>31.44</v>
          </cell>
        </row>
        <row r="367">
          <cell r="A367" t="str">
            <v>1066</v>
          </cell>
          <cell r="B367" t="str">
            <v>263</v>
          </cell>
          <cell r="C367" t="str">
            <v>谌光明</v>
          </cell>
          <cell r="D367">
            <v>31.25</v>
          </cell>
        </row>
        <row r="368">
          <cell r="A368" t="str">
            <v>8276</v>
          </cell>
          <cell r="B368" t="str">
            <v>264</v>
          </cell>
          <cell r="C368" t="str">
            <v>陈兰丽</v>
          </cell>
          <cell r="D368">
            <v>29.88</v>
          </cell>
        </row>
        <row r="369">
          <cell r="A369" t="str">
            <v>8464</v>
          </cell>
          <cell r="B369" t="str">
            <v>265</v>
          </cell>
          <cell r="C369" t="str">
            <v>周润</v>
          </cell>
          <cell r="D369">
            <v>24.63</v>
          </cell>
        </row>
        <row r="370">
          <cell r="A370" t="str">
            <v>1316</v>
          </cell>
          <cell r="B370" t="str">
            <v>267</v>
          </cell>
          <cell r="C370" t="str">
            <v>明光平</v>
          </cell>
          <cell r="D370">
            <v>36.56</v>
          </cell>
        </row>
        <row r="371">
          <cell r="A371" t="str">
            <v>8277</v>
          </cell>
          <cell r="B371" t="str">
            <v>268</v>
          </cell>
          <cell r="C371" t="str">
            <v>潘春燕</v>
          </cell>
          <cell r="D371">
            <v>32.44</v>
          </cell>
        </row>
        <row r="372">
          <cell r="A372" t="str">
            <v>3905</v>
          </cell>
          <cell r="B372" t="str">
            <v>269</v>
          </cell>
          <cell r="C372" t="str">
            <v>刘光友</v>
          </cell>
          <cell r="D372">
            <v>43.38</v>
          </cell>
        </row>
        <row r="373">
          <cell r="A373" t="str">
            <v>3413</v>
          </cell>
          <cell r="B373" t="str">
            <v>270</v>
          </cell>
          <cell r="C373" t="str">
            <v>晁艳芹</v>
          </cell>
          <cell r="D373">
            <v>36</v>
          </cell>
        </row>
        <row r="374">
          <cell r="A374" t="str">
            <v>6211</v>
          </cell>
          <cell r="B374" t="str">
            <v>271</v>
          </cell>
          <cell r="C374" t="str">
            <v>袁同齐</v>
          </cell>
          <cell r="D374">
            <v>43.75</v>
          </cell>
        </row>
        <row r="375">
          <cell r="A375" t="str">
            <v>8098</v>
          </cell>
          <cell r="B375" t="str">
            <v>274</v>
          </cell>
          <cell r="C375" t="str">
            <v>刘良军</v>
          </cell>
        </row>
        <row r="376">
          <cell r="A376" t="str">
            <v>1051</v>
          </cell>
          <cell r="B376" t="str">
            <v>275</v>
          </cell>
          <cell r="C376" t="str">
            <v>徐志平</v>
          </cell>
          <cell r="D376">
            <v>37.25</v>
          </cell>
        </row>
        <row r="377">
          <cell r="A377" t="str">
            <v>6004</v>
          </cell>
          <cell r="B377" t="str">
            <v>351</v>
          </cell>
          <cell r="C377" t="str">
            <v>魏加刚</v>
          </cell>
          <cell r="D377">
            <v>35.380000000000003</v>
          </cell>
        </row>
        <row r="378">
          <cell r="A378" t="str">
            <v>1055</v>
          </cell>
          <cell r="B378" t="str">
            <v>352</v>
          </cell>
          <cell r="C378" t="str">
            <v>孟祥峰</v>
          </cell>
          <cell r="D378">
            <v>37.5</v>
          </cell>
        </row>
        <row r="379">
          <cell r="A379" t="str">
            <v>1359</v>
          </cell>
          <cell r="B379" t="str">
            <v>354</v>
          </cell>
          <cell r="C379" t="str">
            <v>杨锋</v>
          </cell>
          <cell r="D379">
            <v>40.75</v>
          </cell>
        </row>
        <row r="380">
          <cell r="A380" t="str">
            <v>3704</v>
          </cell>
          <cell r="B380" t="str">
            <v>355</v>
          </cell>
          <cell r="C380" t="str">
            <v>胡多地</v>
          </cell>
          <cell r="D380">
            <v>35.630000000000003</v>
          </cell>
        </row>
        <row r="381">
          <cell r="A381" t="str">
            <v>2509</v>
          </cell>
          <cell r="B381" t="str">
            <v>356</v>
          </cell>
          <cell r="C381" t="str">
            <v>陶鸾英</v>
          </cell>
          <cell r="D381">
            <v>31.94</v>
          </cell>
        </row>
        <row r="382">
          <cell r="A382" t="str">
            <v>8235</v>
          </cell>
          <cell r="B382" t="str">
            <v>357</v>
          </cell>
          <cell r="C382" t="str">
            <v>肖辉</v>
          </cell>
          <cell r="D382">
            <v>21.5</v>
          </cell>
        </row>
        <row r="383">
          <cell r="A383" t="str">
            <v>8229</v>
          </cell>
          <cell r="B383" t="str">
            <v>360</v>
          </cell>
          <cell r="C383" t="str">
            <v>张锦瑛</v>
          </cell>
          <cell r="D383">
            <v>22.69</v>
          </cell>
        </row>
        <row r="384">
          <cell r="A384" t="str">
            <v>3065</v>
          </cell>
          <cell r="B384" t="str">
            <v>361</v>
          </cell>
          <cell r="C384" t="str">
            <v>周雷</v>
          </cell>
          <cell r="D384">
            <v>41.44</v>
          </cell>
        </row>
        <row r="385">
          <cell r="A385" t="str">
            <v>6223</v>
          </cell>
          <cell r="B385" t="str">
            <v>362</v>
          </cell>
          <cell r="C385" t="str">
            <v>陈于青</v>
          </cell>
          <cell r="D385">
            <v>20.63</v>
          </cell>
        </row>
        <row r="386">
          <cell r="A386" t="str">
            <v>1211</v>
          </cell>
          <cell r="B386" t="str">
            <v>363</v>
          </cell>
          <cell r="C386" t="str">
            <v>朱贤军</v>
          </cell>
          <cell r="D386">
            <v>37.630000000000003</v>
          </cell>
        </row>
        <row r="387">
          <cell r="A387" t="str">
            <v>4030</v>
          </cell>
          <cell r="B387" t="str">
            <v>364</v>
          </cell>
          <cell r="C387" t="str">
            <v>沈杰</v>
          </cell>
          <cell r="D387">
            <v>27.5</v>
          </cell>
        </row>
        <row r="388">
          <cell r="A388" t="str">
            <v>4020</v>
          </cell>
          <cell r="B388" t="str">
            <v>365</v>
          </cell>
          <cell r="C388" t="str">
            <v>许建平</v>
          </cell>
          <cell r="D388">
            <v>35.06</v>
          </cell>
        </row>
        <row r="389">
          <cell r="A389" t="str">
            <v>1311</v>
          </cell>
          <cell r="B389" t="str">
            <v>366</v>
          </cell>
          <cell r="C389" t="str">
            <v>王合明</v>
          </cell>
          <cell r="D389">
            <v>36.630000000000003</v>
          </cell>
        </row>
        <row r="390">
          <cell r="A390" t="str">
            <v>2546</v>
          </cell>
          <cell r="B390" t="str">
            <v>367</v>
          </cell>
          <cell r="C390" t="str">
            <v>潘燕</v>
          </cell>
          <cell r="D390">
            <v>37.25</v>
          </cell>
        </row>
        <row r="391">
          <cell r="A391" t="str">
            <v>8721</v>
          </cell>
          <cell r="B391" t="str">
            <v>368</v>
          </cell>
          <cell r="C391" t="str">
            <v>王玉飞</v>
          </cell>
          <cell r="D391">
            <v>47.25</v>
          </cell>
        </row>
        <row r="392">
          <cell r="A392" t="str">
            <v>8118</v>
          </cell>
          <cell r="B392" t="str">
            <v>369</v>
          </cell>
          <cell r="C392" t="str">
            <v>胡涛</v>
          </cell>
          <cell r="D392">
            <v>28.69</v>
          </cell>
        </row>
        <row r="393">
          <cell r="A393" t="str">
            <v>3054</v>
          </cell>
          <cell r="B393" t="str">
            <v>370</v>
          </cell>
          <cell r="C393" t="str">
            <v>陈腊梅</v>
          </cell>
          <cell r="D393">
            <v>36.380000000000003</v>
          </cell>
        </row>
        <row r="394">
          <cell r="A394" t="str">
            <v>2022</v>
          </cell>
          <cell r="B394" t="str">
            <v>372</v>
          </cell>
          <cell r="C394" t="str">
            <v>呙琼</v>
          </cell>
          <cell r="D394">
            <v>29.75</v>
          </cell>
        </row>
        <row r="395">
          <cell r="A395" t="str">
            <v>1285</v>
          </cell>
          <cell r="B395" t="str">
            <v>373</v>
          </cell>
          <cell r="C395" t="str">
            <v>郑君育</v>
          </cell>
          <cell r="D395">
            <v>37.880000000000003</v>
          </cell>
        </row>
        <row r="396">
          <cell r="A396" t="str">
            <v>8027</v>
          </cell>
          <cell r="B396" t="str">
            <v>374</v>
          </cell>
          <cell r="C396" t="str">
            <v>张弦</v>
          </cell>
          <cell r="D396">
            <v>19.38</v>
          </cell>
        </row>
        <row r="397">
          <cell r="A397" t="str">
            <v>2507</v>
          </cell>
          <cell r="B397" t="str">
            <v>375</v>
          </cell>
          <cell r="C397" t="str">
            <v>刘小红</v>
          </cell>
          <cell r="D397">
            <v>31.31</v>
          </cell>
        </row>
        <row r="398">
          <cell r="A398" t="str">
            <v>8384</v>
          </cell>
          <cell r="B398" t="str">
            <v>451</v>
          </cell>
          <cell r="C398" t="str">
            <v>姚宇</v>
          </cell>
          <cell r="D398">
            <v>42.94</v>
          </cell>
        </row>
        <row r="399">
          <cell r="A399" t="str">
            <v>3104</v>
          </cell>
          <cell r="B399" t="str">
            <v>452</v>
          </cell>
          <cell r="C399" t="str">
            <v>张小娥</v>
          </cell>
          <cell r="D399">
            <v>38.5</v>
          </cell>
        </row>
        <row r="400">
          <cell r="A400" t="str">
            <v>3024</v>
          </cell>
          <cell r="B400" t="str">
            <v>455</v>
          </cell>
          <cell r="C400" t="str">
            <v>许磊</v>
          </cell>
          <cell r="D400">
            <v>38.25</v>
          </cell>
        </row>
        <row r="401">
          <cell r="A401" t="str">
            <v>8025</v>
          </cell>
          <cell r="B401" t="str">
            <v>457</v>
          </cell>
          <cell r="C401" t="str">
            <v>周元妹</v>
          </cell>
          <cell r="D401">
            <v>25.69</v>
          </cell>
        </row>
        <row r="402">
          <cell r="A402" t="str">
            <v>1133</v>
          </cell>
          <cell r="B402" t="str">
            <v>458</v>
          </cell>
          <cell r="C402" t="str">
            <v>汪见文</v>
          </cell>
          <cell r="D402">
            <v>37.5</v>
          </cell>
        </row>
        <row r="403">
          <cell r="A403" t="str">
            <v>3016</v>
          </cell>
          <cell r="B403" t="str">
            <v>459</v>
          </cell>
          <cell r="C403" t="str">
            <v>姚顺</v>
          </cell>
          <cell r="D403">
            <v>34.5</v>
          </cell>
        </row>
        <row r="404">
          <cell r="A404" t="str">
            <v>8518</v>
          </cell>
          <cell r="B404" t="str">
            <v>460</v>
          </cell>
          <cell r="C404" t="str">
            <v>吴红刚</v>
          </cell>
          <cell r="D404">
            <v>33.31</v>
          </cell>
        </row>
        <row r="405">
          <cell r="A405" t="str">
            <v>1288</v>
          </cell>
          <cell r="B405" t="str">
            <v>461</v>
          </cell>
          <cell r="C405" t="str">
            <v>雷雪松</v>
          </cell>
          <cell r="D405">
            <v>37.5</v>
          </cell>
        </row>
        <row r="406">
          <cell r="A406" t="str">
            <v>6219</v>
          </cell>
          <cell r="B406" t="str">
            <v>463</v>
          </cell>
          <cell r="C406" t="str">
            <v>迟运海</v>
          </cell>
          <cell r="D406">
            <v>37.94</v>
          </cell>
        </row>
        <row r="407">
          <cell r="A407" t="str">
            <v>3293</v>
          </cell>
          <cell r="B407" t="str">
            <v>464</v>
          </cell>
          <cell r="C407" t="str">
            <v>康凤珍</v>
          </cell>
          <cell r="D407">
            <v>35.130000000000003</v>
          </cell>
        </row>
        <row r="408">
          <cell r="A408" t="str">
            <v>3250</v>
          </cell>
          <cell r="B408" t="str">
            <v>465</v>
          </cell>
          <cell r="C408" t="str">
            <v>占政宜</v>
          </cell>
          <cell r="D408">
            <v>37.81</v>
          </cell>
        </row>
        <row r="409">
          <cell r="A409" t="str">
            <v>3743</v>
          </cell>
          <cell r="B409" t="str">
            <v>466</v>
          </cell>
          <cell r="C409" t="str">
            <v>唐大双</v>
          </cell>
          <cell r="D409">
            <v>37.130000000000003</v>
          </cell>
        </row>
        <row r="410">
          <cell r="A410" t="str">
            <v>6220</v>
          </cell>
          <cell r="B410" t="str">
            <v>467</v>
          </cell>
          <cell r="C410" t="str">
            <v>尤立凤</v>
          </cell>
          <cell r="D410">
            <v>33.56</v>
          </cell>
        </row>
        <row r="411">
          <cell r="A411" t="str">
            <v>1222</v>
          </cell>
          <cell r="B411" t="str">
            <v>469</v>
          </cell>
          <cell r="C411" t="str">
            <v>邹传亮</v>
          </cell>
          <cell r="D411">
            <v>33.75</v>
          </cell>
        </row>
        <row r="412">
          <cell r="A412" t="str">
            <v>8520</v>
          </cell>
          <cell r="B412" t="str">
            <v>470</v>
          </cell>
          <cell r="C412" t="str">
            <v>万良萍</v>
          </cell>
          <cell r="D412">
            <v>31.94</v>
          </cell>
        </row>
        <row r="413">
          <cell r="A413" t="str">
            <v>1184</v>
          </cell>
          <cell r="B413" t="str">
            <v>471</v>
          </cell>
          <cell r="C413" t="str">
            <v>邱东健</v>
          </cell>
          <cell r="D413">
            <v>35.75</v>
          </cell>
        </row>
        <row r="414">
          <cell r="A414" t="str">
            <v>3337</v>
          </cell>
          <cell r="B414" t="str">
            <v>472</v>
          </cell>
          <cell r="C414" t="str">
            <v>王莉</v>
          </cell>
          <cell r="D414">
            <v>36.25</v>
          </cell>
        </row>
        <row r="415">
          <cell r="A415" t="str">
            <v>2491</v>
          </cell>
          <cell r="B415" t="str">
            <v>473</v>
          </cell>
          <cell r="C415" t="str">
            <v>谢文丽</v>
          </cell>
          <cell r="D415">
            <v>38.5</v>
          </cell>
        </row>
        <row r="416">
          <cell r="A416" t="str">
            <v>2074</v>
          </cell>
          <cell r="B416" t="str">
            <v>474</v>
          </cell>
          <cell r="C416" t="str">
            <v>杨琼</v>
          </cell>
          <cell r="D416">
            <v>31.38</v>
          </cell>
        </row>
        <row r="417">
          <cell r="A417" t="str">
            <v>8521</v>
          </cell>
          <cell r="B417" t="str">
            <v>475</v>
          </cell>
          <cell r="C417" t="str">
            <v>褚慧敏</v>
          </cell>
          <cell r="D417">
            <v>34.31</v>
          </cell>
        </row>
        <row r="418">
          <cell r="A418" t="str">
            <v>2394</v>
          </cell>
          <cell r="B418" t="str">
            <v>551</v>
          </cell>
          <cell r="C418" t="str">
            <v>吴绍慧</v>
          </cell>
          <cell r="D418">
            <v>31.5</v>
          </cell>
        </row>
        <row r="419">
          <cell r="A419" t="str">
            <v>8432</v>
          </cell>
          <cell r="B419" t="str">
            <v>552</v>
          </cell>
          <cell r="C419" t="str">
            <v>韦彩侠</v>
          </cell>
          <cell r="D419">
            <v>36</v>
          </cell>
        </row>
        <row r="420">
          <cell r="A420" t="str">
            <v>2212</v>
          </cell>
          <cell r="B420" t="str">
            <v>553</v>
          </cell>
          <cell r="C420" t="str">
            <v>庞明武</v>
          </cell>
          <cell r="D420">
            <v>32</v>
          </cell>
        </row>
        <row r="421">
          <cell r="A421" t="str">
            <v>2393</v>
          </cell>
          <cell r="B421" t="str">
            <v>554</v>
          </cell>
          <cell r="C421" t="str">
            <v>甘小红</v>
          </cell>
          <cell r="D421">
            <v>35.380000000000003</v>
          </cell>
        </row>
        <row r="422">
          <cell r="A422" t="str">
            <v>1229</v>
          </cell>
          <cell r="B422" t="str">
            <v>555</v>
          </cell>
          <cell r="C422" t="str">
            <v>施秋华</v>
          </cell>
          <cell r="D422">
            <v>34.25</v>
          </cell>
        </row>
        <row r="423">
          <cell r="A423" t="str">
            <v>1261</v>
          </cell>
          <cell r="B423" t="str">
            <v>556</v>
          </cell>
          <cell r="C423" t="str">
            <v>沈军</v>
          </cell>
          <cell r="D423">
            <v>37</v>
          </cell>
        </row>
        <row r="424">
          <cell r="A424" t="str">
            <v>2471</v>
          </cell>
          <cell r="B424" t="str">
            <v>557</v>
          </cell>
          <cell r="C424" t="str">
            <v>刘作新</v>
          </cell>
          <cell r="D424">
            <v>36.44</v>
          </cell>
        </row>
        <row r="425">
          <cell r="A425" t="str">
            <v>8040</v>
          </cell>
          <cell r="B425" t="str">
            <v>558</v>
          </cell>
          <cell r="C425" t="str">
            <v>高华</v>
          </cell>
          <cell r="D425">
            <v>22</v>
          </cell>
        </row>
        <row r="426">
          <cell r="A426" t="str">
            <v>7502</v>
          </cell>
          <cell r="B426" t="str">
            <v>559</v>
          </cell>
          <cell r="C426" t="str">
            <v>范桂彬</v>
          </cell>
          <cell r="D426">
            <v>21</v>
          </cell>
        </row>
        <row r="427">
          <cell r="A427" t="str">
            <v>7514</v>
          </cell>
          <cell r="B427" t="str">
            <v>560</v>
          </cell>
          <cell r="C427" t="str">
            <v>严志明</v>
          </cell>
          <cell r="D427">
            <v>28.13</v>
          </cell>
        </row>
        <row r="428">
          <cell r="A428" t="str">
            <v>2385</v>
          </cell>
          <cell r="B428" t="str">
            <v>561</v>
          </cell>
          <cell r="C428" t="str">
            <v>宋冬英</v>
          </cell>
          <cell r="D428">
            <v>35.880000000000003</v>
          </cell>
        </row>
        <row r="429">
          <cell r="A429" t="str">
            <v>8213</v>
          </cell>
          <cell r="B429" t="str">
            <v>562</v>
          </cell>
          <cell r="C429" t="str">
            <v>裴季红</v>
          </cell>
          <cell r="D429">
            <v>28</v>
          </cell>
        </row>
        <row r="430">
          <cell r="A430" t="str">
            <v>3398</v>
          </cell>
          <cell r="B430" t="str">
            <v>564</v>
          </cell>
          <cell r="C430" t="str">
            <v>宣素平</v>
          </cell>
          <cell r="D430">
            <v>29.31</v>
          </cell>
        </row>
        <row r="431">
          <cell r="A431" t="str">
            <v>8431</v>
          </cell>
          <cell r="B431" t="str">
            <v>566</v>
          </cell>
          <cell r="C431" t="str">
            <v>黄彩英</v>
          </cell>
          <cell r="D431">
            <v>37</v>
          </cell>
        </row>
        <row r="432">
          <cell r="A432" t="str">
            <v>8430</v>
          </cell>
          <cell r="B432" t="str">
            <v>567</v>
          </cell>
          <cell r="C432" t="str">
            <v>吴阿芳</v>
          </cell>
          <cell r="D432">
            <v>25.56</v>
          </cell>
        </row>
        <row r="433">
          <cell r="A433" t="str">
            <v>2009</v>
          </cell>
          <cell r="B433" t="str">
            <v>568</v>
          </cell>
          <cell r="C433" t="str">
            <v>朱井云</v>
          </cell>
          <cell r="D433">
            <v>27</v>
          </cell>
        </row>
        <row r="434">
          <cell r="A434" t="str">
            <v>8236</v>
          </cell>
          <cell r="B434" t="str">
            <v>569</v>
          </cell>
          <cell r="C434" t="str">
            <v>黄运阳</v>
          </cell>
          <cell r="D434">
            <v>24.13</v>
          </cell>
        </row>
        <row r="435">
          <cell r="A435" t="str">
            <v>2592</v>
          </cell>
          <cell r="B435" t="str">
            <v>571</v>
          </cell>
          <cell r="C435" t="str">
            <v>刘玉明</v>
          </cell>
          <cell r="D435">
            <v>31.88</v>
          </cell>
        </row>
        <row r="436">
          <cell r="A436" t="str">
            <v>3740</v>
          </cell>
          <cell r="B436" t="str">
            <v>572</v>
          </cell>
          <cell r="C436" t="str">
            <v>张学林</v>
          </cell>
          <cell r="D436">
            <v>44.13</v>
          </cell>
        </row>
        <row r="437">
          <cell r="A437" t="str">
            <v>4009</v>
          </cell>
          <cell r="B437" t="str">
            <v>573</v>
          </cell>
          <cell r="C437" t="str">
            <v>董云</v>
          </cell>
          <cell r="D437">
            <v>33.56</v>
          </cell>
        </row>
        <row r="438">
          <cell r="A438" t="str">
            <v>3057</v>
          </cell>
          <cell r="B438" t="str">
            <v>574</v>
          </cell>
          <cell r="C438" t="str">
            <v>鲁满锋</v>
          </cell>
          <cell r="D438">
            <v>45.5</v>
          </cell>
        </row>
        <row r="439">
          <cell r="A439" t="str">
            <v>2231</v>
          </cell>
          <cell r="B439" t="str">
            <v>575</v>
          </cell>
          <cell r="C439" t="str">
            <v>李继蓉</v>
          </cell>
          <cell r="D439">
            <v>17.5</v>
          </cell>
        </row>
        <row r="440">
          <cell r="A440" t="str">
            <v>8407</v>
          </cell>
          <cell r="B440" t="str">
            <v>651</v>
          </cell>
          <cell r="C440" t="str">
            <v>潘沈心悦</v>
          </cell>
          <cell r="D440">
            <v>27.88</v>
          </cell>
        </row>
        <row r="441">
          <cell r="A441" t="str">
            <v>8396</v>
          </cell>
          <cell r="B441" t="str">
            <v>652</v>
          </cell>
          <cell r="C441" t="str">
            <v>倪燕</v>
          </cell>
          <cell r="D441">
            <v>27.13</v>
          </cell>
        </row>
        <row r="442">
          <cell r="A442" t="str">
            <v>2525</v>
          </cell>
          <cell r="B442" t="str">
            <v>654</v>
          </cell>
          <cell r="C442" t="str">
            <v>王勤</v>
          </cell>
          <cell r="D442">
            <v>29.44</v>
          </cell>
        </row>
        <row r="443">
          <cell r="A443" t="str">
            <v>8405</v>
          </cell>
          <cell r="B443" t="str">
            <v>656</v>
          </cell>
          <cell r="C443" t="str">
            <v>孙薇</v>
          </cell>
          <cell r="D443">
            <v>26.06</v>
          </cell>
        </row>
        <row r="444">
          <cell r="A444" t="str">
            <v>2514</v>
          </cell>
          <cell r="B444" t="str">
            <v>658</v>
          </cell>
          <cell r="C444" t="str">
            <v>王春梅</v>
          </cell>
          <cell r="D444">
            <v>32.69</v>
          </cell>
        </row>
        <row r="445">
          <cell r="A445" t="str">
            <v>8046</v>
          </cell>
          <cell r="B445" t="str">
            <v>660</v>
          </cell>
          <cell r="C445" t="str">
            <v>赵彩芳</v>
          </cell>
          <cell r="D445">
            <v>24</v>
          </cell>
        </row>
        <row r="446">
          <cell r="A446" t="str">
            <v>3103</v>
          </cell>
          <cell r="B446" t="str">
            <v>662</v>
          </cell>
          <cell r="C446" t="str">
            <v>张莉莉</v>
          </cell>
          <cell r="D446">
            <v>35.75</v>
          </cell>
        </row>
        <row r="447">
          <cell r="A447" t="str">
            <v>4228</v>
          </cell>
          <cell r="B447" t="str">
            <v>663</v>
          </cell>
          <cell r="C447" t="str">
            <v>顾慧花</v>
          </cell>
          <cell r="D447">
            <v>43.63</v>
          </cell>
        </row>
        <row r="448">
          <cell r="A448" t="str">
            <v>3329</v>
          </cell>
          <cell r="B448" t="str">
            <v>664</v>
          </cell>
          <cell r="C448" t="str">
            <v>谢尚涛</v>
          </cell>
          <cell r="D448">
            <v>37.31</v>
          </cell>
        </row>
        <row r="449">
          <cell r="A449" t="str">
            <v>4223</v>
          </cell>
          <cell r="B449" t="str">
            <v>666</v>
          </cell>
          <cell r="C449" t="str">
            <v>王海兰</v>
          </cell>
          <cell r="D449">
            <v>33.380000000000003</v>
          </cell>
        </row>
        <row r="450">
          <cell r="A450" t="str">
            <v>2571</v>
          </cell>
          <cell r="B450" t="str">
            <v>668</v>
          </cell>
          <cell r="C450" t="str">
            <v>赵艳</v>
          </cell>
          <cell r="D450">
            <v>32</v>
          </cell>
        </row>
        <row r="451">
          <cell r="A451" t="str">
            <v>4515</v>
          </cell>
          <cell r="B451" t="str">
            <v>669</v>
          </cell>
          <cell r="C451" t="str">
            <v>傅正宇</v>
          </cell>
          <cell r="D451">
            <v>28</v>
          </cell>
        </row>
        <row r="452">
          <cell r="A452" t="str">
            <v>8354</v>
          </cell>
          <cell r="B452" t="str">
            <v>742</v>
          </cell>
          <cell r="C452" t="str">
            <v>朱红红</v>
          </cell>
          <cell r="D452">
            <v>30.5</v>
          </cell>
        </row>
        <row r="453">
          <cell r="A453" t="str">
            <v>8332</v>
          </cell>
          <cell r="B453" t="str">
            <v>749</v>
          </cell>
          <cell r="C453" t="str">
            <v>张海军</v>
          </cell>
          <cell r="D453">
            <v>42.63</v>
          </cell>
        </row>
        <row r="454">
          <cell r="A454" t="str">
            <v>7503</v>
          </cell>
          <cell r="B454" t="str">
            <v>76</v>
          </cell>
          <cell r="C454" t="str">
            <v>王龙昌</v>
          </cell>
          <cell r="D454">
            <v>21</v>
          </cell>
        </row>
        <row r="455">
          <cell r="A455" t="str">
            <v>8635</v>
          </cell>
          <cell r="B455" t="str">
            <v>77</v>
          </cell>
          <cell r="C455" t="str">
            <v>崔亚行</v>
          </cell>
          <cell r="D455">
            <v>3.81</v>
          </cell>
        </row>
        <row r="456">
          <cell r="A456" t="str">
            <v>3217</v>
          </cell>
          <cell r="B456" t="str">
            <v>78</v>
          </cell>
          <cell r="C456" t="str">
            <v>徐应霞</v>
          </cell>
          <cell r="D456">
            <v>32.880000000000003</v>
          </cell>
        </row>
        <row r="457">
          <cell r="A457" t="str">
            <v>8103</v>
          </cell>
          <cell r="B457" t="str">
            <v>79</v>
          </cell>
          <cell r="C457" t="str">
            <v>顾伟杰</v>
          </cell>
          <cell r="D457">
            <v>26.38</v>
          </cell>
        </row>
        <row r="458">
          <cell r="A458" t="str">
            <v>8502</v>
          </cell>
          <cell r="B458" t="str">
            <v>80</v>
          </cell>
          <cell r="C458" t="str">
            <v>蒲鸿贤</v>
          </cell>
          <cell r="D458">
            <v>36.75</v>
          </cell>
        </row>
        <row r="459">
          <cell r="A459" t="str">
            <v>2295</v>
          </cell>
          <cell r="B459" t="str">
            <v>81</v>
          </cell>
          <cell r="C459" t="str">
            <v>胡庆林</v>
          </cell>
          <cell r="D459">
            <v>33.94</v>
          </cell>
        </row>
        <row r="460">
          <cell r="A460" t="str">
            <v>1170</v>
          </cell>
          <cell r="B460" t="str">
            <v>82</v>
          </cell>
          <cell r="C460" t="str">
            <v>齐中英</v>
          </cell>
          <cell r="D460">
            <v>39</v>
          </cell>
        </row>
        <row r="461">
          <cell r="A461" t="str">
            <v>3151</v>
          </cell>
          <cell r="B461" t="str">
            <v>83</v>
          </cell>
          <cell r="C461" t="str">
            <v>陆秀娟</v>
          </cell>
          <cell r="D461">
            <v>36.44</v>
          </cell>
        </row>
        <row r="462">
          <cell r="A462" t="str">
            <v>3378</v>
          </cell>
          <cell r="B462" t="str">
            <v>84</v>
          </cell>
          <cell r="C462" t="str">
            <v>耿跃辉</v>
          </cell>
          <cell r="D462">
            <v>39.69</v>
          </cell>
        </row>
        <row r="463">
          <cell r="A463" t="str">
            <v>8094</v>
          </cell>
          <cell r="B463" t="str">
            <v>85</v>
          </cell>
          <cell r="C463" t="str">
            <v>刘沁</v>
          </cell>
          <cell r="D463">
            <v>28.31</v>
          </cell>
        </row>
        <row r="464">
          <cell r="A464" t="str">
            <v>8066</v>
          </cell>
          <cell r="B464" t="str">
            <v>86</v>
          </cell>
          <cell r="C464" t="str">
            <v>王帆</v>
          </cell>
          <cell r="D464">
            <v>22.31</v>
          </cell>
        </row>
        <row r="465">
          <cell r="A465" t="str">
            <v>9802</v>
          </cell>
          <cell r="B465" t="str">
            <v>87</v>
          </cell>
          <cell r="C465" t="str">
            <v>朱国华</v>
          </cell>
          <cell r="D465">
            <v>38.630000000000003</v>
          </cell>
        </row>
        <row r="466">
          <cell r="A466" t="str">
            <v>1037</v>
          </cell>
          <cell r="B466" t="str">
            <v>88</v>
          </cell>
          <cell r="C466" t="str">
            <v>徐伟勇</v>
          </cell>
          <cell r="D466">
            <v>35.880000000000003</v>
          </cell>
        </row>
        <row r="467">
          <cell r="A467" t="str">
            <v>6107</v>
          </cell>
          <cell r="B467" t="str">
            <v>89</v>
          </cell>
          <cell r="C467" t="str">
            <v>沈军2</v>
          </cell>
          <cell r="D467">
            <v>27.06</v>
          </cell>
        </row>
        <row r="468">
          <cell r="A468" t="str">
            <v>4504</v>
          </cell>
          <cell r="B468" t="str">
            <v>90</v>
          </cell>
          <cell r="C468" t="str">
            <v>朱正伯</v>
          </cell>
          <cell r="D468">
            <v>27</v>
          </cell>
        </row>
        <row r="469">
          <cell r="A469" t="str">
            <v>8093</v>
          </cell>
          <cell r="B469" t="str">
            <v>92</v>
          </cell>
          <cell r="C469" t="str">
            <v>张培军</v>
          </cell>
          <cell r="D469">
            <v>21</v>
          </cell>
        </row>
        <row r="470">
          <cell r="A470" t="str">
            <v>3711</v>
          </cell>
          <cell r="B470" t="str">
            <v>93</v>
          </cell>
          <cell r="C470" t="str">
            <v>杨丙清</v>
          </cell>
          <cell r="D470">
            <v>38.94</v>
          </cell>
        </row>
        <row r="471">
          <cell r="A471" t="str">
            <v>2537</v>
          </cell>
          <cell r="B471" t="str">
            <v>94</v>
          </cell>
          <cell r="C471" t="str">
            <v>柯桂荣</v>
          </cell>
          <cell r="D471">
            <v>34.380000000000003</v>
          </cell>
        </row>
        <row r="472">
          <cell r="A472" t="str">
            <v>8223</v>
          </cell>
          <cell r="B472" t="str">
            <v>95</v>
          </cell>
          <cell r="C472" t="str">
            <v>单永凤</v>
          </cell>
          <cell r="D472">
            <v>26.06</v>
          </cell>
        </row>
        <row r="473">
          <cell r="A473" t="str">
            <v>4060</v>
          </cell>
          <cell r="B473" t="str">
            <v>96</v>
          </cell>
          <cell r="C473" t="str">
            <v>周林芳</v>
          </cell>
          <cell r="D473">
            <v>27.19</v>
          </cell>
        </row>
        <row r="474">
          <cell r="A474" t="str">
            <v>8603</v>
          </cell>
          <cell r="B474" t="str">
            <v>97</v>
          </cell>
          <cell r="C474" t="str">
            <v>施沁</v>
          </cell>
          <cell r="D474">
            <v>21.5</v>
          </cell>
        </row>
        <row r="475">
          <cell r="A475" t="str">
            <v>2006</v>
          </cell>
          <cell r="B475" t="str">
            <v>98</v>
          </cell>
          <cell r="C475" t="str">
            <v>谈建芳</v>
          </cell>
          <cell r="D475">
            <v>29.5</v>
          </cell>
        </row>
        <row r="476">
          <cell r="A476" t="str">
            <v>3379</v>
          </cell>
          <cell r="B476" t="str">
            <v>99</v>
          </cell>
          <cell r="C476" t="str">
            <v>仲伟风</v>
          </cell>
          <cell r="D476">
            <v>36.81</v>
          </cell>
        </row>
        <row r="477">
          <cell r="A477" t="str">
            <v>6002</v>
          </cell>
          <cell r="B477" t="str">
            <v>100</v>
          </cell>
          <cell r="C477" t="str">
            <v>谢剑兵</v>
          </cell>
          <cell r="D477">
            <v>35.5</v>
          </cell>
        </row>
        <row r="478">
          <cell r="A478" t="str">
            <v>8016</v>
          </cell>
          <cell r="B478" t="str">
            <v>176</v>
          </cell>
          <cell r="C478" t="str">
            <v>周从华</v>
          </cell>
        </row>
        <row r="479">
          <cell r="A479" t="str">
            <v>6006</v>
          </cell>
          <cell r="B479" t="str">
            <v>177</v>
          </cell>
          <cell r="C479" t="str">
            <v>王春艳</v>
          </cell>
          <cell r="D479">
            <v>33.630000000000003</v>
          </cell>
        </row>
        <row r="480">
          <cell r="A480" t="str">
            <v>2101</v>
          </cell>
          <cell r="B480" t="str">
            <v>178</v>
          </cell>
          <cell r="C480" t="str">
            <v>董月琴</v>
          </cell>
          <cell r="D480">
            <v>32.630000000000003</v>
          </cell>
        </row>
        <row r="481">
          <cell r="A481" t="str">
            <v>1354</v>
          </cell>
          <cell r="B481" t="str">
            <v>179</v>
          </cell>
          <cell r="C481" t="str">
            <v>陈永军</v>
          </cell>
          <cell r="D481">
            <v>36</v>
          </cell>
        </row>
        <row r="482">
          <cell r="A482" t="str">
            <v>9805</v>
          </cell>
          <cell r="B482" t="str">
            <v>180</v>
          </cell>
          <cell r="C482" t="str">
            <v>陆向红</v>
          </cell>
          <cell r="D482">
            <v>30.75</v>
          </cell>
        </row>
        <row r="483">
          <cell r="A483" t="str">
            <v>8109</v>
          </cell>
          <cell r="B483" t="str">
            <v>181</v>
          </cell>
          <cell r="C483" t="str">
            <v>丁超</v>
          </cell>
          <cell r="D483">
            <v>21</v>
          </cell>
        </row>
        <row r="484">
          <cell r="A484" t="str">
            <v>8625</v>
          </cell>
          <cell r="B484" t="str">
            <v>182</v>
          </cell>
          <cell r="C484" t="str">
            <v>陶相勇</v>
          </cell>
          <cell r="D484">
            <v>34.380000000000003</v>
          </cell>
        </row>
        <row r="485">
          <cell r="A485" t="str">
            <v>8626</v>
          </cell>
          <cell r="B485" t="str">
            <v>183</v>
          </cell>
          <cell r="C485" t="str">
            <v>闻振星</v>
          </cell>
          <cell r="D485">
            <v>35.630000000000003</v>
          </cell>
        </row>
        <row r="486">
          <cell r="A486" t="str">
            <v>7007</v>
          </cell>
          <cell r="B486" t="str">
            <v>184</v>
          </cell>
          <cell r="C486" t="str">
            <v>张熙亮</v>
          </cell>
          <cell r="D486">
            <v>41.5</v>
          </cell>
        </row>
        <row r="487">
          <cell r="A487" t="str">
            <v>8627</v>
          </cell>
          <cell r="B487" t="str">
            <v>185</v>
          </cell>
          <cell r="C487" t="str">
            <v>张志国</v>
          </cell>
          <cell r="D487">
            <v>11.5</v>
          </cell>
        </row>
        <row r="488">
          <cell r="A488" t="str">
            <v>3077</v>
          </cell>
          <cell r="B488" t="str">
            <v>186</v>
          </cell>
          <cell r="C488" t="str">
            <v>许松</v>
          </cell>
          <cell r="D488">
            <v>46.25</v>
          </cell>
        </row>
        <row r="489">
          <cell r="A489" t="str">
            <v>8628</v>
          </cell>
          <cell r="B489" t="str">
            <v>187</v>
          </cell>
          <cell r="C489" t="str">
            <v>黄宏杰</v>
          </cell>
          <cell r="D489">
            <v>31.75</v>
          </cell>
        </row>
        <row r="490">
          <cell r="A490" t="str">
            <v>9801</v>
          </cell>
          <cell r="B490" t="str">
            <v>188</v>
          </cell>
          <cell r="C490" t="str">
            <v>王志飞</v>
          </cell>
          <cell r="D490">
            <v>47.38</v>
          </cell>
        </row>
        <row r="491">
          <cell r="A491" t="str">
            <v>6209</v>
          </cell>
          <cell r="B491" t="str">
            <v>189</v>
          </cell>
          <cell r="C491" t="str">
            <v>李高海</v>
          </cell>
          <cell r="D491">
            <v>40.31</v>
          </cell>
        </row>
        <row r="492">
          <cell r="A492" t="str">
            <v>2490</v>
          </cell>
          <cell r="B492" t="str">
            <v>190</v>
          </cell>
          <cell r="C492" t="str">
            <v>季林芳</v>
          </cell>
          <cell r="D492">
            <v>30.31</v>
          </cell>
        </row>
        <row r="493">
          <cell r="A493" t="str">
            <v>1050</v>
          </cell>
          <cell r="B493" t="str">
            <v>191</v>
          </cell>
          <cell r="C493" t="str">
            <v>卿乐芝</v>
          </cell>
          <cell r="D493">
            <v>37.5</v>
          </cell>
        </row>
        <row r="494">
          <cell r="A494" t="str">
            <v>2145</v>
          </cell>
          <cell r="B494" t="str">
            <v>192</v>
          </cell>
          <cell r="C494" t="str">
            <v>况传金</v>
          </cell>
          <cell r="D494">
            <v>32.130000000000003</v>
          </cell>
        </row>
        <row r="495">
          <cell r="A495" t="str">
            <v>3722</v>
          </cell>
          <cell r="B495" t="str">
            <v>193</v>
          </cell>
          <cell r="C495" t="str">
            <v>周自华</v>
          </cell>
          <cell r="D495">
            <v>37</v>
          </cell>
        </row>
        <row r="496">
          <cell r="A496" t="str">
            <v>8629</v>
          </cell>
          <cell r="B496" t="str">
            <v>194</v>
          </cell>
          <cell r="C496" t="str">
            <v>林秉飞</v>
          </cell>
          <cell r="D496">
            <v>33.81</v>
          </cell>
        </row>
        <row r="497">
          <cell r="A497" t="str">
            <v>9804</v>
          </cell>
          <cell r="B497" t="str">
            <v>195</v>
          </cell>
          <cell r="C497" t="str">
            <v>瞿永官</v>
          </cell>
          <cell r="D497">
            <v>39.81</v>
          </cell>
        </row>
        <row r="498">
          <cell r="A498" t="str">
            <v>8633</v>
          </cell>
          <cell r="B498" t="str">
            <v>196</v>
          </cell>
          <cell r="C498" t="str">
            <v>陈丽娜</v>
          </cell>
          <cell r="D498">
            <v>30.25</v>
          </cell>
        </row>
        <row r="499">
          <cell r="A499" t="str">
            <v>4506</v>
          </cell>
          <cell r="B499" t="str">
            <v>197</v>
          </cell>
          <cell r="C499" t="str">
            <v>严忠妹</v>
          </cell>
          <cell r="D499">
            <v>25</v>
          </cell>
        </row>
        <row r="500">
          <cell r="A500" t="str">
            <v>3802</v>
          </cell>
          <cell r="B500" t="str">
            <v>198</v>
          </cell>
          <cell r="C500" t="str">
            <v>杨才彬</v>
          </cell>
          <cell r="D500">
            <v>36.75</v>
          </cell>
        </row>
        <row r="501">
          <cell r="A501" t="str">
            <v>1087</v>
          </cell>
          <cell r="B501" t="str">
            <v>199</v>
          </cell>
          <cell r="C501" t="str">
            <v>徐德祥</v>
          </cell>
          <cell r="D501">
            <v>35.75</v>
          </cell>
        </row>
        <row r="502">
          <cell r="A502" t="str">
            <v>8021</v>
          </cell>
          <cell r="B502" t="str">
            <v>200</v>
          </cell>
          <cell r="C502" t="str">
            <v>潘爱国</v>
          </cell>
          <cell r="D502">
            <v>23.75</v>
          </cell>
        </row>
        <row r="503">
          <cell r="A503" t="str">
            <v>8258</v>
          </cell>
          <cell r="B503" t="str">
            <v>277</v>
          </cell>
          <cell r="C503" t="str">
            <v>顾丽萍</v>
          </cell>
          <cell r="D503">
            <v>28.75</v>
          </cell>
        </row>
        <row r="504">
          <cell r="A504" t="str">
            <v>1042</v>
          </cell>
          <cell r="B504" t="str">
            <v>278</v>
          </cell>
          <cell r="C504" t="str">
            <v>唐卫忠</v>
          </cell>
          <cell r="D504">
            <v>49.88</v>
          </cell>
        </row>
        <row r="505">
          <cell r="A505" t="str">
            <v>1273</v>
          </cell>
          <cell r="B505" t="str">
            <v>279</v>
          </cell>
          <cell r="C505" t="str">
            <v>付小宝</v>
          </cell>
          <cell r="D505">
            <v>37.630000000000003</v>
          </cell>
        </row>
        <row r="506">
          <cell r="A506" t="str">
            <v>3801</v>
          </cell>
          <cell r="B506" t="str">
            <v>280</v>
          </cell>
          <cell r="C506" t="str">
            <v>李小雷</v>
          </cell>
          <cell r="D506">
            <v>34.5</v>
          </cell>
        </row>
        <row r="507">
          <cell r="A507" t="str">
            <v>2270</v>
          </cell>
          <cell r="B507" t="str">
            <v>281</v>
          </cell>
          <cell r="C507" t="str">
            <v>李进</v>
          </cell>
          <cell r="D507">
            <v>31.69</v>
          </cell>
        </row>
        <row r="508">
          <cell r="A508" t="str">
            <v>3717</v>
          </cell>
          <cell r="B508" t="str">
            <v>282</v>
          </cell>
          <cell r="C508" t="str">
            <v>王春雷</v>
          </cell>
          <cell r="D508">
            <v>39.94</v>
          </cell>
        </row>
        <row r="509">
          <cell r="A509" t="str">
            <v>3319</v>
          </cell>
          <cell r="B509" t="str">
            <v>283</v>
          </cell>
          <cell r="C509" t="str">
            <v>李兆辉</v>
          </cell>
          <cell r="D509">
            <v>38.380000000000003</v>
          </cell>
        </row>
        <row r="510">
          <cell r="A510" t="str">
            <v>8011</v>
          </cell>
          <cell r="B510" t="str">
            <v>284</v>
          </cell>
          <cell r="C510" t="str">
            <v>宋彦海</v>
          </cell>
        </row>
        <row r="511">
          <cell r="A511" t="str">
            <v>6202</v>
          </cell>
          <cell r="B511" t="str">
            <v>285</v>
          </cell>
          <cell r="C511" t="str">
            <v>郭广彬</v>
          </cell>
          <cell r="D511">
            <v>36.81</v>
          </cell>
        </row>
        <row r="512">
          <cell r="A512" t="str">
            <v>8586</v>
          </cell>
          <cell r="B512" t="str">
            <v>286</v>
          </cell>
          <cell r="C512" t="str">
            <v>邱宗扬</v>
          </cell>
          <cell r="D512">
            <v>21.81</v>
          </cell>
        </row>
        <row r="513">
          <cell r="A513" t="str">
            <v>9807</v>
          </cell>
          <cell r="B513" t="str">
            <v>287</v>
          </cell>
          <cell r="C513" t="str">
            <v>王良华</v>
          </cell>
          <cell r="D513">
            <v>31.25</v>
          </cell>
        </row>
        <row r="514">
          <cell r="A514" t="str">
            <v>8279</v>
          </cell>
          <cell r="B514" t="str">
            <v>289</v>
          </cell>
          <cell r="C514" t="str">
            <v>陈静</v>
          </cell>
          <cell r="D514">
            <v>31.56</v>
          </cell>
        </row>
        <row r="515">
          <cell r="A515" t="str">
            <v>8008</v>
          </cell>
          <cell r="B515" t="str">
            <v>291</v>
          </cell>
          <cell r="C515" t="str">
            <v>吉祥</v>
          </cell>
          <cell r="D515">
            <v>27.31</v>
          </cell>
        </row>
        <row r="516">
          <cell r="A516" t="str">
            <v>4064</v>
          </cell>
          <cell r="B516" t="str">
            <v>292</v>
          </cell>
          <cell r="C516" t="str">
            <v>林亚中</v>
          </cell>
          <cell r="D516">
            <v>28.5</v>
          </cell>
        </row>
        <row r="517">
          <cell r="A517" t="str">
            <v>3703</v>
          </cell>
          <cell r="B517" t="str">
            <v>293</v>
          </cell>
          <cell r="C517" t="str">
            <v>蒋庆德</v>
          </cell>
          <cell r="D517">
            <v>38.130000000000003</v>
          </cell>
        </row>
        <row r="518">
          <cell r="A518" t="str">
            <v>3041</v>
          </cell>
          <cell r="B518" t="str">
            <v>296</v>
          </cell>
          <cell r="C518" t="str">
            <v>刘世方</v>
          </cell>
          <cell r="D518">
            <v>36.130000000000003</v>
          </cell>
        </row>
        <row r="519">
          <cell r="A519" t="str">
            <v>1043</v>
          </cell>
          <cell r="B519" t="str">
            <v>297</v>
          </cell>
          <cell r="C519" t="str">
            <v>廖仁会</v>
          </cell>
        </row>
        <row r="520">
          <cell r="A520" t="str">
            <v>2559</v>
          </cell>
          <cell r="B520" t="str">
            <v>298</v>
          </cell>
          <cell r="C520" t="str">
            <v>王芬</v>
          </cell>
          <cell r="D520">
            <v>32.56</v>
          </cell>
        </row>
        <row r="521">
          <cell r="A521" t="str">
            <v>2015</v>
          </cell>
          <cell r="B521" t="str">
            <v>299</v>
          </cell>
          <cell r="C521" t="str">
            <v>王秋玲</v>
          </cell>
          <cell r="D521">
            <v>32.880000000000003</v>
          </cell>
        </row>
        <row r="522">
          <cell r="A522" t="str">
            <v>6008</v>
          </cell>
          <cell r="B522" t="str">
            <v>300</v>
          </cell>
          <cell r="C522" t="str">
            <v>张海军</v>
          </cell>
          <cell r="D522">
            <v>32</v>
          </cell>
        </row>
        <row r="523">
          <cell r="A523" t="str">
            <v>8512</v>
          </cell>
          <cell r="B523" t="str">
            <v>377</v>
          </cell>
          <cell r="C523" t="str">
            <v>张博</v>
          </cell>
          <cell r="D523">
            <v>7</v>
          </cell>
        </row>
        <row r="524">
          <cell r="A524" t="str">
            <v>8265</v>
          </cell>
          <cell r="B524" t="str">
            <v>378</v>
          </cell>
          <cell r="C524" t="str">
            <v>陶蕴</v>
          </cell>
          <cell r="D524">
            <v>33.19</v>
          </cell>
        </row>
        <row r="525">
          <cell r="A525" t="str">
            <v>6208</v>
          </cell>
          <cell r="B525" t="str">
            <v>379</v>
          </cell>
          <cell r="C525" t="str">
            <v>杜爱勇</v>
          </cell>
          <cell r="D525">
            <v>35.25</v>
          </cell>
        </row>
        <row r="526">
          <cell r="A526" t="str">
            <v>5005</v>
          </cell>
          <cell r="B526" t="str">
            <v>380</v>
          </cell>
          <cell r="C526" t="str">
            <v>严中华</v>
          </cell>
          <cell r="D526">
            <v>36.5</v>
          </cell>
        </row>
        <row r="527">
          <cell r="A527" t="str">
            <v>4004</v>
          </cell>
          <cell r="B527" t="str">
            <v>381</v>
          </cell>
          <cell r="C527" t="str">
            <v>顾周春</v>
          </cell>
          <cell r="D527">
            <v>30</v>
          </cell>
        </row>
        <row r="528">
          <cell r="A528" t="str">
            <v>2564</v>
          </cell>
          <cell r="B528" t="str">
            <v>382</v>
          </cell>
          <cell r="C528" t="str">
            <v>李桥英</v>
          </cell>
          <cell r="D528">
            <v>31.88</v>
          </cell>
        </row>
        <row r="529">
          <cell r="A529" t="str">
            <v>5003</v>
          </cell>
          <cell r="B529" t="str">
            <v>383</v>
          </cell>
          <cell r="C529" t="str">
            <v>王元宏</v>
          </cell>
          <cell r="D529">
            <v>39.380000000000003</v>
          </cell>
        </row>
        <row r="530">
          <cell r="A530" t="str">
            <v>3906</v>
          </cell>
          <cell r="B530" t="str">
            <v>384</v>
          </cell>
          <cell r="C530" t="str">
            <v>卢俊阳</v>
          </cell>
          <cell r="D530">
            <v>37.880000000000003</v>
          </cell>
        </row>
        <row r="531">
          <cell r="A531" t="str">
            <v>8030</v>
          </cell>
          <cell r="B531" t="str">
            <v>387</v>
          </cell>
          <cell r="C531" t="str">
            <v>黄道满</v>
          </cell>
          <cell r="D531">
            <v>24.69</v>
          </cell>
        </row>
        <row r="532">
          <cell r="A532" t="str">
            <v>3039</v>
          </cell>
          <cell r="B532" t="str">
            <v>389</v>
          </cell>
          <cell r="C532" t="str">
            <v>吴焕</v>
          </cell>
          <cell r="D532">
            <v>36</v>
          </cell>
        </row>
        <row r="533">
          <cell r="A533" t="str">
            <v>3573</v>
          </cell>
          <cell r="B533" t="str">
            <v>390</v>
          </cell>
          <cell r="C533" t="str">
            <v>王方祥</v>
          </cell>
          <cell r="D533">
            <v>45.63</v>
          </cell>
        </row>
        <row r="534">
          <cell r="A534" t="str">
            <v>6009</v>
          </cell>
          <cell r="B534" t="str">
            <v>392</v>
          </cell>
          <cell r="C534" t="str">
            <v>张坤</v>
          </cell>
          <cell r="D534">
            <v>33.94</v>
          </cell>
        </row>
        <row r="535">
          <cell r="A535" t="str">
            <v>2457</v>
          </cell>
          <cell r="B535" t="str">
            <v>393</v>
          </cell>
          <cell r="C535" t="str">
            <v>张海燕</v>
          </cell>
          <cell r="D535">
            <v>36.69</v>
          </cell>
        </row>
        <row r="536">
          <cell r="A536" t="str">
            <v>4085</v>
          </cell>
          <cell r="B536" t="str">
            <v>394</v>
          </cell>
          <cell r="C536" t="str">
            <v>陈建忠</v>
          </cell>
          <cell r="D536">
            <v>27.25</v>
          </cell>
        </row>
        <row r="537">
          <cell r="A537" t="str">
            <v>3040</v>
          </cell>
          <cell r="B537" t="str">
            <v>395</v>
          </cell>
          <cell r="C537" t="str">
            <v>杨润清</v>
          </cell>
          <cell r="D537">
            <v>17.059999999999999</v>
          </cell>
        </row>
        <row r="538">
          <cell r="A538" t="str">
            <v>8398</v>
          </cell>
          <cell r="B538" t="str">
            <v>396</v>
          </cell>
          <cell r="C538" t="str">
            <v>杨俊杰</v>
          </cell>
          <cell r="D538">
            <v>34.25</v>
          </cell>
        </row>
        <row r="539">
          <cell r="A539" t="str">
            <v>5001</v>
          </cell>
          <cell r="B539" t="str">
            <v>397</v>
          </cell>
          <cell r="C539" t="str">
            <v>李会彬</v>
          </cell>
          <cell r="D539">
            <v>41.63</v>
          </cell>
        </row>
        <row r="540">
          <cell r="A540" t="str">
            <v>7019</v>
          </cell>
          <cell r="B540" t="str">
            <v>398</v>
          </cell>
          <cell r="C540" t="str">
            <v>张玉柱</v>
          </cell>
          <cell r="D540">
            <v>42</v>
          </cell>
        </row>
        <row r="541">
          <cell r="A541" t="str">
            <v>7011</v>
          </cell>
          <cell r="B541" t="str">
            <v>399</v>
          </cell>
          <cell r="C541" t="str">
            <v>江选玲</v>
          </cell>
          <cell r="D541">
            <v>33.56</v>
          </cell>
        </row>
        <row r="542">
          <cell r="A542" t="str">
            <v>3712</v>
          </cell>
          <cell r="B542" t="str">
            <v>400</v>
          </cell>
          <cell r="C542" t="str">
            <v>丁彦花</v>
          </cell>
          <cell r="D542">
            <v>37.94</v>
          </cell>
        </row>
        <row r="543">
          <cell r="A543" t="str">
            <v>3705</v>
          </cell>
          <cell r="B543" t="str">
            <v>476</v>
          </cell>
          <cell r="C543" t="str">
            <v>孙庆家</v>
          </cell>
          <cell r="D543">
            <v>37.81</v>
          </cell>
        </row>
        <row r="544">
          <cell r="A544" t="str">
            <v>8444</v>
          </cell>
          <cell r="B544" t="str">
            <v>477</v>
          </cell>
          <cell r="C544" t="str">
            <v>刘萌萌</v>
          </cell>
          <cell r="D544">
            <v>37.25</v>
          </cell>
        </row>
        <row r="545">
          <cell r="A545" t="str">
            <v>3911</v>
          </cell>
          <cell r="B545" t="str">
            <v>478</v>
          </cell>
          <cell r="C545" t="str">
            <v>汪书平</v>
          </cell>
          <cell r="D545">
            <v>34.75</v>
          </cell>
        </row>
        <row r="546">
          <cell r="A546" t="str">
            <v>2358</v>
          </cell>
          <cell r="B546" t="str">
            <v>480</v>
          </cell>
          <cell r="C546" t="str">
            <v>兰元娟</v>
          </cell>
        </row>
        <row r="547">
          <cell r="A547" t="str">
            <v>2263</v>
          </cell>
          <cell r="B547" t="str">
            <v>482</v>
          </cell>
          <cell r="C547" t="str">
            <v>张容容</v>
          </cell>
          <cell r="D547">
            <v>30</v>
          </cell>
        </row>
        <row r="548">
          <cell r="A548" t="str">
            <v>8246</v>
          </cell>
          <cell r="B548" t="str">
            <v>483</v>
          </cell>
          <cell r="C548" t="str">
            <v>蔡应军</v>
          </cell>
          <cell r="D548">
            <v>36.06</v>
          </cell>
        </row>
        <row r="549">
          <cell r="A549" t="str">
            <v>3700</v>
          </cell>
          <cell r="B549" t="str">
            <v>484</v>
          </cell>
          <cell r="C549" t="str">
            <v>董潇</v>
          </cell>
          <cell r="D549">
            <v>38.06</v>
          </cell>
        </row>
        <row r="550">
          <cell r="A550" t="str">
            <v>1207</v>
          </cell>
          <cell r="B550" t="str">
            <v>485</v>
          </cell>
          <cell r="C550" t="str">
            <v>桑瑞根</v>
          </cell>
          <cell r="D550">
            <v>28.69</v>
          </cell>
        </row>
        <row r="551">
          <cell r="A551" t="str">
            <v>6206</v>
          </cell>
          <cell r="B551" t="str">
            <v>486</v>
          </cell>
          <cell r="C551" t="str">
            <v>邢小波</v>
          </cell>
          <cell r="D551">
            <v>40</v>
          </cell>
        </row>
        <row r="552">
          <cell r="A552" t="str">
            <v>2548</v>
          </cell>
          <cell r="B552" t="str">
            <v>488</v>
          </cell>
          <cell r="C552" t="str">
            <v>程素芬</v>
          </cell>
          <cell r="D552">
            <v>32</v>
          </cell>
        </row>
        <row r="553">
          <cell r="A553" t="str">
            <v>2384</v>
          </cell>
          <cell r="B553" t="str">
            <v>489</v>
          </cell>
          <cell r="C553" t="str">
            <v>孙元元</v>
          </cell>
          <cell r="D553">
            <v>28.88</v>
          </cell>
        </row>
        <row r="554">
          <cell r="A554" t="str">
            <v>6010</v>
          </cell>
          <cell r="B554" t="str">
            <v>490</v>
          </cell>
          <cell r="C554" t="str">
            <v>张福伦</v>
          </cell>
          <cell r="D554">
            <v>35.25</v>
          </cell>
        </row>
        <row r="555">
          <cell r="A555" t="str">
            <v>6210</v>
          </cell>
          <cell r="B555" t="str">
            <v>491</v>
          </cell>
          <cell r="C555" t="str">
            <v>李兆莉</v>
          </cell>
          <cell r="D555">
            <v>35.130000000000003</v>
          </cell>
        </row>
        <row r="556">
          <cell r="A556" t="str">
            <v>3718</v>
          </cell>
          <cell r="B556" t="str">
            <v>492</v>
          </cell>
          <cell r="C556" t="str">
            <v>李仁春</v>
          </cell>
          <cell r="D556">
            <v>41.13</v>
          </cell>
        </row>
        <row r="557">
          <cell r="A557" t="str">
            <v>3529</v>
          </cell>
          <cell r="B557" t="str">
            <v>493</v>
          </cell>
          <cell r="C557" t="str">
            <v>张笑盈</v>
          </cell>
        </row>
        <row r="558">
          <cell r="A558" t="str">
            <v>3027</v>
          </cell>
          <cell r="B558" t="str">
            <v>494</v>
          </cell>
          <cell r="C558" t="str">
            <v>顾玉莲</v>
          </cell>
          <cell r="D558">
            <v>27.56</v>
          </cell>
        </row>
        <row r="559">
          <cell r="A559" t="str">
            <v>1136</v>
          </cell>
          <cell r="B559" t="str">
            <v>495</v>
          </cell>
          <cell r="C559" t="str">
            <v>吴林祥</v>
          </cell>
          <cell r="D559">
            <v>31.75</v>
          </cell>
        </row>
        <row r="560">
          <cell r="A560" t="str">
            <v>2595</v>
          </cell>
          <cell r="B560" t="str">
            <v>499</v>
          </cell>
          <cell r="C560" t="str">
            <v>汪秀珍</v>
          </cell>
          <cell r="D560">
            <v>34.75</v>
          </cell>
        </row>
        <row r="561">
          <cell r="A561" t="str">
            <v>4031</v>
          </cell>
          <cell r="B561" t="str">
            <v>500</v>
          </cell>
          <cell r="C561" t="str">
            <v>陈严芳</v>
          </cell>
          <cell r="D561">
            <v>28.25</v>
          </cell>
        </row>
        <row r="562">
          <cell r="A562" t="str">
            <v>6116</v>
          </cell>
          <cell r="B562" t="str">
            <v>576</v>
          </cell>
          <cell r="C562" t="str">
            <v>欧阳淑霞</v>
          </cell>
          <cell r="D562">
            <v>36.69</v>
          </cell>
        </row>
        <row r="563">
          <cell r="A563" t="str">
            <v>1174</v>
          </cell>
          <cell r="B563" t="str">
            <v>578</v>
          </cell>
          <cell r="C563" t="str">
            <v>余华法</v>
          </cell>
          <cell r="D563">
            <v>37.630000000000003</v>
          </cell>
        </row>
        <row r="564">
          <cell r="A564" t="str">
            <v>6109</v>
          </cell>
          <cell r="B564" t="str">
            <v>580</v>
          </cell>
          <cell r="C564" t="str">
            <v>任家斌</v>
          </cell>
          <cell r="D564">
            <v>37.5</v>
          </cell>
        </row>
        <row r="565">
          <cell r="A565" t="str">
            <v>7020</v>
          </cell>
          <cell r="B565" t="str">
            <v>582</v>
          </cell>
          <cell r="C565" t="str">
            <v>王张红</v>
          </cell>
          <cell r="D565">
            <v>36</v>
          </cell>
        </row>
        <row r="566">
          <cell r="A566" t="str">
            <v>8089</v>
          </cell>
          <cell r="B566" t="str">
            <v>583</v>
          </cell>
          <cell r="C566" t="str">
            <v>张超</v>
          </cell>
          <cell r="D566">
            <v>31.5</v>
          </cell>
        </row>
        <row r="567">
          <cell r="A567" t="str">
            <v>8428</v>
          </cell>
          <cell r="B567" t="str">
            <v>584</v>
          </cell>
          <cell r="C567" t="str">
            <v>付小强</v>
          </cell>
          <cell r="D567">
            <v>33.75</v>
          </cell>
        </row>
        <row r="568">
          <cell r="A568" t="str">
            <v>4007</v>
          </cell>
          <cell r="B568" t="str">
            <v>585</v>
          </cell>
          <cell r="C568" t="str">
            <v>王妹妹</v>
          </cell>
          <cell r="D568">
            <v>32</v>
          </cell>
        </row>
        <row r="569">
          <cell r="A569" t="str">
            <v>3919</v>
          </cell>
          <cell r="B569" t="str">
            <v>587</v>
          </cell>
          <cell r="C569" t="str">
            <v>祝李萍</v>
          </cell>
          <cell r="D569">
            <v>23.19</v>
          </cell>
        </row>
        <row r="570">
          <cell r="A570" t="str">
            <v>8080</v>
          </cell>
          <cell r="B570" t="str">
            <v>588</v>
          </cell>
          <cell r="C570" t="str">
            <v>王康林</v>
          </cell>
          <cell r="D570">
            <v>24.5</v>
          </cell>
        </row>
        <row r="571">
          <cell r="A571" t="str">
            <v>3073</v>
          </cell>
          <cell r="B571" t="str">
            <v>590</v>
          </cell>
          <cell r="C571" t="str">
            <v>陈兆信</v>
          </cell>
          <cell r="D571">
            <v>43</v>
          </cell>
        </row>
        <row r="572">
          <cell r="A572" t="str">
            <v>3078</v>
          </cell>
          <cell r="B572" t="str">
            <v>591</v>
          </cell>
          <cell r="C572" t="str">
            <v>时应根</v>
          </cell>
          <cell r="D572">
            <v>34.630000000000003</v>
          </cell>
        </row>
        <row r="573">
          <cell r="A573" t="str">
            <v>3544</v>
          </cell>
          <cell r="B573" t="str">
            <v>592</v>
          </cell>
          <cell r="C573" t="str">
            <v>周士军</v>
          </cell>
          <cell r="D573">
            <v>34.380000000000003</v>
          </cell>
        </row>
        <row r="574">
          <cell r="A574" t="str">
            <v>2566</v>
          </cell>
          <cell r="B574" t="str">
            <v>594</v>
          </cell>
          <cell r="C574" t="str">
            <v>谢莲花</v>
          </cell>
          <cell r="D574">
            <v>38.25</v>
          </cell>
        </row>
        <row r="575">
          <cell r="A575" t="str">
            <v>3716</v>
          </cell>
          <cell r="B575" t="str">
            <v>595</v>
          </cell>
          <cell r="C575" t="str">
            <v>靳跃龙</v>
          </cell>
          <cell r="D575">
            <v>37.25</v>
          </cell>
        </row>
        <row r="576">
          <cell r="A576" t="str">
            <v>7507</v>
          </cell>
          <cell r="B576" t="str">
            <v>596</v>
          </cell>
          <cell r="C576" t="str">
            <v>计炳全</v>
          </cell>
          <cell r="D576">
            <v>21</v>
          </cell>
        </row>
        <row r="577">
          <cell r="A577" t="str">
            <v>2551</v>
          </cell>
          <cell r="B577" t="str">
            <v>597</v>
          </cell>
          <cell r="C577" t="str">
            <v>赵小娟</v>
          </cell>
          <cell r="D577">
            <v>34.880000000000003</v>
          </cell>
        </row>
        <row r="578">
          <cell r="A578" t="str">
            <v>1370</v>
          </cell>
          <cell r="B578" t="str">
            <v>599</v>
          </cell>
          <cell r="C578" t="str">
            <v>陈刚</v>
          </cell>
          <cell r="D578">
            <v>42.25</v>
          </cell>
        </row>
        <row r="579">
          <cell r="A579" t="str">
            <v>4521</v>
          </cell>
          <cell r="B579" t="str">
            <v>676</v>
          </cell>
          <cell r="C579" t="str">
            <v>褚芹仙</v>
          </cell>
          <cell r="D579">
            <v>29.88</v>
          </cell>
        </row>
        <row r="580">
          <cell r="A580" t="str">
            <v>3123</v>
          </cell>
          <cell r="B580" t="str">
            <v>677</v>
          </cell>
          <cell r="C580" t="str">
            <v>崔红田</v>
          </cell>
          <cell r="D580">
            <v>36.130000000000003</v>
          </cell>
        </row>
        <row r="581">
          <cell r="A581" t="str">
            <v>7307</v>
          </cell>
          <cell r="B581" t="str">
            <v>679</v>
          </cell>
          <cell r="C581" t="str">
            <v>李兴元</v>
          </cell>
          <cell r="D581">
            <v>33.25</v>
          </cell>
        </row>
        <row r="582">
          <cell r="A582" t="str">
            <v>4062</v>
          </cell>
          <cell r="B582" t="str">
            <v>684</v>
          </cell>
          <cell r="C582" t="str">
            <v>王兴国</v>
          </cell>
          <cell r="D582">
            <v>31.75</v>
          </cell>
        </row>
        <row r="583">
          <cell r="A583" t="str">
            <v>7301</v>
          </cell>
          <cell r="B583" t="str">
            <v>686</v>
          </cell>
          <cell r="C583" t="str">
            <v>汤晓丹</v>
          </cell>
          <cell r="D583">
            <v>24.5</v>
          </cell>
        </row>
        <row r="584">
          <cell r="A584" t="str">
            <v>1343</v>
          </cell>
          <cell r="B584" t="str">
            <v>690</v>
          </cell>
          <cell r="C584" t="str">
            <v>姚明军</v>
          </cell>
          <cell r="D584">
            <v>48.63</v>
          </cell>
        </row>
        <row r="585">
          <cell r="A585" t="str">
            <v>3184</v>
          </cell>
          <cell r="B585" t="str">
            <v>691</v>
          </cell>
          <cell r="C585" t="str">
            <v>房丽娟</v>
          </cell>
          <cell r="D585">
            <v>31</v>
          </cell>
        </row>
        <row r="586">
          <cell r="A586" t="str">
            <v>7300</v>
          </cell>
          <cell r="B586" t="str">
            <v>692</v>
          </cell>
          <cell r="C586" t="str">
            <v>汤利国</v>
          </cell>
        </row>
        <row r="587">
          <cell r="A587" t="str">
            <v>4508</v>
          </cell>
          <cell r="B587" t="str">
            <v>695</v>
          </cell>
          <cell r="C587" t="str">
            <v>董龙仙</v>
          </cell>
          <cell r="D587">
            <v>27</v>
          </cell>
        </row>
        <row r="588">
          <cell r="A588" t="str">
            <v>2446</v>
          </cell>
          <cell r="B588" t="str">
            <v>696</v>
          </cell>
          <cell r="C588" t="str">
            <v>王霞</v>
          </cell>
          <cell r="D588">
            <v>31.13</v>
          </cell>
        </row>
        <row r="589">
          <cell r="A589" t="str">
            <v>8399</v>
          </cell>
          <cell r="B589" t="str">
            <v>697</v>
          </cell>
          <cell r="C589" t="str">
            <v>王品</v>
          </cell>
          <cell r="D589">
            <v>35.44</v>
          </cell>
        </row>
        <row r="590">
          <cell r="A590" t="str">
            <v>2510</v>
          </cell>
          <cell r="B590" t="str">
            <v>699</v>
          </cell>
          <cell r="C590" t="str">
            <v>瞿华</v>
          </cell>
          <cell r="D590">
            <v>32</v>
          </cell>
        </row>
        <row r="591">
          <cell r="A591" t="str">
            <v>4032</v>
          </cell>
          <cell r="B591" t="str">
            <v>700</v>
          </cell>
          <cell r="C591" t="str">
            <v>李祥华</v>
          </cell>
          <cell r="D591">
            <v>28.13</v>
          </cell>
        </row>
        <row r="592">
          <cell r="A592" t="str">
            <v>8214</v>
          </cell>
          <cell r="B592" t="str">
            <v>1004</v>
          </cell>
          <cell r="C592" t="str">
            <v>汪同党</v>
          </cell>
          <cell r="D592">
            <v>31.25</v>
          </cell>
        </row>
        <row r="593">
          <cell r="A593" t="str">
            <v>2144</v>
          </cell>
          <cell r="B593" t="str">
            <v>1008</v>
          </cell>
          <cell r="C593" t="str">
            <v>王敬</v>
          </cell>
          <cell r="D593">
            <v>35.19</v>
          </cell>
        </row>
        <row r="594">
          <cell r="A594" t="str">
            <v>3365</v>
          </cell>
          <cell r="B594" t="str">
            <v>1013</v>
          </cell>
          <cell r="C594" t="str">
            <v>王燕</v>
          </cell>
          <cell r="D594">
            <v>34.5</v>
          </cell>
        </row>
        <row r="595">
          <cell r="A595" t="str">
            <v>2135</v>
          </cell>
          <cell r="B595" t="str">
            <v>1014</v>
          </cell>
          <cell r="C595" t="str">
            <v>姬玉果</v>
          </cell>
          <cell r="D595">
            <v>35.06</v>
          </cell>
        </row>
        <row r="596">
          <cell r="A596" t="str">
            <v>2136</v>
          </cell>
          <cell r="B596" t="str">
            <v>1015</v>
          </cell>
          <cell r="C596" t="str">
            <v>姬利芳</v>
          </cell>
          <cell r="D596">
            <v>29.38</v>
          </cell>
        </row>
        <row r="597">
          <cell r="A597" t="str">
            <v>3371</v>
          </cell>
          <cell r="B597" t="str">
            <v>1016</v>
          </cell>
          <cell r="C597" t="str">
            <v>刘广娥</v>
          </cell>
          <cell r="D597">
            <v>38.380000000000003</v>
          </cell>
        </row>
        <row r="598">
          <cell r="A598" t="str">
            <v>1360</v>
          </cell>
          <cell r="B598" t="str">
            <v>1023</v>
          </cell>
          <cell r="C598" t="str">
            <v>张建</v>
          </cell>
          <cell r="D598">
            <v>42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F1" t="str">
            <v>金蝶部门</v>
          </cell>
          <cell r="G1" t="str">
            <v>职员姓名</v>
          </cell>
        </row>
        <row r="2">
          <cell r="E2" t="str">
            <v>2001</v>
          </cell>
          <cell r="F2" t="str">
            <v>行政线束车间</v>
          </cell>
          <cell r="G2" t="str">
            <v>俞彩红</v>
          </cell>
        </row>
        <row r="3">
          <cell r="E3" t="str">
            <v>2005</v>
          </cell>
          <cell r="F3" t="str">
            <v>行政线束车间</v>
          </cell>
          <cell r="G3" t="str">
            <v>史银花</v>
          </cell>
        </row>
        <row r="4">
          <cell r="E4" t="str">
            <v>3002</v>
          </cell>
          <cell r="F4" t="str">
            <v>行政工艺部</v>
          </cell>
          <cell r="G4" t="str">
            <v>孙蕾红</v>
          </cell>
        </row>
        <row r="5">
          <cell r="E5" t="str">
            <v>3023</v>
          </cell>
          <cell r="F5" t="str">
            <v>行政接插件车间</v>
          </cell>
          <cell r="G5" t="str">
            <v>张东</v>
          </cell>
        </row>
        <row r="6">
          <cell r="E6" t="str">
            <v>3918</v>
          </cell>
          <cell r="F6" t="str">
            <v>行政工艺部</v>
          </cell>
          <cell r="G6" t="str">
            <v>钮亚文</v>
          </cell>
        </row>
        <row r="7">
          <cell r="E7" t="str">
            <v>3919</v>
          </cell>
          <cell r="F7" t="str">
            <v>行政品质部</v>
          </cell>
          <cell r="G7" t="str">
            <v>祝李萍</v>
          </cell>
        </row>
        <row r="8">
          <cell r="E8" t="str">
            <v>4089</v>
          </cell>
          <cell r="F8" t="str">
            <v>行政财务部</v>
          </cell>
          <cell r="G8" t="str">
            <v>陈佩</v>
          </cell>
        </row>
        <row r="9">
          <cell r="E9" t="str">
            <v>5017</v>
          </cell>
          <cell r="F9" t="str">
            <v>行政发运部</v>
          </cell>
          <cell r="G9" t="str">
            <v>陆嘉雯</v>
          </cell>
        </row>
        <row r="10">
          <cell r="E10" t="str">
            <v>6223</v>
          </cell>
          <cell r="F10" t="str">
            <v>行政接插件车间</v>
          </cell>
          <cell r="G10" t="str">
            <v>陈于青</v>
          </cell>
        </row>
        <row r="11">
          <cell r="E11" t="str">
            <v>7301</v>
          </cell>
          <cell r="F11" t="str">
            <v>行政采购部</v>
          </cell>
          <cell r="G11" t="str">
            <v>汤晓丹</v>
          </cell>
        </row>
        <row r="12">
          <cell r="E12" t="str">
            <v>7522</v>
          </cell>
          <cell r="F12" t="str">
            <v>行政工艺部</v>
          </cell>
          <cell r="G12" t="str">
            <v>陆振明</v>
          </cell>
        </row>
        <row r="13">
          <cell r="E13" t="str">
            <v>7750</v>
          </cell>
          <cell r="F13" t="str">
            <v>行政天津车间</v>
          </cell>
          <cell r="G13" t="str">
            <v>顾郁卿</v>
          </cell>
        </row>
        <row r="14">
          <cell r="E14" t="str">
            <v>7751</v>
          </cell>
          <cell r="F14" t="str">
            <v>行政天津车间</v>
          </cell>
          <cell r="G14" t="str">
            <v>张世萍</v>
          </cell>
        </row>
        <row r="15">
          <cell r="E15" t="str">
            <v>8001</v>
          </cell>
          <cell r="F15" t="str">
            <v>行政总经办</v>
          </cell>
          <cell r="G15" t="str">
            <v>孙中奇</v>
          </cell>
        </row>
        <row r="16">
          <cell r="E16" t="str">
            <v>8003</v>
          </cell>
          <cell r="F16" t="str">
            <v>行政总经办</v>
          </cell>
          <cell r="G16" t="str">
            <v>顾战安</v>
          </cell>
        </row>
        <row r="17">
          <cell r="E17" t="str">
            <v>8004</v>
          </cell>
          <cell r="F17" t="str">
            <v>行政总经办</v>
          </cell>
          <cell r="G17" t="str">
            <v>刘雄伟</v>
          </cell>
        </row>
        <row r="18">
          <cell r="E18" t="str">
            <v>8005</v>
          </cell>
          <cell r="F18" t="str">
            <v>行政采购部</v>
          </cell>
          <cell r="G18" t="str">
            <v>孙丽丽</v>
          </cell>
        </row>
        <row r="19">
          <cell r="E19" t="str">
            <v>8007</v>
          </cell>
          <cell r="F19" t="str">
            <v>行政IT部</v>
          </cell>
          <cell r="G19" t="str">
            <v>刘加勇</v>
          </cell>
        </row>
        <row r="20">
          <cell r="E20" t="str">
            <v>8008</v>
          </cell>
          <cell r="F20" t="str">
            <v>行政技术部</v>
          </cell>
          <cell r="G20" t="str">
            <v>吉祥</v>
          </cell>
        </row>
        <row r="21">
          <cell r="E21" t="str">
            <v>8009</v>
          </cell>
          <cell r="F21" t="str">
            <v>行政设备科</v>
          </cell>
          <cell r="G21" t="str">
            <v>顾德兴</v>
          </cell>
        </row>
        <row r="22">
          <cell r="E22" t="str">
            <v>8010</v>
          </cell>
          <cell r="F22" t="str">
            <v>行政发运部</v>
          </cell>
          <cell r="G22" t="str">
            <v>高洁</v>
          </cell>
        </row>
        <row r="23">
          <cell r="E23" t="str">
            <v>8011</v>
          </cell>
          <cell r="F23" t="str">
            <v>行政天津车间</v>
          </cell>
          <cell r="G23" t="str">
            <v>宋彦海</v>
          </cell>
        </row>
        <row r="24">
          <cell r="E24" t="str">
            <v>8013</v>
          </cell>
          <cell r="F24" t="str">
            <v>行政总经办</v>
          </cell>
          <cell r="G24" t="str">
            <v>张忠</v>
          </cell>
        </row>
        <row r="25">
          <cell r="E25" t="str">
            <v>8014</v>
          </cell>
          <cell r="F25" t="str">
            <v>行政电缆车间</v>
          </cell>
          <cell r="G25" t="str">
            <v>邱建南</v>
          </cell>
        </row>
        <row r="26">
          <cell r="E26" t="str">
            <v>8015</v>
          </cell>
          <cell r="F26" t="str">
            <v>行政线束车间</v>
          </cell>
          <cell r="G26" t="str">
            <v>谢杰</v>
          </cell>
        </row>
        <row r="27">
          <cell r="E27" t="str">
            <v>8016</v>
          </cell>
          <cell r="F27" t="str">
            <v>行政天津车间</v>
          </cell>
          <cell r="G27" t="str">
            <v>周从华</v>
          </cell>
        </row>
        <row r="28">
          <cell r="E28" t="str">
            <v>8017</v>
          </cell>
          <cell r="F28" t="str">
            <v>行政计划部</v>
          </cell>
          <cell r="G28" t="str">
            <v>周小四</v>
          </cell>
        </row>
        <row r="29">
          <cell r="E29" t="str">
            <v>8018</v>
          </cell>
          <cell r="F29" t="str">
            <v>行政计划部</v>
          </cell>
          <cell r="G29" t="str">
            <v>吕秀红</v>
          </cell>
        </row>
        <row r="30">
          <cell r="E30" t="str">
            <v>8019</v>
          </cell>
          <cell r="F30" t="str">
            <v>行政电缆车间</v>
          </cell>
          <cell r="G30" t="str">
            <v>胡松</v>
          </cell>
        </row>
        <row r="31">
          <cell r="E31" t="str">
            <v>8020</v>
          </cell>
          <cell r="F31" t="str">
            <v>行政拉丝车间</v>
          </cell>
          <cell r="G31" t="str">
            <v>张国民</v>
          </cell>
        </row>
        <row r="32">
          <cell r="E32" t="str">
            <v>8021</v>
          </cell>
          <cell r="F32" t="str">
            <v>行政仓库</v>
          </cell>
          <cell r="G32" t="str">
            <v>潘爱国</v>
          </cell>
        </row>
        <row r="33">
          <cell r="E33" t="str">
            <v>8025</v>
          </cell>
          <cell r="F33" t="str">
            <v>行政销售部</v>
          </cell>
          <cell r="G33" t="str">
            <v>周元妹</v>
          </cell>
        </row>
        <row r="34">
          <cell r="E34" t="str">
            <v>8026</v>
          </cell>
          <cell r="F34" t="str">
            <v>行政销售部</v>
          </cell>
          <cell r="G34" t="str">
            <v>方强</v>
          </cell>
        </row>
        <row r="35">
          <cell r="E35" t="str">
            <v>8027</v>
          </cell>
          <cell r="F35" t="str">
            <v>行政IT部</v>
          </cell>
          <cell r="G35" t="str">
            <v>张弦</v>
          </cell>
        </row>
        <row r="36">
          <cell r="E36" t="str">
            <v>8030</v>
          </cell>
          <cell r="F36" t="str">
            <v>行政采购部</v>
          </cell>
          <cell r="G36" t="str">
            <v>黄道满</v>
          </cell>
        </row>
        <row r="37">
          <cell r="E37" t="str">
            <v>8032</v>
          </cell>
          <cell r="F37" t="str">
            <v>行政采购部</v>
          </cell>
          <cell r="G37" t="str">
            <v>龚燕</v>
          </cell>
        </row>
        <row r="38">
          <cell r="E38" t="str">
            <v>8033</v>
          </cell>
          <cell r="F38" t="str">
            <v>行政采购部</v>
          </cell>
          <cell r="G38" t="str">
            <v>陈裴</v>
          </cell>
        </row>
        <row r="39">
          <cell r="E39" t="str">
            <v>8034</v>
          </cell>
          <cell r="F39" t="str">
            <v>行政采购部</v>
          </cell>
          <cell r="G39" t="str">
            <v>邓杨</v>
          </cell>
        </row>
        <row r="40">
          <cell r="E40" t="str">
            <v>8035</v>
          </cell>
          <cell r="F40" t="str">
            <v>行政财务部</v>
          </cell>
          <cell r="G40" t="str">
            <v>吴春燕</v>
          </cell>
        </row>
        <row r="41">
          <cell r="E41" t="str">
            <v>8038</v>
          </cell>
          <cell r="F41" t="str">
            <v>行政财务部</v>
          </cell>
          <cell r="G41" t="str">
            <v>诸东英</v>
          </cell>
        </row>
        <row r="42">
          <cell r="E42" t="str">
            <v>8040</v>
          </cell>
          <cell r="F42" t="str">
            <v>行政财务部</v>
          </cell>
          <cell r="G42" t="str">
            <v>高华</v>
          </cell>
        </row>
        <row r="43">
          <cell r="E43" t="str">
            <v>8042</v>
          </cell>
          <cell r="F43" t="str">
            <v>行政财务部</v>
          </cell>
          <cell r="G43" t="str">
            <v>盛丽娜</v>
          </cell>
        </row>
        <row r="44">
          <cell r="E44" t="str">
            <v>8045</v>
          </cell>
          <cell r="F44" t="str">
            <v>行政行政部</v>
          </cell>
          <cell r="G44" t="str">
            <v>富惠红</v>
          </cell>
        </row>
        <row r="45">
          <cell r="E45" t="str">
            <v>8046</v>
          </cell>
          <cell r="F45" t="str">
            <v>行政行政部</v>
          </cell>
          <cell r="G45" t="str">
            <v>赵彩芳</v>
          </cell>
        </row>
        <row r="46">
          <cell r="E46" t="str">
            <v>8047</v>
          </cell>
          <cell r="F46" t="str">
            <v>行政后勤部</v>
          </cell>
          <cell r="G46" t="str">
            <v>孙金兰</v>
          </cell>
        </row>
        <row r="47">
          <cell r="E47" t="str">
            <v>8048</v>
          </cell>
          <cell r="F47" t="str">
            <v>行政总经办</v>
          </cell>
          <cell r="G47" t="str">
            <v>顾战瑛</v>
          </cell>
        </row>
        <row r="48">
          <cell r="E48" t="str">
            <v>8060</v>
          </cell>
          <cell r="F48" t="str">
            <v>行政财务部</v>
          </cell>
          <cell r="G48" t="str">
            <v>顾秀兰</v>
          </cell>
        </row>
        <row r="49">
          <cell r="E49" t="str">
            <v>8061</v>
          </cell>
          <cell r="F49" t="str">
            <v>行政发运部</v>
          </cell>
          <cell r="G49" t="str">
            <v>黄峰</v>
          </cell>
        </row>
        <row r="50">
          <cell r="E50" t="str">
            <v>8062</v>
          </cell>
          <cell r="F50" t="str">
            <v>行政发运部</v>
          </cell>
          <cell r="G50" t="str">
            <v>张瑜</v>
          </cell>
        </row>
        <row r="51">
          <cell r="E51" t="str">
            <v>8063</v>
          </cell>
          <cell r="F51" t="str">
            <v>行政发运部</v>
          </cell>
          <cell r="G51" t="str">
            <v>陈梅华</v>
          </cell>
        </row>
        <row r="52">
          <cell r="E52" t="str">
            <v>8064</v>
          </cell>
          <cell r="F52" t="str">
            <v>行政发运部</v>
          </cell>
          <cell r="G52" t="str">
            <v>李水杰</v>
          </cell>
        </row>
        <row r="53">
          <cell r="E53" t="str">
            <v>8065</v>
          </cell>
          <cell r="F53" t="str">
            <v>行政发运部</v>
          </cell>
          <cell r="G53" t="str">
            <v>金虹</v>
          </cell>
        </row>
        <row r="54">
          <cell r="E54" t="str">
            <v>8066</v>
          </cell>
          <cell r="F54" t="str">
            <v>行政技术部</v>
          </cell>
          <cell r="G54" t="str">
            <v>王帆</v>
          </cell>
        </row>
        <row r="55">
          <cell r="E55" t="str">
            <v>8067</v>
          </cell>
          <cell r="F55" t="str">
            <v>行政技术部</v>
          </cell>
          <cell r="G55" t="str">
            <v>潘沛</v>
          </cell>
        </row>
        <row r="56">
          <cell r="E56" t="str">
            <v>8069</v>
          </cell>
          <cell r="F56" t="str">
            <v>行政技术部</v>
          </cell>
          <cell r="G56" t="str">
            <v>倪志军</v>
          </cell>
        </row>
        <row r="57">
          <cell r="E57" t="str">
            <v>8070</v>
          </cell>
          <cell r="F57" t="str">
            <v>行政技术部</v>
          </cell>
          <cell r="G57" t="str">
            <v>周婷</v>
          </cell>
        </row>
        <row r="58">
          <cell r="E58" t="str">
            <v>8071</v>
          </cell>
          <cell r="F58" t="str">
            <v>行政技术部</v>
          </cell>
          <cell r="G58" t="str">
            <v>诸建</v>
          </cell>
        </row>
        <row r="59">
          <cell r="E59" t="str">
            <v>8072</v>
          </cell>
          <cell r="F59" t="str">
            <v>行政技术部</v>
          </cell>
          <cell r="G59" t="str">
            <v>陈荣祥</v>
          </cell>
        </row>
        <row r="60">
          <cell r="E60" t="str">
            <v>8073</v>
          </cell>
          <cell r="F60" t="str">
            <v>行政技术部</v>
          </cell>
          <cell r="G60" t="str">
            <v>欧阳淑琼</v>
          </cell>
        </row>
        <row r="61">
          <cell r="E61" t="str">
            <v>8074</v>
          </cell>
          <cell r="F61" t="str">
            <v>行政技术部</v>
          </cell>
          <cell r="G61" t="str">
            <v>王梨青</v>
          </cell>
        </row>
        <row r="62">
          <cell r="E62" t="str">
            <v>8077</v>
          </cell>
          <cell r="F62" t="str">
            <v>行政技术部</v>
          </cell>
          <cell r="G62" t="str">
            <v>陈继</v>
          </cell>
        </row>
        <row r="63">
          <cell r="E63" t="str">
            <v>8080</v>
          </cell>
          <cell r="F63" t="str">
            <v>行政技术部</v>
          </cell>
          <cell r="G63" t="str">
            <v>王康林</v>
          </cell>
        </row>
        <row r="64">
          <cell r="E64" t="str">
            <v>8083</v>
          </cell>
          <cell r="F64" t="str">
            <v>行政技术部</v>
          </cell>
          <cell r="G64" t="str">
            <v>朱晓枫</v>
          </cell>
        </row>
        <row r="65">
          <cell r="E65" t="str">
            <v>8086</v>
          </cell>
          <cell r="F65" t="str">
            <v>行政技术部</v>
          </cell>
          <cell r="G65" t="str">
            <v>徐青</v>
          </cell>
        </row>
        <row r="66">
          <cell r="E66" t="str">
            <v>8087</v>
          </cell>
          <cell r="F66" t="str">
            <v>行政技术部</v>
          </cell>
          <cell r="G66" t="str">
            <v>张冯莉</v>
          </cell>
        </row>
        <row r="67">
          <cell r="E67" t="str">
            <v>8088</v>
          </cell>
          <cell r="F67" t="str">
            <v>行政技术部</v>
          </cell>
          <cell r="G67" t="str">
            <v>翁磊</v>
          </cell>
        </row>
        <row r="68">
          <cell r="E68" t="str">
            <v>8089</v>
          </cell>
          <cell r="F68" t="str">
            <v>行政技术部</v>
          </cell>
          <cell r="G68" t="str">
            <v>张超</v>
          </cell>
        </row>
        <row r="69">
          <cell r="E69" t="str">
            <v>8093</v>
          </cell>
          <cell r="F69" t="str">
            <v>行政工艺部</v>
          </cell>
          <cell r="G69" t="str">
            <v>张培军</v>
          </cell>
        </row>
        <row r="70">
          <cell r="E70" t="str">
            <v>8094</v>
          </cell>
          <cell r="F70" t="str">
            <v>行政工艺部</v>
          </cell>
          <cell r="G70" t="str">
            <v>刘沁</v>
          </cell>
        </row>
        <row r="71">
          <cell r="E71" t="str">
            <v>8095</v>
          </cell>
          <cell r="F71" t="str">
            <v>行政工艺部</v>
          </cell>
          <cell r="G71" t="str">
            <v>傅凌剑</v>
          </cell>
        </row>
        <row r="72">
          <cell r="E72" t="str">
            <v>8096</v>
          </cell>
          <cell r="F72" t="str">
            <v>行政工艺部</v>
          </cell>
          <cell r="G72" t="str">
            <v>董俊祥</v>
          </cell>
        </row>
        <row r="73">
          <cell r="E73" t="str">
            <v>8228</v>
          </cell>
          <cell r="F73" t="str">
            <v>行政技术部</v>
          </cell>
          <cell r="G73" t="str">
            <v>潘春妹</v>
          </cell>
        </row>
        <row r="74">
          <cell r="E74" t="str">
            <v>8204</v>
          </cell>
          <cell r="F74" t="str">
            <v>行政技术部</v>
          </cell>
          <cell r="G74" t="str">
            <v>罗晓红</v>
          </cell>
        </row>
        <row r="75">
          <cell r="E75" t="str">
            <v>8098</v>
          </cell>
          <cell r="F75" t="str">
            <v>行政广州工厂</v>
          </cell>
          <cell r="G75" t="str">
            <v>刘良军</v>
          </cell>
        </row>
        <row r="76">
          <cell r="E76" t="str">
            <v>8102</v>
          </cell>
          <cell r="F76" t="str">
            <v>行政配件组</v>
          </cell>
          <cell r="G76" t="str">
            <v>沈志明</v>
          </cell>
        </row>
        <row r="77">
          <cell r="E77" t="str">
            <v>8103</v>
          </cell>
          <cell r="F77" t="str">
            <v>行政行政部</v>
          </cell>
          <cell r="G77" t="str">
            <v>顾伟杰</v>
          </cell>
        </row>
        <row r="78">
          <cell r="E78" t="str">
            <v>8109</v>
          </cell>
          <cell r="F78" t="str">
            <v>行政工艺部</v>
          </cell>
          <cell r="G78" t="str">
            <v>丁超</v>
          </cell>
        </row>
        <row r="79">
          <cell r="E79" t="str">
            <v>8111</v>
          </cell>
          <cell r="F79" t="str">
            <v>行政精益部</v>
          </cell>
          <cell r="G79" t="str">
            <v>邵金花</v>
          </cell>
        </row>
        <row r="80">
          <cell r="E80" t="str">
            <v>8114</v>
          </cell>
          <cell r="F80" t="str">
            <v>行政行政部</v>
          </cell>
          <cell r="G80" t="str">
            <v>张彩英</v>
          </cell>
        </row>
        <row r="81">
          <cell r="E81" t="str">
            <v>8115</v>
          </cell>
          <cell r="F81" t="str">
            <v>行政IT部</v>
          </cell>
          <cell r="G81" t="str">
            <v>范才荣</v>
          </cell>
        </row>
        <row r="82">
          <cell r="E82" t="str">
            <v>8117</v>
          </cell>
          <cell r="F82" t="str">
            <v>行政销售部</v>
          </cell>
          <cell r="G82" t="str">
            <v>李林</v>
          </cell>
        </row>
        <row r="83">
          <cell r="E83" t="str">
            <v>8118</v>
          </cell>
          <cell r="F83" t="str">
            <v>行政财务部</v>
          </cell>
          <cell r="G83" t="str">
            <v>胡涛</v>
          </cell>
        </row>
        <row r="84">
          <cell r="E84" t="str">
            <v>8119</v>
          </cell>
          <cell r="F84" t="str">
            <v>行政销售部</v>
          </cell>
          <cell r="G84" t="str">
            <v>梁颖</v>
          </cell>
        </row>
        <row r="85">
          <cell r="E85" t="str">
            <v>8223</v>
          </cell>
          <cell r="F85" t="str">
            <v>行政技术部</v>
          </cell>
          <cell r="G85" t="str">
            <v>单永凤</v>
          </cell>
        </row>
        <row r="86">
          <cell r="E86" t="str">
            <v>8232</v>
          </cell>
          <cell r="F86" t="str">
            <v>行政电缆车间</v>
          </cell>
          <cell r="G86" t="str">
            <v>潘强</v>
          </cell>
        </row>
        <row r="87">
          <cell r="E87" t="str">
            <v>8240</v>
          </cell>
          <cell r="F87" t="str">
            <v>行政工艺部</v>
          </cell>
          <cell r="G87" t="str">
            <v>王二宏</v>
          </cell>
        </row>
        <row r="88">
          <cell r="E88" t="str">
            <v>8250</v>
          </cell>
          <cell r="F88" t="str">
            <v>行政精益部</v>
          </cell>
          <cell r="G88" t="str">
            <v>李高军</v>
          </cell>
        </row>
        <row r="89">
          <cell r="E89" t="str">
            <v>8254</v>
          </cell>
          <cell r="F89" t="str">
            <v>行政技术部</v>
          </cell>
          <cell r="G89" t="str">
            <v>钟俊显</v>
          </cell>
        </row>
        <row r="90">
          <cell r="E90" t="str">
            <v>8257</v>
          </cell>
          <cell r="F90" t="str">
            <v>行政财务部</v>
          </cell>
          <cell r="G90" t="str">
            <v>沈孝春</v>
          </cell>
        </row>
        <row r="91">
          <cell r="E91" t="str">
            <v>8258</v>
          </cell>
          <cell r="F91" t="str">
            <v>行政技术部</v>
          </cell>
          <cell r="G91" t="str">
            <v>顾丽萍</v>
          </cell>
        </row>
        <row r="92">
          <cell r="E92" t="str">
            <v>8267</v>
          </cell>
          <cell r="F92" t="str">
            <v>行政销售部</v>
          </cell>
          <cell r="G92" t="str">
            <v>蔡良慧</v>
          </cell>
        </row>
        <row r="93">
          <cell r="E93" t="str">
            <v>8329</v>
          </cell>
          <cell r="F93" t="str">
            <v>行政财务部</v>
          </cell>
          <cell r="G93" t="str">
            <v>陈寿千</v>
          </cell>
        </row>
        <row r="94">
          <cell r="E94" t="str">
            <v>8360</v>
          </cell>
          <cell r="F94" t="str">
            <v>行政技术部</v>
          </cell>
          <cell r="G94" t="str">
            <v>孙思</v>
          </cell>
        </row>
        <row r="95">
          <cell r="E95" t="str">
            <v>8385</v>
          </cell>
          <cell r="F95" t="str">
            <v>行政技术部</v>
          </cell>
          <cell r="G95" t="str">
            <v>吴莲莲</v>
          </cell>
        </row>
        <row r="96">
          <cell r="E96" t="str">
            <v>8396</v>
          </cell>
          <cell r="F96" t="str">
            <v>行政采购部</v>
          </cell>
          <cell r="G96" t="str">
            <v>倪燕</v>
          </cell>
        </row>
        <row r="97">
          <cell r="E97" t="str">
            <v>8405</v>
          </cell>
          <cell r="F97" t="str">
            <v>行政技术部</v>
          </cell>
          <cell r="G97" t="str">
            <v>孙薇</v>
          </cell>
        </row>
        <row r="98">
          <cell r="E98" t="str">
            <v>8407</v>
          </cell>
          <cell r="F98" t="str">
            <v>行政采购部</v>
          </cell>
          <cell r="G98" t="str">
            <v>潘沈心悦</v>
          </cell>
        </row>
        <row r="99">
          <cell r="E99" t="str">
            <v>8456</v>
          </cell>
          <cell r="F99" t="str">
            <v>行政财务部</v>
          </cell>
          <cell r="G99" t="str">
            <v>施莉</v>
          </cell>
        </row>
        <row r="100">
          <cell r="E100" t="str">
            <v>8527</v>
          </cell>
          <cell r="F100" t="str">
            <v>行政财务部</v>
          </cell>
          <cell r="G100" t="str">
            <v>张艺华</v>
          </cell>
        </row>
        <row r="101">
          <cell r="E101" t="str">
            <v>8562</v>
          </cell>
          <cell r="F101" t="str">
            <v>行政技术部</v>
          </cell>
          <cell r="G101" t="str">
            <v>丁方敬</v>
          </cell>
        </row>
        <row r="102">
          <cell r="E102" t="str">
            <v>8721</v>
          </cell>
          <cell r="F102" t="str">
            <v>行政设备科</v>
          </cell>
          <cell r="G102" t="str">
            <v>王玉飞</v>
          </cell>
        </row>
        <row r="103">
          <cell r="E103" t="str">
            <v>8723</v>
          </cell>
          <cell r="F103" t="str">
            <v>行政设备科</v>
          </cell>
          <cell r="G103" t="str">
            <v>康萝男</v>
          </cell>
        </row>
        <row r="104">
          <cell r="E104" t="str">
            <v>8724</v>
          </cell>
          <cell r="F104" t="str">
            <v>行政设备科</v>
          </cell>
          <cell r="G104" t="str">
            <v>范新初</v>
          </cell>
        </row>
        <row r="105">
          <cell r="E105" t="str">
            <v>8725</v>
          </cell>
          <cell r="F105" t="str">
            <v>行政设备科</v>
          </cell>
          <cell r="G105" t="str">
            <v>孙标</v>
          </cell>
        </row>
        <row r="106">
          <cell r="E106" t="str">
            <v>8726</v>
          </cell>
          <cell r="F106" t="str">
            <v>行政设备科</v>
          </cell>
          <cell r="G106" t="str">
            <v>康勇</v>
          </cell>
        </row>
        <row r="107">
          <cell r="E107" t="str">
            <v>8729</v>
          </cell>
          <cell r="F107" t="str">
            <v>行政总经办</v>
          </cell>
          <cell r="G107" t="str">
            <v>刘志亮</v>
          </cell>
        </row>
        <row r="108">
          <cell r="E108" t="str">
            <v>9801</v>
          </cell>
          <cell r="F108" t="str">
            <v>行政设备科</v>
          </cell>
          <cell r="G108" t="str">
            <v>王志飞</v>
          </cell>
        </row>
        <row r="109">
          <cell r="E109" t="str">
            <v>9810</v>
          </cell>
          <cell r="F109" t="str">
            <v>行政行政部</v>
          </cell>
          <cell r="G109" t="str">
            <v>周素华</v>
          </cell>
        </row>
        <row r="110">
          <cell r="E110" t="str">
            <v>76083</v>
          </cell>
          <cell r="F110" t="str">
            <v>行政天津车间</v>
          </cell>
          <cell r="G110" t="str">
            <v>郝云玮</v>
          </cell>
        </row>
        <row r="111">
          <cell r="E111" t="str">
            <v>3012</v>
          </cell>
          <cell r="F111" t="str">
            <v>接插件计划员</v>
          </cell>
          <cell r="G111" t="str">
            <v>陈鹏伟</v>
          </cell>
        </row>
        <row r="112">
          <cell r="E112" t="str">
            <v>8599</v>
          </cell>
          <cell r="F112" t="str">
            <v>行政技术部</v>
          </cell>
          <cell r="G112" t="str">
            <v>冯杰</v>
          </cell>
        </row>
        <row r="113">
          <cell r="E113" t="str">
            <v>2009</v>
          </cell>
          <cell r="F113" t="str">
            <v>行政线束车间</v>
          </cell>
          <cell r="G113" t="str">
            <v>朱井云</v>
          </cell>
        </row>
        <row r="114">
          <cell r="E114" t="str">
            <v>8603</v>
          </cell>
          <cell r="F114" t="str">
            <v>行政销售部</v>
          </cell>
          <cell r="G114" t="str">
            <v>施沁</v>
          </cell>
        </row>
        <row r="115">
          <cell r="E115" t="str">
            <v>8029</v>
          </cell>
          <cell r="F115" t="str">
            <v>行政财务部</v>
          </cell>
          <cell r="G115" t="str">
            <v>金志华</v>
          </cell>
        </row>
        <row r="116">
          <cell r="E116" t="str">
            <v>8586</v>
          </cell>
          <cell r="F116" t="str">
            <v>行政IT部</v>
          </cell>
          <cell r="G116" t="str">
            <v>邱宗扬</v>
          </cell>
        </row>
        <row r="117">
          <cell r="E117" t="str">
            <v>8632</v>
          </cell>
          <cell r="F117" t="str">
            <v>行政工艺部</v>
          </cell>
          <cell r="G117" t="str">
            <v>夏玉华</v>
          </cell>
        </row>
        <row r="118">
          <cell r="E118" t="str">
            <v>7608</v>
          </cell>
          <cell r="F118" t="str">
            <v>天津车间</v>
          </cell>
          <cell r="G118" t="str">
            <v>周海丽</v>
          </cell>
        </row>
        <row r="119">
          <cell r="E119" t="str">
            <v>7606</v>
          </cell>
          <cell r="F119" t="str">
            <v>天津车间</v>
          </cell>
          <cell r="G119" t="str">
            <v>孙风英</v>
          </cell>
        </row>
        <row r="120">
          <cell r="E120" t="str">
            <v>7612</v>
          </cell>
          <cell r="F120" t="str">
            <v>天津车间</v>
          </cell>
          <cell r="G120" t="str">
            <v>施丽岩</v>
          </cell>
        </row>
        <row r="121">
          <cell r="E121" t="str">
            <v>7626</v>
          </cell>
          <cell r="F121" t="str">
            <v>天津车间</v>
          </cell>
          <cell r="G121" t="str">
            <v>李永娟</v>
          </cell>
        </row>
        <row r="122">
          <cell r="E122" t="str">
            <v>7697</v>
          </cell>
          <cell r="F122" t="str">
            <v>天津车间</v>
          </cell>
          <cell r="G122" t="str">
            <v>刘静</v>
          </cell>
        </row>
        <row r="123">
          <cell r="E123" t="str">
            <v>7695</v>
          </cell>
          <cell r="F123" t="str">
            <v>天津车间</v>
          </cell>
          <cell r="G123" t="str">
            <v>师丽燕</v>
          </cell>
        </row>
        <row r="124">
          <cell r="E124" t="str">
            <v>7623</v>
          </cell>
          <cell r="F124" t="str">
            <v>天津车间</v>
          </cell>
          <cell r="G124" t="str">
            <v>和丽花</v>
          </cell>
        </row>
        <row r="125">
          <cell r="E125" t="str">
            <v>7635</v>
          </cell>
          <cell r="F125" t="str">
            <v>天津车间</v>
          </cell>
          <cell r="G125" t="str">
            <v>杨雪花</v>
          </cell>
        </row>
        <row r="126">
          <cell r="E126" t="str">
            <v>7640</v>
          </cell>
          <cell r="F126" t="str">
            <v>天津车间</v>
          </cell>
          <cell r="G126" t="str">
            <v>米小艳</v>
          </cell>
        </row>
        <row r="127">
          <cell r="E127" t="str">
            <v>7763</v>
          </cell>
          <cell r="F127" t="str">
            <v>天津车间</v>
          </cell>
          <cell r="G127" t="str">
            <v>支小峰</v>
          </cell>
        </row>
        <row r="128">
          <cell r="E128" t="str">
            <v>7754</v>
          </cell>
          <cell r="F128" t="str">
            <v>天津车间</v>
          </cell>
          <cell r="G128" t="str">
            <v>郑丽明</v>
          </cell>
        </row>
        <row r="129">
          <cell r="E129" t="str">
            <v>7782</v>
          </cell>
          <cell r="F129" t="str">
            <v>天津车间</v>
          </cell>
          <cell r="G129" t="str">
            <v>曲龙雨</v>
          </cell>
        </row>
        <row r="130">
          <cell r="E130" t="str">
            <v>7796</v>
          </cell>
          <cell r="F130" t="str">
            <v>天津车间</v>
          </cell>
          <cell r="G130" t="str">
            <v>孙丽春</v>
          </cell>
        </row>
        <row r="131">
          <cell r="E131" t="str">
            <v>7797</v>
          </cell>
          <cell r="F131" t="str">
            <v>天津车间</v>
          </cell>
          <cell r="G131" t="str">
            <v>刘津正</v>
          </cell>
        </row>
        <row r="132">
          <cell r="E132" t="str">
            <v>8304</v>
          </cell>
          <cell r="F132" t="str">
            <v>天津车间</v>
          </cell>
          <cell r="G132" t="str">
            <v>王建华</v>
          </cell>
        </row>
        <row r="133">
          <cell r="E133" t="str">
            <v>8301</v>
          </cell>
          <cell r="F133" t="str">
            <v>天津车间</v>
          </cell>
          <cell r="G133" t="str">
            <v>高兰</v>
          </cell>
        </row>
        <row r="134">
          <cell r="E134" t="str">
            <v>8321</v>
          </cell>
          <cell r="F134" t="str">
            <v>天津车间</v>
          </cell>
          <cell r="G134" t="str">
            <v>穆艳茂</v>
          </cell>
        </row>
        <row r="135">
          <cell r="E135" t="str">
            <v>8293</v>
          </cell>
          <cell r="F135" t="str">
            <v>天津车间</v>
          </cell>
          <cell r="G135" t="str">
            <v>陈月云</v>
          </cell>
        </row>
        <row r="136">
          <cell r="E136" t="str">
            <v>8319</v>
          </cell>
          <cell r="F136" t="str">
            <v>天津车间</v>
          </cell>
          <cell r="G136" t="str">
            <v>隋庆梅</v>
          </cell>
        </row>
        <row r="137">
          <cell r="E137" t="str">
            <v>8313</v>
          </cell>
          <cell r="F137" t="str">
            <v>天津车间</v>
          </cell>
          <cell r="G137" t="str">
            <v>韩晓芹</v>
          </cell>
        </row>
        <row r="138">
          <cell r="E138" t="str">
            <v>8539</v>
          </cell>
          <cell r="F138" t="str">
            <v>天津车间</v>
          </cell>
          <cell r="G138" t="str">
            <v>侯宇霞</v>
          </cell>
        </row>
        <row r="139">
          <cell r="E139" t="str">
            <v>8578</v>
          </cell>
          <cell r="F139" t="str">
            <v>天津车间</v>
          </cell>
          <cell r="G139" t="str">
            <v>韩闻闻</v>
          </cell>
        </row>
        <row r="140">
          <cell r="E140" t="str">
            <v>8579</v>
          </cell>
          <cell r="F140" t="str">
            <v>天津车间</v>
          </cell>
          <cell r="G140" t="str">
            <v>赵永丽</v>
          </cell>
        </row>
        <row r="141">
          <cell r="E141" t="str">
            <v>7791</v>
          </cell>
          <cell r="F141" t="str">
            <v>天津车间</v>
          </cell>
          <cell r="G141" t="str">
            <v>贾淑红</v>
          </cell>
        </row>
        <row r="142">
          <cell r="E142" t="str">
            <v>7611</v>
          </cell>
          <cell r="F142" t="str">
            <v>天津车间</v>
          </cell>
          <cell r="G142" t="str">
            <v>苏曌伟</v>
          </cell>
        </row>
        <row r="143">
          <cell r="E143" t="str">
            <v>8294</v>
          </cell>
          <cell r="F143" t="str">
            <v>天津车间</v>
          </cell>
          <cell r="G143" t="str">
            <v>杨赛军</v>
          </cell>
        </row>
        <row r="144">
          <cell r="E144" t="str">
            <v>7648</v>
          </cell>
          <cell r="F144" t="str">
            <v>天津车间</v>
          </cell>
          <cell r="G144" t="str">
            <v>王金玉</v>
          </cell>
        </row>
        <row r="145">
          <cell r="E145" t="str">
            <v>8596</v>
          </cell>
          <cell r="F145" t="str">
            <v>天津车间</v>
          </cell>
          <cell r="G145" t="str">
            <v>关李娟</v>
          </cell>
        </row>
        <row r="146">
          <cell r="E146" t="str">
            <v>8582</v>
          </cell>
          <cell r="F146" t="str">
            <v>天津车间</v>
          </cell>
          <cell r="G146" t="str">
            <v>贺苹</v>
          </cell>
        </row>
        <row r="147">
          <cell r="E147" t="str">
            <v>8601</v>
          </cell>
          <cell r="F147" t="str">
            <v>天津车间</v>
          </cell>
          <cell r="G147" t="str">
            <v>孙小凤</v>
          </cell>
        </row>
        <row r="148">
          <cell r="E148" t="str">
            <v>8595</v>
          </cell>
          <cell r="F148" t="str">
            <v>天津车间</v>
          </cell>
          <cell r="G148" t="str">
            <v>刘永雪</v>
          </cell>
        </row>
        <row r="149">
          <cell r="E149" t="str">
            <v>7634</v>
          </cell>
          <cell r="F149" t="str">
            <v>天津车间</v>
          </cell>
          <cell r="G149" t="str">
            <v>李建辉</v>
          </cell>
        </row>
        <row r="150">
          <cell r="E150" t="str">
            <v>7767</v>
          </cell>
          <cell r="F150" t="str">
            <v>天津车间</v>
          </cell>
          <cell r="G150" t="str">
            <v>李化功</v>
          </cell>
        </row>
        <row r="151">
          <cell r="E151" t="str">
            <v>7627</v>
          </cell>
          <cell r="F151" t="str">
            <v>天津车间</v>
          </cell>
          <cell r="G151" t="str">
            <v>曲红立</v>
          </cell>
        </row>
        <row r="152">
          <cell r="E152" t="str">
            <v>7698</v>
          </cell>
          <cell r="F152" t="str">
            <v>天津车间</v>
          </cell>
          <cell r="G152" t="str">
            <v>张杰</v>
          </cell>
        </row>
        <row r="153">
          <cell r="E153" t="str">
            <v>7647</v>
          </cell>
          <cell r="F153" t="str">
            <v>天津车间</v>
          </cell>
          <cell r="G153" t="str">
            <v>王亚芝</v>
          </cell>
        </row>
        <row r="154">
          <cell r="E154" t="str">
            <v>8307</v>
          </cell>
          <cell r="F154" t="str">
            <v>天津车间</v>
          </cell>
          <cell r="G154" t="str">
            <v>国雅慧</v>
          </cell>
        </row>
        <row r="155">
          <cell r="E155" t="str">
            <v>8326</v>
          </cell>
          <cell r="F155" t="str">
            <v>天津车间</v>
          </cell>
          <cell r="G155" t="str">
            <v>马伟豪</v>
          </cell>
        </row>
        <row r="156">
          <cell r="E156" t="str">
            <v>7786</v>
          </cell>
          <cell r="F156" t="str">
            <v>天津车间</v>
          </cell>
          <cell r="G156" t="str">
            <v>郑建美</v>
          </cell>
        </row>
        <row r="157">
          <cell r="E157" t="str">
            <v>7784</v>
          </cell>
          <cell r="F157" t="str">
            <v>天津车间</v>
          </cell>
          <cell r="G157" t="str">
            <v>方志娟</v>
          </cell>
        </row>
        <row r="158">
          <cell r="E158" t="str">
            <v>8295</v>
          </cell>
          <cell r="F158" t="str">
            <v>天津车间</v>
          </cell>
          <cell r="G158" t="str">
            <v>于复龙</v>
          </cell>
        </row>
        <row r="159">
          <cell r="E159" t="str">
            <v>8309</v>
          </cell>
          <cell r="F159" t="str">
            <v>天津车间</v>
          </cell>
          <cell r="G159" t="str">
            <v>李艳梅</v>
          </cell>
        </row>
        <row r="160">
          <cell r="E160" t="str">
            <v>8311</v>
          </cell>
          <cell r="F160" t="str">
            <v>天津车间</v>
          </cell>
          <cell r="G160" t="str">
            <v>曹菊玲</v>
          </cell>
        </row>
        <row r="161">
          <cell r="E161" t="str">
            <v>8598</v>
          </cell>
          <cell r="F161" t="str">
            <v>天津车间</v>
          </cell>
          <cell r="G161" t="str">
            <v>张桂华</v>
          </cell>
        </row>
        <row r="162">
          <cell r="E162" t="str">
            <v>8296</v>
          </cell>
          <cell r="F162" t="str">
            <v>天津车间</v>
          </cell>
          <cell r="G162" t="str">
            <v>李现华</v>
          </cell>
        </row>
        <row r="163">
          <cell r="E163" t="str">
            <v>7615</v>
          </cell>
          <cell r="F163" t="str">
            <v>天津车间</v>
          </cell>
          <cell r="G163" t="str">
            <v>祁乡萍</v>
          </cell>
        </row>
        <row r="164">
          <cell r="E164" t="str">
            <v>7785</v>
          </cell>
          <cell r="F164" t="str">
            <v>天津车间</v>
          </cell>
          <cell r="G164" t="str">
            <v>王珍珠</v>
          </cell>
        </row>
        <row r="165">
          <cell r="E165" t="str">
            <v>8630</v>
          </cell>
          <cell r="F165" t="str">
            <v>天津车间</v>
          </cell>
          <cell r="G165" t="str">
            <v>郭慧荣</v>
          </cell>
        </row>
        <row r="166">
          <cell r="E166" t="str">
            <v>8592</v>
          </cell>
          <cell r="F166" t="str">
            <v>天津车间</v>
          </cell>
          <cell r="G166" t="str">
            <v>曲俊青</v>
          </cell>
        </row>
        <row r="167">
          <cell r="E167" t="str">
            <v>8580</v>
          </cell>
          <cell r="F167" t="str">
            <v>天津车间</v>
          </cell>
          <cell r="G167" t="str">
            <v>康丽红</v>
          </cell>
        </row>
        <row r="168">
          <cell r="E168" t="str">
            <v>8611</v>
          </cell>
          <cell r="F168" t="str">
            <v>天津车间</v>
          </cell>
          <cell r="G168" t="str">
            <v>赵娜</v>
          </cell>
        </row>
        <row r="169">
          <cell r="E169" t="str">
            <v>8306</v>
          </cell>
          <cell r="F169" t="str">
            <v>天津车间</v>
          </cell>
          <cell r="G169" t="str">
            <v>杨亚超</v>
          </cell>
        </row>
        <row r="170">
          <cell r="E170" t="str">
            <v>8480</v>
          </cell>
          <cell r="F170" t="str">
            <v>天津车间</v>
          </cell>
          <cell r="G170" t="str">
            <v>孙荣荣</v>
          </cell>
        </row>
        <row r="171">
          <cell r="E171" t="str">
            <v>8577</v>
          </cell>
          <cell r="F171" t="str">
            <v>天津车间</v>
          </cell>
          <cell r="G171" t="str">
            <v>展铁军</v>
          </cell>
        </row>
        <row r="172">
          <cell r="E172" t="str">
            <v>8300</v>
          </cell>
          <cell r="F172" t="str">
            <v>天津车间</v>
          </cell>
          <cell r="G172" t="str">
            <v>胡满军</v>
          </cell>
        </row>
        <row r="173">
          <cell r="E173" t="str">
            <v>7638</v>
          </cell>
          <cell r="F173" t="str">
            <v>天津车间</v>
          </cell>
          <cell r="G173" t="str">
            <v>高潮</v>
          </cell>
        </row>
        <row r="174">
          <cell r="E174" t="str">
            <v>8477</v>
          </cell>
          <cell r="F174" t="str">
            <v>天津车间</v>
          </cell>
          <cell r="G174" t="str">
            <v>周立立</v>
          </cell>
        </row>
        <row r="175">
          <cell r="E175" t="str">
            <v>8316</v>
          </cell>
          <cell r="F175" t="str">
            <v>天津车间</v>
          </cell>
          <cell r="G175" t="str">
            <v>王彦辉</v>
          </cell>
        </row>
        <row r="176">
          <cell r="E176" t="str">
            <v>7607</v>
          </cell>
          <cell r="F176" t="str">
            <v>天津车间</v>
          </cell>
          <cell r="G176" t="str">
            <v>刘波</v>
          </cell>
        </row>
        <row r="177">
          <cell r="E177" t="str">
            <v>7605</v>
          </cell>
          <cell r="F177" t="str">
            <v>天津车间</v>
          </cell>
          <cell r="G177" t="str">
            <v>刘俊霞</v>
          </cell>
        </row>
        <row r="178">
          <cell r="E178" t="str">
            <v>7628</v>
          </cell>
          <cell r="F178" t="str">
            <v>天津车间</v>
          </cell>
          <cell r="G178" t="str">
            <v>肖子杨</v>
          </cell>
        </row>
        <row r="179">
          <cell r="E179" t="str">
            <v>8593</v>
          </cell>
          <cell r="F179" t="str">
            <v>天津车间</v>
          </cell>
          <cell r="G179" t="str">
            <v>王闯</v>
          </cell>
        </row>
        <row r="180">
          <cell r="E180" t="str">
            <v>7603</v>
          </cell>
          <cell r="F180" t="str">
            <v>天津车间</v>
          </cell>
          <cell r="G180" t="str">
            <v>胡雅丽</v>
          </cell>
        </row>
        <row r="181">
          <cell r="E181" t="str">
            <v>7690</v>
          </cell>
          <cell r="F181" t="str">
            <v>天津车间</v>
          </cell>
          <cell r="G181" t="str">
            <v>胡海涛</v>
          </cell>
        </row>
        <row r="182">
          <cell r="E182" t="str">
            <v>7708</v>
          </cell>
          <cell r="F182" t="str">
            <v>天津车间</v>
          </cell>
          <cell r="G182" t="str">
            <v>王景峰</v>
          </cell>
        </row>
        <row r="183">
          <cell r="E183" t="str">
            <v>7610</v>
          </cell>
          <cell r="F183" t="str">
            <v>天津车间</v>
          </cell>
          <cell r="G183" t="str">
            <v>周士杰</v>
          </cell>
        </row>
        <row r="184">
          <cell r="E184" t="str">
            <v>7707</v>
          </cell>
          <cell r="F184" t="str">
            <v>天津车间</v>
          </cell>
          <cell r="G184" t="str">
            <v>闻国亮</v>
          </cell>
        </row>
        <row r="185">
          <cell r="E185" t="str">
            <v>7706</v>
          </cell>
          <cell r="F185" t="str">
            <v>天津车间</v>
          </cell>
          <cell r="G185" t="str">
            <v>史志远</v>
          </cell>
        </row>
        <row r="186">
          <cell r="E186" t="str">
            <v>7760</v>
          </cell>
          <cell r="F186" t="str">
            <v>天津车间</v>
          </cell>
          <cell r="G186" t="str">
            <v>高淑飞</v>
          </cell>
        </row>
        <row r="187">
          <cell r="E187" t="str">
            <v>7795</v>
          </cell>
          <cell r="F187" t="str">
            <v>天津车间</v>
          </cell>
          <cell r="G187" t="str">
            <v>原智明</v>
          </cell>
        </row>
        <row r="188">
          <cell r="E188" t="str">
            <v>7609</v>
          </cell>
          <cell r="F188" t="str">
            <v>天津车间</v>
          </cell>
          <cell r="G188" t="str">
            <v>李占军</v>
          </cell>
        </row>
        <row r="189">
          <cell r="E189" t="str">
            <v>8469</v>
          </cell>
          <cell r="F189" t="str">
            <v>天津车间</v>
          </cell>
          <cell r="G189" t="str">
            <v>时利强</v>
          </cell>
        </row>
        <row r="190">
          <cell r="E190" t="str">
            <v>8594</v>
          </cell>
          <cell r="F190" t="str">
            <v>天津车间</v>
          </cell>
          <cell r="G190" t="str">
            <v>果娟</v>
          </cell>
        </row>
        <row r="191">
          <cell r="E191" t="str">
            <v>7702</v>
          </cell>
          <cell r="F191" t="str">
            <v>天津车间</v>
          </cell>
          <cell r="G191" t="str">
            <v>唐光喜</v>
          </cell>
        </row>
        <row r="192">
          <cell r="E192" t="str">
            <v>8637</v>
          </cell>
          <cell r="F192" t="str">
            <v>天津车间</v>
          </cell>
          <cell r="G192" t="str">
            <v>刘健</v>
          </cell>
        </row>
        <row r="193">
          <cell r="E193" t="str">
            <v>5015</v>
          </cell>
          <cell r="F193" t="str">
            <v>天津车间</v>
          </cell>
          <cell r="G193" t="str">
            <v>王丽</v>
          </cell>
        </row>
        <row r="194">
          <cell r="E194" t="str">
            <v>5016</v>
          </cell>
          <cell r="F194" t="str">
            <v>天津车间</v>
          </cell>
          <cell r="G194" t="str">
            <v>王金钢</v>
          </cell>
        </row>
        <row r="195">
          <cell r="E195" t="str">
            <v>8560</v>
          </cell>
          <cell r="F195" t="str">
            <v>天津车间</v>
          </cell>
          <cell r="G195" t="str">
            <v>董铁梅</v>
          </cell>
        </row>
        <row r="196">
          <cell r="E196" t="str">
            <v>7804</v>
          </cell>
          <cell r="F196" t="str">
            <v>广州工厂</v>
          </cell>
          <cell r="G196" t="str">
            <v>方浩扬</v>
          </cell>
        </row>
        <row r="197">
          <cell r="E197" t="str">
            <v>7805</v>
          </cell>
          <cell r="F197" t="str">
            <v>广州工厂</v>
          </cell>
          <cell r="G197" t="str">
            <v>吴江英</v>
          </cell>
        </row>
        <row r="198">
          <cell r="E198" t="str">
            <v>7808</v>
          </cell>
          <cell r="F198" t="str">
            <v>广州工厂</v>
          </cell>
          <cell r="G198" t="str">
            <v>宋志生</v>
          </cell>
        </row>
        <row r="199">
          <cell r="E199" t="str">
            <v>7809</v>
          </cell>
          <cell r="F199" t="str">
            <v>广州工厂</v>
          </cell>
          <cell r="G199" t="str">
            <v>欧晴朗</v>
          </cell>
        </row>
        <row r="200">
          <cell r="E200" t="str">
            <v>7810</v>
          </cell>
          <cell r="F200" t="str">
            <v>广州工厂</v>
          </cell>
          <cell r="G200" t="str">
            <v>梁普翔</v>
          </cell>
        </row>
        <row r="201">
          <cell r="E201" t="str">
            <v>7813</v>
          </cell>
          <cell r="F201" t="str">
            <v>广州工厂</v>
          </cell>
          <cell r="G201" t="str">
            <v>唐能能</v>
          </cell>
        </row>
        <row r="202">
          <cell r="E202" t="str">
            <v>7823</v>
          </cell>
          <cell r="F202" t="str">
            <v>广州工厂</v>
          </cell>
          <cell r="G202" t="str">
            <v>严庆深</v>
          </cell>
        </row>
        <row r="203">
          <cell r="E203" t="str">
            <v>7827</v>
          </cell>
          <cell r="F203" t="str">
            <v>广州工厂</v>
          </cell>
          <cell r="G203" t="str">
            <v>杨文均</v>
          </cell>
        </row>
        <row r="204">
          <cell r="E204" t="str">
            <v>7832</v>
          </cell>
          <cell r="F204" t="str">
            <v>广州工厂</v>
          </cell>
          <cell r="G204" t="str">
            <v>赵清华</v>
          </cell>
        </row>
        <row r="205">
          <cell r="E205" t="str">
            <v>7835</v>
          </cell>
          <cell r="F205" t="str">
            <v>广州工厂</v>
          </cell>
          <cell r="G205" t="str">
            <v>黄家卓</v>
          </cell>
        </row>
        <row r="206">
          <cell r="E206" t="str">
            <v>7837</v>
          </cell>
          <cell r="F206" t="str">
            <v>广州工厂</v>
          </cell>
          <cell r="G206" t="str">
            <v>林寅</v>
          </cell>
        </row>
        <row r="207">
          <cell r="E207" t="str">
            <v>7838</v>
          </cell>
          <cell r="F207" t="str">
            <v>广州工厂</v>
          </cell>
          <cell r="G207" t="str">
            <v>方浩智</v>
          </cell>
        </row>
        <row r="208">
          <cell r="E208" t="str">
            <v>7847</v>
          </cell>
          <cell r="F208" t="str">
            <v>广州工厂</v>
          </cell>
          <cell r="G208" t="str">
            <v>黄胜民</v>
          </cell>
        </row>
        <row r="209">
          <cell r="E209" t="str">
            <v>7849</v>
          </cell>
          <cell r="F209" t="str">
            <v>广州工厂</v>
          </cell>
          <cell r="G209" t="str">
            <v>李上子</v>
          </cell>
        </row>
        <row r="210">
          <cell r="E210" t="str">
            <v>7850</v>
          </cell>
          <cell r="F210" t="str">
            <v>广州工厂</v>
          </cell>
          <cell r="G210" t="str">
            <v>盘金英</v>
          </cell>
        </row>
        <row r="211">
          <cell r="E211" t="str">
            <v>7855</v>
          </cell>
          <cell r="F211" t="str">
            <v>广州工厂</v>
          </cell>
          <cell r="G211" t="str">
            <v>农兴亮</v>
          </cell>
        </row>
        <row r="212">
          <cell r="E212" t="str">
            <v>7857</v>
          </cell>
          <cell r="F212" t="str">
            <v>广州工厂</v>
          </cell>
          <cell r="G212" t="str">
            <v>李梦蝶</v>
          </cell>
        </row>
        <row r="213">
          <cell r="E213" t="str">
            <v>8282</v>
          </cell>
          <cell r="F213" t="str">
            <v>广州工厂</v>
          </cell>
          <cell r="G213" t="str">
            <v>何芳</v>
          </cell>
        </row>
        <row r="214">
          <cell r="E214" t="str">
            <v>3007</v>
          </cell>
          <cell r="F214" t="str">
            <v>广州工厂</v>
          </cell>
          <cell r="G214" t="str">
            <v>王波</v>
          </cell>
        </row>
        <row r="215">
          <cell r="E215" t="str">
            <v>3014</v>
          </cell>
          <cell r="F215" t="str">
            <v>广州工厂</v>
          </cell>
          <cell r="G215" t="str">
            <v>陈芹芹</v>
          </cell>
        </row>
        <row r="216">
          <cell r="E216" t="str">
            <v>2143</v>
          </cell>
          <cell r="F216" t="str">
            <v>广州工厂</v>
          </cell>
          <cell r="G216" t="str">
            <v>王丙苗</v>
          </cell>
        </row>
        <row r="217">
          <cell r="E217" t="str">
            <v>8292</v>
          </cell>
          <cell r="F217" t="str">
            <v>广州工厂</v>
          </cell>
          <cell r="G217" t="str">
            <v>朱惠琼</v>
          </cell>
        </row>
        <row r="218">
          <cell r="E218" t="str">
            <v>8284</v>
          </cell>
          <cell r="F218" t="str">
            <v>广州工厂</v>
          </cell>
          <cell r="G218" t="str">
            <v>孔洁连</v>
          </cell>
        </row>
        <row r="219">
          <cell r="E219" t="str">
            <v>8529</v>
          </cell>
          <cell r="F219" t="str">
            <v>广州工厂</v>
          </cell>
          <cell r="G219" t="str">
            <v>沈晓霞</v>
          </cell>
        </row>
        <row r="220">
          <cell r="E220" t="str">
            <v>8532</v>
          </cell>
          <cell r="F220" t="str">
            <v>广州工厂</v>
          </cell>
          <cell r="G220" t="str">
            <v>朱杰平</v>
          </cell>
        </row>
        <row r="221">
          <cell r="E221" t="str">
            <v>6207</v>
          </cell>
          <cell r="F221" t="str">
            <v>广州工厂</v>
          </cell>
          <cell r="G221" t="str">
            <v>牛六</v>
          </cell>
        </row>
        <row r="222">
          <cell r="E222" t="str">
            <v>8534</v>
          </cell>
          <cell r="F222" t="str">
            <v>广州工厂</v>
          </cell>
          <cell r="G222" t="str">
            <v>陆立军</v>
          </cell>
        </row>
        <row r="223">
          <cell r="E223" t="str">
            <v>2599</v>
          </cell>
          <cell r="F223" t="str">
            <v>广州工厂</v>
          </cell>
          <cell r="G223" t="str">
            <v>杨智锋</v>
          </cell>
        </row>
        <row r="224">
          <cell r="E224" t="str">
            <v>8535</v>
          </cell>
          <cell r="F224" t="str">
            <v>广州工厂</v>
          </cell>
          <cell r="G224" t="str">
            <v>李敏华</v>
          </cell>
        </row>
        <row r="225">
          <cell r="E225" t="str">
            <v>8552</v>
          </cell>
          <cell r="F225" t="str">
            <v>广州工厂</v>
          </cell>
          <cell r="G225" t="str">
            <v>尚晓超</v>
          </cell>
        </row>
        <row r="226">
          <cell r="E226" t="str">
            <v>8551</v>
          </cell>
          <cell r="F226" t="str">
            <v>广州工厂</v>
          </cell>
          <cell r="G226" t="str">
            <v>罗泽珍</v>
          </cell>
        </row>
        <row r="227">
          <cell r="E227" t="str">
            <v>8591</v>
          </cell>
          <cell r="F227" t="str">
            <v>广州工厂</v>
          </cell>
          <cell r="G227" t="str">
            <v>李春林</v>
          </cell>
        </row>
        <row r="228">
          <cell r="E228" t="str">
            <v>8617</v>
          </cell>
          <cell r="F228" t="str">
            <v>广州工厂</v>
          </cell>
          <cell r="G228" t="str">
            <v>冯剑锋</v>
          </cell>
        </row>
        <row r="229">
          <cell r="E229" t="str">
            <v>8616</v>
          </cell>
          <cell r="F229" t="str">
            <v>广州工厂</v>
          </cell>
          <cell r="G229" t="str">
            <v>李征东</v>
          </cell>
        </row>
        <row r="230">
          <cell r="E230" t="str">
            <v>8615</v>
          </cell>
          <cell r="F230" t="str">
            <v>广州工厂</v>
          </cell>
          <cell r="G230" t="str">
            <v>唐明辉</v>
          </cell>
        </row>
        <row r="231">
          <cell r="E231" t="str">
            <v>8614</v>
          </cell>
          <cell r="F231" t="str">
            <v>广州工厂</v>
          </cell>
          <cell r="G231" t="str">
            <v>杨镇平</v>
          </cell>
        </row>
        <row r="232">
          <cell r="E232" t="str">
            <v>8631</v>
          </cell>
          <cell r="F232" t="str">
            <v>广州工厂</v>
          </cell>
          <cell r="G232" t="str">
            <v>刘胜湘</v>
          </cell>
        </row>
        <row r="233">
          <cell r="E233" t="str">
            <v>8638</v>
          </cell>
          <cell r="F233" t="str">
            <v>广州工厂</v>
          </cell>
          <cell r="G233" t="str">
            <v>钟梅</v>
          </cell>
        </row>
        <row r="234">
          <cell r="E234" t="str">
            <v>3801</v>
          </cell>
          <cell r="F234" t="str">
            <v>开线车间</v>
          </cell>
          <cell r="G234" t="str">
            <v>李小雷</v>
          </cell>
        </row>
        <row r="235">
          <cell r="E235" t="str">
            <v>8346</v>
          </cell>
          <cell r="F235" t="str">
            <v>开线车间</v>
          </cell>
          <cell r="G235" t="str">
            <v>周保和</v>
          </cell>
        </row>
        <row r="236">
          <cell r="E236" t="str">
            <v>4227</v>
          </cell>
          <cell r="F236" t="str">
            <v>开线车间</v>
          </cell>
          <cell r="G236" t="str">
            <v>赵治功</v>
          </cell>
        </row>
        <row r="237">
          <cell r="E237" t="str">
            <v>3024</v>
          </cell>
          <cell r="F237" t="str">
            <v>接插件车间</v>
          </cell>
          <cell r="G237" t="str">
            <v>许磊</v>
          </cell>
        </row>
        <row r="238">
          <cell r="E238" t="str">
            <v>6211</v>
          </cell>
          <cell r="F238" t="str">
            <v>接插件车间</v>
          </cell>
          <cell r="G238" t="str">
            <v>袁同齐</v>
          </cell>
        </row>
        <row r="239">
          <cell r="E239" t="str">
            <v>6204</v>
          </cell>
          <cell r="F239" t="str">
            <v>接插件车间</v>
          </cell>
          <cell r="G239" t="str">
            <v>朱军华</v>
          </cell>
        </row>
        <row r="240">
          <cell r="E240" t="str">
            <v>3033</v>
          </cell>
          <cell r="F240" t="str">
            <v>接插件车间</v>
          </cell>
          <cell r="G240" t="str">
            <v>蔡惠娟</v>
          </cell>
        </row>
        <row r="241">
          <cell r="E241" t="str">
            <v>3034</v>
          </cell>
          <cell r="F241" t="str">
            <v>接插件车间</v>
          </cell>
          <cell r="G241" t="str">
            <v>张芬</v>
          </cell>
        </row>
        <row r="242">
          <cell r="E242" t="str">
            <v>6201</v>
          </cell>
          <cell r="F242" t="str">
            <v>接插件车间</v>
          </cell>
          <cell r="G242" t="str">
            <v>饶正来</v>
          </cell>
        </row>
        <row r="243">
          <cell r="E243" t="str">
            <v>3038</v>
          </cell>
          <cell r="F243" t="str">
            <v>接插件车间</v>
          </cell>
          <cell r="G243" t="str">
            <v>吴之荣</v>
          </cell>
        </row>
        <row r="244">
          <cell r="E244" t="str">
            <v>3040</v>
          </cell>
          <cell r="F244" t="str">
            <v>接插件车间</v>
          </cell>
          <cell r="G244" t="str">
            <v>杨润清</v>
          </cell>
        </row>
        <row r="245">
          <cell r="E245" t="str">
            <v>3041</v>
          </cell>
          <cell r="F245" t="str">
            <v>接插件车间</v>
          </cell>
          <cell r="G245" t="str">
            <v>刘世方</v>
          </cell>
        </row>
        <row r="246">
          <cell r="E246" t="str">
            <v>3042</v>
          </cell>
          <cell r="F246" t="str">
            <v>接插件车间</v>
          </cell>
          <cell r="G246" t="str">
            <v>周小莹</v>
          </cell>
        </row>
        <row r="247">
          <cell r="E247" t="str">
            <v>3046</v>
          </cell>
          <cell r="F247" t="str">
            <v>接插件车间</v>
          </cell>
          <cell r="G247" t="str">
            <v>李继森</v>
          </cell>
        </row>
        <row r="248">
          <cell r="E248" t="str">
            <v>3048</v>
          </cell>
          <cell r="F248" t="str">
            <v>接插件车间</v>
          </cell>
          <cell r="G248" t="str">
            <v>刘邦</v>
          </cell>
        </row>
        <row r="249">
          <cell r="E249" t="str">
            <v>3051</v>
          </cell>
          <cell r="F249" t="str">
            <v>接插件车间</v>
          </cell>
          <cell r="G249" t="str">
            <v>郭广风</v>
          </cell>
        </row>
        <row r="250">
          <cell r="E250" t="str">
            <v>3054</v>
          </cell>
          <cell r="F250" t="str">
            <v>接插件车间</v>
          </cell>
          <cell r="G250" t="str">
            <v>陈腊梅</v>
          </cell>
        </row>
        <row r="251">
          <cell r="E251" t="str">
            <v>3057</v>
          </cell>
          <cell r="F251" t="str">
            <v>接插件车间</v>
          </cell>
          <cell r="G251" t="str">
            <v>鲁满锋</v>
          </cell>
        </row>
        <row r="252">
          <cell r="E252" t="str">
            <v>3059</v>
          </cell>
          <cell r="F252" t="str">
            <v>接插件车间</v>
          </cell>
          <cell r="G252" t="str">
            <v>姜世中</v>
          </cell>
        </row>
        <row r="253">
          <cell r="E253" t="str">
            <v>3061</v>
          </cell>
          <cell r="F253" t="str">
            <v>接插件车间</v>
          </cell>
          <cell r="G253" t="str">
            <v>何秀华</v>
          </cell>
        </row>
        <row r="254">
          <cell r="E254" t="str">
            <v>3064</v>
          </cell>
          <cell r="F254" t="str">
            <v>接插件车间</v>
          </cell>
          <cell r="G254" t="str">
            <v>宋恩龙</v>
          </cell>
        </row>
        <row r="255">
          <cell r="E255" t="str">
            <v>3072</v>
          </cell>
          <cell r="F255" t="str">
            <v>接插件车间</v>
          </cell>
          <cell r="G255" t="str">
            <v>胡文文</v>
          </cell>
        </row>
        <row r="256">
          <cell r="E256" t="str">
            <v>3073</v>
          </cell>
          <cell r="F256" t="str">
            <v>接插件车间</v>
          </cell>
          <cell r="G256" t="str">
            <v>陈兆信</v>
          </cell>
        </row>
        <row r="257">
          <cell r="E257" t="str">
            <v>3075</v>
          </cell>
          <cell r="F257" t="str">
            <v>接插件车间</v>
          </cell>
          <cell r="G257" t="str">
            <v>路麦清</v>
          </cell>
        </row>
        <row r="258">
          <cell r="E258" t="str">
            <v>3077</v>
          </cell>
          <cell r="F258" t="str">
            <v>接插件车间</v>
          </cell>
          <cell r="G258" t="str">
            <v>许松</v>
          </cell>
        </row>
        <row r="259">
          <cell r="E259" t="str">
            <v>3078</v>
          </cell>
          <cell r="F259" t="str">
            <v>接插件车间</v>
          </cell>
          <cell r="G259" t="str">
            <v>时应根</v>
          </cell>
        </row>
        <row r="260">
          <cell r="E260" t="str">
            <v>3095</v>
          </cell>
          <cell r="F260" t="str">
            <v>接插件车间</v>
          </cell>
          <cell r="G260" t="str">
            <v>钱树娟</v>
          </cell>
        </row>
        <row r="261">
          <cell r="E261" t="str">
            <v>6217</v>
          </cell>
          <cell r="F261" t="str">
            <v>接插件车间</v>
          </cell>
          <cell r="G261" t="str">
            <v>刘贵龙</v>
          </cell>
        </row>
        <row r="262">
          <cell r="E262" t="str">
            <v>3118</v>
          </cell>
          <cell r="F262" t="str">
            <v>接插件车间</v>
          </cell>
          <cell r="G262" t="str">
            <v>罗伟</v>
          </cell>
        </row>
        <row r="263">
          <cell r="E263" t="str">
            <v>3123</v>
          </cell>
          <cell r="F263" t="str">
            <v>接插件车间</v>
          </cell>
          <cell r="G263" t="str">
            <v>崔红田</v>
          </cell>
        </row>
        <row r="264">
          <cell r="E264" t="str">
            <v>3131</v>
          </cell>
          <cell r="F264" t="str">
            <v>接插件车间</v>
          </cell>
          <cell r="G264" t="str">
            <v>单彩侠</v>
          </cell>
        </row>
        <row r="265">
          <cell r="E265" t="str">
            <v>3161</v>
          </cell>
          <cell r="F265" t="str">
            <v>接插件车间</v>
          </cell>
          <cell r="G265" t="str">
            <v>陈浩</v>
          </cell>
        </row>
        <row r="266">
          <cell r="E266" t="str">
            <v>3184</v>
          </cell>
          <cell r="F266" t="str">
            <v>接插件车间</v>
          </cell>
          <cell r="G266" t="str">
            <v>房丽娟</v>
          </cell>
        </row>
        <row r="267">
          <cell r="E267" t="str">
            <v>3190</v>
          </cell>
          <cell r="F267" t="str">
            <v>接插件车间</v>
          </cell>
          <cell r="G267" t="str">
            <v>岳旭丽</v>
          </cell>
        </row>
        <row r="268">
          <cell r="E268" t="str">
            <v>3210</v>
          </cell>
          <cell r="F268" t="str">
            <v>接插件车间</v>
          </cell>
          <cell r="G268" t="str">
            <v>陈豪</v>
          </cell>
        </row>
        <row r="269">
          <cell r="E269" t="str">
            <v>3213</v>
          </cell>
          <cell r="F269" t="str">
            <v>接插件车间</v>
          </cell>
          <cell r="G269" t="str">
            <v>应影</v>
          </cell>
        </row>
        <row r="270">
          <cell r="E270" t="str">
            <v>3217</v>
          </cell>
          <cell r="F270" t="str">
            <v>接插件车间</v>
          </cell>
          <cell r="G270" t="str">
            <v>徐应霞</v>
          </cell>
        </row>
        <row r="271">
          <cell r="E271" t="str">
            <v>3218</v>
          </cell>
          <cell r="F271" t="str">
            <v>接插件车间</v>
          </cell>
          <cell r="G271" t="str">
            <v>胡桂英</v>
          </cell>
        </row>
        <row r="272">
          <cell r="E272" t="str">
            <v>3249</v>
          </cell>
          <cell r="F272" t="str">
            <v>接插件车间</v>
          </cell>
          <cell r="G272" t="str">
            <v>陈洪</v>
          </cell>
        </row>
        <row r="273">
          <cell r="E273" t="str">
            <v>3250</v>
          </cell>
          <cell r="F273" t="str">
            <v>接插件车间</v>
          </cell>
          <cell r="G273" t="str">
            <v>占政宜</v>
          </cell>
        </row>
        <row r="274">
          <cell r="E274" t="str">
            <v>3293</v>
          </cell>
          <cell r="F274" t="str">
            <v>接插件车间</v>
          </cell>
          <cell r="G274" t="str">
            <v>康凤珍</v>
          </cell>
        </row>
        <row r="275">
          <cell r="E275" t="str">
            <v>3298</v>
          </cell>
          <cell r="F275" t="str">
            <v>接插件车间</v>
          </cell>
          <cell r="G275" t="str">
            <v>刘学伟</v>
          </cell>
        </row>
        <row r="276">
          <cell r="E276" t="str">
            <v>3307</v>
          </cell>
          <cell r="F276" t="str">
            <v>接插件车间</v>
          </cell>
          <cell r="G276" t="str">
            <v>熊小玲</v>
          </cell>
        </row>
        <row r="277">
          <cell r="E277" t="str">
            <v>3319</v>
          </cell>
          <cell r="F277" t="str">
            <v>接插件车间</v>
          </cell>
          <cell r="G277" t="str">
            <v>李兆辉</v>
          </cell>
        </row>
        <row r="278">
          <cell r="E278" t="str">
            <v>3329</v>
          </cell>
          <cell r="F278" t="str">
            <v>接插件车间</v>
          </cell>
          <cell r="G278" t="str">
            <v>谢尚涛</v>
          </cell>
        </row>
        <row r="279">
          <cell r="E279" t="str">
            <v>3333</v>
          </cell>
          <cell r="F279" t="str">
            <v>接插件车间</v>
          </cell>
          <cell r="G279" t="str">
            <v>章琴</v>
          </cell>
        </row>
        <row r="280">
          <cell r="E280" t="str">
            <v>3335</v>
          </cell>
          <cell r="F280" t="str">
            <v>接插件车间</v>
          </cell>
          <cell r="G280" t="str">
            <v>杨俊2</v>
          </cell>
        </row>
        <row r="281">
          <cell r="E281" t="str">
            <v>3337</v>
          </cell>
          <cell r="F281" t="str">
            <v>接插件车间</v>
          </cell>
          <cell r="G281" t="str">
            <v>王莉</v>
          </cell>
        </row>
        <row r="282">
          <cell r="E282" t="str">
            <v>3348</v>
          </cell>
          <cell r="F282" t="str">
            <v>接插件车间</v>
          </cell>
          <cell r="G282" t="str">
            <v>马华东</v>
          </cell>
        </row>
        <row r="283">
          <cell r="E283" t="str">
            <v>3359</v>
          </cell>
          <cell r="F283" t="str">
            <v>接插件车间</v>
          </cell>
          <cell r="G283" t="str">
            <v>张俊</v>
          </cell>
        </row>
        <row r="284">
          <cell r="E284" t="str">
            <v>3365</v>
          </cell>
          <cell r="F284" t="str">
            <v>接插件车间</v>
          </cell>
          <cell r="G284" t="str">
            <v>王燕</v>
          </cell>
        </row>
        <row r="285">
          <cell r="E285" t="str">
            <v>3366</v>
          </cell>
          <cell r="F285" t="str">
            <v>接插件车间</v>
          </cell>
          <cell r="G285" t="str">
            <v>于利英</v>
          </cell>
        </row>
        <row r="286">
          <cell r="E286" t="str">
            <v>3371</v>
          </cell>
          <cell r="F286" t="str">
            <v>接插件车间</v>
          </cell>
          <cell r="G286" t="str">
            <v>刘广娥</v>
          </cell>
        </row>
        <row r="287">
          <cell r="E287" t="str">
            <v>3513</v>
          </cell>
          <cell r="F287" t="str">
            <v>接插件车间</v>
          </cell>
          <cell r="G287" t="str">
            <v>陈刚2</v>
          </cell>
        </row>
        <row r="288">
          <cell r="E288" t="str">
            <v>3516</v>
          </cell>
          <cell r="F288" t="str">
            <v>接插件车间</v>
          </cell>
          <cell r="G288" t="str">
            <v>单歌利</v>
          </cell>
        </row>
        <row r="289">
          <cell r="E289" t="str">
            <v>6213</v>
          </cell>
          <cell r="F289" t="str">
            <v>接插件车间</v>
          </cell>
          <cell r="G289" t="str">
            <v>赵星</v>
          </cell>
        </row>
        <row r="290">
          <cell r="E290" t="str">
            <v>6208</v>
          </cell>
          <cell r="F290" t="str">
            <v>接插件车间</v>
          </cell>
          <cell r="G290" t="str">
            <v>杜爱勇</v>
          </cell>
        </row>
        <row r="291">
          <cell r="E291" t="str">
            <v>3544</v>
          </cell>
          <cell r="F291" t="str">
            <v>接插件车间</v>
          </cell>
          <cell r="G291" t="str">
            <v>周士军</v>
          </cell>
        </row>
        <row r="292">
          <cell r="E292" t="str">
            <v>3573</v>
          </cell>
          <cell r="F292" t="str">
            <v>接插件车间</v>
          </cell>
          <cell r="G292" t="str">
            <v>王方祥</v>
          </cell>
        </row>
        <row r="293">
          <cell r="E293" t="str">
            <v>3650</v>
          </cell>
          <cell r="F293" t="str">
            <v>接插件车间</v>
          </cell>
          <cell r="G293" t="str">
            <v>廖海霞</v>
          </cell>
        </row>
        <row r="294">
          <cell r="E294" t="str">
            <v>6209</v>
          </cell>
          <cell r="F294" t="str">
            <v>接插件车间</v>
          </cell>
          <cell r="G294" t="str">
            <v>李高海</v>
          </cell>
        </row>
        <row r="295">
          <cell r="E295" t="str">
            <v>3671</v>
          </cell>
          <cell r="F295" t="str">
            <v>接插件车间</v>
          </cell>
          <cell r="G295" t="str">
            <v>张飞</v>
          </cell>
        </row>
        <row r="296">
          <cell r="E296" t="str">
            <v>3101</v>
          </cell>
          <cell r="F296" t="str">
            <v>接插件车间</v>
          </cell>
          <cell r="G296" t="str">
            <v>张谋学</v>
          </cell>
        </row>
        <row r="297">
          <cell r="E297" t="str">
            <v>3104</v>
          </cell>
          <cell r="F297" t="str">
            <v>接插件车间</v>
          </cell>
          <cell r="G297" t="str">
            <v>张小娥</v>
          </cell>
        </row>
        <row r="298">
          <cell r="E298" t="str">
            <v>3105</v>
          </cell>
          <cell r="F298" t="str">
            <v>接插件车间</v>
          </cell>
          <cell r="G298" t="str">
            <v>唐波</v>
          </cell>
        </row>
        <row r="299">
          <cell r="E299" t="str">
            <v>3107</v>
          </cell>
          <cell r="F299" t="str">
            <v>接插件车间</v>
          </cell>
          <cell r="G299" t="str">
            <v>晁凤巧</v>
          </cell>
        </row>
        <row r="300">
          <cell r="E300" t="str">
            <v>6206</v>
          </cell>
          <cell r="F300" t="str">
            <v>接插件车间</v>
          </cell>
          <cell r="G300" t="str">
            <v>邢小波</v>
          </cell>
        </row>
        <row r="301">
          <cell r="E301" t="str">
            <v>6203</v>
          </cell>
          <cell r="F301" t="str">
            <v>接插件车间</v>
          </cell>
          <cell r="G301" t="str">
            <v>黄杜俊</v>
          </cell>
        </row>
        <row r="302">
          <cell r="E302" t="str">
            <v>6202</v>
          </cell>
          <cell r="F302" t="str">
            <v>接插件车间</v>
          </cell>
          <cell r="G302" t="str">
            <v>郭广彬</v>
          </cell>
        </row>
        <row r="303">
          <cell r="E303" t="str">
            <v>9809</v>
          </cell>
          <cell r="F303" t="str">
            <v>接插件车间</v>
          </cell>
          <cell r="G303" t="str">
            <v>周素珍</v>
          </cell>
        </row>
        <row r="304">
          <cell r="E304" t="str">
            <v>3039</v>
          </cell>
          <cell r="F304" t="str">
            <v>接插件车间</v>
          </cell>
          <cell r="G304" t="str">
            <v>吴焕</v>
          </cell>
        </row>
        <row r="305">
          <cell r="E305" t="str">
            <v>8274</v>
          </cell>
          <cell r="F305" t="str">
            <v>接插件车间</v>
          </cell>
          <cell r="G305" t="str">
            <v>郭红莲</v>
          </cell>
        </row>
        <row r="306">
          <cell r="E306" t="str">
            <v>6220</v>
          </cell>
          <cell r="F306" t="str">
            <v>接插件车间</v>
          </cell>
          <cell r="G306" t="str">
            <v>尤立凤</v>
          </cell>
        </row>
        <row r="307">
          <cell r="E307" t="str">
            <v>3394</v>
          </cell>
          <cell r="F307" t="str">
            <v>接插件车间</v>
          </cell>
          <cell r="G307" t="str">
            <v>杨娜娜</v>
          </cell>
        </row>
        <row r="308">
          <cell r="E308" t="str">
            <v>8390</v>
          </cell>
          <cell r="F308" t="str">
            <v>接插件车间</v>
          </cell>
          <cell r="G308" t="str">
            <v>李朋丽</v>
          </cell>
        </row>
        <row r="309">
          <cell r="E309" t="str">
            <v>8440</v>
          </cell>
          <cell r="F309" t="str">
            <v>接插件车间</v>
          </cell>
          <cell r="G309" t="str">
            <v>刘小杰</v>
          </cell>
        </row>
        <row r="310">
          <cell r="E310" t="str">
            <v>3108</v>
          </cell>
          <cell r="F310" t="str">
            <v>接插件车间</v>
          </cell>
          <cell r="G310" t="str">
            <v>黄霞</v>
          </cell>
        </row>
        <row r="311">
          <cell r="E311" t="str">
            <v>8424</v>
          </cell>
          <cell r="F311" t="str">
            <v>接插件车间</v>
          </cell>
          <cell r="G311" t="str">
            <v>王海波</v>
          </cell>
        </row>
        <row r="312">
          <cell r="E312" t="str">
            <v>3398</v>
          </cell>
          <cell r="F312" t="str">
            <v>接插件车间</v>
          </cell>
          <cell r="G312" t="str">
            <v>宣素平</v>
          </cell>
        </row>
        <row r="313">
          <cell r="E313" t="str">
            <v>8399</v>
          </cell>
          <cell r="F313" t="str">
            <v>接插件车间</v>
          </cell>
          <cell r="G313" t="str">
            <v>王品</v>
          </cell>
        </row>
        <row r="314">
          <cell r="E314" t="str">
            <v>3687</v>
          </cell>
          <cell r="F314" t="str">
            <v>接插件车间</v>
          </cell>
          <cell r="G314" t="str">
            <v>张雷</v>
          </cell>
        </row>
        <row r="315">
          <cell r="E315" t="str">
            <v>8393</v>
          </cell>
          <cell r="F315" t="str">
            <v>接插件车间</v>
          </cell>
          <cell r="G315" t="str">
            <v>郑涛</v>
          </cell>
        </row>
        <row r="316">
          <cell r="E316" t="str">
            <v>3409</v>
          </cell>
          <cell r="F316" t="str">
            <v>接插件车间</v>
          </cell>
          <cell r="G316" t="str">
            <v>成爱群</v>
          </cell>
        </row>
        <row r="317">
          <cell r="E317" t="str">
            <v>8606</v>
          </cell>
          <cell r="F317" t="str">
            <v>接插件车间</v>
          </cell>
          <cell r="G317" t="str">
            <v>周晓龙</v>
          </cell>
        </row>
        <row r="318">
          <cell r="E318" t="str">
            <v>3254</v>
          </cell>
          <cell r="F318" t="str">
            <v>接插件车间</v>
          </cell>
          <cell r="G318" t="str">
            <v>罗贵</v>
          </cell>
        </row>
        <row r="319">
          <cell r="E319" t="str">
            <v>7018</v>
          </cell>
          <cell r="F319" t="str">
            <v>接插件车间</v>
          </cell>
          <cell r="G319" t="str">
            <v>樊华灵</v>
          </cell>
        </row>
        <row r="320">
          <cell r="E320" t="str">
            <v>6219</v>
          </cell>
          <cell r="F320" t="str">
            <v>接插件车间</v>
          </cell>
          <cell r="G320" t="str">
            <v>迟运海</v>
          </cell>
        </row>
        <row r="321">
          <cell r="E321" t="str">
            <v>6221</v>
          </cell>
          <cell r="F321" t="str">
            <v>接插件车间</v>
          </cell>
          <cell r="G321" t="str">
            <v>赵小华</v>
          </cell>
        </row>
        <row r="322">
          <cell r="E322" t="str">
            <v>8573</v>
          </cell>
          <cell r="F322" t="str">
            <v>接插件车间</v>
          </cell>
          <cell r="G322" t="str">
            <v>房震超</v>
          </cell>
        </row>
        <row r="323">
          <cell r="E323" t="str">
            <v>8623</v>
          </cell>
          <cell r="F323" t="str">
            <v>接插件车间</v>
          </cell>
          <cell r="G323" t="str">
            <v>包晓祥</v>
          </cell>
        </row>
        <row r="324">
          <cell r="E324" t="str">
            <v>8567</v>
          </cell>
          <cell r="F324" t="str">
            <v>接插件车间</v>
          </cell>
          <cell r="G324" t="str">
            <v>周保连</v>
          </cell>
        </row>
        <row r="325">
          <cell r="E325" t="str">
            <v>8515</v>
          </cell>
          <cell r="F325" t="str">
            <v>接插件车间</v>
          </cell>
          <cell r="G325" t="str">
            <v>徐旺旺</v>
          </cell>
        </row>
        <row r="326">
          <cell r="E326" t="str">
            <v>8384</v>
          </cell>
          <cell r="F326" t="str">
            <v>接插件车间</v>
          </cell>
          <cell r="G326" t="str">
            <v>姚宇</v>
          </cell>
        </row>
        <row r="327">
          <cell r="E327" t="str">
            <v>3909</v>
          </cell>
          <cell r="F327" t="str">
            <v>接插件车间</v>
          </cell>
          <cell r="G327" t="str">
            <v>彭超</v>
          </cell>
        </row>
        <row r="328">
          <cell r="E328" t="str">
            <v>8502</v>
          </cell>
          <cell r="F328" t="str">
            <v>接插件车间</v>
          </cell>
          <cell r="G328" t="str">
            <v>蒲鸿贤</v>
          </cell>
        </row>
        <row r="329">
          <cell r="E329" t="str">
            <v>8607</v>
          </cell>
          <cell r="F329" t="str">
            <v>接插件车间</v>
          </cell>
          <cell r="G329" t="str">
            <v>吴然涛</v>
          </cell>
        </row>
        <row r="330">
          <cell r="E330" t="str">
            <v>8620</v>
          </cell>
          <cell r="F330" t="str">
            <v>接插件车间</v>
          </cell>
          <cell r="G330" t="str">
            <v>彭百福</v>
          </cell>
        </row>
        <row r="331">
          <cell r="E331" t="str">
            <v>3378</v>
          </cell>
          <cell r="F331" t="str">
            <v>接插件车间</v>
          </cell>
          <cell r="G331" t="str">
            <v>耿跃辉</v>
          </cell>
        </row>
        <row r="332">
          <cell r="E332" t="str">
            <v>3413</v>
          </cell>
          <cell r="F332" t="str">
            <v>接插件车间</v>
          </cell>
          <cell r="G332" t="str">
            <v>晁艳芹</v>
          </cell>
        </row>
        <row r="333">
          <cell r="E333" t="str">
            <v>8265</v>
          </cell>
          <cell r="F333" t="str">
            <v>接插件车间</v>
          </cell>
          <cell r="G333" t="str">
            <v>陶蕴</v>
          </cell>
        </row>
        <row r="334">
          <cell r="E334" t="str">
            <v>8270</v>
          </cell>
          <cell r="F334" t="str">
            <v>接插件车间</v>
          </cell>
          <cell r="G334" t="str">
            <v>陶东苏</v>
          </cell>
        </row>
        <row r="335">
          <cell r="E335" t="str">
            <v>8430</v>
          </cell>
          <cell r="F335" t="str">
            <v>接插件车间</v>
          </cell>
          <cell r="G335" t="str">
            <v>吴阿芳</v>
          </cell>
        </row>
        <row r="336">
          <cell r="E336" t="str">
            <v>3388</v>
          </cell>
          <cell r="F336" t="str">
            <v>接插件车间</v>
          </cell>
          <cell r="G336" t="str">
            <v>胡林喜</v>
          </cell>
        </row>
        <row r="337">
          <cell r="E337" t="str">
            <v>8503</v>
          </cell>
          <cell r="F337" t="str">
            <v>接插件车间</v>
          </cell>
          <cell r="G337" t="str">
            <v>李德银</v>
          </cell>
        </row>
        <row r="338">
          <cell r="E338" t="str">
            <v>3379</v>
          </cell>
          <cell r="F338" t="str">
            <v>接插件车间</v>
          </cell>
          <cell r="G338" t="str">
            <v>仲伟风</v>
          </cell>
        </row>
        <row r="339">
          <cell r="E339" t="str">
            <v>8545</v>
          </cell>
          <cell r="F339" t="str">
            <v>接插件车间</v>
          </cell>
          <cell r="G339" t="str">
            <v>王瑶瑶</v>
          </cell>
        </row>
        <row r="340">
          <cell r="E340" t="str">
            <v>8249</v>
          </cell>
          <cell r="F340" t="str">
            <v>接插件车间</v>
          </cell>
          <cell r="G340" t="str">
            <v>赵泽庆</v>
          </cell>
        </row>
        <row r="341">
          <cell r="E341" t="str">
            <v>3905</v>
          </cell>
          <cell r="F341" t="str">
            <v>接插件车间</v>
          </cell>
          <cell r="G341" t="str">
            <v>刘光友</v>
          </cell>
        </row>
        <row r="342">
          <cell r="E342" t="str">
            <v>3740</v>
          </cell>
          <cell r="F342" t="str">
            <v>接插件车间</v>
          </cell>
          <cell r="G342" t="str">
            <v>张学林</v>
          </cell>
        </row>
        <row r="343">
          <cell r="E343" t="str">
            <v>8332</v>
          </cell>
          <cell r="F343" t="str">
            <v>接插件车间</v>
          </cell>
          <cell r="G343" t="str">
            <v>张海军2</v>
          </cell>
        </row>
        <row r="344">
          <cell r="E344" t="str">
            <v>7011</v>
          </cell>
          <cell r="F344" t="str">
            <v>接插件车间</v>
          </cell>
          <cell r="G344" t="str">
            <v>江选玲</v>
          </cell>
        </row>
        <row r="345">
          <cell r="E345" t="str">
            <v>8517</v>
          </cell>
          <cell r="F345" t="str">
            <v>接插件车间</v>
          </cell>
          <cell r="G345" t="str">
            <v>成红霞</v>
          </cell>
        </row>
        <row r="346">
          <cell r="E346" t="str">
            <v>8268</v>
          </cell>
          <cell r="F346" t="str">
            <v>接插件车间</v>
          </cell>
          <cell r="G346" t="str">
            <v>张瑞</v>
          </cell>
        </row>
        <row r="347">
          <cell r="E347" t="str">
            <v>8544</v>
          </cell>
          <cell r="F347" t="str">
            <v>接插件车间</v>
          </cell>
          <cell r="G347" t="str">
            <v>周绍炎</v>
          </cell>
        </row>
        <row r="348">
          <cell r="E348" t="str">
            <v>8618</v>
          </cell>
          <cell r="F348" t="str">
            <v>接插件车间</v>
          </cell>
          <cell r="G348" t="str">
            <v>房震</v>
          </cell>
        </row>
        <row r="349">
          <cell r="E349" t="str">
            <v>8622</v>
          </cell>
          <cell r="F349" t="str">
            <v>接插件车间</v>
          </cell>
          <cell r="G349" t="str">
            <v>吴晓军</v>
          </cell>
        </row>
        <row r="350">
          <cell r="E350" t="str">
            <v>8624</v>
          </cell>
          <cell r="F350" t="str">
            <v>接插件车间</v>
          </cell>
          <cell r="G350" t="str">
            <v>刁鹏鹏</v>
          </cell>
        </row>
        <row r="351">
          <cell r="E351" t="str">
            <v>8625</v>
          </cell>
          <cell r="F351" t="str">
            <v>接插件车间</v>
          </cell>
          <cell r="G351" t="str">
            <v>陶相勇</v>
          </cell>
        </row>
        <row r="352">
          <cell r="E352" t="str">
            <v>8626</v>
          </cell>
          <cell r="F352" t="str">
            <v>接插件车间</v>
          </cell>
          <cell r="G352" t="str">
            <v>闻振星</v>
          </cell>
        </row>
        <row r="353">
          <cell r="E353" t="str">
            <v>8628</v>
          </cell>
          <cell r="F353" t="str">
            <v>接插件车间</v>
          </cell>
          <cell r="G353" t="str">
            <v>黄宏杰</v>
          </cell>
        </row>
        <row r="354">
          <cell r="E354" t="str">
            <v>8629</v>
          </cell>
          <cell r="F354" t="str">
            <v>接插件车间</v>
          </cell>
          <cell r="G354" t="str">
            <v>林秉飞</v>
          </cell>
        </row>
        <row r="355">
          <cell r="E355" t="str">
            <v>8627</v>
          </cell>
          <cell r="F355" t="str">
            <v>接插件车间</v>
          </cell>
          <cell r="G355" t="str">
            <v>张志国</v>
          </cell>
        </row>
        <row r="356">
          <cell r="E356" t="str">
            <v>8633</v>
          </cell>
          <cell r="F356" t="str">
            <v>接插件车间</v>
          </cell>
          <cell r="G356" t="str">
            <v>陈丽娜</v>
          </cell>
        </row>
        <row r="357">
          <cell r="E357" t="str">
            <v>8634</v>
          </cell>
          <cell r="F357" t="str">
            <v>接插件车间</v>
          </cell>
          <cell r="G357" t="str">
            <v>魏康康</v>
          </cell>
        </row>
        <row r="358">
          <cell r="E358" t="str">
            <v>8635</v>
          </cell>
          <cell r="F358" t="str">
            <v>接插件车间</v>
          </cell>
          <cell r="G358" t="str">
            <v>崔亚行</v>
          </cell>
        </row>
        <row r="359">
          <cell r="E359" t="str">
            <v>2505</v>
          </cell>
          <cell r="F359" t="str">
            <v>线束车间</v>
          </cell>
          <cell r="G359" t="str">
            <v>韩小园</v>
          </cell>
        </row>
        <row r="360">
          <cell r="E360" t="str">
            <v>8271</v>
          </cell>
          <cell r="F360" t="str">
            <v>线束车间</v>
          </cell>
          <cell r="G360" t="str">
            <v>张华丽</v>
          </cell>
        </row>
        <row r="361">
          <cell r="E361" t="str">
            <v>2412</v>
          </cell>
          <cell r="F361" t="str">
            <v>线束车间</v>
          </cell>
          <cell r="G361" t="str">
            <v>方英</v>
          </cell>
        </row>
        <row r="362">
          <cell r="E362" t="str">
            <v>2248</v>
          </cell>
          <cell r="F362" t="str">
            <v>线束车间</v>
          </cell>
          <cell r="G362" t="str">
            <v>杨长好</v>
          </cell>
        </row>
        <row r="363">
          <cell r="E363" t="str">
            <v>2541</v>
          </cell>
          <cell r="F363" t="str">
            <v>线束车间</v>
          </cell>
          <cell r="G363" t="str">
            <v>杨贤英</v>
          </cell>
        </row>
        <row r="364">
          <cell r="E364" t="str">
            <v>2295</v>
          </cell>
          <cell r="F364" t="str">
            <v>线束车间</v>
          </cell>
          <cell r="G364" t="str">
            <v>胡庆林</v>
          </cell>
        </row>
        <row r="365">
          <cell r="E365" t="str">
            <v>2537</v>
          </cell>
          <cell r="F365" t="str">
            <v>线束车间</v>
          </cell>
          <cell r="G365" t="str">
            <v>柯桂荣</v>
          </cell>
        </row>
        <row r="366">
          <cell r="E366" t="str">
            <v>6108</v>
          </cell>
          <cell r="F366" t="str">
            <v>线束车间</v>
          </cell>
          <cell r="G366" t="str">
            <v>李月芹</v>
          </cell>
        </row>
        <row r="367">
          <cell r="E367" t="str">
            <v>8255</v>
          </cell>
          <cell r="F367" t="str">
            <v>线束车间</v>
          </cell>
          <cell r="G367" t="str">
            <v>孟艳</v>
          </cell>
        </row>
        <row r="368">
          <cell r="E368" t="str">
            <v>2292</v>
          </cell>
          <cell r="F368" t="str">
            <v>线束车间</v>
          </cell>
          <cell r="G368" t="str">
            <v>崔阳阳</v>
          </cell>
        </row>
        <row r="369">
          <cell r="E369" t="str">
            <v>6113</v>
          </cell>
          <cell r="F369" t="str">
            <v>线束车间</v>
          </cell>
          <cell r="G369" t="str">
            <v>刘兰祥</v>
          </cell>
        </row>
        <row r="370">
          <cell r="E370" t="str">
            <v>2606</v>
          </cell>
          <cell r="F370" t="str">
            <v>线束车间</v>
          </cell>
          <cell r="G370" t="str">
            <v>胡国伟</v>
          </cell>
        </row>
        <row r="371">
          <cell r="E371" t="str">
            <v>6115</v>
          </cell>
          <cell r="F371" t="str">
            <v>线束车间</v>
          </cell>
          <cell r="G371" t="str">
            <v>金家龙</v>
          </cell>
        </row>
        <row r="372">
          <cell r="E372" t="str">
            <v>2485</v>
          </cell>
          <cell r="F372" t="str">
            <v>线束车间</v>
          </cell>
          <cell r="G372" t="str">
            <v>王川妹</v>
          </cell>
        </row>
        <row r="373">
          <cell r="E373" t="str">
            <v>9703</v>
          </cell>
          <cell r="F373" t="str">
            <v>线束车间</v>
          </cell>
          <cell r="G373" t="str">
            <v>王翠平</v>
          </cell>
        </row>
        <row r="374">
          <cell r="E374" t="str">
            <v>2021</v>
          </cell>
          <cell r="F374" t="str">
            <v>线束车间</v>
          </cell>
          <cell r="G374" t="str">
            <v>张晓艳</v>
          </cell>
        </row>
        <row r="375">
          <cell r="E375" t="str">
            <v>2101</v>
          </cell>
          <cell r="F375" t="str">
            <v>线束车间</v>
          </cell>
          <cell r="G375" t="str">
            <v>董月琴</v>
          </cell>
        </row>
        <row r="376">
          <cell r="E376" t="str">
            <v>2490</v>
          </cell>
          <cell r="F376" t="str">
            <v>线束车间</v>
          </cell>
          <cell r="G376" t="str">
            <v>季林芳</v>
          </cell>
        </row>
        <row r="377">
          <cell r="E377" t="str">
            <v>2145</v>
          </cell>
          <cell r="F377" t="str">
            <v>线束车间</v>
          </cell>
          <cell r="G377" t="str">
            <v>况传金</v>
          </cell>
        </row>
        <row r="378">
          <cell r="E378" t="str">
            <v>3722</v>
          </cell>
          <cell r="F378" t="str">
            <v>线束车间</v>
          </cell>
          <cell r="G378" t="str">
            <v>周自华</v>
          </cell>
        </row>
        <row r="379">
          <cell r="E379" t="str">
            <v>3802</v>
          </cell>
          <cell r="F379" t="str">
            <v>线束车间</v>
          </cell>
          <cell r="G379" t="str">
            <v>杨才彬</v>
          </cell>
        </row>
        <row r="380">
          <cell r="E380" t="str">
            <v>2581</v>
          </cell>
          <cell r="F380" t="str">
            <v>线束车间</v>
          </cell>
          <cell r="G380" t="str">
            <v>蔡娟娟</v>
          </cell>
        </row>
        <row r="381">
          <cell r="E381" t="str">
            <v>8504</v>
          </cell>
          <cell r="F381" t="str">
            <v>线束车间</v>
          </cell>
          <cell r="G381" t="str">
            <v>宋燕</v>
          </cell>
        </row>
        <row r="382">
          <cell r="E382" t="str">
            <v>2561</v>
          </cell>
          <cell r="F382" t="str">
            <v>线束车间</v>
          </cell>
          <cell r="G382" t="str">
            <v>刘丽</v>
          </cell>
        </row>
        <row r="383">
          <cell r="E383" t="str">
            <v>3726</v>
          </cell>
          <cell r="F383" t="str">
            <v>线束车间</v>
          </cell>
          <cell r="G383" t="str">
            <v>杨根</v>
          </cell>
        </row>
        <row r="384">
          <cell r="E384" t="str">
            <v>2016</v>
          </cell>
          <cell r="F384" t="str">
            <v>线束车间</v>
          </cell>
          <cell r="G384" t="str">
            <v>李慧</v>
          </cell>
        </row>
        <row r="385">
          <cell r="E385" t="str">
            <v>2511</v>
          </cell>
          <cell r="F385" t="str">
            <v>线束车间</v>
          </cell>
          <cell r="G385" t="str">
            <v>杨丹丹</v>
          </cell>
        </row>
        <row r="386">
          <cell r="E386" t="str">
            <v>3745</v>
          </cell>
          <cell r="F386" t="str">
            <v>线束车间</v>
          </cell>
          <cell r="G386" t="str">
            <v>曹莉</v>
          </cell>
        </row>
        <row r="387">
          <cell r="E387" t="str">
            <v>8563</v>
          </cell>
          <cell r="F387" t="str">
            <v>线束车间</v>
          </cell>
          <cell r="G387" t="str">
            <v>曹云花</v>
          </cell>
        </row>
        <row r="388">
          <cell r="E388" t="str">
            <v>8564</v>
          </cell>
          <cell r="F388" t="str">
            <v>线束车间</v>
          </cell>
          <cell r="G388" t="str">
            <v>魏晓俊</v>
          </cell>
        </row>
        <row r="389">
          <cell r="E389" t="str">
            <v>8276</v>
          </cell>
          <cell r="F389" t="str">
            <v>线束车间</v>
          </cell>
          <cell r="G389" t="str">
            <v>陈兰丽</v>
          </cell>
        </row>
        <row r="390">
          <cell r="E390" t="str">
            <v>8277</v>
          </cell>
          <cell r="F390" t="str">
            <v>线束车间</v>
          </cell>
          <cell r="G390" t="str">
            <v>潘春燕</v>
          </cell>
        </row>
        <row r="391">
          <cell r="E391" t="str">
            <v>2270</v>
          </cell>
          <cell r="F391" t="str">
            <v>线束车间</v>
          </cell>
          <cell r="G391" t="str">
            <v>李进</v>
          </cell>
        </row>
        <row r="392">
          <cell r="E392" t="str">
            <v>8279</v>
          </cell>
          <cell r="F392" t="str">
            <v>线束车间</v>
          </cell>
          <cell r="G392" t="str">
            <v>陈静</v>
          </cell>
        </row>
        <row r="393">
          <cell r="E393" t="str">
            <v>3703</v>
          </cell>
          <cell r="F393" t="str">
            <v>线束车间</v>
          </cell>
          <cell r="G393" t="str">
            <v>蒋庆德</v>
          </cell>
        </row>
        <row r="394">
          <cell r="E394" t="str">
            <v>2559</v>
          </cell>
          <cell r="F394" t="str">
            <v>线束车间</v>
          </cell>
          <cell r="G394" t="str">
            <v>王芬</v>
          </cell>
        </row>
        <row r="395">
          <cell r="E395" t="str">
            <v>6120</v>
          </cell>
          <cell r="F395" t="str">
            <v>线束车间</v>
          </cell>
          <cell r="G395" t="str">
            <v>王勇</v>
          </cell>
        </row>
        <row r="396">
          <cell r="E396" t="str">
            <v>2064</v>
          </cell>
          <cell r="F396" t="str">
            <v>线束车间</v>
          </cell>
          <cell r="G396" t="str">
            <v>周智慧</v>
          </cell>
        </row>
        <row r="397">
          <cell r="E397" t="str">
            <v>2129</v>
          </cell>
          <cell r="F397" t="str">
            <v>线束车间</v>
          </cell>
          <cell r="G397" t="str">
            <v>胡利平</v>
          </cell>
        </row>
        <row r="398">
          <cell r="E398" t="str">
            <v>2119</v>
          </cell>
          <cell r="F398" t="str">
            <v>线束车间</v>
          </cell>
          <cell r="G398" t="str">
            <v>琚慧萍</v>
          </cell>
        </row>
        <row r="399">
          <cell r="E399" t="str">
            <v>3377</v>
          </cell>
          <cell r="F399" t="str">
            <v>线束车间</v>
          </cell>
          <cell r="G399" t="str">
            <v>唐宜青</v>
          </cell>
        </row>
        <row r="400">
          <cell r="E400" t="str">
            <v>8280</v>
          </cell>
          <cell r="F400" t="str">
            <v>线束车间</v>
          </cell>
          <cell r="G400" t="str">
            <v>吴贻平</v>
          </cell>
        </row>
        <row r="401">
          <cell r="E401" t="str">
            <v>2574</v>
          </cell>
          <cell r="F401" t="str">
            <v>线束车间</v>
          </cell>
          <cell r="G401" t="str">
            <v>汪秀云</v>
          </cell>
        </row>
        <row r="402">
          <cell r="E402" t="str">
            <v>8569</v>
          </cell>
          <cell r="F402" t="str">
            <v>线束车间</v>
          </cell>
          <cell r="G402" t="str">
            <v>刘强雨</v>
          </cell>
        </row>
        <row r="403">
          <cell r="E403" t="str">
            <v>3704</v>
          </cell>
          <cell r="F403" t="str">
            <v>线束车间</v>
          </cell>
          <cell r="G403" t="str">
            <v>胡多地</v>
          </cell>
        </row>
        <row r="404">
          <cell r="E404" t="str">
            <v>2509</v>
          </cell>
          <cell r="F404" t="str">
            <v>线束车间</v>
          </cell>
          <cell r="G404" t="str">
            <v>陶鸾英</v>
          </cell>
        </row>
        <row r="405">
          <cell r="E405" t="str">
            <v>2546</v>
          </cell>
          <cell r="F405" t="str">
            <v>线束车间</v>
          </cell>
          <cell r="G405" t="str">
            <v>潘燕</v>
          </cell>
        </row>
        <row r="406">
          <cell r="E406" t="str">
            <v>2507</v>
          </cell>
          <cell r="F406" t="str">
            <v>线束车间</v>
          </cell>
          <cell r="G406" t="str">
            <v>刘小红</v>
          </cell>
        </row>
        <row r="407">
          <cell r="E407" t="str">
            <v>8512</v>
          </cell>
          <cell r="F407" t="str">
            <v>线束车间</v>
          </cell>
          <cell r="G407" t="str">
            <v>张博</v>
          </cell>
        </row>
        <row r="408">
          <cell r="E408" t="str">
            <v>2564</v>
          </cell>
          <cell r="F408" t="str">
            <v>线束车间</v>
          </cell>
          <cell r="G408" t="str">
            <v>李桥英</v>
          </cell>
        </row>
        <row r="409">
          <cell r="E409" t="str">
            <v>2457</v>
          </cell>
          <cell r="F409" t="str">
            <v>线束车间</v>
          </cell>
          <cell r="G409" t="str">
            <v>张海燕</v>
          </cell>
        </row>
        <row r="410">
          <cell r="E410" t="str">
            <v>8398</v>
          </cell>
          <cell r="F410" t="str">
            <v>线束车间</v>
          </cell>
          <cell r="G410" t="str">
            <v>杨俊杰</v>
          </cell>
        </row>
        <row r="411">
          <cell r="E411" t="str">
            <v>2557</v>
          </cell>
          <cell r="F411" t="str">
            <v>线束车间</v>
          </cell>
          <cell r="G411" t="str">
            <v>凡鑫</v>
          </cell>
        </row>
        <row r="412">
          <cell r="E412" t="str">
            <v>8264</v>
          </cell>
          <cell r="F412" t="str">
            <v>线束车间</v>
          </cell>
          <cell r="G412" t="str">
            <v>马绪苹</v>
          </cell>
        </row>
        <row r="413">
          <cell r="E413" t="str">
            <v>2150</v>
          </cell>
          <cell r="F413" t="str">
            <v>线束车间</v>
          </cell>
          <cell r="G413" t="str">
            <v>胡红梅</v>
          </cell>
        </row>
        <row r="414">
          <cell r="E414" t="str">
            <v>2401</v>
          </cell>
          <cell r="F414" t="str">
            <v>线束车间</v>
          </cell>
          <cell r="G414" t="str">
            <v>杨淑娴</v>
          </cell>
        </row>
        <row r="415">
          <cell r="E415" t="str">
            <v>2161</v>
          </cell>
          <cell r="F415" t="str">
            <v>线束车间</v>
          </cell>
          <cell r="G415" t="str">
            <v>陈恩群</v>
          </cell>
        </row>
        <row r="416">
          <cell r="E416" t="str">
            <v>2517</v>
          </cell>
          <cell r="F416" t="str">
            <v>线束车间</v>
          </cell>
          <cell r="G416" t="str">
            <v>田金芝</v>
          </cell>
        </row>
        <row r="417">
          <cell r="E417" t="str">
            <v>3708</v>
          </cell>
          <cell r="F417" t="str">
            <v>线束车间</v>
          </cell>
          <cell r="G417" t="str">
            <v>郭景员</v>
          </cell>
        </row>
        <row r="418">
          <cell r="E418" t="str">
            <v>2120</v>
          </cell>
          <cell r="F418" t="str">
            <v>线束车间</v>
          </cell>
          <cell r="G418" t="str">
            <v>王平</v>
          </cell>
        </row>
        <row r="419">
          <cell r="E419" t="str">
            <v>8414</v>
          </cell>
          <cell r="F419" t="str">
            <v>线束车间</v>
          </cell>
          <cell r="G419" t="str">
            <v>李丽</v>
          </cell>
        </row>
        <row r="420">
          <cell r="E420" t="str">
            <v>2128</v>
          </cell>
          <cell r="F420" t="str">
            <v>线束车间</v>
          </cell>
          <cell r="G420" t="str">
            <v>杨小娟</v>
          </cell>
        </row>
        <row r="421">
          <cell r="E421" t="str">
            <v>8447</v>
          </cell>
          <cell r="F421" t="str">
            <v>线束车间</v>
          </cell>
          <cell r="G421" t="str">
            <v>陈燕</v>
          </cell>
        </row>
        <row r="422">
          <cell r="E422" t="str">
            <v>3162</v>
          </cell>
          <cell r="F422" t="str">
            <v>线束车间</v>
          </cell>
          <cell r="G422" t="str">
            <v>闫苗云</v>
          </cell>
        </row>
        <row r="423">
          <cell r="E423" t="str">
            <v>2123</v>
          </cell>
          <cell r="F423" t="str">
            <v>线束车间</v>
          </cell>
          <cell r="G423" t="str">
            <v>申培培</v>
          </cell>
        </row>
        <row r="424">
          <cell r="E424" t="str">
            <v>6106</v>
          </cell>
          <cell r="F424" t="str">
            <v>线束车间</v>
          </cell>
          <cell r="G424" t="str">
            <v>王亚娟</v>
          </cell>
        </row>
        <row r="425">
          <cell r="E425" t="str">
            <v>2369</v>
          </cell>
          <cell r="F425" t="str">
            <v>线束车间</v>
          </cell>
          <cell r="G425" t="str">
            <v>闵燕</v>
          </cell>
        </row>
        <row r="426">
          <cell r="E426" t="str">
            <v>2518</v>
          </cell>
          <cell r="F426" t="str">
            <v>线束车间</v>
          </cell>
          <cell r="G426" t="str">
            <v>段冬梅</v>
          </cell>
        </row>
        <row r="427">
          <cell r="E427" t="str">
            <v>2132</v>
          </cell>
          <cell r="F427" t="str">
            <v>线束车间</v>
          </cell>
          <cell r="G427" t="str">
            <v>侯娟</v>
          </cell>
        </row>
        <row r="428">
          <cell r="E428" t="str">
            <v>8518</v>
          </cell>
          <cell r="F428" t="str">
            <v>线束车间</v>
          </cell>
          <cell r="G428" t="str">
            <v>吴红刚</v>
          </cell>
        </row>
        <row r="429">
          <cell r="E429" t="str">
            <v>3743</v>
          </cell>
          <cell r="F429" t="str">
            <v>线束车间</v>
          </cell>
          <cell r="G429" t="str">
            <v>唐大双</v>
          </cell>
        </row>
        <row r="430">
          <cell r="E430" t="str">
            <v>8520</v>
          </cell>
          <cell r="F430" t="str">
            <v>线束车间</v>
          </cell>
          <cell r="G430" t="str">
            <v>万良萍</v>
          </cell>
        </row>
        <row r="431">
          <cell r="E431" t="str">
            <v>2491</v>
          </cell>
          <cell r="F431" t="str">
            <v>线束车间</v>
          </cell>
          <cell r="G431" t="str">
            <v>谢文丽</v>
          </cell>
        </row>
        <row r="432">
          <cell r="E432" t="str">
            <v>2074</v>
          </cell>
          <cell r="F432" t="str">
            <v>线束车间</v>
          </cell>
          <cell r="G432" t="str">
            <v>杨琼</v>
          </cell>
        </row>
        <row r="433">
          <cell r="E433" t="str">
            <v>8521</v>
          </cell>
          <cell r="F433" t="str">
            <v>线束车间</v>
          </cell>
          <cell r="G433" t="str">
            <v>褚慧敏</v>
          </cell>
        </row>
        <row r="434">
          <cell r="E434" t="str">
            <v>8444</v>
          </cell>
          <cell r="F434" t="str">
            <v>线束车间</v>
          </cell>
          <cell r="G434" t="str">
            <v>刘萌萌</v>
          </cell>
        </row>
        <row r="435">
          <cell r="E435" t="str">
            <v>2263</v>
          </cell>
          <cell r="F435" t="str">
            <v>线束车间</v>
          </cell>
          <cell r="G435" t="str">
            <v>张容容</v>
          </cell>
        </row>
        <row r="436">
          <cell r="E436" t="str">
            <v>2548</v>
          </cell>
          <cell r="F436" t="str">
            <v>线束车间</v>
          </cell>
          <cell r="G436" t="str">
            <v>程素芬</v>
          </cell>
        </row>
        <row r="437">
          <cell r="E437" t="str">
            <v>2384</v>
          </cell>
          <cell r="F437" t="str">
            <v>线束车间</v>
          </cell>
          <cell r="G437" t="str">
            <v>孙元元</v>
          </cell>
        </row>
        <row r="438">
          <cell r="E438" t="str">
            <v>2595</v>
          </cell>
          <cell r="F438" t="str">
            <v>线束车间</v>
          </cell>
          <cell r="G438" t="str">
            <v>汪秀珍</v>
          </cell>
        </row>
        <row r="439">
          <cell r="E439" t="str">
            <v>8413</v>
          </cell>
          <cell r="F439" t="str">
            <v>线束车间</v>
          </cell>
          <cell r="G439" t="str">
            <v>朱瑞娟</v>
          </cell>
        </row>
        <row r="440">
          <cell r="E440" t="str">
            <v>2494</v>
          </cell>
          <cell r="F440" t="str">
            <v>线束车间</v>
          </cell>
          <cell r="G440" t="str">
            <v>王炳贯</v>
          </cell>
        </row>
        <row r="441">
          <cell r="E441" t="str">
            <v>8435</v>
          </cell>
          <cell r="F441" t="str">
            <v>线束车间</v>
          </cell>
          <cell r="G441" t="str">
            <v>吴建军</v>
          </cell>
        </row>
        <row r="442">
          <cell r="E442" t="str">
            <v>2086</v>
          </cell>
          <cell r="F442" t="str">
            <v>线束车间</v>
          </cell>
          <cell r="G442" t="str">
            <v>王谋胜</v>
          </cell>
        </row>
        <row r="443">
          <cell r="E443" t="str">
            <v>3730</v>
          </cell>
          <cell r="F443" t="str">
            <v>线束车间</v>
          </cell>
          <cell r="G443" t="str">
            <v>李方方</v>
          </cell>
        </row>
        <row r="444">
          <cell r="E444" t="str">
            <v>2394</v>
          </cell>
          <cell r="F444" t="str">
            <v>线束车间</v>
          </cell>
          <cell r="G444" t="str">
            <v>吴绍慧</v>
          </cell>
        </row>
        <row r="445">
          <cell r="E445" t="str">
            <v>2212</v>
          </cell>
          <cell r="F445" t="str">
            <v>线束车间</v>
          </cell>
          <cell r="G445" t="str">
            <v>庞明武</v>
          </cell>
        </row>
        <row r="446">
          <cell r="E446" t="str">
            <v>2393</v>
          </cell>
          <cell r="F446" t="str">
            <v>线束车间</v>
          </cell>
          <cell r="G446" t="str">
            <v>甘小红</v>
          </cell>
        </row>
        <row r="447">
          <cell r="E447" t="str">
            <v>2471</v>
          </cell>
          <cell r="F447" t="str">
            <v>线束车间</v>
          </cell>
          <cell r="G447" t="str">
            <v>刘作新</v>
          </cell>
        </row>
        <row r="448">
          <cell r="E448" t="str">
            <v>2385</v>
          </cell>
          <cell r="F448" t="str">
            <v>线束车间</v>
          </cell>
          <cell r="G448" t="str">
            <v>宋冬英</v>
          </cell>
        </row>
        <row r="449">
          <cell r="E449" t="str">
            <v>2592</v>
          </cell>
          <cell r="F449" t="str">
            <v>线束车间</v>
          </cell>
          <cell r="G449" t="str">
            <v>刘玉明</v>
          </cell>
        </row>
        <row r="450">
          <cell r="E450" t="str">
            <v>2231</v>
          </cell>
          <cell r="F450" t="str">
            <v>线束车间</v>
          </cell>
          <cell r="G450" t="str">
            <v>李继蓉</v>
          </cell>
        </row>
        <row r="451">
          <cell r="E451" t="str">
            <v>6116</v>
          </cell>
          <cell r="F451" t="str">
            <v>线束车间</v>
          </cell>
          <cell r="G451" t="str">
            <v>欧阳淑霞</v>
          </cell>
        </row>
        <row r="452">
          <cell r="E452" t="str">
            <v>6109</v>
          </cell>
          <cell r="F452" t="str">
            <v>线束车间</v>
          </cell>
          <cell r="G452" t="str">
            <v>任家斌</v>
          </cell>
        </row>
        <row r="453">
          <cell r="E453" t="str">
            <v>8428</v>
          </cell>
          <cell r="F453" t="str">
            <v>线束车间</v>
          </cell>
          <cell r="G453" t="str">
            <v>付小强</v>
          </cell>
        </row>
        <row r="454">
          <cell r="E454" t="str">
            <v>2566</v>
          </cell>
          <cell r="F454" t="str">
            <v>线束车间</v>
          </cell>
          <cell r="G454" t="str">
            <v>谢莲花</v>
          </cell>
        </row>
        <row r="455">
          <cell r="E455" t="str">
            <v>3716</v>
          </cell>
          <cell r="F455" t="str">
            <v>线束车间</v>
          </cell>
          <cell r="G455" t="str">
            <v>靳跃龙</v>
          </cell>
        </row>
        <row r="456">
          <cell r="E456" t="str">
            <v>2551</v>
          </cell>
          <cell r="F456" t="str">
            <v>线束车间</v>
          </cell>
          <cell r="G456" t="str">
            <v>赵小娟</v>
          </cell>
        </row>
        <row r="457">
          <cell r="E457" t="str">
            <v>2323</v>
          </cell>
          <cell r="F457" t="str">
            <v>线束车间</v>
          </cell>
          <cell r="G457" t="str">
            <v>何兰英</v>
          </cell>
        </row>
        <row r="458">
          <cell r="E458" t="str">
            <v>3701</v>
          </cell>
          <cell r="F458" t="str">
            <v>线束车间</v>
          </cell>
          <cell r="G458" t="str">
            <v>胡巨合</v>
          </cell>
        </row>
        <row r="459">
          <cell r="E459" t="str">
            <v>8425</v>
          </cell>
          <cell r="F459" t="str">
            <v>线束车间</v>
          </cell>
          <cell r="G459" t="str">
            <v>陈要</v>
          </cell>
        </row>
        <row r="460">
          <cell r="E460" t="str">
            <v>2554</v>
          </cell>
          <cell r="F460" t="str">
            <v>线束车间</v>
          </cell>
          <cell r="G460" t="str">
            <v>毛利娟</v>
          </cell>
        </row>
        <row r="461">
          <cell r="E461" t="str">
            <v>8423</v>
          </cell>
          <cell r="F461" t="str">
            <v>线束车间</v>
          </cell>
          <cell r="G461" t="str">
            <v>王学梅</v>
          </cell>
        </row>
        <row r="462">
          <cell r="E462" t="str">
            <v>8378</v>
          </cell>
          <cell r="F462" t="str">
            <v>线束车间</v>
          </cell>
          <cell r="G462" t="str">
            <v>宋天涯</v>
          </cell>
        </row>
        <row r="463">
          <cell r="E463" t="str">
            <v>2590</v>
          </cell>
          <cell r="F463" t="str">
            <v>线束车间</v>
          </cell>
          <cell r="G463" t="str">
            <v>张兵会</v>
          </cell>
        </row>
        <row r="464">
          <cell r="E464" t="str">
            <v>8419</v>
          </cell>
          <cell r="F464" t="str">
            <v>线束车间</v>
          </cell>
          <cell r="G464" t="str">
            <v>孙爱云</v>
          </cell>
        </row>
        <row r="465">
          <cell r="E465" t="str">
            <v>3723</v>
          </cell>
          <cell r="F465" t="str">
            <v>线束车间</v>
          </cell>
          <cell r="G465" t="str">
            <v>王传武</v>
          </cell>
        </row>
        <row r="466">
          <cell r="E466" t="str">
            <v>3800</v>
          </cell>
          <cell r="F466" t="str">
            <v>线束车间</v>
          </cell>
          <cell r="G466" t="str">
            <v>徐永州</v>
          </cell>
        </row>
        <row r="467">
          <cell r="E467" t="str">
            <v>8417</v>
          </cell>
          <cell r="F467" t="str">
            <v>线束车间</v>
          </cell>
          <cell r="G467" t="str">
            <v>曹婉玉</v>
          </cell>
        </row>
        <row r="468">
          <cell r="E468" t="str">
            <v>2519</v>
          </cell>
          <cell r="F468" t="str">
            <v>线束车间</v>
          </cell>
          <cell r="G468" t="str">
            <v>汤莉</v>
          </cell>
        </row>
        <row r="469">
          <cell r="E469" t="str">
            <v>2520</v>
          </cell>
          <cell r="F469" t="str">
            <v>线束车间</v>
          </cell>
          <cell r="G469" t="str">
            <v>孙欢欢</v>
          </cell>
        </row>
        <row r="470">
          <cell r="E470" t="str">
            <v>2515</v>
          </cell>
          <cell r="F470" t="str">
            <v>线束车间</v>
          </cell>
          <cell r="G470" t="str">
            <v>刘媛媛</v>
          </cell>
        </row>
        <row r="471">
          <cell r="E471" t="str">
            <v>2525</v>
          </cell>
          <cell r="F471" t="str">
            <v>线束车间</v>
          </cell>
          <cell r="G471" t="str">
            <v>王勤</v>
          </cell>
        </row>
        <row r="472">
          <cell r="E472" t="str">
            <v>2514</v>
          </cell>
          <cell r="F472" t="str">
            <v>线束车间</v>
          </cell>
          <cell r="G472" t="str">
            <v>王春梅</v>
          </cell>
        </row>
        <row r="473">
          <cell r="E473" t="str">
            <v>2571</v>
          </cell>
          <cell r="F473" t="str">
            <v>线束车间</v>
          </cell>
          <cell r="G473" t="str">
            <v>赵艳</v>
          </cell>
        </row>
        <row r="474">
          <cell r="E474" t="str">
            <v>2446</v>
          </cell>
          <cell r="F474" t="str">
            <v>线束车间</v>
          </cell>
          <cell r="G474" t="str">
            <v>王霞</v>
          </cell>
        </row>
        <row r="475">
          <cell r="E475" t="str">
            <v>2510</v>
          </cell>
          <cell r="F475" t="str">
            <v>线束车间</v>
          </cell>
          <cell r="G475" t="str">
            <v>瞿华</v>
          </cell>
        </row>
        <row r="476">
          <cell r="E476" t="str">
            <v>6104</v>
          </cell>
          <cell r="F476" t="str">
            <v>线束车间</v>
          </cell>
          <cell r="G476" t="str">
            <v>胡燕华</v>
          </cell>
        </row>
        <row r="477">
          <cell r="E477" t="str">
            <v>6112</v>
          </cell>
          <cell r="F477" t="str">
            <v>线束车间</v>
          </cell>
          <cell r="G477" t="str">
            <v>胡金红</v>
          </cell>
        </row>
        <row r="478">
          <cell r="E478" t="str">
            <v>8369</v>
          </cell>
          <cell r="F478" t="str">
            <v>线束车间</v>
          </cell>
          <cell r="G478" t="str">
            <v>邓燕</v>
          </cell>
        </row>
        <row r="479">
          <cell r="E479" t="str">
            <v>8366</v>
          </cell>
          <cell r="F479" t="str">
            <v>线束车间</v>
          </cell>
          <cell r="G479" t="str">
            <v>黄红霞</v>
          </cell>
        </row>
        <row r="480">
          <cell r="E480" t="str">
            <v>8363</v>
          </cell>
          <cell r="F480" t="str">
            <v>线束车间</v>
          </cell>
          <cell r="G480" t="str">
            <v>曹家英</v>
          </cell>
        </row>
        <row r="481">
          <cell r="E481" t="str">
            <v>8345</v>
          </cell>
          <cell r="F481" t="str">
            <v>线束车间</v>
          </cell>
          <cell r="G481" t="str">
            <v>耿三平</v>
          </cell>
        </row>
        <row r="482">
          <cell r="E482" t="str">
            <v>8354</v>
          </cell>
          <cell r="F482" t="str">
            <v>线束车间</v>
          </cell>
          <cell r="G482" t="str">
            <v>朱红红</v>
          </cell>
        </row>
        <row r="483">
          <cell r="E483" t="str">
            <v>8214</v>
          </cell>
          <cell r="F483" t="str">
            <v>线束车间</v>
          </cell>
          <cell r="G483" t="str">
            <v>汪同党</v>
          </cell>
        </row>
        <row r="484">
          <cell r="E484" t="str">
            <v>2144</v>
          </cell>
          <cell r="F484" t="str">
            <v>线束车间</v>
          </cell>
          <cell r="G484" t="str">
            <v>王敬</v>
          </cell>
        </row>
        <row r="485">
          <cell r="E485" t="str">
            <v>2135</v>
          </cell>
          <cell r="F485" t="str">
            <v>线束车间</v>
          </cell>
          <cell r="G485" t="str">
            <v>姬玉果</v>
          </cell>
        </row>
        <row r="486">
          <cell r="E486" t="str">
            <v>2136</v>
          </cell>
          <cell r="F486" t="str">
            <v>线束车间</v>
          </cell>
          <cell r="G486" t="str">
            <v>姬利芳</v>
          </cell>
        </row>
        <row r="487">
          <cell r="E487" t="str">
            <v>5001</v>
          </cell>
          <cell r="F487" t="str">
            <v>发运部</v>
          </cell>
          <cell r="G487" t="str">
            <v>李会彬</v>
          </cell>
        </row>
        <row r="488">
          <cell r="E488" t="str">
            <v>5002</v>
          </cell>
          <cell r="F488" t="str">
            <v>发运部</v>
          </cell>
          <cell r="G488" t="str">
            <v>顾建锋</v>
          </cell>
        </row>
        <row r="489">
          <cell r="E489" t="str">
            <v>5005</v>
          </cell>
          <cell r="F489" t="str">
            <v>发运部</v>
          </cell>
          <cell r="G489" t="str">
            <v>严中华</v>
          </cell>
        </row>
        <row r="490">
          <cell r="E490" t="str">
            <v>5007</v>
          </cell>
          <cell r="F490" t="str">
            <v>发运部</v>
          </cell>
          <cell r="G490" t="str">
            <v>杨玉红</v>
          </cell>
        </row>
        <row r="491">
          <cell r="E491" t="str">
            <v>5008</v>
          </cell>
          <cell r="F491" t="str">
            <v>发运部</v>
          </cell>
          <cell r="G491" t="str">
            <v>杨刚</v>
          </cell>
        </row>
        <row r="492">
          <cell r="E492" t="str">
            <v>8252</v>
          </cell>
          <cell r="F492" t="str">
            <v>发运部</v>
          </cell>
          <cell r="G492" t="str">
            <v>刘正帅</v>
          </cell>
        </row>
        <row r="493">
          <cell r="E493" t="str">
            <v>5003</v>
          </cell>
          <cell r="F493" t="str">
            <v>发运部</v>
          </cell>
          <cell r="G493" t="str">
            <v>王元宏</v>
          </cell>
        </row>
        <row r="494">
          <cell r="E494" t="str">
            <v>7307</v>
          </cell>
          <cell r="F494" t="str">
            <v>发运部</v>
          </cell>
          <cell r="G494" t="str">
            <v>李兴元</v>
          </cell>
        </row>
        <row r="495">
          <cell r="E495" t="str">
            <v>5009</v>
          </cell>
          <cell r="F495" t="str">
            <v>发运部</v>
          </cell>
          <cell r="G495" t="str">
            <v>胡庆芳</v>
          </cell>
        </row>
        <row r="496">
          <cell r="E496" t="str">
            <v>5013</v>
          </cell>
          <cell r="F496" t="str">
            <v>发运部</v>
          </cell>
          <cell r="G496" t="str">
            <v>刘勇</v>
          </cell>
        </row>
        <row r="497">
          <cell r="E497" t="str">
            <v>5011</v>
          </cell>
          <cell r="F497" t="str">
            <v>发运部</v>
          </cell>
          <cell r="G497" t="str">
            <v>夏朝合</v>
          </cell>
        </row>
        <row r="498">
          <cell r="E498" t="str">
            <v>5012</v>
          </cell>
          <cell r="F498" t="str">
            <v>发运部</v>
          </cell>
          <cell r="G498" t="str">
            <v>宋红霞</v>
          </cell>
        </row>
        <row r="499">
          <cell r="E499" t="str">
            <v>7003</v>
          </cell>
          <cell r="F499" t="str">
            <v>拉丝车间</v>
          </cell>
          <cell r="G499" t="str">
            <v>雷红芹</v>
          </cell>
        </row>
        <row r="500">
          <cell r="E500" t="str">
            <v>7025</v>
          </cell>
          <cell r="F500" t="str">
            <v>拉丝车间</v>
          </cell>
          <cell r="G500" t="str">
            <v>王士双</v>
          </cell>
        </row>
        <row r="501">
          <cell r="E501" t="str">
            <v>7020</v>
          </cell>
          <cell r="F501" t="str">
            <v>拉丝车间</v>
          </cell>
          <cell r="G501" t="str">
            <v>王张红</v>
          </cell>
        </row>
        <row r="502">
          <cell r="E502" t="str">
            <v>8543</v>
          </cell>
          <cell r="F502" t="str">
            <v>拉丝车间</v>
          </cell>
          <cell r="G502" t="str">
            <v>张永军</v>
          </cell>
        </row>
        <row r="503">
          <cell r="E503" t="str">
            <v>8259</v>
          </cell>
          <cell r="F503" t="str">
            <v>拉丝车间</v>
          </cell>
          <cell r="G503" t="str">
            <v>孟凡云</v>
          </cell>
        </row>
        <row r="504">
          <cell r="E504" t="str">
            <v>7017</v>
          </cell>
          <cell r="F504" t="str">
            <v>拉丝车间</v>
          </cell>
          <cell r="G504" t="str">
            <v>张长重</v>
          </cell>
        </row>
        <row r="505">
          <cell r="E505" t="str">
            <v>7008</v>
          </cell>
          <cell r="F505" t="str">
            <v>拉丝车间</v>
          </cell>
          <cell r="G505" t="str">
            <v>杨振国</v>
          </cell>
        </row>
        <row r="506">
          <cell r="E506" t="str">
            <v>8439</v>
          </cell>
          <cell r="F506" t="str">
            <v>拉丝车间</v>
          </cell>
          <cell r="G506" t="str">
            <v>杨红伟</v>
          </cell>
        </row>
        <row r="507">
          <cell r="E507" t="str">
            <v>7004</v>
          </cell>
          <cell r="F507" t="str">
            <v>拉丝车间</v>
          </cell>
          <cell r="G507" t="str">
            <v>沈方明</v>
          </cell>
        </row>
        <row r="508">
          <cell r="E508" t="str">
            <v>7009</v>
          </cell>
          <cell r="F508" t="str">
            <v>拉丝车间</v>
          </cell>
          <cell r="G508" t="str">
            <v>杨多群</v>
          </cell>
        </row>
        <row r="509">
          <cell r="E509" t="str">
            <v>7007</v>
          </cell>
          <cell r="F509" t="str">
            <v>拉丝车间</v>
          </cell>
          <cell r="G509" t="str">
            <v>张熙亮</v>
          </cell>
        </row>
        <row r="510">
          <cell r="E510" t="str">
            <v>8561</v>
          </cell>
          <cell r="F510" t="str">
            <v>拉丝车间</v>
          </cell>
          <cell r="G510" t="str">
            <v>吴红波</v>
          </cell>
        </row>
        <row r="511">
          <cell r="E511" t="str">
            <v>1182</v>
          </cell>
          <cell r="F511" t="str">
            <v>拉丝车间</v>
          </cell>
          <cell r="G511" t="str">
            <v>刘利</v>
          </cell>
        </row>
        <row r="512">
          <cell r="E512" t="str">
            <v>1047</v>
          </cell>
          <cell r="F512" t="str">
            <v>拉丝车间</v>
          </cell>
          <cell r="G512" t="str">
            <v>吴进英</v>
          </cell>
        </row>
        <row r="513">
          <cell r="E513" t="str">
            <v>1170</v>
          </cell>
          <cell r="F513" t="str">
            <v>拉丝车间</v>
          </cell>
          <cell r="G513" t="str">
            <v>齐中英</v>
          </cell>
        </row>
        <row r="514">
          <cell r="E514" t="str">
            <v>1272</v>
          </cell>
          <cell r="F514" t="str">
            <v>拉丝车间</v>
          </cell>
          <cell r="G514" t="str">
            <v>胡龙菊</v>
          </cell>
        </row>
        <row r="515">
          <cell r="E515" t="str">
            <v>7019</v>
          </cell>
          <cell r="F515" t="str">
            <v>拉丝车间</v>
          </cell>
          <cell r="G515" t="str">
            <v>张玉柱</v>
          </cell>
        </row>
        <row r="516">
          <cell r="E516" t="str">
            <v>3004</v>
          </cell>
          <cell r="F516" t="str">
            <v>接插件计划员</v>
          </cell>
          <cell r="G516" t="str">
            <v>黄斌</v>
          </cell>
        </row>
        <row r="517">
          <cell r="E517" t="str">
            <v>3003</v>
          </cell>
          <cell r="F517" t="str">
            <v>接插件计划员</v>
          </cell>
          <cell r="G517" t="str">
            <v>任少梅</v>
          </cell>
        </row>
        <row r="518">
          <cell r="E518" t="str">
            <v>3008</v>
          </cell>
          <cell r="F518" t="str">
            <v>接插件计划员</v>
          </cell>
          <cell r="G518" t="str">
            <v>顾桂萍</v>
          </cell>
        </row>
        <row r="519">
          <cell r="E519" t="str">
            <v>3009</v>
          </cell>
          <cell r="F519" t="str">
            <v>接插件计划员</v>
          </cell>
          <cell r="G519" t="str">
            <v>王皎芸</v>
          </cell>
        </row>
        <row r="520">
          <cell r="E520" t="str">
            <v>3018</v>
          </cell>
          <cell r="F520" t="str">
            <v>接插件计划员</v>
          </cell>
          <cell r="G520" t="str">
            <v>牟静静</v>
          </cell>
        </row>
        <row r="521">
          <cell r="E521" t="str">
            <v>3027</v>
          </cell>
          <cell r="F521" t="str">
            <v>接插件计划员</v>
          </cell>
          <cell r="G521" t="str">
            <v>顾玉莲</v>
          </cell>
        </row>
        <row r="522">
          <cell r="E522" t="str">
            <v>8210</v>
          </cell>
          <cell r="F522" t="str">
            <v>接插件计划员</v>
          </cell>
          <cell r="G522" t="str">
            <v>朱英</v>
          </cell>
        </row>
        <row r="523">
          <cell r="E523" t="str">
            <v>2012</v>
          </cell>
          <cell r="F523" t="str">
            <v>接插件计划员</v>
          </cell>
          <cell r="G523" t="str">
            <v>张萍</v>
          </cell>
        </row>
        <row r="524">
          <cell r="E524" t="str">
            <v>4224</v>
          </cell>
          <cell r="F524" t="str">
            <v>接插件计划员</v>
          </cell>
          <cell r="G524" t="str">
            <v>龚英</v>
          </cell>
        </row>
        <row r="525">
          <cell r="E525" t="str">
            <v>2010</v>
          </cell>
          <cell r="F525" t="str">
            <v>接插件计划员</v>
          </cell>
          <cell r="G525" t="str">
            <v>陆叶</v>
          </cell>
        </row>
        <row r="526">
          <cell r="E526" t="str">
            <v>3710</v>
          </cell>
          <cell r="F526" t="str">
            <v>接插件2开线</v>
          </cell>
          <cell r="G526" t="str">
            <v>陈福洲</v>
          </cell>
        </row>
        <row r="527">
          <cell r="E527" t="str">
            <v>8546</v>
          </cell>
          <cell r="F527" t="str">
            <v>接插件2开线</v>
          </cell>
          <cell r="G527" t="str">
            <v>周聪</v>
          </cell>
        </row>
        <row r="528">
          <cell r="E528" t="str">
            <v>3711</v>
          </cell>
          <cell r="F528" t="str">
            <v>接插件2开线</v>
          </cell>
          <cell r="G528" t="str">
            <v>杨丙清</v>
          </cell>
        </row>
        <row r="529">
          <cell r="E529" t="str">
            <v>8450</v>
          </cell>
          <cell r="F529" t="str">
            <v>接插件2开线</v>
          </cell>
          <cell r="G529" t="str">
            <v>解东生</v>
          </cell>
        </row>
        <row r="530">
          <cell r="E530" t="str">
            <v>2063</v>
          </cell>
          <cell r="F530" t="str">
            <v>接插件2开线</v>
          </cell>
          <cell r="G530" t="str">
            <v>晁宽明</v>
          </cell>
        </row>
        <row r="531">
          <cell r="E531" t="str">
            <v>3720</v>
          </cell>
          <cell r="F531" t="str">
            <v>接插件2开线</v>
          </cell>
          <cell r="G531" t="str">
            <v>张有君</v>
          </cell>
        </row>
        <row r="532">
          <cell r="E532" t="str">
            <v>3717</v>
          </cell>
          <cell r="F532" t="str">
            <v>接插件2开线</v>
          </cell>
          <cell r="G532" t="str">
            <v>王春雷</v>
          </cell>
        </row>
        <row r="533">
          <cell r="E533" t="str">
            <v>8566</v>
          </cell>
          <cell r="F533" t="str">
            <v>接插件2开线</v>
          </cell>
          <cell r="G533" t="str">
            <v>耿文静</v>
          </cell>
        </row>
        <row r="534">
          <cell r="E534" t="str">
            <v>3733</v>
          </cell>
          <cell r="F534" t="str">
            <v>接插件2开线</v>
          </cell>
          <cell r="G534" t="str">
            <v>段涛</v>
          </cell>
        </row>
        <row r="535">
          <cell r="E535" t="str">
            <v>3721</v>
          </cell>
          <cell r="F535" t="str">
            <v>接插件2开线</v>
          </cell>
          <cell r="G535" t="str">
            <v>顾华建</v>
          </cell>
        </row>
        <row r="536">
          <cell r="E536" t="str">
            <v>3906</v>
          </cell>
          <cell r="F536" t="str">
            <v>接插件2开线</v>
          </cell>
          <cell r="G536" t="str">
            <v>卢俊阳</v>
          </cell>
        </row>
        <row r="537">
          <cell r="E537" t="str">
            <v>3712</v>
          </cell>
          <cell r="F537" t="str">
            <v>接插件2开线</v>
          </cell>
          <cell r="G537" t="str">
            <v>丁彦花</v>
          </cell>
        </row>
        <row r="538">
          <cell r="E538" t="str">
            <v>3714</v>
          </cell>
          <cell r="F538" t="str">
            <v>接插件2开线</v>
          </cell>
          <cell r="G538" t="str">
            <v>任永香</v>
          </cell>
        </row>
        <row r="539">
          <cell r="E539" t="str">
            <v>3705</v>
          </cell>
          <cell r="F539" t="str">
            <v>接插件2开线</v>
          </cell>
          <cell r="G539" t="str">
            <v>孙庆家</v>
          </cell>
        </row>
        <row r="540">
          <cell r="E540" t="str">
            <v>3911</v>
          </cell>
          <cell r="F540" t="str">
            <v>接插件2开线</v>
          </cell>
          <cell r="G540" t="str">
            <v>汪书平</v>
          </cell>
        </row>
        <row r="541">
          <cell r="E541" t="str">
            <v>3700</v>
          </cell>
          <cell r="F541" t="str">
            <v>接插件2开线</v>
          </cell>
          <cell r="G541" t="str">
            <v>董潇</v>
          </cell>
        </row>
        <row r="542">
          <cell r="E542" t="str">
            <v>3718</v>
          </cell>
          <cell r="F542" t="str">
            <v>接插件2开线</v>
          </cell>
          <cell r="G542" t="str">
            <v>李仁春</v>
          </cell>
        </row>
        <row r="543">
          <cell r="E543" t="str">
            <v>3713</v>
          </cell>
          <cell r="F543" t="str">
            <v>接插件2开线</v>
          </cell>
          <cell r="G543" t="str">
            <v>储召军</v>
          </cell>
        </row>
        <row r="544">
          <cell r="E544" t="str">
            <v>3724</v>
          </cell>
          <cell r="F544" t="str">
            <v>接插件2开线</v>
          </cell>
          <cell r="G544" t="str">
            <v>李立昌</v>
          </cell>
        </row>
        <row r="545">
          <cell r="E545" t="str">
            <v>3732</v>
          </cell>
          <cell r="F545" t="str">
            <v>接插件2开线</v>
          </cell>
          <cell r="G545" t="str">
            <v>王业山</v>
          </cell>
        </row>
        <row r="546">
          <cell r="E546" t="str">
            <v>8361</v>
          </cell>
          <cell r="F546" t="str">
            <v>接插件2开线</v>
          </cell>
          <cell r="G546" t="str">
            <v>张串</v>
          </cell>
        </row>
        <row r="547">
          <cell r="E547" t="str">
            <v>6110</v>
          </cell>
          <cell r="F547" t="str">
            <v>线束管理</v>
          </cell>
          <cell r="G547" t="str">
            <v>金郁芬</v>
          </cell>
        </row>
        <row r="548">
          <cell r="E548" t="str">
            <v>2006</v>
          </cell>
          <cell r="F548" t="str">
            <v>线束管理</v>
          </cell>
          <cell r="G548" t="str">
            <v>谈建芳</v>
          </cell>
        </row>
        <row r="549">
          <cell r="E549" t="str">
            <v>2022</v>
          </cell>
          <cell r="F549" t="str">
            <v>线束管理</v>
          </cell>
          <cell r="G549" t="str">
            <v>呙琼</v>
          </cell>
        </row>
        <row r="550">
          <cell r="E550" t="str">
            <v>2221</v>
          </cell>
          <cell r="F550" t="str">
            <v>线束管理</v>
          </cell>
          <cell r="G550" t="str">
            <v>林裴琪</v>
          </cell>
        </row>
        <row r="551">
          <cell r="E551" t="str">
            <v>6107</v>
          </cell>
          <cell r="F551" t="str">
            <v>线束管理</v>
          </cell>
          <cell r="G551" t="str">
            <v>沈军2</v>
          </cell>
        </row>
        <row r="552">
          <cell r="E552" t="str">
            <v>3707</v>
          </cell>
          <cell r="F552" t="str">
            <v>线束管理</v>
          </cell>
          <cell r="G552" t="str">
            <v>和鑫</v>
          </cell>
        </row>
        <row r="553">
          <cell r="E553" t="str">
            <v>2015</v>
          </cell>
          <cell r="F553" t="str">
            <v>线束管理</v>
          </cell>
          <cell r="G553" t="str">
            <v>王秋玲</v>
          </cell>
        </row>
        <row r="554">
          <cell r="E554" t="str">
            <v>3016</v>
          </cell>
          <cell r="F554" t="str">
            <v>线束管理</v>
          </cell>
          <cell r="G554" t="str">
            <v>姚顺</v>
          </cell>
        </row>
        <row r="555">
          <cell r="E555" t="str">
            <v>3103</v>
          </cell>
          <cell r="F555" t="str">
            <v>线束管理</v>
          </cell>
          <cell r="G555" t="str">
            <v>张莉莉</v>
          </cell>
        </row>
        <row r="556">
          <cell r="E556" t="str">
            <v>6210</v>
          </cell>
          <cell r="F556" t="str">
            <v>线束管理</v>
          </cell>
          <cell r="G556" t="str">
            <v>李兆莉</v>
          </cell>
        </row>
        <row r="557">
          <cell r="E557" t="str">
            <v>3151</v>
          </cell>
          <cell r="F557" t="str">
            <v>线束管理</v>
          </cell>
          <cell r="G557" t="str">
            <v>陆秀娟</v>
          </cell>
        </row>
        <row r="558">
          <cell r="E558" t="str">
            <v>3028</v>
          </cell>
          <cell r="F558" t="str">
            <v>线束管理</v>
          </cell>
          <cell r="G558" t="str">
            <v>李卫明</v>
          </cell>
        </row>
        <row r="559">
          <cell r="E559" t="str">
            <v>3709</v>
          </cell>
          <cell r="F559" t="str">
            <v>线束管理</v>
          </cell>
          <cell r="G559" t="str">
            <v>孙贤保</v>
          </cell>
        </row>
        <row r="560">
          <cell r="E560" t="str">
            <v>3065</v>
          </cell>
          <cell r="F560" t="str">
            <v>线束管理</v>
          </cell>
          <cell r="G560" t="str">
            <v>周雷</v>
          </cell>
        </row>
        <row r="561">
          <cell r="E561" t="str">
            <v>8269</v>
          </cell>
          <cell r="F561" t="str">
            <v>线束管理</v>
          </cell>
          <cell r="G561" t="str">
            <v>相伟堂</v>
          </cell>
        </row>
        <row r="562">
          <cell r="E562" t="str">
            <v>3299</v>
          </cell>
          <cell r="F562" t="str">
            <v>线束管理</v>
          </cell>
          <cell r="G562" t="str">
            <v>王亭</v>
          </cell>
        </row>
        <row r="563">
          <cell r="E563" t="str">
            <v>8462</v>
          </cell>
          <cell r="F563" t="str">
            <v>线束管理</v>
          </cell>
          <cell r="G563" t="str">
            <v>易俊荣</v>
          </cell>
        </row>
        <row r="564">
          <cell r="E564" t="str">
            <v>3923</v>
          </cell>
          <cell r="F564" t="str">
            <v>线束管理</v>
          </cell>
          <cell r="G564" t="str">
            <v>陈娟</v>
          </cell>
        </row>
        <row r="565">
          <cell r="E565" t="str">
            <v>3902</v>
          </cell>
          <cell r="F565" t="str">
            <v>西继</v>
          </cell>
          <cell r="G565" t="str">
            <v>李江勇</v>
          </cell>
        </row>
        <row r="566">
          <cell r="E566" t="str">
            <v>3901</v>
          </cell>
          <cell r="F566" t="str">
            <v>西继</v>
          </cell>
          <cell r="G566" t="str">
            <v>张海</v>
          </cell>
        </row>
        <row r="567">
          <cell r="E567" t="str">
            <v>8590</v>
          </cell>
          <cell r="F567" t="str">
            <v>西继</v>
          </cell>
          <cell r="G567" t="str">
            <v>吴俊可</v>
          </cell>
        </row>
        <row r="568">
          <cell r="E568" t="str">
            <v>7503</v>
          </cell>
          <cell r="F568" t="str">
            <v>后勤部</v>
          </cell>
          <cell r="G568" t="str">
            <v>王龙昌</v>
          </cell>
        </row>
        <row r="569">
          <cell r="E569" t="str">
            <v>7507</v>
          </cell>
          <cell r="F569" t="str">
            <v>后勤部</v>
          </cell>
          <cell r="G569" t="str">
            <v>计炳全</v>
          </cell>
        </row>
        <row r="570">
          <cell r="E570" t="str">
            <v>7501</v>
          </cell>
          <cell r="F570" t="str">
            <v>后勤部</v>
          </cell>
          <cell r="G570" t="str">
            <v>张轮玉</v>
          </cell>
        </row>
        <row r="571">
          <cell r="E571" t="str">
            <v>7506</v>
          </cell>
          <cell r="F571" t="str">
            <v>后勤部</v>
          </cell>
          <cell r="G571" t="str">
            <v>胡学明</v>
          </cell>
        </row>
        <row r="572">
          <cell r="E572" t="str">
            <v>7502</v>
          </cell>
          <cell r="F572" t="str">
            <v>后勤部</v>
          </cell>
          <cell r="G572" t="str">
            <v>范桂彬</v>
          </cell>
        </row>
        <row r="573">
          <cell r="E573" t="str">
            <v>8330</v>
          </cell>
          <cell r="F573" t="str">
            <v>后勤部</v>
          </cell>
          <cell r="G573" t="str">
            <v>祝永明</v>
          </cell>
        </row>
        <row r="574">
          <cell r="E574" t="str">
            <v>8619</v>
          </cell>
          <cell r="F574" t="str">
            <v>后勤部</v>
          </cell>
          <cell r="G574" t="str">
            <v>葛大明</v>
          </cell>
        </row>
        <row r="575">
          <cell r="E575" t="str">
            <v>4502</v>
          </cell>
          <cell r="F575" t="str">
            <v>后勤部</v>
          </cell>
          <cell r="G575" t="str">
            <v>俞萍</v>
          </cell>
        </row>
        <row r="576">
          <cell r="E576" t="str">
            <v>4511</v>
          </cell>
          <cell r="F576" t="str">
            <v>后勤部</v>
          </cell>
          <cell r="G576" t="str">
            <v>倪桂芳</v>
          </cell>
        </row>
        <row r="577">
          <cell r="E577" t="str">
            <v>9808</v>
          </cell>
          <cell r="F577" t="str">
            <v>后勤部</v>
          </cell>
          <cell r="G577" t="str">
            <v>王龙明</v>
          </cell>
        </row>
        <row r="578">
          <cell r="E578" t="str">
            <v>4506</v>
          </cell>
          <cell r="F578" t="str">
            <v>后勤部</v>
          </cell>
          <cell r="G578" t="str">
            <v>严忠妹</v>
          </cell>
        </row>
        <row r="579">
          <cell r="E579" t="str">
            <v>4510</v>
          </cell>
          <cell r="F579" t="str">
            <v>后勤部</v>
          </cell>
          <cell r="G579" t="str">
            <v>董凤仙</v>
          </cell>
        </row>
        <row r="580">
          <cell r="E580" t="str">
            <v>4504</v>
          </cell>
          <cell r="F580" t="str">
            <v>后勤部</v>
          </cell>
          <cell r="G580" t="str">
            <v>朱正伯</v>
          </cell>
        </row>
        <row r="581">
          <cell r="E581" t="str">
            <v>4508</v>
          </cell>
          <cell r="F581" t="str">
            <v>后勤部</v>
          </cell>
          <cell r="G581" t="str">
            <v>董龙仙</v>
          </cell>
        </row>
        <row r="582">
          <cell r="E582" t="str">
            <v>4507</v>
          </cell>
          <cell r="F582" t="str">
            <v>后勤部</v>
          </cell>
          <cell r="G582" t="str">
            <v>曹国鑫</v>
          </cell>
        </row>
        <row r="583">
          <cell r="E583" t="str">
            <v>4515</v>
          </cell>
          <cell r="F583" t="str">
            <v>后勤部</v>
          </cell>
          <cell r="G583" t="str">
            <v>傅正宇</v>
          </cell>
        </row>
        <row r="584">
          <cell r="E584" t="str">
            <v>8352</v>
          </cell>
          <cell r="F584" t="str">
            <v>后勤部</v>
          </cell>
          <cell r="G584" t="str">
            <v>钟正芳</v>
          </cell>
        </row>
        <row r="585">
          <cell r="E585" t="str">
            <v>8351</v>
          </cell>
          <cell r="F585" t="str">
            <v>后勤部</v>
          </cell>
          <cell r="G585" t="str">
            <v>代红梅</v>
          </cell>
        </row>
        <row r="586">
          <cell r="E586" t="str">
            <v>4521</v>
          </cell>
          <cell r="F586" t="str">
            <v>后勤部</v>
          </cell>
          <cell r="G586" t="str">
            <v>褚芹仙</v>
          </cell>
        </row>
        <row r="587">
          <cell r="E587" t="str">
            <v>4513</v>
          </cell>
          <cell r="F587" t="str">
            <v>后勤部</v>
          </cell>
          <cell r="G587" t="str">
            <v>吴红花</v>
          </cell>
        </row>
        <row r="588">
          <cell r="E588" t="str">
            <v>7513</v>
          </cell>
          <cell r="F588" t="str">
            <v>后勤部</v>
          </cell>
          <cell r="G588" t="str">
            <v>沈新华</v>
          </cell>
        </row>
        <row r="589">
          <cell r="E589" t="str">
            <v>8454</v>
          </cell>
          <cell r="F589" t="str">
            <v>后勤部</v>
          </cell>
          <cell r="G589" t="str">
            <v>沈梅清</v>
          </cell>
        </row>
        <row r="590">
          <cell r="E590" t="str">
            <v>7514</v>
          </cell>
          <cell r="F590" t="str">
            <v>后勤部</v>
          </cell>
          <cell r="G590" t="str">
            <v>严志明</v>
          </cell>
        </row>
        <row r="591">
          <cell r="E591" t="str">
            <v>4512</v>
          </cell>
          <cell r="F591" t="str">
            <v>后勤部</v>
          </cell>
          <cell r="G591" t="str">
            <v>罗卫龙</v>
          </cell>
        </row>
        <row r="592">
          <cell r="E592" t="str">
            <v>9806</v>
          </cell>
          <cell r="F592" t="str">
            <v>后勤部</v>
          </cell>
          <cell r="G592" t="str">
            <v>唐祥海</v>
          </cell>
        </row>
        <row r="593">
          <cell r="E593" t="str">
            <v>8465</v>
          </cell>
          <cell r="F593" t="str">
            <v>行政残疾车间</v>
          </cell>
          <cell r="G593" t="str">
            <v>陆军</v>
          </cell>
        </row>
        <row r="594">
          <cell r="E594" t="str">
            <v>8466</v>
          </cell>
          <cell r="F594" t="str">
            <v>行政残疾车间</v>
          </cell>
          <cell r="G594" t="str">
            <v>祝金彪</v>
          </cell>
        </row>
        <row r="595">
          <cell r="E595" t="str">
            <v>8467</v>
          </cell>
          <cell r="F595" t="str">
            <v>行政残疾车间</v>
          </cell>
          <cell r="G595" t="str">
            <v>王美萍</v>
          </cell>
        </row>
        <row r="596">
          <cell r="E596" t="str">
            <v>8468</v>
          </cell>
          <cell r="F596" t="str">
            <v>行政残疾车间</v>
          </cell>
          <cell r="G596" t="str">
            <v>龚福民</v>
          </cell>
        </row>
        <row r="597">
          <cell r="E597" t="str">
            <v>8600</v>
          </cell>
          <cell r="F597" t="str">
            <v>行政残疾车间</v>
          </cell>
          <cell r="G597" t="str">
            <v>王红梅</v>
          </cell>
        </row>
        <row r="598">
          <cell r="E598" t="str">
            <v>9704</v>
          </cell>
          <cell r="F598" t="str">
            <v>行政残疾车间</v>
          </cell>
          <cell r="G598" t="str">
            <v>郁洁</v>
          </cell>
        </row>
        <row r="599">
          <cell r="E599" t="str">
            <v>9705</v>
          </cell>
          <cell r="F599" t="str">
            <v>行政残疾车间</v>
          </cell>
          <cell r="G599" t="str">
            <v>倪国明</v>
          </cell>
        </row>
        <row r="600">
          <cell r="E600" t="str">
            <v>8636</v>
          </cell>
          <cell r="F600" t="str">
            <v>仓库</v>
          </cell>
          <cell r="G600" t="str">
            <v>乔林锋</v>
          </cell>
        </row>
        <row r="601">
          <cell r="E601" t="str">
            <v>4020</v>
          </cell>
          <cell r="F601" t="str">
            <v>仓库</v>
          </cell>
          <cell r="G601" t="str">
            <v>许建平</v>
          </cell>
        </row>
        <row r="602">
          <cell r="E602" t="str">
            <v>4086</v>
          </cell>
          <cell r="F602" t="str">
            <v>仓库</v>
          </cell>
          <cell r="G602" t="str">
            <v>张国栋</v>
          </cell>
        </row>
        <row r="603">
          <cell r="E603" t="str">
            <v>4030</v>
          </cell>
          <cell r="F603" t="str">
            <v>仓库</v>
          </cell>
          <cell r="G603" t="str">
            <v>沈杰</v>
          </cell>
        </row>
        <row r="604">
          <cell r="E604" t="str">
            <v>4031</v>
          </cell>
          <cell r="F604" t="str">
            <v>仓库</v>
          </cell>
          <cell r="G604" t="str">
            <v>陈严芳</v>
          </cell>
        </row>
        <row r="605">
          <cell r="E605" t="str">
            <v>4032</v>
          </cell>
          <cell r="F605" t="str">
            <v>仓库</v>
          </cell>
          <cell r="G605" t="str">
            <v>李祥华</v>
          </cell>
        </row>
        <row r="606">
          <cell r="E606" t="str">
            <v>4060</v>
          </cell>
          <cell r="F606" t="str">
            <v>仓库</v>
          </cell>
          <cell r="G606" t="str">
            <v>周林芳</v>
          </cell>
        </row>
        <row r="607">
          <cell r="E607" t="str">
            <v>8542</v>
          </cell>
          <cell r="F607" t="str">
            <v>仓库</v>
          </cell>
          <cell r="G607" t="str">
            <v>牛晓</v>
          </cell>
        </row>
        <row r="608">
          <cell r="E608" t="str">
            <v>4061</v>
          </cell>
          <cell r="F608" t="str">
            <v>仓库</v>
          </cell>
          <cell r="G608" t="str">
            <v>陶桂华</v>
          </cell>
        </row>
        <row r="609">
          <cell r="E609" t="str">
            <v>9804</v>
          </cell>
          <cell r="F609" t="str">
            <v>仓库</v>
          </cell>
          <cell r="G609" t="str">
            <v>瞿永官</v>
          </cell>
        </row>
        <row r="610">
          <cell r="E610" t="str">
            <v>4062</v>
          </cell>
          <cell r="F610" t="str">
            <v>仓库</v>
          </cell>
          <cell r="G610" t="str">
            <v>王兴国</v>
          </cell>
        </row>
        <row r="611">
          <cell r="E611" t="str">
            <v>9803</v>
          </cell>
          <cell r="F611" t="str">
            <v>仓库</v>
          </cell>
          <cell r="G611" t="str">
            <v>陈梁</v>
          </cell>
        </row>
        <row r="612">
          <cell r="E612" t="str">
            <v>4064</v>
          </cell>
          <cell r="F612" t="str">
            <v>仓库</v>
          </cell>
          <cell r="G612" t="str">
            <v>林亚中</v>
          </cell>
        </row>
        <row r="613">
          <cell r="E613" t="str">
            <v>4065</v>
          </cell>
          <cell r="F613" t="str">
            <v>仓库</v>
          </cell>
          <cell r="G613" t="str">
            <v>龚林福</v>
          </cell>
        </row>
        <row r="614">
          <cell r="E614" t="str">
            <v>4091</v>
          </cell>
          <cell r="F614" t="str">
            <v>仓库</v>
          </cell>
          <cell r="G614" t="str">
            <v>朱文飞</v>
          </cell>
        </row>
        <row r="615">
          <cell r="E615" t="str">
            <v>7512</v>
          </cell>
          <cell r="F615" t="str">
            <v>仓库</v>
          </cell>
          <cell r="G615" t="str">
            <v>王解兴</v>
          </cell>
        </row>
        <row r="616">
          <cell r="E616" t="str">
            <v>8602</v>
          </cell>
          <cell r="F616" t="str">
            <v>仓库</v>
          </cell>
          <cell r="G616" t="str">
            <v>薛朝辉</v>
          </cell>
        </row>
        <row r="617">
          <cell r="E617" t="str">
            <v>4083</v>
          </cell>
          <cell r="F617" t="str">
            <v>仓库</v>
          </cell>
          <cell r="G617" t="str">
            <v>储章</v>
          </cell>
        </row>
        <row r="618">
          <cell r="E618" t="str">
            <v>4084</v>
          </cell>
          <cell r="F618" t="str">
            <v>仓库</v>
          </cell>
          <cell r="G618" t="str">
            <v>杨明</v>
          </cell>
        </row>
        <row r="619">
          <cell r="E619" t="str">
            <v>4085</v>
          </cell>
          <cell r="F619" t="str">
            <v>仓库</v>
          </cell>
          <cell r="G619" t="str">
            <v>陈建忠</v>
          </cell>
        </row>
        <row r="620">
          <cell r="E620" t="str">
            <v>4223</v>
          </cell>
          <cell r="F620" t="str">
            <v>仓库</v>
          </cell>
          <cell r="G620" t="str">
            <v>王海兰</v>
          </cell>
        </row>
        <row r="621">
          <cell r="E621" t="str">
            <v>4000</v>
          </cell>
          <cell r="F621" t="str">
            <v>仓库管理</v>
          </cell>
          <cell r="G621" t="str">
            <v>金高峰</v>
          </cell>
        </row>
        <row r="622">
          <cell r="E622" t="str">
            <v>4001</v>
          </cell>
          <cell r="F622" t="str">
            <v>仓库管理</v>
          </cell>
          <cell r="G622" t="str">
            <v>叶军</v>
          </cell>
        </row>
        <row r="623">
          <cell r="E623" t="str">
            <v>4002</v>
          </cell>
          <cell r="F623" t="str">
            <v>仓库管理</v>
          </cell>
          <cell r="G623" t="str">
            <v>陈强</v>
          </cell>
        </row>
        <row r="624">
          <cell r="E624" t="str">
            <v>4004</v>
          </cell>
          <cell r="F624" t="str">
            <v>仓库管理</v>
          </cell>
          <cell r="G624" t="str">
            <v>顾周春</v>
          </cell>
        </row>
        <row r="625">
          <cell r="E625" t="str">
            <v>4003</v>
          </cell>
          <cell r="F625" t="str">
            <v>仓库管理</v>
          </cell>
          <cell r="G625" t="str">
            <v>诸天元</v>
          </cell>
        </row>
        <row r="626">
          <cell r="E626" t="str">
            <v>4008</v>
          </cell>
          <cell r="F626" t="str">
            <v>仓库管理</v>
          </cell>
          <cell r="G626" t="str">
            <v>沈燕华</v>
          </cell>
        </row>
        <row r="627">
          <cell r="E627" t="str">
            <v>4009</v>
          </cell>
          <cell r="F627" t="str">
            <v>仓库管理</v>
          </cell>
          <cell r="G627" t="str">
            <v>董云</v>
          </cell>
        </row>
        <row r="628">
          <cell r="E628" t="str">
            <v>4007</v>
          </cell>
          <cell r="F628" t="str">
            <v>仓库管理</v>
          </cell>
          <cell r="G628" t="str">
            <v>王妹妹</v>
          </cell>
        </row>
        <row r="629">
          <cell r="E629" t="str">
            <v>8224</v>
          </cell>
          <cell r="F629" t="str">
            <v>品质部</v>
          </cell>
          <cell r="G629" t="str">
            <v>钱叶青</v>
          </cell>
        </row>
        <row r="630">
          <cell r="E630" t="str">
            <v>8225</v>
          </cell>
          <cell r="F630" t="str">
            <v>品质部</v>
          </cell>
          <cell r="G630" t="str">
            <v>傅红</v>
          </cell>
        </row>
        <row r="631">
          <cell r="E631" t="str">
            <v>8229</v>
          </cell>
          <cell r="F631" t="str">
            <v>品质部</v>
          </cell>
          <cell r="G631" t="str">
            <v>张锦瑛</v>
          </cell>
        </row>
        <row r="632">
          <cell r="E632" t="str">
            <v>8230</v>
          </cell>
          <cell r="F632" t="str">
            <v>品质部</v>
          </cell>
          <cell r="G632" t="str">
            <v>任凯凯</v>
          </cell>
        </row>
        <row r="633">
          <cell r="E633" t="str">
            <v>8236</v>
          </cell>
          <cell r="F633" t="str">
            <v>品质部</v>
          </cell>
          <cell r="G633" t="str">
            <v>黄运阳</v>
          </cell>
        </row>
        <row r="634">
          <cell r="E634" t="str">
            <v>8235</v>
          </cell>
          <cell r="F634" t="str">
            <v>品质部</v>
          </cell>
          <cell r="G634" t="str">
            <v>肖辉</v>
          </cell>
        </row>
        <row r="635">
          <cell r="E635" t="str">
            <v>8202</v>
          </cell>
          <cell r="F635" t="str">
            <v>品质部</v>
          </cell>
          <cell r="G635" t="str">
            <v>魏钢</v>
          </cell>
        </row>
        <row r="636">
          <cell r="E636" t="str">
            <v>8226</v>
          </cell>
          <cell r="F636" t="str">
            <v>品质部</v>
          </cell>
          <cell r="G636" t="str">
            <v>陈晓东</v>
          </cell>
        </row>
        <row r="637">
          <cell r="E637" t="str">
            <v>8227</v>
          </cell>
          <cell r="F637" t="str">
            <v>品质部</v>
          </cell>
          <cell r="G637" t="str">
            <v>张万露</v>
          </cell>
        </row>
        <row r="638">
          <cell r="E638" t="str">
            <v>9805</v>
          </cell>
          <cell r="F638" t="str">
            <v>品质部</v>
          </cell>
          <cell r="G638" t="str">
            <v>陆向红</v>
          </cell>
        </row>
        <row r="639">
          <cell r="E639" t="str">
            <v>8206</v>
          </cell>
          <cell r="F639" t="str">
            <v>品质部</v>
          </cell>
          <cell r="G639" t="str">
            <v>沈夏杰</v>
          </cell>
        </row>
        <row r="640">
          <cell r="E640" t="str">
            <v>8213</v>
          </cell>
          <cell r="F640" t="str">
            <v>品质部</v>
          </cell>
          <cell r="G640" t="str">
            <v>裴季红</v>
          </cell>
        </row>
        <row r="641">
          <cell r="E641" t="str">
            <v>8215</v>
          </cell>
          <cell r="F641" t="str">
            <v>品质部</v>
          </cell>
          <cell r="G641" t="str">
            <v>宋霞</v>
          </cell>
        </row>
        <row r="642">
          <cell r="E642" t="str">
            <v>8464</v>
          </cell>
          <cell r="F642" t="str">
            <v>品质部</v>
          </cell>
          <cell r="G642" t="str">
            <v>周润</v>
          </cell>
        </row>
        <row r="643">
          <cell r="E643" t="str">
            <v>8374</v>
          </cell>
          <cell r="F643" t="str">
            <v>品质部</v>
          </cell>
          <cell r="G643" t="str">
            <v>顾飞飞</v>
          </cell>
        </row>
        <row r="644">
          <cell r="E644" t="str">
            <v>1037</v>
          </cell>
          <cell r="F644" t="str">
            <v>电缆员工</v>
          </cell>
          <cell r="G644" t="str">
            <v>徐伟勇</v>
          </cell>
        </row>
        <row r="645">
          <cell r="E645" t="str">
            <v>1039</v>
          </cell>
          <cell r="F645" t="str">
            <v>电缆员工</v>
          </cell>
          <cell r="G645" t="str">
            <v>陈志华</v>
          </cell>
        </row>
        <row r="646">
          <cell r="E646" t="str">
            <v>1040</v>
          </cell>
          <cell r="F646" t="str">
            <v>电缆员工</v>
          </cell>
          <cell r="G646" t="str">
            <v>王国华</v>
          </cell>
        </row>
        <row r="647">
          <cell r="E647" t="str">
            <v>1042</v>
          </cell>
          <cell r="F647" t="str">
            <v>电缆员工</v>
          </cell>
          <cell r="G647" t="str">
            <v>唐卫忠</v>
          </cell>
        </row>
        <row r="648">
          <cell r="E648" t="str">
            <v>1044</v>
          </cell>
          <cell r="F648" t="str">
            <v>电缆员工</v>
          </cell>
          <cell r="G648" t="str">
            <v>付龙飞</v>
          </cell>
        </row>
        <row r="649">
          <cell r="E649" t="str">
            <v>1050</v>
          </cell>
          <cell r="F649" t="str">
            <v>电缆员工</v>
          </cell>
          <cell r="G649" t="str">
            <v>卿乐芝</v>
          </cell>
        </row>
        <row r="650">
          <cell r="E650" t="str">
            <v>1051</v>
          </cell>
          <cell r="F650" t="str">
            <v>电缆员工</v>
          </cell>
          <cell r="G650" t="str">
            <v>徐志平</v>
          </cell>
        </row>
        <row r="651">
          <cell r="E651" t="str">
            <v>1053</v>
          </cell>
          <cell r="F651" t="str">
            <v>电缆员工</v>
          </cell>
          <cell r="G651" t="str">
            <v>孙华弟</v>
          </cell>
        </row>
        <row r="652">
          <cell r="E652" t="str">
            <v>1055</v>
          </cell>
          <cell r="F652" t="str">
            <v>电缆员工</v>
          </cell>
          <cell r="G652" t="str">
            <v>孟祥峰</v>
          </cell>
        </row>
        <row r="653">
          <cell r="E653" t="str">
            <v>9807</v>
          </cell>
          <cell r="F653" t="str">
            <v>电缆员工</v>
          </cell>
          <cell r="G653" t="str">
            <v>王良华</v>
          </cell>
        </row>
        <row r="654">
          <cell r="E654" t="str">
            <v>1066</v>
          </cell>
          <cell r="F654" t="str">
            <v>电缆员工</v>
          </cell>
          <cell r="G654" t="str">
            <v>谌光明</v>
          </cell>
        </row>
        <row r="655">
          <cell r="E655" t="str">
            <v>1087</v>
          </cell>
          <cell r="F655" t="str">
            <v>电缆员工</v>
          </cell>
          <cell r="G655" t="str">
            <v>徐德祥</v>
          </cell>
        </row>
        <row r="656">
          <cell r="E656" t="str">
            <v>1092</v>
          </cell>
          <cell r="F656" t="str">
            <v>电缆员工</v>
          </cell>
          <cell r="G656" t="str">
            <v>许成忠</v>
          </cell>
        </row>
        <row r="657">
          <cell r="E657" t="str">
            <v>1093</v>
          </cell>
          <cell r="F657" t="str">
            <v>电缆员工</v>
          </cell>
          <cell r="G657" t="str">
            <v>张体江</v>
          </cell>
        </row>
        <row r="658">
          <cell r="E658" t="str">
            <v>1100</v>
          </cell>
          <cell r="F658" t="str">
            <v>电缆员工</v>
          </cell>
          <cell r="G658" t="str">
            <v>康志荣</v>
          </cell>
        </row>
        <row r="659">
          <cell r="E659" t="str">
            <v>1111</v>
          </cell>
          <cell r="F659" t="str">
            <v>电缆员工</v>
          </cell>
          <cell r="G659" t="str">
            <v>王纪明</v>
          </cell>
        </row>
        <row r="660">
          <cell r="E660" t="str">
            <v>1131</v>
          </cell>
          <cell r="F660" t="str">
            <v>电缆员工</v>
          </cell>
          <cell r="G660" t="str">
            <v>周敏</v>
          </cell>
        </row>
        <row r="661">
          <cell r="E661" t="str">
            <v>1133</v>
          </cell>
          <cell r="F661" t="str">
            <v>电缆员工</v>
          </cell>
          <cell r="G661" t="str">
            <v>汪见文</v>
          </cell>
        </row>
        <row r="662">
          <cell r="E662" t="str">
            <v>1136</v>
          </cell>
          <cell r="F662" t="str">
            <v>电缆员工</v>
          </cell>
          <cell r="G662" t="str">
            <v>吴林祥</v>
          </cell>
        </row>
        <row r="663">
          <cell r="E663" t="str">
            <v>1155</v>
          </cell>
          <cell r="F663" t="str">
            <v>电缆员工</v>
          </cell>
          <cell r="G663" t="str">
            <v>余金法</v>
          </cell>
        </row>
        <row r="664">
          <cell r="E664" t="str">
            <v>1173</v>
          </cell>
          <cell r="F664" t="str">
            <v>电缆员工</v>
          </cell>
          <cell r="G664" t="str">
            <v>王爱军</v>
          </cell>
        </row>
        <row r="665">
          <cell r="E665" t="str">
            <v>1174</v>
          </cell>
          <cell r="F665" t="str">
            <v>电缆员工</v>
          </cell>
          <cell r="G665" t="str">
            <v>余华法</v>
          </cell>
        </row>
        <row r="666">
          <cell r="E666" t="str">
            <v>1177</v>
          </cell>
          <cell r="F666" t="str">
            <v>电缆员工</v>
          </cell>
          <cell r="G666" t="str">
            <v>程隆喜</v>
          </cell>
        </row>
        <row r="667">
          <cell r="E667" t="str">
            <v>1184</v>
          </cell>
          <cell r="F667" t="str">
            <v>电缆员工</v>
          </cell>
          <cell r="G667" t="str">
            <v>邱东健</v>
          </cell>
        </row>
        <row r="668">
          <cell r="E668" t="str">
            <v>1195</v>
          </cell>
          <cell r="F668" t="str">
            <v>电缆员工</v>
          </cell>
          <cell r="G668" t="str">
            <v>聂当万</v>
          </cell>
        </row>
        <row r="669">
          <cell r="E669" t="str">
            <v>6004</v>
          </cell>
          <cell r="F669" t="str">
            <v>电缆员工</v>
          </cell>
          <cell r="G669" t="str">
            <v>魏加刚</v>
          </cell>
        </row>
        <row r="670">
          <cell r="E670" t="str">
            <v>1206</v>
          </cell>
          <cell r="F670" t="str">
            <v>电缆员工</v>
          </cell>
          <cell r="G670" t="str">
            <v>金志强</v>
          </cell>
        </row>
        <row r="671">
          <cell r="E671" t="str">
            <v>1207</v>
          </cell>
          <cell r="F671" t="str">
            <v>电缆员工</v>
          </cell>
          <cell r="G671" t="str">
            <v>桑瑞根</v>
          </cell>
        </row>
        <row r="672">
          <cell r="E672" t="str">
            <v>1210</v>
          </cell>
          <cell r="F672" t="str">
            <v>电缆员工</v>
          </cell>
          <cell r="G672" t="str">
            <v>张沪军</v>
          </cell>
        </row>
        <row r="673">
          <cell r="E673" t="str">
            <v>1211</v>
          </cell>
          <cell r="F673" t="str">
            <v>电缆员工</v>
          </cell>
          <cell r="G673" t="str">
            <v>朱贤军</v>
          </cell>
        </row>
        <row r="674">
          <cell r="E674" t="str">
            <v>1222</v>
          </cell>
          <cell r="F674" t="str">
            <v>电缆员工</v>
          </cell>
          <cell r="G674" t="str">
            <v>邹传亮</v>
          </cell>
        </row>
        <row r="675">
          <cell r="E675" t="str">
            <v>1229</v>
          </cell>
          <cell r="F675" t="str">
            <v>电缆员工</v>
          </cell>
          <cell r="G675" t="str">
            <v>施秋华</v>
          </cell>
        </row>
        <row r="676">
          <cell r="E676" t="str">
            <v>1261</v>
          </cell>
          <cell r="F676" t="str">
            <v>电缆员工</v>
          </cell>
          <cell r="G676" t="str">
            <v>沈军</v>
          </cell>
        </row>
        <row r="677">
          <cell r="E677" t="str">
            <v>1273</v>
          </cell>
          <cell r="F677" t="str">
            <v>电缆员工</v>
          </cell>
          <cell r="G677" t="str">
            <v>付小宝</v>
          </cell>
        </row>
        <row r="678">
          <cell r="E678" t="str">
            <v>1285</v>
          </cell>
          <cell r="F678" t="str">
            <v>电缆员工</v>
          </cell>
          <cell r="G678" t="str">
            <v>郑君育</v>
          </cell>
        </row>
        <row r="679">
          <cell r="E679" t="str">
            <v>1288</v>
          </cell>
          <cell r="F679" t="str">
            <v>电缆员工</v>
          </cell>
          <cell r="G679" t="str">
            <v>雷雪松</v>
          </cell>
        </row>
        <row r="680">
          <cell r="E680" t="str">
            <v>1293</v>
          </cell>
          <cell r="F680" t="str">
            <v>电缆员工</v>
          </cell>
          <cell r="G680" t="str">
            <v>沈言兆</v>
          </cell>
        </row>
        <row r="681">
          <cell r="E681" t="str">
            <v>1311</v>
          </cell>
          <cell r="F681" t="str">
            <v>电缆员工</v>
          </cell>
          <cell r="G681" t="str">
            <v>王合明</v>
          </cell>
        </row>
        <row r="682">
          <cell r="E682" t="str">
            <v>1316</v>
          </cell>
          <cell r="F682" t="str">
            <v>电缆员工</v>
          </cell>
          <cell r="G682" t="str">
            <v>明光平</v>
          </cell>
        </row>
        <row r="683">
          <cell r="E683" t="str">
            <v>1343</v>
          </cell>
          <cell r="F683" t="str">
            <v>电缆员工</v>
          </cell>
          <cell r="G683" t="str">
            <v>姚明军</v>
          </cell>
        </row>
        <row r="684">
          <cell r="E684" t="str">
            <v>9706</v>
          </cell>
          <cell r="F684" t="str">
            <v>电缆员工</v>
          </cell>
          <cell r="G684" t="str">
            <v>陆桂兴</v>
          </cell>
        </row>
        <row r="685">
          <cell r="E685" t="str">
            <v>9707</v>
          </cell>
          <cell r="F685" t="str">
            <v>电缆员工</v>
          </cell>
          <cell r="G685" t="str">
            <v>周斌</v>
          </cell>
        </row>
        <row r="686">
          <cell r="E686" t="str">
            <v>7511</v>
          </cell>
          <cell r="F686" t="str">
            <v>电缆员工</v>
          </cell>
          <cell r="G686" t="str">
            <v>仇春妹</v>
          </cell>
        </row>
        <row r="687">
          <cell r="E687" t="str">
            <v>1354</v>
          </cell>
          <cell r="F687" t="str">
            <v>电缆员工</v>
          </cell>
          <cell r="G687" t="str">
            <v>陈永军</v>
          </cell>
        </row>
        <row r="688">
          <cell r="E688" t="str">
            <v>6008</v>
          </cell>
          <cell r="F688" t="str">
            <v>电缆员工</v>
          </cell>
          <cell r="G688" t="str">
            <v>张海军</v>
          </cell>
        </row>
        <row r="689">
          <cell r="E689" t="str">
            <v>1359</v>
          </cell>
          <cell r="F689" t="str">
            <v>电缆员工</v>
          </cell>
          <cell r="G689" t="str">
            <v>杨锋</v>
          </cell>
        </row>
        <row r="690">
          <cell r="E690" t="str">
            <v>1360</v>
          </cell>
          <cell r="F690" t="str">
            <v>电缆员工</v>
          </cell>
          <cell r="G690" t="str">
            <v>张建</v>
          </cell>
        </row>
        <row r="691">
          <cell r="E691" t="str">
            <v>1363</v>
          </cell>
          <cell r="F691" t="str">
            <v>电缆员工</v>
          </cell>
          <cell r="G691" t="str">
            <v>张跃群</v>
          </cell>
        </row>
        <row r="692">
          <cell r="E692" t="str">
            <v>1370</v>
          </cell>
          <cell r="F692" t="str">
            <v>电缆员工</v>
          </cell>
          <cell r="G692" t="str">
            <v>陈刚</v>
          </cell>
        </row>
        <row r="693">
          <cell r="E693" t="str">
            <v>1379</v>
          </cell>
          <cell r="F693" t="str">
            <v>电缆员工</v>
          </cell>
          <cell r="G693" t="str">
            <v>钱刚</v>
          </cell>
        </row>
        <row r="694">
          <cell r="E694" t="str">
            <v>8246</v>
          </cell>
          <cell r="F694" t="str">
            <v>电缆员工</v>
          </cell>
          <cell r="G694" t="str">
            <v>蔡应军</v>
          </cell>
        </row>
        <row r="695">
          <cell r="E695" t="str">
            <v>8446</v>
          </cell>
          <cell r="F695" t="str">
            <v>电缆员工</v>
          </cell>
          <cell r="G695" t="str">
            <v>高庆芹</v>
          </cell>
        </row>
        <row r="696">
          <cell r="E696" t="str">
            <v>8328</v>
          </cell>
          <cell r="F696" t="str">
            <v>电缆员工</v>
          </cell>
          <cell r="G696" t="str">
            <v>雷耀从</v>
          </cell>
        </row>
        <row r="697">
          <cell r="E697" t="str">
            <v>8432</v>
          </cell>
          <cell r="F697" t="str">
            <v>电缆员工</v>
          </cell>
          <cell r="G697" t="str">
            <v>韦彩侠</v>
          </cell>
        </row>
        <row r="698">
          <cell r="E698" t="str">
            <v>8367</v>
          </cell>
          <cell r="F698" t="str">
            <v>电缆员工</v>
          </cell>
          <cell r="G698" t="str">
            <v>孙玉东</v>
          </cell>
        </row>
        <row r="699">
          <cell r="E699" t="str">
            <v>8459</v>
          </cell>
          <cell r="F699" t="str">
            <v>电缆员工</v>
          </cell>
          <cell r="G699" t="str">
            <v>郭振</v>
          </cell>
        </row>
        <row r="700">
          <cell r="E700" t="str">
            <v>6001</v>
          </cell>
          <cell r="F700" t="str">
            <v>电缆检验</v>
          </cell>
          <cell r="G700" t="str">
            <v>王晴</v>
          </cell>
        </row>
        <row r="701">
          <cell r="E701" t="str">
            <v>9802</v>
          </cell>
          <cell r="F701" t="str">
            <v>电缆检验</v>
          </cell>
          <cell r="G701" t="str">
            <v>朱国华</v>
          </cell>
        </row>
        <row r="702">
          <cell r="E702" t="str">
            <v>6002</v>
          </cell>
          <cell r="F702" t="str">
            <v>电缆检验</v>
          </cell>
          <cell r="G702" t="str">
            <v>谢剑兵</v>
          </cell>
        </row>
        <row r="703">
          <cell r="E703" t="str">
            <v>6003</v>
          </cell>
          <cell r="F703" t="str">
            <v>电缆检验</v>
          </cell>
          <cell r="G703" t="str">
            <v>胡亚军</v>
          </cell>
        </row>
        <row r="704">
          <cell r="E704" t="str">
            <v>6005</v>
          </cell>
          <cell r="F704" t="str">
            <v>电缆检验</v>
          </cell>
          <cell r="G704" t="str">
            <v>宋志明</v>
          </cell>
        </row>
        <row r="705">
          <cell r="E705" t="str">
            <v>6006</v>
          </cell>
          <cell r="F705" t="str">
            <v>电缆检验</v>
          </cell>
          <cell r="G705" t="str">
            <v>王春艳</v>
          </cell>
        </row>
        <row r="706">
          <cell r="E706" t="str">
            <v>6007</v>
          </cell>
          <cell r="F706" t="str">
            <v>电缆检验</v>
          </cell>
          <cell r="G706" t="str">
            <v>唐立</v>
          </cell>
        </row>
        <row r="707">
          <cell r="E707" t="str">
            <v>6009</v>
          </cell>
          <cell r="F707" t="str">
            <v>电缆检验</v>
          </cell>
          <cell r="G707" t="str">
            <v>张坤</v>
          </cell>
        </row>
        <row r="708">
          <cell r="E708" t="str">
            <v>6010</v>
          </cell>
          <cell r="F708" t="str">
            <v>电缆检验</v>
          </cell>
          <cell r="G708" t="str">
            <v>张福伦</v>
          </cell>
        </row>
        <row r="709">
          <cell r="E709" t="str">
            <v>6011</v>
          </cell>
          <cell r="F709" t="str">
            <v>电缆检验</v>
          </cell>
          <cell r="G709" t="str">
            <v>周明明</v>
          </cell>
        </row>
        <row r="710">
          <cell r="E710" t="str">
            <v>1006</v>
          </cell>
          <cell r="F710" t="str">
            <v>电缆管理</v>
          </cell>
          <cell r="G710" t="str">
            <v>陈小彬</v>
          </cell>
        </row>
        <row r="711">
          <cell r="E711" t="str">
            <v>1003</v>
          </cell>
          <cell r="F711" t="str">
            <v>电缆管理</v>
          </cell>
          <cell r="G711" t="str">
            <v>熊建才</v>
          </cell>
        </row>
        <row r="712">
          <cell r="E712" t="str">
            <v>1004</v>
          </cell>
          <cell r="F712" t="str">
            <v>电缆管理</v>
          </cell>
          <cell r="G712" t="str">
            <v>李丽</v>
          </cell>
        </row>
        <row r="713">
          <cell r="E713" t="str">
            <v>1005</v>
          </cell>
          <cell r="F713" t="str">
            <v>电缆管理</v>
          </cell>
          <cell r="G713" t="str">
            <v>徐建华</v>
          </cell>
        </row>
        <row r="714">
          <cell r="E714" t="str">
            <v>1001</v>
          </cell>
          <cell r="F714" t="str">
            <v>电缆管理</v>
          </cell>
          <cell r="G714" t="str">
            <v>陈前显</v>
          </cell>
        </row>
        <row r="715">
          <cell r="E715" t="str">
            <v>4205</v>
          </cell>
          <cell r="F715" t="str">
            <v>配件组</v>
          </cell>
          <cell r="G715" t="str">
            <v>丁远丽</v>
          </cell>
        </row>
        <row r="716">
          <cell r="E716" t="str">
            <v>4215</v>
          </cell>
          <cell r="F716" t="str">
            <v>配件组</v>
          </cell>
          <cell r="G716" t="str">
            <v>周美青</v>
          </cell>
        </row>
        <row r="717">
          <cell r="E717" t="str">
            <v>4216</v>
          </cell>
          <cell r="F717" t="str">
            <v>配件组</v>
          </cell>
          <cell r="G717" t="str">
            <v>朱红</v>
          </cell>
        </row>
        <row r="718">
          <cell r="E718" t="str">
            <v>4217</v>
          </cell>
          <cell r="F718" t="str">
            <v>配件组</v>
          </cell>
          <cell r="G718" t="str">
            <v>胡建国</v>
          </cell>
        </row>
        <row r="719">
          <cell r="E719" t="str">
            <v>4218</v>
          </cell>
          <cell r="F719" t="str">
            <v>配件组</v>
          </cell>
          <cell r="G719" t="str">
            <v>周美</v>
          </cell>
        </row>
        <row r="720">
          <cell r="E720" t="str">
            <v>4219</v>
          </cell>
          <cell r="F720" t="str">
            <v>配件组</v>
          </cell>
          <cell r="G720" t="str">
            <v>乔佩红</v>
          </cell>
        </row>
        <row r="721">
          <cell r="E721" t="str">
            <v>3915</v>
          </cell>
          <cell r="F721" t="str">
            <v>配件组</v>
          </cell>
          <cell r="G721" t="str">
            <v>陆伟</v>
          </cell>
        </row>
        <row r="722">
          <cell r="E722" t="str">
            <v>8574</v>
          </cell>
          <cell r="F722" t="str">
            <v>配件组</v>
          </cell>
          <cell r="G722" t="str">
            <v>刘海英</v>
          </cell>
        </row>
        <row r="723">
          <cell r="E723" t="str">
            <v>8585</v>
          </cell>
          <cell r="F723" t="str">
            <v>配件组</v>
          </cell>
          <cell r="G723" t="str">
            <v>郭亭亭</v>
          </cell>
        </row>
        <row r="724">
          <cell r="E724" t="str">
            <v>4228</v>
          </cell>
          <cell r="F724" t="str">
            <v>配件组</v>
          </cell>
          <cell r="G724" t="str">
            <v>顾慧花</v>
          </cell>
        </row>
        <row r="725">
          <cell r="E725" t="str">
            <v>8431</v>
          </cell>
          <cell r="F725" t="str">
            <v>配件组</v>
          </cell>
          <cell r="G725" t="str">
            <v>黄彩英</v>
          </cell>
        </row>
        <row r="726">
          <cell r="E726" t="str">
            <v>1043</v>
          </cell>
          <cell r="F726" t="str">
            <v>电缆员工</v>
          </cell>
          <cell r="G726" t="str">
            <v>廖仁会</v>
          </cell>
        </row>
        <row r="727">
          <cell r="E727" t="str">
            <v>3423</v>
          </cell>
          <cell r="F727" t="str">
            <v>接插件车间</v>
          </cell>
          <cell r="G727" t="str">
            <v>罗荣</v>
          </cell>
        </row>
        <row r="728">
          <cell r="E728" t="str">
            <v>3529</v>
          </cell>
          <cell r="F728" t="str">
            <v>接插件车间</v>
          </cell>
          <cell r="G728" t="str">
            <v>张笑盈</v>
          </cell>
        </row>
        <row r="729">
          <cell r="E729" t="str">
            <v>2093</v>
          </cell>
          <cell r="F729" t="str">
            <v>线束车间</v>
          </cell>
          <cell r="G729" t="str">
            <v>李婷婷</v>
          </cell>
        </row>
        <row r="730">
          <cell r="E730" t="str">
            <v>2358</v>
          </cell>
          <cell r="F730" t="str">
            <v>线束车间</v>
          </cell>
          <cell r="G730" t="str">
            <v>兰元娟</v>
          </cell>
        </row>
        <row r="731">
          <cell r="E731" t="str">
            <v>7300</v>
          </cell>
          <cell r="F731" t="str">
            <v>行政加工车间</v>
          </cell>
          <cell r="G731" t="str">
            <v>汤利国</v>
          </cell>
        </row>
        <row r="732">
          <cell r="E732">
            <v>0</v>
          </cell>
          <cell r="F732" t="e">
            <v>#N/A</v>
          </cell>
          <cell r="G732" t="str">
            <v>孙雪林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资数据"/>
      <sheetName val="独生费减少"/>
      <sheetName val="Sheet2"/>
      <sheetName val="公积金增加"/>
      <sheetName val="身份证号工号"/>
      <sheetName val="工会减少"/>
      <sheetName val="社保减少"/>
      <sheetName val="社保增加"/>
      <sheetName val="工时"/>
    </sheetNames>
    <sheetDataSet>
      <sheetData sheetId="0">
        <row r="1">
          <cell r="C1" t="str">
            <v>职员姓名</v>
          </cell>
          <cell r="D1" t="str">
            <v>工号</v>
          </cell>
          <cell r="E1" t="str">
            <v>部门名称</v>
          </cell>
          <cell r="F1" t="str">
            <v>工作日</v>
          </cell>
          <cell r="G1" t="str">
            <v>基本工资</v>
          </cell>
          <cell r="H1" t="str">
            <v>加班费</v>
          </cell>
          <cell r="I1" t="str">
            <v>职务津贴</v>
          </cell>
          <cell r="J1" t="str">
            <v>绩效工资</v>
          </cell>
          <cell r="K1" t="str">
            <v>资职补贴</v>
          </cell>
          <cell r="L1" t="str">
            <v>工龄补贴</v>
          </cell>
          <cell r="M1" t="str">
            <v>浮动工资</v>
          </cell>
          <cell r="N1" t="str">
            <v>其他</v>
          </cell>
          <cell r="O1" t="str">
            <v>奖金</v>
          </cell>
          <cell r="P1" t="str">
            <v>高温费</v>
          </cell>
          <cell r="Q1" t="str">
            <v>奖励</v>
          </cell>
          <cell r="R1" t="str">
            <v>扣款</v>
          </cell>
          <cell r="S1" t="str">
            <v>应发工资</v>
          </cell>
        </row>
        <row r="2">
          <cell r="C2" t="str">
            <v>陈前显</v>
          </cell>
          <cell r="D2" t="str">
            <v>320</v>
          </cell>
          <cell r="E2" t="str">
            <v>电缆车间</v>
          </cell>
          <cell r="F2">
            <v>44.25</v>
          </cell>
          <cell r="G2">
            <v>2500</v>
          </cell>
          <cell r="H2">
            <v>0</v>
          </cell>
          <cell r="I2">
            <v>1000</v>
          </cell>
          <cell r="J2">
            <v>1000</v>
          </cell>
          <cell r="K2">
            <v>0</v>
          </cell>
          <cell r="L2">
            <v>200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260</v>
          </cell>
          <cell r="R2">
            <v>184</v>
          </cell>
          <cell r="S2">
            <v>9276.4942499999997</v>
          </cell>
        </row>
        <row r="3">
          <cell r="C3" t="str">
            <v>熊建才</v>
          </cell>
          <cell r="D3" t="str">
            <v>29</v>
          </cell>
          <cell r="E3" t="str">
            <v>科研部</v>
          </cell>
          <cell r="F3">
            <v>39.49</v>
          </cell>
          <cell r="G3">
            <v>2500</v>
          </cell>
          <cell r="H3">
            <v>0</v>
          </cell>
          <cell r="I3">
            <v>500</v>
          </cell>
          <cell r="J3">
            <v>1000</v>
          </cell>
          <cell r="K3">
            <v>0</v>
          </cell>
          <cell r="L3">
            <v>200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220</v>
          </cell>
          <cell r="R3">
            <v>148</v>
          </cell>
          <cell r="S3">
            <v>7939.2006950000014</v>
          </cell>
        </row>
        <row r="4">
          <cell r="C4" t="str">
            <v>李丽</v>
          </cell>
          <cell r="D4" t="str">
            <v>65</v>
          </cell>
          <cell r="E4" t="str">
            <v>电缆车间</v>
          </cell>
          <cell r="F4">
            <v>33.81</v>
          </cell>
          <cell r="G4">
            <v>2500</v>
          </cell>
          <cell r="H4">
            <v>0</v>
          </cell>
          <cell r="I4">
            <v>500</v>
          </cell>
          <cell r="J4">
            <v>1000</v>
          </cell>
          <cell r="K4">
            <v>0</v>
          </cell>
          <cell r="L4">
            <v>200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200</v>
          </cell>
          <cell r="R4">
            <v>0</v>
          </cell>
          <cell r="S4">
            <v>6651.8071</v>
          </cell>
        </row>
        <row r="5">
          <cell r="C5" t="str">
            <v>徐建华</v>
          </cell>
          <cell r="D5" t="str">
            <v>114</v>
          </cell>
          <cell r="E5" t="str">
            <v>科研部</v>
          </cell>
          <cell r="F5">
            <v>37.43</v>
          </cell>
          <cell r="G5">
            <v>2500</v>
          </cell>
          <cell r="H5">
            <v>0</v>
          </cell>
          <cell r="I5">
            <v>500</v>
          </cell>
          <cell r="J5">
            <v>1000</v>
          </cell>
          <cell r="K5">
            <v>0</v>
          </cell>
          <cell r="L5">
            <v>200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200</v>
          </cell>
          <cell r="R5">
            <v>240</v>
          </cell>
          <cell r="S5">
            <v>7427.2403650000006</v>
          </cell>
        </row>
        <row r="6">
          <cell r="C6" t="str">
            <v>陈小彬</v>
          </cell>
          <cell r="D6" t="str">
            <v>20</v>
          </cell>
          <cell r="E6" t="str">
            <v>科研部</v>
          </cell>
          <cell r="G6">
            <v>2500</v>
          </cell>
          <cell r="H6">
            <v>0</v>
          </cell>
          <cell r="I6">
            <v>500</v>
          </cell>
          <cell r="J6">
            <v>1000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C7" t="str">
            <v>徐伟勇</v>
          </cell>
          <cell r="D7" t="str">
            <v>88</v>
          </cell>
          <cell r="E7" t="str">
            <v>电缆车间</v>
          </cell>
          <cell r="F7">
            <v>39</v>
          </cell>
          <cell r="G7">
            <v>2480</v>
          </cell>
          <cell r="H7">
            <v>0</v>
          </cell>
          <cell r="I7">
            <v>200</v>
          </cell>
          <cell r="J7">
            <v>0</v>
          </cell>
          <cell r="K7">
            <v>0</v>
          </cell>
          <cell r="L7">
            <v>200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200</v>
          </cell>
          <cell r="R7">
            <v>80</v>
          </cell>
          <cell r="S7">
            <v>7793.5</v>
          </cell>
        </row>
        <row r="8">
          <cell r="C8" t="str">
            <v>陈志华</v>
          </cell>
          <cell r="D8" t="str">
            <v>130</v>
          </cell>
          <cell r="E8" t="str">
            <v>电缆车间</v>
          </cell>
          <cell r="F8">
            <v>50.63</v>
          </cell>
          <cell r="G8">
            <v>2480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200</v>
          </cell>
          <cell r="M8">
            <v>0</v>
          </cell>
          <cell r="N8">
            <v>14</v>
          </cell>
          <cell r="O8">
            <v>0</v>
          </cell>
          <cell r="P8">
            <v>0</v>
          </cell>
          <cell r="Q8">
            <v>300</v>
          </cell>
          <cell r="R8">
            <v>20</v>
          </cell>
          <cell r="S8">
            <v>10113.700000000001</v>
          </cell>
        </row>
        <row r="9">
          <cell r="C9" t="str">
            <v>王国华</v>
          </cell>
          <cell r="D9" t="str">
            <v>102</v>
          </cell>
          <cell r="E9" t="str">
            <v>电缆车间</v>
          </cell>
          <cell r="F9">
            <v>40.799999999999997</v>
          </cell>
          <cell r="G9">
            <v>2480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200</v>
          </cell>
          <cell r="M9">
            <v>0</v>
          </cell>
          <cell r="N9">
            <v>100</v>
          </cell>
          <cell r="O9">
            <v>0</v>
          </cell>
          <cell r="P9">
            <v>0</v>
          </cell>
          <cell r="Q9">
            <v>200</v>
          </cell>
          <cell r="R9">
            <v>30</v>
          </cell>
          <cell r="S9">
            <v>8222</v>
          </cell>
        </row>
        <row r="10">
          <cell r="C10" t="str">
            <v>唐卫忠</v>
          </cell>
          <cell r="D10" t="str">
            <v>278</v>
          </cell>
          <cell r="E10" t="str">
            <v>电缆车间</v>
          </cell>
          <cell r="F10">
            <v>49</v>
          </cell>
          <cell r="G10">
            <v>2480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200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200</v>
          </cell>
          <cell r="R10">
            <v>150</v>
          </cell>
          <cell r="S10">
            <v>8335</v>
          </cell>
        </row>
        <row r="11">
          <cell r="C11" t="str">
            <v>廖仁会</v>
          </cell>
          <cell r="D11" t="str">
            <v>297</v>
          </cell>
          <cell r="E11" t="str">
            <v>电缆车间</v>
          </cell>
          <cell r="G11">
            <v>2480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C12" t="str">
            <v>付龙飞</v>
          </cell>
          <cell r="D12" t="str">
            <v>129</v>
          </cell>
          <cell r="E12" t="str">
            <v>电缆车间</v>
          </cell>
          <cell r="F12">
            <v>44.25</v>
          </cell>
          <cell r="G12">
            <v>2480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200</v>
          </cell>
          <cell r="M12">
            <v>0</v>
          </cell>
          <cell r="N12">
            <v>88</v>
          </cell>
          <cell r="O12">
            <v>0</v>
          </cell>
          <cell r="P12">
            <v>0</v>
          </cell>
          <cell r="Q12">
            <v>200</v>
          </cell>
          <cell r="R12">
            <v>0</v>
          </cell>
          <cell r="S12">
            <v>7789.25</v>
          </cell>
        </row>
        <row r="13">
          <cell r="C13" t="str">
            <v>吴进英</v>
          </cell>
          <cell r="D13" t="str">
            <v>543</v>
          </cell>
          <cell r="E13" t="str">
            <v>电缆车间</v>
          </cell>
          <cell r="F13">
            <v>40.5</v>
          </cell>
          <cell r="G13">
            <v>2480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120</v>
          </cell>
          <cell r="M13">
            <v>0</v>
          </cell>
          <cell r="N13">
            <v>120</v>
          </cell>
          <cell r="O13">
            <v>0</v>
          </cell>
          <cell r="P13">
            <v>0</v>
          </cell>
          <cell r="Q13">
            <v>200</v>
          </cell>
          <cell r="R13">
            <v>0</v>
          </cell>
          <cell r="S13">
            <v>7462.7</v>
          </cell>
        </row>
        <row r="14">
          <cell r="C14" t="str">
            <v>卿乐芝</v>
          </cell>
          <cell r="D14" t="str">
            <v>191</v>
          </cell>
          <cell r="E14" t="str">
            <v>电缆车间</v>
          </cell>
          <cell r="F14">
            <v>42</v>
          </cell>
          <cell r="G14">
            <v>2480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200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320</v>
          </cell>
          <cell r="R14">
            <v>0</v>
          </cell>
          <cell r="S14">
            <v>8080</v>
          </cell>
        </row>
        <row r="15">
          <cell r="C15" t="str">
            <v>徐志平</v>
          </cell>
          <cell r="D15" t="str">
            <v>275</v>
          </cell>
          <cell r="E15" t="str">
            <v>电缆车间</v>
          </cell>
          <cell r="F15">
            <v>33.880000000000003</v>
          </cell>
          <cell r="G15">
            <v>2480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200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200</v>
          </cell>
          <cell r="R15">
            <v>50</v>
          </cell>
          <cell r="S15">
            <v>6279</v>
          </cell>
        </row>
        <row r="16">
          <cell r="C16" t="str">
            <v>孙华弟</v>
          </cell>
          <cell r="D16" t="str">
            <v>211</v>
          </cell>
          <cell r="E16" t="str">
            <v>电缆车间</v>
          </cell>
          <cell r="F16">
            <v>29.05</v>
          </cell>
          <cell r="G16">
            <v>2480</v>
          </cell>
          <cell r="H16">
            <v>0</v>
          </cell>
          <cell r="I16">
            <v>200</v>
          </cell>
          <cell r="J16">
            <v>0</v>
          </cell>
          <cell r="K16">
            <v>0</v>
          </cell>
          <cell r="L16">
            <v>200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100</v>
          </cell>
          <cell r="R16">
            <v>10</v>
          </cell>
          <cell r="S16">
            <v>5907.8249999999998</v>
          </cell>
        </row>
        <row r="17">
          <cell r="C17" t="str">
            <v>孟祥峰</v>
          </cell>
          <cell r="D17" t="str">
            <v>352</v>
          </cell>
          <cell r="E17" t="str">
            <v>电缆车间</v>
          </cell>
          <cell r="F17">
            <v>43.5</v>
          </cell>
          <cell r="G17">
            <v>2480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200</v>
          </cell>
          <cell r="M17">
            <v>0</v>
          </cell>
          <cell r="N17">
            <v>104</v>
          </cell>
          <cell r="O17">
            <v>0</v>
          </cell>
          <cell r="P17">
            <v>0</v>
          </cell>
          <cell r="Q17">
            <v>200</v>
          </cell>
          <cell r="R17">
            <v>70</v>
          </cell>
          <cell r="S17">
            <v>8546.75</v>
          </cell>
        </row>
        <row r="18">
          <cell r="C18" t="str">
            <v>谌光明</v>
          </cell>
          <cell r="D18" t="str">
            <v>263</v>
          </cell>
          <cell r="E18" t="str">
            <v>电缆车间</v>
          </cell>
          <cell r="G18">
            <v>2420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徐德祥</v>
          </cell>
          <cell r="D19" t="str">
            <v>199</v>
          </cell>
          <cell r="E19" t="str">
            <v>电缆车间</v>
          </cell>
          <cell r="F19">
            <v>42</v>
          </cell>
          <cell r="G19">
            <v>2480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200</v>
          </cell>
          <cell r="M19">
            <v>0</v>
          </cell>
          <cell r="N19">
            <v>112</v>
          </cell>
          <cell r="O19">
            <v>0</v>
          </cell>
          <cell r="P19">
            <v>0</v>
          </cell>
          <cell r="Q19">
            <v>200</v>
          </cell>
          <cell r="R19">
            <v>30</v>
          </cell>
          <cell r="S19">
            <v>7412</v>
          </cell>
        </row>
        <row r="20">
          <cell r="C20" t="str">
            <v>许成忠</v>
          </cell>
          <cell r="D20" t="str">
            <v>166</v>
          </cell>
          <cell r="E20" t="str">
            <v>电缆车间</v>
          </cell>
          <cell r="F20">
            <v>34.5</v>
          </cell>
          <cell r="G20">
            <v>2480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200</v>
          </cell>
          <cell r="M20">
            <v>0</v>
          </cell>
          <cell r="N20">
            <v>65</v>
          </cell>
          <cell r="O20">
            <v>0</v>
          </cell>
          <cell r="P20">
            <v>0</v>
          </cell>
          <cell r="Q20">
            <v>205</v>
          </cell>
          <cell r="R20">
            <v>30</v>
          </cell>
          <cell r="S20">
            <v>8327.39</v>
          </cell>
        </row>
        <row r="21">
          <cell r="C21" t="str">
            <v>张体江</v>
          </cell>
          <cell r="D21" t="str">
            <v>215</v>
          </cell>
          <cell r="E21" t="str">
            <v>电缆车间</v>
          </cell>
          <cell r="F21">
            <v>40.130000000000003</v>
          </cell>
          <cell r="G21">
            <v>2480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200</v>
          </cell>
          <cell r="M21">
            <v>0</v>
          </cell>
          <cell r="N21">
            <v>97</v>
          </cell>
          <cell r="O21">
            <v>0</v>
          </cell>
          <cell r="P21">
            <v>0</v>
          </cell>
          <cell r="Q21">
            <v>200</v>
          </cell>
          <cell r="R21">
            <v>25</v>
          </cell>
          <cell r="S21">
            <v>9130.0475000000006</v>
          </cell>
        </row>
        <row r="22">
          <cell r="C22" t="str">
            <v>康志荣</v>
          </cell>
          <cell r="D22" t="str">
            <v>255</v>
          </cell>
          <cell r="E22" t="str">
            <v>电缆车间</v>
          </cell>
          <cell r="F22">
            <v>36</v>
          </cell>
          <cell r="G22">
            <v>2480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180</v>
          </cell>
          <cell r="M22">
            <v>0</v>
          </cell>
          <cell r="N22">
            <v>62</v>
          </cell>
          <cell r="O22">
            <v>0</v>
          </cell>
          <cell r="P22">
            <v>0</v>
          </cell>
          <cell r="Q22">
            <v>200</v>
          </cell>
          <cell r="R22">
            <v>55</v>
          </cell>
          <cell r="S22">
            <v>8894.880000000001</v>
          </cell>
        </row>
        <row r="23">
          <cell r="C23" t="str">
            <v>王纪明</v>
          </cell>
          <cell r="D23" t="str">
            <v>337</v>
          </cell>
          <cell r="E23" t="str">
            <v>电缆车间</v>
          </cell>
          <cell r="F23">
            <v>19.5</v>
          </cell>
          <cell r="G23">
            <v>2480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180</v>
          </cell>
          <cell r="M23">
            <v>0</v>
          </cell>
          <cell r="N23">
            <v>56</v>
          </cell>
          <cell r="O23">
            <v>0</v>
          </cell>
          <cell r="P23">
            <v>0</v>
          </cell>
          <cell r="Q23">
            <v>20</v>
          </cell>
          <cell r="R23">
            <v>20</v>
          </cell>
          <cell r="S23">
            <v>3941</v>
          </cell>
        </row>
        <row r="24">
          <cell r="C24" t="str">
            <v>周敏</v>
          </cell>
          <cell r="D24" t="str">
            <v>232</v>
          </cell>
          <cell r="E24" t="str">
            <v>电缆车间</v>
          </cell>
          <cell r="F24">
            <v>39.25</v>
          </cell>
          <cell r="G24">
            <v>2480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200</v>
          </cell>
          <cell r="M24">
            <v>0</v>
          </cell>
          <cell r="N24">
            <v>96</v>
          </cell>
          <cell r="O24">
            <v>0</v>
          </cell>
          <cell r="P24">
            <v>0</v>
          </cell>
          <cell r="Q24">
            <v>285</v>
          </cell>
          <cell r="R24">
            <v>5</v>
          </cell>
          <cell r="S24">
            <v>7896.125</v>
          </cell>
        </row>
        <row r="25">
          <cell r="C25" t="str">
            <v>汪见文</v>
          </cell>
          <cell r="D25" t="str">
            <v>458</v>
          </cell>
          <cell r="E25" t="str">
            <v>电缆车间</v>
          </cell>
          <cell r="F25">
            <v>39.25</v>
          </cell>
          <cell r="G25">
            <v>2480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180</v>
          </cell>
          <cell r="M25">
            <v>0</v>
          </cell>
          <cell r="N25">
            <v>96</v>
          </cell>
          <cell r="O25">
            <v>0</v>
          </cell>
          <cell r="P25">
            <v>0</v>
          </cell>
          <cell r="Q25">
            <v>320</v>
          </cell>
          <cell r="R25">
            <v>20</v>
          </cell>
          <cell r="S25">
            <v>7896.125</v>
          </cell>
        </row>
        <row r="26">
          <cell r="C26" t="str">
            <v>吴林祥</v>
          </cell>
          <cell r="D26" t="str">
            <v>495</v>
          </cell>
          <cell r="E26" t="str">
            <v>电缆车间</v>
          </cell>
          <cell r="F26">
            <v>33.75</v>
          </cell>
          <cell r="G26">
            <v>2480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160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200</v>
          </cell>
          <cell r="R26">
            <v>0</v>
          </cell>
          <cell r="S26">
            <v>5591.25</v>
          </cell>
        </row>
        <row r="27">
          <cell r="C27" t="str">
            <v>余金法</v>
          </cell>
          <cell r="D27" t="str">
            <v>611</v>
          </cell>
          <cell r="E27" t="str">
            <v>电缆车间</v>
          </cell>
          <cell r="F27">
            <v>30</v>
          </cell>
          <cell r="G27">
            <v>2480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160</v>
          </cell>
          <cell r="M27">
            <v>0</v>
          </cell>
          <cell r="N27">
            <v>80</v>
          </cell>
          <cell r="O27">
            <v>0</v>
          </cell>
          <cell r="P27">
            <v>0</v>
          </cell>
          <cell r="Q27">
            <v>0</v>
          </cell>
          <cell r="R27">
            <v>105.3</v>
          </cell>
          <cell r="S27">
            <v>5084.7</v>
          </cell>
        </row>
        <row r="28">
          <cell r="C28" t="str">
            <v>齐中英</v>
          </cell>
          <cell r="D28" t="str">
            <v>82</v>
          </cell>
          <cell r="E28" t="str">
            <v>电缆车间</v>
          </cell>
          <cell r="F28">
            <v>39</v>
          </cell>
          <cell r="G28">
            <v>2480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160</v>
          </cell>
          <cell r="M28">
            <v>0</v>
          </cell>
          <cell r="N28">
            <v>120</v>
          </cell>
          <cell r="O28">
            <v>0</v>
          </cell>
          <cell r="P28">
            <v>0</v>
          </cell>
          <cell r="Q28">
            <v>200</v>
          </cell>
          <cell r="R28">
            <v>0</v>
          </cell>
          <cell r="S28">
            <v>7199.7000000000007</v>
          </cell>
        </row>
        <row r="29">
          <cell r="C29" t="str">
            <v>王爱军</v>
          </cell>
          <cell r="D29" t="str">
            <v>101</v>
          </cell>
          <cell r="E29" t="str">
            <v>电缆车间</v>
          </cell>
          <cell r="F29">
            <v>41.75</v>
          </cell>
          <cell r="G29">
            <v>2480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200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200</v>
          </cell>
          <cell r="R29">
            <v>0</v>
          </cell>
          <cell r="S29">
            <v>7706.25</v>
          </cell>
        </row>
        <row r="30">
          <cell r="C30" t="str">
            <v>余华法</v>
          </cell>
          <cell r="D30" t="str">
            <v>578</v>
          </cell>
          <cell r="E30" t="str">
            <v>电缆车间</v>
          </cell>
          <cell r="F30">
            <v>32.25</v>
          </cell>
          <cell r="G30">
            <v>2480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160</v>
          </cell>
          <cell r="M30">
            <v>0</v>
          </cell>
          <cell r="N30">
            <v>80</v>
          </cell>
          <cell r="O30">
            <v>0</v>
          </cell>
          <cell r="P30">
            <v>0</v>
          </cell>
          <cell r="Q30">
            <v>60</v>
          </cell>
          <cell r="R30">
            <v>35</v>
          </cell>
          <cell r="S30">
            <v>6392.5</v>
          </cell>
        </row>
        <row r="31">
          <cell r="C31" t="str">
            <v>程隆喜</v>
          </cell>
          <cell r="D31" t="str">
            <v>59</v>
          </cell>
          <cell r="E31" t="str">
            <v>电缆车间</v>
          </cell>
          <cell r="F31">
            <v>41</v>
          </cell>
          <cell r="G31">
            <v>2480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160</v>
          </cell>
          <cell r="M31">
            <v>0</v>
          </cell>
          <cell r="N31">
            <v>96</v>
          </cell>
          <cell r="O31">
            <v>0</v>
          </cell>
          <cell r="P31">
            <v>0</v>
          </cell>
          <cell r="Q31">
            <v>250</v>
          </cell>
          <cell r="R31">
            <v>120</v>
          </cell>
          <cell r="S31">
            <v>8032.5</v>
          </cell>
        </row>
        <row r="32">
          <cell r="C32" t="str">
            <v>刘利</v>
          </cell>
          <cell r="D32" t="str">
            <v>113</v>
          </cell>
          <cell r="E32" t="str">
            <v>电缆车间</v>
          </cell>
          <cell r="F32">
            <v>42.5</v>
          </cell>
          <cell r="G32">
            <v>2480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140</v>
          </cell>
          <cell r="M32">
            <v>0</v>
          </cell>
          <cell r="N32">
            <v>120</v>
          </cell>
          <cell r="O32">
            <v>0</v>
          </cell>
          <cell r="P32">
            <v>0</v>
          </cell>
          <cell r="Q32">
            <v>200</v>
          </cell>
          <cell r="R32">
            <v>0</v>
          </cell>
          <cell r="S32">
            <v>7778.4999999999991</v>
          </cell>
        </row>
        <row r="33">
          <cell r="C33" t="str">
            <v>邱东健</v>
          </cell>
          <cell r="D33" t="str">
            <v>471</v>
          </cell>
          <cell r="E33" t="str">
            <v>电缆车间</v>
          </cell>
          <cell r="F33">
            <v>43.8</v>
          </cell>
          <cell r="G33">
            <v>2480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140</v>
          </cell>
          <cell r="M33">
            <v>0</v>
          </cell>
          <cell r="N33">
            <v>80</v>
          </cell>
          <cell r="O33">
            <v>0</v>
          </cell>
          <cell r="P33">
            <v>0</v>
          </cell>
          <cell r="Q33">
            <v>200</v>
          </cell>
          <cell r="R33">
            <v>10</v>
          </cell>
          <cell r="S33">
            <v>8578.7000000000007</v>
          </cell>
        </row>
        <row r="34">
          <cell r="C34" t="str">
            <v>聂当万</v>
          </cell>
          <cell r="D34" t="str">
            <v>610</v>
          </cell>
          <cell r="E34" t="str">
            <v>电缆车间</v>
          </cell>
          <cell r="G34">
            <v>2480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金志强</v>
          </cell>
          <cell r="D35" t="str">
            <v>405</v>
          </cell>
          <cell r="E35" t="str">
            <v>电缆车间</v>
          </cell>
          <cell r="F35">
            <v>39</v>
          </cell>
          <cell r="G35">
            <v>2480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140</v>
          </cell>
          <cell r="M35">
            <v>0</v>
          </cell>
          <cell r="N35">
            <v>84</v>
          </cell>
          <cell r="O35">
            <v>0</v>
          </cell>
          <cell r="P35">
            <v>0</v>
          </cell>
          <cell r="Q35">
            <v>400</v>
          </cell>
          <cell r="R35">
            <v>0</v>
          </cell>
          <cell r="S35">
            <v>7897.5</v>
          </cell>
        </row>
        <row r="36">
          <cell r="C36" t="str">
            <v>桑瑞根</v>
          </cell>
          <cell r="D36" t="str">
            <v>485</v>
          </cell>
          <cell r="E36" t="str">
            <v>电缆车间</v>
          </cell>
          <cell r="F36">
            <v>34.75</v>
          </cell>
          <cell r="G36">
            <v>2480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140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200</v>
          </cell>
          <cell r="R36">
            <v>0</v>
          </cell>
          <cell r="S36">
            <v>6073.75</v>
          </cell>
        </row>
        <row r="37">
          <cell r="C37" t="str">
            <v>张沪军</v>
          </cell>
          <cell r="D37" t="str">
            <v>424</v>
          </cell>
          <cell r="E37" t="str">
            <v>电缆车间</v>
          </cell>
          <cell r="F37">
            <v>42.19</v>
          </cell>
          <cell r="G37">
            <v>2480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140</v>
          </cell>
          <cell r="M37">
            <v>0</v>
          </cell>
          <cell r="N37">
            <v>11</v>
          </cell>
          <cell r="O37">
            <v>0</v>
          </cell>
          <cell r="P37">
            <v>0</v>
          </cell>
          <cell r="Q37">
            <v>200</v>
          </cell>
          <cell r="R37">
            <v>55</v>
          </cell>
          <cell r="S37">
            <v>10033.451999999999</v>
          </cell>
        </row>
        <row r="38">
          <cell r="C38" t="str">
            <v>朱贤军</v>
          </cell>
          <cell r="D38" t="str">
            <v>363</v>
          </cell>
          <cell r="E38" t="str">
            <v>电缆车间</v>
          </cell>
          <cell r="F38">
            <v>43.6</v>
          </cell>
          <cell r="G38">
            <v>2480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120</v>
          </cell>
          <cell r="M38">
            <v>0</v>
          </cell>
          <cell r="N38">
            <v>40</v>
          </cell>
          <cell r="O38">
            <v>0</v>
          </cell>
          <cell r="P38">
            <v>0</v>
          </cell>
          <cell r="Q38">
            <v>210</v>
          </cell>
          <cell r="R38">
            <v>70</v>
          </cell>
          <cell r="S38">
            <v>7494</v>
          </cell>
        </row>
        <row r="39">
          <cell r="C39" t="str">
            <v>邹传亮</v>
          </cell>
          <cell r="D39" t="str">
            <v>469</v>
          </cell>
          <cell r="E39" t="str">
            <v>电缆车间</v>
          </cell>
          <cell r="F39">
            <v>41</v>
          </cell>
          <cell r="G39">
            <v>2480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120</v>
          </cell>
          <cell r="M39">
            <v>0</v>
          </cell>
          <cell r="N39">
            <v>104</v>
          </cell>
          <cell r="O39">
            <v>0</v>
          </cell>
          <cell r="P39">
            <v>0</v>
          </cell>
          <cell r="Q39">
            <v>240</v>
          </cell>
          <cell r="R39">
            <v>5</v>
          </cell>
          <cell r="S39">
            <v>8105.5</v>
          </cell>
        </row>
        <row r="40">
          <cell r="C40" t="str">
            <v>施秋华</v>
          </cell>
          <cell r="D40" t="str">
            <v>555</v>
          </cell>
          <cell r="E40" t="str">
            <v>电缆车间</v>
          </cell>
          <cell r="F40">
            <v>43</v>
          </cell>
          <cell r="G40">
            <v>2480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120</v>
          </cell>
          <cell r="M40">
            <v>0</v>
          </cell>
          <cell r="N40">
            <v>40</v>
          </cell>
          <cell r="O40">
            <v>0</v>
          </cell>
          <cell r="P40">
            <v>0</v>
          </cell>
          <cell r="Q40">
            <v>205</v>
          </cell>
          <cell r="R40">
            <v>60</v>
          </cell>
          <cell r="S40">
            <v>8389</v>
          </cell>
        </row>
        <row r="41">
          <cell r="C41" t="str">
            <v>沈军</v>
          </cell>
          <cell r="D41" t="str">
            <v>556</v>
          </cell>
          <cell r="E41" t="str">
            <v>电缆车间</v>
          </cell>
          <cell r="G41">
            <v>2480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120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胡龙菊</v>
          </cell>
          <cell r="D42" t="str">
            <v>432</v>
          </cell>
          <cell r="E42" t="str">
            <v>电缆车间</v>
          </cell>
          <cell r="F42">
            <v>22.5</v>
          </cell>
          <cell r="G42">
            <v>2480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120</v>
          </cell>
          <cell r="M42">
            <v>0</v>
          </cell>
          <cell r="N42">
            <v>120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4116.75</v>
          </cell>
        </row>
        <row r="43">
          <cell r="C43" t="str">
            <v>付小宝</v>
          </cell>
          <cell r="D43" t="str">
            <v>279</v>
          </cell>
          <cell r="E43" t="str">
            <v>电缆车间</v>
          </cell>
          <cell r="F43">
            <v>42</v>
          </cell>
          <cell r="G43">
            <v>2480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120</v>
          </cell>
          <cell r="M43">
            <v>0</v>
          </cell>
          <cell r="N43">
            <v>112</v>
          </cell>
          <cell r="O43">
            <v>0</v>
          </cell>
          <cell r="P43">
            <v>0</v>
          </cell>
          <cell r="Q43">
            <v>200</v>
          </cell>
          <cell r="R43">
            <v>220</v>
          </cell>
          <cell r="S43">
            <v>7562</v>
          </cell>
        </row>
        <row r="44">
          <cell r="C44" t="str">
            <v>郑君育</v>
          </cell>
          <cell r="D44" t="str">
            <v>373</v>
          </cell>
          <cell r="E44" t="str">
            <v>电缆车间</v>
          </cell>
          <cell r="F44">
            <v>42</v>
          </cell>
          <cell r="G44">
            <v>2480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120</v>
          </cell>
          <cell r="M44">
            <v>0</v>
          </cell>
          <cell r="N44">
            <v>112</v>
          </cell>
          <cell r="O44">
            <v>0</v>
          </cell>
          <cell r="P44">
            <v>0</v>
          </cell>
          <cell r="Q44">
            <v>200</v>
          </cell>
          <cell r="R44">
            <v>0</v>
          </cell>
          <cell r="S44">
            <v>7362</v>
          </cell>
        </row>
        <row r="45">
          <cell r="C45" t="str">
            <v>雷雪松</v>
          </cell>
          <cell r="D45" t="str">
            <v>461</v>
          </cell>
          <cell r="E45" t="str">
            <v>电缆车间</v>
          </cell>
          <cell r="G45">
            <v>2420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沈言兆</v>
          </cell>
          <cell r="D46" t="str">
            <v>550</v>
          </cell>
          <cell r="E46" t="str">
            <v>电缆车间</v>
          </cell>
          <cell r="F46">
            <v>42.25</v>
          </cell>
          <cell r="G46">
            <v>2480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100</v>
          </cell>
          <cell r="M46">
            <v>0</v>
          </cell>
          <cell r="N46">
            <v>104</v>
          </cell>
          <cell r="O46">
            <v>0</v>
          </cell>
          <cell r="P46">
            <v>0</v>
          </cell>
          <cell r="Q46">
            <v>280</v>
          </cell>
          <cell r="R46">
            <v>10</v>
          </cell>
          <cell r="S46">
            <v>8353.625</v>
          </cell>
        </row>
        <row r="47">
          <cell r="C47" t="str">
            <v>王合明</v>
          </cell>
          <cell r="D47" t="str">
            <v>366</v>
          </cell>
          <cell r="E47" t="str">
            <v>电缆车间</v>
          </cell>
          <cell r="G47">
            <v>2480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明光平</v>
          </cell>
          <cell r="D48" t="str">
            <v>267</v>
          </cell>
          <cell r="E48" t="str">
            <v>电缆车间</v>
          </cell>
          <cell r="F48">
            <v>36.75</v>
          </cell>
          <cell r="G48">
            <v>2480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100</v>
          </cell>
          <cell r="M48">
            <v>0</v>
          </cell>
          <cell r="N48">
            <v>92</v>
          </cell>
          <cell r="O48">
            <v>0</v>
          </cell>
          <cell r="P48">
            <v>0</v>
          </cell>
          <cell r="Q48">
            <v>200</v>
          </cell>
          <cell r="R48">
            <v>55</v>
          </cell>
          <cell r="S48">
            <v>9198.5275000000001</v>
          </cell>
        </row>
        <row r="49">
          <cell r="C49" t="str">
            <v>姚明军</v>
          </cell>
          <cell r="D49" t="str">
            <v>690</v>
          </cell>
          <cell r="E49" t="str">
            <v>电缆车间</v>
          </cell>
          <cell r="F49">
            <v>34.880000000000003</v>
          </cell>
          <cell r="G49">
            <v>2480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80</v>
          </cell>
          <cell r="M49">
            <v>0</v>
          </cell>
          <cell r="N49">
            <v>71</v>
          </cell>
          <cell r="O49">
            <v>0</v>
          </cell>
          <cell r="P49">
            <v>0</v>
          </cell>
          <cell r="Q49">
            <v>200</v>
          </cell>
          <cell r="R49">
            <v>120</v>
          </cell>
          <cell r="S49">
            <v>7028.7632000000003</v>
          </cell>
        </row>
        <row r="50">
          <cell r="C50" t="str">
            <v>陈永军</v>
          </cell>
          <cell r="D50" t="str">
            <v>179</v>
          </cell>
          <cell r="E50" t="str">
            <v>电缆车间</v>
          </cell>
          <cell r="F50">
            <v>0</v>
          </cell>
          <cell r="G50">
            <v>2480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60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2480</v>
          </cell>
        </row>
        <row r="51">
          <cell r="C51" t="str">
            <v>杨锋</v>
          </cell>
          <cell r="D51" t="str">
            <v>354</v>
          </cell>
          <cell r="E51" t="str">
            <v>电缆车间</v>
          </cell>
          <cell r="F51">
            <v>40.880000000000003</v>
          </cell>
          <cell r="G51">
            <v>2480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60</v>
          </cell>
          <cell r="M51">
            <v>0</v>
          </cell>
          <cell r="N51">
            <v>105</v>
          </cell>
          <cell r="O51">
            <v>0</v>
          </cell>
          <cell r="P51">
            <v>0</v>
          </cell>
          <cell r="Q51">
            <v>205</v>
          </cell>
          <cell r="R51">
            <v>90</v>
          </cell>
          <cell r="S51">
            <v>9329.6056000000008</v>
          </cell>
        </row>
        <row r="52">
          <cell r="C52" t="str">
            <v>张建</v>
          </cell>
          <cell r="D52" t="str">
            <v>1023</v>
          </cell>
          <cell r="E52" t="str">
            <v>电缆车间</v>
          </cell>
          <cell r="G52">
            <v>2420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>张跃群</v>
          </cell>
          <cell r="D53" t="str">
            <v>413</v>
          </cell>
          <cell r="E53" t="str">
            <v>电缆车间</v>
          </cell>
          <cell r="F53">
            <v>30.13</v>
          </cell>
          <cell r="G53">
            <v>2480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40</v>
          </cell>
          <cell r="M53">
            <v>0</v>
          </cell>
          <cell r="N53">
            <v>39</v>
          </cell>
          <cell r="O53">
            <v>0</v>
          </cell>
          <cell r="P53">
            <v>0</v>
          </cell>
          <cell r="Q53">
            <v>0</v>
          </cell>
          <cell r="R53">
            <v>120</v>
          </cell>
          <cell r="S53">
            <v>4930.45</v>
          </cell>
        </row>
        <row r="54">
          <cell r="C54" t="str">
            <v>陈刚</v>
          </cell>
          <cell r="D54" t="str">
            <v>599</v>
          </cell>
          <cell r="E54" t="str">
            <v>电缆车间</v>
          </cell>
          <cell r="F54">
            <v>34.130000000000003</v>
          </cell>
          <cell r="G54">
            <v>2480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40</v>
          </cell>
          <cell r="M54">
            <v>0</v>
          </cell>
          <cell r="N54">
            <v>73</v>
          </cell>
          <cell r="O54">
            <v>0</v>
          </cell>
          <cell r="P54">
            <v>0</v>
          </cell>
          <cell r="Q54">
            <v>200</v>
          </cell>
          <cell r="R54">
            <v>20</v>
          </cell>
          <cell r="S54">
            <v>7780.4394000000002</v>
          </cell>
        </row>
        <row r="55">
          <cell r="C55" t="str">
            <v>钱刚</v>
          </cell>
          <cell r="D55" t="str">
            <v>141</v>
          </cell>
          <cell r="E55" t="str">
            <v>电缆车间</v>
          </cell>
          <cell r="F55">
            <v>42</v>
          </cell>
          <cell r="G55">
            <v>2480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40</v>
          </cell>
          <cell r="M55">
            <v>0</v>
          </cell>
          <cell r="N55">
            <v>112</v>
          </cell>
          <cell r="O55">
            <v>0</v>
          </cell>
          <cell r="P55">
            <v>0</v>
          </cell>
          <cell r="Q55">
            <v>240</v>
          </cell>
          <cell r="R55">
            <v>50</v>
          </cell>
          <cell r="S55">
            <v>7692</v>
          </cell>
        </row>
        <row r="56">
          <cell r="C56" t="str">
            <v>俞彩红</v>
          </cell>
          <cell r="D56" t="str">
            <v>167</v>
          </cell>
          <cell r="E56" t="str">
            <v>科研部</v>
          </cell>
          <cell r="F56">
            <v>36.31</v>
          </cell>
          <cell r="G56">
            <v>2480</v>
          </cell>
          <cell r="H56">
            <v>1717.2000000000003</v>
          </cell>
          <cell r="I56">
            <v>1320</v>
          </cell>
          <cell r="J56">
            <v>1500</v>
          </cell>
          <cell r="K56">
            <v>0</v>
          </cell>
          <cell r="L56">
            <v>180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330</v>
          </cell>
          <cell r="S56">
            <v>6867.2000000000007</v>
          </cell>
        </row>
        <row r="57">
          <cell r="C57" t="str">
            <v>史银花</v>
          </cell>
          <cell r="D57" t="str">
            <v>23</v>
          </cell>
          <cell r="E57" t="str">
            <v>科研部</v>
          </cell>
          <cell r="F57">
            <v>13.13</v>
          </cell>
          <cell r="G57">
            <v>2480</v>
          </cell>
          <cell r="H57">
            <v>-2136.863636363636</v>
          </cell>
          <cell r="I57">
            <v>1320</v>
          </cell>
          <cell r="J57">
            <v>1500</v>
          </cell>
          <cell r="K57">
            <v>0</v>
          </cell>
          <cell r="L57">
            <v>200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3363.136363636364</v>
          </cell>
        </row>
        <row r="58">
          <cell r="C58" t="str">
            <v>谈建芳</v>
          </cell>
          <cell r="D58" t="str">
            <v>98</v>
          </cell>
          <cell r="E58" t="str">
            <v>线束车间</v>
          </cell>
          <cell r="F58">
            <v>31.06</v>
          </cell>
          <cell r="G58">
            <v>2480</v>
          </cell>
          <cell r="H58">
            <v>0</v>
          </cell>
          <cell r="I58">
            <v>320</v>
          </cell>
          <cell r="J58">
            <v>850</v>
          </cell>
          <cell r="K58">
            <v>0</v>
          </cell>
          <cell r="L58">
            <v>200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5524.9</v>
          </cell>
        </row>
        <row r="59">
          <cell r="C59" t="str">
            <v>朱井云</v>
          </cell>
          <cell r="D59" t="str">
            <v>568</v>
          </cell>
          <cell r="E59" t="str">
            <v>科研部</v>
          </cell>
          <cell r="F59">
            <v>26.5</v>
          </cell>
          <cell r="G59">
            <v>3500</v>
          </cell>
          <cell r="H59">
            <v>540</v>
          </cell>
          <cell r="I59">
            <v>1000</v>
          </cell>
          <cell r="J59">
            <v>1000</v>
          </cell>
          <cell r="K59">
            <v>0</v>
          </cell>
          <cell r="L59">
            <v>140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200</v>
          </cell>
          <cell r="R59">
            <v>0</v>
          </cell>
          <cell r="S59">
            <v>6380</v>
          </cell>
        </row>
        <row r="60">
          <cell r="C60" t="str">
            <v>陆叶</v>
          </cell>
          <cell r="D60" t="str">
            <v>629</v>
          </cell>
          <cell r="E60" t="str">
            <v>线束车间</v>
          </cell>
          <cell r="F60">
            <v>31.88</v>
          </cell>
          <cell r="G60">
            <v>2480</v>
          </cell>
          <cell r="H60">
            <v>1185.5999999999999</v>
          </cell>
          <cell r="I60">
            <v>740</v>
          </cell>
          <cell r="J60">
            <v>900</v>
          </cell>
          <cell r="K60">
            <v>0</v>
          </cell>
          <cell r="L60">
            <v>120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200</v>
          </cell>
          <cell r="R60">
            <v>0</v>
          </cell>
          <cell r="S60">
            <v>5625.6</v>
          </cell>
        </row>
        <row r="61">
          <cell r="C61" t="str">
            <v>张萍</v>
          </cell>
          <cell r="D61" t="str">
            <v>229</v>
          </cell>
          <cell r="E61" t="str">
            <v>线束车间</v>
          </cell>
          <cell r="F61">
            <v>26.88</v>
          </cell>
          <cell r="G61">
            <v>2480</v>
          </cell>
          <cell r="H61">
            <v>585.59999999999991</v>
          </cell>
          <cell r="I61">
            <v>740</v>
          </cell>
          <cell r="J61">
            <v>900</v>
          </cell>
          <cell r="K61">
            <v>0</v>
          </cell>
          <cell r="L61">
            <v>120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200</v>
          </cell>
          <cell r="R61">
            <v>0</v>
          </cell>
          <cell r="S61">
            <v>5025.6000000000004</v>
          </cell>
        </row>
        <row r="62">
          <cell r="C62" t="str">
            <v>王秋玲</v>
          </cell>
          <cell r="D62" t="str">
            <v>299</v>
          </cell>
          <cell r="E62" t="str">
            <v>线束车间</v>
          </cell>
          <cell r="F62">
            <v>39</v>
          </cell>
          <cell r="G62">
            <v>2480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120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2</v>
          </cell>
          <cell r="S62">
            <v>6638</v>
          </cell>
        </row>
        <row r="63">
          <cell r="C63" t="str">
            <v>李慧</v>
          </cell>
          <cell r="D63" t="str">
            <v>248</v>
          </cell>
          <cell r="E63" t="str">
            <v>线束车间</v>
          </cell>
          <cell r="G63">
            <v>2480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C64" t="str">
            <v>张晓艳</v>
          </cell>
          <cell r="D64" t="str">
            <v>172</v>
          </cell>
          <cell r="E64" t="str">
            <v>线束车间</v>
          </cell>
          <cell r="G64">
            <v>2420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C65" t="str">
            <v>呙琼</v>
          </cell>
          <cell r="D65" t="str">
            <v>372</v>
          </cell>
          <cell r="E65" t="str">
            <v>线束车间</v>
          </cell>
          <cell r="F65">
            <v>32.31</v>
          </cell>
          <cell r="G65">
            <v>2480</v>
          </cell>
          <cell r="H65">
            <v>1237.2000000000003</v>
          </cell>
          <cell r="I65">
            <v>720</v>
          </cell>
          <cell r="J65">
            <v>1000</v>
          </cell>
          <cell r="K65">
            <v>0</v>
          </cell>
          <cell r="L65">
            <v>180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5617.2000000000007</v>
          </cell>
        </row>
        <row r="66">
          <cell r="C66" t="str">
            <v>晁宽明</v>
          </cell>
          <cell r="D66" t="str">
            <v>209</v>
          </cell>
          <cell r="E66" t="str">
            <v>接插件车间</v>
          </cell>
          <cell r="F66">
            <v>39.44</v>
          </cell>
          <cell r="G66">
            <v>2480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40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200</v>
          </cell>
          <cell r="R66">
            <v>0</v>
          </cell>
          <cell r="S66">
            <v>6944.8</v>
          </cell>
        </row>
        <row r="67">
          <cell r="C67" t="str">
            <v>周智慧</v>
          </cell>
          <cell r="D67" t="str">
            <v>315</v>
          </cell>
          <cell r="E67" t="str">
            <v>线束车间</v>
          </cell>
          <cell r="F67">
            <v>34.5</v>
          </cell>
          <cell r="G67">
            <v>2480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40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6140</v>
          </cell>
        </row>
        <row r="68">
          <cell r="C68" t="str">
            <v>杨琼</v>
          </cell>
          <cell r="D68" t="str">
            <v>474</v>
          </cell>
          <cell r="E68" t="str">
            <v>线束车间</v>
          </cell>
          <cell r="F68">
            <v>37.380000000000003</v>
          </cell>
          <cell r="G68">
            <v>2480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160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100</v>
          </cell>
          <cell r="R68">
            <v>170</v>
          </cell>
          <cell r="S68">
            <v>6972.3403540000008</v>
          </cell>
        </row>
        <row r="69">
          <cell r="C69" t="str">
            <v>王谋胜</v>
          </cell>
          <cell r="D69" t="str">
            <v>537</v>
          </cell>
          <cell r="E69" t="str">
            <v>线束车间</v>
          </cell>
          <cell r="F69">
            <v>40.630000000000003</v>
          </cell>
          <cell r="G69">
            <v>2480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160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6576.9</v>
          </cell>
        </row>
        <row r="70">
          <cell r="C70" t="str">
            <v>李婷婷</v>
          </cell>
          <cell r="D70" t="str">
            <v>646</v>
          </cell>
          <cell r="E70" t="str">
            <v>线束车间</v>
          </cell>
          <cell r="G70">
            <v>2420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董月琴</v>
          </cell>
          <cell r="D71" t="str">
            <v>178</v>
          </cell>
          <cell r="E71" t="str">
            <v>线束车间</v>
          </cell>
          <cell r="F71">
            <v>39.94</v>
          </cell>
          <cell r="G71">
            <v>2480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60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16</v>
          </cell>
          <cell r="S71">
            <v>7144</v>
          </cell>
        </row>
        <row r="72">
          <cell r="C72" t="str">
            <v>琚慧萍</v>
          </cell>
          <cell r="D72" t="str">
            <v>328</v>
          </cell>
          <cell r="E72" t="str">
            <v>线束车间</v>
          </cell>
          <cell r="G72">
            <v>2480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王平</v>
          </cell>
          <cell r="D73" t="str">
            <v>423</v>
          </cell>
          <cell r="E73" t="str">
            <v>线束车间</v>
          </cell>
          <cell r="F73">
            <v>41.38</v>
          </cell>
          <cell r="G73">
            <v>2480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60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6908</v>
          </cell>
        </row>
        <row r="74">
          <cell r="C74" t="str">
            <v>申培培</v>
          </cell>
          <cell r="D74" t="str">
            <v>442</v>
          </cell>
          <cell r="E74" t="str">
            <v>线束车间</v>
          </cell>
          <cell r="G74">
            <v>2480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杨小娟</v>
          </cell>
          <cell r="D75" t="str">
            <v>435</v>
          </cell>
          <cell r="E75" t="str">
            <v>线束车间</v>
          </cell>
          <cell r="F75">
            <v>35.19</v>
          </cell>
          <cell r="G75">
            <v>2480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60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20</v>
          </cell>
          <cell r="R75">
            <v>6</v>
          </cell>
          <cell r="S75">
            <v>6148.4</v>
          </cell>
        </row>
        <row r="76">
          <cell r="C76" t="str">
            <v>胡利平</v>
          </cell>
          <cell r="D76" t="str">
            <v>318</v>
          </cell>
          <cell r="E76" t="str">
            <v>线束车间</v>
          </cell>
          <cell r="F76">
            <v>39.75</v>
          </cell>
          <cell r="G76">
            <v>2480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60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2</v>
          </cell>
          <cell r="S76">
            <v>6600</v>
          </cell>
        </row>
        <row r="77">
          <cell r="C77" t="str">
            <v>侯娟</v>
          </cell>
          <cell r="D77" t="str">
            <v>450</v>
          </cell>
          <cell r="E77" t="str">
            <v>线束车间</v>
          </cell>
          <cell r="F77">
            <v>38.44</v>
          </cell>
          <cell r="G77">
            <v>2480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60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30</v>
          </cell>
          <cell r="S77">
            <v>6811</v>
          </cell>
        </row>
        <row r="78">
          <cell r="C78" t="str">
            <v>姬玉果</v>
          </cell>
          <cell r="D78" t="str">
            <v>1014</v>
          </cell>
          <cell r="E78" t="str">
            <v>线束车间</v>
          </cell>
          <cell r="G78">
            <v>2480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60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姬利芳</v>
          </cell>
          <cell r="D79" t="str">
            <v>1015</v>
          </cell>
          <cell r="E79" t="str">
            <v>线束车间</v>
          </cell>
          <cell r="G79">
            <v>2480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张加莲</v>
          </cell>
          <cell r="D80" t="str">
            <v>1021</v>
          </cell>
          <cell r="E80" t="str">
            <v>线束车间</v>
          </cell>
          <cell r="G80">
            <v>2420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王丙苗</v>
          </cell>
          <cell r="D81" t="str">
            <v>0</v>
          </cell>
          <cell r="E81" t="str">
            <v>线束车间</v>
          </cell>
          <cell r="F81">
            <v>37.19</v>
          </cell>
          <cell r="G81">
            <v>3200</v>
          </cell>
          <cell r="H81">
            <v>0</v>
          </cell>
          <cell r="I81">
            <v>0</v>
          </cell>
          <cell r="J81">
            <v>600</v>
          </cell>
          <cell r="K81">
            <v>0</v>
          </cell>
          <cell r="L81">
            <v>0</v>
          </cell>
          <cell r="M81">
            <v>0</v>
          </cell>
          <cell r="N81">
            <v>250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7529.69</v>
          </cell>
        </row>
        <row r="82">
          <cell r="C82" t="str">
            <v>王敬</v>
          </cell>
          <cell r="D82" t="str">
            <v>1008</v>
          </cell>
          <cell r="E82" t="str">
            <v>线束车间</v>
          </cell>
          <cell r="G82">
            <v>2480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况传金</v>
          </cell>
          <cell r="D83" t="str">
            <v>192</v>
          </cell>
          <cell r="E83" t="str">
            <v>线束车间</v>
          </cell>
          <cell r="F83">
            <v>40.25</v>
          </cell>
          <cell r="G83">
            <v>2480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7372.2</v>
          </cell>
        </row>
        <row r="84">
          <cell r="C84" t="str">
            <v>胡红梅</v>
          </cell>
          <cell r="D84" t="str">
            <v>414</v>
          </cell>
          <cell r="E84" t="str">
            <v>线束车间</v>
          </cell>
          <cell r="F84">
            <v>8.94</v>
          </cell>
          <cell r="G84">
            <v>2480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40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1590</v>
          </cell>
        </row>
        <row r="85">
          <cell r="C85" t="str">
            <v>陈恩群</v>
          </cell>
          <cell r="D85" t="str">
            <v>417</v>
          </cell>
          <cell r="E85" t="str">
            <v>线束车间</v>
          </cell>
          <cell r="F85">
            <v>42.25</v>
          </cell>
          <cell r="G85">
            <v>2480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160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2</v>
          </cell>
          <cell r="S85">
            <v>7150</v>
          </cell>
        </row>
        <row r="86">
          <cell r="C86" t="str">
            <v>庞明武</v>
          </cell>
          <cell r="D86" t="str">
            <v>553</v>
          </cell>
          <cell r="E86" t="str">
            <v>线束车间</v>
          </cell>
          <cell r="F86">
            <v>38.06</v>
          </cell>
          <cell r="G86">
            <v>2480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140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7097</v>
          </cell>
        </row>
        <row r="87">
          <cell r="C87" t="str">
            <v>林裴琪</v>
          </cell>
          <cell r="D87" t="str">
            <v>349</v>
          </cell>
          <cell r="E87" t="str">
            <v>线束车间</v>
          </cell>
          <cell r="F87">
            <v>40.19</v>
          </cell>
          <cell r="G87">
            <v>2480</v>
          </cell>
          <cell r="H87">
            <v>0</v>
          </cell>
          <cell r="I87">
            <v>320</v>
          </cell>
          <cell r="J87">
            <v>900</v>
          </cell>
          <cell r="K87">
            <v>0</v>
          </cell>
          <cell r="L87">
            <v>140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100</v>
          </cell>
          <cell r="R87">
            <v>370</v>
          </cell>
          <cell r="S87">
            <v>7271.2161269999997</v>
          </cell>
        </row>
        <row r="88">
          <cell r="C88" t="str">
            <v>李继蓉</v>
          </cell>
          <cell r="D88" t="str">
            <v>575</v>
          </cell>
          <cell r="E88" t="str">
            <v>线束车间</v>
          </cell>
          <cell r="G88">
            <v>2480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杨长好</v>
          </cell>
          <cell r="D89" t="str">
            <v>35</v>
          </cell>
          <cell r="E89" t="str">
            <v>线束车间</v>
          </cell>
          <cell r="F89">
            <v>40.31</v>
          </cell>
          <cell r="G89">
            <v>2480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140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6933</v>
          </cell>
        </row>
        <row r="90">
          <cell r="C90" t="str">
            <v>张容容</v>
          </cell>
          <cell r="D90" t="str">
            <v>482</v>
          </cell>
          <cell r="E90" t="str">
            <v>线束车间</v>
          </cell>
          <cell r="F90">
            <v>30</v>
          </cell>
          <cell r="G90">
            <v>2480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120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200</v>
          </cell>
          <cell r="R90">
            <v>270</v>
          </cell>
          <cell r="S90">
            <v>5520.5759999999991</v>
          </cell>
        </row>
        <row r="91">
          <cell r="C91" t="str">
            <v>李进</v>
          </cell>
          <cell r="D91" t="str">
            <v>281</v>
          </cell>
          <cell r="E91" t="str">
            <v>线束车间</v>
          </cell>
          <cell r="F91">
            <v>40.5</v>
          </cell>
          <cell r="G91">
            <v>2480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120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32</v>
          </cell>
          <cell r="S91">
            <v>7558</v>
          </cell>
        </row>
        <row r="92">
          <cell r="C92" t="str">
            <v>崔阳阳</v>
          </cell>
          <cell r="D92" t="str">
            <v>131</v>
          </cell>
          <cell r="E92" t="str">
            <v>线束车间</v>
          </cell>
          <cell r="G92">
            <v>2480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胡庆林</v>
          </cell>
          <cell r="D93" t="str">
            <v>81</v>
          </cell>
          <cell r="E93" t="str">
            <v>线束车间</v>
          </cell>
          <cell r="F93">
            <v>34.56</v>
          </cell>
          <cell r="G93">
            <v>2480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160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6</v>
          </cell>
          <cell r="S93">
            <v>5754</v>
          </cell>
        </row>
        <row r="94">
          <cell r="C94" t="str">
            <v>何兰英</v>
          </cell>
          <cell r="D94" t="str">
            <v>603</v>
          </cell>
          <cell r="E94" t="str">
            <v>线束车间</v>
          </cell>
          <cell r="F94">
            <v>39.06</v>
          </cell>
          <cell r="G94">
            <v>2480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120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26</v>
          </cell>
          <cell r="S94">
            <v>7147</v>
          </cell>
        </row>
        <row r="95">
          <cell r="C95" t="str">
            <v>兰元娟</v>
          </cell>
          <cell r="D95" t="str">
            <v>480</v>
          </cell>
          <cell r="E95" t="str">
            <v>线束车间</v>
          </cell>
          <cell r="G95">
            <v>2480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闵燕</v>
          </cell>
          <cell r="D96" t="str">
            <v>446</v>
          </cell>
          <cell r="E96" t="str">
            <v>线束车间</v>
          </cell>
          <cell r="F96">
            <v>34.75</v>
          </cell>
          <cell r="G96">
            <v>2480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80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10</v>
          </cell>
          <cell r="R96">
            <v>2</v>
          </cell>
          <cell r="S96">
            <v>6488</v>
          </cell>
        </row>
        <row r="97">
          <cell r="C97" t="str">
            <v>孙元元</v>
          </cell>
          <cell r="D97" t="str">
            <v>489</v>
          </cell>
          <cell r="E97" t="str">
            <v>线束车间</v>
          </cell>
          <cell r="G97">
            <v>2420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宋冬英</v>
          </cell>
          <cell r="D98" t="str">
            <v>561</v>
          </cell>
          <cell r="E98" t="str">
            <v>线束车间</v>
          </cell>
          <cell r="F98">
            <v>42.88</v>
          </cell>
          <cell r="G98">
            <v>2480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80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4</v>
          </cell>
          <cell r="S98">
            <v>7192</v>
          </cell>
        </row>
        <row r="99">
          <cell r="C99" t="str">
            <v>甘小红</v>
          </cell>
          <cell r="D99" t="str">
            <v>554</v>
          </cell>
          <cell r="E99" t="str">
            <v>线束车间</v>
          </cell>
          <cell r="F99">
            <v>25.63</v>
          </cell>
          <cell r="G99">
            <v>2480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80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4628</v>
          </cell>
        </row>
        <row r="100">
          <cell r="C100" t="str">
            <v>吴绍慧</v>
          </cell>
          <cell r="D100" t="str">
            <v>551</v>
          </cell>
          <cell r="E100" t="str">
            <v>线束车间</v>
          </cell>
          <cell r="F100">
            <v>28.38</v>
          </cell>
          <cell r="G100">
            <v>2480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80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4</v>
          </cell>
          <cell r="S100">
            <v>4426</v>
          </cell>
        </row>
        <row r="101">
          <cell r="C101" t="str">
            <v>杨淑娴</v>
          </cell>
          <cell r="D101" t="str">
            <v>416</v>
          </cell>
          <cell r="E101" t="str">
            <v>线束车间</v>
          </cell>
          <cell r="G101">
            <v>2420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方英</v>
          </cell>
          <cell r="D102" t="str">
            <v>33</v>
          </cell>
          <cell r="E102" t="str">
            <v>线束车间</v>
          </cell>
          <cell r="F102">
            <v>39.56</v>
          </cell>
          <cell r="G102">
            <v>2480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80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10</v>
          </cell>
          <cell r="S102">
            <v>7012</v>
          </cell>
        </row>
        <row r="103">
          <cell r="C103" t="str">
            <v>王霞</v>
          </cell>
          <cell r="D103" t="str">
            <v>696</v>
          </cell>
          <cell r="E103" t="str">
            <v>线束车间</v>
          </cell>
          <cell r="G103">
            <v>2420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张海燕</v>
          </cell>
          <cell r="D104" t="str">
            <v>393</v>
          </cell>
          <cell r="E104" t="str">
            <v>线束车间</v>
          </cell>
          <cell r="G104">
            <v>2480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60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刘作新</v>
          </cell>
          <cell r="D105" t="str">
            <v>557</v>
          </cell>
          <cell r="E105" t="str">
            <v>线束车间</v>
          </cell>
          <cell r="F105">
            <v>42.25</v>
          </cell>
          <cell r="G105">
            <v>2480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60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7084.15</v>
          </cell>
        </row>
        <row r="106">
          <cell r="C106" t="str">
            <v>王川妹</v>
          </cell>
          <cell r="D106" t="str">
            <v>165</v>
          </cell>
          <cell r="E106" t="str">
            <v>线束车间</v>
          </cell>
          <cell r="G106">
            <v>2480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季林芳</v>
          </cell>
          <cell r="D107" t="str">
            <v>190</v>
          </cell>
          <cell r="E107" t="str">
            <v>线束车间</v>
          </cell>
          <cell r="G107">
            <v>2480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谢文丽</v>
          </cell>
          <cell r="D108" t="str">
            <v>473</v>
          </cell>
          <cell r="E108" t="str">
            <v>线束车间</v>
          </cell>
          <cell r="F108">
            <v>41.75</v>
          </cell>
          <cell r="G108">
            <v>2480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40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7075</v>
          </cell>
        </row>
        <row r="109">
          <cell r="C109" t="str">
            <v>王炳贯</v>
          </cell>
          <cell r="D109" t="str">
            <v>528</v>
          </cell>
          <cell r="E109" t="str">
            <v>线束车间</v>
          </cell>
          <cell r="F109">
            <v>39.5</v>
          </cell>
          <cell r="G109">
            <v>2480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20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16</v>
          </cell>
          <cell r="S109">
            <v>7204</v>
          </cell>
        </row>
        <row r="110">
          <cell r="C110" t="str">
            <v>韩小园</v>
          </cell>
          <cell r="D110" t="str">
            <v>22</v>
          </cell>
          <cell r="E110" t="str">
            <v>线束车间</v>
          </cell>
          <cell r="G110">
            <v>2480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C111" t="str">
            <v>刘小红</v>
          </cell>
          <cell r="D111" t="str">
            <v>375</v>
          </cell>
          <cell r="E111" t="str">
            <v>线束车间</v>
          </cell>
          <cell r="F111">
            <v>40.06</v>
          </cell>
          <cell r="G111">
            <v>2480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100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34</v>
          </cell>
          <cell r="S111">
            <v>6856</v>
          </cell>
        </row>
        <row r="112">
          <cell r="C112" t="str">
            <v>陶鸾英</v>
          </cell>
          <cell r="D112" t="str">
            <v>356</v>
          </cell>
          <cell r="E112" t="str">
            <v>线束车间</v>
          </cell>
          <cell r="G112">
            <v>2480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C113" t="str">
            <v>瞿华</v>
          </cell>
          <cell r="D113" t="str">
            <v>699</v>
          </cell>
          <cell r="E113" t="str">
            <v>线束车间</v>
          </cell>
          <cell r="F113">
            <v>40</v>
          </cell>
          <cell r="G113">
            <v>2480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100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</v>
          </cell>
          <cell r="S113">
            <v>6988</v>
          </cell>
        </row>
        <row r="114">
          <cell r="C114" t="str">
            <v>杨丹丹</v>
          </cell>
          <cell r="D114" t="str">
            <v>249</v>
          </cell>
          <cell r="E114" t="str">
            <v>线束车间</v>
          </cell>
          <cell r="G114">
            <v>2480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王春梅</v>
          </cell>
          <cell r="D115" t="str">
            <v>658</v>
          </cell>
          <cell r="E115" t="str">
            <v>线束车间</v>
          </cell>
          <cell r="G115">
            <v>2480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刘媛媛</v>
          </cell>
          <cell r="D116" t="str">
            <v>649</v>
          </cell>
          <cell r="E116" t="str">
            <v>线束车间</v>
          </cell>
          <cell r="F116">
            <v>24.25</v>
          </cell>
          <cell r="G116">
            <v>2480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100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4232</v>
          </cell>
        </row>
        <row r="117">
          <cell r="C117" t="str">
            <v>田金芝</v>
          </cell>
          <cell r="D117" t="str">
            <v>418</v>
          </cell>
          <cell r="E117" t="str">
            <v>线束车间</v>
          </cell>
          <cell r="F117">
            <v>38.06</v>
          </cell>
          <cell r="G117">
            <v>2480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100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6153</v>
          </cell>
        </row>
        <row r="118">
          <cell r="C118" t="str">
            <v>段冬梅</v>
          </cell>
          <cell r="D118" t="str">
            <v>448</v>
          </cell>
          <cell r="E118" t="str">
            <v>线束车间</v>
          </cell>
          <cell r="G118">
            <v>2480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汤莉</v>
          </cell>
          <cell r="D119" t="str">
            <v>641</v>
          </cell>
          <cell r="E119" t="str">
            <v>线束车间</v>
          </cell>
          <cell r="G119">
            <v>2420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孙欢欢</v>
          </cell>
          <cell r="D120" t="str">
            <v>647</v>
          </cell>
          <cell r="E120" t="str">
            <v>线束车间</v>
          </cell>
          <cell r="G120">
            <v>2480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C121" t="str">
            <v>王勤</v>
          </cell>
          <cell r="D121" t="str">
            <v>654</v>
          </cell>
          <cell r="E121" t="str">
            <v>线束车间</v>
          </cell>
          <cell r="G121">
            <v>2480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C122" t="str">
            <v>柯桂荣</v>
          </cell>
          <cell r="D122" t="str">
            <v>94</v>
          </cell>
          <cell r="E122" t="str">
            <v>线束车间</v>
          </cell>
          <cell r="F122">
            <v>39.25</v>
          </cell>
          <cell r="G122">
            <v>2480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40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</v>
          </cell>
          <cell r="S122">
            <v>7210</v>
          </cell>
        </row>
        <row r="123">
          <cell r="C123" t="str">
            <v>杨贤英</v>
          </cell>
          <cell r="D123" t="str">
            <v>66</v>
          </cell>
          <cell r="E123" t="str">
            <v>线束车间</v>
          </cell>
          <cell r="G123">
            <v>2480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C124" t="str">
            <v>潘燕</v>
          </cell>
          <cell r="D124" t="str">
            <v>367</v>
          </cell>
          <cell r="E124" t="str">
            <v>线束车间</v>
          </cell>
          <cell r="F124">
            <v>39.56</v>
          </cell>
          <cell r="G124">
            <v>2480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40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7280</v>
          </cell>
        </row>
        <row r="125">
          <cell r="C125" t="str">
            <v>程素芬</v>
          </cell>
          <cell r="D125" t="str">
            <v>488</v>
          </cell>
          <cell r="E125" t="str">
            <v>线束车间</v>
          </cell>
          <cell r="F125">
            <v>35.5</v>
          </cell>
          <cell r="G125">
            <v>2480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40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70</v>
          </cell>
          <cell r="S125">
            <v>6143</v>
          </cell>
        </row>
        <row r="126">
          <cell r="C126" t="str">
            <v>赵小娟</v>
          </cell>
          <cell r="D126" t="str">
            <v>597</v>
          </cell>
          <cell r="E126" t="str">
            <v>线束车间</v>
          </cell>
          <cell r="G126">
            <v>2420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毛利娟</v>
          </cell>
          <cell r="D127" t="str">
            <v>616</v>
          </cell>
          <cell r="E127" t="str">
            <v>线束车间</v>
          </cell>
          <cell r="F127">
            <v>36.81</v>
          </cell>
          <cell r="G127">
            <v>2480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40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12</v>
          </cell>
          <cell r="S127">
            <v>6378.12</v>
          </cell>
        </row>
        <row r="128">
          <cell r="C128" t="str">
            <v>凡鑫</v>
          </cell>
          <cell r="D128" t="str">
            <v>402</v>
          </cell>
          <cell r="E128" t="str">
            <v>线束车间</v>
          </cell>
          <cell r="G128">
            <v>2480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王芬</v>
          </cell>
          <cell r="D129" t="str">
            <v>298</v>
          </cell>
          <cell r="E129" t="str">
            <v>线束车间</v>
          </cell>
          <cell r="F129">
            <v>35.880000000000003</v>
          </cell>
          <cell r="G129">
            <v>2480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5691</v>
          </cell>
        </row>
        <row r="130">
          <cell r="C130" t="str">
            <v>刘丽</v>
          </cell>
          <cell r="D130" t="str">
            <v>216</v>
          </cell>
          <cell r="E130" t="str">
            <v>线束车间</v>
          </cell>
          <cell r="F130">
            <v>40.31</v>
          </cell>
          <cell r="G130">
            <v>2480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40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6815</v>
          </cell>
        </row>
        <row r="131">
          <cell r="C131" t="str">
            <v>李桥英</v>
          </cell>
          <cell r="D131" t="str">
            <v>382</v>
          </cell>
          <cell r="E131" t="str">
            <v>线束车间</v>
          </cell>
          <cell r="G131">
            <v>2420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C132" t="str">
            <v>谢莲花</v>
          </cell>
          <cell r="D132" t="str">
            <v>594</v>
          </cell>
          <cell r="E132" t="str">
            <v>线束车间</v>
          </cell>
          <cell r="G132">
            <v>2420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C133" t="str">
            <v>赵艳</v>
          </cell>
          <cell r="D133" t="str">
            <v>668</v>
          </cell>
          <cell r="E133" t="str">
            <v>线束车间</v>
          </cell>
          <cell r="G133">
            <v>2480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汪秀云</v>
          </cell>
          <cell r="D134" t="str">
            <v>340</v>
          </cell>
          <cell r="E134" t="str">
            <v>线束车间</v>
          </cell>
          <cell r="F134">
            <v>19.559999999999999</v>
          </cell>
          <cell r="G134">
            <v>2480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40</v>
          </cell>
          <cell r="M134">
            <v>0</v>
          </cell>
          <cell r="N134">
            <v>798</v>
          </cell>
          <cell r="O134">
            <v>0</v>
          </cell>
          <cell r="P134">
            <v>0</v>
          </cell>
          <cell r="Q134">
            <v>0</v>
          </cell>
          <cell r="R134">
            <v>10</v>
          </cell>
          <cell r="S134">
            <v>4128</v>
          </cell>
        </row>
        <row r="135">
          <cell r="C135" t="str">
            <v>蔡娟娟</v>
          </cell>
          <cell r="D135" t="str">
            <v>202</v>
          </cell>
          <cell r="E135" t="str">
            <v>线束车间</v>
          </cell>
          <cell r="F135">
            <v>35.31</v>
          </cell>
          <cell r="G135">
            <v>2480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40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22</v>
          </cell>
          <cell r="S135">
            <v>6218</v>
          </cell>
        </row>
        <row r="136">
          <cell r="C136" t="str">
            <v>张兵会</v>
          </cell>
          <cell r="D136" t="str">
            <v>628</v>
          </cell>
          <cell r="E136" t="str">
            <v>线束车间</v>
          </cell>
          <cell r="G136">
            <v>2480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刘玉明</v>
          </cell>
          <cell r="D137" t="str">
            <v>571</v>
          </cell>
          <cell r="E137" t="str">
            <v>线束车间</v>
          </cell>
          <cell r="F137">
            <v>43.63</v>
          </cell>
          <cell r="G137">
            <v>2480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40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7788</v>
          </cell>
        </row>
        <row r="138">
          <cell r="C138" t="str">
            <v>汪秀珍</v>
          </cell>
          <cell r="D138" t="str">
            <v>499</v>
          </cell>
          <cell r="E138" t="str">
            <v>线束车间</v>
          </cell>
          <cell r="F138">
            <v>41.63</v>
          </cell>
          <cell r="G138">
            <v>2480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40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7077</v>
          </cell>
        </row>
        <row r="139">
          <cell r="C139" t="str">
            <v>杨智锋</v>
          </cell>
          <cell r="D139" t="str">
            <v>339</v>
          </cell>
          <cell r="E139" t="str">
            <v>线束车间</v>
          </cell>
          <cell r="F139">
            <v>34.25</v>
          </cell>
          <cell r="G139">
            <v>4000</v>
          </cell>
          <cell r="H139">
            <v>1470</v>
          </cell>
          <cell r="I139">
            <v>600</v>
          </cell>
          <cell r="J139">
            <v>1400</v>
          </cell>
          <cell r="K139">
            <v>50</v>
          </cell>
          <cell r="L139">
            <v>0</v>
          </cell>
          <cell r="M139">
            <v>0</v>
          </cell>
          <cell r="N139">
            <v>150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7620</v>
          </cell>
        </row>
        <row r="140">
          <cell r="C140" t="str">
            <v>胡国伟</v>
          </cell>
          <cell r="D140" t="str">
            <v>158</v>
          </cell>
          <cell r="E140" t="str">
            <v>线束车间</v>
          </cell>
          <cell r="G140">
            <v>2480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40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孙蕾红</v>
          </cell>
          <cell r="D141" t="str">
            <v>26</v>
          </cell>
          <cell r="E141" t="str">
            <v>科研部</v>
          </cell>
          <cell r="F141">
            <v>0</v>
          </cell>
          <cell r="G141">
            <v>2480</v>
          </cell>
          <cell r="H141">
            <v>0</v>
          </cell>
          <cell r="I141">
            <v>720</v>
          </cell>
          <cell r="J141">
            <v>1000</v>
          </cell>
          <cell r="K141">
            <v>0</v>
          </cell>
          <cell r="L141">
            <v>200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任少梅</v>
          </cell>
          <cell r="D142" t="str">
            <v>148</v>
          </cell>
          <cell r="E142" t="str">
            <v>接插件车间</v>
          </cell>
          <cell r="F142">
            <v>31.69</v>
          </cell>
          <cell r="G142">
            <v>2480</v>
          </cell>
          <cell r="H142">
            <v>1162.8000000000002</v>
          </cell>
          <cell r="I142">
            <v>740</v>
          </cell>
          <cell r="J142">
            <v>900</v>
          </cell>
          <cell r="K142">
            <v>0</v>
          </cell>
          <cell r="L142">
            <v>200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200</v>
          </cell>
          <cell r="R142">
            <v>0</v>
          </cell>
          <cell r="S142">
            <v>5682.8</v>
          </cell>
        </row>
        <row r="143">
          <cell r="C143" t="str">
            <v>黄斌</v>
          </cell>
          <cell r="D143" t="str">
            <v>438</v>
          </cell>
          <cell r="E143" t="str">
            <v>接插件车间</v>
          </cell>
          <cell r="F143">
            <v>33</v>
          </cell>
          <cell r="G143">
            <v>2480</v>
          </cell>
          <cell r="H143">
            <v>1320</v>
          </cell>
          <cell r="I143">
            <v>940</v>
          </cell>
          <cell r="J143">
            <v>1100</v>
          </cell>
          <cell r="K143">
            <v>0</v>
          </cell>
          <cell r="L143">
            <v>180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200</v>
          </cell>
          <cell r="R143">
            <v>0</v>
          </cell>
          <cell r="S143">
            <v>6220</v>
          </cell>
        </row>
        <row r="144">
          <cell r="C144" t="str">
            <v>王波</v>
          </cell>
          <cell r="D144" t="str">
            <v>312</v>
          </cell>
          <cell r="E144" t="str">
            <v>接插件车间</v>
          </cell>
          <cell r="F144">
            <v>37.75</v>
          </cell>
          <cell r="G144">
            <v>4000</v>
          </cell>
          <cell r="H144">
            <v>1890</v>
          </cell>
          <cell r="I144">
            <v>700</v>
          </cell>
          <cell r="J144">
            <v>1400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8090</v>
          </cell>
        </row>
        <row r="145">
          <cell r="C145" t="str">
            <v>顾桂萍</v>
          </cell>
          <cell r="D145" t="str">
            <v>420</v>
          </cell>
          <cell r="E145" t="str">
            <v>接插件车间</v>
          </cell>
          <cell r="F145">
            <v>30.63</v>
          </cell>
          <cell r="G145">
            <v>2480</v>
          </cell>
          <cell r="H145">
            <v>1035.5999999999999</v>
          </cell>
          <cell r="I145">
            <v>740</v>
          </cell>
          <cell r="J145">
            <v>900</v>
          </cell>
          <cell r="K145">
            <v>0</v>
          </cell>
          <cell r="L145">
            <v>180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5335.6</v>
          </cell>
        </row>
        <row r="146">
          <cell r="C146" t="str">
            <v>王皎芸</v>
          </cell>
          <cell r="D146" t="str">
            <v>13</v>
          </cell>
          <cell r="E146" t="str">
            <v>接插件车间</v>
          </cell>
          <cell r="G146">
            <v>2480</v>
          </cell>
          <cell r="H146">
            <v>0</v>
          </cell>
          <cell r="I146">
            <v>740</v>
          </cell>
          <cell r="J146">
            <v>900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陈鹏伟</v>
          </cell>
          <cell r="D147" t="str">
            <v>650</v>
          </cell>
          <cell r="E147" t="str">
            <v>科研部</v>
          </cell>
          <cell r="F147">
            <v>25.81</v>
          </cell>
          <cell r="G147">
            <v>3500</v>
          </cell>
          <cell r="H147">
            <v>457.19999999999982</v>
          </cell>
          <cell r="I147">
            <v>1100</v>
          </cell>
          <cell r="J147">
            <v>1000</v>
          </cell>
          <cell r="K147">
            <v>0</v>
          </cell>
          <cell r="L147">
            <v>100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200</v>
          </cell>
          <cell r="R147">
            <v>0</v>
          </cell>
          <cell r="S147">
            <v>6357.2</v>
          </cell>
        </row>
        <row r="148">
          <cell r="C148" t="str">
            <v>陈芹芹</v>
          </cell>
          <cell r="D148" t="str">
            <v>0</v>
          </cell>
          <cell r="E148" t="str">
            <v>接插件车间</v>
          </cell>
          <cell r="G148">
            <v>3000</v>
          </cell>
          <cell r="H148">
            <v>0</v>
          </cell>
          <cell r="I148">
            <v>0</v>
          </cell>
          <cell r="J148">
            <v>800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姚顺</v>
          </cell>
          <cell r="D149" t="str">
            <v>459</v>
          </cell>
          <cell r="E149" t="str">
            <v>接插件车间</v>
          </cell>
          <cell r="F149">
            <v>37.56</v>
          </cell>
          <cell r="G149">
            <v>2480</v>
          </cell>
          <cell r="H149">
            <v>0</v>
          </cell>
          <cell r="I149">
            <v>620</v>
          </cell>
          <cell r="J149">
            <v>900</v>
          </cell>
          <cell r="K149">
            <v>0</v>
          </cell>
          <cell r="L149">
            <v>160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120</v>
          </cell>
          <cell r="S149">
            <v>7055.5694800000001</v>
          </cell>
        </row>
        <row r="150">
          <cell r="C150" t="str">
            <v>牟静静</v>
          </cell>
          <cell r="D150" t="str">
            <v>147</v>
          </cell>
          <cell r="E150" t="str">
            <v>接插件车间</v>
          </cell>
          <cell r="F150">
            <v>31.25</v>
          </cell>
          <cell r="G150">
            <v>2480</v>
          </cell>
          <cell r="H150">
            <v>1110</v>
          </cell>
          <cell r="I150">
            <v>740</v>
          </cell>
          <cell r="J150">
            <v>900</v>
          </cell>
          <cell r="K150">
            <v>0</v>
          </cell>
          <cell r="L150">
            <v>80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200</v>
          </cell>
          <cell r="R150">
            <v>0</v>
          </cell>
          <cell r="S150">
            <v>5510</v>
          </cell>
        </row>
        <row r="151">
          <cell r="C151" t="str">
            <v>张东</v>
          </cell>
          <cell r="D151" t="str">
            <v>411</v>
          </cell>
          <cell r="E151" t="str">
            <v>科研部</v>
          </cell>
          <cell r="F151">
            <v>39.44</v>
          </cell>
          <cell r="G151">
            <v>2480</v>
          </cell>
          <cell r="H151">
            <v>2092.7999999999997</v>
          </cell>
          <cell r="I151">
            <v>1320</v>
          </cell>
          <cell r="J151">
            <v>1500</v>
          </cell>
          <cell r="K151">
            <v>0</v>
          </cell>
          <cell r="L151">
            <v>180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330</v>
          </cell>
          <cell r="S151">
            <v>7242.7999999999993</v>
          </cell>
        </row>
        <row r="152">
          <cell r="C152" t="str">
            <v>许磊</v>
          </cell>
          <cell r="D152" t="str">
            <v>455</v>
          </cell>
          <cell r="E152" t="str">
            <v>接插件车间</v>
          </cell>
          <cell r="G152">
            <v>2480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顾玉莲</v>
          </cell>
          <cell r="D153" t="str">
            <v>494</v>
          </cell>
          <cell r="E153" t="str">
            <v>接插件车间</v>
          </cell>
          <cell r="F153">
            <v>29.31</v>
          </cell>
          <cell r="G153">
            <v>2480</v>
          </cell>
          <cell r="H153">
            <v>877.19999999999982</v>
          </cell>
          <cell r="I153">
            <v>740</v>
          </cell>
          <cell r="J153">
            <v>900</v>
          </cell>
          <cell r="K153">
            <v>0</v>
          </cell>
          <cell r="L153">
            <v>40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5037.2</v>
          </cell>
        </row>
        <row r="154">
          <cell r="C154" t="str">
            <v>李卫明</v>
          </cell>
          <cell r="D154" t="str">
            <v>72</v>
          </cell>
          <cell r="E154" t="str">
            <v>接插件车间</v>
          </cell>
          <cell r="F154">
            <v>41.06</v>
          </cell>
          <cell r="G154">
            <v>2480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200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200</v>
          </cell>
          <cell r="R154">
            <v>0</v>
          </cell>
          <cell r="S154">
            <v>7174.9000000000005</v>
          </cell>
        </row>
        <row r="155">
          <cell r="C155" t="str">
            <v>蔡惠娟</v>
          </cell>
          <cell r="D155" t="str">
            <v>333</v>
          </cell>
          <cell r="E155" t="str">
            <v>接插件车间</v>
          </cell>
          <cell r="F155">
            <v>40.130000000000003</v>
          </cell>
          <cell r="G155">
            <v>2480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200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210</v>
          </cell>
          <cell r="R155">
            <v>4</v>
          </cell>
          <cell r="S155">
            <v>7027.45</v>
          </cell>
        </row>
        <row r="156">
          <cell r="C156" t="str">
            <v>张芬</v>
          </cell>
          <cell r="D156" t="str">
            <v>256</v>
          </cell>
          <cell r="E156" t="str">
            <v>接插件车间</v>
          </cell>
          <cell r="F156">
            <v>43.31</v>
          </cell>
          <cell r="G156">
            <v>2480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200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200</v>
          </cell>
          <cell r="R156">
            <v>52</v>
          </cell>
          <cell r="S156">
            <v>8147.4</v>
          </cell>
        </row>
        <row r="157">
          <cell r="C157" t="str">
            <v>吴之荣</v>
          </cell>
          <cell r="D157" t="str">
            <v>221</v>
          </cell>
          <cell r="E157" t="str">
            <v>接插件车间</v>
          </cell>
          <cell r="F157">
            <v>40.19</v>
          </cell>
          <cell r="G157">
            <v>2480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200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260</v>
          </cell>
          <cell r="R157">
            <v>59</v>
          </cell>
          <cell r="S157">
            <v>7566.55</v>
          </cell>
        </row>
        <row r="158">
          <cell r="C158" t="str">
            <v>吴焕</v>
          </cell>
          <cell r="D158" t="str">
            <v>389</v>
          </cell>
          <cell r="E158" t="str">
            <v>接插件车间</v>
          </cell>
          <cell r="F158">
            <v>38.56</v>
          </cell>
          <cell r="G158">
            <v>2480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100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200</v>
          </cell>
          <cell r="R158">
            <v>225</v>
          </cell>
          <cell r="S158">
            <v>7947.5</v>
          </cell>
        </row>
        <row r="159">
          <cell r="C159" t="str">
            <v>杨润清</v>
          </cell>
          <cell r="D159" t="str">
            <v>395</v>
          </cell>
          <cell r="E159" t="str">
            <v>接插件车间</v>
          </cell>
          <cell r="F159">
            <v>38.94</v>
          </cell>
          <cell r="G159">
            <v>2480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200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200</v>
          </cell>
          <cell r="R159">
            <v>90</v>
          </cell>
          <cell r="S159">
            <v>6735.1</v>
          </cell>
        </row>
        <row r="160">
          <cell r="C160" t="str">
            <v>刘世方</v>
          </cell>
          <cell r="D160" t="str">
            <v>296</v>
          </cell>
          <cell r="E160" t="str">
            <v>接插件车间</v>
          </cell>
          <cell r="F160">
            <v>40.44</v>
          </cell>
          <cell r="G160">
            <v>2480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60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205</v>
          </cell>
          <cell r="R160">
            <v>0</v>
          </cell>
          <cell r="S160">
            <v>5967.6</v>
          </cell>
        </row>
        <row r="161">
          <cell r="C161" t="str">
            <v>周小莹</v>
          </cell>
          <cell r="D161" t="str">
            <v>524</v>
          </cell>
          <cell r="E161" t="str">
            <v>接插件车间</v>
          </cell>
          <cell r="F161">
            <v>38.75</v>
          </cell>
          <cell r="G161">
            <v>2480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60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200</v>
          </cell>
          <cell r="R161">
            <v>0</v>
          </cell>
          <cell r="S161">
            <v>7428.75</v>
          </cell>
        </row>
        <row r="162">
          <cell r="C162" t="str">
            <v>李继森</v>
          </cell>
          <cell r="D162" t="str">
            <v>415</v>
          </cell>
          <cell r="E162" t="str">
            <v>接插件车间</v>
          </cell>
          <cell r="G162">
            <v>2480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刘邦</v>
          </cell>
          <cell r="D163" t="str">
            <v>443</v>
          </cell>
          <cell r="E163" t="str">
            <v>接插件车间</v>
          </cell>
          <cell r="F163">
            <v>39.130000000000003</v>
          </cell>
          <cell r="G163">
            <v>2480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160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100</v>
          </cell>
          <cell r="R163">
            <v>0</v>
          </cell>
          <cell r="S163">
            <v>6842.1</v>
          </cell>
        </row>
        <row r="164">
          <cell r="C164" t="str">
            <v>郭广风</v>
          </cell>
          <cell r="D164" t="str">
            <v>243</v>
          </cell>
          <cell r="E164" t="str">
            <v>接插件车间</v>
          </cell>
          <cell r="F164">
            <v>44.13</v>
          </cell>
          <cell r="G164">
            <v>2480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160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205</v>
          </cell>
          <cell r="R164">
            <v>10</v>
          </cell>
          <cell r="S164">
            <v>9622.2999999999993</v>
          </cell>
        </row>
        <row r="165">
          <cell r="C165" t="str">
            <v>陈腊梅</v>
          </cell>
          <cell r="D165" t="str">
            <v>370</v>
          </cell>
          <cell r="E165" t="str">
            <v>接插件车间</v>
          </cell>
          <cell r="F165">
            <v>38.380000000000003</v>
          </cell>
          <cell r="G165">
            <v>2480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160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205</v>
          </cell>
          <cell r="R165">
            <v>4</v>
          </cell>
          <cell r="S165">
            <v>7231.02</v>
          </cell>
        </row>
        <row r="166">
          <cell r="C166" t="str">
            <v>鲁满锋</v>
          </cell>
          <cell r="D166" t="str">
            <v>574</v>
          </cell>
          <cell r="E166" t="str">
            <v>接插件车间</v>
          </cell>
          <cell r="F166">
            <v>42.5</v>
          </cell>
          <cell r="G166">
            <v>2480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160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200</v>
          </cell>
          <cell r="R166">
            <v>0</v>
          </cell>
          <cell r="S166">
            <v>8817.5</v>
          </cell>
        </row>
        <row r="167">
          <cell r="C167" t="str">
            <v>姜世中</v>
          </cell>
          <cell r="D167" t="str">
            <v>639</v>
          </cell>
          <cell r="E167" t="str">
            <v>接插件车间</v>
          </cell>
          <cell r="G167">
            <v>2420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C168" t="str">
            <v>何秀华</v>
          </cell>
          <cell r="D168" t="str">
            <v>257</v>
          </cell>
          <cell r="E168" t="str">
            <v>接插件车间</v>
          </cell>
          <cell r="F168">
            <v>40.380000000000003</v>
          </cell>
          <cell r="G168">
            <v>2480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160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200</v>
          </cell>
          <cell r="R168">
            <v>18</v>
          </cell>
          <cell r="S168">
            <v>7570.02</v>
          </cell>
        </row>
        <row r="169">
          <cell r="C169" t="str">
            <v>宋恩龙</v>
          </cell>
          <cell r="D169" t="str">
            <v>527</v>
          </cell>
          <cell r="E169" t="str">
            <v>接插件车间</v>
          </cell>
          <cell r="G169">
            <v>2420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周雷</v>
          </cell>
          <cell r="D170" t="str">
            <v>361</v>
          </cell>
          <cell r="E170" t="str">
            <v>接插件车间</v>
          </cell>
          <cell r="F170">
            <v>41.5</v>
          </cell>
          <cell r="G170">
            <v>2480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140</v>
          </cell>
          <cell r="M170">
            <v>0</v>
          </cell>
          <cell r="N170">
            <v>2282.5</v>
          </cell>
          <cell r="O170">
            <v>0</v>
          </cell>
          <cell r="P170">
            <v>0</v>
          </cell>
          <cell r="Q170">
            <v>500</v>
          </cell>
          <cell r="R170">
            <v>0</v>
          </cell>
          <cell r="S170">
            <v>8744.2000000000007</v>
          </cell>
        </row>
        <row r="171">
          <cell r="C171" t="str">
            <v>胡文文</v>
          </cell>
          <cell r="D171" t="str">
            <v>46</v>
          </cell>
          <cell r="E171" t="str">
            <v>接插件车间</v>
          </cell>
          <cell r="F171">
            <v>44.13</v>
          </cell>
          <cell r="G171">
            <v>2480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140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200</v>
          </cell>
          <cell r="R171">
            <v>0</v>
          </cell>
          <cell r="S171">
            <v>9122.75</v>
          </cell>
        </row>
        <row r="172">
          <cell r="C172" t="str">
            <v>陈兆信</v>
          </cell>
          <cell r="D172" t="str">
            <v>590</v>
          </cell>
          <cell r="E172" t="str">
            <v>接插件车间</v>
          </cell>
          <cell r="F172">
            <v>41.25</v>
          </cell>
          <cell r="G172">
            <v>2480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140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8266.25</v>
          </cell>
        </row>
        <row r="173">
          <cell r="C173" t="str">
            <v>路麦清</v>
          </cell>
          <cell r="D173" t="str">
            <v>10</v>
          </cell>
          <cell r="E173" t="str">
            <v>接插件车间</v>
          </cell>
          <cell r="G173">
            <v>2480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C174" t="str">
            <v>许松</v>
          </cell>
          <cell r="D174" t="str">
            <v>186</v>
          </cell>
          <cell r="E174" t="str">
            <v>接插件车间</v>
          </cell>
          <cell r="F174">
            <v>45.63</v>
          </cell>
          <cell r="G174">
            <v>2480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140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200</v>
          </cell>
          <cell r="R174">
            <v>5</v>
          </cell>
          <cell r="S174">
            <v>9917.2999999999993</v>
          </cell>
        </row>
        <row r="175">
          <cell r="C175" t="str">
            <v>时应根</v>
          </cell>
          <cell r="D175" t="str">
            <v>591</v>
          </cell>
          <cell r="E175" t="str">
            <v>接插件车间</v>
          </cell>
          <cell r="F175">
            <v>40.630000000000003</v>
          </cell>
          <cell r="G175">
            <v>2480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140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200</v>
          </cell>
          <cell r="R175">
            <v>14</v>
          </cell>
          <cell r="S175">
            <v>5046.8</v>
          </cell>
        </row>
        <row r="176">
          <cell r="C176" t="str">
            <v>钱树娟</v>
          </cell>
          <cell r="D176" t="str">
            <v>239</v>
          </cell>
          <cell r="E176" t="str">
            <v>接插件车间</v>
          </cell>
          <cell r="F176">
            <v>41.63</v>
          </cell>
          <cell r="G176">
            <v>2480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100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200</v>
          </cell>
          <cell r="R176">
            <v>0</v>
          </cell>
          <cell r="S176">
            <v>7799.64</v>
          </cell>
        </row>
        <row r="177">
          <cell r="C177" t="str">
            <v>张谋学</v>
          </cell>
          <cell r="D177" t="str">
            <v>348</v>
          </cell>
          <cell r="E177" t="str">
            <v>接插件车间</v>
          </cell>
          <cell r="F177">
            <v>41.38</v>
          </cell>
          <cell r="G177">
            <v>2480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100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200</v>
          </cell>
          <cell r="R177">
            <v>0</v>
          </cell>
          <cell r="S177">
            <v>8451.86</v>
          </cell>
        </row>
        <row r="178">
          <cell r="C178" t="str">
            <v>张莉莉</v>
          </cell>
          <cell r="D178" t="str">
            <v>662</v>
          </cell>
          <cell r="E178" t="str">
            <v>接插件车间</v>
          </cell>
          <cell r="F178">
            <v>35.25</v>
          </cell>
          <cell r="G178">
            <v>2480</v>
          </cell>
          <cell r="H178">
            <v>0</v>
          </cell>
          <cell r="I178">
            <v>320</v>
          </cell>
          <cell r="J178">
            <v>900</v>
          </cell>
          <cell r="K178">
            <v>0</v>
          </cell>
          <cell r="L178">
            <v>100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200</v>
          </cell>
          <cell r="R178">
            <v>120</v>
          </cell>
          <cell r="S178">
            <v>6706.8476999999993</v>
          </cell>
        </row>
        <row r="179">
          <cell r="C179" t="str">
            <v>张小娥</v>
          </cell>
          <cell r="D179" t="str">
            <v>452</v>
          </cell>
          <cell r="E179" t="str">
            <v>接插件车间</v>
          </cell>
          <cell r="F179">
            <v>39.130000000000003</v>
          </cell>
          <cell r="G179">
            <v>2480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100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205</v>
          </cell>
          <cell r="R179">
            <v>4</v>
          </cell>
          <cell r="S179">
            <v>6563.3</v>
          </cell>
        </row>
        <row r="180">
          <cell r="C180" t="str">
            <v>唐波</v>
          </cell>
          <cell r="D180" t="str">
            <v>516</v>
          </cell>
          <cell r="E180" t="str">
            <v>接插件车间</v>
          </cell>
          <cell r="F180">
            <v>43.38</v>
          </cell>
          <cell r="G180">
            <v>2480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100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200</v>
          </cell>
          <cell r="R180">
            <v>0</v>
          </cell>
          <cell r="S180">
            <v>7891.5</v>
          </cell>
        </row>
        <row r="181">
          <cell r="C181" t="str">
            <v>晁凤巧</v>
          </cell>
          <cell r="D181" t="str">
            <v>715</v>
          </cell>
          <cell r="E181" t="str">
            <v>接插件车间</v>
          </cell>
          <cell r="F181">
            <v>40.5</v>
          </cell>
          <cell r="G181">
            <v>2480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100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200</v>
          </cell>
          <cell r="R181">
            <v>0</v>
          </cell>
          <cell r="S181">
            <v>7138.9</v>
          </cell>
        </row>
        <row r="182">
          <cell r="C182" t="str">
            <v>黄霞</v>
          </cell>
          <cell r="D182" t="str">
            <v>410</v>
          </cell>
          <cell r="E182" t="str">
            <v>接插件车间</v>
          </cell>
          <cell r="F182">
            <v>35.130000000000003</v>
          </cell>
          <cell r="G182">
            <v>2480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100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200</v>
          </cell>
          <cell r="R182">
            <v>2</v>
          </cell>
          <cell r="S182">
            <v>6199.84</v>
          </cell>
        </row>
        <row r="183">
          <cell r="C183" t="str">
            <v>罗伟</v>
          </cell>
          <cell r="D183" t="str">
            <v>21</v>
          </cell>
          <cell r="E183" t="str">
            <v>接插件车间</v>
          </cell>
          <cell r="F183">
            <v>36.880000000000003</v>
          </cell>
          <cell r="G183">
            <v>2480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100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8</v>
          </cell>
          <cell r="S183">
            <v>7191.4</v>
          </cell>
        </row>
        <row r="184">
          <cell r="C184" t="str">
            <v>崔红田</v>
          </cell>
          <cell r="D184" t="str">
            <v>677</v>
          </cell>
          <cell r="E184" t="str">
            <v>接插件车间</v>
          </cell>
          <cell r="F184">
            <v>37.56</v>
          </cell>
          <cell r="G184">
            <v>2480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100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200</v>
          </cell>
          <cell r="R184">
            <v>0</v>
          </cell>
          <cell r="S184">
            <v>6814</v>
          </cell>
        </row>
        <row r="185">
          <cell r="C185" t="str">
            <v>单彩侠</v>
          </cell>
          <cell r="D185" t="str">
            <v>614</v>
          </cell>
          <cell r="E185" t="str">
            <v>接插件车间</v>
          </cell>
          <cell r="F185">
            <v>40.380000000000003</v>
          </cell>
          <cell r="G185">
            <v>2480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100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200</v>
          </cell>
          <cell r="R185">
            <v>18</v>
          </cell>
          <cell r="S185">
            <v>7429.26</v>
          </cell>
        </row>
        <row r="186">
          <cell r="C186" t="str">
            <v>陆秀娟</v>
          </cell>
          <cell r="D186" t="str">
            <v>83</v>
          </cell>
          <cell r="E186" t="str">
            <v>接插件车间</v>
          </cell>
          <cell r="F186">
            <v>40.380000000000003</v>
          </cell>
          <cell r="G186">
            <v>2480</v>
          </cell>
          <cell r="H186">
            <v>0</v>
          </cell>
          <cell r="I186">
            <v>320</v>
          </cell>
          <cell r="J186">
            <v>900</v>
          </cell>
          <cell r="K186">
            <v>0</v>
          </cell>
          <cell r="L186">
            <v>100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200</v>
          </cell>
          <cell r="R186">
            <v>320</v>
          </cell>
          <cell r="S186">
            <v>7456.7123439999996</v>
          </cell>
        </row>
        <row r="187">
          <cell r="C187" t="str">
            <v>陈浩</v>
          </cell>
          <cell r="D187" t="str">
            <v>504</v>
          </cell>
          <cell r="E187" t="str">
            <v>接插件车间</v>
          </cell>
          <cell r="F187">
            <v>24.69</v>
          </cell>
          <cell r="G187">
            <v>3500</v>
          </cell>
          <cell r="H187">
            <v>322.80000000000018</v>
          </cell>
          <cell r="I187">
            <v>1200</v>
          </cell>
          <cell r="J187">
            <v>1000</v>
          </cell>
          <cell r="K187">
            <v>0</v>
          </cell>
          <cell r="L187">
            <v>80</v>
          </cell>
          <cell r="M187">
            <v>0</v>
          </cell>
          <cell r="N187">
            <v>182.4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6285.2</v>
          </cell>
        </row>
        <row r="188">
          <cell r="C188" t="str">
            <v>闫苗云</v>
          </cell>
          <cell r="D188" t="str">
            <v>441</v>
          </cell>
          <cell r="E188" t="str">
            <v>接插件车间</v>
          </cell>
          <cell r="F188">
            <v>39.44</v>
          </cell>
          <cell r="G188">
            <v>2480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80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7109</v>
          </cell>
        </row>
        <row r="189">
          <cell r="C189" t="str">
            <v>房丽娟</v>
          </cell>
          <cell r="D189" t="str">
            <v>691</v>
          </cell>
          <cell r="E189" t="str">
            <v>接插件车间</v>
          </cell>
          <cell r="F189">
            <v>33.380000000000003</v>
          </cell>
          <cell r="G189">
            <v>2480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80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5777</v>
          </cell>
        </row>
        <row r="190">
          <cell r="C190" t="str">
            <v>岳旭丽</v>
          </cell>
          <cell r="D190" t="str">
            <v>721</v>
          </cell>
          <cell r="E190" t="str">
            <v>接插件车间</v>
          </cell>
          <cell r="F190">
            <v>41.13</v>
          </cell>
          <cell r="G190">
            <v>2480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80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100</v>
          </cell>
          <cell r="R190">
            <v>0</v>
          </cell>
          <cell r="S190">
            <v>7912.44</v>
          </cell>
        </row>
        <row r="191">
          <cell r="C191" t="str">
            <v>陈豪</v>
          </cell>
          <cell r="D191" t="str">
            <v>542</v>
          </cell>
          <cell r="E191" t="str">
            <v>接插件车间</v>
          </cell>
          <cell r="G191">
            <v>2420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应影</v>
          </cell>
          <cell r="D192" t="str">
            <v>309</v>
          </cell>
          <cell r="E192" t="str">
            <v>接插件车间</v>
          </cell>
          <cell r="G192">
            <v>2480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60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徐应霞</v>
          </cell>
          <cell r="D193" t="str">
            <v>78</v>
          </cell>
          <cell r="E193" t="str">
            <v>接插件车间</v>
          </cell>
          <cell r="F193">
            <v>40.06</v>
          </cell>
          <cell r="G193">
            <v>2480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60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200</v>
          </cell>
          <cell r="R193">
            <v>28</v>
          </cell>
          <cell r="S193">
            <v>7849.3</v>
          </cell>
        </row>
        <row r="194">
          <cell r="C194" t="str">
            <v>胡桂英</v>
          </cell>
          <cell r="D194" t="str">
            <v>323</v>
          </cell>
          <cell r="E194" t="str">
            <v>接插件车间</v>
          </cell>
          <cell r="F194">
            <v>42.13</v>
          </cell>
          <cell r="G194">
            <v>2480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60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200</v>
          </cell>
          <cell r="R194">
            <v>8</v>
          </cell>
          <cell r="S194">
            <v>8112.7</v>
          </cell>
        </row>
        <row r="195">
          <cell r="C195" t="str">
            <v>陈洪</v>
          </cell>
          <cell r="D195" t="str">
            <v>601</v>
          </cell>
          <cell r="E195" t="str">
            <v>接插件车间</v>
          </cell>
          <cell r="F195">
            <v>42.69</v>
          </cell>
          <cell r="G195">
            <v>2480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80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200</v>
          </cell>
          <cell r="R195">
            <v>0</v>
          </cell>
          <cell r="S195">
            <v>8391.9399999999987</v>
          </cell>
        </row>
        <row r="196">
          <cell r="C196" t="str">
            <v>占政宜</v>
          </cell>
          <cell r="D196" t="str">
            <v>465</v>
          </cell>
          <cell r="E196" t="str">
            <v>接插件车间</v>
          </cell>
          <cell r="G196">
            <v>2480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罗贵</v>
          </cell>
          <cell r="D197" t="str">
            <v>173</v>
          </cell>
          <cell r="E197" t="str">
            <v>接插件车间</v>
          </cell>
          <cell r="F197">
            <v>38.19</v>
          </cell>
          <cell r="G197">
            <v>2480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40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220</v>
          </cell>
          <cell r="R197">
            <v>10</v>
          </cell>
          <cell r="S197">
            <v>6814.1</v>
          </cell>
        </row>
        <row r="198">
          <cell r="C198" t="str">
            <v>康凤珍</v>
          </cell>
          <cell r="D198" t="str">
            <v>464</v>
          </cell>
          <cell r="E198" t="str">
            <v>接插件车间</v>
          </cell>
          <cell r="F198">
            <v>43.94</v>
          </cell>
          <cell r="G198">
            <v>2480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60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200</v>
          </cell>
          <cell r="R198">
            <v>16</v>
          </cell>
          <cell r="S198">
            <v>7494.0999999999995</v>
          </cell>
        </row>
        <row r="199">
          <cell r="C199" t="str">
            <v>刘学伟</v>
          </cell>
          <cell r="D199" t="str">
            <v>126</v>
          </cell>
          <cell r="E199" t="str">
            <v>接插件车间</v>
          </cell>
          <cell r="F199">
            <v>40.31</v>
          </cell>
          <cell r="G199">
            <v>2480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60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200</v>
          </cell>
          <cell r="R199">
            <v>0</v>
          </cell>
          <cell r="S199">
            <v>8201.07</v>
          </cell>
        </row>
        <row r="200">
          <cell r="C200" t="str">
            <v>王亭</v>
          </cell>
          <cell r="D200" t="str">
            <v>245</v>
          </cell>
          <cell r="E200" t="str">
            <v>接插件车间</v>
          </cell>
          <cell r="F200">
            <v>37.06</v>
          </cell>
          <cell r="G200">
            <v>2480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60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6916.1</v>
          </cell>
        </row>
        <row r="201">
          <cell r="C201" t="str">
            <v>熊小玲</v>
          </cell>
          <cell r="D201" t="str">
            <v>439</v>
          </cell>
          <cell r="E201" t="str">
            <v>接插件车间</v>
          </cell>
          <cell r="F201">
            <v>35.56</v>
          </cell>
          <cell r="G201">
            <v>2480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60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15</v>
          </cell>
          <cell r="R201">
            <v>6</v>
          </cell>
          <cell r="S201">
            <v>5738</v>
          </cell>
        </row>
        <row r="202">
          <cell r="C202" t="str">
            <v>李兆辉</v>
          </cell>
          <cell r="D202" t="str">
            <v>283</v>
          </cell>
          <cell r="E202" t="str">
            <v>接插件车间</v>
          </cell>
          <cell r="F202">
            <v>40.19</v>
          </cell>
          <cell r="G202">
            <v>2480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60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245</v>
          </cell>
          <cell r="R202">
            <v>6</v>
          </cell>
          <cell r="S202">
            <v>7795.1</v>
          </cell>
        </row>
        <row r="203">
          <cell r="C203" t="str">
            <v>谢尚涛</v>
          </cell>
          <cell r="D203" t="str">
            <v>664</v>
          </cell>
          <cell r="E203" t="str">
            <v>接插件车间</v>
          </cell>
          <cell r="G203">
            <v>2480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章琴</v>
          </cell>
          <cell r="D204" t="str">
            <v>508</v>
          </cell>
          <cell r="E204" t="str">
            <v>接插件车间</v>
          </cell>
          <cell r="G204">
            <v>2420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杨俊2</v>
          </cell>
          <cell r="D205" t="str">
            <v>519</v>
          </cell>
          <cell r="E205" t="str">
            <v>接插件车间</v>
          </cell>
          <cell r="F205">
            <v>43.63</v>
          </cell>
          <cell r="G205">
            <v>2480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60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100</v>
          </cell>
          <cell r="R205">
            <v>0</v>
          </cell>
          <cell r="S205">
            <v>8010</v>
          </cell>
        </row>
        <row r="206">
          <cell r="C206" t="str">
            <v>王莉</v>
          </cell>
          <cell r="D206" t="str">
            <v>472</v>
          </cell>
          <cell r="E206" t="str">
            <v>接插件车间</v>
          </cell>
          <cell r="F206">
            <v>37.25</v>
          </cell>
          <cell r="G206">
            <v>2480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60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100</v>
          </cell>
          <cell r="R206">
            <v>6</v>
          </cell>
          <cell r="S206">
            <v>6747.75</v>
          </cell>
        </row>
        <row r="207">
          <cell r="C207" t="str">
            <v>马华东</v>
          </cell>
          <cell r="D207" t="str">
            <v>155</v>
          </cell>
          <cell r="E207" t="str">
            <v>接插件车间</v>
          </cell>
          <cell r="F207">
            <v>44.44</v>
          </cell>
          <cell r="G207">
            <v>2480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60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200</v>
          </cell>
          <cell r="R207">
            <v>0</v>
          </cell>
          <cell r="S207">
            <v>8997.2999999999993</v>
          </cell>
        </row>
        <row r="208">
          <cell r="C208" t="str">
            <v>张俊</v>
          </cell>
          <cell r="D208" t="str">
            <v>526</v>
          </cell>
          <cell r="E208" t="str">
            <v>接插件车间</v>
          </cell>
          <cell r="F208">
            <v>39.81</v>
          </cell>
          <cell r="G208">
            <v>2480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60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200</v>
          </cell>
          <cell r="R208">
            <v>24</v>
          </cell>
          <cell r="S208">
            <v>7361.99</v>
          </cell>
        </row>
        <row r="209">
          <cell r="C209" t="str">
            <v>王燕</v>
          </cell>
          <cell r="D209" t="str">
            <v>1013</v>
          </cell>
          <cell r="E209" t="str">
            <v>接插件车间</v>
          </cell>
          <cell r="G209">
            <v>2480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于利英</v>
          </cell>
          <cell r="D210" t="str">
            <v>433</v>
          </cell>
          <cell r="E210" t="str">
            <v>接插件车间</v>
          </cell>
          <cell r="F210">
            <v>36.75</v>
          </cell>
          <cell r="G210">
            <v>2480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60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15</v>
          </cell>
          <cell r="R210">
            <v>6</v>
          </cell>
          <cell r="S210">
            <v>5990</v>
          </cell>
        </row>
        <row r="211">
          <cell r="C211" t="str">
            <v>刘广娥</v>
          </cell>
          <cell r="D211" t="str">
            <v>1016</v>
          </cell>
          <cell r="E211" t="str">
            <v>接插件车间</v>
          </cell>
          <cell r="F211">
            <v>43.25</v>
          </cell>
          <cell r="G211">
            <v>2480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60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200</v>
          </cell>
          <cell r="R211">
            <v>0</v>
          </cell>
          <cell r="S211">
            <v>8261.25</v>
          </cell>
        </row>
        <row r="212">
          <cell r="C212" t="str">
            <v>唐宜青</v>
          </cell>
          <cell r="D212" t="str">
            <v>336</v>
          </cell>
          <cell r="E212" t="str">
            <v>接插件车间</v>
          </cell>
          <cell r="G212">
            <v>2480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耿跃辉</v>
          </cell>
          <cell r="D213" t="str">
            <v>84</v>
          </cell>
          <cell r="E213" t="str">
            <v>接插件车间</v>
          </cell>
          <cell r="F213">
            <v>40.81</v>
          </cell>
          <cell r="G213">
            <v>2480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40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200</v>
          </cell>
          <cell r="R213">
            <v>0</v>
          </cell>
          <cell r="S213">
            <v>7964.8</v>
          </cell>
        </row>
        <row r="214">
          <cell r="C214" t="str">
            <v>仲伟风</v>
          </cell>
          <cell r="D214" t="str">
            <v>99</v>
          </cell>
          <cell r="E214" t="str">
            <v>接插件车间</v>
          </cell>
          <cell r="F214">
            <v>42.5</v>
          </cell>
          <cell r="G214">
            <v>2480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40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200</v>
          </cell>
          <cell r="R214">
            <v>16</v>
          </cell>
          <cell r="S214">
            <v>7279</v>
          </cell>
        </row>
        <row r="215">
          <cell r="C215" t="str">
            <v>胡林喜</v>
          </cell>
          <cell r="D215" t="str">
            <v>507</v>
          </cell>
          <cell r="E215" t="str">
            <v>接插件车间</v>
          </cell>
          <cell r="F215">
            <v>41.75</v>
          </cell>
          <cell r="G215">
            <v>2480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40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200</v>
          </cell>
          <cell r="R215">
            <v>12</v>
          </cell>
          <cell r="S215">
            <v>6490.5</v>
          </cell>
        </row>
        <row r="216">
          <cell r="C216" t="str">
            <v>杨娜娜</v>
          </cell>
          <cell r="E216" t="str">
            <v>接插件车间</v>
          </cell>
          <cell r="G216">
            <v>2480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宣素平</v>
          </cell>
          <cell r="D217" t="str">
            <v>564</v>
          </cell>
          <cell r="E217" t="str">
            <v>接插件车间</v>
          </cell>
          <cell r="G217">
            <v>2480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成爱群</v>
          </cell>
          <cell r="D218" t="str">
            <v>541</v>
          </cell>
          <cell r="E218" t="str">
            <v>接插件车间</v>
          </cell>
          <cell r="F218">
            <v>41.94</v>
          </cell>
          <cell r="G218">
            <v>2480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40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215</v>
          </cell>
          <cell r="R218">
            <v>6</v>
          </cell>
          <cell r="S218">
            <v>7672.38</v>
          </cell>
        </row>
        <row r="219">
          <cell r="C219" t="str">
            <v>晁艳芹</v>
          </cell>
          <cell r="D219" t="str">
            <v>270</v>
          </cell>
          <cell r="E219" t="str">
            <v>接插件车间</v>
          </cell>
          <cell r="F219">
            <v>39.75</v>
          </cell>
          <cell r="G219">
            <v>2480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40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200</v>
          </cell>
          <cell r="R219">
            <v>0</v>
          </cell>
          <cell r="S219">
            <v>7196.25</v>
          </cell>
        </row>
        <row r="220">
          <cell r="C220" t="str">
            <v>罗荣</v>
          </cell>
          <cell r="D220" t="str">
            <v>48</v>
          </cell>
          <cell r="E220" t="str">
            <v>接插件车间</v>
          </cell>
          <cell r="G220">
            <v>2480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C221" t="str">
            <v>陈刚2</v>
          </cell>
          <cell r="D221" t="str">
            <v>332</v>
          </cell>
          <cell r="E221" t="str">
            <v>接插件车间</v>
          </cell>
          <cell r="G221">
            <v>2480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C222" t="str">
            <v>单歌利</v>
          </cell>
          <cell r="D222" t="str">
            <v>319</v>
          </cell>
          <cell r="E222" t="str">
            <v>接插件车间</v>
          </cell>
          <cell r="F222">
            <v>42.63</v>
          </cell>
          <cell r="G222">
            <v>2480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140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200</v>
          </cell>
          <cell r="R222">
            <v>32</v>
          </cell>
          <cell r="S222">
            <v>7528.7</v>
          </cell>
        </row>
        <row r="223">
          <cell r="C223" t="str">
            <v>张笑盈</v>
          </cell>
          <cell r="D223" t="str">
            <v>493</v>
          </cell>
          <cell r="E223" t="str">
            <v>接插件车间</v>
          </cell>
          <cell r="G223">
            <v>2420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C224" t="str">
            <v>周士军</v>
          </cell>
          <cell r="D224" t="str">
            <v>592</v>
          </cell>
          <cell r="E224" t="str">
            <v>接插件车间</v>
          </cell>
          <cell r="F224">
            <v>40.44</v>
          </cell>
          <cell r="G224">
            <v>2480</v>
          </cell>
          <cell r="H224">
            <v>0</v>
          </cell>
          <cell r="I224">
            <v>500</v>
          </cell>
          <cell r="J224">
            <v>0</v>
          </cell>
          <cell r="K224">
            <v>0</v>
          </cell>
          <cell r="L224">
            <v>120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200</v>
          </cell>
          <cell r="R224">
            <v>22</v>
          </cell>
          <cell r="S224">
            <v>7846</v>
          </cell>
        </row>
        <row r="225">
          <cell r="C225" t="str">
            <v>王方祥</v>
          </cell>
          <cell r="D225" t="str">
            <v>390</v>
          </cell>
          <cell r="E225" t="str">
            <v>接插件车间</v>
          </cell>
          <cell r="F225">
            <v>43.13</v>
          </cell>
          <cell r="G225">
            <v>2480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100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200</v>
          </cell>
          <cell r="R225">
            <v>0</v>
          </cell>
          <cell r="S225">
            <v>8796.61</v>
          </cell>
        </row>
        <row r="226">
          <cell r="C226" t="str">
            <v>廖海霞</v>
          </cell>
          <cell r="D226" t="str">
            <v>525</v>
          </cell>
          <cell r="E226" t="str">
            <v>接插件车间</v>
          </cell>
          <cell r="F226">
            <v>39.5</v>
          </cell>
          <cell r="G226">
            <v>2480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120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200</v>
          </cell>
          <cell r="R226">
            <v>100</v>
          </cell>
          <cell r="S226">
            <v>7659.5</v>
          </cell>
        </row>
        <row r="227">
          <cell r="C227" t="str">
            <v>张飞</v>
          </cell>
          <cell r="D227" t="str">
            <v>250</v>
          </cell>
          <cell r="E227" t="str">
            <v>接插件车间</v>
          </cell>
          <cell r="F227">
            <v>38.880000000000003</v>
          </cell>
          <cell r="G227">
            <v>2480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120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200</v>
          </cell>
          <cell r="R227">
            <v>209</v>
          </cell>
          <cell r="S227">
            <v>6992.76</v>
          </cell>
        </row>
        <row r="228">
          <cell r="C228" t="str">
            <v>张雷</v>
          </cell>
          <cell r="D228" t="str">
            <v>712</v>
          </cell>
          <cell r="E228" t="str">
            <v>接插件车间</v>
          </cell>
          <cell r="F228">
            <v>37.880000000000003</v>
          </cell>
          <cell r="G228">
            <v>2480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20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230</v>
          </cell>
          <cell r="R228">
            <v>10</v>
          </cell>
          <cell r="S228">
            <v>7104</v>
          </cell>
        </row>
        <row r="229">
          <cell r="C229" t="str">
            <v>董潇</v>
          </cell>
          <cell r="D229" t="str">
            <v>484</v>
          </cell>
          <cell r="E229" t="str">
            <v>开线车间</v>
          </cell>
          <cell r="F229">
            <v>41.25</v>
          </cell>
          <cell r="G229">
            <v>2480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60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200</v>
          </cell>
          <cell r="R229">
            <v>0</v>
          </cell>
          <cell r="S229">
            <v>8097.5</v>
          </cell>
        </row>
        <row r="230">
          <cell r="C230" t="str">
            <v>胡巨合</v>
          </cell>
          <cell r="D230" t="str">
            <v>608</v>
          </cell>
          <cell r="E230" t="str">
            <v>开线车间</v>
          </cell>
          <cell r="F230">
            <v>35.5</v>
          </cell>
          <cell r="G230">
            <v>2480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100</v>
          </cell>
          <cell r="M230">
            <v>0</v>
          </cell>
          <cell r="N230">
            <v>205.2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6739.2</v>
          </cell>
        </row>
        <row r="231">
          <cell r="C231" t="str">
            <v>蒋庆德</v>
          </cell>
          <cell r="D231" t="str">
            <v>293</v>
          </cell>
          <cell r="E231" t="str">
            <v>开线车间</v>
          </cell>
          <cell r="F231">
            <v>42.44</v>
          </cell>
          <cell r="G231">
            <v>2480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200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8300</v>
          </cell>
        </row>
        <row r="232">
          <cell r="C232" t="str">
            <v>胡多地</v>
          </cell>
          <cell r="D232" t="str">
            <v>355</v>
          </cell>
          <cell r="E232" t="str">
            <v>开线车间</v>
          </cell>
          <cell r="F232">
            <v>39.56</v>
          </cell>
          <cell r="G232">
            <v>2480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200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6909</v>
          </cell>
        </row>
        <row r="233">
          <cell r="C233" t="str">
            <v>孙庆家</v>
          </cell>
          <cell r="D233" t="str">
            <v>476</v>
          </cell>
          <cell r="E233" t="str">
            <v>开线车间</v>
          </cell>
          <cell r="F233">
            <v>42.88</v>
          </cell>
          <cell r="G233">
            <v>2480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160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200</v>
          </cell>
          <cell r="R233">
            <v>0</v>
          </cell>
          <cell r="S233">
            <v>8078.4</v>
          </cell>
        </row>
        <row r="234">
          <cell r="C234" t="str">
            <v>和鑫</v>
          </cell>
          <cell r="D234" t="str">
            <v>523</v>
          </cell>
          <cell r="E234" t="str">
            <v>开线车间</v>
          </cell>
          <cell r="F234">
            <v>39.81</v>
          </cell>
          <cell r="G234">
            <v>2480</v>
          </cell>
          <cell r="H234">
            <v>0</v>
          </cell>
          <cell r="I234">
            <v>320</v>
          </cell>
          <cell r="J234">
            <v>900</v>
          </cell>
          <cell r="K234">
            <v>0</v>
          </cell>
          <cell r="L234">
            <v>140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200</v>
          </cell>
          <cell r="R234">
            <v>120</v>
          </cell>
          <cell r="S234">
            <v>7616.1013940000003</v>
          </cell>
        </row>
        <row r="235">
          <cell r="C235" t="str">
            <v>郭景员</v>
          </cell>
          <cell r="D235" t="str">
            <v>422</v>
          </cell>
          <cell r="E235" t="str">
            <v>开线车间</v>
          </cell>
          <cell r="F235">
            <v>34</v>
          </cell>
          <cell r="G235">
            <v>2480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120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5833</v>
          </cell>
        </row>
        <row r="236">
          <cell r="C236" t="str">
            <v>孙贤保</v>
          </cell>
          <cell r="D236" t="str">
            <v>316</v>
          </cell>
          <cell r="E236" t="str">
            <v>接插件车间</v>
          </cell>
          <cell r="F236">
            <v>37.5</v>
          </cell>
          <cell r="G236">
            <v>2480</v>
          </cell>
          <cell r="H236">
            <v>1860</v>
          </cell>
          <cell r="I236">
            <v>720</v>
          </cell>
          <cell r="J236">
            <v>1000</v>
          </cell>
          <cell r="K236">
            <v>0</v>
          </cell>
          <cell r="L236">
            <v>200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200</v>
          </cell>
          <cell r="R236">
            <v>0</v>
          </cell>
          <cell r="S236">
            <v>6460</v>
          </cell>
        </row>
        <row r="237">
          <cell r="C237" t="str">
            <v>陈福洲</v>
          </cell>
          <cell r="D237" t="str">
            <v>54</v>
          </cell>
          <cell r="E237" t="str">
            <v>开线车间</v>
          </cell>
          <cell r="F237">
            <v>33</v>
          </cell>
          <cell r="G237">
            <v>2480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200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6305</v>
          </cell>
        </row>
        <row r="238">
          <cell r="C238" t="str">
            <v>杨丙清</v>
          </cell>
          <cell r="D238" t="str">
            <v>93</v>
          </cell>
          <cell r="E238" t="str">
            <v>开线车间</v>
          </cell>
          <cell r="F238">
            <v>41.63</v>
          </cell>
          <cell r="G238">
            <v>2480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200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200</v>
          </cell>
          <cell r="R238">
            <v>0</v>
          </cell>
          <cell r="S238">
            <v>8642.74</v>
          </cell>
        </row>
        <row r="239">
          <cell r="C239" t="str">
            <v>丁彦花</v>
          </cell>
          <cell r="D239" t="str">
            <v>400</v>
          </cell>
          <cell r="E239" t="str">
            <v>开线车间</v>
          </cell>
          <cell r="F239">
            <v>42.88</v>
          </cell>
          <cell r="G239">
            <v>2480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180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200</v>
          </cell>
          <cell r="R239">
            <v>0</v>
          </cell>
          <cell r="S239">
            <v>7926.88</v>
          </cell>
        </row>
        <row r="240">
          <cell r="C240" t="str">
            <v>储召军</v>
          </cell>
          <cell r="D240" t="str">
            <v>505</v>
          </cell>
          <cell r="E240" t="str">
            <v>开线车间</v>
          </cell>
          <cell r="F240">
            <v>40.31</v>
          </cell>
          <cell r="G240">
            <v>2480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160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200</v>
          </cell>
          <cell r="R240">
            <v>0</v>
          </cell>
          <cell r="S240">
            <v>7615.8</v>
          </cell>
        </row>
        <row r="241">
          <cell r="C241" t="str">
            <v>任永香</v>
          </cell>
          <cell r="D241" t="str">
            <v>425</v>
          </cell>
          <cell r="E241" t="str">
            <v>开线车间</v>
          </cell>
          <cell r="G241">
            <v>2480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160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C242" t="str">
            <v>靳跃龙</v>
          </cell>
          <cell r="D242" t="str">
            <v>595</v>
          </cell>
          <cell r="E242" t="str">
            <v>开线车间</v>
          </cell>
          <cell r="F242">
            <v>43.38</v>
          </cell>
          <cell r="G242">
            <v>2480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160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2</v>
          </cell>
          <cell r="S242">
            <v>8357.85</v>
          </cell>
        </row>
        <row r="243">
          <cell r="C243" t="str">
            <v>王春雷</v>
          </cell>
          <cell r="D243" t="str">
            <v>282</v>
          </cell>
          <cell r="E243" t="str">
            <v>开线车间</v>
          </cell>
          <cell r="F243">
            <v>40.880000000000003</v>
          </cell>
          <cell r="G243">
            <v>2480</v>
          </cell>
          <cell r="H243">
            <v>0</v>
          </cell>
          <cell r="I243">
            <v>500</v>
          </cell>
          <cell r="J243">
            <v>0</v>
          </cell>
          <cell r="K243">
            <v>0</v>
          </cell>
          <cell r="L243">
            <v>140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200</v>
          </cell>
          <cell r="R243">
            <v>320</v>
          </cell>
          <cell r="S243">
            <v>8325.85</v>
          </cell>
        </row>
        <row r="244">
          <cell r="C244" t="str">
            <v>李仁春</v>
          </cell>
          <cell r="D244" t="str">
            <v>492</v>
          </cell>
          <cell r="E244" t="str">
            <v>开线车间</v>
          </cell>
          <cell r="F244">
            <v>39.19</v>
          </cell>
          <cell r="G244">
            <v>2480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140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7390.15</v>
          </cell>
        </row>
        <row r="245">
          <cell r="C245" t="str">
            <v>张有君</v>
          </cell>
          <cell r="D245" t="str">
            <v>213</v>
          </cell>
          <cell r="E245" t="str">
            <v>开线车间</v>
          </cell>
          <cell r="F245">
            <v>41.31</v>
          </cell>
          <cell r="G245">
            <v>2480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120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200</v>
          </cell>
          <cell r="R245">
            <v>0</v>
          </cell>
          <cell r="S245">
            <v>7301.39</v>
          </cell>
        </row>
        <row r="246">
          <cell r="C246" t="str">
            <v>顾华建</v>
          </cell>
          <cell r="D246" t="str">
            <v>335</v>
          </cell>
          <cell r="E246" t="str">
            <v>开线车间</v>
          </cell>
          <cell r="F246">
            <v>39.69</v>
          </cell>
          <cell r="G246">
            <v>2480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180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200</v>
          </cell>
          <cell r="R246">
            <v>0</v>
          </cell>
          <cell r="S246">
            <v>7722.65</v>
          </cell>
        </row>
        <row r="247">
          <cell r="C247" t="str">
            <v>周自华</v>
          </cell>
          <cell r="D247" t="str">
            <v>193</v>
          </cell>
          <cell r="E247" t="str">
            <v>开线车间</v>
          </cell>
          <cell r="F247">
            <v>43.5</v>
          </cell>
          <cell r="G247">
            <v>2480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80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8130</v>
          </cell>
        </row>
        <row r="248">
          <cell r="C248" t="str">
            <v>王传武</v>
          </cell>
          <cell r="D248" t="str">
            <v>636</v>
          </cell>
          <cell r="E248" t="str">
            <v>开线车间</v>
          </cell>
          <cell r="F248">
            <v>40.5</v>
          </cell>
          <cell r="G248">
            <v>2480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80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7630</v>
          </cell>
        </row>
        <row r="249">
          <cell r="C249" t="str">
            <v>李立昌</v>
          </cell>
          <cell r="D249" t="str">
            <v>618</v>
          </cell>
          <cell r="E249" t="str">
            <v>开线车间</v>
          </cell>
          <cell r="G249">
            <v>2480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</row>
        <row r="250">
          <cell r="C250" t="str">
            <v>杨根</v>
          </cell>
          <cell r="D250" t="str">
            <v>219</v>
          </cell>
          <cell r="E250" t="str">
            <v>开线车间</v>
          </cell>
          <cell r="F250">
            <v>43.38</v>
          </cell>
          <cell r="G250">
            <v>2480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80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8080</v>
          </cell>
        </row>
        <row r="251">
          <cell r="C251" t="str">
            <v>李方方</v>
          </cell>
          <cell r="D251" t="str">
            <v>538</v>
          </cell>
          <cell r="E251" t="str">
            <v>开线车间</v>
          </cell>
          <cell r="F251">
            <v>41.63</v>
          </cell>
          <cell r="G251">
            <v>2480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100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7728</v>
          </cell>
        </row>
        <row r="252">
          <cell r="C252" t="str">
            <v>王业山</v>
          </cell>
          <cell r="D252" t="str">
            <v>620</v>
          </cell>
          <cell r="E252" t="str">
            <v>开线车间</v>
          </cell>
          <cell r="F252">
            <v>41.69</v>
          </cell>
          <cell r="G252">
            <v>2480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80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200</v>
          </cell>
          <cell r="R252">
            <v>0</v>
          </cell>
          <cell r="S252">
            <v>8409.5499999999993</v>
          </cell>
        </row>
        <row r="253">
          <cell r="C253" t="str">
            <v>段涛</v>
          </cell>
          <cell r="D253" t="str">
            <v>334</v>
          </cell>
          <cell r="E253" t="str">
            <v>开线车间</v>
          </cell>
          <cell r="F253">
            <v>42.69</v>
          </cell>
          <cell r="G253">
            <v>2480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120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200</v>
          </cell>
          <cell r="R253">
            <v>0</v>
          </cell>
          <cell r="S253">
            <v>8644.5499999999993</v>
          </cell>
        </row>
        <row r="254">
          <cell r="C254" t="str">
            <v>张学林</v>
          </cell>
          <cell r="D254" t="str">
            <v>572</v>
          </cell>
          <cell r="E254" t="str">
            <v>接插件车间</v>
          </cell>
          <cell r="F254">
            <v>45.13</v>
          </cell>
          <cell r="G254">
            <v>2480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40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200</v>
          </cell>
          <cell r="R254">
            <v>5</v>
          </cell>
          <cell r="S254">
            <v>8899.9599999999991</v>
          </cell>
        </row>
        <row r="255">
          <cell r="C255" t="str">
            <v>唐大双</v>
          </cell>
          <cell r="D255" t="str">
            <v>466</v>
          </cell>
          <cell r="E255" t="str">
            <v>开线车间</v>
          </cell>
          <cell r="G255">
            <v>2480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40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</row>
        <row r="256">
          <cell r="C256" t="str">
            <v>曹莉</v>
          </cell>
          <cell r="D256" t="str">
            <v>252</v>
          </cell>
          <cell r="E256" t="str">
            <v>开线车间</v>
          </cell>
          <cell r="F256">
            <v>43.38</v>
          </cell>
          <cell r="G256">
            <v>2480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40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7740</v>
          </cell>
        </row>
        <row r="257">
          <cell r="C257" t="str">
            <v>徐永州</v>
          </cell>
          <cell r="D257" t="str">
            <v>638</v>
          </cell>
          <cell r="E257" t="str">
            <v>开线车间</v>
          </cell>
          <cell r="F257">
            <v>42.31</v>
          </cell>
          <cell r="G257">
            <v>2480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100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7805</v>
          </cell>
        </row>
        <row r="258">
          <cell r="C258" t="str">
            <v>李小雷</v>
          </cell>
          <cell r="D258" t="str">
            <v>280</v>
          </cell>
          <cell r="E258" t="str">
            <v>开线车间</v>
          </cell>
          <cell r="F258">
            <v>25.88</v>
          </cell>
          <cell r="G258">
            <v>2480</v>
          </cell>
          <cell r="H258">
            <v>0</v>
          </cell>
          <cell r="I258">
            <v>300</v>
          </cell>
          <cell r="J258">
            <v>0</v>
          </cell>
          <cell r="K258">
            <v>0</v>
          </cell>
          <cell r="L258">
            <v>120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4519.5999999999995</v>
          </cell>
        </row>
        <row r="259">
          <cell r="C259" t="str">
            <v>杨才彬</v>
          </cell>
          <cell r="D259" t="str">
            <v>198</v>
          </cell>
          <cell r="E259" t="str">
            <v>开线车间</v>
          </cell>
          <cell r="F259">
            <v>42.75</v>
          </cell>
          <cell r="G259">
            <v>2480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60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7683.9</v>
          </cell>
        </row>
        <row r="260">
          <cell r="C260" t="str">
            <v>张海</v>
          </cell>
          <cell r="D260" t="str">
            <v>0</v>
          </cell>
          <cell r="E260" t="str">
            <v>接插件车间</v>
          </cell>
          <cell r="G260">
            <v>3465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</row>
        <row r="261">
          <cell r="C261" t="str">
            <v>李江勇</v>
          </cell>
          <cell r="D261" t="str">
            <v>0</v>
          </cell>
          <cell r="E261" t="str">
            <v>接插件车间</v>
          </cell>
          <cell r="G261">
            <v>3960</v>
          </cell>
          <cell r="H261">
            <v>0</v>
          </cell>
          <cell r="I261">
            <v>0</v>
          </cell>
          <cell r="J261">
            <v>800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</row>
        <row r="262">
          <cell r="C262" t="str">
            <v>刘光友</v>
          </cell>
          <cell r="D262" t="str">
            <v>269</v>
          </cell>
          <cell r="E262" t="str">
            <v>接插件车间</v>
          </cell>
          <cell r="F262">
            <v>46.13</v>
          </cell>
          <cell r="G262">
            <v>2480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40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200</v>
          </cell>
          <cell r="R262">
            <v>0</v>
          </cell>
          <cell r="S262">
            <v>9235.35</v>
          </cell>
        </row>
        <row r="263">
          <cell r="C263" t="str">
            <v>卢俊阳</v>
          </cell>
          <cell r="D263" t="str">
            <v>384</v>
          </cell>
          <cell r="E263" t="str">
            <v>开线车间</v>
          </cell>
          <cell r="G263">
            <v>2480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</row>
        <row r="264">
          <cell r="C264" t="str">
            <v>彭超</v>
          </cell>
          <cell r="D264" t="str">
            <v>514</v>
          </cell>
          <cell r="E264" t="str">
            <v>接插件车间</v>
          </cell>
          <cell r="G264">
            <v>2420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</row>
        <row r="265">
          <cell r="C265" t="str">
            <v>汪书平</v>
          </cell>
          <cell r="D265" t="str">
            <v>478</v>
          </cell>
          <cell r="E265" t="str">
            <v>开线车间</v>
          </cell>
          <cell r="G265">
            <v>2420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</row>
        <row r="266">
          <cell r="C266" t="str">
            <v>陆伟</v>
          </cell>
          <cell r="D266" t="str">
            <v>615</v>
          </cell>
          <cell r="E266" t="str">
            <v>仓库</v>
          </cell>
          <cell r="F266">
            <v>36.06</v>
          </cell>
          <cell r="G266">
            <v>2480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40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400</v>
          </cell>
          <cell r="R266">
            <v>0</v>
          </cell>
          <cell r="S266">
            <v>5897</v>
          </cell>
        </row>
        <row r="267">
          <cell r="C267" t="str">
            <v>钮亚文</v>
          </cell>
          <cell r="D267" t="str">
            <v>429</v>
          </cell>
          <cell r="E267" t="str">
            <v>科研部</v>
          </cell>
          <cell r="G267">
            <v>2480</v>
          </cell>
          <cell r="H267">
            <v>0</v>
          </cell>
          <cell r="I267">
            <v>720</v>
          </cell>
          <cell r="J267">
            <v>1000</v>
          </cell>
          <cell r="K267">
            <v>0</v>
          </cell>
          <cell r="L267">
            <v>40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</row>
        <row r="268">
          <cell r="C268" t="str">
            <v>祝李萍</v>
          </cell>
          <cell r="D268" t="str">
            <v>587</v>
          </cell>
          <cell r="E268" t="str">
            <v>科研部</v>
          </cell>
          <cell r="F268">
            <v>21.44</v>
          </cell>
          <cell r="G268">
            <v>3500</v>
          </cell>
          <cell r="H268">
            <v>-67.199999999999847</v>
          </cell>
          <cell r="I268">
            <v>1200</v>
          </cell>
          <cell r="J268">
            <v>800</v>
          </cell>
          <cell r="K268">
            <v>50</v>
          </cell>
          <cell r="L268">
            <v>40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5522.8</v>
          </cell>
        </row>
        <row r="269">
          <cell r="C269" t="str">
            <v>陈娟</v>
          </cell>
          <cell r="D269" t="str">
            <v>132</v>
          </cell>
          <cell r="E269" t="str">
            <v>接插件车间</v>
          </cell>
          <cell r="F269">
            <v>40.31</v>
          </cell>
          <cell r="G269">
            <v>2480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40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200</v>
          </cell>
          <cell r="R269">
            <v>0</v>
          </cell>
          <cell r="S269">
            <v>5880.3</v>
          </cell>
        </row>
        <row r="270">
          <cell r="C270" t="str">
            <v>金高峰</v>
          </cell>
          <cell r="D270" t="str">
            <v>322</v>
          </cell>
          <cell r="E270" t="str">
            <v>仓库</v>
          </cell>
          <cell r="F270">
            <v>27.13</v>
          </cell>
          <cell r="G270">
            <v>2480</v>
          </cell>
          <cell r="H270">
            <v>615.59999999999991</v>
          </cell>
          <cell r="I270">
            <v>440</v>
          </cell>
          <cell r="J270">
            <v>780</v>
          </cell>
          <cell r="K270">
            <v>50</v>
          </cell>
          <cell r="L270">
            <v>200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200</v>
          </cell>
          <cell r="R270">
            <v>0</v>
          </cell>
          <cell r="S270">
            <v>5521.6</v>
          </cell>
        </row>
        <row r="271">
          <cell r="C271" t="str">
            <v>叶军</v>
          </cell>
          <cell r="D271" t="str">
            <v>344</v>
          </cell>
          <cell r="E271" t="str">
            <v>仓库</v>
          </cell>
          <cell r="F271">
            <v>29.94</v>
          </cell>
          <cell r="G271">
            <v>2480</v>
          </cell>
          <cell r="H271">
            <v>952.80000000000018</v>
          </cell>
          <cell r="I271">
            <v>440</v>
          </cell>
          <cell r="J271">
            <v>780</v>
          </cell>
          <cell r="K271">
            <v>0</v>
          </cell>
          <cell r="L271">
            <v>180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500</v>
          </cell>
          <cell r="R271">
            <v>0</v>
          </cell>
          <cell r="S271">
            <v>5997.8</v>
          </cell>
        </row>
        <row r="272">
          <cell r="C272" t="str">
            <v>陈强</v>
          </cell>
          <cell r="D272" t="str">
            <v>205</v>
          </cell>
          <cell r="E272" t="str">
            <v>仓库</v>
          </cell>
          <cell r="F272">
            <v>25.25</v>
          </cell>
          <cell r="G272">
            <v>2480</v>
          </cell>
          <cell r="H272">
            <v>390</v>
          </cell>
          <cell r="I272">
            <v>440</v>
          </cell>
          <cell r="J272">
            <v>780</v>
          </cell>
          <cell r="K272">
            <v>0</v>
          </cell>
          <cell r="L272">
            <v>160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200</v>
          </cell>
          <cell r="R272">
            <v>0</v>
          </cell>
          <cell r="S272">
            <v>5024</v>
          </cell>
        </row>
        <row r="273">
          <cell r="C273" t="str">
            <v>诸天元</v>
          </cell>
          <cell r="D273" t="str">
            <v>313</v>
          </cell>
          <cell r="E273" t="str">
            <v>仓库</v>
          </cell>
          <cell r="F273">
            <v>28.38</v>
          </cell>
          <cell r="G273">
            <v>2480</v>
          </cell>
          <cell r="H273">
            <v>765.59999999999991</v>
          </cell>
          <cell r="I273">
            <v>440</v>
          </cell>
          <cell r="J273">
            <v>780</v>
          </cell>
          <cell r="K273">
            <v>0</v>
          </cell>
          <cell r="L273">
            <v>200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500</v>
          </cell>
          <cell r="R273">
            <v>0</v>
          </cell>
          <cell r="S273">
            <v>5385.6</v>
          </cell>
        </row>
        <row r="274">
          <cell r="C274" t="str">
            <v>顾周春</v>
          </cell>
          <cell r="D274" t="str">
            <v>381</v>
          </cell>
          <cell r="E274" t="str">
            <v>仓库</v>
          </cell>
          <cell r="G274">
            <v>2480</v>
          </cell>
          <cell r="H274">
            <v>0</v>
          </cell>
          <cell r="I274">
            <v>440</v>
          </cell>
          <cell r="J274">
            <v>780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</row>
        <row r="275">
          <cell r="C275" t="str">
            <v>王妹妹</v>
          </cell>
          <cell r="D275" t="str">
            <v>585</v>
          </cell>
          <cell r="E275" t="str">
            <v>仓库</v>
          </cell>
          <cell r="F275">
            <v>25.56</v>
          </cell>
          <cell r="G275">
            <v>2480</v>
          </cell>
          <cell r="H275">
            <v>427.19999999999982</v>
          </cell>
          <cell r="I275">
            <v>440</v>
          </cell>
          <cell r="J275">
            <v>780</v>
          </cell>
          <cell r="K275">
            <v>0</v>
          </cell>
          <cell r="L275">
            <v>140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100</v>
          </cell>
          <cell r="R275">
            <v>0</v>
          </cell>
          <cell r="S275">
            <v>4367.2</v>
          </cell>
        </row>
        <row r="276">
          <cell r="C276" t="str">
            <v>沈燕华</v>
          </cell>
          <cell r="D276" t="str">
            <v>157</v>
          </cell>
          <cell r="E276" t="str">
            <v>仓库</v>
          </cell>
          <cell r="F276">
            <v>29.38</v>
          </cell>
          <cell r="G276">
            <v>2480</v>
          </cell>
          <cell r="H276">
            <v>885.59999999999991</v>
          </cell>
          <cell r="I276">
            <v>440</v>
          </cell>
          <cell r="J276">
            <v>780</v>
          </cell>
          <cell r="K276">
            <v>0</v>
          </cell>
          <cell r="L276">
            <v>120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200</v>
          </cell>
          <cell r="R276">
            <v>0</v>
          </cell>
          <cell r="S276">
            <v>4905.6000000000004</v>
          </cell>
        </row>
        <row r="277">
          <cell r="C277" t="str">
            <v>董云</v>
          </cell>
          <cell r="D277" t="str">
            <v>573</v>
          </cell>
          <cell r="E277" t="str">
            <v>仓库</v>
          </cell>
          <cell r="F277">
            <v>32.19</v>
          </cell>
          <cell r="G277">
            <v>2480</v>
          </cell>
          <cell r="H277">
            <v>1222.7999999999997</v>
          </cell>
          <cell r="I277">
            <v>440</v>
          </cell>
          <cell r="J277">
            <v>780</v>
          </cell>
          <cell r="K277">
            <v>0</v>
          </cell>
          <cell r="L277">
            <v>140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200</v>
          </cell>
          <cell r="R277">
            <v>0</v>
          </cell>
          <cell r="S277">
            <v>5262.7999999999993</v>
          </cell>
        </row>
        <row r="278">
          <cell r="C278" t="str">
            <v>许建平</v>
          </cell>
          <cell r="D278" t="str">
            <v>365</v>
          </cell>
          <cell r="E278" t="str">
            <v>仓库</v>
          </cell>
          <cell r="F278">
            <v>29.94</v>
          </cell>
          <cell r="G278">
            <v>2480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120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200</v>
          </cell>
          <cell r="R278">
            <v>0</v>
          </cell>
          <cell r="S278">
            <v>5409.8</v>
          </cell>
        </row>
        <row r="279">
          <cell r="C279" t="str">
            <v>沈杰</v>
          </cell>
          <cell r="D279" t="str">
            <v>364</v>
          </cell>
          <cell r="E279" t="str">
            <v>仓库</v>
          </cell>
          <cell r="G279">
            <v>2420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</row>
        <row r="280">
          <cell r="C280" t="str">
            <v>陈严芳</v>
          </cell>
          <cell r="D280" t="str">
            <v>500</v>
          </cell>
          <cell r="E280" t="str">
            <v>仓库</v>
          </cell>
          <cell r="F280">
            <v>27.5</v>
          </cell>
          <cell r="G280">
            <v>2480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80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200</v>
          </cell>
          <cell r="R280">
            <v>0</v>
          </cell>
          <cell r="S280">
            <v>4680</v>
          </cell>
        </row>
        <row r="281">
          <cell r="C281" t="str">
            <v>李祥华</v>
          </cell>
          <cell r="D281" t="str">
            <v>700</v>
          </cell>
          <cell r="E281" t="str">
            <v>仓库</v>
          </cell>
          <cell r="F281">
            <v>27.63</v>
          </cell>
          <cell r="G281">
            <v>2480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100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200</v>
          </cell>
          <cell r="R281">
            <v>0</v>
          </cell>
          <cell r="S281">
            <v>4720.8</v>
          </cell>
        </row>
        <row r="282">
          <cell r="C282" t="str">
            <v>周林芳</v>
          </cell>
          <cell r="D282" t="str">
            <v>96</v>
          </cell>
          <cell r="E282" t="str">
            <v>仓库</v>
          </cell>
          <cell r="G282">
            <v>2480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</row>
        <row r="283">
          <cell r="C283" t="str">
            <v>陶桂华</v>
          </cell>
          <cell r="D283" t="str">
            <v>145</v>
          </cell>
          <cell r="E283" t="str">
            <v>仓库</v>
          </cell>
          <cell r="F283">
            <v>22</v>
          </cell>
          <cell r="G283">
            <v>2480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60</v>
          </cell>
          <cell r="M283">
            <v>0</v>
          </cell>
          <cell r="N283">
            <v>517.5</v>
          </cell>
          <cell r="O283">
            <v>0</v>
          </cell>
          <cell r="P283">
            <v>0</v>
          </cell>
          <cell r="Q283">
            <v>200</v>
          </cell>
          <cell r="R283">
            <v>0</v>
          </cell>
          <cell r="S283">
            <v>3457.5</v>
          </cell>
        </row>
        <row r="284">
          <cell r="C284" t="str">
            <v>王兴国</v>
          </cell>
          <cell r="D284" t="str">
            <v>684</v>
          </cell>
          <cell r="E284" t="str">
            <v>仓库</v>
          </cell>
          <cell r="F284">
            <v>32.19</v>
          </cell>
          <cell r="G284">
            <v>2480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80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200</v>
          </cell>
          <cell r="R284">
            <v>0</v>
          </cell>
          <cell r="S284">
            <v>5916.1</v>
          </cell>
        </row>
        <row r="285">
          <cell r="C285" t="str">
            <v>林亚中</v>
          </cell>
          <cell r="D285" t="str">
            <v>292</v>
          </cell>
          <cell r="E285" t="str">
            <v>仓库</v>
          </cell>
          <cell r="F285">
            <v>28.31</v>
          </cell>
          <cell r="G285">
            <v>2480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200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200</v>
          </cell>
          <cell r="R285">
            <v>0</v>
          </cell>
          <cell r="S285">
            <v>4788.05</v>
          </cell>
        </row>
        <row r="286">
          <cell r="C286" t="str">
            <v>龚林福</v>
          </cell>
          <cell r="D286" t="str">
            <v>305</v>
          </cell>
          <cell r="E286" t="str">
            <v>仓库</v>
          </cell>
          <cell r="F286">
            <v>34.81</v>
          </cell>
          <cell r="G286">
            <v>2480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180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200</v>
          </cell>
          <cell r="R286">
            <v>0</v>
          </cell>
          <cell r="S286">
            <v>6671.15</v>
          </cell>
        </row>
        <row r="287">
          <cell r="C287" t="str">
            <v>储章</v>
          </cell>
          <cell r="D287" t="str">
            <v>501</v>
          </cell>
          <cell r="E287" t="str">
            <v>仓库</v>
          </cell>
          <cell r="F287">
            <v>37.630000000000003</v>
          </cell>
          <cell r="G287">
            <v>2480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40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500</v>
          </cell>
          <cell r="R287">
            <v>0</v>
          </cell>
          <cell r="S287">
            <v>7313.4</v>
          </cell>
        </row>
        <row r="288">
          <cell r="C288" t="str">
            <v>杨明</v>
          </cell>
          <cell r="D288" t="str">
            <v>604</v>
          </cell>
          <cell r="E288" t="str">
            <v>仓库</v>
          </cell>
          <cell r="F288">
            <v>34.75</v>
          </cell>
          <cell r="G288">
            <v>2480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40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500</v>
          </cell>
          <cell r="R288">
            <v>0</v>
          </cell>
          <cell r="S288">
            <v>6100</v>
          </cell>
        </row>
        <row r="289">
          <cell r="C289" t="str">
            <v>陈建忠</v>
          </cell>
          <cell r="D289" t="str">
            <v>394</v>
          </cell>
          <cell r="E289" t="str">
            <v>仓库</v>
          </cell>
          <cell r="F289">
            <v>26</v>
          </cell>
          <cell r="G289">
            <v>2480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40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4200</v>
          </cell>
        </row>
        <row r="290">
          <cell r="C290" t="str">
            <v>张国栋</v>
          </cell>
          <cell r="D290" t="str">
            <v>121</v>
          </cell>
          <cell r="E290" t="str">
            <v>仓库</v>
          </cell>
          <cell r="F290">
            <v>26.75</v>
          </cell>
          <cell r="G290">
            <v>2480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40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200</v>
          </cell>
          <cell r="R290">
            <v>0</v>
          </cell>
          <cell r="S290">
            <v>4787.5</v>
          </cell>
        </row>
        <row r="291">
          <cell r="C291" t="str">
            <v>陈佩</v>
          </cell>
          <cell r="D291" t="str">
            <v>43</v>
          </cell>
          <cell r="E291" t="str">
            <v>科研部</v>
          </cell>
          <cell r="F291">
            <v>22</v>
          </cell>
          <cell r="G291">
            <v>2480</v>
          </cell>
          <cell r="H291">
            <v>0</v>
          </cell>
          <cell r="I291">
            <v>440</v>
          </cell>
          <cell r="J291">
            <v>980</v>
          </cell>
          <cell r="K291">
            <v>50</v>
          </cell>
          <cell r="L291">
            <v>40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200</v>
          </cell>
          <cell r="R291">
            <v>0</v>
          </cell>
          <cell r="S291">
            <v>4190</v>
          </cell>
        </row>
        <row r="292">
          <cell r="C292" t="str">
            <v>朱文飞</v>
          </cell>
          <cell r="D292" t="str">
            <v>110</v>
          </cell>
          <cell r="E292" t="str">
            <v>仓库</v>
          </cell>
          <cell r="F292">
            <v>37.19</v>
          </cell>
          <cell r="G292">
            <v>2480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40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200</v>
          </cell>
          <cell r="R292">
            <v>0</v>
          </cell>
          <cell r="S292">
            <v>7153.26</v>
          </cell>
        </row>
        <row r="293">
          <cell r="C293" t="str">
            <v>丁远丽</v>
          </cell>
          <cell r="D293" t="str">
            <v>606</v>
          </cell>
          <cell r="E293" t="str">
            <v>仓库</v>
          </cell>
          <cell r="G293">
            <v>2480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</row>
        <row r="294">
          <cell r="C294" t="str">
            <v>周美青</v>
          </cell>
          <cell r="D294" t="str">
            <v>630</v>
          </cell>
          <cell r="E294" t="str">
            <v>仓库</v>
          </cell>
          <cell r="F294">
            <v>38.06</v>
          </cell>
          <cell r="G294">
            <v>2480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400</v>
          </cell>
          <cell r="R294">
            <v>0</v>
          </cell>
          <cell r="S294">
            <v>6269.9</v>
          </cell>
        </row>
        <row r="295">
          <cell r="C295" t="str">
            <v>朱红</v>
          </cell>
          <cell r="D295" t="str">
            <v>308</v>
          </cell>
          <cell r="E295" t="str">
            <v>仓库</v>
          </cell>
          <cell r="F295">
            <v>39.31</v>
          </cell>
          <cell r="G295">
            <v>2480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80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400</v>
          </cell>
          <cell r="R295">
            <v>0</v>
          </cell>
          <cell r="S295">
            <v>6775.5</v>
          </cell>
        </row>
        <row r="296">
          <cell r="C296" t="str">
            <v>胡建国</v>
          </cell>
          <cell r="D296" t="str">
            <v>517</v>
          </cell>
          <cell r="E296" t="str">
            <v>仓库</v>
          </cell>
          <cell r="F296">
            <v>28.06</v>
          </cell>
          <cell r="G296">
            <v>2480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120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200</v>
          </cell>
          <cell r="R296">
            <v>0</v>
          </cell>
          <cell r="S296">
            <v>5061</v>
          </cell>
        </row>
        <row r="297">
          <cell r="C297" t="str">
            <v>周美</v>
          </cell>
          <cell r="D297" t="str">
            <v>234</v>
          </cell>
          <cell r="E297" t="str">
            <v>仓库</v>
          </cell>
          <cell r="F297">
            <v>38.19</v>
          </cell>
          <cell r="G297">
            <v>2480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60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400</v>
          </cell>
          <cell r="R297">
            <v>0</v>
          </cell>
          <cell r="S297">
            <v>6465.08</v>
          </cell>
        </row>
        <row r="298">
          <cell r="C298" t="str">
            <v>乔佩红</v>
          </cell>
          <cell r="D298" t="str">
            <v>714</v>
          </cell>
          <cell r="E298" t="str">
            <v>仓库</v>
          </cell>
          <cell r="F298">
            <v>38.06</v>
          </cell>
          <cell r="G298">
            <v>2480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60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400</v>
          </cell>
          <cell r="R298">
            <v>0</v>
          </cell>
          <cell r="S298">
            <v>6229.9</v>
          </cell>
        </row>
        <row r="299">
          <cell r="C299" t="str">
            <v>王海兰</v>
          </cell>
          <cell r="D299" t="str">
            <v>666</v>
          </cell>
          <cell r="E299" t="str">
            <v>仓库</v>
          </cell>
          <cell r="F299">
            <v>31.06</v>
          </cell>
          <cell r="G299">
            <v>2480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160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200</v>
          </cell>
          <cell r="R299">
            <v>0</v>
          </cell>
          <cell r="S299">
            <v>5484.9</v>
          </cell>
        </row>
        <row r="300">
          <cell r="C300" t="str">
            <v>龚英</v>
          </cell>
          <cell r="D300" t="str">
            <v>210</v>
          </cell>
          <cell r="E300" t="str">
            <v>仓库</v>
          </cell>
          <cell r="F300">
            <v>29.56</v>
          </cell>
          <cell r="G300">
            <v>2480</v>
          </cell>
          <cell r="H300">
            <v>907.19999999999982</v>
          </cell>
          <cell r="I300">
            <v>740</v>
          </cell>
          <cell r="J300">
            <v>900</v>
          </cell>
          <cell r="K300">
            <v>0</v>
          </cell>
          <cell r="L300">
            <v>40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200</v>
          </cell>
          <cell r="R300">
            <v>0</v>
          </cell>
          <cell r="S300">
            <v>5267.2</v>
          </cell>
        </row>
        <row r="301">
          <cell r="C301" t="str">
            <v>赵治功</v>
          </cell>
          <cell r="D301" t="str">
            <v>302</v>
          </cell>
          <cell r="E301" t="str">
            <v>开线车间</v>
          </cell>
          <cell r="F301">
            <v>13.13</v>
          </cell>
          <cell r="G301">
            <v>2480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40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95</v>
          </cell>
          <cell r="S301">
            <v>698.8</v>
          </cell>
        </row>
        <row r="302">
          <cell r="C302" t="str">
            <v>顾慧花</v>
          </cell>
          <cell r="D302" t="str">
            <v>663</v>
          </cell>
          <cell r="E302" t="str">
            <v>仓库</v>
          </cell>
          <cell r="F302">
            <v>40.94</v>
          </cell>
          <cell r="G302">
            <v>2480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40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400</v>
          </cell>
          <cell r="R302">
            <v>0</v>
          </cell>
          <cell r="S302">
            <v>6851.85</v>
          </cell>
        </row>
        <row r="303">
          <cell r="C303" t="str">
            <v>俞萍</v>
          </cell>
          <cell r="D303" t="str">
            <v>144</v>
          </cell>
          <cell r="E303" t="str">
            <v>后勤部</v>
          </cell>
          <cell r="F303">
            <v>27</v>
          </cell>
          <cell r="G303">
            <v>2480</v>
          </cell>
          <cell r="H303">
            <v>0</v>
          </cell>
          <cell r="I303">
            <v>0</v>
          </cell>
          <cell r="J303">
            <v>600</v>
          </cell>
          <cell r="K303">
            <v>0</v>
          </cell>
          <cell r="L303">
            <v>200</v>
          </cell>
          <cell r="M303">
            <v>0</v>
          </cell>
          <cell r="N303">
            <v>1045.0999999999999</v>
          </cell>
          <cell r="O303">
            <v>0</v>
          </cell>
          <cell r="P303">
            <v>0</v>
          </cell>
          <cell r="Q303">
            <v>200</v>
          </cell>
          <cell r="R303">
            <v>0</v>
          </cell>
          <cell r="S303">
            <v>4525.1000000000004</v>
          </cell>
        </row>
        <row r="304">
          <cell r="C304" t="str">
            <v>朱正伯</v>
          </cell>
          <cell r="D304" t="str">
            <v>90</v>
          </cell>
          <cell r="E304" t="str">
            <v>后勤部</v>
          </cell>
          <cell r="F304">
            <v>27</v>
          </cell>
          <cell r="G304">
            <v>2480</v>
          </cell>
          <cell r="H304">
            <v>0</v>
          </cell>
          <cell r="I304">
            <v>200</v>
          </cell>
          <cell r="J304">
            <v>1000</v>
          </cell>
          <cell r="K304">
            <v>0</v>
          </cell>
          <cell r="L304">
            <v>200</v>
          </cell>
          <cell r="M304">
            <v>0</v>
          </cell>
          <cell r="N304">
            <v>1045.0999999999999</v>
          </cell>
          <cell r="O304">
            <v>0</v>
          </cell>
          <cell r="P304">
            <v>0</v>
          </cell>
          <cell r="Q304">
            <v>200</v>
          </cell>
          <cell r="R304">
            <v>0</v>
          </cell>
          <cell r="S304">
            <v>5125.1000000000004</v>
          </cell>
        </row>
        <row r="305">
          <cell r="C305" t="str">
            <v>严忠妹</v>
          </cell>
          <cell r="D305" t="str">
            <v>197</v>
          </cell>
          <cell r="E305" t="str">
            <v>后勤部</v>
          </cell>
          <cell r="F305">
            <v>28</v>
          </cell>
          <cell r="G305">
            <v>2480</v>
          </cell>
          <cell r="H305">
            <v>0</v>
          </cell>
          <cell r="I305">
            <v>0</v>
          </cell>
          <cell r="J305">
            <v>450</v>
          </cell>
          <cell r="K305">
            <v>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200</v>
          </cell>
          <cell r="R305">
            <v>0</v>
          </cell>
          <cell r="S305">
            <v>3230</v>
          </cell>
        </row>
        <row r="306">
          <cell r="C306" t="str">
            <v>曹国鑫</v>
          </cell>
          <cell r="D306" t="str">
            <v>53</v>
          </cell>
          <cell r="E306" t="str">
            <v>后勤部</v>
          </cell>
          <cell r="F306">
            <v>28</v>
          </cell>
          <cell r="G306">
            <v>2480</v>
          </cell>
          <cell r="H306">
            <v>0</v>
          </cell>
          <cell r="I306">
            <v>100</v>
          </cell>
          <cell r="J306">
            <v>0</v>
          </cell>
          <cell r="K306">
            <v>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200</v>
          </cell>
          <cell r="R306">
            <v>0</v>
          </cell>
          <cell r="S306">
            <v>2880</v>
          </cell>
        </row>
        <row r="307">
          <cell r="C307" t="str">
            <v>董龙仙</v>
          </cell>
          <cell r="D307" t="str">
            <v>695</v>
          </cell>
          <cell r="E307" t="str">
            <v>后勤部</v>
          </cell>
          <cell r="F307">
            <v>27</v>
          </cell>
          <cell r="G307">
            <v>2480</v>
          </cell>
          <cell r="H307">
            <v>0</v>
          </cell>
          <cell r="I307">
            <v>0</v>
          </cell>
          <cell r="J307">
            <v>350</v>
          </cell>
          <cell r="K307">
            <v>0</v>
          </cell>
          <cell r="L307">
            <v>100</v>
          </cell>
          <cell r="M307">
            <v>0</v>
          </cell>
          <cell r="N307">
            <v>1045.0999999999999</v>
          </cell>
          <cell r="O307">
            <v>0</v>
          </cell>
          <cell r="P307">
            <v>0</v>
          </cell>
          <cell r="Q307">
            <v>200</v>
          </cell>
          <cell r="R307">
            <v>0</v>
          </cell>
          <cell r="S307">
            <v>4175.1000000000004</v>
          </cell>
        </row>
        <row r="308">
          <cell r="C308" t="str">
            <v>董凤仙</v>
          </cell>
          <cell r="D308" t="str">
            <v>635</v>
          </cell>
          <cell r="E308" t="str">
            <v>后勤部</v>
          </cell>
          <cell r="F308">
            <v>27</v>
          </cell>
          <cell r="G308">
            <v>2480</v>
          </cell>
          <cell r="H308">
            <v>0</v>
          </cell>
          <cell r="I308">
            <v>0</v>
          </cell>
          <cell r="J308">
            <v>300</v>
          </cell>
          <cell r="K308">
            <v>0</v>
          </cell>
          <cell r="L308">
            <v>140</v>
          </cell>
          <cell r="M308">
            <v>0</v>
          </cell>
          <cell r="N308">
            <v>1045.0999999999999</v>
          </cell>
          <cell r="O308">
            <v>0</v>
          </cell>
          <cell r="P308">
            <v>0</v>
          </cell>
          <cell r="Q308">
            <v>200</v>
          </cell>
          <cell r="R308">
            <v>0</v>
          </cell>
          <cell r="S308">
            <v>4165.1000000000004</v>
          </cell>
        </row>
        <row r="309">
          <cell r="C309" t="str">
            <v>倪桂芳</v>
          </cell>
          <cell r="D309" t="str">
            <v>545</v>
          </cell>
          <cell r="E309" t="str">
            <v>后勤部</v>
          </cell>
          <cell r="G309">
            <v>2420</v>
          </cell>
          <cell r="H309">
            <v>0</v>
          </cell>
          <cell r="I309">
            <v>0</v>
          </cell>
          <cell r="J309">
            <v>200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</row>
        <row r="310">
          <cell r="C310" t="str">
            <v>罗卫龙</v>
          </cell>
          <cell r="D310" t="str">
            <v>207</v>
          </cell>
          <cell r="E310" t="str">
            <v>后勤部</v>
          </cell>
          <cell r="F310">
            <v>29.25</v>
          </cell>
          <cell r="G310">
            <v>2480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200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200</v>
          </cell>
          <cell r="R310">
            <v>0</v>
          </cell>
          <cell r="S310">
            <v>3705.25</v>
          </cell>
        </row>
        <row r="311">
          <cell r="C311" t="str">
            <v>吴红花</v>
          </cell>
          <cell r="D311" t="str">
            <v>633</v>
          </cell>
          <cell r="E311" t="str">
            <v>后勤部</v>
          </cell>
          <cell r="F311">
            <v>27.44</v>
          </cell>
          <cell r="G311">
            <v>2480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80</v>
          </cell>
          <cell r="M311">
            <v>0</v>
          </cell>
          <cell r="N311">
            <v>354</v>
          </cell>
          <cell r="O311">
            <v>0</v>
          </cell>
          <cell r="P311">
            <v>0</v>
          </cell>
          <cell r="Q311">
            <v>200</v>
          </cell>
          <cell r="R311">
            <v>0</v>
          </cell>
          <cell r="S311">
            <v>3871.92</v>
          </cell>
        </row>
        <row r="312">
          <cell r="C312" t="str">
            <v>傅正宇</v>
          </cell>
          <cell r="D312" t="str">
            <v>669</v>
          </cell>
          <cell r="E312" t="str">
            <v>后勤部</v>
          </cell>
          <cell r="F312">
            <v>27</v>
          </cell>
          <cell r="G312">
            <v>2480</v>
          </cell>
          <cell r="H312">
            <v>0</v>
          </cell>
          <cell r="I312">
            <v>100</v>
          </cell>
          <cell r="J312">
            <v>900</v>
          </cell>
          <cell r="K312">
            <v>0</v>
          </cell>
          <cell r="L312">
            <v>40</v>
          </cell>
          <cell r="M312">
            <v>0</v>
          </cell>
          <cell r="N312">
            <v>1045.0999999999999</v>
          </cell>
          <cell r="O312">
            <v>0</v>
          </cell>
          <cell r="P312">
            <v>0</v>
          </cell>
          <cell r="Q312">
            <v>200</v>
          </cell>
          <cell r="R312">
            <v>0</v>
          </cell>
          <cell r="S312">
            <v>4765.1000000000004</v>
          </cell>
        </row>
        <row r="313">
          <cell r="C313" t="str">
            <v>褚芹仙</v>
          </cell>
          <cell r="D313" t="str">
            <v>676</v>
          </cell>
          <cell r="E313" t="str">
            <v>后勤部</v>
          </cell>
          <cell r="F313">
            <v>31.25</v>
          </cell>
          <cell r="G313">
            <v>2480</v>
          </cell>
          <cell r="H313">
            <v>0</v>
          </cell>
          <cell r="I313">
            <v>0</v>
          </cell>
          <cell r="J313">
            <v>500</v>
          </cell>
          <cell r="K313">
            <v>0</v>
          </cell>
          <cell r="L313">
            <v>100</v>
          </cell>
          <cell r="M313">
            <v>0</v>
          </cell>
          <cell r="N313">
            <v>650</v>
          </cell>
          <cell r="O313">
            <v>0</v>
          </cell>
          <cell r="P313">
            <v>0</v>
          </cell>
          <cell r="Q313">
            <v>200</v>
          </cell>
          <cell r="R313">
            <v>0</v>
          </cell>
          <cell r="S313">
            <v>4950</v>
          </cell>
        </row>
        <row r="314">
          <cell r="C314" t="str">
            <v>李会彬</v>
          </cell>
          <cell r="D314" t="str">
            <v>397</v>
          </cell>
          <cell r="E314" t="str">
            <v>发运部</v>
          </cell>
          <cell r="F314">
            <v>45.75</v>
          </cell>
          <cell r="G314">
            <v>2480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200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200</v>
          </cell>
          <cell r="R314">
            <v>0</v>
          </cell>
          <cell r="S314">
            <v>9092.5</v>
          </cell>
        </row>
        <row r="315">
          <cell r="C315" t="str">
            <v>顾建锋</v>
          </cell>
          <cell r="D315" t="str">
            <v>224</v>
          </cell>
          <cell r="E315" t="str">
            <v>发运部</v>
          </cell>
          <cell r="F315">
            <v>49</v>
          </cell>
          <cell r="G315">
            <v>2480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180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200</v>
          </cell>
          <cell r="R315">
            <v>0</v>
          </cell>
          <cell r="S315">
            <v>9200</v>
          </cell>
        </row>
        <row r="316">
          <cell r="C316" t="str">
            <v>王元宏</v>
          </cell>
          <cell r="D316" t="str">
            <v>383</v>
          </cell>
          <cell r="E316" t="str">
            <v>发运部</v>
          </cell>
          <cell r="F316">
            <v>40</v>
          </cell>
          <cell r="G316">
            <v>2480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40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200</v>
          </cell>
          <cell r="R316">
            <v>0</v>
          </cell>
          <cell r="S316">
            <v>7040</v>
          </cell>
        </row>
        <row r="317">
          <cell r="C317" t="str">
            <v>严中华</v>
          </cell>
          <cell r="D317" t="str">
            <v>380</v>
          </cell>
          <cell r="E317" t="str">
            <v>发运部</v>
          </cell>
          <cell r="F317">
            <v>44.75</v>
          </cell>
          <cell r="G317">
            <v>2480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100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200</v>
          </cell>
          <cell r="R317">
            <v>0</v>
          </cell>
          <cell r="S317">
            <v>8802.5</v>
          </cell>
        </row>
        <row r="318">
          <cell r="C318" t="str">
            <v>杨玉红</v>
          </cell>
          <cell r="D318" t="str">
            <v>237</v>
          </cell>
          <cell r="E318" t="str">
            <v>发运部</v>
          </cell>
          <cell r="F318">
            <v>40.75</v>
          </cell>
          <cell r="G318">
            <v>2480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120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200</v>
          </cell>
          <cell r="R318">
            <v>0</v>
          </cell>
          <cell r="S318">
            <v>7858.75</v>
          </cell>
        </row>
        <row r="319">
          <cell r="C319" t="str">
            <v>杨刚</v>
          </cell>
          <cell r="D319" t="str">
            <v>513</v>
          </cell>
          <cell r="E319" t="str">
            <v>发运部</v>
          </cell>
          <cell r="F319">
            <v>44.38</v>
          </cell>
          <cell r="G319">
            <v>2480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100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200</v>
          </cell>
          <cell r="R319">
            <v>0</v>
          </cell>
          <cell r="S319">
            <v>8510.3000000000011</v>
          </cell>
        </row>
        <row r="320">
          <cell r="C320" t="str">
            <v>胡庆芳</v>
          </cell>
          <cell r="E320" t="str">
            <v>发运部</v>
          </cell>
          <cell r="G320">
            <v>1350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1550</v>
          </cell>
        </row>
        <row r="321">
          <cell r="C321" t="str">
            <v>杨勉芳</v>
          </cell>
          <cell r="E321" t="str">
            <v>发运部</v>
          </cell>
          <cell r="G321">
            <v>1000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400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1400</v>
          </cell>
        </row>
        <row r="322">
          <cell r="C322" t="str">
            <v>夏朝合</v>
          </cell>
          <cell r="D322" t="str">
            <v>0</v>
          </cell>
          <cell r="E322" t="str">
            <v>发运部</v>
          </cell>
          <cell r="G322">
            <v>1000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1200</v>
          </cell>
        </row>
        <row r="323">
          <cell r="C323" t="str">
            <v>宋红霞</v>
          </cell>
          <cell r="D323" t="str">
            <v>0</v>
          </cell>
          <cell r="E323" t="str">
            <v>发运部</v>
          </cell>
          <cell r="G323">
            <v>2700</v>
          </cell>
          <cell r="H323">
            <v>0</v>
          </cell>
          <cell r="I323">
            <v>1000</v>
          </cell>
          <cell r="J323">
            <v>900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4600</v>
          </cell>
        </row>
        <row r="324">
          <cell r="C324" t="str">
            <v>刘勇</v>
          </cell>
          <cell r="D324" t="str">
            <v>0</v>
          </cell>
          <cell r="E324" t="str">
            <v>发运部</v>
          </cell>
          <cell r="G324">
            <v>1000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320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1320</v>
          </cell>
        </row>
        <row r="325">
          <cell r="C325" t="str">
            <v>王丽</v>
          </cell>
          <cell r="D325" t="str">
            <v>0</v>
          </cell>
          <cell r="E325" t="str">
            <v>天津车间</v>
          </cell>
          <cell r="G325">
            <v>2500</v>
          </cell>
          <cell r="H325">
            <v>0</v>
          </cell>
          <cell r="I325">
            <v>800</v>
          </cell>
          <cell r="J325">
            <v>500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</row>
        <row r="326">
          <cell r="C326" t="str">
            <v>王金钢</v>
          </cell>
          <cell r="D326" t="str">
            <v>0</v>
          </cell>
          <cell r="E326" t="str">
            <v>天津车间</v>
          </cell>
          <cell r="G326">
            <v>2640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</row>
        <row r="327">
          <cell r="C327" t="str">
            <v>陆嘉雯</v>
          </cell>
          <cell r="D327" t="str">
            <v>217</v>
          </cell>
          <cell r="E327" t="str">
            <v>科研部</v>
          </cell>
          <cell r="F327">
            <v>22</v>
          </cell>
          <cell r="G327">
            <v>3500</v>
          </cell>
          <cell r="H327">
            <v>0</v>
          </cell>
          <cell r="I327">
            <v>900</v>
          </cell>
          <cell r="J327">
            <v>700</v>
          </cell>
          <cell r="K327">
            <v>0</v>
          </cell>
          <cell r="L327">
            <v>40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200</v>
          </cell>
          <cell r="R327">
            <v>0</v>
          </cell>
          <cell r="S327">
            <v>5340</v>
          </cell>
        </row>
        <row r="328">
          <cell r="C328" t="str">
            <v>王晴</v>
          </cell>
          <cell r="D328" t="str">
            <v>31</v>
          </cell>
          <cell r="E328" t="str">
            <v>科研部</v>
          </cell>
          <cell r="F328">
            <v>36.69</v>
          </cell>
          <cell r="G328">
            <v>2480</v>
          </cell>
          <cell r="H328">
            <v>0</v>
          </cell>
          <cell r="I328">
            <v>240</v>
          </cell>
          <cell r="J328">
            <v>752</v>
          </cell>
          <cell r="K328">
            <v>0</v>
          </cell>
          <cell r="L328">
            <v>120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200</v>
          </cell>
          <cell r="R328">
            <v>60</v>
          </cell>
          <cell r="S328">
            <v>7383.5652950000003</v>
          </cell>
        </row>
        <row r="329">
          <cell r="C329" t="str">
            <v>谢剑兵</v>
          </cell>
          <cell r="D329" t="str">
            <v>100</v>
          </cell>
          <cell r="E329" t="str">
            <v>电缆车间</v>
          </cell>
          <cell r="F329">
            <v>40.630000000000003</v>
          </cell>
          <cell r="G329">
            <v>2480</v>
          </cell>
          <cell r="H329">
            <v>0</v>
          </cell>
          <cell r="I329">
            <v>240</v>
          </cell>
          <cell r="J329">
            <v>724</v>
          </cell>
          <cell r="K329">
            <v>0</v>
          </cell>
          <cell r="L329">
            <v>200</v>
          </cell>
          <cell r="M329">
            <v>0</v>
          </cell>
          <cell r="N329">
            <v>105</v>
          </cell>
          <cell r="O329">
            <v>0</v>
          </cell>
          <cell r="P329">
            <v>0</v>
          </cell>
          <cell r="Q329">
            <v>320</v>
          </cell>
          <cell r="R329">
            <v>0</v>
          </cell>
          <cell r="S329">
            <v>8137.8933000000006</v>
          </cell>
        </row>
        <row r="330">
          <cell r="C330" t="str">
            <v>胡亚军</v>
          </cell>
          <cell r="D330" t="str">
            <v>135</v>
          </cell>
          <cell r="E330" t="str">
            <v>科研部</v>
          </cell>
          <cell r="F330">
            <v>43.38</v>
          </cell>
          <cell r="G330">
            <v>2480</v>
          </cell>
          <cell r="H330">
            <v>0</v>
          </cell>
          <cell r="I330">
            <v>240</v>
          </cell>
          <cell r="J330">
            <v>736</v>
          </cell>
          <cell r="K330">
            <v>0</v>
          </cell>
          <cell r="L330">
            <v>200</v>
          </cell>
          <cell r="M330">
            <v>0</v>
          </cell>
          <cell r="N330">
            <v>106</v>
          </cell>
          <cell r="O330">
            <v>0</v>
          </cell>
          <cell r="P330">
            <v>0</v>
          </cell>
          <cell r="Q330">
            <v>472</v>
          </cell>
          <cell r="R330">
            <v>0</v>
          </cell>
          <cell r="S330">
            <v>8799.3958000000002</v>
          </cell>
        </row>
        <row r="331">
          <cell r="C331" t="str">
            <v>魏加刚</v>
          </cell>
          <cell r="D331" t="str">
            <v>351</v>
          </cell>
          <cell r="E331" t="str">
            <v>科研部</v>
          </cell>
          <cell r="F331">
            <v>30</v>
          </cell>
          <cell r="G331">
            <v>2480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140</v>
          </cell>
          <cell r="M331">
            <v>0</v>
          </cell>
          <cell r="N331">
            <v>80</v>
          </cell>
          <cell r="O331">
            <v>0</v>
          </cell>
          <cell r="P331">
            <v>0</v>
          </cell>
          <cell r="Q331">
            <v>5</v>
          </cell>
          <cell r="R331">
            <v>110</v>
          </cell>
          <cell r="S331">
            <v>5755</v>
          </cell>
        </row>
        <row r="332">
          <cell r="C332" t="str">
            <v>宋志明</v>
          </cell>
          <cell r="D332" t="str">
            <v>149</v>
          </cell>
          <cell r="E332" t="str">
            <v>科研部</v>
          </cell>
          <cell r="F332">
            <v>40.25</v>
          </cell>
          <cell r="G332">
            <v>2480</v>
          </cell>
          <cell r="H332">
            <v>0</v>
          </cell>
          <cell r="I332">
            <v>240</v>
          </cell>
          <cell r="J332">
            <v>736</v>
          </cell>
          <cell r="K332">
            <v>0</v>
          </cell>
          <cell r="L332">
            <v>140</v>
          </cell>
          <cell r="M332">
            <v>0</v>
          </cell>
          <cell r="N332">
            <v>98</v>
          </cell>
          <cell r="O332">
            <v>0</v>
          </cell>
          <cell r="P332">
            <v>0</v>
          </cell>
          <cell r="Q332">
            <v>509</v>
          </cell>
          <cell r="R332">
            <v>0</v>
          </cell>
          <cell r="S332">
            <v>8189.6274999999996</v>
          </cell>
        </row>
        <row r="333">
          <cell r="C333" t="str">
            <v>王春艳</v>
          </cell>
          <cell r="D333" t="str">
            <v>177</v>
          </cell>
          <cell r="E333" t="str">
            <v>科研部</v>
          </cell>
          <cell r="F333">
            <v>40.5</v>
          </cell>
          <cell r="G333">
            <v>2480</v>
          </cell>
          <cell r="H333">
            <v>0</v>
          </cell>
          <cell r="I333">
            <v>240</v>
          </cell>
          <cell r="J333">
            <v>736</v>
          </cell>
          <cell r="K333">
            <v>0</v>
          </cell>
          <cell r="L333">
            <v>160</v>
          </cell>
          <cell r="M333">
            <v>0</v>
          </cell>
          <cell r="N333">
            <v>99</v>
          </cell>
          <cell r="O333">
            <v>0</v>
          </cell>
          <cell r="P333">
            <v>0</v>
          </cell>
          <cell r="Q333">
            <v>460</v>
          </cell>
          <cell r="R333">
            <v>0</v>
          </cell>
          <cell r="S333">
            <v>8207.8549999999996</v>
          </cell>
        </row>
        <row r="334">
          <cell r="C334" t="str">
            <v>唐立</v>
          </cell>
          <cell r="D334" t="str">
            <v>206</v>
          </cell>
          <cell r="E334" t="str">
            <v>科研部</v>
          </cell>
          <cell r="F334">
            <v>41.31</v>
          </cell>
          <cell r="G334">
            <v>2480</v>
          </cell>
          <cell r="H334">
            <v>0</v>
          </cell>
          <cell r="I334">
            <v>240</v>
          </cell>
          <cell r="J334">
            <v>736</v>
          </cell>
          <cell r="K334">
            <v>0</v>
          </cell>
          <cell r="L334">
            <v>180</v>
          </cell>
          <cell r="M334">
            <v>0</v>
          </cell>
          <cell r="N334">
            <v>88</v>
          </cell>
          <cell r="O334">
            <v>0</v>
          </cell>
          <cell r="P334">
            <v>0</v>
          </cell>
          <cell r="Q334">
            <v>299</v>
          </cell>
          <cell r="R334">
            <v>30</v>
          </cell>
          <cell r="S334">
            <v>8175.6321000000007</v>
          </cell>
        </row>
        <row r="335">
          <cell r="C335" t="str">
            <v>张海军</v>
          </cell>
          <cell r="D335" t="str">
            <v>300</v>
          </cell>
          <cell r="E335" t="str">
            <v>科研部</v>
          </cell>
          <cell r="F335">
            <v>39.25</v>
          </cell>
          <cell r="G335">
            <v>2480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200</v>
          </cell>
          <cell r="M335">
            <v>0</v>
          </cell>
          <cell r="N335">
            <v>48</v>
          </cell>
          <cell r="O335">
            <v>0</v>
          </cell>
          <cell r="P335">
            <v>0</v>
          </cell>
          <cell r="Q335">
            <v>200</v>
          </cell>
          <cell r="R335">
            <v>130</v>
          </cell>
          <cell r="S335">
            <v>8909.0399999999991</v>
          </cell>
        </row>
        <row r="336">
          <cell r="C336" t="str">
            <v>张坤</v>
          </cell>
          <cell r="D336" t="str">
            <v>392</v>
          </cell>
          <cell r="E336" t="str">
            <v>电缆车间</v>
          </cell>
          <cell r="G336">
            <v>2420</v>
          </cell>
          <cell r="H336">
            <v>0</v>
          </cell>
          <cell r="I336">
            <v>300</v>
          </cell>
          <cell r="J336">
            <v>712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</row>
        <row r="337">
          <cell r="C337" t="str">
            <v>张福伦</v>
          </cell>
          <cell r="D337" t="str">
            <v>490</v>
          </cell>
          <cell r="E337" t="str">
            <v>电缆车间</v>
          </cell>
          <cell r="F337">
            <v>29</v>
          </cell>
          <cell r="G337">
            <v>2480</v>
          </cell>
          <cell r="H337">
            <v>0</v>
          </cell>
          <cell r="I337">
            <v>240</v>
          </cell>
          <cell r="J337">
            <v>736</v>
          </cell>
          <cell r="K337">
            <v>0</v>
          </cell>
          <cell r="L337">
            <v>160</v>
          </cell>
          <cell r="M337">
            <v>0</v>
          </cell>
          <cell r="N337">
            <v>71</v>
          </cell>
          <cell r="O337">
            <v>0</v>
          </cell>
          <cell r="P337">
            <v>0</v>
          </cell>
          <cell r="Q337">
            <v>165</v>
          </cell>
          <cell r="R337">
            <v>0</v>
          </cell>
          <cell r="S337">
            <v>5758.39</v>
          </cell>
        </row>
        <row r="338">
          <cell r="C338" t="str">
            <v>周明明</v>
          </cell>
          <cell r="D338" t="str">
            <v>607</v>
          </cell>
          <cell r="E338" t="str">
            <v>电缆车间</v>
          </cell>
          <cell r="F338">
            <v>37.130000000000003</v>
          </cell>
          <cell r="G338">
            <v>2480</v>
          </cell>
          <cell r="H338">
            <v>0</v>
          </cell>
          <cell r="I338">
            <v>90</v>
          </cell>
          <cell r="J338">
            <v>736</v>
          </cell>
          <cell r="K338">
            <v>0</v>
          </cell>
          <cell r="L338">
            <v>60</v>
          </cell>
          <cell r="M338">
            <v>0</v>
          </cell>
          <cell r="N338">
            <v>84</v>
          </cell>
          <cell r="O338">
            <v>0</v>
          </cell>
          <cell r="P338">
            <v>0</v>
          </cell>
          <cell r="Q338">
            <v>509</v>
          </cell>
          <cell r="R338">
            <v>0</v>
          </cell>
          <cell r="S338">
            <v>7518.7083000000002</v>
          </cell>
        </row>
        <row r="339">
          <cell r="C339" t="str">
            <v>胡燕华</v>
          </cell>
          <cell r="D339" t="str">
            <v>702</v>
          </cell>
          <cell r="E339" t="str">
            <v>线束车间</v>
          </cell>
          <cell r="F339">
            <v>30.56</v>
          </cell>
          <cell r="G339">
            <v>2480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100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5200</v>
          </cell>
        </row>
        <row r="340">
          <cell r="C340" t="str">
            <v>王亚娟</v>
          </cell>
          <cell r="D340" t="str">
            <v>445</v>
          </cell>
          <cell r="E340" t="str">
            <v>线束车间</v>
          </cell>
          <cell r="F340">
            <v>37.5</v>
          </cell>
          <cell r="G340">
            <v>2480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140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7018</v>
          </cell>
        </row>
        <row r="341">
          <cell r="C341" t="str">
            <v>沈军2</v>
          </cell>
          <cell r="D341" t="str">
            <v>89</v>
          </cell>
          <cell r="E341" t="str">
            <v>开线车间</v>
          </cell>
          <cell r="F341">
            <v>38.75</v>
          </cell>
          <cell r="G341">
            <v>2480</v>
          </cell>
          <cell r="H341">
            <v>0</v>
          </cell>
          <cell r="I341">
            <v>320</v>
          </cell>
          <cell r="J341">
            <v>900</v>
          </cell>
          <cell r="K341">
            <v>0</v>
          </cell>
          <cell r="L341">
            <v>200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5</v>
          </cell>
          <cell r="R341">
            <v>0</v>
          </cell>
          <cell r="S341">
            <v>7505</v>
          </cell>
        </row>
        <row r="342">
          <cell r="C342" t="str">
            <v>李月芹</v>
          </cell>
          <cell r="D342" t="str">
            <v>122</v>
          </cell>
          <cell r="E342" t="str">
            <v>线束车间</v>
          </cell>
          <cell r="F342">
            <v>40.69</v>
          </cell>
          <cell r="G342">
            <v>2480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120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7721</v>
          </cell>
        </row>
        <row r="343">
          <cell r="C343" t="str">
            <v>任家斌</v>
          </cell>
          <cell r="D343" t="str">
            <v>580</v>
          </cell>
          <cell r="E343" t="str">
            <v>线束车间</v>
          </cell>
          <cell r="F343">
            <v>41.56</v>
          </cell>
          <cell r="G343">
            <v>2480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100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7570</v>
          </cell>
        </row>
        <row r="344">
          <cell r="C344" t="str">
            <v>金郁芬</v>
          </cell>
          <cell r="D344" t="str">
            <v>350</v>
          </cell>
          <cell r="E344" t="str">
            <v>线束车间</v>
          </cell>
          <cell r="G344">
            <v>2480</v>
          </cell>
          <cell r="H344">
            <v>0</v>
          </cell>
          <cell r="I344">
            <v>320</v>
          </cell>
          <cell r="J344">
            <v>900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</row>
        <row r="345">
          <cell r="C345" t="str">
            <v>胡金红</v>
          </cell>
          <cell r="D345" t="str">
            <v>707</v>
          </cell>
          <cell r="E345" t="str">
            <v>线束车间</v>
          </cell>
          <cell r="F345">
            <v>40.75</v>
          </cell>
          <cell r="G345">
            <v>2480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80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6967.7</v>
          </cell>
        </row>
        <row r="346">
          <cell r="C346" t="str">
            <v>刘兰祥</v>
          </cell>
          <cell r="D346" t="str">
            <v>136</v>
          </cell>
          <cell r="E346" t="str">
            <v>线束车间</v>
          </cell>
          <cell r="G346">
            <v>2420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</row>
        <row r="347">
          <cell r="C347" t="str">
            <v>金家龙</v>
          </cell>
          <cell r="D347" t="str">
            <v>163</v>
          </cell>
          <cell r="E347" t="str">
            <v>线束车间</v>
          </cell>
          <cell r="G347">
            <v>2480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60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</row>
        <row r="348">
          <cell r="C348" t="str">
            <v>欧阳淑霞</v>
          </cell>
          <cell r="D348" t="str">
            <v>576</v>
          </cell>
          <cell r="E348" t="str">
            <v>线束车间</v>
          </cell>
          <cell r="F348">
            <v>41.13</v>
          </cell>
          <cell r="G348">
            <v>2480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100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7767</v>
          </cell>
        </row>
        <row r="349">
          <cell r="C349" t="str">
            <v>王勇</v>
          </cell>
          <cell r="D349" t="str">
            <v>314</v>
          </cell>
          <cell r="E349" t="str">
            <v>线束车间</v>
          </cell>
          <cell r="G349">
            <v>2480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</row>
        <row r="350">
          <cell r="C350" t="str">
            <v>饶正来</v>
          </cell>
          <cell r="D350" t="str">
            <v>75</v>
          </cell>
          <cell r="E350" t="str">
            <v>接插件车间</v>
          </cell>
          <cell r="F350">
            <v>43.88</v>
          </cell>
          <cell r="G350">
            <v>2480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200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200</v>
          </cell>
          <cell r="R350">
            <v>0</v>
          </cell>
          <cell r="S350">
            <v>8995.0499999999993</v>
          </cell>
        </row>
        <row r="351">
          <cell r="C351" t="str">
            <v>郭广彬</v>
          </cell>
          <cell r="D351" t="str">
            <v>285</v>
          </cell>
          <cell r="E351" t="str">
            <v>接插件车间</v>
          </cell>
          <cell r="F351">
            <v>37</v>
          </cell>
          <cell r="G351">
            <v>2480</v>
          </cell>
          <cell r="H351">
            <v>0</v>
          </cell>
          <cell r="I351">
            <v>500</v>
          </cell>
          <cell r="J351">
            <v>0</v>
          </cell>
          <cell r="K351">
            <v>0</v>
          </cell>
          <cell r="L351">
            <v>160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200</v>
          </cell>
          <cell r="R351">
            <v>120</v>
          </cell>
          <cell r="S351">
            <v>7150.9709999999995</v>
          </cell>
        </row>
        <row r="352">
          <cell r="C352" t="str">
            <v>黄杜俊</v>
          </cell>
          <cell r="D352" t="str">
            <v>518</v>
          </cell>
          <cell r="E352" t="str">
            <v>接插件车间</v>
          </cell>
          <cell r="F352">
            <v>44.94</v>
          </cell>
          <cell r="G352">
            <v>2480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160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200</v>
          </cell>
          <cell r="R352">
            <v>0</v>
          </cell>
          <cell r="S352">
            <v>9303.09</v>
          </cell>
        </row>
        <row r="353">
          <cell r="C353" t="str">
            <v>朱军华</v>
          </cell>
          <cell r="D353" t="str">
            <v>244</v>
          </cell>
          <cell r="E353" t="str">
            <v>接插件车间</v>
          </cell>
          <cell r="F353">
            <v>40.81</v>
          </cell>
          <cell r="G353">
            <v>2480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200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200</v>
          </cell>
          <cell r="R353">
            <v>0</v>
          </cell>
          <cell r="S353">
            <v>7810.8</v>
          </cell>
        </row>
        <row r="354">
          <cell r="C354" t="str">
            <v>邢小波</v>
          </cell>
          <cell r="D354" t="str">
            <v>486</v>
          </cell>
          <cell r="E354" t="str">
            <v>接插件车间</v>
          </cell>
          <cell r="F354">
            <v>43.5</v>
          </cell>
          <cell r="G354">
            <v>2480</v>
          </cell>
          <cell r="H354">
            <v>0</v>
          </cell>
          <cell r="I354">
            <v>500</v>
          </cell>
          <cell r="J354">
            <v>0</v>
          </cell>
          <cell r="K354">
            <v>0</v>
          </cell>
          <cell r="L354">
            <v>160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200</v>
          </cell>
          <cell r="R354">
            <v>0</v>
          </cell>
          <cell r="S354">
            <v>8820.5</v>
          </cell>
        </row>
        <row r="355">
          <cell r="C355" t="str">
            <v>牛六</v>
          </cell>
          <cell r="D355" t="str">
            <v>0</v>
          </cell>
          <cell r="E355" t="str">
            <v>接插件车间</v>
          </cell>
          <cell r="G355">
            <v>2480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</row>
        <row r="356">
          <cell r="C356" t="str">
            <v>杜爱勇</v>
          </cell>
          <cell r="D356" t="str">
            <v>379</v>
          </cell>
          <cell r="E356" t="str">
            <v>接插件车间</v>
          </cell>
          <cell r="F356">
            <v>37.630000000000003</v>
          </cell>
          <cell r="G356">
            <v>2480</v>
          </cell>
          <cell r="H356">
            <v>0</v>
          </cell>
          <cell r="I356">
            <v>500</v>
          </cell>
          <cell r="J356">
            <v>0</v>
          </cell>
          <cell r="K356">
            <v>0</v>
          </cell>
          <cell r="L356">
            <v>120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50</v>
          </cell>
          <cell r="R356">
            <v>24</v>
          </cell>
          <cell r="S356">
            <v>7443.8</v>
          </cell>
        </row>
        <row r="357">
          <cell r="C357" t="str">
            <v>李高海</v>
          </cell>
          <cell r="D357" t="str">
            <v>189</v>
          </cell>
          <cell r="E357" t="str">
            <v>接插件车间</v>
          </cell>
          <cell r="G357">
            <v>2480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C358" t="str">
            <v>李兆莉</v>
          </cell>
          <cell r="D358" t="str">
            <v>491</v>
          </cell>
          <cell r="E358" t="str">
            <v>接插件车间</v>
          </cell>
          <cell r="G358">
            <v>2480</v>
          </cell>
          <cell r="H358">
            <v>0</v>
          </cell>
          <cell r="I358">
            <v>320</v>
          </cell>
          <cell r="J358">
            <v>900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</row>
        <row r="359">
          <cell r="C359" t="str">
            <v>袁同齐</v>
          </cell>
          <cell r="D359" t="str">
            <v>271</v>
          </cell>
          <cell r="E359" t="str">
            <v>接插件车间</v>
          </cell>
          <cell r="F359">
            <v>39.880000000000003</v>
          </cell>
          <cell r="G359">
            <v>2480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200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200</v>
          </cell>
          <cell r="R359">
            <v>0</v>
          </cell>
          <cell r="S359">
            <v>7597.9</v>
          </cell>
        </row>
        <row r="360">
          <cell r="C360" t="str">
            <v>赵星</v>
          </cell>
          <cell r="D360" t="str">
            <v>226</v>
          </cell>
          <cell r="E360" t="str">
            <v>接插件车间</v>
          </cell>
          <cell r="G360">
            <v>2480</v>
          </cell>
          <cell r="H360">
            <v>0</v>
          </cell>
          <cell r="I360">
            <v>740</v>
          </cell>
          <cell r="J360">
            <v>900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</row>
        <row r="361">
          <cell r="C361" t="str">
            <v>刘贵龙</v>
          </cell>
          <cell r="D361" t="str">
            <v>605</v>
          </cell>
          <cell r="E361" t="str">
            <v>接插件车间</v>
          </cell>
          <cell r="F361">
            <v>41.94</v>
          </cell>
          <cell r="G361">
            <v>2480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100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200</v>
          </cell>
          <cell r="R361">
            <v>0</v>
          </cell>
          <cell r="S361">
            <v>7278.3</v>
          </cell>
        </row>
        <row r="362">
          <cell r="C362" t="str">
            <v>迟运海</v>
          </cell>
          <cell r="D362" t="str">
            <v>463</v>
          </cell>
          <cell r="E362" t="str">
            <v>接插件车间</v>
          </cell>
          <cell r="F362">
            <v>42.56</v>
          </cell>
          <cell r="G362">
            <v>2480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40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200</v>
          </cell>
          <cell r="R362">
            <v>2</v>
          </cell>
          <cell r="S362">
            <v>8328.6</v>
          </cell>
        </row>
        <row r="363">
          <cell r="C363" t="str">
            <v>尤立凤</v>
          </cell>
          <cell r="D363" t="str">
            <v>467</v>
          </cell>
          <cell r="E363" t="str">
            <v>接插件车间</v>
          </cell>
          <cell r="F363">
            <v>40.5</v>
          </cell>
          <cell r="G363">
            <v>2480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40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200</v>
          </cell>
          <cell r="R363">
            <v>18</v>
          </cell>
          <cell r="S363">
            <v>7390.5</v>
          </cell>
        </row>
        <row r="364">
          <cell r="C364" t="str">
            <v>赵小华</v>
          </cell>
          <cell r="D364" t="str">
            <v>408</v>
          </cell>
          <cell r="E364" t="str">
            <v>接插件车间</v>
          </cell>
          <cell r="F364">
            <v>42.06</v>
          </cell>
          <cell r="G364">
            <v>2480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40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215</v>
          </cell>
          <cell r="R364">
            <v>6</v>
          </cell>
          <cell r="S364">
            <v>7819.8</v>
          </cell>
        </row>
        <row r="365">
          <cell r="C365" t="str">
            <v>陈于青</v>
          </cell>
          <cell r="D365" t="str">
            <v>362</v>
          </cell>
          <cell r="E365" t="str">
            <v>科研部</v>
          </cell>
          <cell r="G365">
            <v>3500</v>
          </cell>
          <cell r="H365">
            <v>0</v>
          </cell>
          <cell r="I365">
            <v>6000</v>
          </cell>
          <cell r="J365">
            <v>4450</v>
          </cell>
          <cell r="K365">
            <v>50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C366" t="str">
            <v>雷红芹</v>
          </cell>
          <cell r="D366" t="str">
            <v>203</v>
          </cell>
          <cell r="E366" t="str">
            <v>拉丝车间</v>
          </cell>
          <cell r="G366">
            <v>2480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</row>
        <row r="367">
          <cell r="C367" t="str">
            <v>沈方明</v>
          </cell>
          <cell r="D367" t="str">
            <v>218</v>
          </cell>
          <cell r="E367" t="str">
            <v>拉丝车间</v>
          </cell>
          <cell r="F367">
            <v>37.5</v>
          </cell>
          <cell r="G367">
            <v>2480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200</v>
          </cell>
          <cell r="M367">
            <v>0</v>
          </cell>
          <cell r="N367">
            <v>120</v>
          </cell>
          <cell r="O367">
            <v>0</v>
          </cell>
          <cell r="P367">
            <v>0</v>
          </cell>
          <cell r="Q367">
            <v>200</v>
          </cell>
          <cell r="R367">
            <v>0</v>
          </cell>
          <cell r="S367">
            <v>6823.75</v>
          </cell>
        </row>
        <row r="368">
          <cell r="C368" t="str">
            <v>张熙亮</v>
          </cell>
          <cell r="D368" t="str">
            <v>184</v>
          </cell>
          <cell r="E368" t="str">
            <v>拉丝车间</v>
          </cell>
          <cell r="F368">
            <v>41</v>
          </cell>
          <cell r="G368">
            <v>2480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120</v>
          </cell>
          <cell r="M368">
            <v>0</v>
          </cell>
          <cell r="N368">
            <v>120</v>
          </cell>
          <cell r="O368">
            <v>0</v>
          </cell>
          <cell r="P368">
            <v>0</v>
          </cell>
          <cell r="Q368">
            <v>500</v>
          </cell>
          <cell r="R368">
            <v>0</v>
          </cell>
          <cell r="S368">
            <v>7931.4000000000005</v>
          </cell>
        </row>
        <row r="369">
          <cell r="C369" t="str">
            <v>杨振国</v>
          </cell>
          <cell r="D369" t="str">
            <v>241</v>
          </cell>
          <cell r="E369" t="str">
            <v>拉丝车间</v>
          </cell>
          <cell r="F369">
            <v>45.5</v>
          </cell>
          <cell r="G369">
            <v>2480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60</v>
          </cell>
          <cell r="M369">
            <v>0</v>
          </cell>
          <cell r="N369">
            <v>120</v>
          </cell>
          <cell r="O369">
            <v>0</v>
          </cell>
          <cell r="P369">
            <v>0</v>
          </cell>
          <cell r="Q369">
            <v>300</v>
          </cell>
          <cell r="R369">
            <v>0</v>
          </cell>
          <cell r="S369">
            <v>8943</v>
          </cell>
        </row>
        <row r="370">
          <cell r="C370" t="str">
            <v>杨多群</v>
          </cell>
          <cell r="D370" t="str">
            <v>304</v>
          </cell>
          <cell r="E370" t="str">
            <v>拉丝车间</v>
          </cell>
          <cell r="G370">
            <v>2420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C371" t="str">
            <v>江选玲</v>
          </cell>
          <cell r="D371" t="str">
            <v>399</v>
          </cell>
          <cell r="E371" t="str">
            <v>拉丝车间</v>
          </cell>
          <cell r="G371">
            <v>2480</v>
          </cell>
          <cell r="H371">
            <v>0</v>
          </cell>
          <cell r="I371">
            <v>0</v>
          </cell>
          <cell r="J371">
            <v>10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</row>
        <row r="372">
          <cell r="C372" t="str">
            <v>张长重</v>
          </cell>
          <cell r="D372" t="str">
            <v>254</v>
          </cell>
          <cell r="E372" t="str">
            <v>拉丝车间</v>
          </cell>
          <cell r="F372">
            <v>45</v>
          </cell>
          <cell r="G372">
            <v>2480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60</v>
          </cell>
          <cell r="M372">
            <v>0</v>
          </cell>
          <cell r="N372">
            <v>128</v>
          </cell>
          <cell r="O372">
            <v>0</v>
          </cell>
          <cell r="P372">
            <v>0</v>
          </cell>
          <cell r="Q372">
            <v>300</v>
          </cell>
          <cell r="R372">
            <v>0</v>
          </cell>
          <cell r="S372">
            <v>9173</v>
          </cell>
        </row>
        <row r="373">
          <cell r="C373" t="str">
            <v>樊华灵</v>
          </cell>
          <cell r="D373" t="str">
            <v>140</v>
          </cell>
          <cell r="E373" t="str">
            <v>拉丝车间</v>
          </cell>
          <cell r="F373">
            <v>41.81</v>
          </cell>
          <cell r="G373">
            <v>2480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60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200</v>
          </cell>
          <cell r="R373">
            <v>0</v>
          </cell>
          <cell r="S373">
            <v>7839.7</v>
          </cell>
        </row>
        <row r="374">
          <cell r="C374" t="str">
            <v>张玉柱</v>
          </cell>
          <cell r="D374" t="str">
            <v>398</v>
          </cell>
          <cell r="E374" t="str">
            <v>拉丝车间</v>
          </cell>
          <cell r="F374">
            <v>43.5</v>
          </cell>
          <cell r="G374">
            <v>2480</v>
          </cell>
          <cell r="H374">
            <v>0</v>
          </cell>
          <cell r="I374">
            <v>200</v>
          </cell>
          <cell r="J374">
            <v>0</v>
          </cell>
          <cell r="K374">
            <v>0</v>
          </cell>
          <cell r="L374">
            <v>100</v>
          </cell>
          <cell r="M374">
            <v>0</v>
          </cell>
          <cell r="N374">
            <v>112</v>
          </cell>
          <cell r="O374">
            <v>0</v>
          </cell>
          <cell r="P374">
            <v>0</v>
          </cell>
          <cell r="Q374">
            <v>200</v>
          </cell>
          <cell r="R374">
            <v>0</v>
          </cell>
          <cell r="S374">
            <v>8659.5</v>
          </cell>
        </row>
        <row r="375">
          <cell r="C375" t="str">
            <v>王张红</v>
          </cell>
          <cell r="D375" t="str">
            <v>582</v>
          </cell>
          <cell r="E375" t="str">
            <v>拉丝车间</v>
          </cell>
          <cell r="F375">
            <v>42</v>
          </cell>
          <cell r="G375">
            <v>2480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40</v>
          </cell>
          <cell r="M375">
            <v>0</v>
          </cell>
          <cell r="N375">
            <v>160</v>
          </cell>
          <cell r="O375">
            <v>0</v>
          </cell>
          <cell r="P375">
            <v>0</v>
          </cell>
          <cell r="Q375">
            <v>200</v>
          </cell>
          <cell r="R375">
            <v>0</v>
          </cell>
          <cell r="S375">
            <v>7582</v>
          </cell>
        </row>
        <row r="376">
          <cell r="C376" t="str">
            <v>王士双</v>
          </cell>
          <cell r="D376" t="str">
            <v>238</v>
          </cell>
          <cell r="E376" t="str">
            <v>拉丝车间</v>
          </cell>
          <cell r="F376">
            <v>31.5</v>
          </cell>
          <cell r="G376">
            <v>2480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40</v>
          </cell>
          <cell r="M376">
            <v>0</v>
          </cell>
          <cell r="N376">
            <v>80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5254.5</v>
          </cell>
        </row>
        <row r="377">
          <cell r="C377" t="str">
            <v>汤利国</v>
          </cell>
          <cell r="D377" t="str">
            <v>692</v>
          </cell>
          <cell r="E377" t="str">
            <v>加工车间</v>
          </cell>
          <cell r="G377">
            <v>2480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517.5</v>
          </cell>
        </row>
        <row r="378">
          <cell r="C378" t="str">
            <v>汤晓丹</v>
          </cell>
          <cell r="D378" t="str">
            <v>686</v>
          </cell>
          <cell r="E378" t="str">
            <v>科研部</v>
          </cell>
          <cell r="F378">
            <v>25.56</v>
          </cell>
          <cell r="G378">
            <v>2500</v>
          </cell>
          <cell r="H378">
            <v>427.19999999999982</v>
          </cell>
          <cell r="I378">
            <v>1800</v>
          </cell>
          <cell r="J378">
            <v>1500</v>
          </cell>
          <cell r="K378">
            <v>50</v>
          </cell>
          <cell r="L378">
            <v>40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200</v>
          </cell>
          <cell r="R378">
            <v>379.5</v>
          </cell>
          <cell r="S378">
            <v>6137.7</v>
          </cell>
        </row>
        <row r="379">
          <cell r="C379" t="str">
            <v>李兴元</v>
          </cell>
          <cell r="D379" t="str">
            <v>679</v>
          </cell>
          <cell r="E379" t="str">
            <v>加工车间</v>
          </cell>
          <cell r="F379">
            <v>37.5</v>
          </cell>
          <cell r="G379">
            <v>2480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40</v>
          </cell>
          <cell r="M379">
            <v>0</v>
          </cell>
          <cell r="N379">
            <v>400</v>
          </cell>
          <cell r="O379">
            <v>0</v>
          </cell>
          <cell r="P379">
            <v>0</v>
          </cell>
          <cell r="Q379">
            <v>200</v>
          </cell>
          <cell r="R379">
            <v>0</v>
          </cell>
          <cell r="S379">
            <v>7390</v>
          </cell>
        </row>
        <row r="380">
          <cell r="C380" t="str">
            <v>张轮玉</v>
          </cell>
          <cell r="D380" t="str">
            <v>16</v>
          </cell>
          <cell r="E380" t="str">
            <v>后勤部</v>
          </cell>
          <cell r="G380">
            <v>2480</v>
          </cell>
          <cell r="H380">
            <v>0</v>
          </cell>
          <cell r="I380">
            <v>200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</row>
        <row r="381">
          <cell r="C381" t="str">
            <v>范桂彬</v>
          </cell>
          <cell r="D381" t="str">
            <v>559</v>
          </cell>
          <cell r="E381" t="str">
            <v>后勤部</v>
          </cell>
          <cell r="G381">
            <v>2480</v>
          </cell>
          <cell r="H381">
            <v>0</v>
          </cell>
          <cell r="I381">
            <v>200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</row>
        <row r="382">
          <cell r="C382" t="str">
            <v>王龙昌</v>
          </cell>
          <cell r="D382" t="str">
            <v>76</v>
          </cell>
          <cell r="E382" t="str">
            <v>后勤部</v>
          </cell>
          <cell r="G382">
            <v>2480</v>
          </cell>
          <cell r="H382">
            <v>0</v>
          </cell>
          <cell r="I382">
            <v>100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</row>
        <row r="383">
          <cell r="C383" t="str">
            <v>胡学明</v>
          </cell>
          <cell r="D383" t="str">
            <v>52</v>
          </cell>
          <cell r="E383" t="str">
            <v>后勤部</v>
          </cell>
          <cell r="F383">
            <v>22</v>
          </cell>
          <cell r="G383">
            <v>2480</v>
          </cell>
          <cell r="H383">
            <v>0</v>
          </cell>
          <cell r="I383">
            <v>200</v>
          </cell>
          <cell r="J383">
            <v>0</v>
          </cell>
          <cell r="K383">
            <v>0</v>
          </cell>
          <cell r="L383">
            <v>60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200</v>
          </cell>
          <cell r="R383">
            <v>0</v>
          </cell>
          <cell r="S383">
            <v>2940</v>
          </cell>
        </row>
        <row r="384">
          <cell r="C384" t="str">
            <v>计炳全</v>
          </cell>
          <cell r="D384" t="str">
            <v>596</v>
          </cell>
          <cell r="E384" t="str">
            <v>后勤部</v>
          </cell>
          <cell r="F384">
            <v>22</v>
          </cell>
          <cell r="G384">
            <v>2480</v>
          </cell>
          <cell r="H384">
            <v>0</v>
          </cell>
          <cell r="I384">
            <v>100</v>
          </cell>
          <cell r="J384">
            <v>0</v>
          </cell>
          <cell r="K384">
            <v>0</v>
          </cell>
          <cell r="L384">
            <v>120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200</v>
          </cell>
          <cell r="R384">
            <v>0</v>
          </cell>
          <cell r="S384">
            <v>2900</v>
          </cell>
        </row>
        <row r="385">
          <cell r="C385" t="str">
            <v>仇春妹</v>
          </cell>
          <cell r="D385" t="str">
            <v>175</v>
          </cell>
          <cell r="E385" t="str">
            <v>电缆车间</v>
          </cell>
          <cell r="F385">
            <v>42</v>
          </cell>
          <cell r="G385">
            <v>2480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200</v>
          </cell>
          <cell r="M385">
            <v>0</v>
          </cell>
          <cell r="N385">
            <v>128</v>
          </cell>
          <cell r="O385">
            <v>0</v>
          </cell>
          <cell r="P385">
            <v>0</v>
          </cell>
          <cell r="Q385">
            <v>200</v>
          </cell>
          <cell r="R385">
            <v>40</v>
          </cell>
          <cell r="S385">
            <v>7838</v>
          </cell>
        </row>
        <row r="386">
          <cell r="C386" t="str">
            <v>王解兴</v>
          </cell>
          <cell r="D386" t="str">
            <v>37</v>
          </cell>
          <cell r="E386" t="str">
            <v>仓库</v>
          </cell>
          <cell r="G386">
            <v>2480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</row>
        <row r="387">
          <cell r="C387" t="str">
            <v>沈新华</v>
          </cell>
          <cell r="D387" t="str">
            <v>204</v>
          </cell>
          <cell r="E387" t="str">
            <v>后勤部</v>
          </cell>
          <cell r="F387">
            <v>21</v>
          </cell>
          <cell r="G387">
            <v>2480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100</v>
          </cell>
          <cell r="M387">
            <v>0</v>
          </cell>
          <cell r="N387">
            <v>525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3103</v>
          </cell>
        </row>
        <row r="388">
          <cell r="C388" t="str">
            <v>严志明</v>
          </cell>
          <cell r="D388" t="str">
            <v>560</v>
          </cell>
          <cell r="E388" t="str">
            <v>后勤部</v>
          </cell>
          <cell r="F388">
            <v>26</v>
          </cell>
          <cell r="G388">
            <v>2480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100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200</v>
          </cell>
          <cell r="R388">
            <v>0</v>
          </cell>
          <cell r="S388">
            <v>3498</v>
          </cell>
        </row>
        <row r="389">
          <cell r="C389" t="str">
            <v>陆振明</v>
          </cell>
          <cell r="D389" t="str">
            <v>11</v>
          </cell>
          <cell r="E389" t="str">
            <v>残疾车间</v>
          </cell>
          <cell r="F389">
            <v>3</v>
          </cell>
          <cell r="G389">
            <v>2480</v>
          </cell>
          <cell r="H389">
            <v>0</v>
          </cell>
          <cell r="I389">
            <v>200</v>
          </cell>
          <cell r="J389">
            <v>200</v>
          </cell>
          <cell r="K389">
            <v>0</v>
          </cell>
          <cell r="L389">
            <v>200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392.72727272727275</v>
          </cell>
        </row>
        <row r="390">
          <cell r="C390" t="str">
            <v>孙雪林</v>
          </cell>
          <cell r="D390" t="str">
            <v>0</v>
          </cell>
          <cell r="E390" t="str">
            <v>退休、聘用</v>
          </cell>
          <cell r="G390">
            <v>3500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3500</v>
          </cell>
        </row>
        <row r="391">
          <cell r="C391" t="str">
            <v>胡雅丽</v>
          </cell>
          <cell r="E391" t="str">
            <v>天津车间</v>
          </cell>
          <cell r="G391">
            <v>2500</v>
          </cell>
          <cell r="H391">
            <v>0</v>
          </cell>
          <cell r="I391">
            <v>1200</v>
          </cell>
          <cell r="J391">
            <v>600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</row>
        <row r="392">
          <cell r="C392" t="str">
            <v>刘俊霞</v>
          </cell>
          <cell r="E392" t="str">
            <v>天津车间</v>
          </cell>
          <cell r="G392">
            <v>2480</v>
          </cell>
          <cell r="H392">
            <v>0</v>
          </cell>
          <cell r="I392">
            <v>220</v>
          </cell>
          <cell r="J392">
            <v>350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</row>
        <row r="393">
          <cell r="C393" t="str">
            <v>孙风英</v>
          </cell>
          <cell r="E393" t="str">
            <v>天津车间</v>
          </cell>
          <cell r="G393">
            <v>2480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</row>
        <row r="394">
          <cell r="C394" t="str">
            <v>刘波</v>
          </cell>
          <cell r="E394" t="str">
            <v>天津车间</v>
          </cell>
          <cell r="G394">
            <v>2480</v>
          </cell>
          <cell r="H394">
            <v>0</v>
          </cell>
          <cell r="I394">
            <v>220</v>
          </cell>
          <cell r="J394">
            <v>200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</row>
        <row r="395">
          <cell r="C395" t="str">
            <v>周海丽</v>
          </cell>
          <cell r="E395" t="str">
            <v>天津车间</v>
          </cell>
          <cell r="G395">
            <v>2480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</row>
        <row r="396">
          <cell r="C396" t="str">
            <v>郝云玮</v>
          </cell>
          <cell r="D396" t="str">
            <v>0</v>
          </cell>
          <cell r="E396" t="str">
            <v>天津车间</v>
          </cell>
          <cell r="G396">
            <v>800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800</v>
          </cell>
        </row>
        <row r="397">
          <cell r="C397" t="str">
            <v>李占军</v>
          </cell>
          <cell r="E397" t="str">
            <v>天津车间</v>
          </cell>
          <cell r="G397">
            <v>2480</v>
          </cell>
          <cell r="H397">
            <v>0</v>
          </cell>
          <cell r="I397">
            <v>220</v>
          </cell>
          <cell r="J397">
            <v>450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</row>
        <row r="398">
          <cell r="C398" t="str">
            <v>周士杰</v>
          </cell>
          <cell r="E398" t="str">
            <v>天津车间</v>
          </cell>
          <cell r="G398">
            <v>2480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</row>
        <row r="399">
          <cell r="C399" t="str">
            <v>苏曌伟</v>
          </cell>
          <cell r="E399" t="str">
            <v>天津车间</v>
          </cell>
          <cell r="G399">
            <v>2480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</row>
        <row r="400">
          <cell r="C400" t="str">
            <v>施丽岩</v>
          </cell>
          <cell r="E400" t="str">
            <v>天津车间</v>
          </cell>
          <cell r="G400">
            <v>2420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</row>
        <row r="401">
          <cell r="C401" t="str">
            <v>祁乡萍</v>
          </cell>
          <cell r="D401" t="str">
            <v>0</v>
          </cell>
          <cell r="E401" t="str">
            <v>天津车间</v>
          </cell>
          <cell r="G401">
            <v>2420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</row>
        <row r="402">
          <cell r="C402" t="str">
            <v>和丽花</v>
          </cell>
          <cell r="E402" t="str">
            <v>天津车间</v>
          </cell>
          <cell r="G402">
            <v>2420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</row>
        <row r="403">
          <cell r="C403" t="str">
            <v>李永娟</v>
          </cell>
          <cell r="E403" t="str">
            <v>天津车间</v>
          </cell>
          <cell r="G403">
            <v>2420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C404" t="str">
            <v>曲红立</v>
          </cell>
          <cell r="E404" t="str">
            <v>天津车间</v>
          </cell>
          <cell r="G404">
            <v>2420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C405" t="str">
            <v>肖子杨</v>
          </cell>
          <cell r="E405" t="str">
            <v>天津车间</v>
          </cell>
          <cell r="G405">
            <v>2420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</row>
        <row r="406">
          <cell r="C406" t="str">
            <v>李建辉</v>
          </cell>
          <cell r="E406" t="str">
            <v>天津车间</v>
          </cell>
          <cell r="G406">
            <v>2480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</row>
        <row r="407">
          <cell r="C407" t="str">
            <v>杨雪花</v>
          </cell>
          <cell r="E407" t="str">
            <v>天津车间</v>
          </cell>
          <cell r="G407">
            <v>2420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</row>
        <row r="408">
          <cell r="C408" t="str">
            <v>高潮</v>
          </cell>
          <cell r="E408" t="str">
            <v>天津车间</v>
          </cell>
          <cell r="G408">
            <v>2420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</row>
        <row r="409">
          <cell r="C409" t="str">
            <v>米小艳</v>
          </cell>
          <cell r="E409" t="str">
            <v>天津车间</v>
          </cell>
          <cell r="G409">
            <v>2480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</row>
        <row r="410">
          <cell r="C410" t="str">
            <v>王亚芝</v>
          </cell>
          <cell r="D410" t="str">
            <v>0</v>
          </cell>
          <cell r="E410" t="str">
            <v>天津车间</v>
          </cell>
          <cell r="G410">
            <v>2420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</row>
        <row r="411">
          <cell r="C411" t="str">
            <v>王金玉</v>
          </cell>
          <cell r="D411" t="str">
            <v>0</v>
          </cell>
          <cell r="E411" t="str">
            <v>天津车间</v>
          </cell>
          <cell r="G411">
            <v>2480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C412" t="str">
            <v>胡海涛</v>
          </cell>
          <cell r="D412" t="str">
            <v>0</v>
          </cell>
          <cell r="E412" t="str">
            <v>天津车间</v>
          </cell>
          <cell r="G412">
            <v>2500</v>
          </cell>
          <cell r="H412">
            <v>0</v>
          </cell>
          <cell r="I412">
            <v>1500</v>
          </cell>
          <cell r="J412">
            <v>600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</row>
        <row r="413">
          <cell r="C413" t="str">
            <v>师丽燕</v>
          </cell>
          <cell r="D413" t="str">
            <v>0</v>
          </cell>
          <cell r="E413" t="str">
            <v>天津车间</v>
          </cell>
          <cell r="G413">
            <v>2420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</row>
        <row r="414">
          <cell r="C414" t="str">
            <v>刘静</v>
          </cell>
          <cell r="D414" t="str">
            <v>0</v>
          </cell>
          <cell r="E414" t="str">
            <v>天津车间</v>
          </cell>
          <cell r="G414">
            <v>2420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</row>
        <row r="415">
          <cell r="C415" t="str">
            <v>张杰</v>
          </cell>
          <cell r="D415" t="str">
            <v>0</v>
          </cell>
          <cell r="E415" t="str">
            <v>天津车间</v>
          </cell>
          <cell r="G415">
            <v>2420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</row>
        <row r="416">
          <cell r="C416" t="str">
            <v>唐光喜</v>
          </cell>
          <cell r="D416" t="str">
            <v>0</v>
          </cell>
          <cell r="E416" t="str">
            <v>天津车间</v>
          </cell>
          <cell r="G416">
            <v>2420</v>
          </cell>
          <cell r="H416">
            <v>0</v>
          </cell>
          <cell r="I416">
            <v>200</v>
          </cell>
          <cell r="J416">
            <v>200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</row>
        <row r="417">
          <cell r="C417" t="str">
            <v>史志远</v>
          </cell>
          <cell r="D417" t="str">
            <v>0</v>
          </cell>
          <cell r="E417" t="str">
            <v>天津车间</v>
          </cell>
          <cell r="G417">
            <v>2500</v>
          </cell>
          <cell r="H417">
            <v>0</v>
          </cell>
          <cell r="I417">
            <v>800</v>
          </cell>
          <cell r="J417">
            <v>500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</row>
        <row r="418">
          <cell r="C418" t="str">
            <v>闻国亮</v>
          </cell>
          <cell r="D418" t="str">
            <v>0</v>
          </cell>
          <cell r="E418" t="str">
            <v>天津车间</v>
          </cell>
          <cell r="G418">
            <v>2500</v>
          </cell>
          <cell r="H418">
            <v>0</v>
          </cell>
          <cell r="I418">
            <v>800</v>
          </cell>
          <cell r="J418">
            <v>550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</row>
        <row r="419">
          <cell r="C419" t="str">
            <v>王景峰</v>
          </cell>
          <cell r="D419" t="str">
            <v>0</v>
          </cell>
          <cell r="E419" t="str">
            <v>天津车间</v>
          </cell>
          <cell r="G419">
            <v>2480</v>
          </cell>
          <cell r="H419">
            <v>0</v>
          </cell>
          <cell r="I419">
            <v>220</v>
          </cell>
          <cell r="J419">
            <v>300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C420" t="str">
            <v>顾郁卿</v>
          </cell>
          <cell r="D420" t="str">
            <v>0</v>
          </cell>
          <cell r="E420" t="str">
            <v>天津车间</v>
          </cell>
          <cell r="G420">
            <v>2480</v>
          </cell>
          <cell r="H420">
            <v>0</v>
          </cell>
          <cell r="I420">
            <v>1940</v>
          </cell>
          <cell r="J420">
            <v>1580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C421" t="str">
            <v>张世萍</v>
          </cell>
          <cell r="D421" t="str">
            <v>0</v>
          </cell>
          <cell r="E421" t="str">
            <v>天津车间</v>
          </cell>
          <cell r="G421">
            <v>2480</v>
          </cell>
          <cell r="H421">
            <v>0</v>
          </cell>
          <cell r="I421">
            <v>1940</v>
          </cell>
          <cell r="J421">
            <v>1580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C422" t="str">
            <v>郑丽明</v>
          </cell>
          <cell r="D422" t="str">
            <v>0</v>
          </cell>
          <cell r="E422" t="str">
            <v>天津车间</v>
          </cell>
          <cell r="G422">
            <v>2480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</row>
        <row r="423">
          <cell r="C423" t="str">
            <v>高淑飞</v>
          </cell>
          <cell r="D423" t="str">
            <v>0</v>
          </cell>
          <cell r="E423" t="str">
            <v>天津车间</v>
          </cell>
          <cell r="G423">
            <v>2500</v>
          </cell>
          <cell r="H423">
            <v>0</v>
          </cell>
          <cell r="I423">
            <v>1200</v>
          </cell>
          <cell r="J423">
            <v>600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</row>
        <row r="424">
          <cell r="C424" t="str">
            <v>支小峰</v>
          </cell>
          <cell r="D424" t="str">
            <v>0</v>
          </cell>
          <cell r="E424" t="str">
            <v>天津车间</v>
          </cell>
          <cell r="G424">
            <v>2420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</row>
        <row r="425">
          <cell r="C425" t="str">
            <v>李化功</v>
          </cell>
          <cell r="D425" t="str">
            <v>0</v>
          </cell>
          <cell r="E425" t="str">
            <v>天津车间</v>
          </cell>
          <cell r="G425">
            <v>2420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</row>
        <row r="426">
          <cell r="C426" t="str">
            <v>曲龙雨</v>
          </cell>
          <cell r="E426" t="str">
            <v>天津车间</v>
          </cell>
          <cell r="G426">
            <v>2420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</row>
        <row r="427">
          <cell r="C427" t="str">
            <v>方志娟</v>
          </cell>
          <cell r="D427" t="str">
            <v>0</v>
          </cell>
          <cell r="E427" t="str">
            <v>天津车间</v>
          </cell>
          <cell r="G427">
            <v>2480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</row>
        <row r="428">
          <cell r="C428" t="str">
            <v>王珍珠</v>
          </cell>
          <cell r="D428" t="str">
            <v>0</v>
          </cell>
          <cell r="E428" t="str">
            <v>天津车间</v>
          </cell>
          <cell r="G428">
            <v>2420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</row>
        <row r="429">
          <cell r="C429" t="str">
            <v>郑建美</v>
          </cell>
          <cell r="E429" t="str">
            <v>天津车间</v>
          </cell>
          <cell r="G429">
            <v>2420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</row>
        <row r="430">
          <cell r="C430" t="str">
            <v>贾淑红</v>
          </cell>
          <cell r="E430" t="str">
            <v>天津车间</v>
          </cell>
          <cell r="G430">
            <v>2420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C431" t="str">
            <v>原智明</v>
          </cell>
          <cell r="E431" t="str">
            <v>天津车间</v>
          </cell>
          <cell r="G431">
            <v>2500</v>
          </cell>
          <cell r="H431">
            <v>0</v>
          </cell>
          <cell r="I431">
            <v>800</v>
          </cell>
          <cell r="J431">
            <v>400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</row>
        <row r="432">
          <cell r="C432" t="str">
            <v>孙丽春</v>
          </cell>
          <cell r="E432" t="str">
            <v>天津车间</v>
          </cell>
          <cell r="G432">
            <v>2420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C433" t="str">
            <v>刘津正</v>
          </cell>
          <cell r="E433" t="str">
            <v>天津车间</v>
          </cell>
          <cell r="G433">
            <v>2420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</row>
        <row r="434">
          <cell r="C434" t="str">
            <v>方浩扬</v>
          </cell>
          <cell r="D434" t="str">
            <v>0</v>
          </cell>
          <cell r="E434" t="str">
            <v>广州车间</v>
          </cell>
          <cell r="F434">
            <v>27.25</v>
          </cell>
          <cell r="G434">
            <v>2480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350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4546.5</v>
          </cell>
        </row>
        <row r="435">
          <cell r="C435" t="str">
            <v>吴江英</v>
          </cell>
          <cell r="D435" t="str">
            <v>0</v>
          </cell>
          <cell r="E435" t="str">
            <v>广州车间</v>
          </cell>
          <cell r="G435">
            <v>2420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</row>
        <row r="436">
          <cell r="C436" t="str">
            <v>宋志生</v>
          </cell>
          <cell r="D436" t="str">
            <v>0</v>
          </cell>
          <cell r="E436" t="str">
            <v>广州车间</v>
          </cell>
          <cell r="F436">
            <v>29.75</v>
          </cell>
          <cell r="G436">
            <v>2800</v>
          </cell>
          <cell r="H436">
            <v>930</v>
          </cell>
          <cell r="I436">
            <v>0</v>
          </cell>
          <cell r="J436">
            <v>600</v>
          </cell>
          <cell r="K436">
            <v>0</v>
          </cell>
          <cell r="L436">
            <v>0</v>
          </cell>
          <cell r="M436">
            <v>0</v>
          </cell>
          <cell r="N436">
            <v>250</v>
          </cell>
          <cell r="O436">
            <v>0</v>
          </cell>
          <cell r="P436">
            <v>0</v>
          </cell>
          <cell r="Q436">
            <v>200</v>
          </cell>
          <cell r="R436">
            <v>0</v>
          </cell>
          <cell r="S436">
            <v>4780</v>
          </cell>
        </row>
        <row r="437">
          <cell r="C437" t="str">
            <v>欧晴朗</v>
          </cell>
          <cell r="D437" t="str">
            <v>0</v>
          </cell>
          <cell r="E437" t="str">
            <v>广州车间</v>
          </cell>
          <cell r="G437">
            <v>3000</v>
          </cell>
          <cell r="H437">
            <v>0</v>
          </cell>
          <cell r="I437">
            <v>0</v>
          </cell>
          <cell r="J437">
            <v>800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</row>
        <row r="438">
          <cell r="C438" t="str">
            <v>梁普翔</v>
          </cell>
          <cell r="D438" t="str">
            <v>0</v>
          </cell>
          <cell r="E438" t="str">
            <v>广州车间</v>
          </cell>
          <cell r="G438">
            <v>2800</v>
          </cell>
          <cell r="H438">
            <v>0</v>
          </cell>
          <cell r="I438">
            <v>0</v>
          </cell>
          <cell r="J438">
            <v>600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</row>
        <row r="439">
          <cell r="C439" t="str">
            <v>唐能能</v>
          </cell>
          <cell r="D439" t="str">
            <v>0</v>
          </cell>
          <cell r="E439" t="str">
            <v>广州车间</v>
          </cell>
          <cell r="F439">
            <v>30.75</v>
          </cell>
          <cell r="G439">
            <v>3000</v>
          </cell>
          <cell r="H439">
            <v>1050</v>
          </cell>
          <cell r="I439">
            <v>0</v>
          </cell>
          <cell r="J439">
            <v>800</v>
          </cell>
          <cell r="K439">
            <v>0</v>
          </cell>
          <cell r="L439">
            <v>0</v>
          </cell>
          <cell r="M439">
            <v>0</v>
          </cell>
          <cell r="N439">
            <v>400</v>
          </cell>
          <cell r="O439">
            <v>0</v>
          </cell>
          <cell r="P439">
            <v>0</v>
          </cell>
          <cell r="Q439">
            <v>200</v>
          </cell>
          <cell r="R439">
            <v>0</v>
          </cell>
          <cell r="S439">
            <v>5450</v>
          </cell>
        </row>
        <row r="440">
          <cell r="C440" t="str">
            <v>严庆深</v>
          </cell>
          <cell r="D440" t="str">
            <v>0</v>
          </cell>
          <cell r="E440" t="str">
            <v>广州车间</v>
          </cell>
          <cell r="G440">
            <v>2480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</row>
        <row r="441">
          <cell r="C441" t="str">
            <v>杨文均</v>
          </cell>
          <cell r="D441" t="str">
            <v>0</v>
          </cell>
          <cell r="E441" t="str">
            <v>广州车间</v>
          </cell>
          <cell r="G441">
            <v>2480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</row>
        <row r="442">
          <cell r="C442" t="str">
            <v>赵清华</v>
          </cell>
          <cell r="D442" t="str">
            <v>0</v>
          </cell>
          <cell r="E442" t="str">
            <v>广州车间</v>
          </cell>
          <cell r="F442">
            <v>28.63</v>
          </cell>
          <cell r="G442">
            <v>2480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350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4586.5</v>
          </cell>
        </row>
        <row r="443">
          <cell r="C443" t="str">
            <v>黄家卓</v>
          </cell>
          <cell r="D443" t="str">
            <v>0</v>
          </cell>
          <cell r="E443" t="str">
            <v>广州车间</v>
          </cell>
          <cell r="F443">
            <v>27.63</v>
          </cell>
          <cell r="G443">
            <v>2480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350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4383.25</v>
          </cell>
        </row>
        <row r="444">
          <cell r="C444" t="str">
            <v>林寅</v>
          </cell>
          <cell r="D444" t="str">
            <v>0</v>
          </cell>
          <cell r="E444" t="str">
            <v>广州车间</v>
          </cell>
          <cell r="F444">
            <v>28</v>
          </cell>
          <cell r="G444">
            <v>2480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350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4130</v>
          </cell>
        </row>
        <row r="445">
          <cell r="C445" t="str">
            <v>方浩智</v>
          </cell>
          <cell r="D445" t="str">
            <v>0</v>
          </cell>
          <cell r="E445" t="str">
            <v>广州车间</v>
          </cell>
          <cell r="F445">
            <v>27.63</v>
          </cell>
          <cell r="G445">
            <v>2480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350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4576.63</v>
          </cell>
        </row>
        <row r="446">
          <cell r="C446" t="str">
            <v>黄胜民</v>
          </cell>
          <cell r="D446" t="str">
            <v>0</v>
          </cell>
          <cell r="E446" t="str">
            <v>广州车间</v>
          </cell>
          <cell r="F446">
            <v>25.75</v>
          </cell>
          <cell r="G446">
            <v>6000</v>
          </cell>
          <cell r="H446">
            <v>450</v>
          </cell>
          <cell r="I446">
            <v>0</v>
          </cell>
          <cell r="J446">
            <v>1000</v>
          </cell>
          <cell r="K446">
            <v>0</v>
          </cell>
          <cell r="L446">
            <v>0</v>
          </cell>
          <cell r="M446">
            <v>0</v>
          </cell>
          <cell r="N446">
            <v>150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7600</v>
          </cell>
        </row>
        <row r="447">
          <cell r="C447" t="str">
            <v>李上子</v>
          </cell>
          <cell r="D447" t="str">
            <v>0</v>
          </cell>
          <cell r="E447" t="str">
            <v>广州车间</v>
          </cell>
          <cell r="G447">
            <v>2420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</row>
        <row r="448">
          <cell r="C448" t="str">
            <v>盘金英</v>
          </cell>
          <cell r="D448" t="str">
            <v>0</v>
          </cell>
          <cell r="E448" t="str">
            <v>广州车间</v>
          </cell>
          <cell r="G448">
            <v>2420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</row>
        <row r="449">
          <cell r="C449" t="str">
            <v>农兴亮</v>
          </cell>
          <cell r="E449" t="str">
            <v>广州车间</v>
          </cell>
          <cell r="F449">
            <v>27.56</v>
          </cell>
          <cell r="G449">
            <v>2480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350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4622.1899999999996</v>
          </cell>
        </row>
        <row r="450">
          <cell r="C450" t="str">
            <v>李梦蝶</v>
          </cell>
          <cell r="E450" t="str">
            <v>广州车间</v>
          </cell>
          <cell r="F450">
            <v>3.38</v>
          </cell>
          <cell r="G450">
            <v>2480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15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487.5</v>
          </cell>
        </row>
        <row r="451">
          <cell r="C451" t="str">
            <v>孙中奇</v>
          </cell>
          <cell r="D451" t="str">
            <v>1</v>
          </cell>
          <cell r="E451" t="str">
            <v>行政部</v>
          </cell>
          <cell r="F451">
            <v>22</v>
          </cell>
          <cell r="G451">
            <v>40000</v>
          </cell>
          <cell r="H451">
            <v>0</v>
          </cell>
          <cell r="I451">
            <v>12000</v>
          </cell>
          <cell r="J451">
            <v>10500</v>
          </cell>
          <cell r="K451">
            <v>2800</v>
          </cell>
          <cell r="L451">
            <v>200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200</v>
          </cell>
          <cell r="R451">
            <v>0</v>
          </cell>
          <cell r="S451">
            <v>65700</v>
          </cell>
        </row>
        <row r="452">
          <cell r="C452" t="str">
            <v>顾战安</v>
          </cell>
          <cell r="D452" t="str">
            <v>4</v>
          </cell>
          <cell r="E452" t="str">
            <v>科研部</v>
          </cell>
          <cell r="F452">
            <v>26.13</v>
          </cell>
          <cell r="G452">
            <v>2480</v>
          </cell>
          <cell r="H452">
            <v>495.59999999999991</v>
          </cell>
          <cell r="I452">
            <v>2140</v>
          </cell>
          <cell r="J452">
            <v>2380</v>
          </cell>
          <cell r="K452">
            <v>50</v>
          </cell>
          <cell r="L452">
            <v>200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200</v>
          </cell>
          <cell r="R452">
            <v>0</v>
          </cell>
          <cell r="S452">
            <v>7945.6</v>
          </cell>
        </row>
        <row r="453">
          <cell r="C453" t="str">
            <v>刘雄伟</v>
          </cell>
          <cell r="D453" t="str">
            <v>3</v>
          </cell>
          <cell r="E453" t="str">
            <v>科研部</v>
          </cell>
          <cell r="F453">
            <v>26.81</v>
          </cell>
          <cell r="G453">
            <v>2480</v>
          </cell>
          <cell r="H453">
            <v>577.19999999999982</v>
          </cell>
          <cell r="I453">
            <v>2140</v>
          </cell>
          <cell r="J453">
            <v>2380</v>
          </cell>
          <cell r="K453">
            <v>50</v>
          </cell>
          <cell r="L453">
            <v>160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200</v>
          </cell>
          <cell r="R453">
            <v>0</v>
          </cell>
          <cell r="S453">
            <v>7987.2</v>
          </cell>
        </row>
        <row r="454">
          <cell r="C454" t="str">
            <v>孙丽丽</v>
          </cell>
          <cell r="D454" t="str">
            <v>5</v>
          </cell>
          <cell r="E454" t="str">
            <v>科研部</v>
          </cell>
          <cell r="F454">
            <v>22</v>
          </cell>
          <cell r="G454">
            <v>7420</v>
          </cell>
          <cell r="H454">
            <v>0</v>
          </cell>
          <cell r="I454">
            <v>7000</v>
          </cell>
          <cell r="J454">
            <v>1280</v>
          </cell>
          <cell r="K454">
            <v>100</v>
          </cell>
          <cell r="L454">
            <v>180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200</v>
          </cell>
          <cell r="R454">
            <v>0</v>
          </cell>
          <cell r="S454">
            <v>16180</v>
          </cell>
        </row>
        <row r="455">
          <cell r="C455" t="str">
            <v>刘加勇</v>
          </cell>
          <cell r="D455" t="str">
            <v>7</v>
          </cell>
          <cell r="E455" t="str">
            <v>科研部</v>
          </cell>
          <cell r="F455">
            <v>27</v>
          </cell>
          <cell r="G455">
            <v>2480</v>
          </cell>
          <cell r="H455">
            <v>600</v>
          </cell>
          <cell r="I455">
            <v>1440</v>
          </cell>
          <cell r="J455">
            <v>1380</v>
          </cell>
          <cell r="K455">
            <v>50</v>
          </cell>
          <cell r="L455">
            <v>200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200</v>
          </cell>
          <cell r="R455">
            <v>0</v>
          </cell>
          <cell r="S455">
            <v>6350</v>
          </cell>
        </row>
        <row r="456">
          <cell r="C456" t="str">
            <v>吉祥</v>
          </cell>
          <cell r="D456" t="str">
            <v>291</v>
          </cell>
          <cell r="E456" t="str">
            <v>科研部</v>
          </cell>
          <cell r="F456">
            <v>31</v>
          </cell>
          <cell r="G456">
            <v>2480</v>
          </cell>
          <cell r="H456">
            <v>1080</v>
          </cell>
          <cell r="I456">
            <v>1440</v>
          </cell>
          <cell r="J456">
            <v>1580</v>
          </cell>
          <cell r="K456">
            <v>50</v>
          </cell>
          <cell r="L456">
            <v>200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200</v>
          </cell>
          <cell r="R456">
            <v>0</v>
          </cell>
          <cell r="S456">
            <v>7030</v>
          </cell>
        </row>
        <row r="457">
          <cell r="C457" t="str">
            <v>顾德兴</v>
          </cell>
          <cell r="D457" t="str">
            <v>14</v>
          </cell>
          <cell r="E457" t="str">
            <v>科研部</v>
          </cell>
          <cell r="F457">
            <v>22.38</v>
          </cell>
          <cell r="G457">
            <v>2480</v>
          </cell>
          <cell r="H457">
            <v>45.599999999999881</v>
          </cell>
          <cell r="I457">
            <v>2320</v>
          </cell>
          <cell r="J457">
            <v>1500</v>
          </cell>
          <cell r="K457">
            <v>0</v>
          </cell>
          <cell r="L457">
            <v>200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200</v>
          </cell>
          <cell r="R457">
            <v>120</v>
          </cell>
          <cell r="S457">
            <v>6625.5999999999995</v>
          </cell>
        </row>
        <row r="458">
          <cell r="C458" t="str">
            <v>高洁</v>
          </cell>
          <cell r="D458" t="str">
            <v>222</v>
          </cell>
          <cell r="E458" t="str">
            <v>科研部</v>
          </cell>
          <cell r="F458">
            <v>24.38</v>
          </cell>
          <cell r="G458">
            <v>2480</v>
          </cell>
          <cell r="H458">
            <v>285.59999999999991</v>
          </cell>
          <cell r="I458">
            <v>1440</v>
          </cell>
          <cell r="J458">
            <v>1080</v>
          </cell>
          <cell r="K458">
            <v>50</v>
          </cell>
          <cell r="L458">
            <v>200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200</v>
          </cell>
          <cell r="R458">
            <v>0</v>
          </cell>
          <cell r="S458">
            <v>5735.6</v>
          </cell>
        </row>
        <row r="459">
          <cell r="C459" t="str">
            <v>宋彦海</v>
          </cell>
          <cell r="D459" t="str">
            <v>284</v>
          </cell>
          <cell r="E459" t="str">
            <v>科研部</v>
          </cell>
          <cell r="F459">
            <v>32.799999999999997</v>
          </cell>
          <cell r="G459">
            <v>2480</v>
          </cell>
          <cell r="H459">
            <v>1295.9999999999995</v>
          </cell>
          <cell r="I459">
            <v>1940</v>
          </cell>
          <cell r="J459">
            <v>1880</v>
          </cell>
          <cell r="K459">
            <v>50</v>
          </cell>
          <cell r="L459">
            <v>200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299.39</v>
          </cell>
          <cell r="R459">
            <v>0</v>
          </cell>
          <cell r="S459">
            <v>8145.39</v>
          </cell>
        </row>
        <row r="460">
          <cell r="C460" t="str">
            <v>张忠</v>
          </cell>
          <cell r="D460" t="str">
            <v>8</v>
          </cell>
          <cell r="E460" t="str">
            <v>科研部</v>
          </cell>
          <cell r="F460">
            <v>26.5</v>
          </cell>
          <cell r="G460">
            <v>2480</v>
          </cell>
          <cell r="H460">
            <v>540</v>
          </cell>
          <cell r="I460">
            <v>1320</v>
          </cell>
          <cell r="J460">
            <v>2000</v>
          </cell>
          <cell r="K460">
            <v>50</v>
          </cell>
          <cell r="L460">
            <v>200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200</v>
          </cell>
          <cell r="R460">
            <v>140</v>
          </cell>
          <cell r="S460">
            <v>6650</v>
          </cell>
        </row>
        <row r="461">
          <cell r="C461" t="str">
            <v>邱建南</v>
          </cell>
          <cell r="D461" t="str">
            <v>19</v>
          </cell>
          <cell r="E461" t="str">
            <v>科研部</v>
          </cell>
          <cell r="F461">
            <v>28.44</v>
          </cell>
          <cell r="G461">
            <v>2480</v>
          </cell>
          <cell r="H461">
            <v>772.80000000000018</v>
          </cell>
          <cell r="I461">
            <v>1620</v>
          </cell>
          <cell r="J461">
            <v>1000</v>
          </cell>
          <cell r="K461">
            <v>200</v>
          </cell>
          <cell r="L461">
            <v>200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</v>
          </cell>
          <cell r="R461">
            <v>77</v>
          </cell>
          <cell r="S461">
            <v>6395.8</v>
          </cell>
        </row>
        <row r="462">
          <cell r="C462" t="str">
            <v>谢杰</v>
          </cell>
          <cell r="D462" t="str">
            <v>108</v>
          </cell>
          <cell r="E462" t="str">
            <v>科研部</v>
          </cell>
          <cell r="F462">
            <v>26.13</v>
          </cell>
          <cell r="G462">
            <v>2480</v>
          </cell>
          <cell r="H462">
            <v>495.59999999999991</v>
          </cell>
          <cell r="I462">
            <v>2320</v>
          </cell>
          <cell r="J462">
            <v>1500</v>
          </cell>
          <cell r="K462">
            <v>50</v>
          </cell>
          <cell r="L462">
            <v>200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200</v>
          </cell>
          <cell r="R462">
            <v>240</v>
          </cell>
          <cell r="S462">
            <v>7005.6</v>
          </cell>
        </row>
        <row r="463">
          <cell r="C463" t="str">
            <v>周从华</v>
          </cell>
          <cell r="D463" t="str">
            <v>176</v>
          </cell>
          <cell r="E463" t="str">
            <v>科研部</v>
          </cell>
          <cell r="F463">
            <v>34.9</v>
          </cell>
          <cell r="G463">
            <v>2480</v>
          </cell>
          <cell r="H463">
            <v>1547.9999999999998</v>
          </cell>
          <cell r="I463">
            <v>1440</v>
          </cell>
          <cell r="J463">
            <v>1380</v>
          </cell>
          <cell r="K463">
            <v>0</v>
          </cell>
          <cell r="L463">
            <v>200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7048</v>
          </cell>
        </row>
        <row r="464">
          <cell r="C464" t="str">
            <v>周小四</v>
          </cell>
          <cell r="D464" t="str">
            <v>27</v>
          </cell>
          <cell r="E464" t="str">
            <v>科研部</v>
          </cell>
          <cell r="F464">
            <v>26.13</v>
          </cell>
          <cell r="G464">
            <v>2480</v>
          </cell>
          <cell r="H464">
            <v>495.59999999999991</v>
          </cell>
          <cell r="I464">
            <v>1820</v>
          </cell>
          <cell r="J464">
            <v>1500</v>
          </cell>
          <cell r="K464">
            <v>0</v>
          </cell>
          <cell r="L464">
            <v>200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200</v>
          </cell>
          <cell r="R464">
            <v>81.450000000000045</v>
          </cell>
          <cell r="S464">
            <v>6614.1500000000005</v>
          </cell>
        </row>
        <row r="465">
          <cell r="C465" t="str">
            <v>吕秀红</v>
          </cell>
          <cell r="D465" t="str">
            <v>69</v>
          </cell>
          <cell r="E465" t="str">
            <v>科研部</v>
          </cell>
          <cell r="F465">
            <v>30.63</v>
          </cell>
          <cell r="G465">
            <v>2480</v>
          </cell>
          <cell r="H465">
            <v>1035.5999999999999</v>
          </cell>
          <cell r="I465">
            <v>1120</v>
          </cell>
          <cell r="J465">
            <v>1500</v>
          </cell>
          <cell r="K465">
            <v>0</v>
          </cell>
          <cell r="L465">
            <v>200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200</v>
          </cell>
          <cell r="R465">
            <v>81.450000000000045</v>
          </cell>
          <cell r="S465">
            <v>6454.1500000000005</v>
          </cell>
        </row>
        <row r="466">
          <cell r="C466" t="str">
            <v>胡松</v>
          </cell>
          <cell r="D466" t="str">
            <v>41</v>
          </cell>
          <cell r="E466" t="str">
            <v>科研部</v>
          </cell>
          <cell r="G466">
            <v>2420</v>
          </cell>
          <cell r="H466">
            <v>0</v>
          </cell>
          <cell r="I466">
            <v>967</v>
          </cell>
          <cell r="J466">
            <v>1500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</row>
        <row r="467">
          <cell r="C467" t="str">
            <v>张国民</v>
          </cell>
          <cell r="D467" t="str">
            <v>25</v>
          </cell>
          <cell r="E467" t="str">
            <v>科研部</v>
          </cell>
          <cell r="F467">
            <v>29</v>
          </cell>
          <cell r="G467">
            <v>2480</v>
          </cell>
          <cell r="H467">
            <v>840</v>
          </cell>
          <cell r="I467">
            <v>920</v>
          </cell>
          <cell r="J467">
            <v>1500</v>
          </cell>
          <cell r="K467">
            <v>0</v>
          </cell>
          <cell r="L467">
            <v>200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200</v>
          </cell>
          <cell r="R467">
            <v>135</v>
          </cell>
          <cell r="S467">
            <v>6005</v>
          </cell>
        </row>
        <row r="468">
          <cell r="C468" t="str">
            <v>潘爱国</v>
          </cell>
          <cell r="D468" t="str">
            <v>200</v>
          </cell>
          <cell r="E468" t="str">
            <v>科研部</v>
          </cell>
          <cell r="F468">
            <v>24.38</v>
          </cell>
          <cell r="G468">
            <v>2480</v>
          </cell>
          <cell r="H468">
            <v>285.59999999999991</v>
          </cell>
          <cell r="I468">
            <v>540</v>
          </cell>
          <cell r="J468">
            <v>1880</v>
          </cell>
          <cell r="K468">
            <v>0</v>
          </cell>
          <cell r="L468">
            <v>200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200</v>
          </cell>
          <cell r="R468">
            <v>0</v>
          </cell>
          <cell r="S468">
            <v>5585.6</v>
          </cell>
        </row>
        <row r="469">
          <cell r="C469" t="str">
            <v>周元妹</v>
          </cell>
          <cell r="D469" t="str">
            <v>457</v>
          </cell>
          <cell r="E469" t="str">
            <v>科研部</v>
          </cell>
          <cell r="F469">
            <v>23.56</v>
          </cell>
          <cell r="G469">
            <v>3500</v>
          </cell>
          <cell r="H469">
            <v>187.19999999999985</v>
          </cell>
          <cell r="I469">
            <v>1300</v>
          </cell>
          <cell r="J469">
            <v>1000</v>
          </cell>
          <cell r="K469">
            <v>50</v>
          </cell>
          <cell r="L469">
            <v>180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200</v>
          </cell>
          <cell r="R469">
            <v>0</v>
          </cell>
          <cell r="S469">
            <v>6417.2</v>
          </cell>
        </row>
        <row r="470">
          <cell r="C470" t="str">
            <v>方强</v>
          </cell>
          <cell r="D470" t="str">
            <v>444</v>
          </cell>
          <cell r="E470" t="str">
            <v>科研部</v>
          </cell>
          <cell r="F470">
            <v>22.63</v>
          </cell>
          <cell r="G470">
            <v>3500</v>
          </cell>
          <cell r="H470">
            <v>75.599999999999881</v>
          </cell>
          <cell r="I470">
            <v>2000</v>
          </cell>
          <cell r="J470">
            <v>1950</v>
          </cell>
          <cell r="K470">
            <v>50</v>
          </cell>
          <cell r="L470">
            <v>180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200</v>
          </cell>
          <cell r="R470">
            <v>0</v>
          </cell>
          <cell r="S470">
            <v>7955.5999999999995</v>
          </cell>
        </row>
        <row r="471">
          <cell r="C471" t="str">
            <v>张弦</v>
          </cell>
          <cell r="D471" t="str">
            <v>374</v>
          </cell>
          <cell r="E471" t="str">
            <v>科研部</v>
          </cell>
          <cell r="G471">
            <v>5000</v>
          </cell>
          <cell r="H471">
            <v>0</v>
          </cell>
          <cell r="I471">
            <v>3000</v>
          </cell>
          <cell r="J471">
            <v>5000</v>
          </cell>
          <cell r="K471">
            <v>2000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C472" t="str">
            <v>金志华</v>
          </cell>
          <cell r="D472" t="str">
            <v>146</v>
          </cell>
          <cell r="E472" t="str">
            <v>行政部</v>
          </cell>
          <cell r="G472">
            <v>2480</v>
          </cell>
          <cell r="H472">
            <v>0</v>
          </cell>
          <cell r="I472">
            <v>1140</v>
          </cell>
          <cell r="J472">
            <v>780</v>
          </cell>
          <cell r="K472">
            <v>50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517.5</v>
          </cell>
        </row>
        <row r="473">
          <cell r="C473" t="str">
            <v>黄道满</v>
          </cell>
          <cell r="D473" t="str">
            <v>387</v>
          </cell>
          <cell r="E473" t="str">
            <v>科研部</v>
          </cell>
          <cell r="F473">
            <v>19.809999999999999</v>
          </cell>
          <cell r="G473">
            <v>3500</v>
          </cell>
          <cell r="H473">
            <v>-262.80000000000018</v>
          </cell>
          <cell r="I473">
            <v>1500</v>
          </cell>
          <cell r="J473">
            <v>1500</v>
          </cell>
          <cell r="K473">
            <v>50</v>
          </cell>
          <cell r="L473">
            <v>200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6487.2</v>
          </cell>
        </row>
        <row r="474">
          <cell r="C474" t="str">
            <v>龚燕</v>
          </cell>
          <cell r="D474" t="str">
            <v>223</v>
          </cell>
          <cell r="E474" t="str">
            <v>科研部</v>
          </cell>
          <cell r="F474">
            <v>22.88</v>
          </cell>
          <cell r="G474">
            <v>3500</v>
          </cell>
          <cell r="H474">
            <v>105.59999999999988</v>
          </cell>
          <cell r="I474">
            <v>1000</v>
          </cell>
          <cell r="J474">
            <v>1000</v>
          </cell>
          <cell r="K474">
            <v>50</v>
          </cell>
          <cell r="L474">
            <v>40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200</v>
          </cell>
          <cell r="R474">
            <v>0</v>
          </cell>
          <cell r="S474">
            <v>5895.5999999999995</v>
          </cell>
        </row>
        <row r="475">
          <cell r="C475" t="str">
            <v>陈裴</v>
          </cell>
          <cell r="D475" t="str">
            <v>174</v>
          </cell>
          <cell r="E475" t="str">
            <v>科研部</v>
          </cell>
          <cell r="F475">
            <v>25</v>
          </cell>
          <cell r="G475">
            <v>3500</v>
          </cell>
          <cell r="H475">
            <v>360</v>
          </cell>
          <cell r="I475">
            <v>1300</v>
          </cell>
          <cell r="J475">
            <v>1000</v>
          </cell>
          <cell r="K475">
            <v>50</v>
          </cell>
          <cell r="L475">
            <v>140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100</v>
          </cell>
          <cell r="R475">
            <v>0</v>
          </cell>
          <cell r="S475">
            <v>6450</v>
          </cell>
        </row>
        <row r="476">
          <cell r="C476" t="str">
            <v>邓杨</v>
          </cell>
          <cell r="D476" t="str">
            <v>106</v>
          </cell>
          <cell r="E476" t="str">
            <v>科研部</v>
          </cell>
          <cell r="F476">
            <v>19.440000000000001</v>
          </cell>
          <cell r="G476">
            <v>3500</v>
          </cell>
          <cell r="H476">
            <v>-307.19999999999982</v>
          </cell>
          <cell r="I476">
            <v>1500</v>
          </cell>
          <cell r="J476">
            <v>1500</v>
          </cell>
          <cell r="K476">
            <v>50</v>
          </cell>
          <cell r="L476">
            <v>60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6302.8</v>
          </cell>
        </row>
        <row r="477">
          <cell r="C477" t="str">
            <v>吴春燕</v>
          </cell>
          <cell r="D477" t="str">
            <v>9</v>
          </cell>
          <cell r="E477" t="str">
            <v>科研部</v>
          </cell>
          <cell r="F477">
            <v>26.63</v>
          </cell>
          <cell r="G477">
            <v>2480</v>
          </cell>
          <cell r="H477">
            <v>555.59999999999991</v>
          </cell>
          <cell r="I477">
            <v>1340</v>
          </cell>
          <cell r="J477">
            <v>1380</v>
          </cell>
          <cell r="K477">
            <v>550</v>
          </cell>
          <cell r="L477">
            <v>200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200</v>
          </cell>
          <cell r="R477">
            <v>0</v>
          </cell>
          <cell r="S477">
            <v>6705.6</v>
          </cell>
        </row>
        <row r="478">
          <cell r="C478" t="str">
            <v>诸东英</v>
          </cell>
          <cell r="D478" t="str">
            <v>138</v>
          </cell>
          <cell r="E478" t="str">
            <v>科研部</v>
          </cell>
          <cell r="F478">
            <v>22.25</v>
          </cell>
          <cell r="G478">
            <v>2480</v>
          </cell>
          <cell r="H478">
            <v>30</v>
          </cell>
          <cell r="I478">
            <v>540</v>
          </cell>
          <cell r="J478">
            <v>1180</v>
          </cell>
          <cell r="K478">
            <v>200</v>
          </cell>
          <cell r="L478">
            <v>200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200</v>
          </cell>
          <cell r="R478">
            <v>0</v>
          </cell>
          <cell r="S478">
            <v>4830</v>
          </cell>
        </row>
        <row r="479">
          <cell r="C479" t="str">
            <v>高华</v>
          </cell>
          <cell r="D479" t="str">
            <v>558</v>
          </cell>
          <cell r="E479" t="str">
            <v>科研部</v>
          </cell>
          <cell r="F479">
            <v>22</v>
          </cell>
          <cell r="G479">
            <v>2480</v>
          </cell>
          <cell r="H479">
            <v>0</v>
          </cell>
          <cell r="I479">
            <v>540</v>
          </cell>
          <cell r="J479">
            <v>1080</v>
          </cell>
          <cell r="K479">
            <v>250</v>
          </cell>
          <cell r="L479">
            <v>100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200</v>
          </cell>
          <cell r="R479">
            <v>0</v>
          </cell>
          <cell r="S479">
            <v>4650</v>
          </cell>
        </row>
        <row r="480">
          <cell r="C480" t="str">
            <v>盛丽娜</v>
          </cell>
          <cell r="D480" t="str">
            <v>251</v>
          </cell>
          <cell r="E480" t="str">
            <v>科研部</v>
          </cell>
          <cell r="F480">
            <v>22</v>
          </cell>
          <cell r="G480">
            <v>2480</v>
          </cell>
          <cell r="H480">
            <v>0</v>
          </cell>
          <cell r="I480">
            <v>740</v>
          </cell>
          <cell r="J480">
            <v>1080</v>
          </cell>
          <cell r="K480">
            <v>250</v>
          </cell>
          <cell r="L480">
            <v>40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200</v>
          </cell>
          <cell r="R480">
            <v>0</v>
          </cell>
          <cell r="S480">
            <v>4790</v>
          </cell>
        </row>
        <row r="481">
          <cell r="C481" t="str">
            <v>富惠红</v>
          </cell>
          <cell r="D481" t="str">
            <v>214</v>
          </cell>
          <cell r="E481" t="str">
            <v>科研部</v>
          </cell>
          <cell r="F481">
            <v>22.75</v>
          </cell>
          <cell r="G481">
            <v>2480</v>
          </cell>
          <cell r="H481">
            <v>90</v>
          </cell>
          <cell r="I481">
            <v>740</v>
          </cell>
          <cell r="J481">
            <v>1280</v>
          </cell>
          <cell r="K481">
            <v>100</v>
          </cell>
          <cell r="L481">
            <v>40</v>
          </cell>
          <cell r="M481">
            <v>0</v>
          </cell>
          <cell r="N481">
            <v>228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4958</v>
          </cell>
        </row>
        <row r="482">
          <cell r="C482" t="str">
            <v>赵彩芳</v>
          </cell>
          <cell r="D482" t="str">
            <v>660</v>
          </cell>
          <cell r="E482" t="str">
            <v>科研部</v>
          </cell>
          <cell r="F482">
            <v>24.63</v>
          </cell>
          <cell r="G482">
            <v>2480</v>
          </cell>
          <cell r="H482">
            <v>315.59999999999991</v>
          </cell>
          <cell r="I482">
            <v>540</v>
          </cell>
          <cell r="J482">
            <v>680</v>
          </cell>
          <cell r="K482">
            <v>50</v>
          </cell>
          <cell r="L482">
            <v>100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200</v>
          </cell>
          <cell r="R482">
            <v>0</v>
          </cell>
          <cell r="S482">
            <v>4365.6000000000004</v>
          </cell>
        </row>
        <row r="483">
          <cell r="C483" t="str">
            <v>孙金兰</v>
          </cell>
          <cell r="D483" t="str">
            <v>12</v>
          </cell>
          <cell r="E483" t="str">
            <v>科研部</v>
          </cell>
          <cell r="F483">
            <v>33.880000000000003</v>
          </cell>
          <cell r="G483">
            <v>2480</v>
          </cell>
          <cell r="H483">
            <v>1425.6000000000004</v>
          </cell>
          <cell r="I483">
            <v>740</v>
          </cell>
          <cell r="J483">
            <v>1080</v>
          </cell>
          <cell r="K483">
            <v>0</v>
          </cell>
          <cell r="L483">
            <v>200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351.4</v>
          </cell>
          <cell r="R483">
            <v>0</v>
          </cell>
          <cell r="S483">
            <v>6277</v>
          </cell>
        </row>
        <row r="484">
          <cell r="C484" t="str">
            <v>顾战瑛</v>
          </cell>
          <cell r="D484" t="str">
            <v>2</v>
          </cell>
          <cell r="E484" t="str">
            <v>行政部</v>
          </cell>
          <cell r="F484">
            <v>22</v>
          </cell>
          <cell r="G484">
            <v>2480</v>
          </cell>
          <cell r="H484">
            <v>0</v>
          </cell>
          <cell r="I484">
            <v>0</v>
          </cell>
          <cell r="J484">
            <v>1320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3800</v>
          </cell>
        </row>
        <row r="485">
          <cell r="C485" t="str">
            <v>顾秀兰</v>
          </cell>
          <cell r="D485" t="str">
            <v>164</v>
          </cell>
          <cell r="E485" t="str">
            <v>科研部</v>
          </cell>
          <cell r="F485">
            <v>22</v>
          </cell>
          <cell r="G485">
            <v>2480</v>
          </cell>
          <cell r="H485">
            <v>0</v>
          </cell>
          <cell r="I485">
            <v>440</v>
          </cell>
          <cell r="J485">
            <v>980</v>
          </cell>
          <cell r="K485">
            <v>200</v>
          </cell>
          <cell r="L485">
            <v>200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200</v>
          </cell>
          <cell r="R485">
            <v>0</v>
          </cell>
          <cell r="S485">
            <v>4500</v>
          </cell>
        </row>
        <row r="486">
          <cell r="C486" t="str">
            <v>黄峰</v>
          </cell>
          <cell r="D486" t="str">
            <v>303</v>
          </cell>
          <cell r="E486" t="str">
            <v>科研部</v>
          </cell>
          <cell r="F486">
            <v>22</v>
          </cell>
          <cell r="G486">
            <v>3500</v>
          </cell>
          <cell r="H486">
            <v>0</v>
          </cell>
          <cell r="I486">
            <v>1300</v>
          </cell>
          <cell r="J486">
            <v>1000</v>
          </cell>
          <cell r="K486">
            <v>50</v>
          </cell>
          <cell r="L486">
            <v>200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200</v>
          </cell>
          <cell r="R486">
            <v>0</v>
          </cell>
          <cell r="S486">
            <v>6250</v>
          </cell>
        </row>
        <row r="487">
          <cell r="C487" t="str">
            <v>张瑜</v>
          </cell>
          <cell r="D487" t="str">
            <v>56</v>
          </cell>
          <cell r="E487" t="str">
            <v>科研部</v>
          </cell>
          <cell r="F487">
            <v>23.44</v>
          </cell>
          <cell r="G487">
            <v>3500</v>
          </cell>
          <cell r="H487">
            <v>172.80000000000015</v>
          </cell>
          <cell r="I487">
            <v>1100</v>
          </cell>
          <cell r="J487">
            <v>1000</v>
          </cell>
          <cell r="K487">
            <v>50</v>
          </cell>
          <cell r="L487">
            <v>180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200</v>
          </cell>
          <cell r="R487">
            <v>0</v>
          </cell>
          <cell r="S487">
            <v>6202.8</v>
          </cell>
        </row>
        <row r="488">
          <cell r="C488" t="str">
            <v>陈梅华</v>
          </cell>
          <cell r="D488" t="str">
            <v>317</v>
          </cell>
          <cell r="E488" t="str">
            <v>科研部</v>
          </cell>
          <cell r="F488">
            <v>23.31</v>
          </cell>
          <cell r="G488">
            <v>3500</v>
          </cell>
          <cell r="H488">
            <v>157.19999999999985</v>
          </cell>
          <cell r="I488">
            <v>1100</v>
          </cell>
          <cell r="J488">
            <v>1000</v>
          </cell>
          <cell r="K488">
            <v>50</v>
          </cell>
          <cell r="L488">
            <v>200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200</v>
          </cell>
          <cell r="R488">
            <v>0</v>
          </cell>
          <cell r="S488">
            <v>6207.2</v>
          </cell>
        </row>
        <row r="489">
          <cell r="C489" t="str">
            <v>李水杰</v>
          </cell>
          <cell r="D489" t="str">
            <v>345</v>
          </cell>
          <cell r="E489" t="str">
            <v>科研部</v>
          </cell>
          <cell r="F489">
            <v>23.13</v>
          </cell>
          <cell r="G489">
            <v>3500</v>
          </cell>
          <cell r="H489">
            <v>135.59999999999988</v>
          </cell>
          <cell r="I489">
            <v>1100</v>
          </cell>
          <cell r="J489">
            <v>1000</v>
          </cell>
          <cell r="K489">
            <v>50</v>
          </cell>
          <cell r="L489">
            <v>140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200</v>
          </cell>
          <cell r="R489">
            <v>0</v>
          </cell>
          <cell r="S489">
            <v>6125.5999999999995</v>
          </cell>
        </row>
        <row r="490">
          <cell r="C490" t="str">
            <v>金虹</v>
          </cell>
          <cell r="D490" t="str">
            <v>47</v>
          </cell>
          <cell r="E490" t="str">
            <v>科研部</v>
          </cell>
          <cell r="G490">
            <v>3500</v>
          </cell>
          <cell r="H490">
            <v>0</v>
          </cell>
          <cell r="I490">
            <v>1300</v>
          </cell>
          <cell r="J490">
            <v>1000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</row>
        <row r="491">
          <cell r="C491" t="str">
            <v>王帆</v>
          </cell>
          <cell r="D491" t="str">
            <v>86</v>
          </cell>
          <cell r="E491" t="str">
            <v>科研部</v>
          </cell>
          <cell r="F491">
            <v>24.19</v>
          </cell>
          <cell r="G491">
            <v>3500</v>
          </cell>
          <cell r="H491">
            <v>262.80000000000018</v>
          </cell>
          <cell r="I491">
            <v>1300</v>
          </cell>
          <cell r="J491">
            <v>1100</v>
          </cell>
          <cell r="K491">
            <v>50</v>
          </cell>
          <cell r="L491">
            <v>80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200</v>
          </cell>
          <cell r="R491">
            <v>0</v>
          </cell>
          <cell r="S491">
            <v>6492.8</v>
          </cell>
        </row>
        <row r="492">
          <cell r="C492" t="str">
            <v>潘沛</v>
          </cell>
          <cell r="D492" t="str">
            <v>30</v>
          </cell>
          <cell r="E492" t="str">
            <v>科研部</v>
          </cell>
          <cell r="F492">
            <v>22.38</v>
          </cell>
          <cell r="G492">
            <v>3500</v>
          </cell>
          <cell r="H492">
            <v>45.599999999999881</v>
          </cell>
          <cell r="I492">
            <v>1500</v>
          </cell>
          <cell r="J492">
            <v>1400</v>
          </cell>
          <cell r="K492">
            <v>50</v>
          </cell>
          <cell r="L492">
            <v>200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200</v>
          </cell>
          <cell r="R492">
            <v>0</v>
          </cell>
          <cell r="S492">
            <v>6895.5999999999995</v>
          </cell>
        </row>
        <row r="493">
          <cell r="C493" t="str">
            <v>倪志军</v>
          </cell>
          <cell r="D493" t="str">
            <v>49</v>
          </cell>
          <cell r="E493" t="str">
            <v>科研部</v>
          </cell>
          <cell r="F493">
            <v>25</v>
          </cell>
          <cell r="G493">
            <v>3500</v>
          </cell>
          <cell r="H493">
            <v>360</v>
          </cell>
          <cell r="I493">
            <v>2000</v>
          </cell>
          <cell r="J493">
            <v>2300</v>
          </cell>
          <cell r="K493">
            <v>50</v>
          </cell>
          <cell r="L493">
            <v>200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200</v>
          </cell>
          <cell r="R493">
            <v>0</v>
          </cell>
          <cell r="S493">
            <v>8610</v>
          </cell>
        </row>
        <row r="494">
          <cell r="C494" t="str">
            <v>周婷</v>
          </cell>
          <cell r="D494" t="str">
            <v>240</v>
          </cell>
          <cell r="E494" t="str">
            <v>科研部</v>
          </cell>
          <cell r="F494">
            <v>22.75</v>
          </cell>
          <cell r="G494">
            <v>3500</v>
          </cell>
          <cell r="H494">
            <v>90</v>
          </cell>
          <cell r="I494">
            <v>1500</v>
          </cell>
          <cell r="J494">
            <v>1100</v>
          </cell>
          <cell r="K494">
            <v>50</v>
          </cell>
          <cell r="L494">
            <v>200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100</v>
          </cell>
          <cell r="R494">
            <v>0</v>
          </cell>
          <cell r="S494">
            <v>6540</v>
          </cell>
        </row>
        <row r="495">
          <cell r="C495" t="str">
            <v>诸建</v>
          </cell>
          <cell r="D495" t="str">
            <v>115</v>
          </cell>
          <cell r="E495" t="str">
            <v>科研部</v>
          </cell>
          <cell r="F495">
            <v>25.75</v>
          </cell>
          <cell r="G495">
            <v>3500</v>
          </cell>
          <cell r="H495">
            <v>450</v>
          </cell>
          <cell r="I495">
            <v>1300</v>
          </cell>
          <cell r="J495">
            <v>1100</v>
          </cell>
          <cell r="K495">
            <v>0</v>
          </cell>
          <cell r="L495">
            <v>200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200</v>
          </cell>
          <cell r="R495">
            <v>0</v>
          </cell>
          <cell r="S495">
            <v>6750</v>
          </cell>
        </row>
        <row r="496">
          <cell r="C496" t="str">
            <v>陈荣祥</v>
          </cell>
          <cell r="D496" t="str">
            <v>168</v>
          </cell>
          <cell r="E496" t="str">
            <v>科研部</v>
          </cell>
          <cell r="F496">
            <v>24.5</v>
          </cell>
          <cell r="G496">
            <v>3500</v>
          </cell>
          <cell r="H496">
            <v>300</v>
          </cell>
          <cell r="I496">
            <v>2000</v>
          </cell>
          <cell r="J496">
            <v>2300</v>
          </cell>
          <cell r="K496">
            <v>50</v>
          </cell>
          <cell r="L496">
            <v>200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8350</v>
          </cell>
        </row>
        <row r="497">
          <cell r="C497" t="str">
            <v>欧阳淑琼</v>
          </cell>
          <cell r="D497" t="str">
            <v>107</v>
          </cell>
          <cell r="E497" t="str">
            <v>科研部</v>
          </cell>
          <cell r="F497">
            <v>28.25</v>
          </cell>
          <cell r="G497">
            <v>3500</v>
          </cell>
          <cell r="H497">
            <v>750</v>
          </cell>
          <cell r="I497">
            <v>1500</v>
          </cell>
          <cell r="J497">
            <v>1100</v>
          </cell>
          <cell r="K497">
            <v>50</v>
          </cell>
          <cell r="L497">
            <v>200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100</v>
          </cell>
          <cell r="R497">
            <v>200</v>
          </cell>
          <cell r="S497">
            <v>7000</v>
          </cell>
        </row>
        <row r="498">
          <cell r="C498" t="str">
            <v>王梨青</v>
          </cell>
          <cell r="D498" t="str">
            <v>247</v>
          </cell>
          <cell r="E498" t="str">
            <v>科研部</v>
          </cell>
          <cell r="G498">
            <v>3500</v>
          </cell>
          <cell r="H498">
            <v>0</v>
          </cell>
          <cell r="I498">
            <v>2000</v>
          </cell>
          <cell r="J498">
            <v>2800</v>
          </cell>
          <cell r="K498">
            <v>100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C499" t="str">
            <v>陈继</v>
          </cell>
          <cell r="D499" t="str">
            <v>644</v>
          </cell>
          <cell r="E499" t="str">
            <v>科研部</v>
          </cell>
          <cell r="F499">
            <v>30.25</v>
          </cell>
          <cell r="G499">
            <v>3500</v>
          </cell>
          <cell r="H499">
            <v>990</v>
          </cell>
          <cell r="I499">
            <v>2000</v>
          </cell>
          <cell r="J499">
            <v>2600</v>
          </cell>
          <cell r="K499">
            <v>100</v>
          </cell>
          <cell r="L499">
            <v>160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200</v>
          </cell>
          <cell r="R499">
            <v>0</v>
          </cell>
          <cell r="S499">
            <v>9550</v>
          </cell>
        </row>
        <row r="500">
          <cell r="C500" t="str">
            <v>王康林</v>
          </cell>
          <cell r="D500" t="str">
            <v>588</v>
          </cell>
          <cell r="E500" t="str">
            <v>科研部</v>
          </cell>
          <cell r="F500">
            <v>25.69</v>
          </cell>
          <cell r="G500">
            <v>3500</v>
          </cell>
          <cell r="H500">
            <v>442.80000000000018</v>
          </cell>
          <cell r="I500">
            <v>1300</v>
          </cell>
          <cell r="J500">
            <v>1100</v>
          </cell>
          <cell r="K500">
            <v>0</v>
          </cell>
          <cell r="L500">
            <v>140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100</v>
          </cell>
          <cell r="R500">
            <v>0</v>
          </cell>
          <cell r="S500">
            <v>6582.8</v>
          </cell>
        </row>
        <row r="501">
          <cell r="C501" t="str">
            <v>朱晓枫</v>
          </cell>
          <cell r="D501" t="str">
            <v>434</v>
          </cell>
          <cell r="E501" t="str">
            <v>科研部</v>
          </cell>
          <cell r="F501">
            <v>23.5</v>
          </cell>
          <cell r="G501">
            <v>3500</v>
          </cell>
          <cell r="H501">
            <v>180</v>
          </cell>
          <cell r="I501">
            <v>1300</v>
          </cell>
          <cell r="J501">
            <v>1100</v>
          </cell>
          <cell r="K501">
            <v>0</v>
          </cell>
          <cell r="L501">
            <v>140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100</v>
          </cell>
          <cell r="R501">
            <v>0</v>
          </cell>
          <cell r="S501">
            <v>6320</v>
          </cell>
        </row>
        <row r="502">
          <cell r="C502" t="str">
            <v>徐青</v>
          </cell>
          <cell r="D502" t="str">
            <v>324</v>
          </cell>
          <cell r="E502" t="str">
            <v>科研部</v>
          </cell>
          <cell r="F502">
            <v>24</v>
          </cell>
          <cell r="G502">
            <v>3500</v>
          </cell>
          <cell r="H502">
            <v>240</v>
          </cell>
          <cell r="I502">
            <v>1300</v>
          </cell>
          <cell r="J502">
            <v>1100</v>
          </cell>
          <cell r="K502">
            <v>50</v>
          </cell>
          <cell r="L502">
            <v>100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100</v>
          </cell>
          <cell r="R502">
            <v>0</v>
          </cell>
          <cell r="S502">
            <v>6390</v>
          </cell>
        </row>
        <row r="503">
          <cell r="C503" t="str">
            <v>张冯莉</v>
          </cell>
          <cell r="D503" t="str">
            <v>123</v>
          </cell>
          <cell r="E503" t="str">
            <v>科研部</v>
          </cell>
          <cell r="F503">
            <v>26.5</v>
          </cell>
          <cell r="G503">
            <v>3500</v>
          </cell>
          <cell r="H503">
            <v>540</v>
          </cell>
          <cell r="I503">
            <v>1300</v>
          </cell>
          <cell r="J503">
            <v>1100</v>
          </cell>
          <cell r="K503">
            <v>0</v>
          </cell>
          <cell r="L503">
            <v>140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200</v>
          </cell>
          <cell r="R503">
            <v>0</v>
          </cell>
          <cell r="S503">
            <v>6780</v>
          </cell>
        </row>
        <row r="504">
          <cell r="C504" t="str">
            <v>翁磊</v>
          </cell>
          <cell r="D504" t="str">
            <v>535</v>
          </cell>
          <cell r="E504" t="str">
            <v>科研部</v>
          </cell>
          <cell r="F504">
            <v>25</v>
          </cell>
          <cell r="G504">
            <v>3500</v>
          </cell>
          <cell r="H504">
            <v>360</v>
          </cell>
          <cell r="I504">
            <v>2000</v>
          </cell>
          <cell r="J504">
            <v>2800</v>
          </cell>
          <cell r="K504">
            <v>50</v>
          </cell>
          <cell r="L504">
            <v>100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100</v>
          </cell>
          <cell r="R504">
            <v>0</v>
          </cell>
          <cell r="S504">
            <v>8910</v>
          </cell>
        </row>
        <row r="505">
          <cell r="C505" t="str">
            <v>张超</v>
          </cell>
          <cell r="D505" t="str">
            <v>583</v>
          </cell>
          <cell r="E505" t="str">
            <v>科研部</v>
          </cell>
          <cell r="F505">
            <v>30.63</v>
          </cell>
          <cell r="G505">
            <v>3500</v>
          </cell>
          <cell r="H505">
            <v>1035.5999999999999</v>
          </cell>
          <cell r="I505">
            <v>2000</v>
          </cell>
          <cell r="J505">
            <v>1800</v>
          </cell>
          <cell r="K505">
            <v>100</v>
          </cell>
          <cell r="L505">
            <v>100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200</v>
          </cell>
          <cell r="R505">
            <v>0</v>
          </cell>
          <cell r="S505">
            <v>8735.6</v>
          </cell>
        </row>
        <row r="506">
          <cell r="C506" t="str">
            <v>张培军</v>
          </cell>
          <cell r="D506" t="str">
            <v>92</v>
          </cell>
          <cell r="E506" t="str">
            <v>科研部</v>
          </cell>
          <cell r="G506">
            <v>2500</v>
          </cell>
          <cell r="H506">
            <v>0</v>
          </cell>
          <cell r="I506">
            <v>2000</v>
          </cell>
          <cell r="J506">
            <v>2000</v>
          </cell>
          <cell r="K506">
            <v>0</v>
          </cell>
          <cell r="L506">
            <v>60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</row>
        <row r="507">
          <cell r="C507" t="str">
            <v>刘沁</v>
          </cell>
          <cell r="D507" t="str">
            <v>85</v>
          </cell>
          <cell r="E507" t="str">
            <v>科研部</v>
          </cell>
          <cell r="F507">
            <v>36.5</v>
          </cell>
          <cell r="G507">
            <v>2480</v>
          </cell>
          <cell r="H507">
            <v>1740</v>
          </cell>
          <cell r="I507">
            <v>540</v>
          </cell>
          <cell r="J507">
            <v>2080</v>
          </cell>
          <cell r="K507">
            <v>50</v>
          </cell>
          <cell r="L507">
            <v>120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200</v>
          </cell>
          <cell r="R507">
            <v>630.00000000000011</v>
          </cell>
          <cell r="S507">
            <v>6580</v>
          </cell>
        </row>
        <row r="508">
          <cell r="C508" t="str">
            <v>傅凌剑</v>
          </cell>
          <cell r="D508" t="str">
            <v>153</v>
          </cell>
          <cell r="E508" t="str">
            <v>科研部</v>
          </cell>
          <cell r="F508">
            <v>31.81</v>
          </cell>
          <cell r="G508">
            <v>2480</v>
          </cell>
          <cell r="H508">
            <v>1177.1999999999998</v>
          </cell>
          <cell r="I508">
            <v>440</v>
          </cell>
          <cell r="J508">
            <v>1680</v>
          </cell>
          <cell r="K508">
            <v>50</v>
          </cell>
          <cell r="L508">
            <v>80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5907.2</v>
          </cell>
        </row>
        <row r="509">
          <cell r="C509" t="str">
            <v>董俊祥</v>
          </cell>
          <cell r="D509" t="str">
            <v>346</v>
          </cell>
          <cell r="E509" t="str">
            <v>科研部</v>
          </cell>
          <cell r="F509">
            <v>31</v>
          </cell>
          <cell r="G509">
            <v>2480</v>
          </cell>
          <cell r="H509">
            <v>1080</v>
          </cell>
          <cell r="I509">
            <v>740</v>
          </cell>
          <cell r="J509">
            <v>1580</v>
          </cell>
          <cell r="K509">
            <v>0</v>
          </cell>
          <cell r="L509">
            <v>160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200</v>
          </cell>
          <cell r="R509">
            <v>0</v>
          </cell>
          <cell r="S509">
            <v>6240</v>
          </cell>
        </row>
        <row r="510">
          <cell r="C510" t="str">
            <v>刘良军</v>
          </cell>
          <cell r="D510" t="str">
            <v>274</v>
          </cell>
          <cell r="E510" t="str">
            <v>科研部</v>
          </cell>
          <cell r="F510">
            <v>22</v>
          </cell>
          <cell r="G510">
            <v>2480</v>
          </cell>
          <cell r="H510">
            <v>0</v>
          </cell>
          <cell r="I510">
            <v>1440</v>
          </cell>
          <cell r="J510">
            <v>1380</v>
          </cell>
          <cell r="K510">
            <v>100</v>
          </cell>
          <cell r="L510">
            <v>120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5520</v>
          </cell>
        </row>
        <row r="511">
          <cell r="C511" t="str">
            <v>沈志明</v>
          </cell>
          <cell r="D511" t="str">
            <v>50</v>
          </cell>
          <cell r="E511" t="str">
            <v>科研部</v>
          </cell>
          <cell r="F511">
            <v>30.5</v>
          </cell>
          <cell r="G511">
            <v>2480</v>
          </cell>
          <cell r="H511">
            <v>1020</v>
          </cell>
          <cell r="I511">
            <v>540</v>
          </cell>
          <cell r="J511">
            <v>1880</v>
          </cell>
          <cell r="K511">
            <v>0</v>
          </cell>
          <cell r="L511">
            <v>200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400</v>
          </cell>
          <cell r="R511">
            <v>50</v>
          </cell>
          <cell r="S511">
            <v>6470</v>
          </cell>
        </row>
        <row r="512">
          <cell r="C512" t="str">
            <v>顾伟杰</v>
          </cell>
          <cell r="D512" t="str">
            <v>79</v>
          </cell>
          <cell r="E512" t="str">
            <v>科研部</v>
          </cell>
          <cell r="F512">
            <v>25.5</v>
          </cell>
          <cell r="G512">
            <v>2480</v>
          </cell>
          <cell r="H512">
            <v>420</v>
          </cell>
          <cell r="I512">
            <v>440</v>
          </cell>
          <cell r="J512">
            <v>1080</v>
          </cell>
          <cell r="K512">
            <v>50</v>
          </cell>
          <cell r="L512">
            <v>200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200</v>
          </cell>
          <cell r="R512">
            <v>0</v>
          </cell>
          <cell r="S512">
            <v>4870</v>
          </cell>
        </row>
        <row r="513">
          <cell r="C513" t="str">
            <v>丁超</v>
          </cell>
          <cell r="D513" t="str">
            <v>181</v>
          </cell>
          <cell r="E513" t="str">
            <v>科研部</v>
          </cell>
          <cell r="F513">
            <v>30.13</v>
          </cell>
          <cell r="G513">
            <v>3500</v>
          </cell>
          <cell r="H513">
            <v>0</v>
          </cell>
          <cell r="I513">
            <v>1400</v>
          </cell>
          <cell r="J513">
            <v>4000</v>
          </cell>
          <cell r="K513">
            <v>100</v>
          </cell>
          <cell r="L513">
            <v>60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200</v>
          </cell>
          <cell r="R513">
            <v>900</v>
          </cell>
          <cell r="S513">
            <v>8360</v>
          </cell>
        </row>
        <row r="514">
          <cell r="C514" t="str">
            <v>邵金花</v>
          </cell>
          <cell r="D514" t="str">
            <v>540</v>
          </cell>
          <cell r="E514" t="str">
            <v>科研部</v>
          </cell>
          <cell r="F514">
            <v>23.88</v>
          </cell>
          <cell r="G514">
            <v>2480</v>
          </cell>
          <cell r="H514">
            <v>0</v>
          </cell>
          <cell r="I514">
            <v>2870</v>
          </cell>
          <cell r="J514">
            <v>1500</v>
          </cell>
          <cell r="K514">
            <v>50</v>
          </cell>
          <cell r="L514">
            <v>80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100</v>
          </cell>
          <cell r="R514">
            <v>0</v>
          </cell>
          <cell r="S514">
            <v>7080</v>
          </cell>
        </row>
        <row r="515">
          <cell r="C515" t="str">
            <v>张彩英</v>
          </cell>
          <cell r="D515" t="str">
            <v>105</v>
          </cell>
          <cell r="E515" t="str">
            <v>科研部</v>
          </cell>
          <cell r="F515">
            <v>23.5</v>
          </cell>
          <cell r="G515">
            <v>2480</v>
          </cell>
          <cell r="H515">
            <v>180</v>
          </cell>
          <cell r="I515">
            <v>540</v>
          </cell>
          <cell r="J515">
            <v>980</v>
          </cell>
          <cell r="K515">
            <v>50</v>
          </cell>
          <cell r="L515">
            <v>60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200</v>
          </cell>
          <cell r="R515">
            <v>0</v>
          </cell>
          <cell r="S515">
            <v>4490</v>
          </cell>
        </row>
        <row r="516">
          <cell r="C516" t="str">
            <v>范才荣</v>
          </cell>
          <cell r="D516" t="str">
            <v>28</v>
          </cell>
          <cell r="E516" t="str">
            <v>科研部</v>
          </cell>
          <cell r="F516">
            <v>21.69</v>
          </cell>
          <cell r="G516">
            <v>3500</v>
          </cell>
          <cell r="H516">
            <v>-37.199999999999847</v>
          </cell>
          <cell r="I516">
            <v>2500</v>
          </cell>
          <cell r="J516">
            <v>1000</v>
          </cell>
          <cell r="K516">
            <v>50</v>
          </cell>
          <cell r="L516">
            <v>60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100</v>
          </cell>
          <cell r="R516">
            <v>0</v>
          </cell>
          <cell r="S516">
            <v>7172.8</v>
          </cell>
        </row>
        <row r="517">
          <cell r="C517" t="str">
            <v>李林</v>
          </cell>
          <cell r="D517" t="str">
            <v>0</v>
          </cell>
          <cell r="E517" t="str">
            <v>科研部</v>
          </cell>
          <cell r="F517">
            <v>22</v>
          </cell>
          <cell r="G517">
            <v>10000</v>
          </cell>
          <cell r="H517">
            <v>0</v>
          </cell>
          <cell r="I517">
            <v>5000</v>
          </cell>
          <cell r="J517">
            <v>5000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20000</v>
          </cell>
        </row>
        <row r="518">
          <cell r="C518" t="str">
            <v>胡涛</v>
          </cell>
          <cell r="D518" t="str">
            <v>369</v>
          </cell>
          <cell r="E518" t="str">
            <v>科研部</v>
          </cell>
          <cell r="F518">
            <v>22.13</v>
          </cell>
          <cell r="G518">
            <v>5000</v>
          </cell>
          <cell r="H518">
            <v>0</v>
          </cell>
          <cell r="I518">
            <v>2000</v>
          </cell>
          <cell r="J518">
            <v>3000</v>
          </cell>
          <cell r="K518">
            <v>600</v>
          </cell>
          <cell r="L518">
            <v>40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100</v>
          </cell>
          <cell r="R518">
            <v>0</v>
          </cell>
          <cell r="S518">
            <v>10740</v>
          </cell>
        </row>
        <row r="519">
          <cell r="C519" t="str">
            <v>梁颖</v>
          </cell>
          <cell r="D519" t="str">
            <v>58</v>
          </cell>
          <cell r="E519" t="str">
            <v>科研部</v>
          </cell>
          <cell r="F519">
            <v>22</v>
          </cell>
          <cell r="G519">
            <v>10000</v>
          </cell>
          <cell r="H519">
            <v>0</v>
          </cell>
          <cell r="I519">
            <v>5000</v>
          </cell>
          <cell r="J519">
            <v>7590.9</v>
          </cell>
          <cell r="K519">
            <v>100</v>
          </cell>
          <cell r="L519">
            <v>40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200</v>
          </cell>
          <cell r="R519">
            <v>0</v>
          </cell>
          <cell r="S519">
            <v>22393.73</v>
          </cell>
        </row>
        <row r="520">
          <cell r="C520" t="str">
            <v>魏钢</v>
          </cell>
          <cell r="D520" t="str">
            <v>530</v>
          </cell>
          <cell r="E520" t="str">
            <v>科研部</v>
          </cell>
          <cell r="F520">
            <v>29.5</v>
          </cell>
          <cell r="G520">
            <v>2480</v>
          </cell>
          <cell r="H520">
            <v>900</v>
          </cell>
          <cell r="I520">
            <v>440</v>
          </cell>
          <cell r="J520">
            <v>780</v>
          </cell>
          <cell r="K520">
            <v>0</v>
          </cell>
          <cell r="L520">
            <v>140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200</v>
          </cell>
          <cell r="R520">
            <v>39</v>
          </cell>
          <cell r="S520">
            <v>4901</v>
          </cell>
        </row>
        <row r="521">
          <cell r="C521" t="str">
            <v>罗晓红</v>
          </cell>
          <cell r="D521" t="str">
            <v>311</v>
          </cell>
          <cell r="E521" t="str">
            <v>科研部</v>
          </cell>
          <cell r="F521">
            <v>11</v>
          </cell>
          <cell r="G521">
            <v>2480</v>
          </cell>
          <cell r="H521">
            <v>-2000</v>
          </cell>
          <cell r="I521">
            <v>240</v>
          </cell>
          <cell r="J521">
            <v>1280</v>
          </cell>
          <cell r="K521">
            <v>0</v>
          </cell>
          <cell r="L521">
            <v>120</v>
          </cell>
          <cell r="M521">
            <v>0</v>
          </cell>
          <cell r="N521">
            <v>1436.4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3556.4</v>
          </cell>
        </row>
        <row r="522">
          <cell r="C522" t="str">
            <v>沈夏杰</v>
          </cell>
          <cell r="D522" t="str">
            <v>449</v>
          </cell>
          <cell r="E522" t="str">
            <v>科研部</v>
          </cell>
          <cell r="F522">
            <v>32.56</v>
          </cell>
          <cell r="G522">
            <v>2480</v>
          </cell>
          <cell r="H522">
            <v>1267.2000000000003</v>
          </cell>
          <cell r="I522">
            <v>240</v>
          </cell>
          <cell r="J522">
            <v>780</v>
          </cell>
          <cell r="K522">
            <v>0</v>
          </cell>
          <cell r="L522">
            <v>80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200</v>
          </cell>
          <cell r="R522">
            <v>0</v>
          </cell>
          <cell r="S522">
            <v>5047.2000000000007</v>
          </cell>
        </row>
        <row r="523">
          <cell r="C523" t="str">
            <v>朱英</v>
          </cell>
          <cell r="D523" t="str">
            <v>436</v>
          </cell>
          <cell r="E523" t="str">
            <v>接插件车间</v>
          </cell>
          <cell r="F523">
            <v>30.75</v>
          </cell>
          <cell r="G523">
            <v>2480</v>
          </cell>
          <cell r="H523">
            <v>1050</v>
          </cell>
          <cell r="I523">
            <v>740</v>
          </cell>
          <cell r="J523">
            <v>900</v>
          </cell>
          <cell r="K523">
            <v>0</v>
          </cell>
          <cell r="L523">
            <v>80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200</v>
          </cell>
          <cell r="R523">
            <v>0</v>
          </cell>
          <cell r="S523">
            <v>5450</v>
          </cell>
        </row>
        <row r="524">
          <cell r="C524" t="str">
            <v>裴季红</v>
          </cell>
          <cell r="D524" t="str">
            <v>562</v>
          </cell>
          <cell r="E524" t="str">
            <v>科研部</v>
          </cell>
          <cell r="G524">
            <v>2420</v>
          </cell>
          <cell r="H524">
            <v>0</v>
          </cell>
          <cell r="I524">
            <v>300</v>
          </cell>
          <cell r="J524">
            <v>580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</row>
        <row r="525">
          <cell r="C525" t="str">
            <v>汪同党</v>
          </cell>
          <cell r="D525" t="str">
            <v>1004</v>
          </cell>
          <cell r="E525" t="str">
            <v>线束车间</v>
          </cell>
          <cell r="F525">
            <v>38.94</v>
          </cell>
          <cell r="G525">
            <v>2480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60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7236</v>
          </cell>
        </row>
        <row r="526">
          <cell r="C526" t="str">
            <v>宋霞</v>
          </cell>
          <cell r="D526" t="str">
            <v>40</v>
          </cell>
          <cell r="E526" t="str">
            <v>科研部</v>
          </cell>
          <cell r="F526">
            <v>25.81</v>
          </cell>
          <cell r="G526">
            <v>2480</v>
          </cell>
          <cell r="H526">
            <v>457.19999999999982</v>
          </cell>
          <cell r="I526">
            <v>240</v>
          </cell>
          <cell r="J526">
            <v>580</v>
          </cell>
          <cell r="K526">
            <v>0</v>
          </cell>
          <cell r="L526">
            <v>40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200</v>
          </cell>
          <cell r="R526">
            <v>0</v>
          </cell>
          <cell r="S526">
            <v>3997.2</v>
          </cell>
        </row>
        <row r="527">
          <cell r="C527" t="str">
            <v>单永凤</v>
          </cell>
          <cell r="D527" t="str">
            <v>95</v>
          </cell>
          <cell r="E527" t="str">
            <v>科研部</v>
          </cell>
          <cell r="F527">
            <v>27.06</v>
          </cell>
          <cell r="G527">
            <v>3500</v>
          </cell>
          <cell r="H527">
            <v>607.19999999999982</v>
          </cell>
          <cell r="I527">
            <v>2000</v>
          </cell>
          <cell r="J527">
            <v>2800</v>
          </cell>
          <cell r="K527">
            <v>100</v>
          </cell>
          <cell r="L527">
            <v>200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9207.2000000000007</v>
          </cell>
        </row>
        <row r="528">
          <cell r="C528" t="str">
            <v>钱叶青</v>
          </cell>
          <cell r="D528" t="str">
            <v>253</v>
          </cell>
          <cell r="E528" t="str">
            <v>科研部</v>
          </cell>
          <cell r="F528">
            <v>29.44</v>
          </cell>
          <cell r="G528">
            <v>3300</v>
          </cell>
          <cell r="H528">
            <v>892.80000000000018</v>
          </cell>
          <cell r="I528">
            <v>1000</v>
          </cell>
          <cell r="J528">
            <v>1200</v>
          </cell>
          <cell r="K528">
            <v>50</v>
          </cell>
          <cell r="L528">
            <v>100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200</v>
          </cell>
          <cell r="R528">
            <v>60</v>
          </cell>
          <cell r="S528">
            <v>6682.8</v>
          </cell>
        </row>
        <row r="529">
          <cell r="C529" t="str">
            <v>傅红</v>
          </cell>
          <cell r="D529" t="str">
            <v>171</v>
          </cell>
          <cell r="E529" t="str">
            <v>科研部</v>
          </cell>
          <cell r="F529">
            <v>23.13</v>
          </cell>
          <cell r="G529">
            <v>2480</v>
          </cell>
          <cell r="H529">
            <v>135.59999999999988</v>
          </cell>
          <cell r="I529">
            <v>720</v>
          </cell>
          <cell r="J529">
            <v>1000</v>
          </cell>
          <cell r="K529">
            <v>50</v>
          </cell>
          <cell r="L529">
            <v>200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200</v>
          </cell>
          <cell r="R529">
            <v>50</v>
          </cell>
          <cell r="S529">
            <v>4735.5999999999995</v>
          </cell>
        </row>
        <row r="530">
          <cell r="C530" t="str">
            <v>陈晓东</v>
          </cell>
          <cell r="D530" t="str">
            <v>109</v>
          </cell>
          <cell r="E530" t="str">
            <v>科研部</v>
          </cell>
          <cell r="F530">
            <v>21.75</v>
          </cell>
          <cell r="G530">
            <v>2480</v>
          </cell>
          <cell r="H530">
            <v>-30</v>
          </cell>
          <cell r="I530">
            <v>440</v>
          </cell>
          <cell r="J530">
            <v>780</v>
          </cell>
          <cell r="K530">
            <v>50</v>
          </cell>
          <cell r="L530">
            <v>160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3880</v>
          </cell>
        </row>
        <row r="531">
          <cell r="C531" t="str">
            <v>张万露</v>
          </cell>
          <cell r="D531" t="str">
            <v>531</v>
          </cell>
          <cell r="E531" t="str">
            <v>科研部</v>
          </cell>
          <cell r="F531">
            <v>30.25</v>
          </cell>
          <cell r="G531">
            <v>2480</v>
          </cell>
          <cell r="H531">
            <v>990</v>
          </cell>
          <cell r="I531">
            <v>440</v>
          </cell>
          <cell r="J531">
            <v>780</v>
          </cell>
          <cell r="K531">
            <v>0</v>
          </cell>
          <cell r="L531">
            <v>140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200</v>
          </cell>
          <cell r="R531">
            <v>0</v>
          </cell>
          <cell r="S531">
            <v>5030</v>
          </cell>
        </row>
        <row r="532">
          <cell r="C532" t="str">
            <v>潘春妹</v>
          </cell>
          <cell r="D532" t="str">
            <v>104</v>
          </cell>
          <cell r="E532" t="str">
            <v>科研部</v>
          </cell>
          <cell r="F532">
            <v>24.88</v>
          </cell>
          <cell r="G532">
            <v>2480</v>
          </cell>
          <cell r="H532">
            <v>345.59999999999991</v>
          </cell>
          <cell r="I532">
            <v>440</v>
          </cell>
          <cell r="J532">
            <v>1980</v>
          </cell>
          <cell r="K532">
            <v>50</v>
          </cell>
          <cell r="L532">
            <v>200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200</v>
          </cell>
          <cell r="R532">
            <v>0</v>
          </cell>
          <cell r="S532">
            <v>5695.6</v>
          </cell>
        </row>
        <row r="533">
          <cell r="C533" t="str">
            <v>张锦瑛</v>
          </cell>
          <cell r="D533" t="str">
            <v>360</v>
          </cell>
          <cell r="E533" t="str">
            <v>科研部</v>
          </cell>
          <cell r="F533">
            <v>22.44</v>
          </cell>
          <cell r="G533">
            <v>2480</v>
          </cell>
          <cell r="H533">
            <v>52.800000000000153</v>
          </cell>
          <cell r="I533">
            <v>440</v>
          </cell>
          <cell r="J533">
            <v>980</v>
          </cell>
          <cell r="K533">
            <v>50</v>
          </cell>
          <cell r="L533">
            <v>140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200</v>
          </cell>
          <cell r="R533">
            <v>49</v>
          </cell>
          <cell r="S533">
            <v>4293.8</v>
          </cell>
        </row>
        <row r="534">
          <cell r="C534" t="str">
            <v>任凯凯</v>
          </cell>
          <cell r="D534" t="str">
            <v>127</v>
          </cell>
          <cell r="E534" t="str">
            <v>科研部</v>
          </cell>
          <cell r="F534">
            <v>8.379999999999999</v>
          </cell>
          <cell r="G534">
            <v>2480</v>
          </cell>
          <cell r="H534">
            <v>0</v>
          </cell>
          <cell r="I534">
            <v>870</v>
          </cell>
          <cell r="J534">
            <v>1000</v>
          </cell>
          <cell r="K534">
            <v>0</v>
          </cell>
          <cell r="L534">
            <v>200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1856.9545454545455</v>
          </cell>
        </row>
        <row r="535">
          <cell r="C535" t="str">
            <v>潘强</v>
          </cell>
          <cell r="D535" t="str">
            <v>150</v>
          </cell>
          <cell r="E535" t="str">
            <v>科研部</v>
          </cell>
          <cell r="F535">
            <v>34.380000000000003</v>
          </cell>
          <cell r="G535">
            <v>2480</v>
          </cell>
          <cell r="H535">
            <v>1485.6000000000004</v>
          </cell>
          <cell r="I535">
            <v>1720</v>
          </cell>
          <cell r="J535">
            <v>1500</v>
          </cell>
          <cell r="K535">
            <v>0</v>
          </cell>
          <cell r="L535">
            <v>200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100</v>
          </cell>
          <cell r="R535">
            <v>105</v>
          </cell>
          <cell r="S535">
            <v>7380.6</v>
          </cell>
        </row>
        <row r="536">
          <cell r="C536" t="str">
            <v>肖辉</v>
          </cell>
          <cell r="D536" t="str">
            <v>357</v>
          </cell>
          <cell r="E536" t="str">
            <v>科研部</v>
          </cell>
          <cell r="F536">
            <v>25.69</v>
          </cell>
          <cell r="G536">
            <v>2480</v>
          </cell>
          <cell r="H536">
            <v>0</v>
          </cell>
          <cell r="I536">
            <v>7920</v>
          </cell>
          <cell r="J536">
            <v>1500</v>
          </cell>
          <cell r="K536">
            <v>100</v>
          </cell>
          <cell r="L536">
            <v>40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200</v>
          </cell>
          <cell r="R536">
            <v>150</v>
          </cell>
          <cell r="S536">
            <v>12090</v>
          </cell>
        </row>
        <row r="537">
          <cell r="C537" t="str">
            <v>黄运阳</v>
          </cell>
          <cell r="D537" t="str">
            <v>569</v>
          </cell>
          <cell r="E537" t="str">
            <v>科研部</v>
          </cell>
          <cell r="F537">
            <v>24.94</v>
          </cell>
          <cell r="G537">
            <v>2480</v>
          </cell>
          <cell r="H537">
            <v>0</v>
          </cell>
          <cell r="I537">
            <v>5970</v>
          </cell>
          <cell r="J537">
            <v>1500</v>
          </cell>
          <cell r="K537">
            <v>50</v>
          </cell>
          <cell r="L537">
            <v>40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200</v>
          </cell>
          <cell r="R537">
            <v>75</v>
          </cell>
          <cell r="S537">
            <v>10165</v>
          </cell>
        </row>
        <row r="538">
          <cell r="C538" t="str">
            <v>王二宏</v>
          </cell>
          <cell r="D538" t="str">
            <v>45</v>
          </cell>
          <cell r="E538" t="str">
            <v>科研部</v>
          </cell>
          <cell r="F538">
            <v>25.25</v>
          </cell>
          <cell r="G538">
            <v>2480</v>
          </cell>
          <cell r="H538">
            <v>390</v>
          </cell>
          <cell r="I538">
            <v>1440</v>
          </cell>
          <cell r="J538">
            <v>6030</v>
          </cell>
          <cell r="K538">
            <v>50</v>
          </cell>
          <cell r="L538">
            <v>40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200</v>
          </cell>
          <cell r="R538">
            <v>0</v>
          </cell>
          <cell r="S538">
            <v>10630</v>
          </cell>
        </row>
        <row r="539">
          <cell r="C539" t="str">
            <v>蔡应军</v>
          </cell>
          <cell r="D539" t="str">
            <v>483</v>
          </cell>
          <cell r="E539" t="str">
            <v>电缆车间</v>
          </cell>
          <cell r="F539">
            <v>41.25</v>
          </cell>
          <cell r="G539">
            <v>2480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40</v>
          </cell>
          <cell r="M539">
            <v>0</v>
          </cell>
          <cell r="N539">
            <v>112</v>
          </cell>
          <cell r="O539">
            <v>0</v>
          </cell>
          <cell r="P539">
            <v>0</v>
          </cell>
          <cell r="Q539">
            <v>200</v>
          </cell>
          <cell r="R539">
            <v>30</v>
          </cell>
          <cell r="S539">
            <v>7128.25</v>
          </cell>
        </row>
        <row r="540">
          <cell r="C540" t="str">
            <v>赵泽庆</v>
          </cell>
          <cell r="D540" t="str">
            <v>227</v>
          </cell>
          <cell r="E540" t="str">
            <v>接插件车间</v>
          </cell>
          <cell r="G540">
            <v>2480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</row>
        <row r="541">
          <cell r="C541" t="str">
            <v>李高军</v>
          </cell>
          <cell r="D541" t="str">
            <v>139</v>
          </cell>
          <cell r="E541" t="str">
            <v>科研部</v>
          </cell>
          <cell r="F541">
            <v>31.19</v>
          </cell>
          <cell r="G541">
            <v>2480</v>
          </cell>
          <cell r="H541">
            <v>0</v>
          </cell>
          <cell r="I541">
            <v>10020</v>
          </cell>
          <cell r="J541">
            <v>1500</v>
          </cell>
          <cell r="K541">
            <v>0</v>
          </cell>
          <cell r="L541">
            <v>40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200</v>
          </cell>
          <cell r="R541">
            <v>600</v>
          </cell>
          <cell r="S541">
            <v>13640</v>
          </cell>
        </row>
        <row r="542">
          <cell r="C542" t="str">
            <v>刘正帅</v>
          </cell>
          <cell r="D542" t="str">
            <v>118</v>
          </cell>
          <cell r="E542" t="str">
            <v>发运部</v>
          </cell>
          <cell r="F542">
            <v>40.75</v>
          </cell>
          <cell r="G542">
            <v>2480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40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200</v>
          </cell>
          <cell r="R542">
            <v>0</v>
          </cell>
          <cell r="S542">
            <v>7167.5</v>
          </cell>
        </row>
        <row r="543">
          <cell r="C543" t="str">
            <v>钟俊显</v>
          </cell>
          <cell r="D543" t="str">
            <v>111</v>
          </cell>
          <cell r="E543" t="str">
            <v>科研部</v>
          </cell>
          <cell r="F543">
            <v>27.63</v>
          </cell>
          <cell r="G543">
            <v>3500</v>
          </cell>
          <cell r="H543">
            <v>675.59999999999991</v>
          </cell>
          <cell r="I543">
            <v>1300</v>
          </cell>
          <cell r="J543">
            <v>1100</v>
          </cell>
          <cell r="K543">
            <v>0</v>
          </cell>
          <cell r="L543">
            <v>20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100</v>
          </cell>
          <cell r="R543">
            <v>0</v>
          </cell>
          <cell r="S543">
            <v>6695.6</v>
          </cell>
        </row>
        <row r="544">
          <cell r="C544" t="str">
            <v>孟艳</v>
          </cell>
          <cell r="D544" t="str">
            <v>128</v>
          </cell>
          <cell r="E544" t="str">
            <v>线束车间</v>
          </cell>
          <cell r="G544">
            <v>2480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</row>
        <row r="545">
          <cell r="C545" t="str">
            <v>沈孝春</v>
          </cell>
          <cell r="D545" t="str">
            <v>246</v>
          </cell>
          <cell r="E545" t="str">
            <v>科研部</v>
          </cell>
          <cell r="F545">
            <v>32.06</v>
          </cell>
          <cell r="G545">
            <v>3500</v>
          </cell>
          <cell r="H545">
            <v>1207.2000000000003</v>
          </cell>
          <cell r="I545">
            <v>2100</v>
          </cell>
          <cell r="J545">
            <v>1900</v>
          </cell>
          <cell r="K545">
            <v>600</v>
          </cell>
          <cell r="L545">
            <v>20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200</v>
          </cell>
          <cell r="R545">
            <v>0</v>
          </cell>
          <cell r="S545">
            <v>9527.2000000000007</v>
          </cell>
        </row>
        <row r="546">
          <cell r="C546" t="str">
            <v>顾丽萍</v>
          </cell>
          <cell r="D546" t="str">
            <v>277</v>
          </cell>
          <cell r="E546" t="str">
            <v>科研部</v>
          </cell>
          <cell r="G546">
            <v>3500</v>
          </cell>
          <cell r="H546">
            <v>0</v>
          </cell>
          <cell r="I546">
            <v>1000</v>
          </cell>
          <cell r="J546">
            <v>500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</row>
        <row r="547">
          <cell r="C547" t="str">
            <v>孟凡云</v>
          </cell>
          <cell r="D547" t="str">
            <v>38</v>
          </cell>
          <cell r="E547" t="str">
            <v>拉丝车间</v>
          </cell>
          <cell r="F547">
            <v>42</v>
          </cell>
          <cell r="G547">
            <v>2480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20</v>
          </cell>
          <cell r="M547">
            <v>0</v>
          </cell>
          <cell r="N547">
            <v>120</v>
          </cell>
          <cell r="O547">
            <v>0</v>
          </cell>
          <cell r="P547">
            <v>0</v>
          </cell>
          <cell r="Q547">
            <v>200</v>
          </cell>
          <cell r="R547">
            <v>0</v>
          </cell>
          <cell r="S547">
            <v>8488</v>
          </cell>
        </row>
        <row r="548">
          <cell r="C548" t="str">
            <v>马绪苹</v>
          </cell>
          <cell r="D548" t="str">
            <v>409</v>
          </cell>
          <cell r="E548" t="str">
            <v>线束车间</v>
          </cell>
          <cell r="F548">
            <v>39.94</v>
          </cell>
          <cell r="G548">
            <v>2480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20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28</v>
          </cell>
          <cell r="S548">
            <v>6892</v>
          </cell>
        </row>
        <row r="549">
          <cell r="C549" t="str">
            <v>陶蕴</v>
          </cell>
          <cell r="D549" t="str">
            <v>378</v>
          </cell>
          <cell r="E549" t="str">
            <v>线束车间</v>
          </cell>
          <cell r="F549">
            <v>41.31</v>
          </cell>
          <cell r="G549">
            <v>2480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20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100</v>
          </cell>
          <cell r="R549">
            <v>16</v>
          </cell>
          <cell r="S549">
            <v>6548.36</v>
          </cell>
        </row>
        <row r="550">
          <cell r="C550" t="str">
            <v>蔡良慧</v>
          </cell>
          <cell r="D550" t="str">
            <v>55</v>
          </cell>
          <cell r="E550" t="str">
            <v>科研部</v>
          </cell>
          <cell r="F550">
            <v>23.94</v>
          </cell>
          <cell r="G550">
            <v>3500</v>
          </cell>
          <cell r="H550">
            <v>232.80000000000015</v>
          </cell>
          <cell r="I550">
            <v>1300</v>
          </cell>
          <cell r="J550">
            <v>1000</v>
          </cell>
          <cell r="K550">
            <v>50</v>
          </cell>
          <cell r="L550">
            <v>20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200</v>
          </cell>
          <cell r="R550">
            <v>0</v>
          </cell>
          <cell r="S550">
            <v>6302.8</v>
          </cell>
        </row>
        <row r="551">
          <cell r="C551" t="str">
            <v>张瑞</v>
          </cell>
          <cell r="D551" t="str">
            <v>116</v>
          </cell>
          <cell r="E551" t="str">
            <v>线束车间</v>
          </cell>
          <cell r="G551">
            <v>2480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</row>
        <row r="552">
          <cell r="C552" t="str">
            <v>相伟堂</v>
          </cell>
          <cell r="D552" t="str">
            <v>64</v>
          </cell>
          <cell r="E552" t="str">
            <v>接插件车间</v>
          </cell>
          <cell r="F552">
            <v>41.69</v>
          </cell>
          <cell r="G552">
            <v>2480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20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200</v>
          </cell>
          <cell r="R552">
            <v>0</v>
          </cell>
          <cell r="S552">
            <v>7447.2999999999993</v>
          </cell>
        </row>
        <row r="553">
          <cell r="C553" t="str">
            <v>陶东苏</v>
          </cell>
          <cell r="D553" t="str">
            <v>57</v>
          </cell>
          <cell r="E553" t="str">
            <v>接插件车间</v>
          </cell>
          <cell r="F553">
            <v>41.31</v>
          </cell>
          <cell r="G553">
            <v>2480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20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200</v>
          </cell>
          <cell r="R553">
            <v>60</v>
          </cell>
          <cell r="S553">
            <v>8661.4</v>
          </cell>
        </row>
        <row r="554">
          <cell r="C554" t="str">
            <v>张华丽</v>
          </cell>
          <cell r="D554" t="str">
            <v>32</v>
          </cell>
          <cell r="E554" t="str">
            <v>线束车间</v>
          </cell>
          <cell r="G554">
            <v>2480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</row>
        <row r="555">
          <cell r="C555" t="str">
            <v>郭红莲</v>
          </cell>
          <cell r="D555" t="str">
            <v>242</v>
          </cell>
          <cell r="E555" t="str">
            <v>接插件车间</v>
          </cell>
          <cell r="G555">
            <v>2480</v>
          </cell>
          <cell r="H555">
            <v>0</v>
          </cell>
          <cell r="I555">
            <v>740</v>
          </cell>
          <cell r="J555">
            <v>900</v>
          </cell>
          <cell r="K555">
            <v>0</v>
          </cell>
          <cell r="L555">
            <v>20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</row>
        <row r="556">
          <cell r="C556" t="str">
            <v>陈兰丽</v>
          </cell>
          <cell r="D556" t="str">
            <v>264</v>
          </cell>
          <cell r="E556" t="str">
            <v>线束车间</v>
          </cell>
          <cell r="G556">
            <v>2480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20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</row>
        <row r="557">
          <cell r="C557" t="str">
            <v>潘春燕</v>
          </cell>
          <cell r="D557" t="str">
            <v>268</v>
          </cell>
          <cell r="E557" t="str">
            <v>线束车间</v>
          </cell>
          <cell r="F557">
            <v>39.5</v>
          </cell>
          <cell r="G557">
            <v>2480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20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24</v>
          </cell>
          <cell r="S557">
            <v>6796</v>
          </cell>
        </row>
        <row r="558">
          <cell r="C558" t="str">
            <v>陈静</v>
          </cell>
          <cell r="D558" t="str">
            <v>289</v>
          </cell>
          <cell r="E558" t="str">
            <v>线束车间</v>
          </cell>
          <cell r="G558">
            <v>2480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20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</row>
        <row r="559">
          <cell r="C559" t="str">
            <v>吴贻平</v>
          </cell>
          <cell r="D559" t="str">
            <v>338</v>
          </cell>
          <cell r="E559" t="str">
            <v>线束车间</v>
          </cell>
          <cell r="G559">
            <v>2480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</row>
        <row r="560">
          <cell r="C560" t="str">
            <v>何芳</v>
          </cell>
          <cell r="E560" t="str">
            <v>广州车间</v>
          </cell>
          <cell r="G560">
            <v>3400</v>
          </cell>
          <cell r="H560">
            <v>0</v>
          </cell>
          <cell r="I560">
            <v>0</v>
          </cell>
          <cell r="J560">
            <v>900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</row>
        <row r="561">
          <cell r="C561" t="str">
            <v>孔洁连</v>
          </cell>
          <cell r="E561" t="str">
            <v>广州车间</v>
          </cell>
          <cell r="G561">
            <v>2420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</row>
        <row r="562">
          <cell r="C562" t="str">
            <v>朱惠琼</v>
          </cell>
          <cell r="E562" t="str">
            <v>广州车间</v>
          </cell>
          <cell r="G562">
            <v>2420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</row>
        <row r="563">
          <cell r="C563" t="str">
            <v>陈月云</v>
          </cell>
          <cell r="E563" t="str">
            <v>天津车间</v>
          </cell>
          <cell r="G563">
            <v>2480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</row>
        <row r="564">
          <cell r="C564" t="str">
            <v>杨赛军</v>
          </cell>
          <cell r="E564" t="str">
            <v>天津车间</v>
          </cell>
          <cell r="G564">
            <v>2420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</row>
        <row r="565">
          <cell r="C565" t="str">
            <v>于复龙</v>
          </cell>
          <cell r="E565" t="str">
            <v>天津车间</v>
          </cell>
          <cell r="G565">
            <v>2420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</row>
        <row r="566">
          <cell r="C566" t="str">
            <v>李现华</v>
          </cell>
          <cell r="E566" t="str">
            <v>天津车间</v>
          </cell>
          <cell r="G566">
            <v>2420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</row>
        <row r="567">
          <cell r="C567" t="str">
            <v>胡满军</v>
          </cell>
          <cell r="E567" t="str">
            <v>天津车间</v>
          </cell>
          <cell r="G567">
            <v>2420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</row>
        <row r="568">
          <cell r="C568" t="str">
            <v>高兰</v>
          </cell>
          <cell r="E568" t="str">
            <v>天津车间</v>
          </cell>
          <cell r="G568">
            <v>2420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</row>
        <row r="569">
          <cell r="C569" t="str">
            <v>王建华</v>
          </cell>
          <cell r="E569" t="str">
            <v>天津车间</v>
          </cell>
          <cell r="G569">
            <v>2480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</row>
        <row r="570">
          <cell r="C570" t="str">
            <v>杨亚超</v>
          </cell>
          <cell r="E570" t="str">
            <v>天津车间</v>
          </cell>
          <cell r="G570">
            <v>2420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</row>
        <row r="571">
          <cell r="C571" t="str">
            <v>国雅慧</v>
          </cell>
          <cell r="E571" t="str">
            <v>天津车间</v>
          </cell>
          <cell r="G571">
            <v>2420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</row>
        <row r="572">
          <cell r="C572" t="str">
            <v>李艳梅</v>
          </cell>
          <cell r="E572" t="str">
            <v>天津车间</v>
          </cell>
          <cell r="G572">
            <v>2480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</row>
        <row r="573">
          <cell r="C573" t="str">
            <v>曹菊玲</v>
          </cell>
          <cell r="E573" t="str">
            <v>天津车间</v>
          </cell>
          <cell r="G573">
            <v>2420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</row>
        <row r="574">
          <cell r="C574" t="str">
            <v>韩晓芹</v>
          </cell>
          <cell r="E574" t="str">
            <v>天津车间</v>
          </cell>
          <cell r="G574">
            <v>2480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</row>
        <row r="575">
          <cell r="C575" t="str">
            <v>王彦辉</v>
          </cell>
          <cell r="E575" t="str">
            <v>天津车间</v>
          </cell>
          <cell r="G575">
            <v>2480</v>
          </cell>
          <cell r="H575">
            <v>0</v>
          </cell>
          <cell r="I575">
            <v>0</v>
          </cell>
          <cell r="J575">
            <v>70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</row>
        <row r="576">
          <cell r="C576" t="str">
            <v>隋庆梅</v>
          </cell>
          <cell r="E576" t="str">
            <v>天津车间</v>
          </cell>
          <cell r="G576">
            <v>2420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</row>
        <row r="577">
          <cell r="C577" t="str">
            <v>穆艳茂</v>
          </cell>
          <cell r="E577" t="str">
            <v>天津车间</v>
          </cell>
          <cell r="G577">
            <v>2420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</row>
        <row r="578">
          <cell r="C578" t="str">
            <v>马伟豪</v>
          </cell>
          <cell r="E578" t="str">
            <v>天津车间</v>
          </cell>
          <cell r="G578">
            <v>2420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</row>
        <row r="579">
          <cell r="C579" t="str">
            <v>雷耀从</v>
          </cell>
          <cell r="D579" t="str">
            <v>631</v>
          </cell>
          <cell r="E579" t="str">
            <v>电缆车间</v>
          </cell>
          <cell r="F579">
            <v>39.880000000000003</v>
          </cell>
          <cell r="G579">
            <v>2480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20</v>
          </cell>
          <cell r="M579">
            <v>0</v>
          </cell>
          <cell r="N579">
            <v>88</v>
          </cell>
          <cell r="O579">
            <v>0</v>
          </cell>
          <cell r="P579">
            <v>0</v>
          </cell>
          <cell r="Q579">
            <v>205</v>
          </cell>
          <cell r="R579">
            <v>50</v>
          </cell>
          <cell r="S579">
            <v>9958.6256000000012</v>
          </cell>
        </row>
        <row r="580">
          <cell r="C580" t="str">
            <v>陈寿千</v>
          </cell>
          <cell r="D580" t="str">
            <v>24</v>
          </cell>
          <cell r="E580" t="str">
            <v>科研部</v>
          </cell>
          <cell r="G580">
            <v>3500</v>
          </cell>
          <cell r="H580">
            <v>0</v>
          </cell>
          <cell r="I580">
            <v>10000</v>
          </cell>
          <cell r="J580">
            <v>4500</v>
          </cell>
          <cell r="K580">
            <v>0</v>
          </cell>
          <cell r="L580">
            <v>20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517.5</v>
          </cell>
        </row>
        <row r="581">
          <cell r="C581" t="str">
            <v>祝永明</v>
          </cell>
          <cell r="D581" t="str">
            <v>51</v>
          </cell>
          <cell r="E581" t="str">
            <v>后勤部</v>
          </cell>
          <cell r="G581">
            <v>2480</v>
          </cell>
          <cell r="H581">
            <v>0</v>
          </cell>
          <cell r="I581">
            <v>200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</row>
        <row r="582">
          <cell r="C582" t="str">
            <v>张海军</v>
          </cell>
          <cell r="D582" t="str">
            <v>749</v>
          </cell>
          <cell r="E582" t="str">
            <v>接插件车间</v>
          </cell>
          <cell r="F582">
            <v>44.31</v>
          </cell>
          <cell r="G582">
            <v>2480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20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100</v>
          </cell>
          <cell r="R582">
            <v>0</v>
          </cell>
          <cell r="S582">
            <v>8538.9</v>
          </cell>
        </row>
        <row r="583">
          <cell r="C583" t="str">
            <v>耿三平</v>
          </cell>
          <cell r="D583" t="str">
            <v>738</v>
          </cell>
          <cell r="E583" t="str">
            <v>线束车间</v>
          </cell>
          <cell r="F583">
            <v>33.69</v>
          </cell>
          <cell r="G583">
            <v>2480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20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5620</v>
          </cell>
        </row>
        <row r="584">
          <cell r="C584" t="str">
            <v>周保和</v>
          </cell>
          <cell r="D584" t="str">
            <v>624</v>
          </cell>
          <cell r="E584" t="str">
            <v>开线车间</v>
          </cell>
          <cell r="F584">
            <v>42</v>
          </cell>
          <cell r="G584">
            <v>2480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20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200</v>
          </cell>
          <cell r="R584">
            <v>0</v>
          </cell>
          <cell r="S584">
            <v>7207.96</v>
          </cell>
        </row>
        <row r="585">
          <cell r="C585" t="str">
            <v>代红梅</v>
          </cell>
          <cell r="D585" t="str">
            <v>726</v>
          </cell>
          <cell r="E585" t="str">
            <v>后勤部</v>
          </cell>
          <cell r="F585">
            <v>27</v>
          </cell>
          <cell r="G585">
            <v>2480</v>
          </cell>
          <cell r="H585">
            <v>0</v>
          </cell>
          <cell r="I585">
            <v>0</v>
          </cell>
          <cell r="J585">
            <v>100</v>
          </cell>
          <cell r="K585">
            <v>0</v>
          </cell>
          <cell r="L585">
            <v>20</v>
          </cell>
          <cell r="M585">
            <v>0</v>
          </cell>
          <cell r="N585">
            <v>1045.0999999999999</v>
          </cell>
          <cell r="O585">
            <v>0</v>
          </cell>
          <cell r="P585">
            <v>0</v>
          </cell>
          <cell r="Q585">
            <v>200</v>
          </cell>
          <cell r="R585">
            <v>0</v>
          </cell>
          <cell r="S585">
            <v>3845.1</v>
          </cell>
        </row>
        <row r="586">
          <cell r="C586" t="str">
            <v>钟正芳</v>
          </cell>
          <cell r="D586" t="str">
            <v>117</v>
          </cell>
          <cell r="E586" t="str">
            <v>后勤部</v>
          </cell>
          <cell r="G586">
            <v>2420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</row>
        <row r="587">
          <cell r="C587" t="str">
            <v>朱红红</v>
          </cell>
          <cell r="D587" t="str">
            <v>742</v>
          </cell>
          <cell r="E587" t="str">
            <v>线束车间</v>
          </cell>
          <cell r="F587">
            <v>39.630000000000003</v>
          </cell>
          <cell r="G587">
            <v>2480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20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24</v>
          </cell>
          <cell r="S587">
            <v>6660</v>
          </cell>
        </row>
        <row r="588">
          <cell r="C588" t="str">
            <v>孙思</v>
          </cell>
          <cell r="D588" t="str">
            <v>736</v>
          </cell>
          <cell r="E588" t="str">
            <v>科研部</v>
          </cell>
          <cell r="G588">
            <v>3500</v>
          </cell>
          <cell r="H588">
            <v>0</v>
          </cell>
          <cell r="I588">
            <v>1200</v>
          </cell>
          <cell r="J588">
            <v>500</v>
          </cell>
          <cell r="K588">
            <v>50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</row>
        <row r="589">
          <cell r="C589" t="str">
            <v>张串</v>
          </cell>
          <cell r="D589" t="str">
            <v>735</v>
          </cell>
          <cell r="E589" t="str">
            <v>接插件车间</v>
          </cell>
          <cell r="G589">
            <v>2480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</row>
        <row r="590">
          <cell r="C590" t="str">
            <v>黄红霞</v>
          </cell>
          <cell r="D590" t="str">
            <v>729</v>
          </cell>
          <cell r="E590" t="str">
            <v>线束车间</v>
          </cell>
          <cell r="G590">
            <v>2420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</row>
        <row r="591">
          <cell r="C591" t="str">
            <v>孙玉东</v>
          </cell>
          <cell r="D591" t="str">
            <v>728</v>
          </cell>
          <cell r="E591" t="str">
            <v>电缆车间</v>
          </cell>
          <cell r="F591">
            <v>39.880000000000003</v>
          </cell>
          <cell r="G591">
            <v>2480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20</v>
          </cell>
          <cell r="M591">
            <v>0</v>
          </cell>
          <cell r="N591">
            <v>92</v>
          </cell>
          <cell r="O591">
            <v>0</v>
          </cell>
          <cell r="P591">
            <v>0</v>
          </cell>
          <cell r="Q591">
            <v>400</v>
          </cell>
          <cell r="R591">
            <v>0</v>
          </cell>
          <cell r="S591">
            <v>9705.1376000000018</v>
          </cell>
        </row>
        <row r="592">
          <cell r="C592" t="str">
            <v>邓燕</v>
          </cell>
          <cell r="D592" t="str">
            <v>723</v>
          </cell>
          <cell r="E592" t="str">
            <v>线束车间</v>
          </cell>
          <cell r="G592">
            <v>2480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</row>
        <row r="593">
          <cell r="C593" t="str">
            <v>顾飞飞</v>
          </cell>
          <cell r="D593" t="str">
            <v>722</v>
          </cell>
          <cell r="E593" t="str">
            <v>科研部</v>
          </cell>
          <cell r="F593">
            <v>31.19</v>
          </cell>
          <cell r="G593">
            <v>2480</v>
          </cell>
          <cell r="H593">
            <v>1102.8000000000002</v>
          </cell>
          <cell r="I593">
            <v>440</v>
          </cell>
          <cell r="J593">
            <v>780</v>
          </cell>
          <cell r="K593">
            <v>0</v>
          </cell>
          <cell r="L593">
            <v>20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200</v>
          </cell>
          <cell r="R593">
            <v>0</v>
          </cell>
          <cell r="S593">
            <v>5022.8</v>
          </cell>
        </row>
        <row r="594">
          <cell r="C594" t="str">
            <v>宋天涯</v>
          </cell>
          <cell r="D594" t="str">
            <v>625</v>
          </cell>
          <cell r="E594" t="str">
            <v>线束车间</v>
          </cell>
          <cell r="F594">
            <v>37.44</v>
          </cell>
          <cell r="G594">
            <v>2480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20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6820</v>
          </cell>
        </row>
        <row r="595">
          <cell r="C595" t="str">
            <v>姚宇</v>
          </cell>
          <cell r="D595" t="str">
            <v>451</v>
          </cell>
          <cell r="E595" t="str">
            <v>接插件车间</v>
          </cell>
          <cell r="F595">
            <v>45.75</v>
          </cell>
          <cell r="G595">
            <v>2480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20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200</v>
          </cell>
          <cell r="R595">
            <v>0</v>
          </cell>
          <cell r="S595">
            <v>8870.2000000000007</v>
          </cell>
        </row>
        <row r="596">
          <cell r="C596" t="str">
            <v>吴莲莲</v>
          </cell>
          <cell r="D596" t="str">
            <v>718</v>
          </cell>
          <cell r="E596" t="str">
            <v>科研部</v>
          </cell>
          <cell r="F596">
            <v>25.19</v>
          </cell>
          <cell r="G596">
            <v>3500</v>
          </cell>
          <cell r="H596">
            <v>382.80000000000018</v>
          </cell>
          <cell r="I596">
            <v>1200</v>
          </cell>
          <cell r="J596">
            <v>500</v>
          </cell>
          <cell r="K596">
            <v>0</v>
          </cell>
          <cell r="L596">
            <v>20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200</v>
          </cell>
          <cell r="R596">
            <v>0</v>
          </cell>
          <cell r="S596">
            <v>5802.8</v>
          </cell>
        </row>
        <row r="597">
          <cell r="C597" t="str">
            <v>李朋丽</v>
          </cell>
          <cell r="D597" t="str">
            <v>711</v>
          </cell>
          <cell r="E597" t="str">
            <v>接插件车间</v>
          </cell>
          <cell r="F597">
            <v>39.56</v>
          </cell>
          <cell r="G597">
            <v>2480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20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200</v>
          </cell>
          <cell r="R597">
            <v>24</v>
          </cell>
          <cell r="S597">
            <v>7158.56</v>
          </cell>
        </row>
        <row r="598">
          <cell r="C598" t="str">
            <v>郑涛</v>
          </cell>
          <cell r="D598" t="str">
            <v>705</v>
          </cell>
          <cell r="E598" t="str">
            <v>接插件车间</v>
          </cell>
          <cell r="G598">
            <v>2420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</row>
        <row r="599">
          <cell r="C599" t="str">
            <v>倪燕</v>
          </cell>
          <cell r="D599" t="str">
            <v>652</v>
          </cell>
          <cell r="E599" t="str">
            <v>科研部</v>
          </cell>
          <cell r="F599">
            <v>22.81</v>
          </cell>
          <cell r="G599">
            <v>3500</v>
          </cell>
          <cell r="H599">
            <v>97.199999999999847</v>
          </cell>
          <cell r="I599">
            <v>1000</v>
          </cell>
          <cell r="J599">
            <v>1000</v>
          </cell>
          <cell r="K599">
            <v>0</v>
          </cell>
          <cell r="L599">
            <v>20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200</v>
          </cell>
          <cell r="R599">
            <v>0</v>
          </cell>
          <cell r="S599">
            <v>5817.2</v>
          </cell>
        </row>
        <row r="600">
          <cell r="C600" t="str">
            <v>杨俊杰</v>
          </cell>
          <cell r="D600" t="str">
            <v>396</v>
          </cell>
          <cell r="E600" t="str">
            <v>线束车间</v>
          </cell>
          <cell r="F600">
            <v>37.630000000000003</v>
          </cell>
          <cell r="G600">
            <v>2480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20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8</v>
          </cell>
          <cell r="S600">
            <v>6453</v>
          </cell>
        </row>
        <row r="601">
          <cell r="C601" t="str">
            <v>王品</v>
          </cell>
          <cell r="D601" t="str">
            <v>697</v>
          </cell>
          <cell r="E601" t="str">
            <v>接插件车间</v>
          </cell>
          <cell r="G601">
            <v>2420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</row>
        <row r="602">
          <cell r="C602" t="str">
            <v>孙薇</v>
          </cell>
          <cell r="D602" t="str">
            <v>656</v>
          </cell>
          <cell r="E602" t="str">
            <v>科研部</v>
          </cell>
          <cell r="F602">
            <v>24.5</v>
          </cell>
          <cell r="G602">
            <v>3500</v>
          </cell>
          <cell r="H602">
            <v>300</v>
          </cell>
          <cell r="I602">
            <v>1000</v>
          </cell>
          <cell r="J602">
            <v>1400</v>
          </cell>
          <cell r="K602">
            <v>100</v>
          </cell>
          <cell r="L602">
            <v>20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200</v>
          </cell>
          <cell r="R602">
            <v>0</v>
          </cell>
          <cell r="S602">
            <v>6520</v>
          </cell>
        </row>
        <row r="603">
          <cell r="C603" t="str">
            <v>潘沈心悦</v>
          </cell>
          <cell r="D603" t="str">
            <v>651</v>
          </cell>
          <cell r="E603" t="str">
            <v>科研部</v>
          </cell>
          <cell r="F603">
            <v>24.25</v>
          </cell>
          <cell r="G603">
            <v>3500</v>
          </cell>
          <cell r="H603">
            <v>270</v>
          </cell>
          <cell r="I603">
            <v>1000</v>
          </cell>
          <cell r="J603">
            <v>1000</v>
          </cell>
          <cell r="K603">
            <v>0</v>
          </cell>
          <cell r="L603">
            <v>20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200</v>
          </cell>
          <cell r="R603">
            <v>0</v>
          </cell>
          <cell r="S603">
            <v>5990</v>
          </cell>
        </row>
        <row r="604">
          <cell r="C604" t="str">
            <v>朱瑞娟</v>
          </cell>
          <cell r="D604" t="str">
            <v>520</v>
          </cell>
          <cell r="E604" t="str">
            <v>接插件车间</v>
          </cell>
          <cell r="G604">
            <v>2480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</row>
        <row r="605">
          <cell r="C605" t="str">
            <v>李丽</v>
          </cell>
          <cell r="D605" t="str">
            <v>430</v>
          </cell>
          <cell r="E605" t="str">
            <v>线束车间</v>
          </cell>
          <cell r="G605">
            <v>2480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</row>
        <row r="606">
          <cell r="C606" t="str">
            <v>曹婉玉</v>
          </cell>
          <cell r="D606" t="str">
            <v>640</v>
          </cell>
          <cell r="E606" t="str">
            <v>接插件车间</v>
          </cell>
          <cell r="F606">
            <v>41.63</v>
          </cell>
          <cell r="G606">
            <v>2480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20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7220</v>
          </cell>
        </row>
        <row r="607">
          <cell r="C607" t="str">
            <v>孙爱云</v>
          </cell>
          <cell r="D607" t="str">
            <v>632</v>
          </cell>
          <cell r="E607" t="str">
            <v>接插件车间</v>
          </cell>
          <cell r="G607">
            <v>2480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20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</row>
        <row r="608">
          <cell r="C608" t="str">
            <v>王学梅</v>
          </cell>
          <cell r="D608" t="str">
            <v>619</v>
          </cell>
          <cell r="E608" t="str">
            <v>接插件车间</v>
          </cell>
          <cell r="F608">
            <v>36.31</v>
          </cell>
          <cell r="G608">
            <v>2480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20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6</v>
          </cell>
          <cell r="S608">
            <v>5913</v>
          </cell>
        </row>
        <row r="609">
          <cell r="C609" t="str">
            <v>王海波</v>
          </cell>
          <cell r="D609" t="str">
            <v>617</v>
          </cell>
          <cell r="E609" t="str">
            <v>接插件车间</v>
          </cell>
          <cell r="F609">
            <v>38.69</v>
          </cell>
          <cell r="G609">
            <v>2480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20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6713.4</v>
          </cell>
        </row>
        <row r="610">
          <cell r="C610" t="str">
            <v>陈要</v>
          </cell>
          <cell r="D610" t="str">
            <v>612</v>
          </cell>
          <cell r="E610" t="str">
            <v>接插件车间</v>
          </cell>
          <cell r="F610">
            <v>37.06</v>
          </cell>
          <cell r="G610">
            <v>2480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20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20</v>
          </cell>
          <cell r="S610">
            <v>6700</v>
          </cell>
        </row>
        <row r="611">
          <cell r="C611" t="str">
            <v>付小强</v>
          </cell>
          <cell r="D611" t="str">
            <v>584</v>
          </cell>
          <cell r="E611" t="str">
            <v>接插件车间</v>
          </cell>
          <cell r="G611">
            <v>2480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</row>
        <row r="612">
          <cell r="C612" t="str">
            <v>吴阿芳</v>
          </cell>
          <cell r="D612" t="str">
            <v>567</v>
          </cell>
          <cell r="E612" t="str">
            <v>接插件车间</v>
          </cell>
          <cell r="G612">
            <v>2420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</row>
        <row r="613">
          <cell r="C613" t="str">
            <v>黄彩英</v>
          </cell>
          <cell r="D613" t="str">
            <v>566</v>
          </cell>
          <cell r="E613" t="str">
            <v>仓库</v>
          </cell>
          <cell r="F613">
            <v>37.94</v>
          </cell>
          <cell r="G613">
            <v>2480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20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400</v>
          </cell>
          <cell r="R613">
            <v>0</v>
          </cell>
          <cell r="S613">
            <v>6004.9</v>
          </cell>
        </row>
        <row r="614">
          <cell r="C614" t="str">
            <v>韦彩侠</v>
          </cell>
          <cell r="D614" t="str">
            <v>552</v>
          </cell>
          <cell r="E614" t="str">
            <v>电缆车间</v>
          </cell>
          <cell r="F614">
            <v>42</v>
          </cell>
          <cell r="G614">
            <v>2480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20</v>
          </cell>
          <cell r="M614">
            <v>0</v>
          </cell>
          <cell r="N614">
            <v>112</v>
          </cell>
          <cell r="O614">
            <v>0</v>
          </cell>
          <cell r="P614">
            <v>0</v>
          </cell>
          <cell r="Q614">
            <v>200</v>
          </cell>
          <cell r="R614">
            <v>50</v>
          </cell>
          <cell r="S614">
            <v>7212</v>
          </cell>
        </row>
        <row r="615">
          <cell r="C615" t="str">
            <v>吴建军</v>
          </cell>
          <cell r="D615" t="str">
            <v>533</v>
          </cell>
          <cell r="E615" t="str">
            <v>接插件车间</v>
          </cell>
          <cell r="F615">
            <v>36.56</v>
          </cell>
          <cell r="G615">
            <v>2480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20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5674.73</v>
          </cell>
        </row>
        <row r="616">
          <cell r="C616" t="str">
            <v>杨红伟</v>
          </cell>
          <cell r="D616" t="str">
            <v>521</v>
          </cell>
          <cell r="E616" t="str">
            <v>拉丝车间</v>
          </cell>
          <cell r="G616">
            <v>2420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</row>
        <row r="617">
          <cell r="C617" t="str">
            <v>刘小杰</v>
          </cell>
          <cell r="D617" t="str">
            <v>511</v>
          </cell>
          <cell r="E617" t="str">
            <v>接插件车间</v>
          </cell>
          <cell r="G617">
            <v>2480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</row>
        <row r="618">
          <cell r="C618" t="str">
            <v>刘萌萌</v>
          </cell>
          <cell r="D618" t="str">
            <v>477</v>
          </cell>
          <cell r="E618" t="str">
            <v>线束车间</v>
          </cell>
          <cell r="G618">
            <v>2480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</row>
        <row r="619">
          <cell r="C619" t="str">
            <v>高庆芹</v>
          </cell>
          <cell r="D619" t="str">
            <v>447</v>
          </cell>
          <cell r="E619" t="str">
            <v>电缆车间</v>
          </cell>
          <cell r="F619">
            <v>44.5</v>
          </cell>
          <cell r="G619">
            <v>2480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20</v>
          </cell>
          <cell r="M619">
            <v>0</v>
          </cell>
          <cell r="N619">
            <v>96</v>
          </cell>
          <cell r="O619">
            <v>0</v>
          </cell>
          <cell r="P619">
            <v>0</v>
          </cell>
          <cell r="Q619">
            <v>200</v>
          </cell>
          <cell r="R619">
            <v>0</v>
          </cell>
          <cell r="S619">
            <v>7658.5</v>
          </cell>
        </row>
        <row r="620">
          <cell r="C620" t="str">
            <v>陈燕</v>
          </cell>
          <cell r="D620" t="str">
            <v>437</v>
          </cell>
          <cell r="E620" t="str">
            <v>线束车间</v>
          </cell>
          <cell r="G620">
            <v>2480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20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</row>
        <row r="621">
          <cell r="C621" t="str">
            <v>解东生</v>
          </cell>
          <cell r="D621" t="str">
            <v>143</v>
          </cell>
          <cell r="E621" t="str">
            <v>开线车间</v>
          </cell>
          <cell r="F621">
            <v>41.63</v>
          </cell>
          <cell r="G621">
            <v>2480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20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200</v>
          </cell>
          <cell r="R621">
            <v>0</v>
          </cell>
          <cell r="S621">
            <v>7506.08</v>
          </cell>
        </row>
        <row r="622">
          <cell r="C622" t="str">
            <v>沈梅清</v>
          </cell>
          <cell r="D622" t="str">
            <v>236</v>
          </cell>
          <cell r="E622" t="str">
            <v>后勤部</v>
          </cell>
          <cell r="G622">
            <v>2480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</row>
        <row r="623">
          <cell r="C623" t="str">
            <v>施莉</v>
          </cell>
          <cell r="D623">
            <v>0</v>
          </cell>
          <cell r="E623" t="str">
            <v>科研部</v>
          </cell>
          <cell r="G623">
            <v>2480</v>
          </cell>
          <cell r="H623">
            <v>0</v>
          </cell>
          <cell r="I623">
            <v>940</v>
          </cell>
          <cell r="J623">
            <v>1030</v>
          </cell>
          <cell r="K623">
            <v>50</v>
          </cell>
          <cell r="L623">
            <v>20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</row>
        <row r="624">
          <cell r="C624" t="str">
            <v>郭振</v>
          </cell>
          <cell r="D624" t="str">
            <v>74</v>
          </cell>
          <cell r="E624" t="str">
            <v>电缆车间</v>
          </cell>
          <cell r="F624">
            <v>42.13</v>
          </cell>
          <cell r="G624">
            <v>2480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20</v>
          </cell>
          <cell r="M624">
            <v>0</v>
          </cell>
          <cell r="N624">
            <v>71</v>
          </cell>
          <cell r="O624">
            <v>0</v>
          </cell>
          <cell r="P624">
            <v>0</v>
          </cell>
          <cell r="Q624">
            <v>400</v>
          </cell>
          <cell r="R624">
            <v>0</v>
          </cell>
          <cell r="S624">
            <v>8348.2450000000008</v>
          </cell>
        </row>
        <row r="625">
          <cell r="C625" t="str">
            <v>易俊荣</v>
          </cell>
          <cell r="D625" t="str">
            <v>230</v>
          </cell>
          <cell r="E625" t="str">
            <v>开线车间</v>
          </cell>
          <cell r="G625">
            <v>2480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</row>
        <row r="626">
          <cell r="C626" t="str">
            <v>周润</v>
          </cell>
          <cell r="D626" t="str">
            <v>265</v>
          </cell>
          <cell r="E626" t="str">
            <v>科研部</v>
          </cell>
          <cell r="G626">
            <v>2480</v>
          </cell>
          <cell r="H626">
            <v>0</v>
          </cell>
          <cell r="I626">
            <v>440</v>
          </cell>
          <cell r="J626">
            <v>580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</row>
        <row r="627">
          <cell r="C627" t="str">
            <v>陆军</v>
          </cell>
          <cell r="E627" t="str">
            <v>残疾车间</v>
          </cell>
          <cell r="G627">
            <v>2480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462.5</v>
          </cell>
          <cell r="S627">
            <v>2017.5</v>
          </cell>
        </row>
        <row r="628">
          <cell r="C628" t="str">
            <v>祝金彪</v>
          </cell>
          <cell r="E628" t="str">
            <v>残疾车间</v>
          </cell>
          <cell r="G628">
            <v>2480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662.5</v>
          </cell>
          <cell r="S628">
            <v>1817.5</v>
          </cell>
        </row>
        <row r="629">
          <cell r="C629" t="str">
            <v>王美萍</v>
          </cell>
          <cell r="E629" t="str">
            <v>残疾车间</v>
          </cell>
          <cell r="G629">
            <v>2420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</row>
        <row r="630">
          <cell r="C630" t="str">
            <v>龚福民</v>
          </cell>
          <cell r="E630" t="str">
            <v>残疾车间</v>
          </cell>
          <cell r="G630">
            <v>2480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662.5</v>
          </cell>
          <cell r="S630">
            <v>1817.5</v>
          </cell>
        </row>
        <row r="631">
          <cell r="C631" t="str">
            <v>时利强</v>
          </cell>
          <cell r="E631" t="str">
            <v>天津车间</v>
          </cell>
          <cell r="G631">
            <v>3200</v>
          </cell>
          <cell r="H631">
            <v>0</v>
          </cell>
          <cell r="I631">
            <v>1500</v>
          </cell>
          <cell r="J631">
            <v>1600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</row>
        <row r="632">
          <cell r="C632" t="str">
            <v>周立立</v>
          </cell>
          <cell r="E632" t="str">
            <v>天津车间</v>
          </cell>
          <cell r="G632">
            <v>2480</v>
          </cell>
          <cell r="H632">
            <v>0</v>
          </cell>
          <cell r="I632">
            <v>220</v>
          </cell>
          <cell r="J632">
            <v>400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</row>
        <row r="633">
          <cell r="C633" t="str">
            <v>孙荣荣</v>
          </cell>
          <cell r="E633" t="str">
            <v>天津车间</v>
          </cell>
          <cell r="G633">
            <v>2420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</row>
        <row r="634">
          <cell r="C634" t="str">
            <v>蒲鸿贤</v>
          </cell>
          <cell r="D634" t="str">
            <v>80</v>
          </cell>
          <cell r="E634" t="str">
            <v>接插件车间</v>
          </cell>
          <cell r="F634">
            <v>43.13</v>
          </cell>
          <cell r="G634">
            <v>2480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20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200</v>
          </cell>
          <cell r="R634">
            <v>0</v>
          </cell>
          <cell r="S634">
            <v>8028.5</v>
          </cell>
        </row>
        <row r="635">
          <cell r="C635" t="str">
            <v>李德银</v>
          </cell>
          <cell r="D635" t="str">
            <v>120</v>
          </cell>
          <cell r="E635" t="str">
            <v>开线车间</v>
          </cell>
          <cell r="G635">
            <v>2420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</row>
        <row r="636">
          <cell r="C636" t="str">
            <v>宋燕</v>
          </cell>
          <cell r="D636" t="str">
            <v>208</v>
          </cell>
          <cell r="E636" t="str">
            <v>线束车间</v>
          </cell>
          <cell r="F636">
            <v>35.75</v>
          </cell>
          <cell r="G636">
            <v>2480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20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5</v>
          </cell>
          <cell r="R636">
            <v>0</v>
          </cell>
          <cell r="S636">
            <v>5773</v>
          </cell>
        </row>
        <row r="637">
          <cell r="C637" t="str">
            <v>张博</v>
          </cell>
          <cell r="D637" t="str">
            <v>377</v>
          </cell>
          <cell r="E637" t="str">
            <v>线束车间</v>
          </cell>
          <cell r="G637">
            <v>2480</v>
          </cell>
          <cell r="H637">
            <v>0</v>
          </cell>
          <cell r="I637">
            <v>500</v>
          </cell>
          <cell r="J637">
            <v>3020</v>
          </cell>
          <cell r="K637">
            <v>100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</row>
        <row r="638">
          <cell r="C638" t="str">
            <v>徐旺旺</v>
          </cell>
          <cell r="D638" t="str">
            <v>406</v>
          </cell>
          <cell r="E638" t="str">
            <v>接插件车间</v>
          </cell>
          <cell r="F638">
            <v>42.31</v>
          </cell>
          <cell r="G638">
            <v>2480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20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200</v>
          </cell>
          <cell r="R638">
            <v>14</v>
          </cell>
          <cell r="S638">
            <v>7306.7</v>
          </cell>
        </row>
        <row r="639">
          <cell r="C639" t="str">
            <v>成红霞</v>
          </cell>
          <cell r="D639" t="str">
            <v>427</v>
          </cell>
          <cell r="E639" t="str">
            <v>线束车间</v>
          </cell>
          <cell r="G639">
            <v>2420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</row>
        <row r="640">
          <cell r="C640" t="str">
            <v>吴红刚</v>
          </cell>
          <cell r="D640" t="str">
            <v>460</v>
          </cell>
          <cell r="E640" t="str">
            <v>线束车间</v>
          </cell>
          <cell r="G640">
            <v>2480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</row>
        <row r="641">
          <cell r="C641" t="str">
            <v>万良萍</v>
          </cell>
          <cell r="D641" t="str">
            <v>470</v>
          </cell>
          <cell r="E641" t="str">
            <v>线束车间</v>
          </cell>
          <cell r="F641">
            <v>33.880000000000003</v>
          </cell>
          <cell r="G641">
            <v>2480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20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5622</v>
          </cell>
        </row>
        <row r="642">
          <cell r="C642" t="str">
            <v>褚慧敏</v>
          </cell>
          <cell r="D642" t="str">
            <v>475</v>
          </cell>
          <cell r="E642" t="str">
            <v>线束车间</v>
          </cell>
          <cell r="F642">
            <v>36.44</v>
          </cell>
          <cell r="G642">
            <v>2480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20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2</v>
          </cell>
          <cell r="S642">
            <v>5968</v>
          </cell>
        </row>
        <row r="643">
          <cell r="C643" t="str">
            <v>张艺华</v>
          </cell>
          <cell r="D643" t="str">
            <v>159</v>
          </cell>
          <cell r="E643" t="str">
            <v>科研部</v>
          </cell>
          <cell r="F643">
            <v>17.25</v>
          </cell>
          <cell r="G643">
            <v>2480</v>
          </cell>
          <cell r="H643">
            <v>-570</v>
          </cell>
          <cell r="I643">
            <v>740</v>
          </cell>
          <cell r="J643">
            <v>2680</v>
          </cell>
          <cell r="K643">
            <v>100</v>
          </cell>
          <cell r="L643">
            <v>20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5450</v>
          </cell>
        </row>
        <row r="644">
          <cell r="C644" t="str">
            <v>沈晓霞</v>
          </cell>
          <cell r="D644" t="str">
            <v>0</v>
          </cell>
          <cell r="E644" t="str">
            <v>广州车间</v>
          </cell>
          <cell r="G644">
            <v>2420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</row>
        <row r="645">
          <cell r="C645" t="str">
            <v>朱杰平</v>
          </cell>
          <cell r="E645" t="str">
            <v>广州车间</v>
          </cell>
          <cell r="F645">
            <v>32.25</v>
          </cell>
          <cell r="G645">
            <v>2480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350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5445.5</v>
          </cell>
        </row>
        <row r="646">
          <cell r="C646" t="str">
            <v>陆立军</v>
          </cell>
          <cell r="D646" t="str">
            <v>0</v>
          </cell>
          <cell r="E646" t="str">
            <v>广州车间</v>
          </cell>
          <cell r="G646">
            <v>2420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</row>
        <row r="647">
          <cell r="C647" t="str">
            <v>李敏华</v>
          </cell>
          <cell r="D647" t="str">
            <v>0</v>
          </cell>
          <cell r="E647" t="str">
            <v>广州车间</v>
          </cell>
          <cell r="F647">
            <v>29.69</v>
          </cell>
          <cell r="G647">
            <v>3400</v>
          </cell>
          <cell r="H647">
            <v>923</v>
          </cell>
          <cell r="I647">
            <v>0</v>
          </cell>
          <cell r="J647">
            <v>1000</v>
          </cell>
          <cell r="K647">
            <v>0</v>
          </cell>
          <cell r="L647">
            <v>0</v>
          </cell>
          <cell r="M647">
            <v>0</v>
          </cell>
          <cell r="N647">
            <v>150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5473</v>
          </cell>
        </row>
        <row r="648">
          <cell r="C648" t="str">
            <v>侯宇霞</v>
          </cell>
          <cell r="D648" t="str">
            <v>0</v>
          </cell>
          <cell r="E648" t="str">
            <v>天津车间</v>
          </cell>
          <cell r="G648">
            <v>2420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</row>
        <row r="649">
          <cell r="C649" t="str">
            <v>牛晓</v>
          </cell>
          <cell r="D649" t="str">
            <v>39</v>
          </cell>
          <cell r="E649" t="str">
            <v>仓库</v>
          </cell>
          <cell r="G649">
            <v>2480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</row>
        <row r="650">
          <cell r="C650" t="str">
            <v>张永军</v>
          </cell>
          <cell r="D650" t="str">
            <v>44</v>
          </cell>
          <cell r="E650" t="str">
            <v>拉丝车间</v>
          </cell>
          <cell r="F650">
            <v>39</v>
          </cell>
          <cell r="G650">
            <v>2480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20</v>
          </cell>
          <cell r="M650">
            <v>0</v>
          </cell>
          <cell r="N650">
            <v>112</v>
          </cell>
          <cell r="O650">
            <v>0</v>
          </cell>
          <cell r="P650">
            <v>0</v>
          </cell>
          <cell r="Q650">
            <v>200</v>
          </cell>
          <cell r="R650">
            <v>0</v>
          </cell>
          <cell r="S650">
            <v>6962</v>
          </cell>
        </row>
        <row r="651">
          <cell r="C651" t="str">
            <v>周绍炎</v>
          </cell>
          <cell r="D651" t="str">
            <v>137</v>
          </cell>
          <cell r="E651" t="str">
            <v>线束车间</v>
          </cell>
          <cell r="G651">
            <v>2420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</row>
        <row r="652">
          <cell r="C652" t="str">
            <v>王瑶瑶</v>
          </cell>
          <cell r="D652" t="str">
            <v>60</v>
          </cell>
          <cell r="E652" t="str">
            <v>接插件车间</v>
          </cell>
          <cell r="G652">
            <v>2420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</row>
        <row r="653">
          <cell r="C653" t="str">
            <v>周聪</v>
          </cell>
          <cell r="D653" t="str">
            <v>67</v>
          </cell>
          <cell r="E653" t="str">
            <v>接插件车间</v>
          </cell>
          <cell r="G653">
            <v>2420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</row>
        <row r="654">
          <cell r="C654" t="str">
            <v>罗泽珍</v>
          </cell>
          <cell r="D654" t="str">
            <v>725</v>
          </cell>
          <cell r="E654" t="str">
            <v>广州车间</v>
          </cell>
          <cell r="G654">
            <v>2420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</row>
        <row r="655">
          <cell r="C655" t="str">
            <v>尚晓超</v>
          </cell>
          <cell r="D655" t="str">
            <v>726</v>
          </cell>
          <cell r="E655" t="str">
            <v>广州车间</v>
          </cell>
          <cell r="G655">
            <v>2420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</row>
        <row r="656">
          <cell r="C656" t="str">
            <v>董铁梅</v>
          </cell>
          <cell r="D656" t="str">
            <v>0</v>
          </cell>
          <cell r="E656" t="str">
            <v>天津车间</v>
          </cell>
          <cell r="G656">
            <v>1000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</row>
        <row r="657">
          <cell r="C657" t="str">
            <v>吴红波</v>
          </cell>
          <cell r="D657" t="str">
            <v>212</v>
          </cell>
          <cell r="E657" t="str">
            <v>拉丝车间</v>
          </cell>
          <cell r="G657">
            <v>2420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</row>
        <row r="658">
          <cell r="C658" t="str">
            <v>丁方敬</v>
          </cell>
          <cell r="D658" t="str">
            <v>233</v>
          </cell>
          <cell r="E658" t="str">
            <v>科研部</v>
          </cell>
          <cell r="F658">
            <v>32.630000000000003</v>
          </cell>
          <cell r="G658">
            <v>3500</v>
          </cell>
          <cell r="H658">
            <v>1275.6000000000004</v>
          </cell>
          <cell r="I658">
            <v>1000</v>
          </cell>
          <cell r="J658">
            <v>1000</v>
          </cell>
          <cell r="K658">
            <v>50</v>
          </cell>
          <cell r="L658">
            <v>20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200</v>
          </cell>
          <cell r="R658">
            <v>0</v>
          </cell>
          <cell r="S658">
            <v>7045.6</v>
          </cell>
        </row>
        <row r="659">
          <cell r="C659" t="str">
            <v>曹云花</v>
          </cell>
          <cell r="D659" t="str">
            <v>260</v>
          </cell>
          <cell r="E659" t="str">
            <v>线束车间</v>
          </cell>
          <cell r="F659">
            <v>35</v>
          </cell>
          <cell r="G659">
            <v>2480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20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10</v>
          </cell>
          <cell r="S659">
            <v>6232</v>
          </cell>
        </row>
        <row r="660">
          <cell r="C660" t="str">
            <v>魏晓俊</v>
          </cell>
          <cell r="D660" t="str">
            <v>261</v>
          </cell>
          <cell r="E660" t="str">
            <v>线束车间</v>
          </cell>
          <cell r="G660">
            <v>2480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</row>
        <row r="661">
          <cell r="C661" t="str">
            <v>耿文静</v>
          </cell>
          <cell r="D661" t="str">
            <v>306</v>
          </cell>
          <cell r="E661" t="str">
            <v>开线车间</v>
          </cell>
          <cell r="G661">
            <v>2480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</row>
        <row r="662">
          <cell r="C662" t="str">
            <v>周保连</v>
          </cell>
          <cell r="D662" t="str">
            <v>307</v>
          </cell>
          <cell r="E662" t="str">
            <v>开线车间</v>
          </cell>
          <cell r="G662">
            <v>2480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</row>
        <row r="663">
          <cell r="C663" t="str">
            <v>刘强雨</v>
          </cell>
          <cell r="D663" t="str">
            <v>343</v>
          </cell>
          <cell r="E663" t="str">
            <v>线束车间</v>
          </cell>
          <cell r="F663">
            <v>38.69</v>
          </cell>
          <cell r="G663">
            <v>2480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20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2</v>
          </cell>
          <cell r="S663">
            <v>6718</v>
          </cell>
        </row>
        <row r="664">
          <cell r="C664" t="str">
            <v>房震超</v>
          </cell>
          <cell r="D664" t="str">
            <v>407</v>
          </cell>
          <cell r="E664" t="str">
            <v>接插件车间</v>
          </cell>
          <cell r="F664">
            <v>36.44</v>
          </cell>
          <cell r="G664">
            <v>2480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20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200</v>
          </cell>
          <cell r="R664">
            <v>2</v>
          </cell>
          <cell r="S664">
            <v>6759.1</v>
          </cell>
        </row>
        <row r="665">
          <cell r="C665" t="str">
            <v>刘海英</v>
          </cell>
          <cell r="D665" t="str">
            <v>431</v>
          </cell>
          <cell r="E665" t="str">
            <v>接插件车间</v>
          </cell>
          <cell r="G665">
            <v>2480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</row>
        <row r="666">
          <cell r="C666" t="str">
            <v>展铁军</v>
          </cell>
          <cell r="E666" t="str">
            <v>天津车间</v>
          </cell>
          <cell r="G666">
            <v>2480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</row>
        <row r="667">
          <cell r="C667" t="str">
            <v>韩闻闻</v>
          </cell>
          <cell r="E667" t="str">
            <v>天津车间</v>
          </cell>
          <cell r="G667">
            <v>2480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</row>
        <row r="668">
          <cell r="C668" t="str">
            <v>赵永丽</v>
          </cell>
          <cell r="E668" t="str">
            <v>天津车间</v>
          </cell>
          <cell r="G668">
            <v>2420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</row>
        <row r="669">
          <cell r="C669" t="str">
            <v>康丽红</v>
          </cell>
          <cell r="E669" t="str">
            <v>天津车间</v>
          </cell>
          <cell r="G669">
            <v>2480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</row>
        <row r="670">
          <cell r="C670" t="str">
            <v>贺苹</v>
          </cell>
          <cell r="E670" t="str">
            <v>天津车间</v>
          </cell>
          <cell r="G670">
            <v>2420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</row>
        <row r="671">
          <cell r="C671" t="str">
            <v>郭亭亭</v>
          </cell>
          <cell r="D671" t="str">
            <v>330</v>
          </cell>
          <cell r="E671" t="str">
            <v>仓库配送</v>
          </cell>
          <cell r="G671">
            <v>2480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</row>
        <row r="672">
          <cell r="C672" t="str">
            <v>邱宗扬</v>
          </cell>
          <cell r="D672" t="str">
            <v>286</v>
          </cell>
          <cell r="E672" t="str">
            <v>科研部</v>
          </cell>
          <cell r="F672">
            <v>26.88</v>
          </cell>
          <cell r="G672">
            <v>5000</v>
          </cell>
          <cell r="H672">
            <v>0</v>
          </cell>
          <cell r="I672">
            <v>3000</v>
          </cell>
          <cell r="J672">
            <v>7950</v>
          </cell>
          <cell r="K672">
            <v>50</v>
          </cell>
          <cell r="L672">
            <v>20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200</v>
          </cell>
          <cell r="R672">
            <v>0</v>
          </cell>
          <cell r="S672">
            <v>16220</v>
          </cell>
        </row>
        <row r="673">
          <cell r="C673" t="str">
            <v>吴俊可</v>
          </cell>
          <cell r="E673" t="str">
            <v>发运部</v>
          </cell>
          <cell r="F673">
            <v>22</v>
          </cell>
          <cell r="G673">
            <v>2480</v>
          </cell>
          <cell r="H673">
            <v>0</v>
          </cell>
          <cell r="I673">
            <v>0</v>
          </cell>
          <cell r="J673">
            <v>-480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200</v>
          </cell>
          <cell r="R673">
            <v>0</v>
          </cell>
          <cell r="S673">
            <v>2200</v>
          </cell>
        </row>
        <row r="674">
          <cell r="C674" t="str">
            <v>李春林</v>
          </cell>
          <cell r="E674" t="str">
            <v>广州车间</v>
          </cell>
          <cell r="G674">
            <v>2800</v>
          </cell>
          <cell r="H674">
            <v>0</v>
          </cell>
          <cell r="I674">
            <v>0</v>
          </cell>
          <cell r="J674">
            <v>600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</row>
        <row r="675">
          <cell r="C675" t="str">
            <v>曲俊青</v>
          </cell>
          <cell r="E675" t="str">
            <v>天津车间</v>
          </cell>
          <cell r="G675">
            <v>2420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</row>
        <row r="676">
          <cell r="C676" t="str">
            <v>王闯</v>
          </cell>
          <cell r="E676" t="str">
            <v>天津车间</v>
          </cell>
          <cell r="G676">
            <v>2420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</row>
        <row r="677">
          <cell r="C677" t="str">
            <v>果娟</v>
          </cell>
          <cell r="E677" t="str">
            <v>天津车间</v>
          </cell>
          <cell r="G677">
            <v>2420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</row>
        <row r="678">
          <cell r="C678" t="str">
            <v>刘永雪</v>
          </cell>
          <cell r="E678" t="str">
            <v>天津车间</v>
          </cell>
          <cell r="G678">
            <v>2420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</row>
        <row r="679">
          <cell r="C679" t="str">
            <v>关李娟</v>
          </cell>
          <cell r="E679" t="str">
            <v>天津车间</v>
          </cell>
          <cell r="G679">
            <v>2420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</row>
        <row r="680">
          <cell r="C680" t="str">
            <v>张桂华</v>
          </cell>
          <cell r="E680" t="str">
            <v>天津车间</v>
          </cell>
          <cell r="G680">
            <v>2480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</row>
        <row r="681">
          <cell r="C681" t="str">
            <v>冯杰</v>
          </cell>
          <cell r="D681" t="str">
            <v>36</v>
          </cell>
          <cell r="E681" t="str">
            <v>科研部</v>
          </cell>
          <cell r="F681">
            <v>24.63</v>
          </cell>
          <cell r="G681">
            <v>3500</v>
          </cell>
          <cell r="H681">
            <v>315.59999999999991</v>
          </cell>
          <cell r="I681">
            <v>1000</v>
          </cell>
          <cell r="J681">
            <v>700</v>
          </cell>
          <cell r="K681">
            <v>50</v>
          </cell>
          <cell r="L681">
            <v>20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200</v>
          </cell>
          <cell r="R681">
            <v>0</v>
          </cell>
          <cell r="S681">
            <v>5785.6</v>
          </cell>
        </row>
        <row r="682">
          <cell r="C682" t="str">
            <v>王红梅</v>
          </cell>
          <cell r="E682" t="str">
            <v>残疾车间</v>
          </cell>
          <cell r="G682">
            <v>2480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662.5</v>
          </cell>
          <cell r="S682">
            <v>1817.5</v>
          </cell>
        </row>
        <row r="683">
          <cell r="C683" t="str">
            <v>孙小凤</v>
          </cell>
          <cell r="E683" t="str">
            <v>天津车间</v>
          </cell>
          <cell r="G683">
            <v>2420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</row>
        <row r="684">
          <cell r="C684" t="str">
            <v>薛朝辉</v>
          </cell>
          <cell r="D684" t="str">
            <v>0</v>
          </cell>
          <cell r="E684" t="str">
            <v>仓库</v>
          </cell>
          <cell r="G684">
            <v>2420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</row>
        <row r="685">
          <cell r="C685" t="str">
            <v>施沁</v>
          </cell>
          <cell r="D685" t="str">
            <v>97</v>
          </cell>
          <cell r="E685" t="str">
            <v>科研部</v>
          </cell>
          <cell r="F685">
            <v>22.88</v>
          </cell>
          <cell r="G685">
            <v>3500</v>
          </cell>
          <cell r="H685">
            <v>105.59999999999988</v>
          </cell>
          <cell r="I685">
            <v>1300</v>
          </cell>
          <cell r="J685">
            <v>1000</v>
          </cell>
          <cell r="K685">
            <v>50</v>
          </cell>
          <cell r="L685">
            <v>20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200</v>
          </cell>
          <cell r="R685">
            <v>0</v>
          </cell>
          <cell r="S685">
            <v>6175.5999999999995</v>
          </cell>
        </row>
        <row r="686">
          <cell r="C686" t="str">
            <v>周晓龙</v>
          </cell>
          <cell r="D686" t="str">
            <v>70</v>
          </cell>
          <cell r="E686" t="str">
            <v>接插件车间</v>
          </cell>
          <cell r="F686">
            <v>41.31</v>
          </cell>
          <cell r="G686">
            <v>2480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20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200</v>
          </cell>
          <cell r="R686">
            <v>0</v>
          </cell>
          <cell r="S686">
            <v>7202.9</v>
          </cell>
        </row>
        <row r="687">
          <cell r="C687" t="str">
            <v>吴然涛</v>
          </cell>
          <cell r="D687" t="str">
            <v>119</v>
          </cell>
          <cell r="E687" t="str">
            <v>接插件车间</v>
          </cell>
          <cell r="F687">
            <v>43.19</v>
          </cell>
          <cell r="G687">
            <v>2480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20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200</v>
          </cell>
          <cell r="R687">
            <v>0</v>
          </cell>
          <cell r="S687">
            <v>8339.93</v>
          </cell>
        </row>
        <row r="688">
          <cell r="C688" t="str">
            <v>赵娜</v>
          </cell>
          <cell r="D688" t="str">
            <v>0</v>
          </cell>
          <cell r="E688" t="str">
            <v>天津车间</v>
          </cell>
          <cell r="G688">
            <v>2420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</row>
        <row r="689">
          <cell r="C689" t="str">
            <v>杨镇平</v>
          </cell>
          <cell r="D689" t="str">
            <v>0</v>
          </cell>
          <cell r="E689" t="str">
            <v>广州车间</v>
          </cell>
          <cell r="G689">
            <v>2480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</row>
        <row r="690">
          <cell r="C690" t="str">
            <v>唐明辉</v>
          </cell>
          <cell r="D690" t="str">
            <v>0</v>
          </cell>
          <cell r="E690" t="str">
            <v>广州车间</v>
          </cell>
          <cell r="G690">
            <v>2420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</row>
        <row r="691">
          <cell r="C691" t="str">
            <v>李征东</v>
          </cell>
          <cell r="D691" t="str">
            <v>0</v>
          </cell>
          <cell r="E691" t="str">
            <v>广州车间</v>
          </cell>
          <cell r="G691">
            <v>2480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</row>
        <row r="692">
          <cell r="C692" t="str">
            <v>冯剑锋</v>
          </cell>
          <cell r="D692" t="str">
            <v>0</v>
          </cell>
          <cell r="E692" t="str">
            <v>广州车间</v>
          </cell>
          <cell r="F692">
            <v>31.5</v>
          </cell>
          <cell r="G692">
            <v>3000</v>
          </cell>
          <cell r="H692">
            <v>1140</v>
          </cell>
          <cell r="I692">
            <v>0</v>
          </cell>
          <cell r="J692">
            <v>800</v>
          </cell>
          <cell r="K692">
            <v>0</v>
          </cell>
          <cell r="L692">
            <v>0</v>
          </cell>
          <cell r="M692">
            <v>0</v>
          </cell>
          <cell r="N692">
            <v>510</v>
          </cell>
          <cell r="O692">
            <v>0</v>
          </cell>
          <cell r="P692">
            <v>0</v>
          </cell>
          <cell r="Q692">
            <v>150</v>
          </cell>
          <cell r="R692">
            <v>0</v>
          </cell>
          <cell r="S692">
            <v>5600</v>
          </cell>
        </row>
        <row r="693">
          <cell r="C693" t="str">
            <v>房震</v>
          </cell>
          <cell r="D693" t="str">
            <v>73</v>
          </cell>
          <cell r="E693" t="str">
            <v>接插件车间</v>
          </cell>
          <cell r="F693">
            <v>42.25</v>
          </cell>
          <cell r="G693">
            <v>2480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20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100</v>
          </cell>
          <cell r="R693">
            <v>17</v>
          </cell>
          <cell r="S693">
            <v>7561.31</v>
          </cell>
        </row>
        <row r="694">
          <cell r="C694" t="str">
            <v>葛大明</v>
          </cell>
          <cell r="D694" t="str">
            <v>61</v>
          </cell>
          <cell r="E694" t="str">
            <v>后勤部</v>
          </cell>
          <cell r="F694">
            <v>22</v>
          </cell>
          <cell r="G694">
            <v>2480</v>
          </cell>
          <cell r="H694">
            <v>0</v>
          </cell>
          <cell r="I694">
            <v>200</v>
          </cell>
          <cell r="J694">
            <v>0</v>
          </cell>
          <cell r="K694">
            <v>0</v>
          </cell>
          <cell r="L694">
            <v>20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200</v>
          </cell>
          <cell r="R694">
            <v>0</v>
          </cell>
          <cell r="S694">
            <v>2900</v>
          </cell>
        </row>
        <row r="695">
          <cell r="C695" t="str">
            <v>彭百福</v>
          </cell>
          <cell r="D695" t="str">
            <v>112</v>
          </cell>
          <cell r="E695" t="str">
            <v>接插件车间</v>
          </cell>
          <cell r="F695">
            <v>42.31</v>
          </cell>
          <cell r="G695">
            <v>2480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20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200</v>
          </cell>
          <cell r="R695">
            <v>0</v>
          </cell>
          <cell r="S695">
            <v>6904.7</v>
          </cell>
        </row>
        <row r="696">
          <cell r="C696" t="str">
            <v>吴晓军</v>
          </cell>
          <cell r="D696" t="str">
            <v>0</v>
          </cell>
          <cell r="E696" t="str">
            <v>接插件车间</v>
          </cell>
          <cell r="G696">
            <v>2420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</row>
        <row r="697">
          <cell r="C697" t="str">
            <v>包晓祥</v>
          </cell>
          <cell r="D697" t="str">
            <v>0</v>
          </cell>
          <cell r="E697" t="str">
            <v>接插件车间</v>
          </cell>
          <cell r="G697">
            <v>2420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</row>
        <row r="698">
          <cell r="C698" t="str">
            <v>刁鹏鹏</v>
          </cell>
          <cell r="D698" t="str">
            <v>0</v>
          </cell>
          <cell r="E698" t="str">
            <v>接插件车间</v>
          </cell>
          <cell r="G698">
            <v>2420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</row>
        <row r="699">
          <cell r="C699" t="str">
            <v>陶相勇</v>
          </cell>
          <cell r="D699" t="str">
            <v>182</v>
          </cell>
          <cell r="E699" t="str">
            <v>接插件车间</v>
          </cell>
          <cell r="G699">
            <v>2480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</row>
        <row r="700">
          <cell r="C700" t="str">
            <v>闻振星</v>
          </cell>
          <cell r="D700" t="str">
            <v>0</v>
          </cell>
          <cell r="E700" t="str">
            <v>接插件车间</v>
          </cell>
          <cell r="G700">
            <v>2420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</row>
        <row r="701">
          <cell r="C701" t="str">
            <v>张志国</v>
          </cell>
          <cell r="D701" t="str">
            <v>0</v>
          </cell>
          <cell r="E701" t="str">
            <v>接插件车间</v>
          </cell>
          <cell r="G701">
            <v>2420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</row>
        <row r="702">
          <cell r="C702" t="str">
            <v>黄宏杰</v>
          </cell>
          <cell r="D702" t="str">
            <v>0</v>
          </cell>
          <cell r="E702" t="str">
            <v>接插件车间</v>
          </cell>
          <cell r="G702">
            <v>2420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</row>
        <row r="703">
          <cell r="C703" t="str">
            <v>林秉飞</v>
          </cell>
          <cell r="D703" t="str">
            <v>0</v>
          </cell>
          <cell r="E703" t="str">
            <v>接插件车间</v>
          </cell>
          <cell r="G703">
            <v>2420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</row>
        <row r="704">
          <cell r="C704" t="str">
            <v>郭慧荣</v>
          </cell>
          <cell r="D704" t="str">
            <v>0</v>
          </cell>
          <cell r="E704" t="str">
            <v>天津车间</v>
          </cell>
          <cell r="G704">
            <v>2420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</row>
        <row r="705">
          <cell r="C705" t="str">
            <v>刘胜湘</v>
          </cell>
          <cell r="D705" t="str">
            <v>0</v>
          </cell>
          <cell r="E705" t="str">
            <v>广州车间</v>
          </cell>
          <cell r="G705">
            <v>2420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</row>
        <row r="706">
          <cell r="C706" t="str">
            <v>夏玉华</v>
          </cell>
          <cell r="D706" t="str">
            <v>0</v>
          </cell>
          <cell r="E706" t="str">
            <v>退休、聘用</v>
          </cell>
          <cell r="G706">
            <v>6000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</row>
        <row r="707">
          <cell r="C707" t="str">
            <v>陈丽娜</v>
          </cell>
          <cell r="D707" t="str">
            <v>196</v>
          </cell>
          <cell r="E707" t="str">
            <v>接插件车间</v>
          </cell>
          <cell r="F707">
            <v>39.31</v>
          </cell>
          <cell r="G707">
            <v>2480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20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200</v>
          </cell>
          <cell r="R707">
            <v>28</v>
          </cell>
          <cell r="S707">
            <v>5453.3</v>
          </cell>
        </row>
        <row r="708">
          <cell r="C708" t="str">
            <v>魏康康</v>
          </cell>
          <cell r="E708" t="str">
            <v>接插件车间</v>
          </cell>
          <cell r="G708">
            <v>2420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</row>
        <row r="709">
          <cell r="C709" t="str">
            <v>崔亚行</v>
          </cell>
          <cell r="D709" t="str">
            <v>47</v>
          </cell>
          <cell r="E709" t="str">
            <v>接插件车间</v>
          </cell>
          <cell r="G709">
            <v>2480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</row>
        <row r="710">
          <cell r="C710" t="str">
            <v>乔林锋</v>
          </cell>
          <cell r="D710" t="str">
            <v>231</v>
          </cell>
          <cell r="E710" t="str">
            <v>仓库</v>
          </cell>
          <cell r="G710">
            <v>2480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</row>
        <row r="711">
          <cell r="C711" t="str">
            <v>刘健</v>
          </cell>
          <cell r="E711" t="str">
            <v>天津车间</v>
          </cell>
          <cell r="G711">
            <v>2500</v>
          </cell>
          <cell r="H711">
            <v>0</v>
          </cell>
          <cell r="I711">
            <v>1500</v>
          </cell>
          <cell r="J711">
            <v>900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</row>
        <row r="712">
          <cell r="C712" t="str">
            <v>钟梅</v>
          </cell>
          <cell r="E712" t="str">
            <v>广州车间</v>
          </cell>
          <cell r="F712">
            <v>26.5</v>
          </cell>
          <cell r="G712">
            <v>4750</v>
          </cell>
          <cell r="H712">
            <v>540</v>
          </cell>
          <cell r="I712">
            <v>0</v>
          </cell>
          <cell r="J712">
            <v>1500</v>
          </cell>
          <cell r="K712">
            <v>0</v>
          </cell>
          <cell r="L712">
            <v>0</v>
          </cell>
          <cell r="M712">
            <v>0</v>
          </cell>
          <cell r="N712">
            <v>150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6940</v>
          </cell>
        </row>
        <row r="713">
          <cell r="C713" t="str">
            <v>李军</v>
          </cell>
          <cell r="E713" t="str">
            <v>接插件车间</v>
          </cell>
          <cell r="G713">
            <v>2420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</row>
        <row r="714">
          <cell r="C714" t="str">
            <v>颜雪春</v>
          </cell>
          <cell r="D714" t="str">
            <v>120</v>
          </cell>
          <cell r="E714" t="str">
            <v>科研部</v>
          </cell>
          <cell r="F714">
            <v>23.88</v>
          </cell>
          <cell r="G714">
            <v>2480</v>
          </cell>
          <cell r="H714">
            <v>225.59999999999988</v>
          </cell>
          <cell r="I714">
            <v>3420</v>
          </cell>
          <cell r="J714">
            <v>1000</v>
          </cell>
          <cell r="K714">
            <v>100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200</v>
          </cell>
          <cell r="R714">
            <v>100</v>
          </cell>
          <cell r="S714">
            <v>7325.5999999999995</v>
          </cell>
        </row>
        <row r="715">
          <cell r="C715" t="str">
            <v>陆雪锋</v>
          </cell>
          <cell r="D715" t="str">
            <v>68</v>
          </cell>
          <cell r="E715" t="str">
            <v>仓库</v>
          </cell>
          <cell r="G715">
            <v>2480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</row>
        <row r="716">
          <cell r="C716" t="str">
            <v>倪化珍</v>
          </cell>
          <cell r="D716" t="str">
            <v>41</v>
          </cell>
          <cell r="E716" t="str">
            <v>科研部</v>
          </cell>
          <cell r="F716">
            <v>30.5</v>
          </cell>
          <cell r="G716">
            <v>2480</v>
          </cell>
          <cell r="H716">
            <v>1020</v>
          </cell>
          <cell r="I716">
            <v>240</v>
          </cell>
          <cell r="J716">
            <v>780</v>
          </cell>
          <cell r="K716">
            <v>50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200</v>
          </cell>
          <cell r="R716">
            <v>0</v>
          </cell>
          <cell r="S716">
            <v>4770</v>
          </cell>
        </row>
        <row r="717">
          <cell r="C717" t="str">
            <v>张长华</v>
          </cell>
          <cell r="E717" t="str">
            <v>接插件车间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</row>
        <row r="718">
          <cell r="C718" t="str">
            <v>蒋东琴</v>
          </cell>
          <cell r="D718" t="str">
            <v>134</v>
          </cell>
          <cell r="E718" t="str">
            <v>接插件车间</v>
          </cell>
          <cell r="F718">
            <v>41.88</v>
          </cell>
          <cell r="G718">
            <v>2480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210</v>
          </cell>
          <cell r="R718">
            <v>8</v>
          </cell>
          <cell r="S718">
            <v>7237.84</v>
          </cell>
        </row>
        <row r="719">
          <cell r="C719" t="str">
            <v>王乾</v>
          </cell>
          <cell r="D719" t="str">
            <v>170</v>
          </cell>
          <cell r="E719" t="str">
            <v>拉丝车间</v>
          </cell>
          <cell r="G719">
            <v>2480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</row>
        <row r="720">
          <cell r="C720" t="str">
            <v>张朝峰</v>
          </cell>
          <cell r="D720" t="str">
            <v>183</v>
          </cell>
          <cell r="E720" t="str">
            <v>电缆车间</v>
          </cell>
          <cell r="F720">
            <v>41.5</v>
          </cell>
          <cell r="G720">
            <v>2480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107</v>
          </cell>
          <cell r="O720">
            <v>0</v>
          </cell>
          <cell r="P720">
            <v>0</v>
          </cell>
          <cell r="Q720">
            <v>240</v>
          </cell>
          <cell r="R720">
            <v>70</v>
          </cell>
          <cell r="S720">
            <v>8079</v>
          </cell>
        </row>
        <row r="721">
          <cell r="C721" t="str">
            <v>董玉参</v>
          </cell>
          <cell r="E721" t="str">
            <v>线束车间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</row>
        <row r="722">
          <cell r="C722" t="str">
            <v>吴利利</v>
          </cell>
          <cell r="E722" t="str">
            <v>线束车间</v>
          </cell>
          <cell r="G722">
            <v>2420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</row>
        <row r="723">
          <cell r="C723" t="str">
            <v>白惠惠</v>
          </cell>
          <cell r="D723" t="str">
            <v>273</v>
          </cell>
          <cell r="E723" t="str">
            <v>接插件车间</v>
          </cell>
          <cell r="F723">
            <v>35.880000000000003</v>
          </cell>
          <cell r="G723">
            <v>2480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200</v>
          </cell>
          <cell r="R723">
            <v>4</v>
          </cell>
          <cell r="S723">
            <v>6475</v>
          </cell>
        </row>
        <row r="724">
          <cell r="C724" t="str">
            <v>钱晓青</v>
          </cell>
          <cell r="E724" t="str">
            <v>接插件车间</v>
          </cell>
          <cell r="G724">
            <v>2420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</row>
        <row r="725">
          <cell r="C725" t="str">
            <v>张红霞</v>
          </cell>
          <cell r="D725" t="str">
            <v>294</v>
          </cell>
          <cell r="E725" t="str">
            <v>拉丝车间</v>
          </cell>
          <cell r="F725">
            <v>36</v>
          </cell>
          <cell r="G725">
            <v>2480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104</v>
          </cell>
          <cell r="O725">
            <v>0</v>
          </cell>
          <cell r="P725">
            <v>0</v>
          </cell>
          <cell r="Q725">
            <v>200</v>
          </cell>
          <cell r="R725">
            <v>0</v>
          </cell>
          <cell r="S725">
            <v>6424</v>
          </cell>
        </row>
        <row r="726">
          <cell r="C726" t="str">
            <v>杨伟</v>
          </cell>
          <cell r="D726" t="str">
            <v>295</v>
          </cell>
          <cell r="E726" t="str">
            <v>接插件车间</v>
          </cell>
          <cell r="F726">
            <v>32.630000000000003</v>
          </cell>
          <cell r="G726">
            <v>2480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456</v>
          </cell>
          <cell r="O726">
            <v>0</v>
          </cell>
          <cell r="P726">
            <v>0</v>
          </cell>
          <cell r="Q726">
            <v>200</v>
          </cell>
          <cell r="R726">
            <v>5</v>
          </cell>
          <cell r="S726">
            <v>6850.7</v>
          </cell>
        </row>
        <row r="727">
          <cell r="C727" t="str">
            <v>马凯歌</v>
          </cell>
          <cell r="D727" t="str">
            <v>304</v>
          </cell>
          <cell r="E727" t="str">
            <v>接插件车间</v>
          </cell>
          <cell r="G727">
            <v>2480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</row>
        <row r="728">
          <cell r="C728" t="str">
            <v>宋雪</v>
          </cell>
          <cell r="D728" t="str">
            <v>310</v>
          </cell>
          <cell r="E728" t="str">
            <v>接插件车间</v>
          </cell>
          <cell r="F728">
            <v>40.130000000000003</v>
          </cell>
          <cell r="G728">
            <v>2480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200</v>
          </cell>
          <cell r="R728">
            <v>22</v>
          </cell>
          <cell r="S728">
            <v>7281.01</v>
          </cell>
        </row>
        <row r="729">
          <cell r="C729" t="str">
            <v>黄军军</v>
          </cell>
          <cell r="D729" t="str">
            <v>326</v>
          </cell>
          <cell r="E729" t="str">
            <v>接插件车间</v>
          </cell>
          <cell r="F729">
            <v>27.44</v>
          </cell>
          <cell r="G729">
            <v>2480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4664.8</v>
          </cell>
        </row>
        <row r="730">
          <cell r="C730" t="str">
            <v>杨云兵</v>
          </cell>
          <cell r="E730" t="str">
            <v>接插件车间</v>
          </cell>
          <cell r="G730">
            <v>2420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</row>
        <row r="731">
          <cell r="C731" t="str">
            <v>杨会桃</v>
          </cell>
          <cell r="E731" t="str">
            <v>开线车间</v>
          </cell>
          <cell r="G731">
            <v>2420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</row>
        <row r="732">
          <cell r="C732" t="str">
            <v>程亚平</v>
          </cell>
          <cell r="D732" t="str">
            <v>341</v>
          </cell>
          <cell r="E732" t="str">
            <v>接插件车间</v>
          </cell>
          <cell r="G732">
            <v>2480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</row>
        <row r="733">
          <cell r="C733" t="str">
            <v>吴霞</v>
          </cell>
          <cell r="D733" t="str">
            <v>347</v>
          </cell>
          <cell r="E733" t="str">
            <v>开线车间</v>
          </cell>
          <cell r="F733">
            <v>37.81</v>
          </cell>
          <cell r="G733">
            <v>2480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200</v>
          </cell>
          <cell r="R733">
            <v>48</v>
          </cell>
          <cell r="S733">
            <v>6139.4</v>
          </cell>
        </row>
        <row r="734">
          <cell r="C734" t="str">
            <v>刘纤纤</v>
          </cell>
          <cell r="E734" t="str">
            <v>广州车间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</row>
        <row r="735">
          <cell r="C735" t="str">
            <v>左德娥</v>
          </cell>
          <cell r="E735" t="str">
            <v>天津车间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</row>
        <row r="736">
          <cell r="C736" t="str">
            <v>赵芳</v>
          </cell>
          <cell r="E736" t="str">
            <v>天津车间</v>
          </cell>
          <cell r="G736">
            <v>2480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</row>
        <row r="737">
          <cell r="C737" t="str">
            <v>李明珍</v>
          </cell>
          <cell r="E737" t="str">
            <v>天津车间</v>
          </cell>
          <cell r="G737">
            <v>2480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</row>
        <row r="738">
          <cell r="C738" t="str">
            <v>尚宁宇</v>
          </cell>
          <cell r="E738" t="str">
            <v>接插件车间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</row>
        <row r="739">
          <cell r="C739" t="str">
            <v>罗海山</v>
          </cell>
          <cell r="E739" t="str">
            <v>接插件车间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</row>
        <row r="740">
          <cell r="C740" t="str">
            <v>陆彩红</v>
          </cell>
          <cell r="E740" t="str">
            <v>接插件车间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</row>
        <row r="741">
          <cell r="C741" t="str">
            <v>田向东</v>
          </cell>
          <cell r="E741" t="str">
            <v>开线车间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</row>
        <row r="742">
          <cell r="C742" t="str">
            <v>鲍璐</v>
          </cell>
          <cell r="E742" t="str">
            <v>接插件车间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</row>
        <row r="743">
          <cell r="C743" t="str">
            <v>林倩</v>
          </cell>
          <cell r="E743" t="str">
            <v>线束车间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</row>
        <row r="744">
          <cell r="C744" t="str">
            <v>申晋云</v>
          </cell>
          <cell r="E744" t="str">
            <v>线束车间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</row>
        <row r="745">
          <cell r="C745" t="str">
            <v>何伊玲</v>
          </cell>
          <cell r="E745" t="str">
            <v>广州车间</v>
          </cell>
          <cell r="F745">
            <v>22.25</v>
          </cell>
          <cell r="G745">
            <v>3400</v>
          </cell>
          <cell r="H745">
            <v>30</v>
          </cell>
          <cell r="I745">
            <v>0</v>
          </cell>
          <cell r="J745">
            <v>800</v>
          </cell>
          <cell r="K745">
            <v>0</v>
          </cell>
          <cell r="L745">
            <v>0</v>
          </cell>
          <cell r="M745">
            <v>0</v>
          </cell>
          <cell r="N745">
            <v>150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4380</v>
          </cell>
        </row>
        <row r="746">
          <cell r="C746" t="str">
            <v>余绍志</v>
          </cell>
          <cell r="E746" t="str">
            <v>广州车间</v>
          </cell>
          <cell r="G746">
            <v>2800</v>
          </cell>
          <cell r="H746">
            <v>0</v>
          </cell>
          <cell r="I746">
            <v>0</v>
          </cell>
          <cell r="J746">
            <v>400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</row>
        <row r="747">
          <cell r="C747" t="str">
            <v>莫炳国</v>
          </cell>
          <cell r="E747" t="str">
            <v>广州车间</v>
          </cell>
          <cell r="G747">
            <v>2800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</row>
        <row r="748">
          <cell r="C748" t="str">
            <v>何雪芳</v>
          </cell>
          <cell r="E748" t="str">
            <v>广州车间</v>
          </cell>
          <cell r="G748">
            <v>2800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</row>
        <row r="749">
          <cell r="C749" t="str">
            <v>江爱娣</v>
          </cell>
          <cell r="E749" t="str">
            <v>广州车间</v>
          </cell>
          <cell r="G749">
            <v>2420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</row>
        <row r="750">
          <cell r="C750" t="str">
            <v>李燕婷</v>
          </cell>
          <cell r="E750" t="str">
            <v>广州车间</v>
          </cell>
          <cell r="F750">
            <v>27.63</v>
          </cell>
          <cell r="G750">
            <v>2480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250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4200.38</v>
          </cell>
        </row>
        <row r="751">
          <cell r="C751" t="str">
            <v>李燕珍</v>
          </cell>
          <cell r="E751" t="str">
            <v>广州车间</v>
          </cell>
          <cell r="G751">
            <v>2480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</row>
        <row r="752">
          <cell r="C752" t="str">
            <v>李志伟</v>
          </cell>
          <cell r="E752" t="str">
            <v>广州车间</v>
          </cell>
          <cell r="F752">
            <v>27.63</v>
          </cell>
          <cell r="G752">
            <v>2480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250</v>
          </cell>
          <cell r="O752">
            <v>0</v>
          </cell>
          <cell r="P752">
            <v>0</v>
          </cell>
          <cell r="Q752">
            <v>100</v>
          </cell>
          <cell r="R752">
            <v>0</v>
          </cell>
          <cell r="S752">
            <v>4355.63</v>
          </cell>
        </row>
        <row r="753">
          <cell r="C753" t="str">
            <v>刘喜辉</v>
          </cell>
          <cell r="D753" t="str">
            <v>60</v>
          </cell>
          <cell r="E753" t="str">
            <v>线束车间</v>
          </cell>
          <cell r="F753">
            <v>37.19</v>
          </cell>
          <cell r="G753">
            <v>2480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6073</v>
          </cell>
        </row>
        <row r="754">
          <cell r="C754" t="str">
            <v>邵这</v>
          </cell>
          <cell r="D754" t="str">
            <v>103</v>
          </cell>
          <cell r="E754" t="str">
            <v>接插件车间</v>
          </cell>
          <cell r="G754">
            <v>2480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</row>
        <row r="755">
          <cell r="C755" t="str">
            <v>陆丽芳</v>
          </cell>
          <cell r="D755" t="str">
            <v>154</v>
          </cell>
          <cell r="E755" t="str">
            <v>后勤部</v>
          </cell>
          <cell r="G755">
            <v>2480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</row>
        <row r="756">
          <cell r="C756" t="str">
            <v>焦小英</v>
          </cell>
          <cell r="D756" t="str">
            <v>156</v>
          </cell>
          <cell r="E756" t="str">
            <v>线束车间</v>
          </cell>
          <cell r="G756">
            <v>2480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</row>
        <row r="757">
          <cell r="C757" t="str">
            <v>谢翠荣</v>
          </cell>
          <cell r="D757" t="str">
            <v>161</v>
          </cell>
          <cell r="E757" t="str">
            <v>接插件车间</v>
          </cell>
          <cell r="F757">
            <v>32.75</v>
          </cell>
          <cell r="G757">
            <v>2480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5357.25</v>
          </cell>
        </row>
        <row r="758">
          <cell r="C758" t="str">
            <v>李利</v>
          </cell>
          <cell r="D758" t="str">
            <v>160</v>
          </cell>
          <cell r="E758" t="str">
            <v>接插件车间</v>
          </cell>
          <cell r="G758">
            <v>2480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</row>
        <row r="759">
          <cell r="C759" t="str">
            <v>周东霞</v>
          </cell>
          <cell r="D759" t="str">
            <v>185</v>
          </cell>
          <cell r="E759" t="str">
            <v>线束车间</v>
          </cell>
          <cell r="G759">
            <v>2480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</row>
        <row r="760">
          <cell r="C760" t="str">
            <v>熊士杰</v>
          </cell>
          <cell r="D760" t="str">
            <v>187</v>
          </cell>
          <cell r="E760" t="str">
            <v>接插件车间</v>
          </cell>
          <cell r="G760">
            <v>2480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</row>
        <row r="761">
          <cell r="C761" t="str">
            <v>易丽</v>
          </cell>
          <cell r="D761" t="str">
            <v>194</v>
          </cell>
          <cell r="E761" t="str">
            <v>接插件车间</v>
          </cell>
          <cell r="F761">
            <v>39.44</v>
          </cell>
          <cell r="G761">
            <v>2480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200</v>
          </cell>
          <cell r="R761">
            <v>22</v>
          </cell>
          <cell r="S761">
            <v>7158.88</v>
          </cell>
        </row>
        <row r="762">
          <cell r="C762" t="str">
            <v>吴琼</v>
          </cell>
          <cell r="D762" t="str">
            <v>212</v>
          </cell>
          <cell r="E762" t="str">
            <v>接插件车间</v>
          </cell>
          <cell r="G762">
            <v>2480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</row>
        <row r="763">
          <cell r="C763" t="str">
            <v>赵正华</v>
          </cell>
          <cell r="D763" t="str">
            <v>235</v>
          </cell>
          <cell r="E763" t="str">
            <v>接插件车间</v>
          </cell>
          <cell r="G763">
            <v>2480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</row>
        <row r="764">
          <cell r="C764" t="str">
            <v>朱兆苗</v>
          </cell>
          <cell r="D764" t="str">
            <v>259</v>
          </cell>
          <cell r="E764" t="str">
            <v>线束车间</v>
          </cell>
          <cell r="G764">
            <v>2480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</row>
        <row r="765">
          <cell r="C765" t="str">
            <v>蔡正娟</v>
          </cell>
          <cell r="D765" t="str">
            <v>263</v>
          </cell>
          <cell r="E765" t="str">
            <v>接插件车间</v>
          </cell>
          <cell r="F765">
            <v>43.25</v>
          </cell>
          <cell r="G765">
            <v>2480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200</v>
          </cell>
          <cell r="R765">
            <v>16</v>
          </cell>
          <cell r="S765">
            <v>7363.5</v>
          </cell>
        </row>
        <row r="766">
          <cell r="C766" t="str">
            <v>王辰</v>
          </cell>
          <cell r="D766" t="str">
            <v>353</v>
          </cell>
          <cell r="E766" t="str">
            <v>接插件车间</v>
          </cell>
          <cell r="G766">
            <v>2480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</row>
        <row r="767">
          <cell r="C767" t="str">
            <v>高藏</v>
          </cell>
          <cell r="D767" t="str">
            <v>359</v>
          </cell>
          <cell r="E767" t="str">
            <v>开线车间</v>
          </cell>
          <cell r="G767">
            <v>2480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</row>
        <row r="768">
          <cell r="C768" t="str">
            <v>窦彩虹</v>
          </cell>
          <cell r="D768" t="str">
            <v>376</v>
          </cell>
          <cell r="E768" t="str">
            <v>线束车间</v>
          </cell>
          <cell r="G768">
            <v>2480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</row>
        <row r="769">
          <cell r="C769" t="str">
            <v>姚树友</v>
          </cell>
          <cell r="D769" t="str">
            <v>377</v>
          </cell>
          <cell r="E769" t="str">
            <v>拉丝车间</v>
          </cell>
          <cell r="F769">
            <v>41</v>
          </cell>
          <cell r="G769">
            <v>2480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120</v>
          </cell>
          <cell r="O769">
            <v>0</v>
          </cell>
          <cell r="P769">
            <v>0</v>
          </cell>
          <cell r="Q769">
            <v>200</v>
          </cell>
          <cell r="R769">
            <v>0</v>
          </cell>
          <cell r="S769">
            <v>7175.2</v>
          </cell>
        </row>
        <row r="770">
          <cell r="C770" t="str">
            <v>孙先琴</v>
          </cell>
          <cell r="D770" t="str">
            <v>388</v>
          </cell>
          <cell r="E770" t="str">
            <v>接插件车间</v>
          </cell>
          <cell r="F770">
            <v>41.13</v>
          </cell>
          <cell r="G770">
            <v>2480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200</v>
          </cell>
          <cell r="R770">
            <v>2</v>
          </cell>
          <cell r="S770">
            <v>7667.3</v>
          </cell>
        </row>
        <row r="771">
          <cell r="C771" t="str">
            <v>徐南芳</v>
          </cell>
          <cell r="D771" t="str">
            <v>391</v>
          </cell>
          <cell r="E771" t="str">
            <v>后勤部</v>
          </cell>
          <cell r="F771">
            <v>26</v>
          </cell>
          <cell r="G771">
            <v>2480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1045.0999999999999</v>
          </cell>
          <cell r="O771">
            <v>0</v>
          </cell>
          <cell r="P771">
            <v>0</v>
          </cell>
          <cell r="Q771">
            <v>200</v>
          </cell>
          <cell r="R771">
            <v>0</v>
          </cell>
          <cell r="S771">
            <v>3725.1</v>
          </cell>
        </row>
        <row r="772">
          <cell r="C772" t="str">
            <v>曹彦红</v>
          </cell>
          <cell r="D772" t="str">
            <v>401</v>
          </cell>
          <cell r="E772" t="str">
            <v>接插件车间</v>
          </cell>
          <cell r="G772">
            <v>2480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</row>
        <row r="773">
          <cell r="C773" t="str">
            <v>刘林</v>
          </cell>
          <cell r="D773" t="str">
            <v>403</v>
          </cell>
          <cell r="E773" t="str">
            <v>接插件车间</v>
          </cell>
          <cell r="G773">
            <v>2480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</row>
        <row r="774">
          <cell r="C774" t="str">
            <v>侯万坡</v>
          </cell>
          <cell r="D774" t="str">
            <v>0</v>
          </cell>
          <cell r="E774" t="str">
            <v>接插件车间</v>
          </cell>
          <cell r="G774">
            <v>2420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</row>
        <row r="775">
          <cell r="C775" t="str">
            <v>朱小冲</v>
          </cell>
          <cell r="D775" t="str">
            <v>419</v>
          </cell>
          <cell r="E775" t="str">
            <v>科研部</v>
          </cell>
          <cell r="F775">
            <v>22.25</v>
          </cell>
          <cell r="G775">
            <v>2480</v>
          </cell>
          <cell r="H775">
            <v>30</v>
          </cell>
          <cell r="I775">
            <v>800</v>
          </cell>
          <cell r="J775">
            <v>2670</v>
          </cell>
          <cell r="K775">
            <v>50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200</v>
          </cell>
          <cell r="R775">
            <v>0</v>
          </cell>
          <cell r="S775">
            <v>6230</v>
          </cell>
        </row>
        <row r="776">
          <cell r="C776" t="str">
            <v>李孟标</v>
          </cell>
          <cell r="D776" t="str">
            <v>427</v>
          </cell>
          <cell r="E776" t="str">
            <v>电缆车间</v>
          </cell>
          <cell r="F776">
            <v>40.5</v>
          </cell>
          <cell r="G776">
            <v>2480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98</v>
          </cell>
          <cell r="O776">
            <v>0</v>
          </cell>
          <cell r="P776">
            <v>0</v>
          </cell>
          <cell r="Q776">
            <v>576</v>
          </cell>
          <cell r="R776">
            <v>0</v>
          </cell>
          <cell r="S776">
            <v>8162.8549999999996</v>
          </cell>
        </row>
        <row r="777">
          <cell r="C777" t="str">
            <v>刘振声</v>
          </cell>
          <cell r="D777" t="str">
            <v>0</v>
          </cell>
          <cell r="E777" t="str">
            <v>广州车间</v>
          </cell>
          <cell r="G777">
            <v>2480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</row>
        <row r="778">
          <cell r="C778" t="str">
            <v>邓丽珍</v>
          </cell>
          <cell r="D778" t="str">
            <v>0</v>
          </cell>
          <cell r="E778" t="str">
            <v>广州车间</v>
          </cell>
          <cell r="F778">
            <v>30.5</v>
          </cell>
          <cell r="G778">
            <v>2480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150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4673.1499999999996</v>
          </cell>
        </row>
        <row r="779">
          <cell r="C779" t="str">
            <v>李敏</v>
          </cell>
          <cell r="D779" t="str">
            <v>0</v>
          </cell>
          <cell r="E779" t="str">
            <v>广州车间</v>
          </cell>
          <cell r="G779">
            <v>2480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</row>
        <row r="780">
          <cell r="C780" t="str">
            <v>龙宁</v>
          </cell>
          <cell r="E780" t="str">
            <v>天津车间</v>
          </cell>
          <cell r="G780">
            <v>2480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</row>
        <row r="781">
          <cell r="C781" t="str">
            <v>李鹏飞</v>
          </cell>
          <cell r="D781" t="str">
            <v>0</v>
          </cell>
          <cell r="E781" t="str">
            <v>天津车间</v>
          </cell>
          <cell r="G781">
            <v>2420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</row>
        <row r="782">
          <cell r="C782" t="str">
            <v>郭亚帅</v>
          </cell>
          <cell r="D782" t="str">
            <v>0</v>
          </cell>
          <cell r="E782" t="str">
            <v>天津车间</v>
          </cell>
          <cell r="G782">
            <v>2480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</row>
        <row r="783">
          <cell r="C783" t="str">
            <v>包凤华</v>
          </cell>
          <cell r="D783" t="str">
            <v>0</v>
          </cell>
          <cell r="E783" t="str">
            <v>天津车间</v>
          </cell>
          <cell r="G783">
            <v>2420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</row>
        <row r="784">
          <cell r="C784" t="str">
            <v>王玉飞</v>
          </cell>
          <cell r="D784" t="str">
            <v>368</v>
          </cell>
          <cell r="E784" t="str">
            <v>行政部</v>
          </cell>
          <cell r="F784">
            <v>44.44</v>
          </cell>
          <cell r="G784">
            <v>2480</v>
          </cell>
          <cell r="H784">
            <v>2692.7999999999997</v>
          </cell>
          <cell r="I784">
            <v>720</v>
          </cell>
          <cell r="J784">
            <v>1500</v>
          </cell>
          <cell r="K784">
            <v>0</v>
          </cell>
          <cell r="L784">
            <v>200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200</v>
          </cell>
          <cell r="R784">
            <v>0</v>
          </cell>
          <cell r="S784">
            <v>7792.7999999999993</v>
          </cell>
        </row>
        <row r="785">
          <cell r="C785" t="str">
            <v>康萝男</v>
          </cell>
          <cell r="D785" t="str">
            <v>220</v>
          </cell>
          <cell r="E785" t="str">
            <v>行政部</v>
          </cell>
          <cell r="F785">
            <v>44.75</v>
          </cell>
          <cell r="G785">
            <v>2480</v>
          </cell>
          <cell r="H785">
            <v>2730</v>
          </cell>
          <cell r="I785">
            <v>720</v>
          </cell>
          <cell r="J785">
            <v>1500</v>
          </cell>
          <cell r="K785">
            <v>0</v>
          </cell>
          <cell r="L785">
            <v>200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200</v>
          </cell>
          <cell r="R785">
            <v>0</v>
          </cell>
          <cell r="S785">
            <v>7830</v>
          </cell>
        </row>
        <row r="786">
          <cell r="C786" t="str">
            <v>范新初</v>
          </cell>
          <cell r="D786" t="str">
            <v>34</v>
          </cell>
          <cell r="E786" t="str">
            <v>行政部</v>
          </cell>
          <cell r="F786">
            <v>45.13</v>
          </cell>
          <cell r="G786">
            <v>2480</v>
          </cell>
          <cell r="H786">
            <v>2775.6000000000004</v>
          </cell>
          <cell r="I786">
            <v>720</v>
          </cell>
          <cell r="J786">
            <v>1500</v>
          </cell>
          <cell r="K786">
            <v>0</v>
          </cell>
          <cell r="L786">
            <v>80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200</v>
          </cell>
          <cell r="R786">
            <v>0</v>
          </cell>
          <cell r="S786">
            <v>7755.6</v>
          </cell>
        </row>
        <row r="787">
          <cell r="C787" t="str">
            <v>孙标</v>
          </cell>
          <cell r="D787" t="str">
            <v>151</v>
          </cell>
          <cell r="E787" t="str">
            <v>行政部</v>
          </cell>
          <cell r="F787">
            <v>42.75</v>
          </cell>
          <cell r="G787">
            <v>2480</v>
          </cell>
          <cell r="H787">
            <v>2490</v>
          </cell>
          <cell r="I787">
            <v>720</v>
          </cell>
          <cell r="J787">
            <v>1500</v>
          </cell>
          <cell r="K787">
            <v>0</v>
          </cell>
          <cell r="L787">
            <v>200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200</v>
          </cell>
          <cell r="R787">
            <v>0</v>
          </cell>
          <cell r="S787">
            <v>7590</v>
          </cell>
        </row>
        <row r="788">
          <cell r="C788" t="str">
            <v>康勇</v>
          </cell>
          <cell r="D788" t="str">
            <v>622</v>
          </cell>
          <cell r="E788" t="str">
            <v>线束车间</v>
          </cell>
          <cell r="F788">
            <v>45.31</v>
          </cell>
          <cell r="G788">
            <v>2480</v>
          </cell>
          <cell r="H788">
            <v>2797.2000000000003</v>
          </cell>
          <cell r="I788">
            <v>720</v>
          </cell>
          <cell r="J788">
            <v>1500</v>
          </cell>
          <cell r="K788">
            <v>0</v>
          </cell>
          <cell r="L788">
            <v>140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200</v>
          </cell>
          <cell r="R788">
            <v>0</v>
          </cell>
          <cell r="S788">
            <v>7837.2000000000007</v>
          </cell>
        </row>
        <row r="789">
          <cell r="C789" t="str">
            <v>刘志亮</v>
          </cell>
          <cell r="D789" t="str">
            <v>6</v>
          </cell>
          <cell r="E789" t="str">
            <v>科研部</v>
          </cell>
          <cell r="F789">
            <v>22</v>
          </cell>
          <cell r="G789">
            <v>20000</v>
          </cell>
          <cell r="H789">
            <v>0</v>
          </cell>
          <cell r="I789">
            <v>35000</v>
          </cell>
          <cell r="J789">
            <v>23600</v>
          </cell>
          <cell r="K789">
            <v>0</v>
          </cell>
          <cell r="L789">
            <v>40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200</v>
          </cell>
          <cell r="R789">
            <v>0</v>
          </cell>
          <cell r="S789">
            <v>73941.5</v>
          </cell>
        </row>
        <row r="790">
          <cell r="C790" t="str">
            <v>王少奇</v>
          </cell>
          <cell r="D790" t="str">
            <v>0</v>
          </cell>
          <cell r="E790" t="str">
            <v>天津车间</v>
          </cell>
          <cell r="G790">
            <v>2420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</row>
        <row r="791">
          <cell r="C791" t="str">
            <v>陈柏伸</v>
          </cell>
          <cell r="D791" t="str">
            <v>0</v>
          </cell>
          <cell r="E791" t="str">
            <v>天津车间</v>
          </cell>
          <cell r="G791">
            <v>2500</v>
          </cell>
          <cell r="H791">
            <v>0</v>
          </cell>
          <cell r="I791">
            <v>800</v>
          </cell>
          <cell r="J791">
            <v>350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</row>
        <row r="792">
          <cell r="C792" t="str">
            <v>闫虹</v>
          </cell>
          <cell r="D792" t="str">
            <v>0</v>
          </cell>
          <cell r="E792" t="str">
            <v>天津车间</v>
          </cell>
          <cell r="G792">
            <v>2420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</row>
        <row r="793">
          <cell r="C793" t="str">
            <v>罗丽丹</v>
          </cell>
          <cell r="E793" t="str">
            <v>广州车间</v>
          </cell>
          <cell r="G793">
            <v>3300</v>
          </cell>
          <cell r="H793">
            <v>0</v>
          </cell>
          <cell r="I793">
            <v>0</v>
          </cell>
          <cell r="J793">
            <v>500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</row>
        <row r="794">
          <cell r="C794" t="str">
            <v>庾君</v>
          </cell>
          <cell r="E794" t="str">
            <v>广州车间</v>
          </cell>
          <cell r="G794">
            <v>3200</v>
          </cell>
          <cell r="H794">
            <v>0</v>
          </cell>
          <cell r="I794">
            <v>0</v>
          </cell>
          <cell r="J794">
            <v>700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</row>
        <row r="795">
          <cell r="C795" t="str">
            <v>刘丽霞</v>
          </cell>
          <cell r="E795" t="str">
            <v>广州车间</v>
          </cell>
          <cell r="F795">
            <v>7</v>
          </cell>
          <cell r="G795">
            <v>2800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50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1604.55</v>
          </cell>
        </row>
        <row r="796">
          <cell r="C796" t="str">
            <v>朱永</v>
          </cell>
          <cell r="E796" t="str">
            <v>广州车间</v>
          </cell>
          <cell r="F796">
            <v>20.75</v>
          </cell>
          <cell r="G796">
            <v>2800</v>
          </cell>
          <cell r="H796">
            <v>0</v>
          </cell>
          <cell r="I796">
            <v>0</v>
          </cell>
          <cell r="J796">
            <v>600</v>
          </cell>
          <cell r="K796">
            <v>0</v>
          </cell>
          <cell r="L796">
            <v>0</v>
          </cell>
          <cell r="M796">
            <v>0</v>
          </cell>
          <cell r="N796">
            <v>110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2600</v>
          </cell>
        </row>
        <row r="797">
          <cell r="C797" t="str">
            <v>曾祥金</v>
          </cell>
          <cell r="E797" t="str">
            <v>广州车间</v>
          </cell>
          <cell r="G797">
            <v>2480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</row>
        <row r="798">
          <cell r="C798" t="str">
            <v>黄常花</v>
          </cell>
          <cell r="E798" t="str">
            <v>广州车间</v>
          </cell>
          <cell r="F798">
            <v>28.63</v>
          </cell>
          <cell r="G798">
            <v>2480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250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4117.5</v>
          </cell>
        </row>
        <row r="799">
          <cell r="C799" t="str">
            <v>韦边旁</v>
          </cell>
          <cell r="E799" t="str">
            <v>广州车间</v>
          </cell>
          <cell r="F799">
            <v>27.63</v>
          </cell>
          <cell r="G799">
            <v>2480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250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4314.75</v>
          </cell>
        </row>
        <row r="800">
          <cell r="C800" t="str">
            <v>马玉强</v>
          </cell>
          <cell r="E800" t="str">
            <v>广州车间</v>
          </cell>
          <cell r="G800">
            <v>2480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</row>
        <row r="801">
          <cell r="C801" t="str">
            <v>农绍美</v>
          </cell>
          <cell r="E801" t="str">
            <v>广州车间</v>
          </cell>
          <cell r="G801">
            <v>2480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</row>
        <row r="802">
          <cell r="C802" t="str">
            <v>温思颖</v>
          </cell>
          <cell r="E802" t="str">
            <v>广州车间</v>
          </cell>
          <cell r="G802">
            <v>2480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</row>
        <row r="803">
          <cell r="C803" t="str">
            <v>陆增情</v>
          </cell>
          <cell r="E803" t="str">
            <v>广州车间</v>
          </cell>
          <cell r="G803">
            <v>2480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</row>
        <row r="804">
          <cell r="C804" t="str">
            <v>白建</v>
          </cell>
          <cell r="E804" t="str">
            <v>广州车间</v>
          </cell>
          <cell r="G804">
            <v>2480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</row>
        <row r="805">
          <cell r="C805" t="str">
            <v>李光路</v>
          </cell>
          <cell r="E805" t="str">
            <v>广州车间</v>
          </cell>
          <cell r="F805">
            <v>32.130000000000003</v>
          </cell>
          <cell r="G805">
            <v>2480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250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5068.75</v>
          </cell>
        </row>
        <row r="806">
          <cell r="C806" t="str">
            <v>刘华文</v>
          </cell>
          <cell r="E806" t="str">
            <v>广州车间</v>
          </cell>
          <cell r="G806">
            <v>2420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</row>
        <row r="807">
          <cell r="C807" t="str">
            <v>刘春华</v>
          </cell>
          <cell r="E807" t="str">
            <v>广州车间</v>
          </cell>
          <cell r="G807">
            <v>2480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</row>
        <row r="808">
          <cell r="C808" t="str">
            <v>何燕萍</v>
          </cell>
          <cell r="E808" t="str">
            <v>广州车间</v>
          </cell>
          <cell r="F808">
            <v>32.630000000000003</v>
          </cell>
          <cell r="G808">
            <v>2480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250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5127.4399999999996</v>
          </cell>
        </row>
        <row r="809">
          <cell r="C809" t="str">
            <v>温薛林</v>
          </cell>
          <cell r="E809" t="str">
            <v>广州车间</v>
          </cell>
          <cell r="G809">
            <v>2480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</row>
        <row r="810">
          <cell r="C810" t="str">
            <v>温记清</v>
          </cell>
          <cell r="E810" t="str">
            <v>广州车间</v>
          </cell>
          <cell r="G810">
            <v>2480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</row>
        <row r="811">
          <cell r="C811" t="str">
            <v>刘华勇</v>
          </cell>
          <cell r="E811" t="str">
            <v>广州车间</v>
          </cell>
          <cell r="G811">
            <v>2480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</row>
        <row r="812">
          <cell r="C812" t="str">
            <v>苏锦云</v>
          </cell>
          <cell r="E812" t="str">
            <v>广州车间</v>
          </cell>
          <cell r="G812">
            <v>2480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</row>
        <row r="813">
          <cell r="C813" t="str">
            <v>黄晓伟</v>
          </cell>
          <cell r="E813" t="str">
            <v>发运部</v>
          </cell>
          <cell r="G813">
            <v>3700</v>
          </cell>
          <cell r="H813">
            <v>0</v>
          </cell>
          <cell r="I813">
            <v>0</v>
          </cell>
          <cell r="J813">
            <v>600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</row>
        <row r="814">
          <cell r="C814" t="str">
            <v>董文银</v>
          </cell>
          <cell r="E814" t="str">
            <v>天津车间</v>
          </cell>
          <cell r="G814">
            <v>2480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</row>
        <row r="815">
          <cell r="C815" t="str">
            <v>谭存胜</v>
          </cell>
          <cell r="E815" t="str">
            <v>广州车间</v>
          </cell>
          <cell r="F815">
            <v>33.880000000000003</v>
          </cell>
          <cell r="G815">
            <v>2480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250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6178.13</v>
          </cell>
        </row>
        <row r="816">
          <cell r="C816" t="str">
            <v>杨银</v>
          </cell>
          <cell r="E816" t="str">
            <v>广州车间</v>
          </cell>
          <cell r="G816">
            <v>2480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</row>
        <row r="817">
          <cell r="C817" t="str">
            <v>陈冬梅</v>
          </cell>
          <cell r="E817" t="str">
            <v>广州车间</v>
          </cell>
          <cell r="G817">
            <v>2480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</row>
        <row r="818">
          <cell r="C818" t="str">
            <v>周成</v>
          </cell>
          <cell r="E818" t="str">
            <v>广州车间</v>
          </cell>
          <cell r="F818">
            <v>32.630000000000003</v>
          </cell>
          <cell r="G818">
            <v>2480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250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5339.5</v>
          </cell>
        </row>
        <row r="819">
          <cell r="C819" t="str">
            <v>叶伯成</v>
          </cell>
          <cell r="E819" t="str">
            <v>广州车间</v>
          </cell>
          <cell r="G819">
            <v>2800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</row>
        <row r="820">
          <cell r="C820" t="str">
            <v>刀素珍</v>
          </cell>
          <cell r="E820" t="str">
            <v>广州车间</v>
          </cell>
          <cell r="G820">
            <v>2480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</row>
        <row r="821">
          <cell r="C821" t="str">
            <v>周嘉迪</v>
          </cell>
          <cell r="E821" t="str">
            <v>广州车间</v>
          </cell>
          <cell r="G821">
            <v>2480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</row>
        <row r="822">
          <cell r="C822" t="str">
            <v>谭家旺</v>
          </cell>
          <cell r="E822" t="str">
            <v>广州车间</v>
          </cell>
          <cell r="G822">
            <v>2480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</row>
        <row r="823">
          <cell r="C823" t="str">
            <v>杨文明</v>
          </cell>
          <cell r="E823" t="str">
            <v>广州车间</v>
          </cell>
          <cell r="G823">
            <v>2480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</row>
        <row r="824">
          <cell r="C824" t="str">
            <v>郑明保</v>
          </cell>
          <cell r="E824" t="str">
            <v>广州车间</v>
          </cell>
          <cell r="G824">
            <v>2480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</row>
        <row r="825">
          <cell r="C825" t="str">
            <v>郑明禧</v>
          </cell>
          <cell r="E825" t="str">
            <v>广州车间</v>
          </cell>
          <cell r="G825">
            <v>2480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</row>
        <row r="826">
          <cell r="C826" t="str">
            <v>夏建鸿</v>
          </cell>
          <cell r="D826" t="str">
            <v>18</v>
          </cell>
          <cell r="E826" t="str">
            <v>科研部</v>
          </cell>
          <cell r="G826">
            <v>2480</v>
          </cell>
          <cell r="H826">
            <v>0</v>
          </cell>
          <cell r="I826">
            <v>2370</v>
          </cell>
          <cell r="J826">
            <v>1500</v>
          </cell>
          <cell r="K826">
            <v>50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</row>
        <row r="827">
          <cell r="C827" t="str">
            <v>刘鹏</v>
          </cell>
          <cell r="D827" t="str">
            <v>67</v>
          </cell>
          <cell r="E827" t="str">
            <v>科研部</v>
          </cell>
          <cell r="F827">
            <v>33.19</v>
          </cell>
          <cell r="G827">
            <v>2480</v>
          </cell>
          <cell r="H827">
            <v>1342.7999999999997</v>
          </cell>
          <cell r="I827">
            <v>500</v>
          </cell>
          <cell r="J827">
            <v>2020</v>
          </cell>
          <cell r="K827">
            <v>100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200</v>
          </cell>
          <cell r="R827">
            <v>0</v>
          </cell>
          <cell r="S827">
            <v>6642.7999999999993</v>
          </cell>
        </row>
        <row r="828">
          <cell r="C828" t="str">
            <v>连婷婷</v>
          </cell>
          <cell r="D828" t="str">
            <v>117</v>
          </cell>
          <cell r="E828" t="str">
            <v>线束车间</v>
          </cell>
          <cell r="G828">
            <v>2480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</row>
        <row r="829">
          <cell r="C829" t="str">
            <v>杜美荣</v>
          </cell>
          <cell r="D829" t="str">
            <v>136</v>
          </cell>
          <cell r="E829" t="str">
            <v>电缆车间</v>
          </cell>
          <cell r="F829">
            <v>43.5</v>
          </cell>
          <cell r="G829">
            <v>2480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64</v>
          </cell>
          <cell r="O829">
            <v>0</v>
          </cell>
          <cell r="P829">
            <v>0</v>
          </cell>
          <cell r="Q829">
            <v>200</v>
          </cell>
          <cell r="R829">
            <v>0</v>
          </cell>
          <cell r="S829">
            <v>7441.5</v>
          </cell>
        </row>
        <row r="830">
          <cell r="C830" t="str">
            <v>王伟伟</v>
          </cell>
          <cell r="D830" t="str">
            <v>137</v>
          </cell>
          <cell r="E830" t="str">
            <v>拉丝车间</v>
          </cell>
          <cell r="G830">
            <v>2480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</row>
        <row r="831">
          <cell r="C831" t="str">
            <v>杨亚龙</v>
          </cell>
          <cell r="D831" t="str">
            <v>172</v>
          </cell>
          <cell r="E831" t="str">
            <v>电缆车间</v>
          </cell>
          <cell r="F831">
            <v>40.75</v>
          </cell>
          <cell r="G831">
            <v>2480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102</v>
          </cell>
          <cell r="O831">
            <v>0</v>
          </cell>
          <cell r="P831">
            <v>0</v>
          </cell>
          <cell r="Q831">
            <v>225</v>
          </cell>
          <cell r="R831">
            <v>50</v>
          </cell>
          <cell r="S831">
            <v>9051.2899999999991</v>
          </cell>
        </row>
        <row r="832">
          <cell r="C832" t="str">
            <v>项田田</v>
          </cell>
          <cell r="D832" t="str">
            <v>288</v>
          </cell>
          <cell r="E832" t="str">
            <v>线束车间</v>
          </cell>
          <cell r="F832">
            <v>37.31</v>
          </cell>
          <cell r="G832">
            <v>2480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6</v>
          </cell>
          <cell r="S832">
            <v>6445</v>
          </cell>
        </row>
        <row r="833">
          <cell r="C833" t="str">
            <v>邓泽友</v>
          </cell>
          <cell r="D833" t="str">
            <v>290</v>
          </cell>
          <cell r="E833" t="str">
            <v>开线车间</v>
          </cell>
          <cell r="G833">
            <v>2480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</row>
        <row r="834">
          <cell r="C834" t="str">
            <v>李晓容</v>
          </cell>
          <cell r="D834" t="str">
            <v>321</v>
          </cell>
          <cell r="E834" t="str">
            <v>接插件车间</v>
          </cell>
          <cell r="G834">
            <v>2480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</row>
        <row r="835">
          <cell r="C835" t="str">
            <v>陈小华</v>
          </cell>
          <cell r="D835" t="str">
            <v>327</v>
          </cell>
          <cell r="E835" t="str">
            <v>接插件车间</v>
          </cell>
          <cell r="G835">
            <v>2480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</row>
        <row r="836">
          <cell r="C836" t="str">
            <v>张彦梅</v>
          </cell>
          <cell r="D836" t="str">
            <v>371</v>
          </cell>
          <cell r="E836" t="str">
            <v>开线车间</v>
          </cell>
          <cell r="F836">
            <v>40.69</v>
          </cell>
          <cell r="G836">
            <v>2480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200</v>
          </cell>
          <cell r="R836">
            <v>0</v>
          </cell>
          <cell r="S836">
            <v>7117.3</v>
          </cell>
        </row>
        <row r="837">
          <cell r="C837" t="str">
            <v>顾新昌</v>
          </cell>
          <cell r="D837" t="str">
            <v>385</v>
          </cell>
          <cell r="E837" t="str">
            <v>后勤部</v>
          </cell>
          <cell r="F837">
            <v>27</v>
          </cell>
          <cell r="G837">
            <v>2480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1045.0999999999999</v>
          </cell>
          <cell r="O837">
            <v>0</v>
          </cell>
          <cell r="P837">
            <v>0</v>
          </cell>
          <cell r="Q837">
            <v>200</v>
          </cell>
          <cell r="R837">
            <v>0</v>
          </cell>
          <cell r="S837">
            <v>3725.1</v>
          </cell>
        </row>
        <row r="838">
          <cell r="C838" t="str">
            <v>王艳</v>
          </cell>
          <cell r="D838" t="str">
            <v>392</v>
          </cell>
          <cell r="E838" t="str">
            <v>接插件车间</v>
          </cell>
          <cell r="G838">
            <v>2480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</row>
        <row r="839">
          <cell r="C839" t="str">
            <v>韩凯凯</v>
          </cell>
          <cell r="D839" t="str">
            <v>404</v>
          </cell>
          <cell r="E839" t="str">
            <v>接插件车间</v>
          </cell>
          <cell r="F839">
            <v>39.56</v>
          </cell>
          <cell r="G839">
            <v>2480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200</v>
          </cell>
          <cell r="R839">
            <v>0</v>
          </cell>
          <cell r="S839">
            <v>7287</v>
          </cell>
        </row>
        <row r="840">
          <cell r="C840" t="str">
            <v>闫晓强</v>
          </cell>
          <cell r="D840" t="str">
            <v>412</v>
          </cell>
          <cell r="E840" t="str">
            <v>接插件车间</v>
          </cell>
          <cell r="G840">
            <v>2480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</row>
        <row r="841">
          <cell r="C841" t="str">
            <v>马鋬龙</v>
          </cell>
          <cell r="D841" t="str">
            <v>416</v>
          </cell>
          <cell r="E841" t="str">
            <v>接插件车间</v>
          </cell>
          <cell r="G841">
            <v>2480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</row>
        <row r="842">
          <cell r="C842" t="str">
            <v>王燕</v>
          </cell>
          <cell r="D842" t="str">
            <v>428</v>
          </cell>
          <cell r="E842" t="str">
            <v>线束车间</v>
          </cell>
          <cell r="F842">
            <v>35.880000000000003</v>
          </cell>
          <cell r="G842">
            <v>2480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8</v>
          </cell>
          <cell r="S842">
            <v>6092</v>
          </cell>
        </row>
        <row r="843">
          <cell r="C843" t="str">
            <v>胡国正</v>
          </cell>
          <cell r="D843" t="str">
            <v>421</v>
          </cell>
          <cell r="E843" t="str">
            <v>科研部</v>
          </cell>
          <cell r="F843">
            <v>31.38</v>
          </cell>
          <cell r="G843">
            <v>3500</v>
          </cell>
          <cell r="H843">
            <v>1125.5999999999999</v>
          </cell>
          <cell r="I843">
            <v>1000</v>
          </cell>
          <cell r="J843">
            <v>500</v>
          </cell>
          <cell r="K843">
            <v>50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200</v>
          </cell>
          <cell r="R843">
            <v>0</v>
          </cell>
          <cell r="S843">
            <v>6375.6</v>
          </cell>
        </row>
        <row r="844">
          <cell r="C844" t="str">
            <v>杜星</v>
          </cell>
          <cell r="E844" t="str">
            <v>广州车间</v>
          </cell>
          <cell r="G844">
            <v>2480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</row>
        <row r="845">
          <cell r="C845" t="str">
            <v>戴正春</v>
          </cell>
          <cell r="D845" t="str">
            <v>212</v>
          </cell>
          <cell r="E845" t="str">
            <v>拉丝车间</v>
          </cell>
          <cell r="F845">
            <v>43.5</v>
          </cell>
          <cell r="G845">
            <v>2480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120</v>
          </cell>
          <cell r="O845">
            <v>0</v>
          </cell>
          <cell r="P845">
            <v>0</v>
          </cell>
          <cell r="Q845">
            <v>200</v>
          </cell>
          <cell r="R845">
            <v>0</v>
          </cell>
          <cell r="S845">
            <v>7628</v>
          </cell>
        </row>
        <row r="846">
          <cell r="C846" t="str">
            <v>陆海空</v>
          </cell>
          <cell r="D846" t="str">
            <v>32</v>
          </cell>
          <cell r="E846" t="str">
            <v>科研部</v>
          </cell>
          <cell r="G846">
            <v>2480</v>
          </cell>
          <cell r="H846">
            <v>0</v>
          </cell>
          <cell r="I846">
            <v>2000</v>
          </cell>
          <cell r="J846">
            <v>3000</v>
          </cell>
          <cell r="K846">
            <v>100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</row>
        <row r="847">
          <cell r="C847" t="str">
            <v>徐吉梅</v>
          </cell>
          <cell r="D847" t="str">
            <v>165</v>
          </cell>
          <cell r="E847" t="str">
            <v>线束车间</v>
          </cell>
          <cell r="F847">
            <v>35.880000000000003</v>
          </cell>
          <cell r="G847">
            <v>2480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6637</v>
          </cell>
        </row>
        <row r="848">
          <cell r="C848" t="str">
            <v>孙焕</v>
          </cell>
          <cell r="D848" t="str">
            <v>22</v>
          </cell>
          <cell r="E848" t="str">
            <v>接插件车间</v>
          </cell>
          <cell r="G848">
            <v>2480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</row>
        <row r="849">
          <cell r="C849" t="str">
            <v>王国力</v>
          </cell>
          <cell r="D849" t="str">
            <v>137</v>
          </cell>
          <cell r="E849" t="str">
            <v>接插件车间</v>
          </cell>
          <cell r="F849">
            <v>32.19</v>
          </cell>
          <cell r="G849">
            <v>2480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5589.8</v>
          </cell>
        </row>
        <row r="850">
          <cell r="C850" t="str">
            <v>吴涛</v>
          </cell>
          <cell r="D850" t="str">
            <v>382</v>
          </cell>
          <cell r="E850" t="str">
            <v>仓库</v>
          </cell>
          <cell r="F850">
            <v>27.06</v>
          </cell>
          <cell r="G850">
            <v>2480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100</v>
          </cell>
          <cell r="R850">
            <v>0</v>
          </cell>
          <cell r="S850">
            <v>4429.5999999999995</v>
          </cell>
        </row>
        <row r="851">
          <cell r="C851" t="str">
            <v>牛静</v>
          </cell>
          <cell r="D851" t="str">
            <v>235</v>
          </cell>
          <cell r="E851" t="str">
            <v>开线车间</v>
          </cell>
          <cell r="G851">
            <v>2480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</row>
        <row r="852">
          <cell r="C852" t="str">
            <v>马林建</v>
          </cell>
          <cell r="D852" t="str">
            <v>247</v>
          </cell>
          <cell r="E852" t="str">
            <v>开线车间</v>
          </cell>
          <cell r="G852">
            <v>2480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</row>
        <row r="853">
          <cell r="C853" t="str">
            <v>桂晶莹</v>
          </cell>
          <cell r="D853" t="str">
            <v>248</v>
          </cell>
          <cell r="E853" t="str">
            <v>线束车间</v>
          </cell>
          <cell r="F853">
            <v>38.130000000000003</v>
          </cell>
          <cell r="G853">
            <v>2480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6</v>
          </cell>
          <cell r="S853">
            <v>6094</v>
          </cell>
        </row>
        <row r="854">
          <cell r="C854" t="str">
            <v>周登顺</v>
          </cell>
          <cell r="D854" t="str">
            <v>261</v>
          </cell>
          <cell r="E854" t="str">
            <v>电缆车间</v>
          </cell>
          <cell r="F854">
            <v>42.8</v>
          </cell>
          <cell r="G854">
            <v>2480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76</v>
          </cell>
          <cell r="O854">
            <v>0</v>
          </cell>
          <cell r="P854">
            <v>0</v>
          </cell>
          <cell r="Q854">
            <v>270</v>
          </cell>
          <cell r="R854">
            <v>100</v>
          </cell>
          <cell r="S854">
            <v>8228.2000000000007</v>
          </cell>
        </row>
        <row r="855">
          <cell r="C855" t="str">
            <v>石画梅</v>
          </cell>
          <cell r="D855" t="str">
            <v>338</v>
          </cell>
          <cell r="E855" t="str">
            <v>线束车间</v>
          </cell>
          <cell r="G855">
            <v>2480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</row>
        <row r="856">
          <cell r="C856" t="str">
            <v>张纪永</v>
          </cell>
          <cell r="D856" t="str">
            <v>341</v>
          </cell>
          <cell r="E856" t="str">
            <v>线束车间</v>
          </cell>
          <cell r="F856">
            <v>39.19</v>
          </cell>
          <cell r="G856">
            <v>2480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7025</v>
          </cell>
        </row>
        <row r="857">
          <cell r="C857" t="str">
            <v>韩士领</v>
          </cell>
          <cell r="D857" t="str">
            <v>342</v>
          </cell>
          <cell r="E857" t="str">
            <v>线束车间</v>
          </cell>
          <cell r="F857">
            <v>43</v>
          </cell>
          <cell r="G857">
            <v>2480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8100</v>
          </cell>
        </row>
        <row r="858">
          <cell r="C858" t="str">
            <v>冯伟</v>
          </cell>
          <cell r="D858" t="str">
            <v>350</v>
          </cell>
          <cell r="E858" t="str">
            <v>接插件车间</v>
          </cell>
          <cell r="F858">
            <v>41.69</v>
          </cell>
          <cell r="G858">
            <v>2480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200</v>
          </cell>
          <cell r="R858">
            <v>0</v>
          </cell>
          <cell r="S858">
            <v>7912.69</v>
          </cell>
        </row>
        <row r="859">
          <cell r="C859" t="str">
            <v>陈高强</v>
          </cell>
          <cell r="D859" t="str">
            <v>364</v>
          </cell>
          <cell r="E859" t="str">
            <v>开线车间</v>
          </cell>
          <cell r="F859">
            <v>35.94</v>
          </cell>
          <cell r="G859">
            <v>2480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18</v>
          </cell>
          <cell r="S859">
            <v>6026</v>
          </cell>
        </row>
        <row r="860">
          <cell r="C860" t="str">
            <v>万良清</v>
          </cell>
          <cell r="D860" t="str">
            <v>402</v>
          </cell>
          <cell r="E860" t="str">
            <v>线束车间</v>
          </cell>
          <cell r="F860">
            <v>40.56</v>
          </cell>
          <cell r="G860">
            <v>2480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6562</v>
          </cell>
        </row>
        <row r="861">
          <cell r="C861" t="str">
            <v>闻新</v>
          </cell>
          <cell r="D861" t="str">
            <v>440</v>
          </cell>
          <cell r="E861" t="str">
            <v>线束车间</v>
          </cell>
          <cell r="G861">
            <v>2480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</row>
        <row r="862">
          <cell r="C862" t="str">
            <v>宋志军</v>
          </cell>
          <cell r="D862" t="str">
            <v>170</v>
          </cell>
          <cell r="E862" t="str">
            <v>电缆车间</v>
          </cell>
          <cell r="G862">
            <v>2480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</row>
        <row r="863">
          <cell r="C863" t="str">
            <v>尹付亮</v>
          </cell>
          <cell r="D863" t="str">
            <v>154</v>
          </cell>
          <cell r="E863" t="str">
            <v>接插件车间</v>
          </cell>
          <cell r="G863">
            <v>2480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</row>
        <row r="864">
          <cell r="C864" t="str">
            <v>李梅</v>
          </cell>
          <cell r="D864" t="str">
            <v>249</v>
          </cell>
          <cell r="E864" t="str">
            <v>线束车间</v>
          </cell>
          <cell r="G864">
            <v>2480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</row>
        <row r="865">
          <cell r="C865" t="str">
            <v>张玲</v>
          </cell>
          <cell r="D865" t="str">
            <v>259</v>
          </cell>
          <cell r="E865" t="str">
            <v>线束车间</v>
          </cell>
          <cell r="G865">
            <v>2480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</row>
        <row r="866">
          <cell r="C866" t="str">
            <v>张博</v>
          </cell>
          <cell r="D866" t="str">
            <v>131</v>
          </cell>
          <cell r="E866" t="str">
            <v>科研部</v>
          </cell>
          <cell r="G866">
            <v>2480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</row>
        <row r="867">
          <cell r="C867" t="str">
            <v>马桂芳</v>
          </cell>
          <cell r="D867" t="str">
            <v>748</v>
          </cell>
          <cell r="E867" t="str">
            <v>线束车间</v>
          </cell>
          <cell r="G867">
            <v>2480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</row>
        <row r="868">
          <cell r="C868" t="str">
            <v>赵菊平</v>
          </cell>
          <cell r="D868" t="str">
            <v>330</v>
          </cell>
          <cell r="E868" t="str">
            <v>线束车间</v>
          </cell>
          <cell r="G868">
            <v>2480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</row>
        <row r="869">
          <cell r="C869" t="str">
            <v>施明军</v>
          </cell>
          <cell r="D869" t="str">
            <v>0</v>
          </cell>
          <cell r="E869" t="str">
            <v>广州车间</v>
          </cell>
          <cell r="G869">
            <v>2480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</row>
        <row r="870">
          <cell r="C870" t="str">
            <v>孙飞虎</v>
          </cell>
          <cell r="D870" t="str">
            <v>0</v>
          </cell>
          <cell r="E870" t="str">
            <v>广州车间</v>
          </cell>
          <cell r="G870">
            <v>2480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</row>
        <row r="871">
          <cell r="C871" t="str">
            <v>曾有权</v>
          </cell>
          <cell r="D871" t="str">
            <v>0</v>
          </cell>
          <cell r="E871" t="str">
            <v>广州车间</v>
          </cell>
          <cell r="G871">
            <v>2480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</row>
        <row r="872">
          <cell r="C872" t="str">
            <v>黄利艳</v>
          </cell>
          <cell r="D872" t="str">
            <v>0</v>
          </cell>
          <cell r="E872" t="str">
            <v>广州车间</v>
          </cell>
          <cell r="F872">
            <v>27.25</v>
          </cell>
          <cell r="G872">
            <v>2480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250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4065</v>
          </cell>
        </row>
        <row r="873">
          <cell r="C873" t="str">
            <v>邓小兰</v>
          </cell>
          <cell r="D873" t="str">
            <v>0</v>
          </cell>
          <cell r="E873" t="str">
            <v>广州车间</v>
          </cell>
          <cell r="F873">
            <v>32.94</v>
          </cell>
          <cell r="G873">
            <v>2480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250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5363.8</v>
          </cell>
        </row>
        <row r="874">
          <cell r="C874" t="str">
            <v>白开</v>
          </cell>
          <cell r="D874" t="str">
            <v>0</v>
          </cell>
          <cell r="E874" t="str">
            <v>广州车间</v>
          </cell>
          <cell r="G874">
            <v>2480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</row>
        <row r="875">
          <cell r="C875" t="str">
            <v>王红</v>
          </cell>
          <cell r="D875" t="str">
            <v>0</v>
          </cell>
          <cell r="E875" t="str">
            <v>天津车间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</row>
        <row r="876">
          <cell r="C876" t="str">
            <v>周琳</v>
          </cell>
          <cell r="D876" t="str">
            <v>0</v>
          </cell>
          <cell r="E876" t="str">
            <v>天津车间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</row>
        <row r="877">
          <cell r="C877" t="str">
            <v>莫国斌</v>
          </cell>
          <cell r="D877" t="str">
            <v>0</v>
          </cell>
          <cell r="E877" t="str">
            <v>天津车间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</row>
        <row r="878">
          <cell r="C878" t="str">
            <v>张防云</v>
          </cell>
          <cell r="D878" t="str">
            <v>15</v>
          </cell>
          <cell r="E878" t="str">
            <v>电缆车间</v>
          </cell>
          <cell r="F878">
            <v>43.5</v>
          </cell>
          <cell r="G878">
            <v>2480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128</v>
          </cell>
          <cell r="O878">
            <v>0</v>
          </cell>
          <cell r="P878">
            <v>0</v>
          </cell>
          <cell r="Q878">
            <v>200</v>
          </cell>
          <cell r="R878">
            <v>50</v>
          </cell>
          <cell r="S878">
            <v>7455.5</v>
          </cell>
        </row>
        <row r="879">
          <cell r="C879" t="str">
            <v>赵丽峰</v>
          </cell>
          <cell r="E879" t="str">
            <v>接插件车间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</row>
        <row r="880">
          <cell r="C880" t="str">
            <v>沈注</v>
          </cell>
          <cell r="D880" t="str">
            <v>0</v>
          </cell>
          <cell r="E880" t="str">
            <v>接插件车间</v>
          </cell>
          <cell r="G880">
            <v>2480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</row>
        <row r="881">
          <cell r="C881" t="str">
            <v>奚宝芽</v>
          </cell>
          <cell r="D881" t="str">
            <v>0</v>
          </cell>
          <cell r="E881" t="str">
            <v>电缆车间</v>
          </cell>
          <cell r="G881">
            <v>2480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</row>
        <row r="882">
          <cell r="C882" t="str">
            <v>柳爱香</v>
          </cell>
          <cell r="D882" t="str">
            <v>154</v>
          </cell>
          <cell r="E882" t="str">
            <v>线束车间</v>
          </cell>
          <cell r="F882">
            <v>40.56</v>
          </cell>
          <cell r="G882">
            <v>2480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4</v>
          </cell>
          <cell r="S882">
            <v>6496</v>
          </cell>
        </row>
        <row r="883">
          <cell r="C883" t="str">
            <v>文欣</v>
          </cell>
          <cell r="D883" t="str">
            <v>170</v>
          </cell>
          <cell r="E883" t="str">
            <v>线束车间</v>
          </cell>
          <cell r="F883">
            <v>40.25</v>
          </cell>
          <cell r="G883">
            <v>2480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2</v>
          </cell>
          <cell r="S883">
            <v>6408.35</v>
          </cell>
        </row>
        <row r="884">
          <cell r="C884" t="str">
            <v>文清</v>
          </cell>
          <cell r="D884" t="str">
            <v>0</v>
          </cell>
          <cell r="E884" t="str">
            <v>线束车间</v>
          </cell>
          <cell r="G884">
            <v>2480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</row>
        <row r="885">
          <cell r="C885" t="str">
            <v>朱圆龙</v>
          </cell>
          <cell r="D885" t="str">
            <v>259</v>
          </cell>
          <cell r="E885" t="str">
            <v>电缆车间</v>
          </cell>
          <cell r="F885">
            <v>36.25</v>
          </cell>
          <cell r="G885">
            <v>2480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64</v>
          </cell>
          <cell r="O885">
            <v>0</v>
          </cell>
          <cell r="P885">
            <v>0</v>
          </cell>
          <cell r="Q885">
            <v>200</v>
          </cell>
          <cell r="R885">
            <v>135</v>
          </cell>
          <cell r="S885">
            <v>7127.4250000000002</v>
          </cell>
        </row>
        <row r="886">
          <cell r="C886" t="str">
            <v>韩礼仙</v>
          </cell>
          <cell r="D886" t="str">
            <v>0</v>
          </cell>
          <cell r="E886" t="str">
            <v>线束车间</v>
          </cell>
          <cell r="G886">
            <v>2480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</row>
        <row r="887">
          <cell r="C887" t="str">
            <v>项关羽</v>
          </cell>
          <cell r="D887" t="str">
            <v>131</v>
          </cell>
          <cell r="E887" t="str">
            <v>科研部</v>
          </cell>
          <cell r="F887">
            <v>25.439999999999998</v>
          </cell>
          <cell r="G887">
            <v>5000</v>
          </cell>
          <cell r="H887">
            <v>0</v>
          </cell>
          <cell r="I887">
            <v>3000</v>
          </cell>
          <cell r="J887">
            <v>7900</v>
          </cell>
          <cell r="K887">
            <v>100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16000</v>
          </cell>
        </row>
        <row r="888">
          <cell r="C888" t="str">
            <v>张丽平</v>
          </cell>
          <cell r="D888" t="str">
            <v>0</v>
          </cell>
          <cell r="E888" t="str">
            <v>接插件车间</v>
          </cell>
          <cell r="G888">
            <v>2480</v>
          </cell>
          <cell r="H888">
            <v>0</v>
          </cell>
          <cell r="I888">
            <v>740</v>
          </cell>
          <cell r="J888">
            <v>900</v>
          </cell>
          <cell r="K888">
            <v>50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</row>
        <row r="889">
          <cell r="C889" t="str">
            <v>李备</v>
          </cell>
          <cell r="D889" t="str">
            <v>0</v>
          </cell>
          <cell r="E889" t="str">
            <v>仓库</v>
          </cell>
          <cell r="G889">
            <v>2480</v>
          </cell>
          <cell r="H889">
            <v>0</v>
          </cell>
          <cell r="I889">
            <v>440</v>
          </cell>
          <cell r="J889">
            <v>1080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</row>
        <row r="890">
          <cell r="C890" t="str">
            <v>易斌</v>
          </cell>
          <cell r="D890" t="str">
            <v>0</v>
          </cell>
          <cell r="E890" t="str">
            <v>接插件车间</v>
          </cell>
          <cell r="G890">
            <v>2480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</row>
        <row r="891">
          <cell r="C891" t="str">
            <v>康秀英</v>
          </cell>
          <cell r="D891" t="str">
            <v>353</v>
          </cell>
          <cell r="E891" t="str">
            <v>仓库</v>
          </cell>
          <cell r="F891">
            <v>31</v>
          </cell>
          <cell r="G891">
            <v>2480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700</v>
          </cell>
          <cell r="R891">
            <v>0</v>
          </cell>
          <cell r="S891">
            <v>5350</v>
          </cell>
        </row>
        <row r="892">
          <cell r="C892" t="str">
            <v>何晓青</v>
          </cell>
          <cell r="D892" t="str">
            <v>401</v>
          </cell>
          <cell r="E892" t="str">
            <v>科研部</v>
          </cell>
          <cell r="F892">
            <v>23</v>
          </cell>
          <cell r="G892">
            <v>3500</v>
          </cell>
          <cell r="H892">
            <v>120</v>
          </cell>
          <cell r="I892">
            <v>1000</v>
          </cell>
          <cell r="J892">
            <v>1000</v>
          </cell>
          <cell r="K892">
            <v>50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200</v>
          </cell>
          <cell r="R892">
            <v>0</v>
          </cell>
          <cell r="S892">
            <v>5870</v>
          </cell>
        </row>
        <row r="893">
          <cell r="C893" t="str">
            <v>葛建海</v>
          </cell>
          <cell r="D893" t="str">
            <v>453</v>
          </cell>
          <cell r="E893" t="str">
            <v>电缆车间</v>
          </cell>
          <cell r="F893">
            <v>43.5</v>
          </cell>
          <cell r="G893">
            <v>2480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160</v>
          </cell>
          <cell r="O893">
            <v>0</v>
          </cell>
          <cell r="P893">
            <v>0</v>
          </cell>
          <cell r="Q893">
            <v>300</v>
          </cell>
          <cell r="R893">
            <v>0</v>
          </cell>
          <cell r="S893">
            <v>7637.5</v>
          </cell>
        </row>
        <row r="894">
          <cell r="C894" t="str">
            <v>李富云</v>
          </cell>
          <cell r="D894" t="str">
            <v>454</v>
          </cell>
          <cell r="E894" t="str">
            <v>线束车间</v>
          </cell>
          <cell r="F894">
            <v>35.630000000000003</v>
          </cell>
          <cell r="G894">
            <v>2480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5</v>
          </cell>
          <cell r="R894">
            <v>0</v>
          </cell>
          <cell r="S894">
            <v>5978.35</v>
          </cell>
        </row>
        <row r="895">
          <cell r="C895" t="str">
            <v>郑欢</v>
          </cell>
          <cell r="D895" t="str">
            <v>456</v>
          </cell>
          <cell r="E895" t="str">
            <v>线束车间</v>
          </cell>
          <cell r="F895">
            <v>34.56</v>
          </cell>
          <cell r="G895">
            <v>2480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5800</v>
          </cell>
        </row>
        <row r="896">
          <cell r="C896" t="str">
            <v>李常青</v>
          </cell>
          <cell r="D896" t="str">
            <v>0</v>
          </cell>
          <cell r="E896" t="str">
            <v>接插件车间</v>
          </cell>
          <cell r="G896">
            <v>2480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</row>
        <row r="897">
          <cell r="C897" t="str">
            <v>曲亚</v>
          </cell>
          <cell r="E897" t="str">
            <v>线束车间</v>
          </cell>
          <cell r="G897">
            <v>2480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</row>
        <row r="898">
          <cell r="C898" t="str">
            <v>吴世朋</v>
          </cell>
          <cell r="D898" t="str">
            <v>0</v>
          </cell>
          <cell r="E898" t="str">
            <v>接插件车间</v>
          </cell>
          <cell r="G898">
            <v>2480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</row>
        <row r="899">
          <cell r="C899" t="str">
            <v>赵清玉</v>
          </cell>
          <cell r="E899" t="str">
            <v>天津车间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</row>
        <row r="900">
          <cell r="C900" t="str">
            <v>黎军</v>
          </cell>
          <cell r="E900" t="str">
            <v>广州车间</v>
          </cell>
          <cell r="G900">
            <v>2480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</row>
        <row r="901">
          <cell r="C901" t="str">
            <v>雷丹</v>
          </cell>
          <cell r="E901" t="str">
            <v>广州车间</v>
          </cell>
          <cell r="F901">
            <v>32.5</v>
          </cell>
          <cell r="G901">
            <v>2480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250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5060</v>
          </cell>
        </row>
        <row r="902">
          <cell r="C902" t="str">
            <v>易昌花</v>
          </cell>
          <cell r="E902" t="str">
            <v>广州车间</v>
          </cell>
          <cell r="F902">
            <v>25</v>
          </cell>
          <cell r="G902">
            <v>2480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150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3915</v>
          </cell>
        </row>
        <row r="903">
          <cell r="C903" t="str">
            <v>李晶</v>
          </cell>
          <cell r="E903" t="str">
            <v>天津车间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</row>
        <row r="904">
          <cell r="C904" t="str">
            <v>赵彦辉</v>
          </cell>
          <cell r="E904" t="str">
            <v>天津车间</v>
          </cell>
          <cell r="G904">
            <v>2480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</row>
        <row r="905">
          <cell r="C905" t="str">
            <v>陈娟</v>
          </cell>
          <cell r="E905" t="str">
            <v>天津车间</v>
          </cell>
          <cell r="G905">
            <v>2480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</row>
        <row r="906">
          <cell r="C906" t="str">
            <v>陈婷婷</v>
          </cell>
          <cell r="E906" t="str">
            <v>天津车间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</row>
        <row r="907">
          <cell r="C907" t="str">
            <v>张四菊</v>
          </cell>
          <cell r="E907" t="str">
            <v>天津车间</v>
          </cell>
          <cell r="G907">
            <v>2480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</row>
        <row r="908">
          <cell r="C908" t="str">
            <v>李梅</v>
          </cell>
          <cell r="D908" t="str">
            <v>478</v>
          </cell>
          <cell r="E908" t="str">
            <v>线束车间</v>
          </cell>
          <cell r="F908">
            <v>37.06</v>
          </cell>
          <cell r="G908">
            <v>2480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45</v>
          </cell>
          <cell r="S908">
            <v>6455</v>
          </cell>
        </row>
        <row r="909">
          <cell r="C909" t="str">
            <v>殷鹏飞</v>
          </cell>
          <cell r="D909" t="str">
            <v>479</v>
          </cell>
          <cell r="E909" t="str">
            <v>科研部</v>
          </cell>
          <cell r="F909">
            <v>30.13</v>
          </cell>
          <cell r="G909">
            <v>2480</v>
          </cell>
          <cell r="H909">
            <v>975.59999999999991</v>
          </cell>
          <cell r="I909">
            <v>1000</v>
          </cell>
          <cell r="J909">
            <v>3520</v>
          </cell>
          <cell r="K909">
            <v>50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200</v>
          </cell>
          <cell r="R909">
            <v>0</v>
          </cell>
          <cell r="S909">
            <v>8225.6</v>
          </cell>
        </row>
        <row r="910">
          <cell r="C910" t="str">
            <v>卢勤勤</v>
          </cell>
          <cell r="D910" t="str">
            <v>480</v>
          </cell>
          <cell r="E910" t="str">
            <v>接插件车间</v>
          </cell>
          <cell r="F910">
            <v>38.44</v>
          </cell>
          <cell r="G910">
            <v>2480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22</v>
          </cell>
          <cell r="S910">
            <v>6435.92</v>
          </cell>
        </row>
        <row r="911">
          <cell r="C911" t="str">
            <v>宣爱平</v>
          </cell>
          <cell r="D911" t="str">
            <v>481</v>
          </cell>
          <cell r="E911" t="str">
            <v>接插件车间</v>
          </cell>
          <cell r="F911">
            <v>39.81</v>
          </cell>
          <cell r="G911">
            <v>2480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200</v>
          </cell>
          <cell r="R911">
            <v>24</v>
          </cell>
          <cell r="S911">
            <v>6824.27</v>
          </cell>
        </row>
        <row r="912">
          <cell r="C912" t="str">
            <v>易守根</v>
          </cell>
          <cell r="D912" t="str">
            <v>487</v>
          </cell>
          <cell r="E912" t="str">
            <v>开线车间</v>
          </cell>
          <cell r="F912">
            <v>39.880000000000003</v>
          </cell>
          <cell r="G912">
            <v>2480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200</v>
          </cell>
          <cell r="R912">
            <v>0</v>
          </cell>
          <cell r="S912">
            <v>7179</v>
          </cell>
        </row>
        <row r="913">
          <cell r="C913" t="str">
            <v>罗文秀</v>
          </cell>
          <cell r="D913" t="str">
            <v>489</v>
          </cell>
          <cell r="E913" t="str">
            <v>线束车间</v>
          </cell>
          <cell r="F913">
            <v>36</v>
          </cell>
          <cell r="G913">
            <v>2480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8</v>
          </cell>
          <cell r="S913">
            <v>5742</v>
          </cell>
        </row>
        <row r="914">
          <cell r="C914" t="str">
            <v>李丙银</v>
          </cell>
          <cell r="D914" t="str">
            <v>496</v>
          </cell>
          <cell r="E914" t="str">
            <v>接插件车间</v>
          </cell>
          <cell r="F914">
            <v>39.5</v>
          </cell>
          <cell r="G914">
            <v>2480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225</v>
          </cell>
          <cell r="R914">
            <v>22</v>
          </cell>
          <cell r="S914">
            <v>7326.7</v>
          </cell>
        </row>
        <row r="915">
          <cell r="C915" t="str">
            <v>牛小霞</v>
          </cell>
          <cell r="E915" t="str">
            <v>科研部</v>
          </cell>
          <cell r="G915">
            <v>2480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</row>
        <row r="916">
          <cell r="C916" t="str">
            <v>曹攀攀</v>
          </cell>
          <cell r="D916" t="str">
            <v>13</v>
          </cell>
          <cell r="E916" t="str">
            <v>电缆车间</v>
          </cell>
          <cell r="F916">
            <v>42</v>
          </cell>
          <cell r="G916">
            <v>2480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112</v>
          </cell>
          <cell r="O916">
            <v>0</v>
          </cell>
          <cell r="P916">
            <v>0</v>
          </cell>
          <cell r="Q916">
            <v>250</v>
          </cell>
          <cell r="R916">
            <v>20</v>
          </cell>
          <cell r="S916">
            <v>8112</v>
          </cell>
        </row>
        <row r="917">
          <cell r="C917" t="str">
            <v>朱樱樱</v>
          </cell>
          <cell r="E917" t="str">
            <v>线束车间</v>
          </cell>
          <cell r="G917">
            <v>2480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</row>
        <row r="918">
          <cell r="C918" t="str">
            <v>兰文明</v>
          </cell>
          <cell r="D918" t="str">
            <v>48</v>
          </cell>
          <cell r="E918" t="str">
            <v>接插件车间</v>
          </cell>
          <cell r="F918">
            <v>42.75</v>
          </cell>
          <cell r="G918">
            <v>2480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200</v>
          </cell>
          <cell r="R918">
            <v>0</v>
          </cell>
          <cell r="S918">
            <v>8284.7000000000007</v>
          </cell>
        </row>
        <row r="919">
          <cell r="C919" t="str">
            <v>骆夏丽</v>
          </cell>
          <cell r="E919" t="str">
            <v>线束车间</v>
          </cell>
          <cell r="G919">
            <v>2480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</row>
        <row r="920">
          <cell r="C920" t="str">
            <v>李士旺</v>
          </cell>
          <cell r="D920" t="str">
            <v>190</v>
          </cell>
          <cell r="E920" t="str">
            <v>线束车间</v>
          </cell>
          <cell r="F920">
            <v>31.56</v>
          </cell>
          <cell r="G920">
            <v>2480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5530</v>
          </cell>
        </row>
        <row r="921">
          <cell r="C921" t="str">
            <v>方春芬</v>
          </cell>
          <cell r="D921" t="str">
            <v>226</v>
          </cell>
          <cell r="E921" t="str">
            <v>线束车间</v>
          </cell>
          <cell r="F921">
            <v>34.5</v>
          </cell>
          <cell r="G921">
            <v>2480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4</v>
          </cell>
          <cell r="S921">
            <v>5596</v>
          </cell>
        </row>
        <row r="922">
          <cell r="C922" t="str">
            <v>王伦刚</v>
          </cell>
          <cell r="E922" t="str">
            <v>仓库配送</v>
          </cell>
          <cell r="G922">
            <v>2480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</row>
        <row r="923">
          <cell r="C923" t="str">
            <v>周晓玥</v>
          </cell>
          <cell r="D923" t="str">
            <v>160</v>
          </cell>
          <cell r="E923" t="str">
            <v>科研部</v>
          </cell>
          <cell r="G923">
            <v>2480</v>
          </cell>
          <cell r="H923">
            <v>0</v>
          </cell>
          <cell r="I923">
            <v>2020</v>
          </cell>
          <cell r="J923">
            <v>500</v>
          </cell>
          <cell r="K923">
            <v>100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</row>
        <row r="924">
          <cell r="C924" t="str">
            <v>黄昌论</v>
          </cell>
          <cell r="E924" t="str">
            <v>广州车间</v>
          </cell>
          <cell r="G924">
            <v>2480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</row>
        <row r="925">
          <cell r="C925" t="str">
            <v>林继达</v>
          </cell>
          <cell r="E925" t="str">
            <v>广州车间</v>
          </cell>
          <cell r="F925">
            <v>32.5</v>
          </cell>
          <cell r="G925">
            <v>2480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250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5027.5</v>
          </cell>
        </row>
        <row r="926">
          <cell r="C926" t="str">
            <v>林起库</v>
          </cell>
          <cell r="E926" t="str">
            <v>广州车间</v>
          </cell>
          <cell r="G926">
            <v>2480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</row>
        <row r="927">
          <cell r="C927" t="str">
            <v>陈朝霞</v>
          </cell>
          <cell r="E927" t="str">
            <v>广州车间</v>
          </cell>
          <cell r="G927">
            <v>2480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</row>
        <row r="928">
          <cell r="C928" t="str">
            <v>曾文静</v>
          </cell>
          <cell r="E928" t="str">
            <v>广州车间</v>
          </cell>
          <cell r="F928">
            <v>24.31</v>
          </cell>
          <cell r="G928">
            <v>2480</v>
          </cell>
          <cell r="H928">
            <v>278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150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4228</v>
          </cell>
        </row>
        <row r="929">
          <cell r="C929" t="str">
            <v>李志信</v>
          </cell>
          <cell r="D929" t="str">
            <v>182</v>
          </cell>
          <cell r="E929" t="str">
            <v>线束车间</v>
          </cell>
          <cell r="F929">
            <v>35.630000000000003</v>
          </cell>
          <cell r="G929">
            <v>2480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6100</v>
          </cell>
        </row>
        <row r="930">
          <cell r="C930" t="str">
            <v>肖志强</v>
          </cell>
          <cell r="D930" t="str">
            <v>247</v>
          </cell>
          <cell r="E930" t="str">
            <v>线束车间</v>
          </cell>
          <cell r="F930">
            <v>38.630000000000003</v>
          </cell>
          <cell r="G930">
            <v>2480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6886</v>
          </cell>
        </row>
        <row r="931">
          <cell r="C931" t="str">
            <v>曹家英</v>
          </cell>
          <cell r="D931" t="str">
            <v>277</v>
          </cell>
          <cell r="E931" t="str">
            <v>线束车间</v>
          </cell>
          <cell r="F931">
            <v>43.38</v>
          </cell>
          <cell r="G931">
            <v>2480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7483.21</v>
          </cell>
        </row>
        <row r="932">
          <cell r="C932" t="str">
            <v>朱鲁翠</v>
          </cell>
          <cell r="D932" t="str">
            <v>297</v>
          </cell>
          <cell r="E932" t="str">
            <v>线束车间</v>
          </cell>
          <cell r="F932">
            <v>36.06</v>
          </cell>
          <cell r="G932">
            <v>2480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16</v>
          </cell>
          <cell r="R932">
            <v>0</v>
          </cell>
          <cell r="S932">
            <v>6016</v>
          </cell>
        </row>
        <row r="933">
          <cell r="C933" t="str">
            <v>江慧</v>
          </cell>
          <cell r="D933" t="str">
            <v>307</v>
          </cell>
          <cell r="E933" t="str">
            <v>接插件车间</v>
          </cell>
          <cell r="F933">
            <v>35.25</v>
          </cell>
          <cell r="G933">
            <v>2480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200</v>
          </cell>
          <cell r="R933">
            <v>2</v>
          </cell>
          <cell r="S933">
            <v>6014.25</v>
          </cell>
        </row>
        <row r="934">
          <cell r="C934" t="str">
            <v>陈书杰</v>
          </cell>
          <cell r="D934" t="str">
            <v>0</v>
          </cell>
          <cell r="E934" t="str">
            <v>接插件车间</v>
          </cell>
          <cell r="G934">
            <v>2480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</row>
        <row r="935">
          <cell r="C935" t="str">
            <v>马帅龙</v>
          </cell>
          <cell r="D935" t="str">
            <v>0</v>
          </cell>
          <cell r="E935" t="str">
            <v>接插件车间</v>
          </cell>
          <cell r="G935">
            <v>2480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</row>
        <row r="936">
          <cell r="C936" t="str">
            <v>黄成平</v>
          </cell>
          <cell r="D936" t="str">
            <v>0</v>
          </cell>
          <cell r="E936" t="str">
            <v>线束车间</v>
          </cell>
          <cell r="G936">
            <v>2480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</row>
        <row r="937">
          <cell r="C937" t="str">
            <v>杨间明</v>
          </cell>
          <cell r="D937" t="str">
            <v>374</v>
          </cell>
          <cell r="E937" t="str">
            <v>开线车间</v>
          </cell>
          <cell r="F937">
            <v>42.19</v>
          </cell>
          <cell r="G937">
            <v>2480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200</v>
          </cell>
          <cell r="R937">
            <v>0</v>
          </cell>
          <cell r="S937">
            <v>7203.54</v>
          </cell>
        </row>
        <row r="938">
          <cell r="C938" t="str">
            <v>杨胜英</v>
          </cell>
          <cell r="D938" t="str">
            <v>0</v>
          </cell>
          <cell r="E938" t="str">
            <v>广州车间</v>
          </cell>
          <cell r="F938">
            <v>26.81</v>
          </cell>
          <cell r="G938">
            <v>2480</v>
          </cell>
          <cell r="H938">
            <v>578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150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4128</v>
          </cell>
        </row>
        <row r="939">
          <cell r="C939" t="str">
            <v>梁毅康</v>
          </cell>
          <cell r="D939" t="str">
            <v>0</v>
          </cell>
          <cell r="E939" t="str">
            <v>广州车间</v>
          </cell>
          <cell r="F939">
            <v>24.75</v>
          </cell>
          <cell r="G939">
            <v>2480</v>
          </cell>
          <cell r="H939">
            <v>330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150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3780</v>
          </cell>
        </row>
        <row r="940">
          <cell r="C940" t="str">
            <v>韦宽</v>
          </cell>
          <cell r="D940" t="str">
            <v>0</v>
          </cell>
          <cell r="E940" t="str">
            <v>广州车间</v>
          </cell>
          <cell r="F940">
            <v>32.630000000000003</v>
          </cell>
          <cell r="G940">
            <v>2480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250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5094.8100000000004</v>
          </cell>
        </row>
        <row r="941">
          <cell r="C941" t="str">
            <v>谭顺意</v>
          </cell>
          <cell r="D941" t="str">
            <v>0</v>
          </cell>
          <cell r="E941" t="str">
            <v>广州车间</v>
          </cell>
          <cell r="F941">
            <v>32.25</v>
          </cell>
          <cell r="G941">
            <v>2480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250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4958.5</v>
          </cell>
        </row>
        <row r="942">
          <cell r="C942" t="str">
            <v>韩常青</v>
          </cell>
          <cell r="D942" t="str">
            <v>0</v>
          </cell>
          <cell r="E942" t="str">
            <v>天津车间</v>
          </cell>
          <cell r="G942">
            <v>2480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</row>
        <row r="943">
          <cell r="C943" t="str">
            <v>何应奎</v>
          </cell>
          <cell r="D943" t="str">
            <v>0</v>
          </cell>
          <cell r="E943" t="str">
            <v>天津车间</v>
          </cell>
          <cell r="G943">
            <v>2480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</row>
        <row r="944">
          <cell r="C944" t="str">
            <v>张士美</v>
          </cell>
          <cell r="D944" t="str">
            <v>403</v>
          </cell>
          <cell r="E944" t="str">
            <v>线束车间</v>
          </cell>
          <cell r="F944">
            <v>40.31</v>
          </cell>
          <cell r="G944">
            <v>2480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6664</v>
          </cell>
        </row>
        <row r="945">
          <cell r="C945" t="str">
            <v>闻海涛</v>
          </cell>
          <cell r="D945" t="str">
            <v>440</v>
          </cell>
          <cell r="E945" t="str">
            <v>接插件车间</v>
          </cell>
          <cell r="F945">
            <v>42.56</v>
          </cell>
          <cell r="G945">
            <v>2480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200</v>
          </cell>
          <cell r="R945">
            <v>2</v>
          </cell>
          <cell r="S945">
            <v>7816.24</v>
          </cell>
        </row>
        <row r="946">
          <cell r="C946" t="str">
            <v>王永勤</v>
          </cell>
          <cell r="E946" t="str">
            <v>线束车间</v>
          </cell>
          <cell r="G946">
            <v>2480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</row>
        <row r="947">
          <cell r="C947" t="str">
            <v>杨兵祥</v>
          </cell>
          <cell r="E947" t="str">
            <v>线束车间</v>
          </cell>
          <cell r="G947">
            <v>2480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</row>
        <row r="948">
          <cell r="C948" t="str">
            <v>周天玉</v>
          </cell>
          <cell r="E948" t="str">
            <v>线束车间</v>
          </cell>
          <cell r="G948">
            <v>2480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</row>
        <row r="949">
          <cell r="C949" t="str">
            <v>刘双双</v>
          </cell>
          <cell r="D949" t="str">
            <v>468</v>
          </cell>
          <cell r="E949" t="str">
            <v>线束车间</v>
          </cell>
          <cell r="F949">
            <v>38.19</v>
          </cell>
          <cell r="G949">
            <v>2480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18</v>
          </cell>
          <cell r="S949">
            <v>6482</v>
          </cell>
        </row>
        <row r="950">
          <cell r="C950" t="str">
            <v>郭毛腾</v>
          </cell>
          <cell r="D950" t="str">
            <v>477</v>
          </cell>
          <cell r="E950" t="str">
            <v>线束车间</v>
          </cell>
          <cell r="F950">
            <v>35.880000000000003</v>
          </cell>
          <cell r="G950">
            <v>2480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5077</v>
          </cell>
        </row>
        <row r="951">
          <cell r="C951" t="str">
            <v>罗岚清</v>
          </cell>
          <cell r="D951" t="str">
            <v>39</v>
          </cell>
          <cell r="E951" t="str">
            <v>接插件车间</v>
          </cell>
          <cell r="F951">
            <v>37.94</v>
          </cell>
          <cell r="G951">
            <v>2480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5500</v>
          </cell>
        </row>
        <row r="952">
          <cell r="C952" t="str">
            <v>张亚</v>
          </cell>
          <cell r="E952" t="str">
            <v>仓库</v>
          </cell>
          <cell r="G952">
            <v>2800</v>
          </cell>
          <cell r="H952">
            <v>0</v>
          </cell>
          <cell r="I952">
            <v>1400</v>
          </cell>
          <cell r="J952">
            <v>1000</v>
          </cell>
          <cell r="K952">
            <v>100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</row>
        <row r="953">
          <cell r="C953" t="str">
            <v>李昆</v>
          </cell>
          <cell r="D953" t="str">
            <v>116</v>
          </cell>
          <cell r="E953" t="str">
            <v>接插件车间</v>
          </cell>
          <cell r="F953">
            <v>38.19</v>
          </cell>
          <cell r="G953">
            <v>2480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200</v>
          </cell>
          <cell r="R953">
            <v>50</v>
          </cell>
          <cell r="S953">
            <v>4438</v>
          </cell>
        </row>
        <row r="954">
          <cell r="C954" t="str">
            <v>朱朋朋</v>
          </cell>
          <cell r="E954" t="str">
            <v>接插件车间</v>
          </cell>
          <cell r="G954">
            <v>2480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</row>
        <row r="955">
          <cell r="C955" t="str">
            <v>陶卫花</v>
          </cell>
          <cell r="E955" t="str">
            <v>广州车间</v>
          </cell>
          <cell r="F955">
            <v>32.56</v>
          </cell>
          <cell r="G955">
            <v>2480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250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4898.5</v>
          </cell>
        </row>
        <row r="956">
          <cell r="C956" t="str">
            <v>梁超作</v>
          </cell>
          <cell r="E956" t="str">
            <v>广州车间</v>
          </cell>
          <cell r="G956">
            <v>2480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</row>
        <row r="957">
          <cell r="C957" t="str">
            <v>于金喜</v>
          </cell>
          <cell r="E957" t="str">
            <v>天津车间</v>
          </cell>
          <cell r="G957">
            <v>2480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</row>
        <row r="958">
          <cell r="C958" t="str">
            <v>梁逸霖</v>
          </cell>
          <cell r="E958" t="str">
            <v>天津车间</v>
          </cell>
          <cell r="G958">
            <v>2480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</row>
        <row r="959">
          <cell r="C959" t="str">
            <v>季茂先</v>
          </cell>
          <cell r="E959" t="str">
            <v>天津车间</v>
          </cell>
          <cell r="G959">
            <v>2480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</row>
        <row r="960">
          <cell r="C960" t="str">
            <v>刘芡芡</v>
          </cell>
          <cell r="E960" t="str">
            <v>天津车间</v>
          </cell>
          <cell r="G960">
            <v>2480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</row>
        <row r="961">
          <cell r="C961" t="str">
            <v>王子晴</v>
          </cell>
          <cell r="E961" t="str">
            <v>天津车间</v>
          </cell>
          <cell r="G961">
            <v>2480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</row>
        <row r="962">
          <cell r="C962" t="str">
            <v>牛凌犇</v>
          </cell>
          <cell r="E962" t="str">
            <v>天津车间</v>
          </cell>
          <cell r="G962">
            <v>2480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</row>
        <row r="963">
          <cell r="C963" t="str">
            <v>韩珍</v>
          </cell>
          <cell r="D963" t="str">
            <v>128</v>
          </cell>
          <cell r="E963" t="str">
            <v>线束车间</v>
          </cell>
          <cell r="F963">
            <v>38.56</v>
          </cell>
          <cell r="G963">
            <v>2480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26</v>
          </cell>
          <cell r="S963">
            <v>6274</v>
          </cell>
        </row>
        <row r="964">
          <cell r="C964" t="str">
            <v>陈霞</v>
          </cell>
          <cell r="D964" t="str">
            <v>187</v>
          </cell>
          <cell r="E964" t="str">
            <v>线束车间</v>
          </cell>
          <cell r="F964">
            <v>38.69</v>
          </cell>
          <cell r="G964">
            <v>2480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200</v>
          </cell>
          <cell r="R964">
            <v>95</v>
          </cell>
          <cell r="S964">
            <v>5149</v>
          </cell>
        </row>
        <row r="965">
          <cell r="C965" t="str">
            <v>余淑芝</v>
          </cell>
          <cell r="E965" t="str">
            <v>电缆车间</v>
          </cell>
          <cell r="F965">
            <v>28.38</v>
          </cell>
          <cell r="G965">
            <v>2480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4257</v>
          </cell>
        </row>
        <row r="966">
          <cell r="C966" t="str">
            <v>吕本存</v>
          </cell>
          <cell r="D966" t="str">
            <v>235</v>
          </cell>
          <cell r="E966" t="str">
            <v>接插件车间</v>
          </cell>
          <cell r="F966">
            <v>43.81</v>
          </cell>
          <cell r="G966">
            <v>2480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200</v>
          </cell>
          <cell r="R966">
            <v>0</v>
          </cell>
          <cell r="S966">
            <v>6586.35</v>
          </cell>
        </row>
        <row r="967">
          <cell r="C967" t="str">
            <v>徐俊林</v>
          </cell>
          <cell r="D967" t="str">
            <v>290</v>
          </cell>
          <cell r="E967" t="str">
            <v>仓库</v>
          </cell>
          <cell r="G967">
            <v>2480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</row>
        <row r="968">
          <cell r="C968" t="str">
            <v>贾翠红</v>
          </cell>
          <cell r="D968" t="str">
            <v>304</v>
          </cell>
          <cell r="E968" t="str">
            <v>接插件车间</v>
          </cell>
          <cell r="F968">
            <v>41.81</v>
          </cell>
          <cell r="G968">
            <v>2480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200</v>
          </cell>
          <cell r="R968">
            <v>18</v>
          </cell>
          <cell r="S968">
            <v>6286.26</v>
          </cell>
        </row>
        <row r="969">
          <cell r="C969" t="str">
            <v>盛巧娜</v>
          </cell>
          <cell r="E969" t="str">
            <v>接插件车间</v>
          </cell>
          <cell r="G969">
            <v>2480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</row>
        <row r="970">
          <cell r="C970" t="str">
            <v>刘欢欢</v>
          </cell>
          <cell r="E970" t="str">
            <v>接插件车间</v>
          </cell>
          <cell r="G970">
            <v>2480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</row>
        <row r="971">
          <cell r="C971" t="str">
            <v>张江伟</v>
          </cell>
          <cell r="D971" t="str">
            <v>68</v>
          </cell>
          <cell r="E971" t="str">
            <v>线束车间</v>
          </cell>
          <cell r="F971">
            <v>42.19</v>
          </cell>
          <cell r="G971">
            <v>2480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200</v>
          </cell>
          <cell r="R971">
            <v>2</v>
          </cell>
          <cell r="S971">
            <v>5318.4</v>
          </cell>
        </row>
        <row r="972">
          <cell r="C972" t="str">
            <v>潘红</v>
          </cell>
          <cell r="D972" t="str">
            <v>249</v>
          </cell>
          <cell r="E972" t="str">
            <v>线束车间</v>
          </cell>
          <cell r="F972">
            <v>39</v>
          </cell>
          <cell r="G972">
            <v>2480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255</v>
          </cell>
          <cell r="R972">
            <v>64</v>
          </cell>
          <cell r="S972">
            <v>6746.3</v>
          </cell>
        </row>
        <row r="973">
          <cell r="C973" t="str">
            <v>孙克莲</v>
          </cell>
          <cell r="D973" t="str">
            <v>16</v>
          </cell>
          <cell r="E973" t="str">
            <v>仓库配送</v>
          </cell>
          <cell r="F973">
            <v>28.06</v>
          </cell>
          <cell r="G973">
            <v>2480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400</v>
          </cell>
          <cell r="R973">
            <v>0</v>
          </cell>
          <cell r="S973">
            <v>5141</v>
          </cell>
        </row>
        <row r="974">
          <cell r="C974" t="str">
            <v>范丽平</v>
          </cell>
          <cell r="D974" t="str">
            <v>20</v>
          </cell>
          <cell r="E974" t="str">
            <v>仓库配送</v>
          </cell>
          <cell r="F974">
            <v>36.630000000000003</v>
          </cell>
          <cell r="G974">
            <v>2480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400</v>
          </cell>
          <cell r="R974">
            <v>0</v>
          </cell>
          <cell r="S974">
            <v>5953.1</v>
          </cell>
        </row>
        <row r="975">
          <cell r="C975" t="str">
            <v>左继英</v>
          </cell>
          <cell r="D975" t="str">
            <v>77</v>
          </cell>
          <cell r="E975" t="str">
            <v>仓库配送</v>
          </cell>
          <cell r="G975">
            <v>2480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</row>
        <row r="976">
          <cell r="C976" t="str">
            <v>杨锐</v>
          </cell>
          <cell r="D976" t="str">
            <v>156</v>
          </cell>
          <cell r="E976" t="str">
            <v>接插件车间</v>
          </cell>
          <cell r="F976">
            <v>39.380000000000003</v>
          </cell>
          <cell r="G976">
            <v>2480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200</v>
          </cell>
          <cell r="R976">
            <v>20</v>
          </cell>
          <cell r="S976">
            <v>5890.1</v>
          </cell>
        </row>
        <row r="977">
          <cell r="C977" t="str">
            <v>郭艳玲</v>
          </cell>
          <cell r="D977" t="str">
            <v>332</v>
          </cell>
          <cell r="E977" t="str">
            <v>接插件车间</v>
          </cell>
          <cell r="F977">
            <v>37</v>
          </cell>
          <cell r="G977">
            <v>2480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5</v>
          </cell>
          <cell r="R977">
            <v>4</v>
          </cell>
          <cell r="S977">
            <v>6106</v>
          </cell>
        </row>
        <row r="978">
          <cell r="C978" t="str">
            <v>高青霞</v>
          </cell>
          <cell r="E978" t="str">
            <v>广州车间</v>
          </cell>
          <cell r="F978">
            <v>9.1300000000000008</v>
          </cell>
          <cell r="G978">
            <v>2480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65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1226.3599999999999</v>
          </cell>
        </row>
        <row r="979">
          <cell r="C979" t="str">
            <v>林庆森</v>
          </cell>
          <cell r="E979" t="str">
            <v>广州车间</v>
          </cell>
          <cell r="F979">
            <v>24.38</v>
          </cell>
          <cell r="G979">
            <v>2480</v>
          </cell>
          <cell r="H979">
            <v>285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150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3735</v>
          </cell>
        </row>
        <row r="980">
          <cell r="C980" t="str">
            <v>周间飞</v>
          </cell>
          <cell r="E980" t="str">
            <v>广州车间</v>
          </cell>
          <cell r="F980">
            <v>28.19</v>
          </cell>
          <cell r="G980">
            <v>2480</v>
          </cell>
          <cell r="H980">
            <v>743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150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4793</v>
          </cell>
        </row>
        <row r="981">
          <cell r="C981" t="str">
            <v>简新云</v>
          </cell>
          <cell r="D981" t="str">
            <v>227</v>
          </cell>
          <cell r="E981" t="str">
            <v>接插件车间</v>
          </cell>
          <cell r="F981">
            <v>42</v>
          </cell>
          <cell r="G981">
            <v>2480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200</v>
          </cell>
          <cell r="R981">
            <v>6</v>
          </cell>
          <cell r="S981">
            <v>5654</v>
          </cell>
        </row>
        <row r="982">
          <cell r="C982" t="str">
            <v>覃邦香</v>
          </cell>
          <cell r="D982" t="str">
            <v>230</v>
          </cell>
          <cell r="E982" t="str">
            <v>接插件车间</v>
          </cell>
          <cell r="F982">
            <v>39.880000000000003</v>
          </cell>
          <cell r="G982">
            <v>2480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6236</v>
          </cell>
        </row>
        <row r="983">
          <cell r="C983" t="str">
            <v>李建刚</v>
          </cell>
          <cell r="D983" t="str">
            <v>236</v>
          </cell>
          <cell r="E983" t="str">
            <v>接插件车间</v>
          </cell>
          <cell r="F983">
            <v>12</v>
          </cell>
          <cell r="G983">
            <v>2480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</v>
          </cell>
          <cell r="R983">
            <v>29</v>
          </cell>
          <cell r="S983">
            <v>1670.8</v>
          </cell>
        </row>
        <row r="984">
          <cell r="C984" t="str">
            <v>储根标</v>
          </cell>
          <cell r="D984" t="str">
            <v>22</v>
          </cell>
          <cell r="E984" t="str">
            <v>后勤部</v>
          </cell>
          <cell r="F984">
            <v>22</v>
          </cell>
          <cell r="G984">
            <v>2480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200</v>
          </cell>
          <cell r="R984">
            <v>0</v>
          </cell>
          <cell r="S984">
            <v>2780</v>
          </cell>
        </row>
        <row r="985">
          <cell r="C985" t="str">
            <v>高楚然</v>
          </cell>
          <cell r="D985" t="str">
            <v>0</v>
          </cell>
          <cell r="E985" t="str">
            <v>广州车间</v>
          </cell>
          <cell r="F985">
            <v>26.63</v>
          </cell>
          <cell r="G985">
            <v>2480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250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3977.5</v>
          </cell>
        </row>
        <row r="986">
          <cell r="C986" t="str">
            <v>康龙福</v>
          </cell>
          <cell r="D986" t="str">
            <v>18</v>
          </cell>
          <cell r="E986" t="str">
            <v>后勤部</v>
          </cell>
          <cell r="F986">
            <v>22</v>
          </cell>
          <cell r="G986">
            <v>2480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200</v>
          </cell>
          <cell r="R986">
            <v>0</v>
          </cell>
          <cell r="S986">
            <v>2880</v>
          </cell>
        </row>
        <row r="987">
          <cell r="C987" t="str">
            <v>顾凤祥</v>
          </cell>
          <cell r="D987" t="str">
            <v>32</v>
          </cell>
          <cell r="E987" t="str">
            <v>后勤部</v>
          </cell>
          <cell r="F987">
            <v>22</v>
          </cell>
          <cell r="G987">
            <v>2480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200</v>
          </cell>
          <cell r="R987">
            <v>0</v>
          </cell>
          <cell r="S987">
            <v>2880</v>
          </cell>
        </row>
        <row r="988">
          <cell r="C988" t="str">
            <v>姚苏丹</v>
          </cell>
          <cell r="D988" t="str">
            <v>37</v>
          </cell>
          <cell r="E988" t="str">
            <v>线束车间</v>
          </cell>
          <cell r="G988">
            <v>2480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</row>
        <row r="989">
          <cell r="C989" t="str">
            <v>仇佳怡</v>
          </cell>
          <cell r="D989" t="str">
            <v>51</v>
          </cell>
          <cell r="E989" t="str">
            <v>线束车间</v>
          </cell>
          <cell r="G989">
            <v>2480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</row>
        <row r="990">
          <cell r="C990" t="str">
            <v>陆瑛</v>
          </cell>
          <cell r="D990" t="str">
            <v>76</v>
          </cell>
          <cell r="E990" t="str">
            <v>接插件车间</v>
          </cell>
          <cell r="F990">
            <v>40.81</v>
          </cell>
          <cell r="G990">
            <v>2480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100</v>
          </cell>
          <cell r="R990">
            <v>82</v>
          </cell>
          <cell r="S990">
            <v>4086.3999999999996</v>
          </cell>
        </row>
        <row r="991">
          <cell r="C991" t="str">
            <v>陆燕</v>
          </cell>
          <cell r="D991" t="str">
            <v>96</v>
          </cell>
          <cell r="E991" t="str">
            <v>接插件车间</v>
          </cell>
          <cell r="F991">
            <v>41</v>
          </cell>
          <cell r="G991">
            <v>2480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100</v>
          </cell>
          <cell r="R991">
            <v>0</v>
          </cell>
          <cell r="S991">
            <v>5559.4</v>
          </cell>
        </row>
        <row r="992">
          <cell r="C992" t="str">
            <v>曹军艳</v>
          </cell>
          <cell r="D992" t="str">
            <v>117</v>
          </cell>
          <cell r="E992" t="str">
            <v>线束车间</v>
          </cell>
          <cell r="F992">
            <v>40.5</v>
          </cell>
          <cell r="G992">
            <v>2480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25</v>
          </cell>
          <cell r="R992">
            <v>2</v>
          </cell>
          <cell r="S992">
            <v>5823.05</v>
          </cell>
        </row>
        <row r="993">
          <cell r="C993" t="str">
            <v>张斌</v>
          </cell>
          <cell r="D993" t="str">
            <v>158</v>
          </cell>
          <cell r="E993" t="str">
            <v>接插件车间</v>
          </cell>
          <cell r="G993">
            <v>2480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</row>
        <row r="994">
          <cell r="C994" t="str">
            <v>乔雪</v>
          </cell>
          <cell r="D994" t="str">
            <v>163</v>
          </cell>
          <cell r="E994" t="str">
            <v>接插件车间</v>
          </cell>
          <cell r="G994">
            <v>2480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</row>
        <row r="995">
          <cell r="C995" t="str">
            <v>陈芸</v>
          </cell>
          <cell r="D995" t="str">
            <v>185</v>
          </cell>
          <cell r="E995" t="str">
            <v>接插件车间</v>
          </cell>
          <cell r="G995">
            <v>2480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</row>
        <row r="996">
          <cell r="C996" t="str">
            <v>纪莉</v>
          </cell>
          <cell r="D996" t="str">
            <v>203</v>
          </cell>
          <cell r="E996" t="str">
            <v>接插件车间</v>
          </cell>
          <cell r="G996">
            <v>2480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</row>
        <row r="997">
          <cell r="C997" t="str">
            <v>王琴</v>
          </cell>
          <cell r="D997" t="str">
            <v>231</v>
          </cell>
          <cell r="E997" t="str">
            <v>接插件车间</v>
          </cell>
          <cell r="F997">
            <v>41.44</v>
          </cell>
          <cell r="G997">
            <v>2480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200</v>
          </cell>
          <cell r="R997">
            <v>0</v>
          </cell>
          <cell r="S997">
            <v>7327.68</v>
          </cell>
        </row>
        <row r="998">
          <cell r="C998" t="str">
            <v>郭云霞</v>
          </cell>
          <cell r="D998" t="str">
            <v>265</v>
          </cell>
          <cell r="E998" t="str">
            <v>线束车间</v>
          </cell>
          <cell r="F998">
            <v>40.25</v>
          </cell>
          <cell r="G998">
            <v>2480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30</v>
          </cell>
          <cell r="S998">
            <v>6570</v>
          </cell>
        </row>
        <row r="999">
          <cell r="C999" t="str">
            <v>常中梅</v>
          </cell>
          <cell r="D999" t="str">
            <v>306</v>
          </cell>
          <cell r="E999" t="str">
            <v>线束车间</v>
          </cell>
          <cell r="F999">
            <v>34.25</v>
          </cell>
          <cell r="G999">
            <v>2480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5003</v>
          </cell>
        </row>
        <row r="1000">
          <cell r="C1000" t="str">
            <v>张玲玲</v>
          </cell>
          <cell r="D1000" t="str">
            <v>314</v>
          </cell>
          <cell r="E1000" t="str">
            <v>线束车间</v>
          </cell>
          <cell r="F1000">
            <v>39.5</v>
          </cell>
          <cell r="G1000">
            <v>2480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34</v>
          </cell>
          <cell r="S1000">
            <v>5765.85</v>
          </cell>
        </row>
        <row r="1001">
          <cell r="C1001" t="str">
            <v>王炳坦</v>
          </cell>
          <cell r="D1001" t="str">
            <v>321</v>
          </cell>
          <cell r="E1001" t="str">
            <v>线束车间</v>
          </cell>
          <cell r="F1001">
            <v>33.880000000000003</v>
          </cell>
          <cell r="G1001">
            <v>2480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16</v>
          </cell>
          <cell r="S1001">
            <v>4666</v>
          </cell>
        </row>
        <row r="1002">
          <cell r="C1002" t="str">
            <v>曹小凤</v>
          </cell>
          <cell r="D1002" t="str">
            <v>328</v>
          </cell>
          <cell r="E1002" t="str">
            <v>线束车间</v>
          </cell>
          <cell r="F1002">
            <v>38.25</v>
          </cell>
          <cell r="G1002">
            <v>2480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5914.7</v>
          </cell>
        </row>
        <row r="1003">
          <cell r="C1003" t="str">
            <v>欧坤</v>
          </cell>
          <cell r="D1003" t="str">
            <v>330</v>
          </cell>
          <cell r="E1003" t="str">
            <v>线束车间</v>
          </cell>
          <cell r="F1003">
            <v>32.56</v>
          </cell>
          <cell r="G1003">
            <v>2480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2</v>
          </cell>
          <cell r="S1003">
            <v>4548</v>
          </cell>
        </row>
        <row r="1004">
          <cell r="C1004" t="str">
            <v>陆萌</v>
          </cell>
          <cell r="D1004" t="str">
            <v>336</v>
          </cell>
          <cell r="E1004" t="str">
            <v>接插件车间</v>
          </cell>
          <cell r="G1004">
            <v>2480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</row>
        <row r="1005">
          <cell r="C1005" t="str">
            <v>朱金兵</v>
          </cell>
          <cell r="D1005" t="str">
            <v>338</v>
          </cell>
          <cell r="E1005" t="str">
            <v>接插件车间</v>
          </cell>
          <cell r="F1005">
            <v>40.56</v>
          </cell>
          <cell r="G1005">
            <v>2480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6732.96</v>
          </cell>
        </row>
        <row r="1006">
          <cell r="C1006" t="str">
            <v>郭忠</v>
          </cell>
          <cell r="D1006" t="str">
            <v>356</v>
          </cell>
          <cell r="E1006" t="str">
            <v>接插件车间</v>
          </cell>
          <cell r="F1006">
            <v>39.31</v>
          </cell>
          <cell r="G1006">
            <v>2480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200</v>
          </cell>
          <cell r="R1006">
            <v>170</v>
          </cell>
          <cell r="S1006">
            <v>6071</v>
          </cell>
        </row>
        <row r="1007">
          <cell r="C1007" t="str">
            <v>何永梅</v>
          </cell>
          <cell r="D1007" t="str">
            <v>359</v>
          </cell>
          <cell r="E1007" t="str">
            <v>线束车间</v>
          </cell>
          <cell r="F1007">
            <v>5.81</v>
          </cell>
          <cell r="G1007">
            <v>2480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800</v>
          </cell>
        </row>
        <row r="1008">
          <cell r="C1008" t="str">
            <v>曹凤娟</v>
          </cell>
          <cell r="D1008" t="str">
            <v>362</v>
          </cell>
          <cell r="E1008" t="str">
            <v>接插件车间</v>
          </cell>
          <cell r="F1008">
            <v>39</v>
          </cell>
          <cell r="G1008">
            <v>2480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200</v>
          </cell>
          <cell r="R1008">
            <v>0</v>
          </cell>
          <cell r="S1008">
            <v>5660</v>
          </cell>
        </row>
        <row r="1009">
          <cell r="C1009" t="str">
            <v>徐燕文</v>
          </cell>
          <cell r="D1009" t="str">
            <v>366</v>
          </cell>
          <cell r="E1009" t="str">
            <v>接插件车间</v>
          </cell>
          <cell r="F1009">
            <v>41.75</v>
          </cell>
          <cell r="G1009">
            <v>2480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200</v>
          </cell>
          <cell r="R1009">
            <v>10</v>
          </cell>
          <cell r="S1009">
            <v>7226.1</v>
          </cell>
        </row>
        <row r="1010">
          <cell r="C1010" t="str">
            <v>曲虹权</v>
          </cell>
          <cell r="D1010" t="str">
            <v>376</v>
          </cell>
          <cell r="E1010" t="str">
            <v>接插件车间</v>
          </cell>
          <cell r="G1010">
            <v>2480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</row>
        <row r="1011">
          <cell r="C1011" t="str">
            <v>胡正伦</v>
          </cell>
          <cell r="D1011" t="str">
            <v>381</v>
          </cell>
          <cell r="E1011" t="str">
            <v>线束车间</v>
          </cell>
          <cell r="G1011">
            <v>2480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</row>
        <row r="1012">
          <cell r="C1012" t="str">
            <v>高凯</v>
          </cell>
          <cell r="D1012" t="str">
            <v>384</v>
          </cell>
          <cell r="E1012" t="str">
            <v>接插件车间</v>
          </cell>
          <cell r="G1012">
            <v>2480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</row>
        <row r="1013">
          <cell r="C1013" t="str">
            <v>易守连</v>
          </cell>
          <cell r="D1013" t="str">
            <v>399</v>
          </cell>
          <cell r="E1013" t="str">
            <v>线束车间</v>
          </cell>
          <cell r="F1013">
            <v>27.44</v>
          </cell>
          <cell r="G1013">
            <v>2480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5</v>
          </cell>
          <cell r="R1013">
            <v>14</v>
          </cell>
          <cell r="S1013">
            <v>4112</v>
          </cell>
        </row>
        <row r="1014">
          <cell r="C1014" t="str">
            <v>姚启飞</v>
          </cell>
          <cell r="E1014" t="str">
            <v>电缆车间</v>
          </cell>
          <cell r="F1014">
            <v>43.5</v>
          </cell>
          <cell r="G1014">
            <v>2480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120</v>
          </cell>
          <cell r="O1014">
            <v>0</v>
          </cell>
          <cell r="P1014">
            <v>0</v>
          </cell>
          <cell r="Q1014">
            <v>220</v>
          </cell>
          <cell r="R1014">
            <v>0</v>
          </cell>
          <cell r="S1014">
            <v>7300</v>
          </cell>
        </row>
        <row r="1015">
          <cell r="C1015" t="str">
            <v>罗孟林</v>
          </cell>
          <cell r="D1015" t="str">
            <v>416</v>
          </cell>
          <cell r="E1015" t="str">
            <v>接插件车间</v>
          </cell>
          <cell r="G1015">
            <v>2480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</row>
        <row r="1016">
          <cell r="C1016" t="str">
            <v>邓先峦</v>
          </cell>
          <cell r="E1016" t="str">
            <v>广州车间</v>
          </cell>
          <cell r="F1016">
            <v>25.25</v>
          </cell>
          <cell r="G1016">
            <v>2480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150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3483</v>
          </cell>
        </row>
        <row r="1017">
          <cell r="C1017" t="str">
            <v>陈虞东</v>
          </cell>
          <cell r="E1017" t="str">
            <v>广州车间</v>
          </cell>
          <cell r="F1017">
            <v>29.25</v>
          </cell>
          <cell r="G1017">
            <v>2480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150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3674.63</v>
          </cell>
        </row>
        <row r="1018">
          <cell r="C1018" t="str">
            <v>黄继忠</v>
          </cell>
          <cell r="E1018" t="str">
            <v>广州车间</v>
          </cell>
          <cell r="F1018">
            <v>31.75</v>
          </cell>
          <cell r="G1018">
            <v>2480</v>
          </cell>
          <cell r="H1018">
            <v>1170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150</v>
          </cell>
          <cell r="O1018">
            <v>0</v>
          </cell>
          <cell r="P1018">
            <v>0</v>
          </cell>
          <cell r="Q1018">
            <v>200</v>
          </cell>
          <cell r="R1018">
            <v>0</v>
          </cell>
          <cell r="S1018">
            <v>4720</v>
          </cell>
        </row>
        <row r="1019">
          <cell r="C1019" t="str">
            <v>龚凯华</v>
          </cell>
          <cell r="E1019" t="str">
            <v>广州车间</v>
          </cell>
          <cell r="G1019">
            <v>2480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</row>
        <row r="1020">
          <cell r="C1020" t="str">
            <v>李艳</v>
          </cell>
          <cell r="E1020" t="str">
            <v>广州车间</v>
          </cell>
          <cell r="F1020">
            <v>26.69</v>
          </cell>
          <cell r="G1020">
            <v>2480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250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3932.88</v>
          </cell>
        </row>
        <row r="1021">
          <cell r="C1021" t="str">
            <v>韦涛</v>
          </cell>
          <cell r="E1021" t="str">
            <v>广州车间</v>
          </cell>
          <cell r="F1021">
            <v>32</v>
          </cell>
          <cell r="G1021">
            <v>2480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250</v>
          </cell>
          <cell r="O1021">
            <v>0</v>
          </cell>
          <cell r="P1021">
            <v>0</v>
          </cell>
          <cell r="Q1021">
            <v>100</v>
          </cell>
          <cell r="R1021">
            <v>0</v>
          </cell>
          <cell r="S1021">
            <v>4510</v>
          </cell>
        </row>
        <row r="1022">
          <cell r="C1022" t="str">
            <v>朱莲英</v>
          </cell>
          <cell r="E1022" t="str">
            <v>广州车间</v>
          </cell>
          <cell r="F1022">
            <v>17</v>
          </cell>
          <cell r="G1022">
            <v>2480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2936.36</v>
          </cell>
        </row>
        <row r="1023">
          <cell r="C1023" t="str">
            <v>余玉东</v>
          </cell>
          <cell r="D1023" t="str">
            <v>66</v>
          </cell>
          <cell r="E1023" t="str">
            <v>线束车间</v>
          </cell>
          <cell r="F1023">
            <v>37.44</v>
          </cell>
          <cell r="G1023">
            <v>2480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5705.9</v>
          </cell>
        </row>
        <row r="1024">
          <cell r="C1024" t="str">
            <v>胡祥巧</v>
          </cell>
          <cell r="D1024" t="str">
            <v>77</v>
          </cell>
          <cell r="E1024" t="str">
            <v>接插件车间</v>
          </cell>
          <cell r="F1024">
            <v>34.880000000000003</v>
          </cell>
          <cell r="G1024">
            <v>2480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4708.8</v>
          </cell>
        </row>
        <row r="1025">
          <cell r="C1025" t="str">
            <v>房璐璐</v>
          </cell>
          <cell r="D1025" t="str">
            <v>103</v>
          </cell>
          <cell r="E1025" t="str">
            <v>线束车间</v>
          </cell>
          <cell r="F1025">
            <v>40.75</v>
          </cell>
          <cell r="G1025">
            <v>2480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5900</v>
          </cell>
        </row>
        <row r="1026">
          <cell r="C1026" t="str">
            <v>路家云</v>
          </cell>
          <cell r="D1026" t="str">
            <v>415</v>
          </cell>
          <cell r="E1026" t="str">
            <v>线束车间</v>
          </cell>
          <cell r="F1026">
            <v>42.88</v>
          </cell>
          <cell r="G1026">
            <v>2480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6700</v>
          </cell>
        </row>
        <row r="1027">
          <cell r="C1027" t="str">
            <v>孙启文</v>
          </cell>
          <cell r="D1027" t="str">
            <v>430</v>
          </cell>
          <cell r="E1027" t="str">
            <v>接插件车间</v>
          </cell>
          <cell r="F1027">
            <v>12.13</v>
          </cell>
          <cell r="G1027">
            <v>2480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1394.95</v>
          </cell>
        </row>
        <row r="1028">
          <cell r="C1028" t="str">
            <v>倪群</v>
          </cell>
          <cell r="D1028" t="str">
            <v>437</v>
          </cell>
          <cell r="E1028" t="str">
            <v>仓库配送</v>
          </cell>
          <cell r="F1028">
            <v>23.5</v>
          </cell>
          <cell r="G1028">
            <v>2480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200</v>
          </cell>
          <cell r="R1028">
            <v>0</v>
          </cell>
          <cell r="S1028">
            <v>4169</v>
          </cell>
        </row>
        <row r="1029">
          <cell r="C1029" t="str">
            <v>李朋振</v>
          </cell>
          <cell r="D1029" t="str">
            <v>442</v>
          </cell>
          <cell r="E1029" t="str">
            <v>线束车间</v>
          </cell>
          <cell r="F1029">
            <v>37.75</v>
          </cell>
          <cell r="G1029">
            <v>2480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5600</v>
          </cell>
        </row>
        <row r="1030">
          <cell r="C1030" t="str">
            <v>杨娜娜</v>
          </cell>
          <cell r="D1030" t="str">
            <v>536</v>
          </cell>
          <cell r="E1030" t="str">
            <v>电缆车间</v>
          </cell>
          <cell r="F1030">
            <v>37.130000000000003</v>
          </cell>
          <cell r="G1030">
            <v>2480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80</v>
          </cell>
          <cell r="O1030">
            <v>0</v>
          </cell>
          <cell r="P1030">
            <v>0</v>
          </cell>
          <cell r="Q1030">
            <v>200</v>
          </cell>
          <cell r="R1030">
            <v>15</v>
          </cell>
          <cell r="S1030">
            <v>6205.8</v>
          </cell>
        </row>
        <row r="1031">
          <cell r="C1031" t="str">
            <v>石李</v>
          </cell>
          <cell r="D1031" t="str">
            <v>455</v>
          </cell>
          <cell r="E1031" t="str">
            <v>线束车间</v>
          </cell>
          <cell r="F1031">
            <v>35.630000000000003</v>
          </cell>
          <cell r="G1031">
            <v>2480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5600</v>
          </cell>
        </row>
        <row r="1032">
          <cell r="C1032" t="str">
            <v>王应贤</v>
          </cell>
          <cell r="D1032" t="str">
            <v>462</v>
          </cell>
          <cell r="E1032" t="str">
            <v>接插件车间</v>
          </cell>
          <cell r="F1032">
            <v>28.06</v>
          </cell>
          <cell r="G1032">
            <v>2480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3788.1</v>
          </cell>
        </row>
        <row r="1033">
          <cell r="C1033" t="str">
            <v>吴甜</v>
          </cell>
          <cell r="D1033" t="str">
            <v>465</v>
          </cell>
          <cell r="E1033" t="str">
            <v>线束车间</v>
          </cell>
          <cell r="F1033">
            <v>24.69</v>
          </cell>
          <cell r="G1033">
            <v>2480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410.4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3360.4</v>
          </cell>
        </row>
        <row r="1034">
          <cell r="C1034" t="str">
            <v>冯远儒</v>
          </cell>
          <cell r="D1034" t="str">
            <v>491</v>
          </cell>
          <cell r="E1034" t="str">
            <v>接插件车间</v>
          </cell>
          <cell r="F1034">
            <v>40.31</v>
          </cell>
          <cell r="G1034">
            <v>2480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200</v>
          </cell>
          <cell r="R1034">
            <v>17</v>
          </cell>
          <cell r="S1034">
            <v>5423.3</v>
          </cell>
        </row>
        <row r="1035">
          <cell r="C1035" t="str">
            <v>上官义</v>
          </cell>
          <cell r="D1035" t="str">
            <v>497</v>
          </cell>
          <cell r="E1035" t="str">
            <v>线束车间</v>
          </cell>
          <cell r="F1035">
            <v>36.81</v>
          </cell>
          <cell r="G1035">
            <v>2480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22</v>
          </cell>
          <cell r="S1035">
            <v>6478</v>
          </cell>
        </row>
        <row r="1036">
          <cell r="C1036" t="str">
            <v>段宏魁</v>
          </cell>
          <cell r="D1036" t="str">
            <v>498</v>
          </cell>
          <cell r="E1036" t="str">
            <v>线束车间</v>
          </cell>
          <cell r="F1036">
            <v>40.19</v>
          </cell>
          <cell r="G1036">
            <v>2480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6632</v>
          </cell>
        </row>
        <row r="1037">
          <cell r="C1037" t="str">
            <v>陈慧</v>
          </cell>
          <cell r="D1037" t="str">
            <v>502</v>
          </cell>
          <cell r="E1037" t="str">
            <v>接插件车间</v>
          </cell>
          <cell r="F1037">
            <v>39.380000000000003</v>
          </cell>
          <cell r="G1037">
            <v>2480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100</v>
          </cell>
          <cell r="R1037">
            <v>0</v>
          </cell>
          <cell r="S1037">
            <v>5420.4</v>
          </cell>
        </row>
        <row r="1038">
          <cell r="C1038" t="str">
            <v>周清清</v>
          </cell>
          <cell r="D1038" t="str">
            <v>503</v>
          </cell>
          <cell r="E1038" t="str">
            <v>接插件车间</v>
          </cell>
          <cell r="F1038">
            <v>6.19</v>
          </cell>
          <cell r="G1038">
            <v>2480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705.66</v>
          </cell>
        </row>
        <row r="1039">
          <cell r="C1039" t="str">
            <v>康铭</v>
          </cell>
          <cell r="D1039" t="str">
            <v>506</v>
          </cell>
          <cell r="E1039" t="str">
            <v>接插件车间</v>
          </cell>
          <cell r="F1039">
            <v>11.88</v>
          </cell>
          <cell r="G1039">
            <v>2480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1354.32</v>
          </cell>
        </row>
        <row r="1040">
          <cell r="C1040" t="str">
            <v>莫永云</v>
          </cell>
          <cell r="D1040" t="str">
            <v>508</v>
          </cell>
          <cell r="E1040" t="str">
            <v>线束车间</v>
          </cell>
          <cell r="F1040">
            <v>39</v>
          </cell>
          <cell r="G1040">
            <v>2480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5666</v>
          </cell>
        </row>
        <row r="1041">
          <cell r="C1041" t="str">
            <v>何转果</v>
          </cell>
          <cell r="D1041" t="str">
            <v>511</v>
          </cell>
          <cell r="E1041" t="str">
            <v>接插件车间</v>
          </cell>
          <cell r="G1041">
            <v>2480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</row>
        <row r="1042">
          <cell r="C1042" t="str">
            <v>杨玉凤</v>
          </cell>
          <cell r="D1042" t="str">
            <v>512</v>
          </cell>
          <cell r="E1042" t="str">
            <v>接插件车间</v>
          </cell>
          <cell r="F1042">
            <v>39.19</v>
          </cell>
          <cell r="G1042">
            <v>2480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100</v>
          </cell>
          <cell r="R1042">
            <v>0</v>
          </cell>
          <cell r="S1042">
            <v>4567.66</v>
          </cell>
        </row>
        <row r="1043">
          <cell r="C1043" t="str">
            <v>梅亮</v>
          </cell>
          <cell r="D1043" t="str">
            <v>514</v>
          </cell>
          <cell r="E1043" t="str">
            <v>接插件车间</v>
          </cell>
          <cell r="F1043">
            <v>34.44</v>
          </cell>
          <cell r="G1043">
            <v>2480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6265.3</v>
          </cell>
        </row>
        <row r="1044">
          <cell r="C1044" t="str">
            <v>丁书辉</v>
          </cell>
          <cell r="D1044" t="str">
            <v>515</v>
          </cell>
          <cell r="E1044" t="str">
            <v>线束车间</v>
          </cell>
          <cell r="F1044">
            <v>8.8800000000000008</v>
          </cell>
          <cell r="G1044">
            <v>2480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1020</v>
          </cell>
        </row>
        <row r="1045">
          <cell r="C1045" t="str">
            <v>李军</v>
          </cell>
          <cell r="D1045" t="str">
            <v>521</v>
          </cell>
          <cell r="E1045" t="str">
            <v>接插件车间</v>
          </cell>
          <cell r="F1045">
            <v>30.5</v>
          </cell>
          <cell r="G1045">
            <v>2480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5185</v>
          </cell>
        </row>
        <row r="1046">
          <cell r="C1046" t="str">
            <v>王俊峰</v>
          </cell>
          <cell r="D1046" t="str">
            <v>522</v>
          </cell>
          <cell r="E1046" t="str">
            <v>接插件车间</v>
          </cell>
          <cell r="F1046">
            <v>40.94</v>
          </cell>
          <cell r="G1046">
            <v>2480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200</v>
          </cell>
          <cell r="R1046">
            <v>0</v>
          </cell>
          <cell r="S1046">
            <v>5329.7</v>
          </cell>
        </row>
        <row r="1047">
          <cell r="C1047" t="str">
            <v>田永利</v>
          </cell>
          <cell r="D1047" t="str">
            <v>527</v>
          </cell>
          <cell r="E1047" t="str">
            <v>接插件车间</v>
          </cell>
          <cell r="F1047">
            <v>37.25</v>
          </cell>
          <cell r="G1047">
            <v>2480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5437.7</v>
          </cell>
        </row>
        <row r="1048">
          <cell r="C1048" t="str">
            <v>田卫星</v>
          </cell>
          <cell r="D1048" t="str">
            <v>529</v>
          </cell>
          <cell r="E1048" t="str">
            <v>接插件车间</v>
          </cell>
          <cell r="F1048">
            <v>39.75</v>
          </cell>
          <cell r="G1048">
            <v>2480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100</v>
          </cell>
          <cell r="R1048">
            <v>0</v>
          </cell>
          <cell r="S1048">
            <v>5386</v>
          </cell>
        </row>
        <row r="1049">
          <cell r="C1049" t="str">
            <v>曾琴</v>
          </cell>
          <cell r="D1049" t="str">
            <v>532</v>
          </cell>
          <cell r="E1049" t="str">
            <v>接插件车间</v>
          </cell>
          <cell r="F1049">
            <v>36.69</v>
          </cell>
          <cell r="G1049">
            <v>2480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4182.66</v>
          </cell>
        </row>
        <row r="1050">
          <cell r="C1050" t="str">
            <v>陈敏会</v>
          </cell>
          <cell r="D1050" t="str">
            <v>534</v>
          </cell>
          <cell r="E1050" t="str">
            <v>接插件车间</v>
          </cell>
          <cell r="G1050">
            <v>2480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</row>
        <row r="1051">
          <cell r="C1051" t="str">
            <v>琚慧萍</v>
          </cell>
          <cell r="D1051" t="str">
            <v>539</v>
          </cell>
          <cell r="E1051" t="str">
            <v>接插件车间</v>
          </cell>
          <cell r="F1051">
            <v>36.25</v>
          </cell>
          <cell r="G1051">
            <v>2480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5256.25</v>
          </cell>
        </row>
        <row r="1052">
          <cell r="C1052" t="str">
            <v>戴小琴</v>
          </cell>
          <cell r="D1052" t="str">
            <v>542</v>
          </cell>
          <cell r="E1052" t="str">
            <v>接插件车间</v>
          </cell>
          <cell r="F1052">
            <v>36.81</v>
          </cell>
          <cell r="G1052">
            <v>2480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100</v>
          </cell>
          <cell r="R1052">
            <v>0</v>
          </cell>
          <cell r="S1052">
            <v>4848.49</v>
          </cell>
        </row>
        <row r="1053">
          <cell r="C1053" t="str">
            <v>陈鹏洲</v>
          </cell>
          <cell r="D1053" t="str">
            <v>544</v>
          </cell>
          <cell r="E1053" t="str">
            <v>接插件车间</v>
          </cell>
          <cell r="F1053">
            <v>35.81</v>
          </cell>
          <cell r="G1053">
            <v>2480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100</v>
          </cell>
          <cell r="R1053">
            <v>0</v>
          </cell>
          <cell r="S1053">
            <v>5388.9</v>
          </cell>
        </row>
        <row r="1054">
          <cell r="C1054" t="str">
            <v>古凤龙</v>
          </cell>
          <cell r="D1054" t="str">
            <v>545</v>
          </cell>
          <cell r="E1054" t="str">
            <v>接插件车间</v>
          </cell>
          <cell r="F1054">
            <v>7.44</v>
          </cell>
          <cell r="G1054">
            <v>2480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848.16</v>
          </cell>
        </row>
        <row r="1055">
          <cell r="C1055" t="str">
            <v>朱红将</v>
          </cell>
          <cell r="D1055" t="str">
            <v>546</v>
          </cell>
          <cell r="E1055" t="str">
            <v>接插件车间</v>
          </cell>
          <cell r="G1055">
            <v>2480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</row>
        <row r="1056">
          <cell r="C1056" t="str">
            <v>王海涛</v>
          </cell>
          <cell r="D1056" t="str">
            <v>547</v>
          </cell>
          <cell r="E1056" t="str">
            <v>接插件车间</v>
          </cell>
          <cell r="F1056">
            <v>17.309999999999999</v>
          </cell>
          <cell r="G1056">
            <v>2480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1913.6</v>
          </cell>
        </row>
        <row r="1057">
          <cell r="C1057" t="str">
            <v>邵艳玲</v>
          </cell>
          <cell r="D1057" t="str">
            <v>548</v>
          </cell>
          <cell r="E1057" t="str">
            <v>接插件车间</v>
          </cell>
          <cell r="F1057">
            <v>18.809999999999999</v>
          </cell>
          <cell r="G1057">
            <v>2480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2144.34</v>
          </cell>
        </row>
        <row r="1058">
          <cell r="C1058" t="str">
            <v>黄翠英</v>
          </cell>
          <cell r="D1058" t="str">
            <v>549</v>
          </cell>
          <cell r="E1058" t="str">
            <v>接插件车间</v>
          </cell>
          <cell r="F1058">
            <v>39.130000000000003</v>
          </cell>
          <cell r="G1058">
            <v>2480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200</v>
          </cell>
          <cell r="R1058">
            <v>0</v>
          </cell>
          <cell r="S1058">
            <v>5991.2</v>
          </cell>
        </row>
        <row r="1059">
          <cell r="C1059" t="str">
            <v>李晓辉</v>
          </cell>
          <cell r="D1059" t="str">
            <v>556</v>
          </cell>
          <cell r="E1059" t="str">
            <v>接插件车间</v>
          </cell>
          <cell r="F1059">
            <v>38.44</v>
          </cell>
          <cell r="G1059">
            <v>2480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200</v>
          </cell>
          <cell r="R1059">
            <v>0</v>
          </cell>
          <cell r="S1059">
            <v>5641.6</v>
          </cell>
        </row>
        <row r="1060">
          <cell r="C1060" t="str">
            <v>杨妃</v>
          </cell>
          <cell r="D1060" t="str">
            <v>559</v>
          </cell>
          <cell r="E1060" t="str">
            <v>接插件车间</v>
          </cell>
          <cell r="F1060">
            <v>36.880000000000003</v>
          </cell>
          <cell r="G1060">
            <v>2480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100</v>
          </cell>
          <cell r="R1060">
            <v>18</v>
          </cell>
          <cell r="S1060">
            <v>4286.32</v>
          </cell>
        </row>
        <row r="1061">
          <cell r="C1061" t="str">
            <v>王浩</v>
          </cell>
          <cell r="D1061" t="str">
            <v>562</v>
          </cell>
          <cell r="E1061" t="str">
            <v>电缆车间</v>
          </cell>
          <cell r="F1061">
            <v>38.94</v>
          </cell>
          <cell r="G1061">
            <v>2480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60</v>
          </cell>
          <cell r="O1061">
            <v>0</v>
          </cell>
          <cell r="P1061">
            <v>0</v>
          </cell>
          <cell r="Q1061">
            <v>200</v>
          </cell>
          <cell r="R1061">
            <v>20</v>
          </cell>
          <cell r="S1061">
            <v>5691.5999999999995</v>
          </cell>
        </row>
        <row r="1062">
          <cell r="C1062" t="str">
            <v>孔志坤</v>
          </cell>
          <cell r="D1062" t="str">
            <v>563</v>
          </cell>
          <cell r="E1062" t="str">
            <v>接插件车间</v>
          </cell>
          <cell r="F1062">
            <v>33.25</v>
          </cell>
          <cell r="G1062">
            <v>2480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3790.5</v>
          </cell>
        </row>
        <row r="1063">
          <cell r="C1063" t="str">
            <v>李小东</v>
          </cell>
          <cell r="D1063" t="str">
            <v>564</v>
          </cell>
          <cell r="E1063" t="str">
            <v>接插件车间</v>
          </cell>
          <cell r="F1063">
            <v>13</v>
          </cell>
          <cell r="G1063">
            <v>2480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1495</v>
          </cell>
        </row>
        <row r="1064">
          <cell r="C1064" t="str">
            <v>杨亮亮</v>
          </cell>
          <cell r="D1064" t="str">
            <v>565</v>
          </cell>
          <cell r="E1064" t="str">
            <v>接插件车间</v>
          </cell>
          <cell r="F1064">
            <v>13.06</v>
          </cell>
          <cell r="G1064">
            <v>2480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1488.84</v>
          </cell>
        </row>
        <row r="1065">
          <cell r="C1065" t="str">
            <v>孙强</v>
          </cell>
          <cell r="D1065" t="str">
            <v>567</v>
          </cell>
          <cell r="E1065" t="str">
            <v>接插件车间</v>
          </cell>
          <cell r="F1065">
            <v>9.3800000000000008</v>
          </cell>
          <cell r="G1065">
            <v>2480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1069.32</v>
          </cell>
        </row>
        <row r="1066">
          <cell r="C1066" t="str">
            <v>李周居</v>
          </cell>
          <cell r="D1066" t="str">
            <v>570</v>
          </cell>
          <cell r="E1066" t="str">
            <v>线束车间</v>
          </cell>
          <cell r="F1066">
            <v>34.630000000000003</v>
          </cell>
          <cell r="G1066">
            <v>2480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5000</v>
          </cell>
        </row>
        <row r="1067">
          <cell r="C1067" t="str">
            <v>李约成</v>
          </cell>
          <cell r="D1067" t="str">
            <v>575</v>
          </cell>
          <cell r="E1067" t="str">
            <v>线束车间</v>
          </cell>
          <cell r="F1067">
            <v>38.06</v>
          </cell>
          <cell r="G1067">
            <v>2480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5600.85</v>
          </cell>
        </row>
        <row r="1068">
          <cell r="C1068" t="str">
            <v>徐鑫鑫</v>
          </cell>
          <cell r="D1068" t="str">
            <v>577</v>
          </cell>
          <cell r="E1068" t="str">
            <v>接插件车间</v>
          </cell>
          <cell r="F1068">
            <v>41.81</v>
          </cell>
          <cell r="G1068">
            <v>2480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200</v>
          </cell>
          <cell r="R1068">
            <v>0</v>
          </cell>
          <cell r="S1068">
            <v>7509.1</v>
          </cell>
        </row>
        <row r="1069">
          <cell r="C1069" t="str">
            <v>庾杏芬</v>
          </cell>
          <cell r="D1069" t="str">
            <v>0</v>
          </cell>
          <cell r="E1069" t="str">
            <v>广州车间</v>
          </cell>
          <cell r="F1069">
            <v>27.63</v>
          </cell>
          <cell r="G1069">
            <v>2480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250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3703.13</v>
          </cell>
        </row>
        <row r="1070">
          <cell r="C1070" t="str">
            <v>邓广才</v>
          </cell>
          <cell r="D1070" t="str">
            <v>0</v>
          </cell>
          <cell r="E1070" t="str">
            <v>广州车间</v>
          </cell>
          <cell r="F1070">
            <v>30.38</v>
          </cell>
          <cell r="G1070">
            <v>2480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250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3895</v>
          </cell>
        </row>
        <row r="1071">
          <cell r="C1071" t="str">
            <v>邓云</v>
          </cell>
          <cell r="D1071" t="str">
            <v>0</v>
          </cell>
          <cell r="E1071" t="str">
            <v>广州车间</v>
          </cell>
          <cell r="F1071">
            <v>28.63</v>
          </cell>
          <cell r="G1071">
            <v>2480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250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3971.25</v>
          </cell>
        </row>
        <row r="1072">
          <cell r="C1072" t="str">
            <v>邝满香</v>
          </cell>
          <cell r="D1072" t="str">
            <v>0</v>
          </cell>
          <cell r="E1072" t="str">
            <v>广州车间</v>
          </cell>
          <cell r="F1072">
            <v>32.56</v>
          </cell>
          <cell r="G1072">
            <v>2480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250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3940</v>
          </cell>
        </row>
        <row r="1073">
          <cell r="C1073" t="str">
            <v>韦追</v>
          </cell>
          <cell r="D1073" t="str">
            <v>0</v>
          </cell>
          <cell r="E1073" t="str">
            <v>广州车间</v>
          </cell>
          <cell r="F1073">
            <v>28</v>
          </cell>
          <cell r="G1073">
            <v>2480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250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3610</v>
          </cell>
        </row>
        <row r="1074">
          <cell r="C1074" t="str">
            <v>朱江磊</v>
          </cell>
          <cell r="D1074" t="str">
            <v>0</v>
          </cell>
          <cell r="E1074" t="str">
            <v>接插件车间</v>
          </cell>
          <cell r="G1074">
            <v>3700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</row>
        <row r="1075">
          <cell r="C1075" t="str">
            <v>兰元玲</v>
          </cell>
          <cell r="D1075" t="str">
            <v>92</v>
          </cell>
          <cell r="E1075" t="str">
            <v>接插件车间</v>
          </cell>
          <cell r="F1075">
            <v>35.130000000000003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4566.8999999999996</v>
          </cell>
        </row>
        <row r="1076">
          <cell r="C1076" t="str">
            <v>张娟娟</v>
          </cell>
          <cell r="D1076" t="str">
            <v>160</v>
          </cell>
          <cell r="E1076" t="str">
            <v>线束车间</v>
          </cell>
          <cell r="F1076">
            <v>31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4200</v>
          </cell>
        </row>
        <row r="1077">
          <cell r="C1077" t="str">
            <v>张志莲</v>
          </cell>
          <cell r="D1077" t="str">
            <v>133</v>
          </cell>
          <cell r="E1077" t="str">
            <v>接插件车间</v>
          </cell>
          <cell r="F1077">
            <v>40.31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200</v>
          </cell>
          <cell r="R1077">
            <v>5</v>
          </cell>
          <cell r="S1077">
            <v>7027.39</v>
          </cell>
        </row>
        <row r="1078">
          <cell r="C1078" t="str">
            <v>段冬梅</v>
          </cell>
          <cell r="D1078" t="str">
            <v>163</v>
          </cell>
          <cell r="E1078" t="str">
            <v>线束车间</v>
          </cell>
          <cell r="F1078">
            <v>26.38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4204</v>
          </cell>
        </row>
        <row r="1079">
          <cell r="C1079" t="str">
            <v>褚新国</v>
          </cell>
          <cell r="D1079" t="str">
            <v>185</v>
          </cell>
          <cell r="E1079" t="str">
            <v>后勤部</v>
          </cell>
          <cell r="F1079">
            <v>20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2480</v>
          </cell>
        </row>
        <row r="1080">
          <cell r="C1080" t="str">
            <v>闫苗苗</v>
          </cell>
          <cell r="D1080" t="str">
            <v>51</v>
          </cell>
          <cell r="E1080" t="str">
            <v>线束车间</v>
          </cell>
          <cell r="F1080">
            <v>20.88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2730</v>
          </cell>
        </row>
        <row r="1081">
          <cell r="C1081" t="str">
            <v>李万江</v>
          </cell>
          <cell r="D1081" t="str">
            <v>203</v>
          </cell>
          <cell r="E1081" t="str">
            <v>接插件车间</v>
          </cell>
          <cell r="F1081">
            <v>13.31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1637.13</v>
          </cell>
        </row>
        <row r="1082">
          <cell r="C1082" t="str">
            <v>邱妮</v>
          </cell>
          <cell r="D1082" t="str">
            <v>242</v>
          </cell>
          <cell r="E1082" t="str">
            <v>接插件车间</v>
          </cell>
          <cell r="F1082">
            <v>10.31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1175.3399999999999</v>
          </cell>
        </row>
        <row r="1083">
          <cell r="C1083" t="str">
            <v>曹强</v>
          </cell>
          <cell r="D1083" t="str">
            <v>264</v>
          </cell>
          <cell r="E1083" t="str">
            <v>接插件车间</v>
          </cell>
          <cell r="F1083">
            <v>11.25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1463.07</v>
          </cell>
        </row>
        <row r="1084">
          <cell r="C1084" t="str">
            <v>王丹丹</v>
          </cell>
          <cell r="D1084" t="str">
            <v>289</v>
          </cell>
          <cell r="E1084" t="str">
            <v>线束车间</v>
          </cell>
          <cell r="F1084">
            <v>10.38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1300</v>
          </cell>
        </row>
        <row r="1085">
          <cell r="C1085" t="str">
            <v>胡洁强</v>
          </cell>
          <cell r="D1085" t="str">
            <v>290</v>
          </cell>
          <cell r="E1085" t="str">
            <v>接插件车间</v>
          </cell>
          <cell r="F1085">
            <v>8.75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1190.5</v>
          </cell>
        </row>
        <row r="1086">
          <cell r="C1086" t="str">
            <v>李小军</v>
          </cell>
          <cell r="D1086" t="str">
            <v>327</v>
          </cell>
          <cell r="E1086" t="str">
            <v>接插件车间</v>
          </cell>
          <cell r="F1086">
            <v>5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570</v>
          </cell>
        </row>
        <row r="1087">
          <cell r="C1087" t="str">
            <v>唐美艳</v>
          </cell>
          <cell r="D1087" t="str">
            <v>336</v>
          </cell>
          <cell r="E1087" t="str">
            <v>接插件车间</v>
          </cell>
          <cell r="F1087">
            <v>5.75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655.5</v>
          </cell>
        </row>
        <row r="1088">
          <cell r="C1088" t="str">
            <v>朱家宝</v>
          </cell>
          <cell r="D1088" t="str">
            <v>376</v>
          </cell>
          <cell r="E1088" t="str">
            <v>接插件车间</v>
          </cell>
          <cell r="F1088">
            <v>2.44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292.8</v>
          </cell>
        </row>
        <row r="1089">
          <cell r="C1089" t="str">
            <v>黄海艳</v>
          </cell>
          <cell r="D1089" t="str">
            <v>381</v>
          </cell>
          <cell r="E1089" t="str">
            <v>线束车间</v>
          </cell>
          <cell r="F1089">
            <v>292.7998046875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</row>
        <row r="1090">
          <cell r="C1090" t="str">
            <v>谢美珠</v>
          </cell>
          <cell r="E1090" t="str">
            <v>广州车间</v>
          </cell>
          <cell r="F1090">
            <v>23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250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250</v>
          </cell>
        </row>
        <row r="1091">
          <cell r="C1091" t="str">
            <v>萧笑芳</v>
          </cell>
          <cell r="E1091" t="str">
            <v>广州车间</v>
          </cell>
          <cell r="F1091">
            <v>33.130000000000003</v>
          </cell>
          <cell r="G1091">
            <v>0</v>
          </cell>
          <cell r="H1091">
            <v>1335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150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4285</v>
          </cell>
        </row>
        <row r="1092">
          <cell r="C1092" t="str">
            <v>庾雪琼</v>
          </cell>
          <cell r="E1092" t="str">
            <v>广州车间</v>
          </cell>
          <cell r="F1092">
            <v>9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1554.55</v>
          </cell>
        </row>
        <row r="1093">
          <cell r="C1093" t="str">
            <v>王翠平</v>
          </cell>
          <cell r="D1093" t="str">
            <v>169</v>
          </cell>
          <cell r="E1093" t="str">
            <v>残疾车间</v>
          </cell>
          <cell r="F1093">
            <v>37.31</v>
          </cell>
          <cell r="G1093">
            <v>2480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200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10</v>
          </cell>
          <cell r="R1093">
            <v>6</v>
          </cell>
          <cell r="S1093">
            <v>6944</v>
          </cell>
        </row>
        <row r="1094">
          <cell r="C1094" t="str">
            <v>郁洁</v>
          </cell>
          <cell r="D1094" t="str">
            <v>0</v>
          </cell>
          <cell r="E1094" t="str">
            <v>残疾车间</v>
          </cell>
          <cell r="G1094">
            <v>2480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562.5</v>
          </cell>
          <cell r="S1094">
            <v>1917.5</v>
          </cell>
        </row>
        <row r="1095">
          <cell r="C1095" t="str">
            <v>倪国明</v>
          </cell>
          <cell r="D1095" t="str">
            <v>0</v>
          </cell>
          <cell r="E1095" t="str">
            <v>残疾车间</v>
          </cell>
          <cell r="G1095">
            <v>2480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562.5</v>
          </cell>
          <cell r="S1095">
            <v>1917.5</v>
          </cell>
        </row>
        <row r="1096">
          <cell r="C1096" t="str">
            <v>陆桂兴</v>
          </cell>
          <cell r="D1096" t="str">
            <v>142</v>
          </cell>
          <cell r="E1096" t="str">
            <v>残疾车间</v>
          </cell>
          <cell r="F1096">
            <v>39</v>
          </cell>
          <cell r="G1096">
            <v>2480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200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200</v>
          </cell>
          <cell r="R1096">
            <v>40</v>
          </cell>
          <cell r="S1096">
            <v>6795</v>
          </cell>
        </row>
        <row r="1097">
          <cell r="C1097" t="str">
            <v>周斌</v>
          </cell>
          <cell r="D1097" t="str">
            <v>627</v>
          </cell>
          <cell r="E1097" t="str">
            <v>残疾车间</v>
          </cell>
          <cell r="F1097">
            <v>30.75</v>
          </cell>
          <cell r="G1097">
            <v>2480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120</v>
          </cell>
          <cell r="M1097">
            <v>0</v>
          </cell>
          <cell r="N1097">
            <v>48</v>
          </cell>
          <cell r="O1097">
            <v>0</v>
          </cell>
          <cell r="P1097">
            <v>0</v>
          </cell>
          <cell r="Q1097">
            <v>200</v>
          </cell>
          <cell r="R1097">
            <v>0</v>
          </cell>
          <cell r="S1097">
            <v>5595.5</v>
          </cell>
        </row>
        <row r="1098">
          <cell r="C1098" t="str">
            <v>邱志瑜</v>
          </cell>
          <cell r="E1098" t="str">
            <v>残疾车间</v>
          </cell>
          <cell r="G1098">
            <v>2480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</row>
        <row r="1099">
          <cell r="C1099" t="str">
            <v>沈红丽</v>
          </cell>
          <cell r="E1099" t="str">
            <v>残疾车间</v>
          </cell>
          <cell r="G1099">
            <v>2480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662.5</v>
          </cell>
          <cell r="S1099">
            <v>1817.5</v>
          </cell>
        </row>
        <row r="1100">
          <cell r="C1100" t="str">
            <v>王志飞</v>
          </cell>
          <cell r="D1100" t="str">
            <v>188</v>
          </cell>
          <cell r="E1100" t="str">
            <v>农保组</v>
          </cell>
          <cell r="F1100">
            <v>44.13</v>
          </cell>
          <cell r="G1100">
            <v>2480</v>
          </cell>
          <cell r="H1100">
            <v>2655.6000000000004</v>
          </cell>
          <cell r="I1100">
            <v>720</v>
          </cell>
          <cell r="J1100">
            <v>1500</v>
          </cell>
          <cell r="K1100">
            <v>0</v>
          </cell>
          <cell r="L1100">
            <v>200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200</v>
          </cell>
          <cell r="R1100">
            <v>0</v>
          </cell>
          <cell r="S1100">
            <v>7755.6</v>
          </cell>
        </row>
        <row r="1101">
          <cell r="C1101" t="str">
            <v>朱国华</v>
          </cell>
          <cell r="D1101" t="str">
            <v>87</v>
          </cell>
          <cell r="E1101" t="str">
            <v>电缆车间</v>
          </cell>
          <cell r="F1101">
            <v>41.13</v>
          </cell>
          <cell r="G1101">
            <v>2480</v>
          </cell>
          <cell r="H1101">
            <v>0</v>
          </cell>
          <cell r="I1101">
            <v>240</v>
          </cell>
          <cell r="J1101">
            <v>728</v>
          </cell>
          <cell r="K1101">
            <v>0</v>
          </cell>
          <cell r="L1101">
            <v>200</v>
          </cell>
          <cell r="M1101">
            <v>0</v>
          </cell>
          <cell r="N1101">
            <v>88</v>
          </cell>
          <cell r="O1101">
            <v>0</v>
          </cell>
          <cell r="P1101">
            <v>0</v>
          </cell>
          <cell r="Q1101">
            <v>390</v>
          </cell>
          <cell r="R1101">
            <v>30</v>
          </cell>
          <cell r="S1101">
            <v>8253.3483000000015</v>
          </cell>
        </row>
        <row r="1102">
          <cell r="C1102" t="str">
            <v>陈梁</v>
          </cell>
          <cell r="D1102" t="str">
            <v>63</v>
          </cell>
          <cell r="E1102" t="str">
            <v>仓库</v>
          </cell>
          <cell r="F1102">
            <v>30.75</v>
          </cell>
          <cell r="G1102">
            <v>2480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200</v>
          </cell>
          <cell r="M1102">
            <v>0</v>
          </cell>
          <cell r="O1102">
            <v>0</v>
          </cell>
          <cell r="P1102">
            <v>0</v>
          </cell>
          <cell r="Q1102">
            <v>200</v>
          </cell>
          <cell r="R1102">
            <v>0</v>
          </cell>
          <cell r="S1102">
            <v>5320</v>
          </cell>
        </row>
        <row r="1103">
          <cell r="C1103" t="str">
            <v>瞿永官</v>
          </cell>
          <cell r="D1103" t="str">
            <v>195</v>
          </cell>
          <cell r="E1103" t="str">
            <v>仓库</v>
          </cell>
          <cell r="F1103">
            <v>27.31</v>
          </cell>
          <cell r="G1103">
            <v>2480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200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4023.3999999999996</v>
          </cell>
        </row>
        <row r="1104">
          <cell r="C1104" t="str">
            <v>陆向红</v>
          </cell>
          <cell r="D1104" t="str">
            <v>180</v>
          </cell>
          <cell r="E1104" t="str">
            <v>科研部</v>
          </cell>
          <cell r="F1104">
            <v>32.44</v>
          </cell>
          <cell r="G1104">
            <v>2480</v>
          </cell>
          <cell r="H1104">
            <v>1252.7999999999997</v>
          </cell>
          <cell r="I1104">
            <v>240</v>
          </cell>
          <cell r="J1104">
            <v>780</v>
          </cell>
          <cell r="K1104">
            <v>0</v>
          </cell>
          <cell r="L1104">
            <v>200</v>
          </cell>
          <cell r="M1104">
            <v>0</v>
          </cell>
          <cell r="N1104">
            <v>4000</v>
          </cell>
          <cell r="O1104">
            <v>0</v>
          </cell>
          <cell r="P1104">
            <v>0</v>
          </cell>
          <cell r="Q1104">
            <v>200</v>
          </cell>
          <cell r="R1104">
            <v>0</v>
          </cell>
          <cell r="S1104">
            <v>9152.7999999999993</v>
          </cell>
        </row>
        <row r="1105">
          <cell r="C1105" t="str">
            <v>唐祥海</v>
          </cell>
          <cell r="D1105" t="str">
            <v>71</v>
          </cell>
          <cell r="E1105" t="str">
            <v>农保组</v>
          </cell>
          <cell r="F1105">
            <v>32</v>
          </cell>
          <cell r="G1105">
            <v>2480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200</v>
          </cell>
          <cell r="M1105">
            <v>0</v>
          </cell>
          <cell r="O1105">
            <v>0</v>
          </cell>
          <cell r="P1105">
            <v>0</v>
          </cell>
          <cell r="Q1105">
            <v>1001</v>
          </cell>
          <cell r="R1105">
            <v>0</v>
          </cell>
          <cell r="S1105">
            <v>5681</v>
          </cell>
        </row>
        <row r="1106">
          <cell r="C1106" t="str">
            <v>王良华</v>
          </cell>
          <cell r="D1106" t="str">
            <v>287</v>
          </cell>
          <cell r="E1106" t="str">
            <v>电缆车间</v>
          </cell>
          <cell r="F1106">
            <v>33.880000000000003</v>
          </cell>
          <cell r="G1106">
            <v>2480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200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200</v>
          </cell>
          <cell r="R1106">
            <v>10</v>
          </cell>
          <cell r="S1106">
            <v>5810.8</v>
          </cell>
        </row>
        <row r="1107">
          <cell r="C1107" t="str">
            <v>王龙明</v>
          </cell>
          <cell r="D1107" t="str">
            <v>225</v>
          </cell>
          <cell r="E1107" t="str">
            <v>后勤部</v>
          </cell>
          <cell r="F1107">
            <v>27</v>
          </cell>
          <cell r="G1107">
            <v>2480</v>
          </cell>
          <cell r="H1107">
            <v>0</v>
          </cell>
          <cell r="I1107">
            <v>200</v>
          </cell>
          <cell r="J1107">
            <v>750</v>
          </cell>
          <cell r="K1107">
            <v>0</v>
          </cell>
          <cell r="L1107">
            <v>200</v>
          </cell>
          <cell r="M1107">
            <v>0</v>
          </cell>
          <cell r="N1107">
            <v>1045.0999999999999</v>
          </cell>
          <cell r="O1107">
            <v>0</v>
          </cell>
          <cell r="P1107">
            <v>0</v>
          </cell>
          <cell r="Q1107">
            <v>200</v>
          </cell>
          <cell r="R1107">
            <v>0</v>
          </cell>
          <cell r="S1107">
            <v>4875.1000000000004</v>
          </cell>
        </row>
        <row r="1108">
          <cell r="C1108" t="str">
            <v>周素珍</v>
          </cell>
          <cell r="D1108" t="str">
            <v>310</v>
          </cell>
          <cell r="E1108" t="str">
            <v>接插件车间</v>
          </cell>
          <cell r="G1108">
            <v>2420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</row>
        <row r="1109">
          <cell r="C1109" t="str">
            <v>周素华</v>
          </cell>
          <cell r="D1109" t="str">
            <v>152</v>
          </cell>
          <cell r="E1109" t="str">
            <v>农保组</v>
          </cell>
          <cell r="F1109">
            <v>27.5</v>
          </cell>
          <cell r="G1109">
            <v>2480</v>
          </cell>
          <cell r="H1109">
            <v>660</v>
          </cell>
          <cell r="I1109">
            <v>540</v>
          </cell>
          <cell r="J1109">
            <v>1180</v>
          </cell>
          <cell r="K1109">
            <v>50</v>
          </cell>
          <cell r="L1109">
            <v>200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200</v>
          </cell>
          <cell r="R1109">
            <v>0</v>
          </cell>
          <cell r="S1109">
            <v>5310</v>
          </cell>
        </row>
        <row r="1110">
          <cell r="C1110" t="str">
            <v>韩英竹</v>
          </cell>
          <cell r="D1110" t="str">
            <v>0</v>
          </cell>
          <cell r="E1110" t="str">
            <v>接插件车间</v>
          </cell>
          <cell r="G1110">
            <v>2420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</row>
        <row r="1111">
          <cell r="C1111" t="str">
            <v>吴林林</v>
          </cell>
          <cell r="D1111" t="str">
            <v>0</v>
          </cell>
          <cell r="E1111" t="str">
            <v>电缆车间</v>
          </cell>
          <cell r="G1111">
            <v>2420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</row>
        <row r="1112">
          <cell r="C1112" t="str">
            <v>崔晓君</v>
          </cell>
          <cell r="D1112" t="str">
            <v>0</v>
          </cell>
          <cell r="E1112" t="str">
            <v>接插件车间</v>
          </cell>
          <cell r="G1112">
            <v>2420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</row>
        <row r="1113">
          <cell r="C1113" t="str">
            <v>张得生</v>
          </cell>
          <cell r="D1113" t="str">
            <v>0</v>
          </cell>
          <cell r="E1113" t="str">
            <v>电缆车间</v>
          </cell>
          <cell r="G1113">
            <v>2420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</row>
        <row r="1114">
          <cell r="C1114" t="str">
            <v>张良丽</v>
          </cell>
          <cell r="D1114" t="str">
            <v>0</v>
          </cell>
          <cell r="E1114" t="str">
            <v>接插件车间</v>
          </cell>
          <cell r="G1114">
            <v>2420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</row>
        <row r="1115">
          <cell r="C1115" t="str">
            <v>杨政皓</v>
          </cell>
          <cell r="D1115" t="str">
            <v>0</v>
          </cell>
          <cell r="E1115" t="str">
            <v>接插件车间</v>
          </cell>
          <cell r="G1115">
            <v>2420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</row>
        <row r="1116">
          <cell r="C1116" t="str">
            <v>卢凡</v>
          </cell>
          <cell r="D1116" t="str">
            <v>0</v>
          </cell>
          <cell r="E1116" t="str">
            <v>接插件车间</v>
          </cell>
          <cell r="G1116">
            <v>2420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</row>
        <row r="1117">
          <cell r="C1117" t="str">
            <v>陈艳</v>
          </cell>
          <cell r="D1117" t="str">
            <v>364</v>
          </cell>
          <cell r="E1117" t="str">
            <v>开线车间</v>
          </cell>
          <cell r="G1117">
            <v>2480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</row>
        <row r="1118">
          <cell r="C1118" t="str">
            <v>段晚北</v>
          </cell>
          <cell r="E1118" t="str">
            <v>线束车间</v>
          </cell>
          <cell r="G1118">
            <v>2480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</row>
        <row r="1119">
          <cell r="C1119" t="str">
            <v>张琦</v>
          </cell>
          <cell r="E1119" t="str">
            <v>线束车间</v>
          </cell>
          <cell r="G1119">
            <v>2480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</row>
        <row r="1120">
          <cell r="C1120" t="str">
            <v>殷桂根</v>
          </cell>
          <cell r="E1120" t="str">
            <v>接插件车间</v>
          </cell>
          <cell r="G1120">
            <v>2480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</row>
        <row r="1121">
          <cell r="C1121" t="str">
            <v>郑宁</v>
          </cell>
          <cell r="E1121" t="str">
            <v>仓库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</row>
        <row r="1122">
          <cell r="C1122" t="str">
            <v>李世勤</v>
          </cell>
          <cell r="E1122" t="str">
            <v>线束车间</v>
          </cell>
          <cell r="G1122">
            <v>2480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</row>
        <row r="1123">
          <cell r="C1123" t="str">
            <v>贾甜甜</v>
          </cell>
          <cell r="D1123" t="str">
            <v>0</v>
          </cell>
          <cell r="E1123" t="str">
            <v>线束车间</v>
          </cell>
          <cell r="G1123">
            <v>2480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</row>
        <row r="1124">
          <cell r="C1124" t="str">
            <v>贾雪晴</v>
          </cell>
          <cell r="D1124" t="str">
            <v>0</v>
          </cell>
          <cell r="E1124" t="str">
            <v>线束车间</v>
          </cell>
          <cell r="G1124">
            <v>2480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</row>
        <row r="1125">
          <cell r="C1125" t="str">
            <v>王彩虹</v>
          </cell>
          <cell r="D1125" t="str">
            <v>0</v>
          </cell>
          <cell r="E1125" t="str">
            <v>线束车间</v>
          </cell>
          <cell r="G1125">
            <v>2480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</row>
        <row r="1126">
          <cell r="C1126" t="str">
            <v>陶远媛</v>
          </cell>
          <cell r="D1126" t="str">
            <v>0</v>
          </cell>
          <cell r="E1126" t="str">
            <v>接插件车间</v>
          </cell>
          <cell r="G1126">
            <v>2480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</row>
        <row r="1127">
          <cell r="C1127" t="str">
            <v>胡凤珍</v>
          </cell>
          <cell r="E1127" t="str">
            <v>接插件车间</v>
          </cell>
          <cell r="G1127">
            <v>2480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</row>
        <row r="1128">
          <cell r="C1128" t="str">
            <v>麦珊珊</v>
          </cell>
          <cell r="E1128" t="str">
            <v>广州车间</v>
          </cell>
          <cell r="G1128">
            <v>2480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</row>
        <row r="1129">
          <cell r="C1129" t="str">
            <v>汪远</v>
          </cell>
          <cell r="E1129" t="str">
            <v>广州车间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</row>
        <row r="1130">
          <cell r="C1130" t="str">
            <v>李有高</v>
          </cell>
          <cell r="D1130" t="str">
            <v>0</v>
          </cell>
          <cell r="E1130" t="str">
            <v>接插件车间</v>
          </cell>
          <cell r="G1130">
            <v>2480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</row>
        <row r="1131">
          <cell r="C1131" t="str">
            <v>陈光强</v>
          </cell>
          <cell r="D1131" t="str">
            <v>0</v>
          </cell>
          <cell r="E1131" t="str">
            <v>电缆车间</v>
          </cell>
          <cell r="G1131">
            <v>2480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</row>
        <row r="1132">
          <cell r="C1132" t="str">
            <v>张艳</v>
          </cell>
          <cell r="D1132" t="str">
            <v>0</v>
          </cell>
          <cell r="E1132" t="str">
            <v>接插件车间</v>
          </cell>
          <cell r="F1132">
            <v>0</v>
          </cell>
          <cell r="G1132">
            <v>2480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</row>
        <row r="1133">
          <cell r="C1133" t="str">
            <v>房廷勇</v>
          </cell>
          <cell r="D1133" t="str">
            <v>0</v>
          </cell>
          <cell r="E1133" t="str">
            <v>接插件车间</v>
          </cell>
          <cell r="G1133">
            <v>2480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</row>
        <row r="1134">
          <cell r="C1134" t="str">
            <v>赵红波</v>
          </cell>
          <cell r="D1134" t="str">
            <v>0</v>
          </cell>
          <cell r="E1134" t="str">
            <v>接插件车间</v>
          </cell>
          <cell r="G1134">
            <v>2480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</row>
        <row r="1135">
          <cell r="C1135" t="str">
            <v>张萍</v>
          </cell>
          <cell r="D1135" t="str">
            <v>0</v>
          </cell>
          <cell r="E1135" t="str">
            <v>接插件车间</v>
          </cell>
          <cell r="G1135">
            <v>2480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</row>
        <row r="1136">
          <cell r="C1136" t="str">
            <v>杨飞</v>
          </cell>
          <cell r="D1136" t="str">
            <v>0</v>
          </cell>
          <cell r="E1136" t="str">
            <v>线束车间</v>
          </cell>
          <cell r="G1136">
            <v>2480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</row>
        <row r="1137">
          <cell r="C1137" t="str">
            <v>卢丽平</v>
          </cell>
          <cell r="D1137" t="str">
            <v>0</v>
          </cell>
          <cell r="E1137" t="str">
            <v>接插件车间</v>
          </cell>
          <cell r="G1137">
            <v>2480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</row>
        <row r="1138">
          <cell r="C1138" t="str">
            <v>郑红开</v>
          </cell>
          <cell r="D1138" t="str">
            <v>0</v>
          </cell>
          <cell r="E1138" t="str">
            <v>接插件车间</v>
          </cell>
          <cell r="G1138">
            <v>2480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</row>
        <row r="1139">
          <cell r="C1139" t="str">
            <v>邵凌志</v>
          </cell>
          <cell r="D1139" t="str">
            <v>0</v>
          </cell>
          <cell r="E1139" t="str">
            <v>接插件车间</v>
          </cell>
          <cell r="G1139">
            <v>2480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</row>
        <row r="1140">
          <cell r="C1140" t="str">
            <v>王国庆</v>
          </cell>
          <cell r="D1140" t="str">
            <v>0</v>
          </cell>
          <cell r="E1140" t="str">
            <v>接插件车间</v>
          </cell>
          <cell r="G1140">
            <v>2480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</row>
        <row r="1141">
          <cell r="C1141" t="str">
            <v>陆霞</v>
          </cell>
          <cell r="D1141" t="str">
            <v>0</v>
          </cell>
          <cell r="E1141" t="str">
            <v>线束车间</v>
          </cell>
          <cell r="G1141">
            <v>2480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</row>
        <row r="1142">
          <cell r="C1142" t="str">
            <v>陆月</v>
          </cell>
          <cell r="D1142" t="str">
            <v>0</v>
          </cell>
          <cell r="E1142" t="str">
            <v>线束车间</v>
          </cell>
          <cell r="G1142">
            <v>2480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</row>
        <row r="1143">
          <cell r="C1143" t="str">
            <v>杜建</v>
          </cell>
          <cell r="D1143" t="str">
            <v>0</v>
          </cell>
          <cell r="E1143" t="str">
            <v>线束车间</v>
          </cell>
          <cell r="G1143">
            <v>2480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</row>
        <row r="1144">
          <cell r="C1144" t="str">
            <v>鲍祥雨</v>
          </cell>
          <cell r="D1144" t="str">
            <v>0</v>
          </cell>
          <cell r="E1144" t="str">
            <v>接插件车间</v>
          </cell>
          <cell r="G1144">
            <v>2480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</row>
        <row r="1145">
          <cell r="C1145" t="str">
            <v>谭存利</v>
          </cell>
          <cell r="D1145" t="str">
            <v>0</v>
          </cell>
          <cell r="E1145" t="str">
            <v>广州车间</v>
          </cell>
          <cell r="G1145">
            <v>2480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</row>
        <row r="1146">
          <cell r="C1146" t="str">
            <v>张春香</v>
          </cell>
          <cell r="E1146" t="str">
            <v>接插件车间</v>
          </cell>
          <cell r="F1146">
            <v>5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570</v>
          </cell>
        </row>
        <row r="1147">
          <cell r="C1147" t="str">
            <v>张春连</v>
          </cell>
          <cell r="E1147" t="str">
            <v>接插件车间</v>
          </cell>
          <cell r="F1147">
            <v>5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600</v>
          </cell>
        </row>
        <row r="1148">
          <cell r="C1148" t="str">
            <v>张春梅</v>
          </cell>
          <cell r="E1148" t="str">
            <v>接插件车间</v>
          </cell>
          <cell r="F1148">
            <v>6.88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800</v>
          </cell>
        </row>
        <row r="1149">
          <cell r="C1149" t="str">
            <v>转云峰</v>
          </cell>
          <cell r="E1149" t="str">
            <v>接插件车间</v>
          </cell>
          <cell r="F1149">
            <v>5.5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627</v>
          </cell>
        </row>
        <row r="1150">
          <cell r="C1150" t="str">
            <v>郭玲</v>
          </cell>
          <cell r="E1150" t="str">
            <v>线束车间</v>
          </cell>
          <cell r="F1150">
            <v>12.44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1600</v>
          </cell>
        </row>
        <row r="1151">
          <cell r="C1151" t="str">
            <v>赵丽峰</v>
          </cell>
          <cell r="D1151">
            <v>748</v>
          </cell>
          <cell r="E1151" t="str">
            <v>线束车间</v>
          </cell>
          <cell r="F1151">
            <v>4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500</v>
          </cell>
        </row>
        <row r="1152">
          <cell r="F1152">
            <v>22321.850000000009</v>
          </cell>
        </row>
        <row r="1153">
          <cell r="F1153">
            <v>670</v>
          </cell>
        </row>
        <row r="1154">
          <cell r="N1154">
            <v>10172.5</v>
          </cell>
          <cell r="S1154">
            <v>10172.5</v>
          </cell>
        </row>
        <row r="1155">
          <cell r="S1155">
            <v>10172.5</v>
          </cell>
        </row>
        <row r="1156">
          <cell r="C1156" t="str">
            <v>工时</v>
          </cell>
          <cell r="D1156" t="str">
            <v>人数</v>
          </cell>
          <cell r="E1156" t="str">
            <v>社保</v>
          </cell>
          <cell r="F1156" t="str">
            <v>人数</v>
          </cell>
          <cell r="H1156" t="str">
            <v>公积金</v>
          </cell>
        </row>
        <row r="1157">
          <cell r="C1157">
            <v>20620.490000000002</v>
          </cell>
          <cell r="D1157">
            <v>537</v>
          </cell>
          <cell r="E1157">
            <v>277909.7</v>
          </cell>
          <cell r="I1157" t="str">
            <v>陈兰丽</v>
          </cell>
          <cell r="J1157" t="str">
            <v>810结清</v>
          </cell>
        </row>
        <row r="1158">
          <cell r="C1158">
            <v>1594.8</v>
          </cell>
          <cell r="D1158">
            <v>25</v>
          </cell>
          <cell r="E1158">
            <v>10927.28</v>
          </cell>
          <cell r="I1158" t="str">
            <v>汤利国</v>
          </cell>
        </row>
        <row r="1159">
          <cell r="C1159">
            <v>16.809999999999999</v>
          </cell>
        </row>
        <row r="1160">
          <cell r="C1160">
            <v>67.7</v>
          </cell>
        </row>
        <row r="1161">
          <cell r="C1161">
            <v>22</v>
          </cell>
        </row>
        <row r="1162">
          <cell r="C1162">
            <v>22321.800000000003</v>
          </cell>
          <cell r="D1162">
            <v>562</v>
          </cell>
          <cell r="E1162">
            <v>288836.98000000004</v>
          </cell>
        </row>
        <row r="1163">
          <cell r="C1163">
            <v>-5.0000000006548362E-2</v>
          </cell>
          <cell r="O1163">
            <v>-4.9999982118606567E-2</v>
          </cell>
          <cell r="P1163">
            <v>-4.9999982118606567E-2</v>
          </cell>
          <cell r="Q1163">
            <v>-4.9999982118606567E-2</v>
          </cell>
          <cell r="S1163">
            <v>-4.9999982118606567E-2</v>
          </cell>
        </row>
        <row r="1164">
          <cell r="C1164" t="str">
            <v>职员姓名</v>
          </cell>
          <cell r="D1164" t="str">
            <v>工号</v>
          </cell>
          <cell r="F1164" t="str">
            <v>工作日</v>
          </cell>
          <cell r="G1164" t="str">
            <v>4月没部门算工资</v>
          </cell>
          <cell r="O1164">
            <v>-4.9999982118606567E-2</v>
          </cell>
          <cell r="P1164">
            <v>-4.9999982118606567E-2</v>
          </cell>
          <cell r="Q1164">
            <v>-4.9999982118606567E-2</v>
          </cell>
          <cell r="S1164">
            <v>-4.9999982118606567E-2</v>
          </cell>
        </row>
        <row r="1165">
          <cell r="C1165" t="str">
            <v>黄海艳</v>
          </cell>
          <cell r="D1165" t="str">
            <v>381</v>
          </cell>
          <cell r="F1165">
            <v>1</v>
          </cell>
          <cell r="O1165">
            <v>1</v>
          </cell>
          <cell r="P1165">
            <v>1</v>
          </cell>
          <cell r="Q1165">
            <v>1</v>
          </cell>
          <cell r="S1165">
            <v>1</v>
          </cell>
        </row>
        <row r="1166">
          <cell r="P1166">
            <v>1</v>
          </cell>
          <cell r="Q1166">
            <v>1</v>
          </cell>
          <cell r="S1166">
            <v>1</v>
          </cell>
        </row>
        <row r="1167">
          <cell r="C1167" t="str">
            <v>金额</v>
          </cell>
          <cell r="O1167">
            <v>1</v>
          </cell>
          <cell r="P1167">
            <v>1</v>
          </cell>
          <cell r="Q1167">
            <v>1</v>
          </cell>
          <cell r="S1167">
            <v>1</v>
          </cell>
        </row>
        <row r="1168">
          <cell r="C1168">
            <v>88950.754545454532</v>
          </cell>
          <cell r="O1168">
            <v>88950.75</v>
          </cell>
          <cell r="P1168">
            <v>88950.75</v>
          </cell>
          <cell r="Q1168">
            <v>88950.75</v>
          </cell>
          <cell r="S1168">
            <v>88950.75</v>
          </cell>
        </row>
        <row r="1169">
          <cell r="C1169">
            <v>79651.150000000009</v>
          </cell>
          <cell r="O1169">
            <v>79651.125</v>
          </cell>
          <cell r="P1169">
            <v>79651.125</v>
          </cell>
          <cell r="Q1169">
            <v>79651.125</v>
          </cell>
          <cell r="S1169">
            <v>79651.125</v>
          </cell>
        </row>
        <row r="1170">
          <cell r="C1170">
            <v>78368.399999999994</v>
          </cell>
          <cell r="K1170">
            <v>22623.119999999999</v>
          </cell>
          <cell r="L1170">
            <v>22393.73</v>
          </cell>
          <cell r="O1170">
            <v>22393.71875</v>
          </cell>
          <cell r="P1170">
            <v>22393.71875</v>
          </cell>
          <cell r="Q1170">
            <v>22393.71875</v>
          </cell>
          <cell r="S1170">
            <v>22393.71875</v>
          </cell>
        </row>
        <row r="1171">
          <cell r="C1171">
            <v>13122.5</v>
          </cell>
          <cell r="K1171">
            <v>73462.5</v>
          </cell>
          <cell r="L1171">
            <v>73941.509999999995</v>
          </cell>
          <cell r="O1171">
            <v>73941.5</v>
          </cell>
          <cell r="P1171">
            <v>73941.5</v>
          </cell>
          <cell r="Q1171">
            <v>73941.5</v>
          </cell>
          <cell r="S1171">
            <v>73941.5</v>
          </cell>
        </row>
        <row r="1172">
          <cell r="C1172">
            <v>2200</v>
          </cell>
          <cell r="K1172">
            <v>96085.62</v>
          </cell>
          <cell r="L1172">
            <v>96335.239999999991</v>
          </cell>
          <cell r="M1172">
            <v>-249.61999999999534</v>
          </cell>
          <cell r="O1172">
            <v>-249.6199951171875</v>
          </cell>
          <cell r="P1172">
            <v>-249.6199951171875</v>
          </cell>
          <cell r="Q1172">
            <v>-249.6199951171875</v>
          </cell>
          <cell r="S1172">
            <v>-249.6199951171875</v>
          </cell>
        </row>
        <row r="1173">
          <cell r="C1173">
            <v>117602</v>
          </cell>
          <cell r="O1173">
            <v>117602</v>
          </cell>
          <cell r="P1173">
            <v>117602</v>
          </cell>
          <cell r="Q1173">
            <v>117602</v>
          </cell>
          <cell r="S1173">
            <v>117602</v>
          </cell>
        </row>
        <row r="1174">
          <cell r="C1174">
            <v>77855.509999999995</v>
          </cell>
        </row>
        <row r="1175">
          <cell r="C1175">
            <v>32026.5</v>
          </cell>
        </row>
        <row r="1176">
          <cell r="C1176">
            <v>467331.31839999993</v>
          </cell>
        </row>
        <row r="1177">
          <cell r="C1177">
            <v>64818.23</v>
          </cell>
        </row>
        <row r="1178">
          <cell r="C1178">
            <v>924060.43</v>
          </cell>
        </row>
        <row r="1179">
          <cell r="C1179">
            <v>799207.47999999986</v>
          </cell>
        </row>
        <row r="1180">
          <cell r="C1180">
            <v>173875.43999999997</v>
          </cell>
        </row>
        <row r="1181">
          <cell r="C1181">
            <v>64944.450000000004</v>
          </cell>
        </row>
        <row r="1182">
          <cell r="C1182">
            <v>37364.6</v>
          </cell>
          <cell r="G1182">
            <v>37364.59375</v>
          </cell>
          <cell r="H1182">
            <v>37364.59375</v>
          </cell>
          <cell r="I1182">
            <v>37364.59375</v>
          </cell>
          <cell r="J1182">
            <v>37364.59375</v>
          </cell>
        </row>
        <row r="1183">
          <cell r="C1183">
            <v>897441.87636363599</v>
          </cell>
          <cell r="D1183" t="str">
            <v>沈志明绩效</v>
          </cell>
          <cell r="G1183">
            <v>897441.5</v>
          </cell>
          <cell r="H1183">
            <v>897441.5</v>
          </cell>
          <cell r="I1183">
            <v>897441.5</v>
          </cell>
          <cell r="J1183">
            <v>897441.5</v>
          </cell>
          <cell r="K1183">
            <v>897441.5</v>
          </cell>
          <cell r="L1183">
            <v>897441.5</v>
          </cell>
        </row>
        <row r="1184">
          <cell r="C1184">
            <v>256537.30999999997</v>
          </cell>
          <cell r="G1184">
            <v>256537.25</v>
          </cell>
          <cell r="H1184">
            <v>256537.25</v>
          </cell>
          <cell r="I1184">
            <v>256537.25</v>
          </cell>
          <cell r="J1184">
            <v>256537.25</v>
          </cell>
          <cell r="K1184">
            <v>256537.25</v>
          </cell>
          <cell r="L1184">
            <v>256537.25</v>
          </cell>
        </row>
        <row r="1185">
          <cell r="C1185">
            <v>49153.999999999993</v>
          </cell>
          <cell r="G1185">
            <v>49153.96875</v>
          </cell>
          <cell r="H1185">
            <v>49153.96875</v>
          </cell>
          <cell r="I1185">
            <v>49153.96875</v>
          </cell>
          <cell r="J1185">
            <v>49153.96875</v>
          </cell>
          <cell r="K1185">
            <v>49153.96875</v>
          </cell>
          <cell r="L1185">
            <v>49153.96875</v>
          </cell>
        </row>
        <row r="1186">
          <cell r="C1186">
            <v>32905.129999999997</v>
          </cell>
          <cell r="G1186">
            <v>32905.125</v>
          </cell>
          <cell r="H1186">
            <v>32905.125</v>
          </cell>
          <cell r="I1186">
            <v>32905.125</v>
          </cell>
          <cell r="J1186">
            <v>32905.125</v>
          </cell>
          <cell r="K1186">
            <v>32905.125</v>
          </cell>
          <cell r="L1186">
            <v>32905.125</v>
          </cell>
        </row>
        <row r="1187">
          <cell r="C1187">
            <v>77148.250523999988</v>
          </cell>
          <cell r="G1187">
            <v>77148.25</v>
          </cell>
          <cell r="H1187">
            <v>77148.25</v>
          </cell>
          <cell r="I1187">
            <v>77148.25</v>
          </cell>
          <cell r="J1187">
            <v>77148.25</v>
          </cell>
          <cell r="K1187">
            <v>77148.25</v>
          </cell>
          <cell r="L1187">
            <v>77148.25</v>
          </cell>
        </row>
        <row r="1188">
          <cell r="C1188">
            <v>-320</v>
          </cell>
          <cell r="G1188">
            <v>-320</v>
          </cell>
          <cell r="H1188">
            <v>-320</v>
          </cell>
          <cell r="I1188">
            <v>-320</v>
          </cell>
          <cell r="J1188">
            <v>-320</v>
          </cell>
          <cell r="K1188">
            <v>-320</v>
          </cell>
          <cell r="L1188">
            <v>-320</v>
          </cell>
        </row>
        <row r="1189">
          <cell r="C1189">
            <v>1035</v>
          </cell>
          <cell r="G1189">
            <v>1035</v>
          </cell>
          <cell r="H1189">
            <v>1035</v>
          </cell>
          <cell r="I1189">
            <v>1035</v>
          </cell>
          <cell r="J1189">
            <v>1035</v>
          </cell>
          <cell r="K1189">
            <v>1035</v>
          </cell>
          <cell r="L1189">
            <v>1035</v>
          </cell>
        </row>
        <row r="1190">
          <cell r="C1190">
            <v>6196.4</v>
          </cell>
          <cell r="G1190">
            <v>6196.3984375</v>
          </cell>
          <cell r="H1190">
            <v>6196.3984375</v>
          </cell>
          <cell r="I1190">
            <v>6196.3984375</v>
          </cell>
          <cell r="J1190">
            <v>6196.3984375</v>
          </cell>
          <cell r="K1190">
            <v>6196.3984375</v>
          </cell>
          <cell r="L1190">
            <v>6196.3984375</v>
          </cell>
        </row>
        <row r="1191">
          <cell r="C1191">
            <v>-105.29999999999995</v>
          </cell>
          <cell r="G1191">
            <v>-105.29998779296875</v>
          </cell>
          <cell r="H1191">
            <v>-105.29998779296875</v>
          </cell>
          <cell r="I1191">
            <v>-105.29998779296875</v>
          </cell>
          <cell r="J1191">
            <v>-105.29998779296875</v>
          </cell>
          <cell r="K1191">
            <v>-105.29998779296875</v>
          </cell>
          <cell r="L1191">
            <v>-105.29998779296875</v>
          </cell>
        </row>
        <row r="1192">
          <cell r="C1192">
            <v>496</v>
          </cell>
          <cell r="G1192">
            <v>496</v>
          </cell>
          <cell r="H1192">
            <v>496</v>
          </cell>
          <cell r="I1192">
            <v>496</v>
          </cell>
          <cell r="J1192">
            <v>496</v>
          </cell>
          <cell r="K1192">
            <v>496</v>
          </cell>
          <cell r="L1192">
            <v>496</v>
          </cell>
        </row>
        <row r="1193">
          <cell r="C1193">
            <v>-2925</v>
          </cell>
          <cell r="G1193">
            <v>-2925</v>
          </cell>
          <cell r="H1193">
            <v>-2925</v>
          </cell>
          <cell r="I1193">
            <v>-2925</v>
          </cell>
          <cell r="J1193">
            <v>-2925</v>
          </cell>
          <cell r="K1193">
            <v>-2925</v>
          </cell>
          <cell r="L1193">
            <v>-2925</v>
          </cell>
        </row>
        <row r="1194">
          <cell r="C1194">
            <v>9405.9000000000015</v>
          </cell>
          <cell r="G1194">
            <v>9405.8984375</v>
          </cell>
          <cell r="H1194">
            <v>9405.8984375</v>
          </cell>
          <cell r="I1194">
            <v>9405.8984375</v>
          </cell>
          <cell r="J1194">
            <v>9405.8984375</v>
          </cell>
          <cell r="K1194">
            <v>9405.8984375</v>
          </cell>
          <cell r="L1194">
            <v>9405.8984375</v>
          </cell>
        </row>
        <row r="1195">
          <cell r="G1195">
            <v>9405.8984375</v>
          </cell>
          <cell r="H1195">
            <v>9405.8984375</v>
          </cell>
          <cell r="I1195">
            <v>9405.8984375</v>
          </cell>
          <cell r="J1195">
            <v>9405.8984375</v>
          </cell>
          <cell r="K1195">
            <v>9405.8984375</v>
          </cell>
          <cell r="L1195">
            <v>9405.8984375</v>
          </cell>
        </row>
        <row r="1196">
          <cell r="G1196">
            <v>9405.8984375</v>
          </cell>
          <cell r="H1196">
            <v>9405.8984375</v>
          </cell>
          <cell r="I1196">
            <v>9405.8984375</v>
          </cell>
          <cell r="J1196">
            <v>9405.8984375</v>
          </cell>
          <cell r="K1196">
            <v>9405.8984375</v>
          </cell>
          <cell r="L1196">
            <v>9405.8984375</v>
          </cell>
        </row>
        <row r="1197">
          <cell r="G1197">
            <v>9405.8984375</v>
          </cell>
          <cell r="H1197">
            <v>9405.8984375</v>
          </cell>
          <cell r="I1197">
            <v>9405.8984375</v>
          </cell>
          <cell r="J1197">
            <v>9405.8984375</v>
          </cell>
          <cell r="K1197">
            <v>9405.8984375</v>
          </cell>
          <cell r="L1197">
            <v>9405.8984375</v>
          </cell>
        </row>
        <row r="1198">
          <cell r="C1198">
            <v>4348348.3298330912</v>
          </cell>
          <cell r="G1198">
            <v>4348348</v>
          </cell>
          <cell r="H1198">
            <v>4348348</v>
          </cell>
          <cell r="I1198">
            <v>4348348</v>
          </cell>
          <cell r="J1198">
            <v>4348348</v>
          </cell>
          <cell r="K1198">
            <v>4348348</v>
          </cell>
          <cell r="L1198">
            <v>4348348</v>
          </cell>
        </row>
        <row r="1199">
          <cell r="G1199">
            <v>4348348</v>
          </cell>
          <cell r="H1199">
            <v>4348348</v>
          </cell>
          <cell r="I1199">
            <v>4348348</v>
          </cell>
          <cell r="J1199">
            <v>4348348</v>
          </cell>
          <cell r="K1199">
            <v>4348348</v>
          </cell>
          <cell r="L1199">
            <v>4348348</v>
          </cell>
        </row>
        <row r="1200">
          <cell r="G1200">
            <v>4348348</v>
          </cell>
          <cell r="H1200">
            <v>4348348</v>
          </cell>
          <cell r="I1200">
            <v>4348348</v>
          </cell>
          <cell r="J1200">
            <v>4348348</v>
          </cell>
          <cell r="K1200">
            <v>4348348</v>
          </cell>
          <cell r="L1200">
            <v>4348348</v>
          </cell>
        </row>
        <row r="1201">
          <cell r="G1201">
            <v>4348348</v>
          </cell>
          <cell r="H1201">
            <v>4348348</v>
          </cell>
          <cell r="I1201">
            <v>4348348</v>
          </cell>
          <cell r="J1201">
            <v>4348348</v>
          </cell>
          <cell r="K1201">
            <v>4348348</v>
          </cell>
          <cell r="L1201">
            <v>4348348</v>
          </cell>
        </row>
        <row r="1202">
          <cell r="G1202">
            <v>4348348</v>
          </cell>
          <cell r="H1202">
            <v>4348348</v>
          </cell>
          <cell r="I1202">
            <v>4348348</v>
          </cell>
          <cell r="J1202">
            <v>4348348</v>
          </cell>
          <cell r="K1202">
            <v>4348348</v>
          </cell>
          <cell r="L1202">
            <v>4348348</v>
          </cell>
        </row>
        <row r="1203">
          <cell r="C1203" t="str">
            <v>179</v>
          </cell>
          <cell r="D1203" t="str">
            <v>电缆车间</v>
          </cell>
          <cell r="E1203" t="str">
            <v>病假工资抵社保</v>
          </cell>
          <cell r="G1203">
            <v>4348348</v>
          </cell>
          <cell r="H1203">
            <v>4348348</v>
          </cell>
          <cell r="I1203">
            <v>4348348</v>
          </cell>
          <cell r="J1203">
            <v>4348348</v>
          </cell>
          <cell r="K1203">
            <v>4348348</v>
          </cell>
          <cell r="L1203">
            <v>4348348</v>
          </cell>
        </row>
        <row r="1204">
          <cell r="C1204">
            <v>1600</v>
          </cell>
          <cell r="G1204" t="str">
            <v>8917</v>
          </cell>
          <cell r="H1204" t="str">
            <v>吕本存</v>
          </cell>
          <cell r="I1204">
            <v>897.5</v>
          </cell>
          <cell r="J1204">
            <v>470</v>
          </cell>
          <cell r="K1204">
            <v>1367.5</v>
          </cell>
          <cell r="L1204">
            <v>1367.5</v>
          </cell>
        </row>
        <row r="1209">
          <cell r="C1209">
            <v>4374578.3895272724</v>
          </cell>
          <cell r="D1209" t="str">
            <v>补扣个税</v>
          </cell>
        </row>
        <row r="1210">
          <cell r="C1210">
            <v>11856</v>
          </cell>
        </row>
        <row r="1211">
          <cell r="C1211">
            <v>14000</v>
          </cell>
        </row>
        <row r="1212">
          <cell r="D1212">
            <v>130.26</v>
          </cell>
        </row>
        <row r="1213">
          <cell r="D1213">
            <v>935.08</v>
          </cell>
        </row>
        <row r="1214">
          <cell r="C1214">
            <v>4400434.3895272724</v>
          </cell>
        </row>
        <row r="1215">
          <cell r="C1215">
            <v>4400434.41</v>
          </cell>
        </row>
        <row r="1218">
          <cell r="C1218" t="str">
            <v>179</v>
          </cell>
          <cell r="D1218" t="str">
            <v>电缆车间</v>
          </cell>
          <cell r="E1218" t="str">
            <v>病假工资抵社保</v>
          </cell>
        </row>
        <row r="1224">
          <cell r="C1224" t="str">
            <v>工号</v>
          </cell>
          <cell r="D1224" t="str">
            <v>部门名称</v>
          </cell>
          <cell r="E1224" t="str">
            <v>应发工资</v>
          </cell>
        </row>
        <row r="1225">
          <cell r="C1225" t="str">
            <v>432</v>
          </cell>
          <cell r="D1225" t="str">
            <v>电缆车间</v>
          </cell>
          <cell r="E1225">
            <v>517.5</v>
          </cell>
          <cell r="F1225" t="str">
            <v>本月已扣</v>
          </cell>
        </row>
        <row r="1226">
          <cell r="C1226" t="str">
            <v>337</v>
          </cell>
          <cell r="D1226" t="str">
            <v>电缆车间</v>
          </cell>
          <cell r="E1226">
            <v>527.5</v>
          </cell>
          <cell r="F1226" t="str">
            <v>本月已扣</v>
          </cell>
        </row>
        <row r="1227">
          <cell r="C1227" t="str">
            <v>525</v>
          </cell>
          <cell r="D1227" t="str">
            <v>接插件车间</v>
          </cell>
          <cell r="E1227">
            <v>527.5</v>
          </cell>
          <cell r="F1227" t="str">
            <v>本月已扣</v>
          </cell>
        </row>
        <row r="1228">
          <cell r="C1228" t="str">
            <v>466</v>
          </cell>
          <cell r="D1228" t="str">
            <v>开线车间</v>
          </cell>
          <cell r="E1228">
            <v>517.5</v>
          </cell>
          <cell r="F1228" t="str">
            <v>开线车间</v>
          </cell>
          <cell r="H1228" t="str">
            <v>2月无工资12月工资补扣2月社保</v>
          </cell>
        </row>
        <row r="1229">
          <cell r="C1229" t="str">
            <v>378</v>
          </cell>
          <cell r="D1229" t="str">
            <v>线束车间</v>
          </cell>
          <cell r="E1229">
            <v>517.5</v>
          </cell>
          <cell r="F1229" t="str">
            <v>线束车间</v>
          </cell>
          <cell r="H1229" t="str">
            <v>2月无工资3月补扣2月社保</v>
          </cell>
        </row>
        <row r="1230">
          <cell r="D1230" t="str">
            <v>接插件车间</v>
          </cell>
          <cell r="E1230">
            <v>517.5</v>
          </cell>
          <cell r="F1230" t="str">
            <v>本月已扣</v>
          </cell>
        </row>
        <row r="1235">
          <cell r="C1235">
            <v>35</v>
          </cell>
        </row>
        <row r="1236">
          <cell r="C1236">
            <v>20</v>
          </cell>
        </row>
        <row r="1242">
          <cell r="C1242" t="str">
            <v>工号</v>
          </cell>
          <cell r="D1242" t="str">
            <v>部门名称</v>
          </cell>
          <cell r="E1242" t="str">
            <v>2月社保</v>
          </cell>
          <cell r="F1242" t="str">
            <v>3月差异补扣</v>
          </cell>
          <cell r="H1242" t="str">
            <v>2月工资</v>
          </cell>
        </row>
        <row r="1243">
          <cell r="C1243" t="str">
            <v>192</v>
          </cell>
          <cell r="D1243" t="str">
            <v>线束车间</v>
          </cell>
          <cell r="E1243">
            <v>517.5</v>
          </cell>
          <cell r="F1243">
            <v>-4.5</v>
          </cell>
          <cell r="H1243">
            <v>513</v>
          </cell>
        </row>
        <row r="1244">
          <cell r="C1244" t="str">
            <v>383</v>
          </cell>
          <cell r="D1244" t="str">
            <v>发运部</v>
          </cell>
          <cell r="E1244">
            <v>517.5</v>
          </cell>
          <cell r="F1244">
            <v>-477.5</v>
          </cell>
          <cell r="H1244">
            <v>40</v>
          </cell>
        </row>
        <row r="1245">
          <cell r="C1245" t="str">
            <v>237</v>
          </cell>
          <cell r="D1245" t="str">
            <v>发运部</v>
          </cell>
          <cell r="E1245">
            <v>527.5</v>
          </cell>
          <cell r="F1245">
            <v>-407.5</v>
          </cell>
          <cell r="H1245">
            <v>120</v>
          </cell>
        </row>
        <row r="1246">
          <cell r="C1246" t="str">
            <v>0</v>
          </cell>
          <cell r="D1246" t="str">
            <v>线束车间</v>
          </cell>
          <cell r="E1246">
            <v>517.5</v>
          </cell>
          <cell r="F1246">
            <v>-22.5</v>
          </cell>
          <cell r="H1246">
            <v>495</v>
          </cell>
        </row>
        <row r="1247">
          <cell r="E1247">
            <v>2080</v>
          </cell>
          <cell r="F1247">
            <v>-912</v>
          </cell>
        </row>
        <row r="1248">
          <cell r="C1248" t="str">
            <v>个人账号</v>
          </cell>
          <cell r="D1248" t="str">
            <v>1月实发工资</v>
          </cell>
          <cell r="E1248" t="str">
            <v>2月社保</v>
          </cell>
          <cell r="F1248" t="str">
            <v>3月差异补扣</v>
          </cell>
        </row>
        <row r="1249">
          <cell r="C1249" t="str">
            <v>6228480038116012279</v>
          </cell>
          <cell r="D1249">
            <v>26.5</v>
          </cell>
          <cell r="E1249">
            <v>527.5</v>
          </cell>
          <cell r="F1249">
            <v>-501</v>
          </cell>
        </row>
        <row r="1250">
          <cell r="C1250" t="str">
            <v>6230520030042590773</v>
          </cell>
          <cell r="D1250">
            <v>478.1</v>
          </cell>
          <cell r="E1250">
            <v>517.5</v>
          </cell>
          <cell r="F1250">
            <v>-39.399999999999977</v>
          </cell>
        </row>
        <row r="1251">
          <cell r="C1251" t="str">
            <v>6230520030043142673</v>
          </cell>
          <cell r="D1251">
            <v>479.3</v>
          </cell>
          <cell r="E1251">
            <v>527.5</v>
          </cell>
          <cell r="F1251">
            <v>-48.199999999999989</v>
          </cell>
        </row>
        <row r="1252">
          <cell r="C1252" t="str">
            <v>6228480038029989472</v>
          </cell>
          <cell r="D1252">
            <v>62.5</v>
          </cell>
          <cell r="E1252">
            <v>517.5</v>
          </cell>
          <cell r="F1252">
            <v>-455</v>
          </cell>
        </row>
        <row r="1253">
          <cell r="C1253" t="str">
            <v>6228480038523132975</v>
          </cell>
          <cell r="D1253">
            <v>473.1</v>
          </cell>
          <cell r="E1253">
            <v>517.5</v>
          </cell>
          <cell r="F1253">
            <v>-44.399999999999977</v>
          </cell>
        </row>
        <row r="1255">
          <cell r="C1255" t="str">
            <v>工号</v>
          </cell>
          <cell r="D1255" t="str">
            <v>部门名称</v>
          </cell>
          <cell r="E1255" t="str">
            <v>扣款总额</v>
          </cell>
        </row>
        <row r="1256">
          <cell r="C1256" t="str">
            <v>197</v>
          </cell>
          <cell r="D1256" t="str">
            <v>后勤部</v>
          </cell>
          <cell r="E1256">
            <v>527.5</v>
          </cell>
          <cell r="F1256" t="str">
            <v>2月没工资社保下月补扣</v>
          </cell>
        </row>
        <row r="1257">
          <cell r="C1257" t="str">
            <v>248</v>
          </cell>
          <cell r="D1257" t="str">
            <v>线束车间</v>
          </cell>
          <cell r="E1257">
            <v>517.5</v>
          </cell>
          <cell r="F1257" t="str">
            <v>2月没工资社保下月补扣</v>
          </cell>
        </row>
        <row r="1258">
          <cell r="C1258" t="str">
            <v>378</v>
          </cell>
          <cell r="D1258" t="str">
            <v>线束车间</v>
          </cell>
          <cell r="E1258">
            <v>517.5</v>
          </cell>
          <cell r="F1258" t="str">
            <v>3月扣2个月社保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接插件4"/>
      <sheetName val="配件4"/>
      <sheetName val="绩效金额补贴"/>
    </sheetNames>
    <sheetDataSet>
      <sheetData sheetId="0" refreshError="1"/>
      <sheetData sheetId="1" refreshError="1"/>
      <sheetData sheetId="2">
        <row r="4">
          <cell r="B4" t="str">
            <v>孙克莲</v>
          </cell>
          <cell r="C4">
            <v>16</v>
          </cell>
          <cell r="D4">
            <v>200</v>
          </cell>
        </row>
        <row r="5">
          <cell r="B5" t="str">
            <v>倪群</v>
          </cell>
          <cell r="C5">
            <v>437</v>
          </cell>
          <cell r="D5">
            <v>200</v>
          </cell>
        </row>
        <row r="6">
          <cell r="B6" t="str">
            <v>史艳琴</v>
          </cell>
          <cell r="C6">
            <v>884</v>
          </cell>
          <cell r="D6">
            <v>200</v>
          </cell>
        </row>
        <row r="7">
          <cell r="B7" t="str">
            <v>周美青</v>
          </cell>
          <cell r="C7">
            <v>630</v>
          </cell>
          <cell r="D7">
            <v>200</v>
          </cell>
        </row>
        <row r="8">
          <cell r="B8" t="str">
            <v>乔佩红</v>
          </cell>
          <cell r="C8">
            <v>714</v>
          </cell>
          <cell r="D8">
            <v>200</v>
          </cell>
        </row>
        <row r="9">
          <cell r="B9" t="str">
            <v>范丽平</v>
          </cell>
          <cell r="C9">
            <v>20</v>
          </cell>
          <cell r="D9">
            <v>200</v>
          </cell>
        </row>
        <row r="10">
          <cell r="B10" t="str">
            <v>顾慧花</v>
          </cell>
          <cell r="C10">
            <v>663</v>
          </cell>
          <cell r="D10">
            <v>200</v>
          </cell>
        </row>
        <row r="11">
          <cell r="B11" t="str">
            <v>周美</v>
          </cell>
          <cell r="C11">
            <v>234</v>
          </cell>
          <cell r="D11">
            <v>200</v>
          </cell>
        </row>
        <row r="12">
          <cell r="B12" t="str">
            <v>黄彩英</v>
          </cell>
          <cell r="C12">
            <v>566</v>
          </cell>
          <cell r="D12">
            <v>200</v>
          </cell>
        </row>
        <row r="13">
          <cell r="B13" t="str">
            <v>朱红</v>
          </cell>
          <cell r="C13">
            <v>308</v>
          </cell>
          <cell r="D13">
            <v>200</v>
          </cell>
        </row>
        <row r="14">
          <cell r="B14" t="str">
            <v>陆伟</v>
          </cell>
          <cell r="C14">
            <v>615</v>
          </cell>
          <cell r="D14">
            <v>200</v>
          </cell>
        </row>
        <row r="15">
          <cell r="B15" t="str">
            <v>沈志明</v>
          </cell>
          <cell r="C15">
            <v>50</v>
          </cell>
          <cell r="D15">
            <v>200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行政"/>
      <sheetName val="办公室全勤费"/>
      <sheetName val="管理人员绩效考核"/>
      <sheetName val="工时"/>
      <sheetName val="销售部绩效"/>
    </sheetNames>
    <sheetDataSet>
      <sheetData sheetId="0"/>
      <sheetData sheetId="1"/>
      <sheetData sheetId="2">
        <row r="3">
          <cell r="B3" t="str">
            <v>张忠</v>
          </cell>
          <cell r="C3">
            <v>2000</v>
          </cell>
          <cell r="D3">
            <v>0.93</v>
          </cell>
          <cell r="E3">
            <v>1860</v>
          </cell>
          <cell r="F3">
            <v>-140</v>
          </cell>
        </row>
        <row r="4">
          <cell r="B4" t="str">
            <v>潘强</v>
          </cell>
          <cell r="C4">
            <v>1500</v>
          </cell>
          <cell r="D4">
            <v>0.93</v>
          </cell>
          <cell r="E4">
            <v>1395</v>
          </cell>
          <cell r="F4">
            <v>-105</v>
          </cell>
        </row>
        <row r="5">
          <cell r="B5" t="str">
            <v>张国民</v>
          </cell>
          <cell r="C5">
            <v>1500</v>
          </cell>
          <cell r="D5">
            <v>0.91</v>
          </cell>
          <cell r="E5">
            <v>1365</v>
          </cell>
          <cell r="F5">
            <v>-135</v>
          </cell>
        </row>
        <row r="6">
          <cell r="B6" t="str">
            <v>顾德兴</v>
          </cell>
          <cell r="C6">
            <v>1500</v>
          </cell>
          <cell r="D6">
            <v>0.92</v>
          </cell>
          <cell r="E6">
            <v>1380</v>
          </cell>
          <cell r="F6">
            <v>-120</v>
          </cell>
        </row>
        <row r="7">
          <cell r="B7" t="str">
            <v>邱建南</v>
          </cell>
          <cell r="C7">
            <v>1000</v>
          </cell>
          <cell r="D7">
            <v>0.92300000000000004</v>
          </cell>
          <cell r="E7">
            <v>923</v>
          </cell>
          <cell r="F7">
            <v>-77</v>
          </cell>
        </row>
        <row r="8">
          <cell r="B8" t="str">
            <v>陈前显</v>
          </cell>
          <cell r="C8">
            <v>1000</v>
          </cell>
          <cell r="D8">
            <v>0.81599999999999995</v>
          </cell>
          <cell r="E8">
            <v>816</v>
          </cell>
          <cell r="F8">
            <v>-184</v>
          </cell>
        </row>
        <row r="9">
          <cell r="B9" t="str">
            <v>徐建华</v>
          </cell>
          <cell r="C9">
            <v>1000</v>
          </cell>
          <cell r="D9">
            <v>0.76</v>
          </cell>
          <cell r="E9">
            <v>760</v>
          </cell>
          <cell r="F9">
            <v>-240</v>
          </cell>
        </row>
        <row r="10">
          <cell r="B10" t="str">
            <v>熊建才</v>
          </cell>
          <cell r="C10">
            <v>1000</v>
          </cell>
          <cell r="D10">
            <v>0.85199999999999998</v>
          </cell>
          <cell r="E10">
            <v>852</v>
          </cell>
          <cell r="F10">
            <v>-148</v>
          </cell>
        </row>
        <row r="11">
          <cell r="B11" t="str">
            <v>王晴</v>
          </cell>
          <cell r="C11">
            <v>1000</v>
          </cell>
          <cell r="D11">
            <v>0.94</v>
          </cell>
          <cell r="E11">
            <v>940</v>
          </cell>
          <cell r="F11">
            <v>-60</v>
          </cell>
        </row>
        <row r="12">
          <cell r="B12" t="str">
            <v>刘沁</v>
          </cell>
          <cell r="C12">
            <v>1500</v>
          </cell>
          <cell r="D12">
            <v>0.57999999999999996</v>
          </cell>
          <cell r="E12">
            <v>869.99999999999989</v>
          </cell>
          <cell r="F12">
            <v>-630.00000000000011</v>
          </cell>
        </row>
        <row r="13">
          <cell r="B13" t="str">
            <v>谢杰</v>
          </cell>
          <cell r="C13">
            <v>1500</v>
          </cell>
          <cell r="D13">
            <v>0.84</v>
          </cell>
          <cell r="E13">
            <v>1260</v>
          </cell>
          <cell r="F13">
            <v>-240</v>
          </cell>
        </row>
        <row r="14">
          <cell r="B14" t="str">
            <v>俞彩红</v>
          </cell>
          <cell r="C14">
            <v>1500</v>
          </cell>
          <cell r="D14">
            <v>0.78</v>
          </cell>
          <cell r="E14">
            <v>1170</v>
          </cell>
          <cell r="F14">
            <v>-330</v>
          </cell>
        </row>
        <row r="15">
          <cell r="B15" t="str">
            <v>张东</v>
          </cell>
          <cell r="C15">
            <v>1500</v>
          </cell>
          <cell r="D15">
            <v>0.78</v>
          </cell>
          <cell r="E15">
            <v>1170</v>
          </cell>
          <cell r="F15">
            <v>-330</v>
          </cell>
        </row>
        <row r="16">
          <cell r="B16" t="str">
            <v>周小四</v>
          </cell>
          <cell r="C16">
            <v>1500</v>
          </cell>
          <cell r="D16">
            <v>0.94569999999999999</v>
          </cell>
          <cell r="E16">
            <v>1418.55</v>
          </cell>
          <cell r="F16">
            <v>-81.450000000000045</v>
          </cell>
        </row>
        <row r="17">
          <cell r="B17" t="str">
            <v>吕秀红</v>
          </cell>
          <cell r="C17">
            <v>1500</v>
          </cell>
          <cell r="D17">
            <v>0.94569999999999999</v>
          </cell>
          <cell r="E17">
            <v>1418.55</v>
          </cell>
          <cell r="F17">
            <v>-81.450000000000045</v>
          </cell>
        </row>
        <row r="18">
          <cell r="B18" t="str">
            <v>钱叶青</v>
          </cell>
          <cell r="C18">
            <v>1200</v>
          </cell>
          <cell r="D18">
            <v>0.95</v>
          </cell>
          <cell r="E18">
            <v>1140</v>
          </cell>
          <cell r="F18">
            <v>-60</v>
          </cell>
        </row>
        <row r="19">
          <cell r="B19" t="str">
            <v>肖辉</v>
          </cell>
          <cell r="C19">
            <v>1500</v>
          </cell>
          <cell r="D19">
            <v>0.9</v>
          </cell>
          <cell r="E19">
            <v>1350</v>
          </cell>
          <cell r="F19">
            <v>-150</v>
          </cell>
        </row>
        <row r="20">
          <cell r="B20" t="str">
            <v>黄运阳</v>
          </cell>
          <cell r="C20">
            <v>1500</v>
          </cell>
          <cell r="D20">
            <v>0.95</v>
          </cell>
          <cell r="E20">
            <v>1425</v>
          </cell>
          <cell r="F20">
            <v>-75</v>
          </cell>
        </row>
        <row r="21">
          <cell r="B21" t="str">
            <v>颜雪春</v>
          </cell>
          <cell r="C21">
            <v>1000</v>
          </cell>
          <cell r="D21">
            <v>0.9</v>
          </cell>
          <cell r="E21">
            <v>900</v>
          </cell>
          <cell r="F21">
            <v>-100</v>
          </cell>
        </row>
        <row r="22">
          <cell r="B22" t="str">
            <v>张锦瑛</v>
          </cell>
          <cell r="C22">
            <v>980</v>
          </cell>
          <cell r="D22">
            <v>0.95</v>
          </cell>
          <cell r="E22">
            <v>931</v>
          </cell>
          <cell r="F22">
            <v>-49</v>
          </cell>
        </row>
        <row r="23">
          <cell r="B23" t="str">
            <v>傅红</v>
          </cell>
          <cell r="C23">
            <v>1000</v>
          </cell>
          <cell r="D23">
            <v>0.95</v>
          </cell>
          <cell r="E23">
            <v>950</v>
          </cell>
          <cell r="F23">
            <v>-50</v>
          </cell>
        </row>
        <row r="24">
          <cell r="B24" t="str">
            <v>魏钢</v>
          </cell>
          <cell r="C24">
            <v>780</v>
          </cell>
          <cell r="D24">
            <v>0.95</v>
          </cell>
          <cell r="E24">
            <v>741</v>
          </cell>
          <cell r="F24">
            <v>-39</v>
          </cell>
        </row>
        <row r="25">
          <cell r="B25" t="str">
            <v>邵金花</v>
          </cell>
          <cell r="C25">
            <v>1500</v>
          </cell>
          <cell r="D25">
            <v>1</v>
          </cell>
          <cell r="E25">
            <v>1500</v>
          </cell>
          <cell r="F25">
            <v>0</v>
          </cell>
        </row>
        <row r="26">
          <cell r="B26" t="str">
            <v>丁超</v>
          </cell>
          <cell r="C26">
            <v>2000</v>
          </cell>
          <cell r="D26">
            <v>0.55000000000000004</v>
          </cell>
          <cell r="E26">
            <v>1100</v>
          </cell>
          <cell r="F26">
            <v>-900</v>
          </cell>
        </row>
        <row r="27">
          <cell r="B27" t="str">
            <v>李高军</v>
          </cell>
          <cell r="C27">
            <v>1500</v>
          </cell>
          <cell r="D27">
            <v>0.6</v>
          </cell>
          <cell r="E27">
            <v>900</v>
          </cell>
          <cell r="F27">
            <v>-600</v>
          </cell>
        </row>
        <row r="28">
          <cell r="B28" t="str">
            <v>郭广彬</v>
          </cell>
          <cell r="C28">
            <v>1000</v>
          </cell>
          <cell r="D28">
            <v>0.88</v>
          </cell>
          <cell r="E28">
            <v>880</v>
          </cell>
          <cell r="F28">
            <v>-120</v>
          </cell>
        </row>
        <row r="29">
          <cell r="B29" t="str">
            <v>陆秀娟</v>
          </cell>
          <cell r="C29">
            <v>1000</v>
          </cell>
          <cell r="D29">
            <v>0.68</v>
          </cell>
          <cell r="E29">
            <v>680</v>
          </cell>
          <cell r="F29">
            <v>-320</v>
          </cell>
        </row>
        <row r="30">
          <cell r="B30" t="str">
            <v>林裴琪</v>
          </cell>
          <cell r="C30">
            <v>1000</v>
          </cell>
          <cell r="D30">
            <v>0.63</v>
          </cell>
          <cell r="E30">
            <v>630</v>
          </cell>
          <cell r="F30">
            <v>-370</v>
          </cell>
        </row>
        <row r="31">
          <cell r="B31" t="str">
            <v>杨琼</v>
          </cell>
          <cell r="C31">
            <v>1000</v>
          </cell>
          <cell r="D31">
            <v>0.83</v>
          </cell>
          <cell r="E31">
            <v>830</v>
          </cell>
          <cell r="F31">
            <v>-170</v>
          </cell>
        </row>
        <row r="32">
          <cell r="B32" t="str">
            <v>张容容</v>
          </cell>
          <cell r="C32">
            <v>1000</v>
          </cell>
          <cell r="D32">
            <v>0.73</v>
          </cell>
          <cell r="E32">
            <v>730</v>
          </cell>
          <cell r="F32">
            <v>-270</v>
          </cell>
        </row>
        <row r="33">
          <cell r="B33" t="str">
            <v>姚顺</v>
          </cell>
          <cell r="C33">
            <v>1000</v>
          </cell>
          <cell r="D33">
            <v>0.88</v>
          </cell>
          <cell r="E33">
            <v>880</v>
          </cell>
          <cell r="F33">
            <v>-120</v>
          </cell>
        </row>
        <row r="34">
          <cell r="B34" t="str">
            <v>王春雷</v>
          </cell>
          <cell r="C34">
            <v>1000</v>
          </cell>
          <cell r="D34">
            <v>0.68</v>
          </cell>
          <cell r="E34">
            <v>680</v>
          </cell>
          <cell r="F34">
            <v>-320</v>
          </cell>
        </row>
        <row r="35">
          <cell r="B35" t="str">
            <v>和鑫</v>
          </cell>
          <cell r="C35">
            <v>1000</v>
          </cell>
          <cell r="D35">
            <v>0.88</v>
          </cell>
          <cell r="E35">
            <v>880</v>
          </cell>
          <cell r="F35">
            <v>-120</v>
          </cell>
        </row>
        <row r="36">
          <cell r="B36" t="str">
            <v>张莉莉</v>
          </cell>
          <cell r="C36">
            <v>1000</v>
          </cell>
          <cell r="D36">
            <v>0.88</v>
          </cell>
          <cell r="E36">
            <v>880</v>
          </cell>
          <cell r="F36">
            <v>-120</v>
          </cell>
        </row>
        <row r="37">
          <cell r="B37" t="str">
            <v>汤晓丹</v>
          </cell>
          <cell r="C37">
            <v>1500</v>
          </cell>
          <cell r="D37">
            <v>0.747</v>
          </cell>
          <cell r="E37">
            <v>1120.5</v>
          </cell>
          <cell r="F37">
            <v>-379.5</v>
          </cell>
        </row>
      </sheetData>
      <sheetData sheetId="3">
        <row r="1">
          <cell r="B1" t="str">
            <v>姓名</v>
          </cell>
          <cell r="C1" t="str">
            <v>工时</v>
          </cell>
        </row>
        <row r="2">
          <cell r="B2" t="str">
            <v>孙中奇</v>
          </cell>
          <cell r="C2">
            <v>22</v>
          </cell>
        </row>
        <row r="3">
          <cell r="B3" t="str">
            <v>顾战瑛</v>
          </cell>
          <cell r="C3">
            <v>22</v>
          </cell>
        </row>
        <row r="4">
          <cell r="B4" t="str">
            <v>刘雄伟</v>
          </cell>
          <cell r="C4">
            <v>26.81</v>
          </cell>
        </row>
        <row r="5">
          <cell r="B5" t="str">
            <v>顾战安</v>
          </cell>
          <cell r="C5">
            <v>26.13</v>
          </cell>
        </row>
        <row r="6">
          <cell r="B6" t="str">
            <v>孙丽丽</v>
          </cell>
          <cell r="C6">
            <v>22</v>
          </cell>
        </row>
        <row r="7">
          <cell r="B7" t="str">
            <v>刘志亮</v>
          </cell>
          <cell r="C7">
            <v>22</v>
          </cell>
        </row>
        <row r="8">
          <cell r="B8" t="str">
            <v>刘加勇</v>
          </cell>
          <cell r="C8">
            <v>27</v>
          </cell>
        </row>
        <row r="9">
          <cell r="B9" t="str">
            <v>张忠</v>
          </cell>
          <cell r="C9">
            <v>26.5</v>
          </cell>
        </row>
        <row r="10">
          <cell r="B10" t="str">
            <v>吴春燕</v>
          </cell>
          <cell r="C10">
            <v>26.63</v>
          </cell>
        </row>
        <row r="12">
          <cell r="B12" t="str">
            <v>陆振明</v>
          </cell>
          <cell r="C12">
            <v>3</v>
          </cell>
        </row>
        <row r="13">
          <cell r="B13" t="str">
            <v>孙金兰</v>
          </cell>
          <cell r="C13">
            <v>33.880000000000003</v>
          </cell>
        </row>
        <row r="14">
          <cell r="B14" t="str">
            <v>曹攀攀</v>
          </cell>
          <cell r="C14">
            <v>42</v>
          </cell>
        </row>
        <row r="15">
          <cell r="B15" t="str">
            <v>顾德兴</v>
          </cell>
          <cell r="C15">
            <v>22.38</v>
          </cell>
        </row>
        <row r="16">
          <cell r="B16" t="str">
            <v>张防云</v>
          </cell>
          <cell r="C16">
            <v>43.5</v>
          </cell>
        </row>
        <row r="17">
          <cell r="B17" t="str">
            <v>孙克莲</v>
          </cell>
          <cell r="C17">
            <v>28.06</v>
          </cell>
        </row>
        <row r="19">
          <cell r="B19" t="str">
            <v>康龙福</v>
          </cell>
          <cell r="C19">
            <v>22</v>
          </cell>
        </row>
        <row r="20">
          <cell r="B20" t="str">
            <v>邱建南</v>
          </cell>
          <cell r="C20">
            <v>28.44</v>
          </cell>
        </row>
        <row r="21">
          <cell r="B21" t="str">
            <v>范丽平</v>
          </cell>
          <cell r="C21">
            <v>36.630000000000003</v>
          </cell>
        </row>
        <row r="22">
          <cell r="B22" t="str">
            <v>罗伟</v>
          </cell>
          <cell r="C22">
            <v>36.880000000000003</v>
          </cell>
        </row>
        <row r="23">
          <cell r="B23" t="str">
            <v>储根标</v>
          </cell>
          <cell r="C23">
            <v>22</v>
          </cell>
        </row>
        <row r="24">
          <cell r="B24" t="str">
            <v>史银花</v>
          </cell>
          <cell r="C24">
            <v>13.13</v>
          </cell>
        </row>
        <row r="26">
          <cell r="B26" t="str">
            <v>张国民</v>
          </cell>
          <cell r="C26">
            <v>29</v>
          </cell>
        </row>
        <row r="27">
          <cell r="B27" t="str">
            <v>孙蕾红</v>
          </cell>
        </row>
        <row r="28">
          <cell r="B28" t="str">
            <v>周小四</v>
          </cell>
          <cell r="C28">
            <v>26.13</v>
          </cell>
        </row>
        <row r="29">
          <cell r="B29" t="str">
            <v>范才荣</v>
          </cell>
          <cell r="C29">
            <v>21.69</v>
          </cell>
        </row>
        <row r="30">
          <cell r="B30" t="str">
            <v>熊建才</v>
          </cell>
          <cell r="C30">
            <v>39.49</v>
          </cell>
        </row>
        <row r="31">
          <cell r="B31" t="str">
            <v>潘沛</v>
          </cell>
          <cell r="C31">
            <v>22.38</v>
          </cell>
        </row>
        <row r="32">
          <cell r="B32" t="str">
            <v>王晴</v>
          </cell>
          <cell r="C32">
            <v>36.69</v>
          </cell>
        </row>
        <row r="33">
          <cell r="B33" t="str">
            <v>顾凤祥</v>
          </cell>
          <cell r="C33">
            <v>22</v>
          </cell>
        </row>
        <row r="34">
          <cell r="B34" t="str">
            <v>方英</v>
          </cell>
          <cell r="C34">
            <v>39.56</v>
          </cell>
        </row>
        <row r="35">
          <cell r="B35" t="str">
            <v>范新初</v>
          </cell>
          <cell r="C35">
            <v>45.13</v>
          </cell>
        </row>
        <row r="36">
          <cell r="B36" t="str">
            <v>杨长好</v>
          </cell>
          <cell r="C36">
            <v>40.31</v>
          </cell>
        </row>
        <row r="37">
          <cell r="B37" t="str">
            <v>冯杰</v>
          </cell>
          <cell r="C37">
            <v>24.63</v>
          </cell>
        </row>
        <row r="39">
          <cell r="B39" t="str">
            <v>孟凡云</v>
          </cell>
          <cell r="C39">
            <v>42</v>
          </cell>
        </row>
        <row r="40">
          <cell r="B40" t="str">
            <v>罗岚清</v>
          </cell>
          <cell r="C40">
            <v>37.94</v>
          </cell>
        </row>
        <row r="41">
          <cell r="B41" t="str">
            <v>宋霞</v>
          </cell>
          <cell r="C41">
            <v>25.81</v>
          </cell>
        </row>
        <row r="42">
          <cell r="B42" t="str">
            <v>倪化珍</v>
          </cell>
          <cell r="C42">
            <v>30.5</v>
          </cell>
        </row>
        <row r="44">
          <cell r="B44" t="str">
            <v>陈佩</v>
          </cell>
          <cell r="C44">
            <v>22</v>
          </cell>
        </row>
        <row r="45">
          <cell r="B45" t="str">
            <v>张永军</v>
          </cell>
          <cell r="C45">
            <v>39</v>
          </cell>
        </row>
        <row r="46">
          <cell r="B46" t="str">
            <v>王二宏</v>
          </cell>
          <cell r="C46">
            <v>25.25</v>
          </cell>
        </row>
        <row r="47">
          <cell r="B47" t="str">
            <v>胡文文</v>
          </cell>
          <cell r="C47">
            <v>44.13</v>
          </cell>
        </row>
        <row r="49">
          <cell r="B49" t="str">
            <v>兰文明</v>
          </cell>
          <cell r="C49">
            <v>42.75</v>
          </cell>
        </row>
        <row r="50">
          <cell r="B50" t="str">
            <v>倪志军</v>
          </cell>
          <cell r="C50">
            <v>25</v>
          </cell>
        </row>
        <row r="51">
          <cell r="B51" t="str">
            <v>沈志明</v>
          </cell>
          <cell r="C51">
            <v>30.5</v>
          </cell>
        </row>
        <row r="52">
          <cell r="B52" t="str">
            <v>闫苗苗</v>
          </cell>
          <cell r="C52">
            <v>20.88</v>
          </cell>
        </row>
        <row r="53">
          <cell r="B53" t="str">
            <v>胡学明</v>
          </cell>
          <cell r="C53">
            <v>22</v>
          </cell>
        </row>
        <row r="54">
          <cell r="B54" t="str">
            <v>曹国鑫</v>
          </cell>
          <cell r="C54">
            <v>28</v>
          </cell>
        </row>
        <row r="55">
          <cell r="B55" t="str">
            <v>陈福洲</v>
          </cell>
          <cell r="C55">
            <v>33</v>
          </cell>
        </row>
        <row r="56">
          <cell r="B56" t="str">
            <v>蔡良慧</v>
          </cell>
          <cell r="C56">
            <v>23.94</v>
          </cell>
        </row>
        <row r="57">
          <cell r="B57" t="str">
            <v>张瑜</v>
          </cell>
          <cell r="C57">
            <v>23.44</v>
          </cell>
        </row>
        <row r="58">
          <cell r="B58" t="str">
            <v>陶东苏</v>
          </cell>
          <cell r="C58">
            <v>41.31</v>
          </cell>
        </row>
        <row r="59">
          <cell r="B59" t="str">
            <v>梁颖</v>
          </cell>
          <cell r="C59">
            <v>22</v>
          </cell>
        </row>
        <row r="60">
          <cell r="B60" t="str">
            <v>程隆喜</v>
          </cell>
          <cell r="C60">
            <v>41</v>
          </cell>
        </row>
        <row r="61">
          <cell r="B61" t="str">
            <v xml:space="preserve">刘喜辉 </v>
          </cell>
          <cell r="C61">
            <v>37.19</v>
          </cell>
        </row>
        <row r="62">
          <cell r="B62" t="str">
            <v>葛大明</v>
          </cell>
          <cell r="C62">
            <v>22</v>
          </cell>
        </row>
        <row r="64">
          <cell r="B64" t="str">
            <v>陈梁</v>
          </cell>
          <cell r="C64">
            <v>30.75</v>
          </cell>
        </row>
        <row r="65">
          <cell r="B65" t="str">
            <v>相伟堂</v>
          </cell>
          <cell r="C65">
            <v>41.69</v>
          </cell>
        </row>
        <row r="66">
          <cell r="B66" t="str">
            <v>李丽</v>
          </cell>
          <cell r="C66">
            <v>33.81</v>
          </cell>
        </row>
        <row r="67">
          <cell r="B67" t="str">
            <v>余玉东</v>
          </cell>
          <cell r="C67">
            <v>37.44</v>
          </cell>
        </row>
        <row r="68">
          <cell r="B68" t="str">
            <v>刘鹏</v>
          </cell>
          <cell r="C68">
            <v>33.19</v>
          </cell>
        </row>
        <row r="69">
          <cell r="B69" t="str">
            <v>张江伟</v>
          </cell>
          <cell r="C69">
            <v>42.19</v>
          </cell>
        </row>
        <row r="70">
          <cell r="B70" t="str">
            <v>吕秀红</v>
          </cell>
          <cell r="C70">
            <v>30.63</v>
          </cell>
        </row>
        <row r="71">
          <cell r="B71" t="str">
            <v>周晓龙</v>
          </cell>
          <cell r="C71">
            <v>41.31</v>
          </cell>
        </row>
        <row r="72">
          <cell r="B72" t="str">
            <v>唐祥海</v>
          </cell>
          <cell r="C72">
            <v>32</v>
          </cell>
        </row>
        <row r="73">
          <cell r="B73" t="str">
            <v>李卫明</v>
          </cell>
          <cell r="C73">
            <v>41.06</v>
          </cell>
        </row>
        <row r="74">
          <cell r="B74" t="str">
            <v>房震</v>
          </cell>
          <cell r="C74">
            <v>42.25</v>
          </cell>
        </row>
        <row r="75">
          <cell r="B75" t="str">
            <v>郭振</v>
          </cell>
          <cell r="C75">
            <v>42.13</v>
          </cell>
        </row>
        <row r="76">
          <cell r="B76" t="str">
            <v>饶正来</v>
          </cell>
          <cell r="C76">
            <v>43.88</v>
          </cell>
        </row>
        <row r="77">
          <cell r="B77" t="str">
            <v>陆瑛</v>
          </cell>
          <cell r="C77">
            <v>40.81</v>
          </cell>
        </row>
        <row r="78">
          <cell r="B78" t="str">
            <v>胡祥巧</v>
          </cell>
          <cell r="C78">
            <v>34.880000000000003</v>
          </cell>
        </row>
        <row r="79">
          <cell r="B79" t="str">
            <v>徐应霞</v>
          </cell>
          <cell r="C79">
            <v>40.06</v>
          </cell>
        </row>
        <row r="80">
          <cell r="B80" t="str">
            <v>顾伟杰</v>
          </cell>
          <cell r="C80">
            <v>25.5</v>
          </cell>
        </row>
        <row r="81">
          <cell r="B81" t="str">
            <v>蒲鸿贤</v>
          </cell>
          <cell r="C81">
            <v>43.13</v>
          </cell>
        </row>
        <row r="82">
          <cell r="B82" t="str">
            <v>胡庆林</v>
          </cell>
          <cell r="C82">
            <v>34.56</v>
          </cell>
        </row>
        <row r="83">
          <cell r="B83" t="str">
            <v>齐中英</v>
          </cell>
          <cell r="C83">
            <v>39</v>
          </cell>
        </row>
        <row r="84">
          <cell r="B84" t="str">
            <v>陆秀娟</v>
          </cell>
          <cell r="C84">
            <v>40.380000000000003</v>
          </cell>
        </row>
        <row r="85">
          <cell r="B85" t="str">
            <v>耿跃辉</v>
          </cell>
          <cell r="C85">
            <v>40.81</v>
          </cell>
        </row>
        <row r="86">
          <cell r="B86" t="str">
            <v>刘沁</v>
          </cell>
          <cell r="C86">
            <v>36.5</v>
          </cell>
        </row>
        <row r="87">
          <cell r="B87" t="str">
            <v>王帆</v>
          </cell>
          <cell r="C87">
            <v>24.19</v>
          </cell>
        </row>
        <row r="88">
          <cell r="B88" t="str">
            <v>朱国华</v>
          </cell>
          <cell r="C88">
            <v>41.13</v>
          </cell>
        </row>
        <row r="89">
          <cell r="B89" t="str">
            <v>徐伟勇</v>
          </cell>
          <cell r="C89">
            <v>39</v>
          </cell>
        </row>
        <row r="90">
          <cell r="B90" t="str">
            <v>沈军2</v>
          </cell>
          <cell r="C90">
            <v>38.75</v>
          </cell>
        </row>
        <row r="91">
          <cell r="B91" t="str">
            <v>朱正伯</v>
          </cell>
          <cell r="C91">
            <v>27</v>
          </cell>
        </row>
        <row r="93">
          <cell r="B93" t="str">
            <v>兰元玲</v>
          </cell>
          <cell r="C93">
            <v>35.130000000000003</v>
          </cell>
        </row>
        <row r="94">
          <cell r="B94" t="str">
            <v>杨丙清</v>
          </cell>
          <cell r="C94">
            <v>41.63</v>
          </cell>
        </row>
        <row r="95">
          <cell r="B95" t="str">
            <v>柯桂荣</v>
          </cell>
          <cell r="C95">
            <v>39.25</v>
          </cell>
        </row>
        <row r="96">
          <cell r="B96" t="str">
            <v>单永凤</v>
          </cell>
          <cell r="C96">
            <v>27.06</v>
          </cell>
        </row>
        <row r="97">
          <cell r="B97" t="str">
            <v>陆燕</v>
          </cell>
          <cell r="C97">
            <v>41</v>
          </cell>
        </row>
        <row r="98">
          <cell r="B98" t="str">
            <v>施沁</v>
          </cell>
          <cell r="C98">
            <v>22.88</v>
          </cell>
        </row>
        <row r="99">
          <cell r="B99" t="str">
            <v>谈建芳</v>
          </cell>
          <cell r="C99">
            <v>31.06</v>
          </cell>
        </row>
        <row r="100">
          <cell r="B100" t="str">
            <v>仲伟风</v>
          </cell>
          <cell r="C100">
            <v>42.5</v>
          </cell>
        </row>
        <row r="101">
          <cell r="B101" t="str">
            <v>谢剑兵</v>
          </cell>
          <cell r="C101">
            <v>40.630000000000003</v>
          </cell>
        </row>
        <row r="102">
          <cell r="B102" t="str">
            <v>王爱军</v>
          </cell>
          <cell r="C102">
            <v>41.75</v>
          </cell>
        </row>
        <row r="103">
          <cell r="B103" t="str">
            <v>王国华</v>
          </cell>
          <cell r="C103">
            <v>40.799999999999997</v>
          </cell>
        </row>
        <row r="104">
          <cell r="B104" t="str">
            <v>房璐璐</v>
          </cell>
          <cell r="C104">
            <v>40.75</v>
          </cell>
        </row>
        <row r="105">
          <cell r="B105" t="str">
            <v>潘春妹</v>
          </cell>
          <cell r="C105">
            <v>24.88</v>
          </cell>
        </row>
        <row r="106">
          <cell r="B106" t="str">
            <v>张彩英</v>
          </cell>
          <cell r="C106">
            <v>23.5</v>
          </cell>
        </row>
        <row r="107">
          <cell r="B107" t="str">
            <v>邓杨</v>
          </cell>
          <cell r="C107">
            <v>19.440000000000001</v>
          </cell>
        </row>
        <row r="108">
          <cell r="B108" t="str">
            <v>欧阳淑琼</v>
          </cell>
          <cell r="C108">
            <v>28.25</v>
          </cell>
        </row>
        <row r="109">
          <cell r="B109" t="str">
            <v>谢杰</v>
          </cell>
          <cell r="C109">
            <v>26.13</v>
          </cell>
        </row>
        <row r="110">
          <cell r="B110" t="str">
            <v>陈晓东</v>
          </cell>
          <cell r="C110">
            <v>21.75</v>
          </cell>
        </row>
        <row r="111">
          <cell r="B111" t="str">
            <v>朱文飞</v>
          </cell>
          <cell r="C111">
            <v>37.19</v>
          </cell>
        </row>
        <row r="112">
          <cell r="B112" t="str">
            <v>钟俊显</v>
          </cell>
          <cell r="C112">
            <v>27.63</v>
          </cell>
        </row>
        <row r="113">
          <cell r="B113" t="str">
            <v>彭百福</v>
          </cell>
          <cell r="C113">
            <v>42.31</v>
          </cell>
        </row>
        <row r="114">
          <cell r="B114" t="str">
            <v>刘利</v>
          </cell>
          <cell r="C114">
            <v>42.5</v>
          </cell>
        </row>
        <row r="115">
          <cell r="B115" t="str">
            <v>徐建华</v>
          </cell>
          <cell r="C115">
            <v>37.43</v>
          </cell>
        </row>
        <row r="116">
          <cell r="B116" t="str">
            <v>诸建</v>
          </cell>
          <cell r="C116">
            <v>25.75</v>
          </cell>
        </row>
        <row r="117">
          <cell r="B117" t="str">
            <v>李昆</v>
          </cell>
          <cell r="C117">
            <v>38.19</v>
          </cell>
        </row>
        <row r="118">
          <cell r="B118" t="str">
            <v>曹军艳</v>
          </cell>
          <cell r="C118">
            <v>40.5</v>
          </cell>
        </row>
        <row r="119">
          <cell r="B119" t="str">
            <v>刘正帅</v>
          </cell>
          <cell r="C119">
            <v>40.75</v>
          </cell>
        </row>
        <row r="120">
          <cell r="B120" t="str">
            <v>吴然涛</v>
          </cell>
          <cell r="C120">
            <v>43.19</v>
          </cell>
        </row>
        <row r="121">
          <cell r="B121" t="str">
            <v>颜雪春</v>
          </cell>
          <cell r="C121">
            <v>23.88</v>
          </cell>
        </row>
        <row r="122">
          <cell r="B122" t="str">
            <v>张国栋</v>
          </cell>
          <cell r="C122">
            <v>26.75</v>
          </cell>
        </row>
        <row r="123">
          <cell r="B123" t="str">
            <v>李月芹</v>
          </cell>
          <cell r="C123">
            <v>40.69</v>
          </cell>
        </row>
        <row r="124">
          <cell r="B124" t="str">
            <v>张冯莉</v>
          </cell>
          <cell r="C124">
            <v>26.5</v>
          </cell>
        </row>
        <row r="127">
          <cell r="B127" t="str">
            <v>刘学伟</v>
          </cell>
          <cell r="C127">
            <v>40.31</v>
          </cell>
        </row>
        <row r="128">
          <cell r="B128" t="str">
            <v>任凯凯</v>
          </cell>
          <cell r="C128">
            <v>5.38</v>
          </cell>
        </row>
        <row r="129">
          <cell r="B129" t="str">
            <v>韩珍</v>
          </cell>
          <cell r="C129">
            <v>38.56</v>
          </cell>
        </row>
        <row r="130">
          <cell r="B130" t="str">
            <v>付龙飞</v>
          </cell>
          <cell r="C130">
            <v>44.25</v>
          </cell>
        </row>
        <row r="131">
          <cell r="B131" t="str">
            <v>陈志华</v>
          </cell>
          <cell r="C131">
            <v>50.63</v>
          </cell>
        </row>
        <row r="132">
          <cell r="B132" t="str">
            <v>项关羽</v>
          </cell>
          <cell r="C132">
            <v>25.439999999999998</v>
          </cell>
        </row>
        <row r="133">
          <cell r="B133" t="str">
            <v>陈娟</v>
          </cell>
          <cell r="C133">
            <v>40.31</v>
          </cell>
        </row>
        <row r="134">
          <cell r="B134" t="str">
            <v>张志莲</v>
          </cell>
          <cell r="C134">
            <v>40.31</v>
          </cell>
        </row>
        <row r="135">
          <cell r="B135" t="str">
            <v>蒋东琴</v>
          </cell>
          <cell r="C135">
            <v>41.88</v>
          </cell>
        </row>
        <row r="136">
          <cell r="B136" t="str">
            <v>胡亚军</v>
          </cell>
          <cell r="C136">
            <v>43.38</v>
          </cell>
        </row>
        <row r="137">
          <cell r="B137" t="str">
            <v>杜美荣</v>
          </cell>
          <cell r="C137">
            <v>43.5</v>
          </cell>
        </row>
        <row r="138">
          <cell r="B138" t="str">
            <v>王国力</v>
          </cell>
          <cell r="C138">
            <v>32.19</v>
          </cell>
        </row>
        <row r="139">
          <cell r="B139" t="str">
            <v>诸东英</v>
          </cell>
          <cell r="C139">
            <v>22.25</v>
          </cell>
        </row>
        <row r="140">
          <cell r="B140" t="str">
            <v>李高军</v>
          </cell>
          <cell r="C140">
            <v>31.19</v>
          </cell>
        </row>
        <row r="141">
          <cell r="B141" t="str">
            <v>樊华灵</v>
          </cell>
          <cell r="C141">
            <v>41.81</v>
          </cell>
        </row>
        <row r="142">
          <cell r="B142" t="str">
            <v>钱刚</v>
          </cell>
          <cell r="C142">
            <v>42</v>
          </cell>
        </row>
        <row r="143">
          <cell r="B143" t="str">
            <v>陆桂兴</v>
          </cell>
          <cell r="C143">
            <v>39</v>
          </cell>
        </row>
        <row r="144">
          <cell r="B144" t="str">
            <v>解东生</v>
          </cell>
          <cell r="C144">
            <v>41.63</v>
          </cell>
        </row>
        <row r="145">
          <cell r="B145" t="str">
            <v>俞萍</v>
          </cell>
          <cell r="C145">
            <v>27</v>
          </cell>
        </row>
        <row r="146">
          <cell r="B146" t="str">
            <v>陶桂华</v>
          </cell>
          <cell r="C146">
            <v>22</v>
          </cell>
        </row>
        <row r="148">
          <cell r="B148" t="str">
            <v>牟静静</v>
          </cell>
          <cell r="C148">
            <v>31.25</v>
          </cell>
        </row>
        <row r="149">
          <cell r="B149" t="str">
            <v>任少梅</v>
          </cell>
          <cell r="C149">
            <v>31.69</v>
          </cell>
        </row>
        <row r="150">
          <cell r="B150" t="str">
            <v>宋志明</v>
          </cell>
          <cell r="C150">
            <v>40.25</v>
          </cell>
        </row>
        <row r="151">
          <cell r="B151" t="str">
            <v>潘强</v>
          </cell>
          <cell r="C151">
            <v>34.380000000000003</v>
          </cell>
        </row>
        <row r="152">
          <cell r="B152" t="str">
            <v>孙标</v>
          </cell>
          <cell r="C152">
            <v>42.75</v>
          </cell>
        </row>
        <row r="153">
          <cell r="B153" t="str">
            <v>周素华</v>
          </cell>
          <cell r="C153">
            <v>27.5</v>
          </cell>
        </row>
        <row r="154">
          <cell r="B154" t="str">
            <v>傅凌剑</v>
          </cell>
          <cell r="C154">
            <v>31.81</v>
          </cell>
        </row>
        <row r="155">
          <cell r="B155" t="str">
            <v>柳爱香</v>
          </cell>
          <cell r="C155">
            <v>40.56</v>
          </cell>
        </row>
        <row r="156">
          <cell r="B156" t="str">
            <v>马华东</v>
          </cell>
          <cell r="C156">
            <v>44.44</v>
          </cell>
        </row>
        <row r="157">
          <cell r="B157" t="str">
            <v>杨锐</v>
          </cell>
          <cell r="C157">
            <v>39.380000000000003</v>
          </cell>
        </row>
        <row r="158">
          <cell r="B158" t="str">
            <v>沈燕华</v>
          </cell>
          <cell r="C158">
            <v>29.38</v>
          </cell>
        </row>
        <row r="159">
          <cell r="B159" t="str">
            <v>郭玲</v>
          </cell>
          <cell r="C159">
            <v>12.44</v>
          </cell>
        </row>
        <row r="160">
          <cell r="B160" t="str">
            <v>张艺华</v>
          </cell>
          <cell r="C160">
            <v>17.25</v>
          </cell>
        </row>
        <row r="161">
          <cell r="B161" t="str">
            <v>张娟娟</v>
          </cell>
          <cell r="C161">
            <v>31</v>
          </cell>
        </row>
        <row r="162">
          <cell r="B162" t="str">
            <v>谢翠荣</v>
          </cell>
          <cell r="C162">
            <v>32.75</v>
          </cell>
        </row>
        <row r="164">
          <cell r="C164">
            <v>26.38</v>
          </cell>
        </row>
        <row r="165">
          <cell r="B165" t="str">
            <v>顾秀兰</v>
          </cell>
          <cell r="C165">
            <v>22</v>
          </cell>
        </row>
        <row r="166">
          <cell r="B166" t="str">
            <v>徐吉梅</v>
          </cell>
          <cell r="C166">
            <v>35.880000000000003</v>
          </cell>
        </row>
        <row r="167">
          <cell r="B167" t="str">
            <v>许成忠</v>
          </cell>
          <cell r="C167">
            <v>34.5</v>
          </cell>
        </row>
        <row r="168">
          <cell r="B168" t="str">
            <v>俞彩红</v>
          </cell>
          <cell r="C168">
            <v>36.31</v>
          </cell>
        </row>
        <row r="169">
          <cell r="B169" t="str">
            <v>陈荣祥</v>
          </cell>
          <cell r="C169">
            <v>24.5</v>
          </cell>
        </row>
        <row r="170">
          <cell r="B170" t="str">
            <v>王翠平</v>
          </cell>
          <cell r="C170">
            <v>37.31</v>
          </cell>
        </row>
        <row r="171">
          <cell r="B171" t="str">
            <v>文欣</v>
          </cell>
          <cell r="C171">
            <v>40.25</v>
          </cell>
        </row>
        <row r="172">
          <cell r="B172" t="str">
            <v>傅红</v>
          </cell>
          <cell r="C172">
            <v>23.13</v>
          </cell>
        </row>
        <row r="173">
          <cell r="B173" t="str">
            <v>杨亚龙</v>
          </cell>
          <cell r="C173">
            <v>40.75</v>
          </cell>
        </row>
        <row r="174">
          <cell r="B174" t="str">
            <v>罗贵</v>
          </cell>
          <cell r="C174">
            <v>38.19</v>
          </cell>
        </row>
        <row r="175">
          <cell r="B175" t="str">
            <v>陈裴</v>
          </cell>
          <cell r="C175">
            <v>25</v>
          </cell>
        </row>
        <row r="176">
          <cell r="B176" t="str">
            <v>仇春妹</v>
          </cell>
          <cell r="C176">
            <v>42</v>
          </cell>
        </row>
        <row r="177">
          <cell r="B177" t="str">
            <v>周从华</v>
          </cell>
          <cell r="C177">
            <v>34.9</v>
          </cell>
        </row>
        <row r="178">
          <cell r="B178" t="str">
            <v>王春艳</v>
          </cell>
          <cell r="C178">
            <v>40.5</v>
          </cell>
        </row>
        <row r="179">
          <cell r="B179" t="str">
            <v>董月琴</v>
          </cell>
          <cell r="C179">
            <v>39.94</v>
          </cell>
        </row>
        <row r="180">
          <cell r="B180" t="str">
            <v>陈永军</v>
          </cell>
        </row>
        <row r="181">
          <cell r="B181" t="str">
            <v>陆向红</v>
          </cell>
          <cell r="C181">
            <v>32.44</v>
          </cell>
        </row>
        <row r="182">
          <cell r="B182" t="str">
            <v>丁超</v>
          </cell>
          <cell r="C182">
            <v>30.13</v>
          </cell>
        </row>
        <row r="183">
          <cell r="B183" t="str">
            <v>李志信</v>
          </cell>
          <cell r="C183">
            <v>35.630000000000003</v>
          </cell>
        </row>
        <row r="184">
          <cell r="B184" t="str">
            <v>张朝峰</v>
          </cell>
          <cell r="C184">
            <v>41.5</v>
          </cell>
        </row>
        <row r="185">
          <cell r="B185" t="str">
            <v>张熙亮</v>
          </cell>
          <cell r="C185">
            <v>41</v>
          </cell>
        </row>
        <row r="186">
          <cell r="B186" t="str">
            <v>褚新国</v>
          </cell>
          <cell r="C186">
            <v>20</v>
          </cell>
        </row>
        <row r="187">
          <cell r="B187" t="str">
            <v>许松</v>
          </cell>
          <cell r="C187">
            <v>45.63</v>
          </cell>
        </row>
        <row r="188">
          <cell r="B188" t="str">
            <v>陈霞</v>
          </cell>
          <cell r="C188">
            <v>38.69</v>
          </cell>
        </row>
        <row r="189">
          <cell r="B189" t="str">
            <v>王志飞</v>
          </cell>
          <cell r="C189">
            <v>44.13</v>
          </cell>
        </row>
        <row r="190">
          <cell r="B190" t="str">
            <v>余淑芝</v>
          </cell>
          <cell r="C190">
            <v>28.38</v>
          </cell>
        </row>
        <row r="191">
          <cell r="B191" t="str">
            <v>李士旺</v>
          </cell>
          <cell r="C191">
            <v>31.56</v>
          </cell>
        </row>
        <row r="192">
          <cell r="B192" t="str">
            <v>卿乐芝</v>
          </cell>
          <cell r="C192">
            <v>42</v>
          </cell>
        </row>
        <row r="193">
          <cell r="B193" t="str">
            <v>况传金</v>
          </cell>
          <cell r="C193">
            <v>40.25</v>
          </cell>
        </row>
        <row r="194">
          <cell r="B194" t="str">
            <v>周自华</v>
          </cell>
          <cell r="C194">
            <v>43.5</v>
          </cell>
        </row>
        <row r="195">
          <cell r="B195" t="str">
            <v>易丽</v>
          </cell>
          <cell r="C195">
            <v>39.44</v>
          </cell>
        </row>
        <row r="196">
          <cell r="B196" t="str">
            <v>瞿永官</v>
          </cell>
          <cell r="C196">
            <v>27.31</v>
          </cell>
        </row>
        <row r="197">
          <cell r="B197" t="str">
            <v>陈丽娜</v>
          </cell>
          <cell r="C197">
            <v>39.31</v>
          </cell>
        </row>
        <row r="198">
          <cell r="B198" t="str">
            <v>严忠妹</v>
          </cell>
          <cell r="C198">
            <v>28</v>
          </cell>
        </row>
        <row r="199">
          <cell r="B199" t="str">
            <v>杨才彬</v>
          </cell>
          <cell r="C199">
            <v>42.75</v>
          </cell>
        </row>
        <row r="200">
          <cell r="B200" t="str">
            <v>徐德祥</v>
          </cell>
          <cell r="C200">
            <v>42</v>
          </cell>
        </row>
        <row r="201">
          <cell r="B201" t="str">
            <v>潘爱国</v>
          </cell>
          <cell r="C201">
            <v>24.38</v>
          </cell>
        </row>
        <row r="203">
          <cell r="B203" t="str">
            <v>蔡娟娟</v>
          </cell>
          <cell r="C203">
            <v>35.31</v>
          </cell>
        </row>
        <row r="204">
          <cell r="B204" t="str">
            <v>李万江</v>
          </cell>
          <cell r="C204">
            <v>13.31</v>
          </cell>
        </row>
        <row r="205">
          <cell r="B205" t="str">
            <v>沈新华</v>
          </cell>
          <cell r="C205">
            <v>21</v>
          </cell>
        </row>
        <row r="206">
          <cell r="B206" t="str">
            <v>陈强</v>
          </cell>
          <cell r="C206">
            <v>25.25</v>
          </cell>
        </row>
        <row r="207">
          <cell r="B207" t="str">
            <v>唐立</v>
          </cell>
          <cell r="C207">
            <v>41.31</v>
          </cell>
        </row>
        <row r="208">
          <cell r="B208" t="str">
            <v>罗卫龙</v>
          </cell>
          <cell r="C208">
            <v>29.25</v>
          </cell>
        </row>
        <row r="209">
          <cell r="B209" t="str">
            <v>宋燕</v>
          </cell>
          <cell r="C209">
            <v>35.75</v>
          </cell>
        </row>
        <row r="210">
          <cell r="B210" t="str">
            <v>晁宽明</v>
          </cell>
          <cell r="C210">
            <v>39.44</v>
          </cell>
        </row>
        <row r="211">
          <cell r="B211" t="str">
            <v>龚英</v>
          </cell>
          <cell r="C211">
            <v>29.56</v>
          </cell>
        </row>
        <row r="212">
          <cell r="B212" t="str">
            <v>孙华弟</v>
          </cell>
          <cell r="C212">
            <v>29.05</v>
          </cell>
        </row>
        <row r="213">
          <cell r="B213" t="str">
            <v>戴正春</v>
          </cell>
          <cell r="C213">
            <v>43.5</v>
          </cell>
        </row>
        <row r="214">
          <cell r="B214" t="str">
            <v>张有君</v>
          </cell>
          <cell r="C214">
            <v>41.31</v>
          </cell>
        </row>
        <row r="215">
          <cell r="B215" t="str">
            <v>富惠红</v>
          </cell>
          <cell r="C215">
            <v>22.75</v>
          </cell>
        </row>
        <row r="216">
          <cell r="B216" t="str">
            <v>张体江</v>
          </cell>
          <cell r="C216">
            <v>40.130000000000003</v>
          </cell>
        </row>
        <row r="217">
          <cell r="B217" t="str">
            <v>刘丽</v>
          </cell>
          <cell r="C217">
            <v>40.31</v>
          </cell>
        </row>
        <row r="218">
          <cell r="B218" t="str">
            <v>陆嘉雯</v>
          </cell>
          <cell r="C218">
            <v>22</v>
          </cell>
        </row>
        <row r="219">
          <cell r="B219" t="str">
            <v>沈方明</v>
          </cell>
          <cell r="C219">
            <v>37.5</v>
          </cell>
        </row>
        <row r="220">
          <cell r="B220" t="str">
            <v>杨根</v>
          </cell>
          <cell r="C220">
            <v>43.38</v>
          </cell>
        </row>
        <row r="221">
          <cell r="B221" t="str">
            <v>康萝男</v>
          </cell>
          <cell r="C221">
            <v>44.75</v>
          </cell>
        </row>
        <row r="222">
          <cell r="B222" t="str">
            <v>吴之荣</v>
          </cell>
          <cell r="C222">
            <v>40.19</v>
          </cell>
        </row>
        <row r="223">
          <cell r="B223" t="str">
            <v>高洁</v>
          </cell>
          <cell r="C223">
            <v>24.38</v>
          </cell>
        </row>
        <row r="224">
          <cell r="B224" t="str">
            <v>龚燕</v>
          </cell>
          <cell r="C224">
            <v>22.88</v>
          </cell>
        </row>
        <row r="225">
          <cell r="B225" t="str">
            <v>顾建锋</v>
          </cell>
          <cell r="C225">
            <v>49</v>
          </cell>
        </row>
        <row r="226">
          <cell r="B226" t="str">
            <v>王龙明</v>
          </cell>
          <cell r="C226">
            <v>27</v>
          </cell>
        </row>
        <row r="227">
          <cell r="B227" t="str">
            <v>方春芬</v>
          </cell>
          <cell r="C227">
            <v>34.5</v>
          </cell>
        </row>
        <row r="228">
          <cell r="B228" t="str">
            <v>简新云</v>
          </cell>
          <cell r="C228">
            <v>42</v>
          </cell>
        </row>
        <row r="230">
          <cell r="B230" t="str">
            <v>张萍</v>
          </cell>
          <cell r="C230">
            <v>26.88</v>
          </cell>
        </row>
        <row r="231">
          <cell r="B231" t="str">
            <v>覃邦香</v>
          </cell>
          <cell r="C231">
            <v>39.880000000000003</v>
          </cell>
        </row>
        <row r="232">
          <cell r="B232" t="str">
            <v>王琴</v>
          </cell>
          <cell r="C232">
            <v>41.44</v>
          </cell>
        </row>
        <row r="233">
          <cell r="B233" t="str">
            <v>周敏</v>
          </cell>
          <cell r="C233">
            <v>39.25</v>
          </cell>
        </row>
        <row r="234">
          <cell r="B234" t="str">
            <v>丁方敬</v>
          </cell>
          <cell r="C234">
            <v>32.630000000000003</v>
          </cell>
        </row>
        <row r="235">
          <cell r="B235" t="str">
            <v>周美</v>
          </cell>
          <cell r="C235">
            <v>38.19</v>
          </cell>
        </row>
        <row r="236">
          <cell r="B236" t="str">
            <v>吕本存</v>
          </cell>
          <cell r="C236">
            <v>43.81</v>
          </cell>
        </row>
        <row r="237">
          <cell r="B237" t="str">
            <v>李建刚</v>
          </cell>
          <cell r="C237">
            <v>12</v>
          </cell>
        </row>
        <row r="238">
          <cell r="B238" t="str">
            <v>杨玉红</v>
          </cell>
          <cell r="C238">
            <v>40.75</v>
          </cell>
        </row>
        <row r="239">
          <cell r="B239" t="str">
            <v>王士双</v>
          </cell>
          <cell r="C239">
            <v>31.5</v>
          </cell>
        </row>
        <row r="240">
          <cell r="B240" t="str">
            <v>钱树娟</v>
          </cell>
          <cell r="C240">
            <v>41.63</v>
          </cell>
        </row>
        <row r="241">
          <cell r="B241" t="str">
            <v>周婷</v>
          </cell>
          <cell r="C241">
            <v>22.75</v>
          </cell>
        </row>
        <row r="242">
          <cell r="B242" t="str">
            <v>杨振国</v>
          </cell>
          <cell r="C242">
            <v>45.5</v>
          </cell>
        </row>
        <row r="243">
          <cell r="B243" t="str">
            <v>邱妮</v>
          </cell>
          <cell r="C243">
            <v>10.31</v>
          </cell>
        </row>
        <row r="244">
          <cell r="B244" t="str">
            <v>郭广风</v>
          </cell>
          <cell r="C244">
            <v>44.13</v>
          </cell>
        </row>
        <row r="245">
          <cell r="B245" t="str">
            <v>朱军华</v>
          </cell>
          <cell r="C245">
            <v>40.81</v>
          </cell>
        </row>
        <row r="246">
          <cell r="B246" t="str">
            <v>王亭</v>
          </cell>
          <cell r="C246">
            <v>37.06</v>
          </cell>
        </row>
        <row r="247">
          <cell r="B247" t="str">
            <v>沈孝春</v>
          </cell>
          <cell r="C247">
            <v>32.06</v>
          </cell>
        </row>
        <row r="248">
          <cell r="B248" t="str">
            <v>肖志强</v>
          </cell>
          <cell r="C248">
            <v>38.630000000000003</v>
          </cell>
        </row>
        <row r="249">
          <cell r="B249" t="str">
            <v>桂晶莹</v>
          </cell>
          <cell r="C249">
            <v>38.130000000000003</v>
          </cell>
        </row>
        <row r="250">
          <cell r="B250" t="str">
            <v>潘红</v>
          </cell>
          <cell r="C250">
            <v>39</v>
          </cell>
        </row>
        <row r="251">
          <cell r="B251" t="str">
            <v>张飞</v>
          </cell>
          <cell r="C251">
            <v>38.880000000000003</v>
          </cell>
        </row>
        <row r="252">
          <cell r="B252" t="str">
            <v>盛丽娜</v>
          </cell>
          <cell r="C252">
            <v>22</v>
          </cell>
        </row>
        <row r="253">
          <cell r="B253" t="str">
            <v>曹莉</v>
          </cell>
          <cell r="C253">
            <v>43.38</v>
          </cell>
        </row>
        <row r="254">
          <cell r="B254" t="str">
            <v>钱叶青</v>
          </cell>
          <cell r="C254">
            <v>29.44</v>
          </cell>
        </row>
        <row r="255">
          <cell r="B255" t="str">
            <v>张长重</v>
          </cell>
          <cell r="C255">
            <v>45</v>
          </cell>
        </row>
        <row r="256">
          <cell r="B256" t="str">
            <v>康志荣</v>
          </cell>
          <cell r="C256">
            <v>36</v>
          </cell>
        </row>
        <row r="257">
          <cell r="B257" t="str">
            <v>张芬</v>
          </cell>
          <cell r="C257">
            <v>43.31</v>
          </cell>
        </row>
        <row r="258">
          <cell r="B258" t="str">
            <v>何秀华</v>
          </cell>
          <cell r="C258">
            <v>40.380000000000003</v>
          </cell>
        </row>
        <row r="260">
          <cell r="B260" t="str">
            <v>朱圆龙</v>
          </cell>
          <cell r="C260">
            <v>36.25</v>
          </cell>
        </row>
        <row r="261">
          <cell r="B261" t="str">
            <v>曹云花</v>
          </cell>
          <cell r="C261">
            <v>35</v>
          </cell>
        </row>
        <row r="262">
          <cell r="B262" t="str">
            <v>周登顺</v>
          </cell>
          <cell r="C262">
            <v>42.8</v>
          </cell>
        </row>
        <row r="264">
          <cell r="B264" t="str">
            <v>蔡正娟</v>
          </cell>
          <cell r="C264">
            <v>43.25</v>
          </cell>
        </row>
        <row r="265">
          <cell r="B265" t="str">
            <v>曹强</v>
          </cell>
          <cell r="C265">
            <v>11.25</v>
          </cell>
        </row>
        <row r="266">
          <cell r="B266" t="str">
            <v>郭云霞</v>
          </cell>
          <cell r="C266">
            <v>40.25</v>
          </cell>
        </row>
        <row r="268">
          <cell r="B268" t="str">
            <v>明光平</v>
          </cell>
          <cell r="C268">
            <v>36.75</v>
          </cell>
        </row>
        <row r="269">
          <cell r="B269" t="str">
            <v>潘春燕</v>
          </cell>
          <cell r="C269">
            <v>39.5</v>
          </cell>
        </row>
        <row r="270">
          <cell r="B270" t="str">
            <v>刘光友</v>
          </cell>
          <cell r="C270">
            <v>46.13</v>
          </cell>
        </row>
        <row r="271">
          <cell r="B271" t="str">
            <v>晁艳芹</v>
          </cell>
          <cell r="C271">
            <v>39.75</v>
          </cell>
        </row>
        <row r="272">
          <cell r="B272" t="str">
            <v>袁同齐</v>
          </cell>
          <cell r="C272">
            <v>39.880000000000003</v>
          </cell>
        </row>
        <row r="274">
          <cell r="B274" t="str">
            <v>白惠惠</v>
          </cell>
          <cell r="C274">
            <v>35.880000000000003</v>
          </cell>
        </row>
        <row r="275">
          <cell r="B275" t="str">
            <v>刘良军</v>
          </cell>
          <cell r="C275">
            <v>22</v>
          </cell>
        </row>
        <row r="276">
          <cell r="B276" t="str">
            <v>徐志平</v>
          </cell>
          <cell r="C276">
            <v>33.880000000000003</v>
          </cell>
        </row>
        <row r="278">
          <cell r="B278" t="str">
            <v>曹家英</v>
          </cell>
          <cell r="C278">
            <v>43.38</v>
          </cell>
        </row>
        <row r="279">
          <cell r="B279" t="str">
            <v>唐卫忠</v>
          </cell>
          <cell r="C279">
            <v>49</v>
          </cell>
        </row>
        <row r="280">
          <cell r="B280" t="str">
            <v>付小宝</v>
          </cell>
          <cell r="C280">
            <v>42</v>
          </cell>
        </row>
        <row r="281">
          <cell r="B281" t="str">
            <v>李小雷</v>
          </cell>
          <cell r="C281">
            <v>25.88</v>
          </cell>
        </row>
        <row r="282">
          <cell r="B282" t="str">
            <v>李进</v>
          </cell>
          <cell r="C282">
            <v>40.5</v>
          </cell>
        </row>
        <row r="283">
          <cell r="B283" t="str">
            <v>王春雷</v>
          </cell>
          <cell r="C283">
            <v>40.880000000000003</v>
          </cell>
        </row>
        <row r="284">
          <cell r="B284" t="str">
            <v>李兆辉</v>
          </cell>
          <cell r="C284">
            <v>40.19</v>
          </cell>
        </row>
        <row r="285">
          <cell r="B285" t="str">
            <v>宋彦海</v>
          </cell>
          <cell r="C285">
            <v>32.799999999999997</v>
          </cell>
        </row>
        <row r="286">
          <cell r="B286" t="str">
            <v>郭广彬</v>
          </cell>
          <cell r="C286">
            <v>37</v>
          </cell>
        </row>
        <row r="287">
          <cell r="B287" t="str">
            <v>邱宗扬</v>
          </cell>
          <cell r="C287">
            <v>26.88</v>
          </cell>
        </row>
        <row r="288">
          <cell r="B288" t="str">
            <v>王良华</v>
          </cell>
          <cell r="C288">
            <v>33.880000000000003</v>
          </cell>
        </row>
        <row r="289">
          <cell r="B289" t="str">
            <v>项田田</v>
          </cell>
          <cell r="C289">
            <v>37.31</v>
          </cell>
        </row>
        <row r="290">
          <cell r="B290" t="str">
            <v>王丹丹</v>
          </cell>
          <cell r="C290">
            <v>10.38</v>
          </cell>
        </row>
        <row r="291">
          <cell r="B291" t="str">
            <v>胡洁强</v>
          </cell>
          <cell r="C291">
            <v>8.75</v>
          </cell>
        </row>
        <row r="292">
          <cell r="B292" t="str">
            <v>吉祥</v>
          </cell>
          <cell r="C292">
            <v>31</v>
          </cell>
        </row>
        <row r="293">
          <cell r="B293" t="str">
            <v>林亚中</v>
          </cell>
          <cell r="C293">
            <v>28.31</v>
          </cell>
        </row>
        <row r="294">
          <cell r="B294" t="str">
            <v>蒋庆德</v>
          </cell>
          <cell r="C294">
            <v>42.44</v>
          </cell>
        </row>
        <row r="295">
          <cell r="B295" t="str">
            <v>张红霞</v>
          </cell>
          <cell r="C295">
            <v>36</v>
          </cell>
        </row>
        <row r="296">
          <cell r="B296" t="str">
            <v>杨伟</v>
          </cell>
          <cell r="C296">
            <v>32.630000000000003</v>
          </cell>
        </row>
        <row r="297">
          <cell r="B297" t="str">
            <v>刘世方</v>
          </cell>
          <cell r="C297">
            <v>40.44</v>
          </cell>
        </row>
        <row r="298">
          <cell r="B298" t="str">
            <v>朱鲁翠</v>
          </cell>
          <cell r="C298">
            <v>36.06</v>
          </cell>
        </row>
        <row r="299">
          <cell r="B299" t="str">
            <v>王芬</v>
          </cell>
          <cell r="C299">
            <v>35.880000000000003</v>
          </cell>
        </row>
        <row r="300">
          <cell r="B300" t="str">
            <v>王秋玲</v>
          </cell>
          <cell r="C300">
            <v>39</v>
          </cell>
        </row>
        <row r="301">
          <cell r="B301" t="str">
            <v>张海军</v>
          </cell>
          <cell r="C301">
            <v>39.25</v>
          </cell>
        </row>
        <row r="303">
          <cell r="B303" t="str">
            <v>赵治功</v>
          </cell>
          <cell r="C303">
            <v>13.13</v>
          </cell>
        </row>
        <row r="304">
          <cell r="B304" t="str">
            <v>黄峰</v>
          </cell>
          <cell r="C304">
            <v>22</v>
          </cell>
        </row>
        <row r="305">
          <cell r="B305" t="str">
            <v>贾翠红</v>
          </cell>
          <cell r="C305">
            <v>41.81</v>
          </cell>
        </row>
        <row r="306">
          <cell r="B306" t="str">
            <v>龚林福</v>
          </cell>
          <cell r="C306">
            <v>34.81</v>
          </cell>
        </row>
        <row r="307">
          <cell r="B307" t="str">
            <v>常中梅</v>
          </cell>
          <cell r="C307">
            <v>34.25</v>
          </cell>
        </row>
        <row r="308">
          <cell r="B308" t="str">
            <v>江慧</v>
          </cell>
          <cell r="C308">
            <v>35.25</v>
          </cell>
        </row>
        <row r="309">
          <cell r="B309" t="str">
            <v>朱红</v>
          </cell>
          <cell r="C309">
            <v>39.31</v>
          </cell>
        </row>
        <row r="311">
          <cell r="B311" t="str">
            <v>宋雪</v>
          </cell>
          <cell r="C311">
            <v>40.130000000000003</v>
          </cell>
        </row>
        <row r="312">
          <cell r="B312" t="str">
            <v>罗晓红</v>
          </cell>
          <cell r="C312">
            <v>11</v>
          </cell>
        </row>
        <row r="314">
          <cell r="B314" t="str">
            <v>诸天元</v>
          </cell>
          <cell r="C314">
            <v>28.38</v>
          </cell>
        </row>
        <row r="315">
          <cell r="B315" t="str">
            <v>张玲玲</v>
          </cell>
          <cell r="C315">
            <v>39.5</v>
          </cell>
        </row>
        <row r="316">
          <cell r="B316" t="str">
            <v>周智慧</v>
          </cell>
          <cell r="C316">
            <v>34.5</v>
          </cell>
        </row>
        <row r="317">
          <cell r="B317" t="str">
            <v>孙贤保</v>
          </cell>
          <cell r="C317">
            <v>37.5</v>
          </cell>
        </row>
        <row r="318">
          <cell r="B318" t="str">
            <v>陈梅华</v>
          </cell>
          <cell r="C318">
            <v>23.31</v>
          </cell>
        </row>
        <row r="319">
          <cell r="B319" t="str">
            <v>胡利平</v>
          </cell>
          <cell r="C319">
            <v>39.75</v>
          </cell>
        </row>
        <row r="320">
          <cell r="B320" t="str">
            <v>单歌利</v>
          </cell>
          <cell r="C320">
            <v>42.63</v>
          </cell>
        </row>
        <row r="321">
          <cell r="B321" t="str">
            <v>陈前显</v>
          </cell>
          <cell r="C321">
            <v>44.25</v>
          </cell>
        </row>
        <row r="322">
          <cell r="B322" t="str">
            <v>王炳坦</v>
          </cell>
          <cell r="C322">
            <v>33.880000000000003</v>
          </cell>
        </row>
        <row r="323">
          <cell r="B323" t="str">
            <v>金高峰</v>
          </cell>
          <cell r="C323">
            <v>27.13</v>
          </cell>
        </row>
        <row r="324">
          <cell r="B324" t="str">
            <v>胡桂英</v>
          </cell>
          <cell r="C324">
            <v>42.13</v>
          </cell>
        </row>
        <row r="325">
          <cell r="B325" t="str">
            <v>徐青</v>
          </cell>
          <cell r="C325">
            <v>24</v>
          </cell>
        </row>
        <row r="327">
          <cell r="B327" t="str">
            <v>黄军军</v>
          </cell>
          <cell r="C327">
            <v>27.44</v>
          </cell>
        </row>
        <row r="328">
          <cell r="B328" t="str">
            <v>李小军</v>
          </cell>
          <cell r="C328">
            <v>5</v>
          </cell>
        </row>
        <row r="329">
          <cell r="B329" t="str">
            <v>曹小凤</v>
          </cell>
          <cell r="C329">
            <v>38.25</v>
          </cell>
        </row>
        <row r="331">
          <cell r="B331" t="str">
            <v>欧坤</v>
          </cell>
          <cell r="C331">
            <v>32.56</v>
          </cell>
        </row>
        <row r="333">
          <cell r="B333" t="str">
            <v>郭艳玲</v>
          </cell>
          <cell r="C333">
            <v>37</v>
          </cell>
        </row>
        <row r="334">
          <cell r="B334" t="str">
            <v>蔡惠娟</v>
          </cell>
          <cell r="C334">
            <v>40.130000000000003</v>
          </cell>
        </row>
        <row r="335">
          <cell r="B335" t="str">
            <v>段涛</v>
          </cell>
          <cell r="C335">
            <v>42.69</v>
          </cell>
        </row>
        <row r="336">
          <cell r="B336" t="str">
            <v>顾华建</v>
          </cell>
          <cell r="C336">
            <v>39.69</v>
          </cell>
        </row>
        <row r="337">
          <cell r="B337" t="str">
            <v>唐美艳</v>
          </cell>
          <cell r="C337">
            <v>5.75</v>
          </cell>
        </row>
        <row r="338">
          <cell r="B338" t="str">
            <v>王纪明</v>
          </cell>
          <cell r="C338">
            <v>19.5</v>
          </cell>
        </row>
        <row r="339">
          <cell r="B339" t="str">
            <v>朱金兵</v>
          </cell>
          <cell r="C339">
            <v>40.56</v>
          </cell>
        </row>
        <row r="340">
          <cell r="B340" t="str">
            <v>杨智锋</v>
          </cell>
        </row>
        <row r="341">
          <cell r="B341" t="str">
            <v>汪秀云</v>
          </cell>
          <cell r="C341">
            <v>19.559999999999999</v>
          </cell>
        </row>
        <row r="342">
          <cell r="B342" t="str">
            <v>张纪永</v>
          </cell>
          <cell r="C342">
            <v>39.19</v>
          </cell>
        </row>
        <row r="343">
          <cell r="B343" t="str">
            <v>韩士领</v>
          </cell>
          <cell r="C343">
            <v>43</v>
          </cell>
        </row>
        <row r="344">
          <cell r="B344" t="str">
            <v>刘强雨</v>
          </cell>
          <cell r="C344">
            <v>38.69</v>
          </cell>
        </row>
        <row r="345">
          <cell r="B345" t="str">
            <v>叶军</v>
          </cell>
          <cell r="C345">
            <v>29.94</v>
          </cell>
        </row>
        <row r="346">
          <cell r="B346" t="str">
            <v>李水杰</v>
          </cell>
          <cell r="C346">
            <v>23.13</v>
          </cell>
        </row>
        <row r="347">
          <cell r="B347" t="str">
            <v>董俊祥</v>
          </cell>
          <cell r="C347">
            <v>31</v>
          </cell>
        </row>
        <row r="348">
          <cell r="B348" t="str">
            <v>吴霞</v>
          </cell>
          <cell r="C348">
            <v>37.81</v>
          </cell>
        </row>
        <row r="349">
          <cell r="B349" t="str">
            <v>张谋学</v>
          </cell>
          <cell r="C349">
            <v>41.38</v>
          </cell>
        </row>
        <row r="350">
          <cell r="B350" t="str">
            <v>林裴琪</v>
          </cell>
          <cell r="C350">
            <v>40.19</v>
          </cell>
        </row>
        <row r="351">
          <cell r="B351" t="str">
            <v>冯伟</v>
          </cell>
          <cell r="C351">
            <v>41.69</v>
          </cell>
        </row>
        <row r="352">
          <cell r="B352" t="str">
            <v>魏加刚</v>
          </cell>
          <cell r="C352">
            <v>30</v>
          </cell>
        </row>
        <row r="353">
          <cell r="B353" t="str">
            <v>孟祥峰</v>
          </cell>
          <cell r="C353">
            <v>43.5</v>
          </cell>
        </row>
        <row r="354">
          <cell r="B354" t="str">
            <v>康秀英</v>
          </cell>
          <cell r="C354">
            <v>31</v>
          </cell>
        </row>
        <row r="355">
          <cell r="B355" t="str">
            <v>杨锋</v>
          </cell>
          <cell r="C355">
            <v>40.880000000000003</v>
          </cell>
        </row>
        <row r="356">
          <cell r="B356" t="str">
            <v>胡多地</v>
          </cell>
          <cell r="C356">
            <v>39.56</v>
          </cell>
        </row>
        <row r="357">
          <cell r="B357" t="str">
            <v>郭忠</v>
          </cell>
          <cell r="C357">
            <v>39.31</v>
          </cell>
        </row>
        <row r="358">
          <cell r="B358" t="str">
            <v>肖辉</v>
          </cell>
          <cell r="C358">
            <v>25.69</v>
          </cell>
        </row>
        <row r="360">
          <cell r="B360" t="str">
            <v>何永梅</v>
          </cell>
          <cell r="C360">
            <v>5.81</v>
          </cell>
        </row>
        <row r="361">
          <cell r="B361" t="str">
            <v>张锦瑛</v>
          </cell>
          <cell r="C361">
            <v>22.44</v>
          </cell>
        </row>
        <row r="362">
          <cell r="B362" t="str">
            <v>周雷</v>
          </cell>
          <cell r="C362">
            <v>41.5</v>
          </cell>
        </row>
        <row r="363">
          <cell r="B363" t="str">
            <v>曹凤娟</v>
          </cell>
          <cell r="C363">
            <v>39</v>
          </cell>
        </row>
        <row r="364">
          <cell r="B364" t="str">
            <v>朱贤军</v>
          </cell>
          <cell r="C364">
            <v>43.6</v>
          </cell>
        </row>
        <row r="365">
          <cell r="B365" t="str">
            <v>陈高强</v>
          </cell>
          <cell r="C365">
            <v>35.94</v>
          </cell>
        </row>
        <row r="366">
          <cell r="B366" t="str">
            <v>许建平</v>
          </cell>
          <cell r="C366">
            <v>29.94</v>
          </cell>
        </row>
        <row r="367">
          <cell r="B367" t="str">
            <v>徐燕文</v>
          </cell>
          <cell r="C367">
            <v>41.75</v>
          </cell>
        </row>
        <row r="368">
          <cell r="B368" t="str">
            <v>潘燕</v>
          </cell>
          <cell r="C368">
            <v>39.56</v>
          </cell>
        </row>
        <row r="369">
          <cell r="B369" t="str">
            <v>王玉飞</v>
          </cell>
          <cell r="C369">
            <v>44.44</v>
          </cell>
        </row>
        <row r="370">
          <cell r="B370" t="str">
            <v>胡涛</v>
          </cell>
          <cell r="C370">
            <v>22.13</v>
          </cell>
        </row>
        <row r="371">
          <cell r="B371" t="str">
            <v>陈腊梅</v>
          </cell>
          <cell r="C371">
            <v>38.380000000000003</v>
          </cell>
        </row>
        <row r="372">
          <cell r="B372" t="str">
            <v>张彦梅</v>
          </cell>
          <cell r="C372">
            <v>40.69</v>
          </cell>
        </row>
        <row r="373">
          <cell r="B373" t="str">
            <v>呙琼</v>
          </cell>
          <cell r="C373">
            <v>32.31</v>
          </cell>
        </row>
        <row r="374">
          <cell r="B374" t="str">
            <v>郑君育</v>
          </cell>
          <cell r="C374">
            <v>42</v>
          </cell>
        </row>
        <row r="375">
          <cell r="B375" t="str">
            <v>杨间明</v>
          </cell>
          <cell r="C375">
            <v>42.19</v>
          </cell>
        </row>
        <row r="376">
          <cell r="B376" t="str">
            <v>刘小红</v>
          </cell>
          <cell r="C376">
            <v>40.06</v>
          </cell>
        </row>
        <row r="377">
          <cell r="B377" t="str">
            <v>朱家宝</v>
          </cell>
          <cell r="C377">
            <v>2.44</v>
          </cell>
        </row>
        <row r="378">
          <cell r="B378" t="str">
            <v>姚树友</v>
          </cell>
          <cell r="C378">
            <v>41</v>
          </cell>
        </row>
        <row r="379">
          <cell r="B379" t="str">
            <v>陶蕴</v>
          </cell>
          <cell r="C379">
            <v>41.31</v>
          </cell>
        </row>
        <row r="380">
          <cell r="B380" t="str">
            <v>杜爱勇</v>
          </cell>
          <cell r="C380">
            <v>37.630000000000003</v>
          </cell>
        </row>
        <row r="381">
          <cell r="B381" t="str">
            <v>严中华</v>
          </cell>
          <cell r="C381">
            <v>44.75</v>
          </cell>
        </row>
        <row r="382">
          <cell r="B382" t="str">
            <v>黄海艳</v>
          </cell>
          <cell r="C382">
            <v>1</v>
          </cell>
        </row>
        <row r="383">
          <cell r="B383" t="str">
            <v>吴涛</v>
          </cell>
          <cell r="C383">
            <v>27.06</v>
          </cell>
        </row>
        <row r="384">
          <cell r="B384" t="str">
            <v>王元宏</v>
          </cell>
          <cell r="C384">
            <v>40</v>
          </cell>
        </row>
        <row r="386">
          <cell r="B386" t="str">
            <v>顾新昌</v>
          </cell>
          <cell r="C386">
            <v>27</v>
          </cell>
        </row>
        <row r="388">
          <cell r="B388" t="str">
            <v>黄道满</v>
          </cell>
          <cell r="C388">
            <v>19.809999999999999</v>
          </cell>
        </row>
        <row r="389">
          <cell r="B389" t="str">
            <v>孙先琴</v>
          </cell>
          <cell r="C389">
            <v>41.13</v>
          </cell>
        </row>
        <row r="390">
          <cell r="B390" t="str">
            <v>吴焕</v>
          </cell>
          <cell r="C390">
            <v>38.56</v>
          </cell>
        </row>
        <row r="391">
          <cell r="B391" t="str">
            <v>王方祥</v>
          </cell>
          <cell r="C391">
            <v>43.13</v>
          </cell>
        </row>
        <row r="392">
          <cell r="B392" t="str">
            <v>徐南芳</v>
          </cell>
          <cell r="C392">
            <v>26</v>
          </cell>
        </row>
        <row r="395">
          <cell r="B395" t="str">
            <v>陈建忠</v>
          </cell>
          <cell r="C395">
            <v>26</v>
          </cell>
        </row>
        <row r="396">
          <cell r="B396" t="str">
            <v>杨润清</v>
          </cell>
          <cell r="C396">
            <v>38.94</v>
          </cell>
        </row>
        <row r="397">
          <cell r="B397" t="str">
            <v>杨俊杰</v>
          </cell>
          <cell r="C397">
            <v>37.630000000000003</v>
          </cell>
        </row>
        <row r="398">
          <cell r="B398" t="str">
            <v>李会彬</v>
          </cell>
          <cell r="C398">
            <v>45.75</v>
          </cell>
        </row>
        <row r="399">
          <cell r="B399" t="str">
            <v>张玉柱</v>
          </cell>
          <cell r="C399">
            <v>43.5</v>
          </cell>
        </row>
        <row r="400">
          <cell r="B400" t="str">
            <v>易守连</v>
          </cell>
          <cell r="C400">
            <v>27.44</v>
          </cell>
        </row>
        <row r="401">
          <cell r="B401" t="str">
            <v>丁彦花</v>
          </cell>
          <cell r="C401">
            <v>42.88</v>
          </cell>
        </row>
        <row r="402">
          <cell r="B402" t="str">
            <v>何晓青</v>
          </cell>
          <cell r="C402">
            <v>23</v>
          </cell>
        </row>
        <row r="403">
          <cell r="B403" t="str">
            <v>万良清</v>
          </cell>
          <cell r="C403">
            <v>40.56</v>
          </cell>
        </row>
        <row r="404">
          <cell r="B404" t="str">
            <v>张士美</v>
          </cell>
          <cell r="C404">
            <v>40.31</v>
          </cell>
        </row>
        <row r="405">
          <cell r="B405" t="str">
            <v>韩凯凯</v>
          </cell>
          <cell r="C405">
            <v>39.56</v>
          </cell>
        </row>
        <row r="406">
          <cell r="B406" t="str">
            <v>金志强</v>
          </cell>
          <cell r="C406">
            <v>39</v>
          </cell>
        </row>
        <row r="407">
          <cell r="B407" t="str">
            <v>徐旺旺</v>
          </cell>
          <cell r="C407">
            <v>42.31</v>
          </cell>
        </row>
        <row r="408">
          <cell r="B408" t="str">
            <v>房震超</v>
          </cell>
          <cell r="C408">
            <v>36.44</v>
          </cell>
        </row>
        <row r="409">
          <cell r="B409" t="str">
            <v>赵小华</v>
          </cell>
          <cell r="C409">
            <v>42.06</v>
          </cell>
        </row>
        <row r="410">
          <cell r="B410" t="str">
            <v>马绪苹</v>
          </cell>
          <cell r="C410">
            <v>39.94</v>
          </cell>
        </row>
        <row r="411">
          <cell r="B411" t="str">
            <v>黄霞</v>
          </cell>
          <cell r="C411">
            <v>35.130000000000003</v>
          </cell>
        </row>
        <row r="412">
          <cell r="B412" t="str">
            <v>张东</v>
          </cell>
          <cell r="C412">
            <v>39.44</v>
          </cell>
        </row>
        <row r="413">
          <cell r="B413" t="str">
            <v>姚启飞</v>
          </cell>
          <cell r="C413">
            <v>43.5</v>
          </cell>
        </row>
        <row r="414">
          <cell r="B414" t="str">
            <v>张跃群</v>
          </cell>
          <cell r="C414">
            <v>30.13</v>
          </cell>
        </row>
        <row r="415">
          <cell r="B415" t="str">
            <v>胡红梅</v>
          </cell>
          <cell r="C415">
            <v>8.94</v>
          </cell>
        </row>
        <row r="416">
          <cell r="B416" t="str">
            <v>路家云</v>
          </cell>
          <cell r="C416">
            <v>42.88</v>
          </cell>
        </row>
        <row r="418">
          <cell r="B418" t="str">
            <v>陈恩群</v>
          </cell>
          <cell r="C418">
            <v>42.25</v>
          </cell>
        </row>
        <row r="419">
          <cell r="B419" t="str">
            <v>田金芝</v>
          </cell>
          <cell r="C419">
            <v>38.06</v>
          </cell>
        </row>
        <row r="420">
          <cell r="B420" t="str">
            <v>朱小冲</v>
          </cell>
          <cell r="C420">
            <v>22.25</v>
          </cell>
        </row>
        <row r="421">
          <cell r="B421" t="str">
            <v>顾桂萍</v>
          </cell>
          <cell r="C421">
            <v>30.63</v>
          </cell>
        </row>
        <row r="422">
          <cell r="B422" t="str">
            <v>胡国正</v>
          </cell>
          <cell r="C422">
            <v>31.38</v>
          </cell>
        </row>
        <row r="423">
          <cell r="B423" t="str">
            <v>郭景员</v>
          </cell>
          <cell r="C423">
            <v>34</v>
          </cell>
        </row>
        <row r="424">
          <cell r="B424" t="str">
            <v>王平2</v>
          </cell>
          <cell r="C424">
            <v>41.38</v>
          </cell>
        </row>
        <row r="425">
          <cell r="B425" t="str">
            <v>张沪军</v>
          </cell>
          <cell r="C425">
            <v>42.19</v>
          </cell>
        </row>
        <row r="428">
          <cell r="B428" t="str">
            <v>李孟标</v>
          </cell>
          <cell r="C428">
            <v>40.5</v>
          </cell>
        </row>
        <row r="429">
          <cell r="B429" t="str">
            <v>王燕</v>
          </cell>
          <cell r="C429">
            <v>35.880000000000003</v>
          </cell>
        </row>
        <row r="431">
          <cell r="B431" t="str">
            <v>孙启文</v>
          </cell>
          <cell r="C431">
            <v>12.13</v>
          </cell>
        </row>
        <row r="433">
          <cell r="B433" t="str">
            <v>胡龙菊</v>
          </cell>
          <cell r="C433">
            <v>22.5</v>
          </cell>
        </row>
        <row r="434">
          <cell r="B434" t="str">
            <v>于利英</v>
          </cell>
          <cell r="C434">
            <v>36.75</v>
          </cell>
        </row>
        <row r="435">
          <cell r="B435" t="str">
            <v>朱晓枫</v>
          </cell>
          <cell r="C435">
            <v>23.5</v>
          </cell>
        </row>
        <row r="436">
          <cell r="B436" t="str">
            <v>杨小娟</v>
          </cell>
          <cell r="C436">
            <v>35.19</v>
          </cell>
        </row>
        <row r="437">
          <cell r="B437" t="str">
            <v>朱英</v>
          </cell>
          <cell r="C437">
            <v>30.75</v>
          </cell>
        </row>
        <row r="438">
          <cell r="B438" t="str">
            <v>倪群</v>
          </cell>
          <cell r="C438">
            <v>23.5</v>
          </cell>
        </row>
        <row r="439">
          <cell r="B439" t="str">
            <v>黄斌</v>
          </cell>
          <cell r="C439">
            <v>33</v>
          </cell>
        </row>
        <row r="440">
          <cell r="B440" t="str">
            <v>熊小玲</v>
          </cell>
          <cell r="C440">
            <v>35.56</v>
          </cell>
        </row>
        <row r="441">
          <cell r="B441" t="str">
            <v>闻海涛</v>
          </cell>
          <cell r="C441">
            <v>42.56</v>
          </cell>
        </row>
        <row r="442">
          <cell r="B442" t="str">
            <v>闫苗云</v>
          </cell>
          <cell r="C442">
            <v>39.44</v>
          </cell>
        </row>
        <row r="443">
          <cell r="B443" t="str">
            <v>李朋振</v>
          </cell>
          <cell r="C443">
            <v>37.75</v>
          </cell>
        </row>
        <row r="444">
          <cell r="B444" t="str">
            <v>刘邦</v>
          </cell>
          <cell r="C444">
            <v>39.130000000000003</v>
          </cell>
        </row>
        <row r="445">
          <cell r="B445" t="str">
            <v>方强</v>
          </cell>
          <cell r="C445">
            <v>22.63</v>
          </cell>
        </row>
        <row r="446">
          <cell r="B446" t="str">
            <v>王亚娟</v>
          </cell>
          <cell r="C446">
            <v>37.5</v>
          </cell>
        </row>
        <row r="447">
          <cell r="B447" t="str">
            <v>闵燕</v>
          </cell>
          <cell r="C447">
            <v>34.75</v>
          </cell>
        </row>
        <row r="448">
          <cell r="B448" t="str">
            <v>高庆芹</v>
          </cell>
          <cell r="C448">
            <v>44.5</v>
          </cell>
        </row>
        <row r="450">
          <cell r="B450" t="str">
            <v>沈夏杰</v>
          </cell>
          <cell r="C450">
            <v>32.56</v>
          </cell>
        </row>
        <row r="451">
          <cell r="B451" t="str">
            <v>侯娟</v>
          </cell>
          <cell r="C451">
            <v>38.44</v>
          </cell>
        </row>
        <row r="452">
          <cell r="B452" t="str">
            <v>姚宇</v>
          </cell>
          <cell r="C452">
            <v>45.75</v>
          </cell>
        </row>
        <row r="453">
          <cell r="B453" t="str">
            <v>张小娥</v>
          </cell>
          <cell r="C453">
            <v>39.130000000000003</v>
          </cell>
        </row>
        <row r="454">
          <cell r="B454" t="str">
            <v>葛建海</v>
          </cell>
          <cell r="C454">
            <v>43.5</v>
          </cell>
        </row>
        <row r="455">
          <cell r="B455" t="str">
            <v>李富云</v>
          </cell>
          <cell r="C455">
            <v>35.630000000000003</v>
          </cell>
        </row>
        <row r="456">
          <cell r="B456" t="str">
            <v>石李</v>
          </cell>
          <cell r="C456">
            <v>35.630000000000003</v>
          </cell>
        </row>
        <row r="457">
          <cell r="B457" t="str">
            <v>郑欢</v>
          </cell>
          <cell r="C457">
            <v>34.56</v>
          </cell>
        </row>
        <row r="458">
          <cell r="B458" t="str">
            <v>周元妹</v>
          </cell>
          <cell r="C458">
            <v>23.56</v>
          </cell>
        </row>
        <row r="459">
          <cell r="B459" t="str">
            <v>汪见文</v>
          </cell>
          <cell r="C459">
            <v>39.25</v>
          </cell>
        </row>
        <row r="460">
          <cell r="B460" t="str">
            <v>姚顺</v>
          </cell>
          <cell r="C460">
            <v>37.56</v>
          </cell>
        </row>
        <row r="463">
          <cell r="B463" t="str">
            <v>王应贤</v>
          </cell>
          <cell r="C463">
            <v>28.06</v>
          </cell>
        </row>
        <row r="464">
          <cell r="B464" t="str">
            <v>迟运海</v>
          </cell>
          <cell r="C464">
            <v>42.56</v>
          </cell>
        </row>
        <row r="465">
          <cell r="B465" t="str">
            <v>康凤珍</v>
          </cell>
          <cell r="C465">
            <v>43.94</v>
          </cell>
        </row>
        <row r="466">
          <cell r="B466" t="str">
            <v>吴甜</v>
          </cell>
          <cell r="C466">
            <v>24.69</v>
          </cell>
        </row>
        <row r="468">
          <cell r="B468" t="str">
            <v>尤立凤</v>
          </cell>
          <cell r="C468">
            <v>40.5</v>
          </cell>
        </row>
        <row r="469">
          <cell r="B469" t="str">
            <v>刘双双</v>
          </cell>
          <cell r="C469">
            <v>38.19</v>
          </cell>
        </row>
        <row r="470">
          <cell r="B470" t="str">
            <v>邹传亮</v>
          </cell>
          <cell r="C470">
            <v>41</v>
          </cell>
        </row>
        <row r="471">
          <cell r="B471" t="str">
            <v>万良萍</v>
          </cell>
          <cell r="C471">
            <v>33.880000000000003</v>
          </cell>
        </row>
        <row r="472">
          <cell r="B472" t="str">
            <v>邱东健</v>
          </cell>
          <cell r="C472">
            <v>43.8</v>
          </cell>
        </row>
        <row r="473">
          <cell r="B473" t="str">
            <v>王莉</v>
          </cell>
          <cell r="C473">
            <v>37.25</v>
          </cell>
        </row>
        <row r="474">
          <cell r="B474" t="str">
            <v>谢文丽</v>
          </cell>
          <cell r="C474">
            <v>41.75</v>
          </cell>
        </row>
        <row r="475">
          <cell r="B475" t="str">
            <v>杨琼</v>
          </cell>
          <cell r="C475">
            <v>37.380000000000003</v>
          </cell>
        </row>
        <row r="476">
          <cell r="B476" t="str">
            <v>褚慧敏</v>
          </cell>
          <cell r="C476">
            <v>36.44</v>
          </cell>
        </row>
        <row r="477">
          <cell r="B477" t="str">
            <v>孙庆家</v>
          </cell>
          <cell r="C477">
            <v>42.88</v>
          </cell>
        </row>
        <row r="478">
          <cell r="B478" t="str">
            <v>郭毛腾</v>
          </cell>
          <cell r="C478">
            <v>35.880000000000003</v>
          </cell>
        </row>
        <row r="479">
          <cell r="B479" t="str">
            <v>李梅</v>
          </cell>
          <cell r="C479">
            <v>37.06</v>
          </cell>
        </row>
        <row r="480">
          <cell r="B480" t="str">
            <v>殷鹏飞</v>
          </cell>
          <cell r="C480">
            <v>30.13</v>
          </cell>
        </row>
        <row r="481">
          <cell r="B481" t="str">
            <v>卢勤勤</v>
          </cell>
          <cell r="C481">
            <v>38.44</v>
          </cell>
        </row>
        <row r="482">
          <cell r="B482" t="str">
            <v>宣爱平</v>
          </cell>
          <cell r="C482">
            <v>39.81</v>
          </cell>
        </row>
        <row r="483">
          <cell r="B483" t="str">
            <v>张容容</v>
          </cell>
          <cell r="C483">
            <v>30</v>
          </cell>
        </row>
        <row r="484">
          <cell r="B484" t="str">
            <v>蔡应军</v>
          </cell>
          <cell r="C484">
            <v>41.25</v>
          </cell>
        </row>
        <row r="485">
          <cell r="B485" t="str">
            <v>董潇</v>
          </cell>
          <cell r="C485">
            <v>41.25</v>
          </cell>
        </row>
        <row r="486">
          <cell r="B486" t="str">
            <v>桑瑞根</v>
          </cell>
          <cell r="C486">
            <v>34.75</v>
          </cell>
        </row>
        <row r="487">
          <cell r="B487" t="str">
            <v>邢小波</v>
          </cell>
          <cell r="C487">
            <v>43.5</v>
          </cell>
        </row>
        <row r="488">
          <cell r="B488" t="str">
            <v>易守根</v>
          </cell>
          <cell r="C488">
            <v>39.880000000000003</v>
          </cell>
        </row>
        <row r="489">
          <cell r="B489" t="str">
            <v>程素芬</v>
          </cell>
          <cell r="C489">
            <v>35.5</v>
          </cell>
        </row>
        <row r="490">
          <cell r="B490" t="str">
            <v>罗文秀</v>
          </cell>
          <cell r="C490">
            <v>36</v>
          </cell>
        </row>
        <row r="491">
          <cell r="B491" t="str">
            <v>张福伦</v>
          </cell>
          <cell r="C491">
            <v>29</v>
          </cell>
        </row>
        <row r="492">
          <cell r="B492" t="str">
            <v>冯远儒</v>
          </cell>
          <cell r="C492">
            <v>40.31</v>
          </cell>
        </row>
        <row r="493">
          <cell r="B493" t="str">
            <v>李仁春</v>
          </cell>
          <cell r="C493">
            <v>39.19</v>
          </cell>
        </row>
        <row r="495">
          <cell r="B495" t="str">
            <v>顾玉莲</v>
          </cell>
          <cell r="C495">
            <v>29.31</v>
          </cell>
        </row>
        <row r="496">
          <cell r="B496" t="str">
            <v>吴林祥</v>
          </cell>
          <cell r="C496">
            <v>33.75</v>
          </cell>
        </row>
        <row r="497">
          <cell r="B497" t="str">
            <v>李丙银</v>
          </cell>
          <cell r="C497">
            <v>39.5</v>
          </cell>
        </row>
        <row r="498">
          <cell r="B498" t="str">
            <v>上官义</v>
          </cell>
          <cell r="C498">
            <v>36.81</v>
          </cell>
        </row>
        <row r="499">
          <cell r="B499" t="str">
            <v>段宏魁</v>
          </cell>
          <cell r="C499">
            <v>40.19</v>
          </cell>
        </row>
        <row r="500">
          <cell r="B500" t="str">
            <v>汪秀珍</v>
          </cell>
          <cell r="C500">
            <v>41.63</v>
          </cell>
        </row>
        <row r="501">
          <cell r="B501" t="str">
            <v>陈严芳</v>
          </cell>
          <cell r="C501">
            <v>27.5</v>
          </cell>
        </row>
        <row r="502">
          <cell r="B502" t="str">
            <v>储章</v>
          </cell>
          <cell r="C502">
            <v>37.630000000000003</v>
          </cell>
        </row>
        <row r="503">
          <cell r="B503" t="str">
            <v>陈慧</v>
          </cell>
          <cell r="C503">
            <v>39.380000000000003</v>
          </cell>
        </row>
        <row r="504">
          <cell r="B504" t="str">
            <v>周清清</v>
          </cell>
          <cell r="C504">
            <v>6.19</v>
          </cell>
        </row>
        <row r="505">
          <cell r="B505" t="str">
            <v>陈浩</v>
          </cell>
          <cell r="C505">
            <v>24.69</v>
          </cell>
        </row>
        <row r="506">
          <cell r="B506" t="str">
            <v>储召军</v>
          </cell>
          <cell r="C506">
            <v>40.31</v>
          </cell>
        </row>
        <row r="507">
          <cell r="B507" t="str">
            <v>康铭</v>
          </cell>
          <cell r="C507">
            <v>11.88</v>
          </cell>
        </row>
        <row r="508">
          <cell r="B508" t="str">
            <v>胡林喜</v>
          </cell>
          <cell r="C508">
            <v>41.75</v>
          </cell>
        </row>
        <row r="509">
          <cell r="B509" t="str">
            <v>莫永云</v>
          </cell>
          <cell r="C509">
            <v>39</v>
          </cell>
        </row>
        <row r="513">
          <cell r="B513" t="str">
            <v>杨玉凤</v>
          </cell>
          <cell r="C513">
            <v>39.19</v>
          </cell>
        </row>
        <row r="514">
          <cell r="B514" t="str">
            <v>杨刚</v>
          </cell>
          <cell r="C514">
            <v>44.38</v>
          </cell>
        </row>
        <row r="515">
          <cell r="B515" t="str">
            <v>梅亮</v>
          </cell>
          <cell r="C515">
            <v>34.44</v>
          </cell>
        </row>
        <row r="516">
          <cell r="B516" t="str">
            <v>丁书辉</v>
          </cell>
          <cell r="C516">
            <v>8.8800000000000008</v>
          </cell>
        </row>
        <row r="517">
          <cell r="B517" t="str">
            <v>唐波</v>
          </cell>
          <cell r="C517">
            <v>43.38</v>
          </cell>
        </row>
        <row r="518">
          <cell r="B518" t="str">
            <v>胡建国</v>
          </cell>
          <cell r="C518">
            <v>28.06</v>
          </cell>
        </row>
        <row r="519">
          <cell r="B519" t="str">
            <v>黄杜俊</v>
          </cell>
          <cell r="C519">
            <v>44.94</v>
          </cell>
        </row>
        <row r="520">
          <cell r="B520" t="str">
            <v>杨俊2</v>
          </cell>
          <cell r="C520">
            <v>43.63</v>
          </cell>
        </row>
        <row r="522">
          <cell r="B522" t="str">
            <v>李军</v>
          </cell>
          <cell r="C522">
            <v>30.5</v>
          </cell>
        </row>
        <row r="523">
          <cell r="B523" t="str">
            <v>王俊峰</v>
          </cell>
          <cell r="C523">
            <v>40.94</v>
          </cell>
        </row>
        <row r="524">
          <cell r="B524" t="str">
            <v>和鑫</v>
          </cell>
          <cell r="C524">
            <v>39.81</v>
          </cell>
        </row>
        <row r="525">
          <cell r="B525" t="str">
            <v>周小莹</v>
          </cell>
          <cell r="C525">
            <v>38.75</v>
          </cell>
        </row>
        <row r="526">
          <cell r="B526" t="str">
            <v>廖海霞</v>
          </cell>
          <cell r="C526">
            <v>39.5</v>
          </cell>
        </row>
        <row r="527">
          <cell r="B527" t="str">
            <v>张俊</v>
          </cell>
          <cell r="C527">
            <v>39.81</v>
          </cell>
        </row>
        <row r="528">
          <cell r="B528" t="str">
            <v>田永利</v>
          </cell>
          <cell r="C528">
            <v>37.25</v>
          </cell>
        </row>
        <row r="529">
          <cell r="B529" t="str">
            <v>王炳贯</v>
          </cell>
          <cell r="C529">
            <v>39.5</v>
          </cell>
        </row>
        <row r="530">
          <cell r="B530" t="str">
            <v>田卫星</v>
          </cell>
          <cell r="C530">
            <v>39.75</v>
          </cell>
        </row>
        <row r="531">
          <cell r="B531" t="str">
            <v>魏钢</v>
          </cell>
          <cell r="C531">
            <v>29.5</v>
          </cell>
        </row>
        <row r="532">
          <cell r="B532" t="str">
            <v>张万露</v>
          </cell>
          <cell r="C532">
            <v>30.25</v>
          </cell>
        </row>
        <row r="533">
          <cell r="B533" t="str">
            <v>曾琴</v>
          </cell>
          <cell r="C533">
            <v>36.69</v>
          </cell>
        </row>
        <row r="534">
          <cell r="B534" t="str">
            <v>吴建军</v>
          </cell>
          <cell r="C534">
            <v>36.56</v>
          </cell>
        </row>
        <row r="536">
          <cell r="B536" t="str">
            <v>翁磊</v>
          </cell>
          <cell r="C536">
            <v>25</v>
          </cell>
        </row>
        <row r="537">
          <cell r="B537" t="str">
            <v>杨娜娜</v>
          </cell>
          <cell r="C537">
            <v>37.130000000000003</v>
          </cell>
        </row>
        <row r="538">
          <cell r="B538" t="str">
            <v>王谋胜</v>
          </cell>
          <cell r="C538">
            <v>40.630000000000003</v>
          </cell>
        </row>
        <row r="539">
          <cell r="B539" t="str">
            <v>李方方</v>
          </cell>
          <cell r="C539">
            <v>41.63</v>
          </cell>
        </row>
        <row r="540">
          <cell r="B540" t="str">
            <v>琚慧萍</v>
          </cell>
          <cell r="C540">
            <v>36.25</v>
          </cell>
        </row>
        <row r="541">
          <cell r="B541" t="str">
            <v>邵金花</v>
          </cell>
          <cell r="C541">
            <v>23.88</v>
          </cell>
        </row>
        <row r="542">
          <cell r="B542" t="str">
            <v>成爱群</v>
          </cell>
          <cell r="C542">
            <v>41.94</v>
          </cell>
        </row>
        <row r="543">
          <cell r="B543" t="str">
            <v>戴小琴</v>
          </cell>
          <cell r="C543">
            <v>36.81</v>
          </cell>
        </row>
        <row r="544">
          <cell r="B544" t="str">
            <v>吴进英</v>
          </cell>
          <cell r="C544">
            <v>40.5</v>
          </cell>
        </row>
        <row r="545">
          <cell r="B545" t="str">
            <v>陈鹏洲</v>
          </cell>
          <cell r="C545">
            <v>35.81</v>
          </cell>
        </row>
        <row r="546">
          <cell r="B546" t="str">
            <v>古凤龙</v>
          </cell>
          <cell r="C546">
            <v>7.44</v>
          </cell>
        </row>
        <row r="548">
          <cell r="B548" t="str">
            <v>王海涛</v>
          </cell>
          <cell r="C548">
            <v>17.309999999999999</v>
          </cell>
        </row>
        <row r="549">
          <cell r="B549" t="str">
            <v>邵艳玲</v>
          </cell>
          <cell r="C549">
            <v>18.809999999999999</v>
          </cell>
        </row>
        <row r="550">
          <cell r="B550" t="str">
            <v>黄翠英</v>
          </cell>
          <cell r="C550">
            <v>39.130000000000003</v>
          </cell>
        </row>
        <row r="551">
          <cell r="B551" t="str">
            <v>沈言兆</v>
          </cell>
          <cell r="C551">
            <v>42.25</v>
          </cell>
        </row>
        <row r="552">
          <cell r="B552" t="str">
            <v>吴绍慧</v>
          </cell>
          <cell r="C552">
            <v>28.38</v>
          </cell>
        </row>
        <row r="553">
          <cell r="B553" t="str">
            <v>韦彩侠</v>
          </cell>
          <cell r="C553">
            <v>42</v>
          </cell>
        </row>
        <row r="554">
          <cell r="B554" t="str">
            <v>庞明武</v>
          </cell>
          <cell r="C554">
            <v>38.06</v>
          </cell>
        </row>
        <row r="555">
          <cell r="B555" t="str">
            <v>甘小红</v>
          </cell>
          <cell r="C555">
            <v>25.63</v>
          </cell>
        </row>
        <row r="556">
          <cell r="B556" t="str">
            <v>施秋华</v>
          </cell>
          <cell r="C556">
            <v>43</v>
          </cell>
        </row>
        <row r="557">
          <cell r="B557" t="str">
            <v xml:space="preserve">李晓辉 </v>
          </cell>
          <cell r="C557">
            <v>38.44</v>
          </cell>
        </row>
        <row r="558">
          <cell r="B558" t="str">
            <v>刘作新</v>
          </cell>
          <cell r="C558">
            <v>42.25</v>
          </cell>
        </row>
        <row r="559">
          <cell r="B559" t="str">
            <v>高华</v>
          </cell>
          <cell r="C559">
            <v>22</v>
          </cell>
        </row>
        <row r="560">
          <cell r="B560" t="str">
            <v>杨妃</v>
          </cell>
          <cell r="C560">
            <v>36.880000000000003</v>
          </cell>
        </row>
        <row r="561">
          <cell r="B561" t="str">
            <v>严志明</v>
          </cell>
          <cell r="C561">
            <v>26</v>
          </cell>
        </row>
        <row r="562">
          <cell r="B562" t="str">
            <v>宋冬英</v>
          </cell>
          <cell r="C562">
            <v>42.88</v>
          </cell>
        </row>
        <row r="563">
          <cell r="B563" t="str">
            <v>王浩</v>
          </cell>
          <cell r="C563">
            <v>38.94</v>
          </cell>
        </row>
        <row r="564">
          <cell r="B564" t="str">
            <v>孔志坤</v>
          </cell>
          <cell r="C564">
            <v>33.25</v>
          </cell>
        </row>
        <row r="565">
          <cell r="B565" t="str">
            <v>李小东</v>
          </cell>
          <cell r="C565">
            <v>13</v>
          </cell>
        </row>
        <row r="566">
          <cell r="B566" t="str">
            <v>杨亮亮</v>
          </cell>
          <cell r="C566">
            <v>13.06</v>
          </cell>
        </row>
        <row r="567">
          <cell r="B567" t="str">
            <v>黄彩英</v>
          </cell>
          <cell r="C567">
            <v>37.94</v>
          </cell>
        </row>
        <row r="568">
          <cell r="B568" t="str">
            <v>孙强</v>
          </cell>
          <cell r="C568">
            <v>9.3800000000000008</v>
          </cell>
        </row>
        <row r="569">
          <cell r="B569" t="str">
            <v>朱井云</v>
          </cell>
          <cell r="C569">
            <v>26.5</v>
          </cell>
        </row>
        <row r="570">
          <cell r="B570" t="str">
            <v>黄运阳</v>
          </cell>
          <cell r="C570">
            <v>24.94</v>
          </cell>
        </row>
        <row r="571">
          <cell r="B571" t="str">
            <v>李周居</v>
          </cell>
          <cell r="C571">
            <v>34.630000000000003</v>
          </cell>
        </row>
        <row r="572">
          <cell r="B572" t="str">
            <v>刘玉明</v>
          </cell>
          <cell r="C572">
            <v>43.63</v>
          </cell>
        </row>
        <row r="573">
          <cell r="B573" t="str">
            <v>张学林</v>
          </cell>
          <cell r="C573">
            <v>45.13</v>
          </cell>
        </row>
        <row r="574">
          <cell r="B574" t="str">
            <v>董云</v>
          </cell>
          <cell r="C574">
            <v>32.19</v>
          </cell>
        </row>
        <row r="575">
          <cell r="B575" t="str">
            <v>鲁满锋</v>
          </cell>
          <cell r="C575">
            <v>42.5</v>
          </cell>
        </row>
        <row r="576">
          <cell r="B576" t="str">
            <v>李约成</v>
          </cell>
          <cell r="C576">
            <v>38.06</v>
          </cell>
        </row>
        <row r="577">
          <cell r="B577" t="str">
            <v>欧阳淑霞</v>
          </cell>
          <cell r="C577">
            <v>41.13</v>
          </cell>
        </row>
        <row r="578">
          <cell r="B578" t="str">
            <v>徐鑫鑫</v>
          </cell>
          <cell r="C578">
            <v>41.81</v>
          </cell>
        </row>
        <row r="579">
          <cell r="B579" t="str">
            <v>余华法</v>
          </cell>
          <cell r="C579">
            <v>32.25</v>
          </cell>
        </row>
        <row r="581">
          <cell r="B581" t="str">
            <v>任家斌</v>
          </cell>
          <cell r="C581">
            <v>41.56</v>
          </cell>
        </row>
        <row r="583">
          <cell r="B583" t="str">
            <v>王张红</v>
          </cell>
          <cell r="C583">
            <v>42</v>
          </cell>
        </row>
        <row r="584">
          <cell r="B584" t="str">
            <v>张超</v>
          </cell>
          <cell r="C584">
            <v>30.63</v>
          </cell>
        </row>
        <row r="586">
          <cell r="B586" t="str">
            <v>王妹妹</v>
          </cell>
          <cell r="C586">
            <v>25.56</v>
          </cell>
        </row>
        <row r="588">
          <cell r="B588" t="str">
            <v>祝李萍</v>
          </cell>
          <cell r="C588">
            <v>21.44</v>
          </cell>
        </row>
        <row r="589">
          <cell r="B589" t="str">
            <v>王康林</v>
          </cell>
          <cell r="C589">
            <v>25.69</v>
          </cell>
        </row>
        <row r="591">
          <cell r="B591" t="str">
            <v>陈兆信</v>
          </cell>
          <cell r="C591">
            <v>41.25</v>
          </cell>
        </row>
        <row r="592">
          <cell r="B592" t="str">
            <v>时应根</v>
          </cell>
          <cell r="C592">
            <v>40.630000000000003</v>
          </cell>
        </row>
        <row r="593">
          <cell r="B593" t="str">
            <v>周士军</v>
          </cell>
          <cell r="C593">
            <v>40.44</v>
          </cell>
        </row>
        <row r="596">
          <cell r="B596" t="str">
            <v>靳跃龙</v>
          </cell>
          <cell r="C596">
            <v>43.38</v>
          </cell>
        </row>
        <row r="597">
          <cell r="B597" t="str">
            <v>计炳全</v>
          </cell>
          <cell r="C597">
            <v>22</v>
          </cell>
        </row>
        <row r="600">
          <cell r="B600" t="str">
            <v>陈刚</v>
          </cell>
          <cell r="C600">
            <v>34.130000000000003</v>
          </cell>
        </row>
        <row r="602">
          <cell r="B602" t="str">
            <v>陈洪</v>
          </cell>
          <cell r="C602">
            <v>42.69</v>
          </cell>
        </row>
        <row r="604">
          <cell r="B604" t="str">
            <v>何兰英</v>
          </cell>
          <cell r="C604">
            <v>39.06</v>
          </cell>
        </row>
        <row r="605">
          <cell r="B605" t="str">
            <v>杨明</v>
          </cell>
          <cell r="C605">
            <v>34.75</v>
          </cell>
        </row>
        <row r="606">
          <cell r="B606" t="str">
            <v>刘贵龙</v>
          </cell>
          <cell r="C606">
            <v>41.94</v>
          </cell>
        </row>
        <row r="608">
          <cell r="B608" t="str">
            <v>周明明</v>
          </cell>
          <cell r="C608">
            <v>37.130000000000003</v>
          </cell>
        </row>
        <row r="609">
          <cell r="B609" t="str">
            <v>胡巨合</v>
          </cell>
          <cell r="C609">
            <v>35.5</v>
          </cell>
        </row>
        <row r="612">
          <cell r="B612" t="str">
            <v>余金法</v>
          </cell>
          <cell r="C612">
            <v>30</v>
          </cell>
        </row>
        <row r="613">
          <cell r="B613" t="str">
            <v>陈要</v>
          </cell>
          <cell r="C613">
            <v>37.06</v>
          </cell>
        </row>
        <row r="615">
          <cell r="B615" t="str">
            <v>单彩侠</v>
          </cell>
          <cell r="C615">
            <v>40.380000000000003</v>
          </cell>
        </row>
        <row r="616">
          <cell r="B616" t="str">
            <v>陆伟</v>
          </cell>
          <cell r="C616">
            <v>36.06</v>
          </cell>
        </row>
        <row r="617">
          <cell r="B617" t="str">
            <v>毛利娟</v>
          </cell>
          <cell r="C617">
            <v>36.81</v>
          </cell>
        </row>
        <row r="618">
          <cell r="B618" t="str">
            <v>王海波</v>
          </cell>
          <cell r="C618">
            <v>38.69</v>
          </cell>
        </row>
        <row r="620">
          <cell r="B620" t="str">
            <v>王学梅</v>
          </cell>
          <cell r="C620">
            <v>36.31</v>
          </cell>
        </row>
        <row r="621">
          <cell r="B621" t="str">
            <v>王业山</v>
          </cell>
          <cell r="C621">
            <v>41.69</v>
          </cell>
        </row>
        <row r="623">
          <cell r="B623" t="str">
            <v>康勇</v>
          </cell>
          <cell r="C623">
            <v>45.31</v>
          </cell>
        </row>
        <row r="625">
          <cell r="B625" t="str">
            <v>周保和</v>
          </cell>
          <cell r="C625">
            <v>42</v>
          </cell>
        </row>
        <row r="626">
          <cell r="B626" t="str">
            <v>宋天涯</v>
          </cell>
          <cell r="C626">
            <v>37.44</v>
          </cell>
        </row>
        <row r="628">
          <cell r="B628" t="str">
            <v>周斌</v>
          </cell>
          <cell r="C628">
            <v>30.75</v>
          </cell>
        </row>
        <row r="630">
          <cell r="B630" t="str">
            <v>陆叶</v>
          </cell>
          <cell r="C630">
            <v>31.88</v>
          </cell>
        </row>
        <row r="631">
          <cell r="B631" t="str">
            <v>周美青</v>
          </cell>
          <cell r="C631">
            <v>38.06</v>
          </cell>
        </row>
        <row r="632">
          <cell r="B632" t="str">
            <v>雷耀从</v>
          </cell>
          <cell r="C632">
            <v>39.880000000000003</v>
          </cell>
        </row>
        <row r="634">
          <cell r="B634" t="str">
            <v>吴红花</v>
          </cell>
          <cell r="C634">
            <v>27.44</v>
          </cell>
        </row>
        <row r="636">
          <cell r="B636" t="str">
            <v>董凤仙</v>
          </cell>
          <cell r="C636">
            <v>27</v>
          </cell>
        </row>
        <row r="637">
          <cell r="B637" t="str">
            <v>王传武</v>
          </cell>
          <cell r="C637">
            <v>40.5</v>
          </cell>
        </row>
        <row r="639">
          <cell r="B639" t="str">
            <v>徐永州</v>
          </cell>
          <cell r="C639">
            <v>42.31</v>
          </cell>
        </row>
        <row r="641">
          <cell r="B641" t="str">
            <v>曹婉玉</v>
          </cell>
          <cell r="C641">
            <v>41.63</v>
          </cell>
        </row>
        <row r="645">
          <cell r="B645" t="str">
            <v>陈继</v>
          </cell>
          <cell r="C645">
            <v>30.25</v>
          </cell>
        </row>
        <row r="650">
          <cell r="B650" t="str">
            <v>刘媛媛</v>
          </cell>
          <cell r="C650">
            <v>24.25</v>
          </cell>
        </row>
        <row r="651">
          <cell r="B651" t="str">
            <v>陈鹏伟</v>
          </cell>
          <cell r="C651">
            <v>25.81</v>
          </cell>
        </row>
        <row r="652">
          <cell r="B652" t="str">
            <v>潘沈心悦</v>
          </cell>
          <cell r="C652">
            <v>24.25</v>
          </cell>
        </row>
        <row r="653">
          <cell r="B653" t="str">
            <v>倪燕</v>
          </cell>
          <cell r="C653">
            <v>22.81</v>
          </cell>
        </row>
        <row r="657">
          <cell r="B657" t="str">
            <v>孙薇</v>
          </cell>
          <cell r="C657">
            <v>24.5</v>
          </cell>
        </row>
        <row r="661">
          <cell r="B661" t="str">
            <v>赵彩芳</v>
          </cell>
          <cell r="C661">
            <v>24.63</v>
          </cell>
        </row>
        <row r="663">
          <cell r="B663" t="str">
            <v>张莉莉</v>
          </cell>
          <cell r="C663">
            <v>35.25</v>
          </cell>
        </row>
        <row r="664">
          <cell r="B664" t="str">
            <v>顾慧花</v>
          </cell>
          <cell r="C664">
            <v>40.94</v>
          </cell>
        </row>
        <row r="667">
          <cell r="B667" t="str">
            <v>王海兰</v>
          </cell>
          <cell r="C667">
            <v>31.06</v>
          </cell>
        </row>
        <row r="670">
          <cell r="B670" t="str">
            <v>傅正宇</v>
          </cell>
          <cell r="C670">
            <v>27</v>
          </cell>
        </row>
        <row r="671">
          <cell r="B671" t="str">
            <v>张春香</v>
          </cell>
          <cell r="C671">
            <v>5</v>
          </cell>
        </row>
        <row r="672">
          <cell r="B672" t="str">
            <v>张春连</v>
          </cell>
          <cell r="C672">
            <v>5</v>
          </cell>
        </row>
        <row r="673">
          <cell r="B673" t="str">
            <v>张春梅</v>
          </cell>
          <cell r="C673">
            <v>6.88</v>
          </cell>
        </row>
        <row r="674">
          <cell r="B674" t="str">
            <v>转云峰</v>
          </cell>
          <cell r="C674">
            <v>5.5</v>
          </cell>
        </row>
        <row r="677">
          <cell r="B677" t="str">
            <v>褚芹仙</v>
          </cell>
          <cell r="C677">
            <v>31.25</v>
          </cell>
        </row>
        <row r="678">
          <cell r="B678" t="str">
            <v>崔红田</v>
          </cell>
          <cell r="C678">
            <v>37.56</v>
          </cell>
        </row>
        <row r="680">
          <cell r="B680" t="str">
            <v>李兴元</v>
          </cell>
          <cell r="C680">
            <v>37.5</v>
          </cell>
        </row>
        <row r="685">
          <cell r="B685" t="str">
            <v>王兴国</v>
          </cell>
          <cell r="C685">
            <v>32.19</v>
          </cell>
        </row>
        <row r="687">
          <cell r="B687" t="str">
            <v>汤晓丹</v>
          </cell>
          <cell r="C687">
            <v>25.56</v>
          </cell>
        </row>
        <row r="691">
          <cell r="B691" t="str">
            <v>姚明军</v>
          </cell>
          <cell r="C691">
            <v>34.880000000000003</v>
          </cell>
        </row>
        <row r="692">
          <cell r="B692" t="str">
            <v>房丽娟</v>
          </cell>
          <cell r="C692">
            <v>33.380000000000003</v>
          </cell>
        </row>
        <row r="696">
          <cell r="B696" t="str">
            <v>董龙仙</v>
          </cell>
          <cell r="C696">
            <v>27</v>
          </cell>
        </row>
        <row r="700">
          <cell r="B700" t="str">
            <v>瞿华</v>
          </cell>
          <cell r="C700">
            <v>40</v>
          </cell>
        </row>
        <row r="701">
          <cell r="B701" t="str">
            <v>李祥华</v>
          </cell>
          <cell r="C701">
            <v>27.63</v>
          </cell>
        </row>
        <row r="703">
          <cell r="B703" t="str">
            <v>胡燕华</v>
          </cell>
          <cell r="C703">
            <v>30.56</v>
          </cell>
        </row>
        <row r="708">
          <cell r="B708" t="str">
            <v>胡金红</v>
          </cell>
          <cell r="C708">
            <v>40.75</v>
          </cell>
        </row>
        <row r="712">
          <cell r="B712" t="str">
            <v>李朋丽</v>
          </cell>
          <cell r="C712">
            <v>39.56</v>
          </cell>
        </row>
        <row r="713">
          <cell r="B713" t="str">
            <v>张雷</v>
          </cell>
          <cell r="C713">
            <v>37.880000000000003</v>
          </cell>
        </row>
        <row r="715">
          <cell r="B715" t="str">
            <v>乔佩红</v>
          </cell>
          <cell r="C715">
            <v>38.06</v>
          </cell>
        </row>
        <row r="716">
          <cell r="B716" t="str">
            <v>晁凤巧</v>
          </cell>
          <cell r="C716">
            <v>40.5</v>
          </cell>
        </row>
        <row r="719">
          <cell r="B719" t="str">
            <v>吴莲莲</v>
          </cell>
          <cell r="C719">
            <v>25.19</v>
          </cell>
        </row>
        <row r="722">
          <cell r="B722" t="str">
            <v>岳旭丽</v>
          </cell>
          <cell r="C722">
            <v>41.13</v>
          </cell>
        </row>
        <row r="723">
          <cell r="B723" t="str">
            <v>顾飞飞</v>
          </cell>
          <cell r="C723">
            <v>31.19</v>
          </cell>
        </row>
        <row r="727">
          <cell r="B727" t="str">
            <v>代红梅</v>
          </cell>
          <cell r="C727">
            <v>27</v>
          </cell>
        </row>
        <row r="729">
          <cell r="B729" t="str">
            <v>孙玉东</v>
          </cell>
          <cell r="C729">
            <v>39.880000000000003</v>
          </cell>
        </row>
        <row r="739">
          <cell r="B739" t="str">
            <v>耿三平</v>
          </cell>
          <cell r="C739">
            <v>33.69</v>
          </cell>
        </row>
        <row r="743">
          <cell r="B743" t="str">
            <v>朱红红</v>
          </cell>
          <cell r="C743">
            <v>39.630000000000003</v>
          </cell>
        </row>
        <row r="744">
          <cell r="B744" t="str">
            <v>赵丽峰</v>
          </cell>
          <cell r="C744">
            <v>4</v>
          </cell>
        </row>
        <row r="745">
          <cell r="B745" t="str">
            <v>张海军</v>
          </cell>
          <cell r="C745">
            <v>44.31</v>
          </cell>
        </row>
        <row r="746">
          <cell r="B746" t="str">
            <v>汪同党</v>
          </cell>
          <cell r="C746">
            <v>38.94</v>
          </cell>
        </row>
        <row r="747">
          <cell r="B747" t="str">
            <v>刘广娥</v>
          </cell>
          <cell r="C747">
            <v>43.25</v>
          </cell>
        </row>
        <row r="748">
          <cell r="B748" t="str">
            <v>李林</v>
          </cell>
          <cell r="C748">
            <v>22</v>
          </cell>
        </row>
      </sheetData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资发放表"/>
      <sheetName val="Sheet1"/>
    </sheetNames>
    <sheetDataSet>
      <sheetData sheetId="0">
        <row r="1">
          <cell r="D1" t="str">
            <v>职员代码</v>
          </cell>
          <cell r="E1" t="str">
            <v>职员姓名</v>
          </cell>
          <cell r="F1" t="str">
            <v>工作日</v>
          </cell>
          <cell r="G1" t="str">
            <v>基本工资</v>
          </cell>
          <cell r="H1" t="str">
            <v>加班费</v>
          </cell>
          <cell r="I1" t="str">
            <v>职务津贴</v>
          </cell>
          <cell r="J1" t="str">
            <v>绩效工资</v>
          </cell>
          <cell r="K1" t="str">
            <v>资职补贴</v>
          </cell>
          <cell r="L1" t="str">
            <v>工龄补贴</v>
          </cell>
          <cell r="M1" t="str">
            <v>浮动工资</v>
          </cell>
          <cell r="N1" t="str">
            <v>其他</v>
          </cell>
          <cell r="O1" t="str">
            <v>奖金</v>
          </cell>
          <cell r="P1" t="str">
            <v>高温费</v>
          </cell>
          <cell r="Q1" t="str">
            <v>奖励</v>
          </cell>
          <cell r="R1" t="str">
            <v>扣款</v>
          </cell>
          <cell r="S1" t="str">
            <v>应发工资</v>
          </cell>
          <cell r="T1" t="str">
            <v>独生费</v>
          </cell>
          <cell r="U1" t="str">
            <v>劳动保险金</v>
          </cell>
          <cell r="V1" t="str">
            <v>公积金</v>
          </cell>
          <cell r="W1" t="str">
            <v>工会费</v>
          </cell>
          <cell r="X1" t="str">
            <v>个调税</v>
          </cell>
        </row>
        <row r="2">
          <cell r="D2" t="str">
            <v>1001</v>
          </cell>
          <cell r="E2" t="str">
            <v>陈前显</v>
          </cell>
          <cell r="F2">
            <v>44.25</v>
          </cell>
          <cell r="G2">
            <v>2500</v>
          </cell>
          <cell r="H2">
            <v>0</v>
          </cell>
          <cell r="I2">
            <v>1000</v>
          </cell>
          <cell r="J2">
            <v>1000</v>
          </cell>
          <cell r="K2">
            <v>0</v>
          </cell>
          <cell r="L2">
            <v>200</v>
          </cell>
          <cell r="M2">
            <v>4500.49</v>
          </cell>
          <cell r="N2">
            <v>0</v>
          </cell>
          <cell r="O2">
            <v>0</v>
          </cell>
          <cell r="P2">
            <v>0</v>
          </cell>
          <cell r="Q2">
            <v>260</v>
          </cell>
          <cell r="R2">
            <v>184</v>
          </cell>
          <cell r="S2">
            <v>9276.49</v>
          </cell>
          <cell r="T2">
            <v>0</v>
          </cell>
          <cell r="U2">
            <v>517.5</v>
          </cell>
          <cell r="V2">
            <v>0</v>
          </cell>
          <cell r="W2">
            <v>10</v>
          </cell>
          <cell r="X2">
            <v>0</v>
          </cell>
        </row>
        <row r="3">
          <cell r="D3" t="str">
            <v>1004</v>
          </cell>
          <cell r="E3" t="str">
            <v>李丽</v>
          </cell>
          <cell r="F3">
            <v>33.81</v>
          </cell>
          <cell r="G3">
            <v>2500</v>
          </cell>
          <cell r="H3">
            <v>0</v>
          </cell>
          <cell r="I3">
            <v>500</v>
          </cell>
          <cell r="J3">
            <v>1000</v>
          </cell>
          <cell r="K3">
            <v>0</v>
          </cell>
          <cell r="L3">
            <v>200</v>
          </cell>
          <cell r="M3">
            <v>2251.81</v>
          </cell>
          <cell r="N3">
            <v>0</v>
          </cell>
          <cell r="O3">
            <v>0</v>
          </cell>
          <cell r="P3">
            <v>0</v>
          </cell>
          <cell r="Q3">
            <v>200</v>
          </cell>
          <cell r="R3">
            <v>0</v>
          </cell>
          <cell r="S3">
            <v>6651.81</v>
          </cell>
          <cell r="T3">
            <v>0</v>
          </cell>
          <cell r="U3">
            <v>517.5</v>
          </cell>
          <cell r="V3">
            <v>254</v>
          </cell>
          <cell r="W3">
            <v>10</v>
          </cell>
          <cell r="X3">
            <v>26.41</v>
          </cell>
        </row>
        <row r="4">
          <cell r="D4" t="str">
            <v>1037</v>
          </cell>
          <cell r="E4" t="str">
            <v>徐伟勇</v>
          </cell>
          <cell r="F4">
            <v>39</v>
          </cell>
          <cell r="G4">
            <v>2480</v>
          </cell>
          <cell r="H4">
            <v>0</v>
          </cell>
          <cell r="I4">
            <v>200</v>
          </cell>
          <cell r="J4">
            <v>0</v>
          </cell>
          <cell r="K4">
            <v>0</v>
          </cell>
          <cell r="L4">
            <v>200</v>
          </cell>
          <cell r="M4">
            <v>4793.5</v>
          </cell>
          <cell r="N4">
            <v>0</v>
          </cell>
          <cell r="O4">
            <v>0</v>
          </cell>
          <cell r="P4">
            <v>0</v>
          </cell>
          <cell r="Q4">
            <v>200</v>
          </cell>
          <cell r="R4">
            <v>80</v>
          </cell>
          <cell r="S4">
            <v>7793.5</v>
          </cell>
          <cell r="T4">
            <v>0</v>
          </cell>
          <cell r="U4">
            <v>517.5</v>
          </cell>
          <cell r="V4">
            <v>0</v>
          </cell>
          <cell r="W4">
            <v>10</v>
          </cell>
          <cell r="X4">
            <v>68.28</v>
          </cell>
        </row>
        <row r="5">
          <cell r="D5" t="str">
            <v>1039</v>
          </cell>
          <cell r="E5" t="str">
            <v>陈志华</v>
          </cell>
          <cell r="F5">
            <v>50.63</v>
          </cell>
          <cell r="G5">
            <v>2480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200</v>
          </cell>
          <cell r="M5">
            <v>7139.7</v>
          </cell>
          <cell r="N5">
            <v>14</v>
          </cell>
          <cell r="O5">
            <v>0</v>
          </cell>
          <cell r="P5">
            <v>0</v>
          </cell>
          <cell r="Q5">
            <v>300</v>
          </cell>
          <cell r="R5">
            <v>20</v>
          </cell>
          <cell r="S5">
            <v>10113.700000000001</v>
          </cell>
          <cell r="T5">
            <v>0</v>
          </cell>
          <cell r="U5">
            <v>517.5</v>
          </cell>
          <cell r="V5">
            <v>254</v>
          </cell>
          <cell r="W5">
            <v>10</v>
          </cell>
          <cell r="X5">
            <v>70.260000000000005</v>
          </cell>
        </row>
        <row r="6">
          <cell r="D6" t="str">
            <v>1040</v>
          </cell>
          <cell r="E6" t="str">
            <v>王国华</v>
          </cell>
          <cell r="F6">
            <v>40.799999999999997</v>
          </cell>
          <cell r="G6">
            <v>2480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200</v>
          </cell>
          <cell r="M6">
            <v>5272</v>
          </cell>
          <cell r="N6">
            <v>100</v>
          </cell>
          <cell r="O6">
            <v>0</v>
          </cell>
          <cell r="P6">
            <v>0</v>
          </cell>
          <cell r="Q6">
            <v>200</v>
          </cell>
          <cell r="R6">
            <v>30</v>
          </cell>
          <cell r="S6">
            <v>8222</v>
          </cell>
          <cell r="T6">
            <v>0</v>
          </cell>
          <cell r="U6">
            <v>517.5</v>
          </cell>
          <cell r="V6">
            <v>0</v>
          </cell>
          <cell r="W6">
            <v>10</v>
          </cell>
          <cell r="X6">
            <v>21.14</v>
          </cell>
        </row>
        <row r="7">
          <cell r="D7" t="str">
            <v>1042</v>
          </cell>
          <cell r="E7" t="str">
            <v>唐卫忠</v>
          </cell>
          <cell r="F7">
            <v>49</v>
          </cell>
          <cell r="G7">
            <v>2480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200</v>
          </cell>
          <cell r="M7">
            <v>5605</v>
          </cell>
          <cell r="N7">
            <v>0</v>
          </cell>
          <cell r="O7">
            <v>0</v>
          </cell>
          <cell r="P7">
            <v>0</v>
          </cell>
          <cell r="Q7">
            <v>200</v>
          </cell>
          <cell r="R7">
            <v>150</v>
          </cell>
          <cell r="S7">
            <v>8335</v>
          </cell>
          <cell r="T7">
            <v>0</v>
          </cell>
          <cell r="U7">
            <v>517.5</v>
          </cell>
          <cell r="V7">
            <v>0</v>
          </cell>
          <cell r="W7">
            <v>0</v>
          </cell>
          <cell r="X7">
            <v>84.52</v>
          </cell>
        </row>
        <row r="8">
          <cell r="D8" t="str">
            <v>1044</v>
          </cell>
          <cell r="E8" t="str">
            <v>付龙飞</v>
          </cell>
          <cell r="F8">
            <v>44.25</v>
          </cell>
          <cell r="G8">
            <v>2480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200</v>
          </cell>
          <cell r="M8">
            <v>4821.25</v>
          </cell>
          <cell r="N8">
            <v>88</v>
          </cell>
          <cell r="O8">
            <v>0</v>
          </cell>
          <cell r="P8">
            <v>0</v>
          </cell>
          <cell r="Q8">
            <v>200</v>
          </cell>
          <cell r="R8">
            <v>0</v>
          </cell>
          <cell r="S8">
            <v>7789.25</v>
          </cell>
          <cell r="T8">
            <v>0</v>
          </cell>
          <cell r="U8">
            <v>517.5</v>
          </cell>
          <cell r="V8">
            <v>254</v>
          </cell>
          <cell r="W8">
            <v>0</v>
          </cell>
          <cell r="X8">
            <v>60.53</v>
          </cell>
        </row>
        <row r="9">
          <cell r="D9" t="str">
            <v>1047</v>
          </cell>
          <cell r="E9" t="str">
            <v>吴进英</v>
          </cell>
          <cell r="F9">
            <v>40.5</v>
          </cell>
          <cell r="G9">
            <v>2480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120</v>
          </cell>
          <cell r="M9">
            <v>4542.7</v>
          </cell>
          <cell r="N9">
            <v>120</v>
          </cell>
          <cell r="O9">
            <v>0</v>
          </cell>
          <cell r="P9">
            <v>0</v>
          </cell>
          <cell r="Q9">
            <v>200</v>
          </cell>
          <cell r="R9">
            <v>0</v>
          </cell>
          <cell r="S9">
            <v>7462.7</v>
          </cell>
          <cell r="T9">
            <v>0</v>
          </cell>
          <cell r="U9">
            <v>517.5</v>
          </cell>
          <cell r="V9">
            <v>0</v>
          </cell>
          <cell r="W9">
            <v>0</v>
          </cell>
          <cell r="X9">
            <v>0</v>
          </cell>
        </row>
        <row r="10">
          <cell r="D10" t="str">
            <v>1050</v>
          </cell>
          <cell r="E10" t="str">
            <v>卿乐芝</v>
          </cell>
          <cell r="F10">
            <v>42</v>
          </cell>
          <cell r="G10">
            <v>2480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200</v>
          </cell>
          <cell r="M10">
            <v>5080</v>
          </cell>
          <cell r="N10">
            <v>0</v>
          </cell>
          <cell r="O10">
            <v>0</v>
          </cell>
          <cell r="P10">
            <v>0</v>
          </cell>
          <cell r="Q10">
            <v>320</v>
          </cell>
          <cell r="R10">
            <v>0</v>
          </cell>
          <cell r="S10">
            <v>8080</v>
          </cell>
          <cell r="T10">
            <v>0</v>
          </cell>
          <cell r="U10">
            <v>517.5</v>
          </cell>
          <cell r="V10">
            <v>254</v>
          </cell>
          <cell r="W10">
            <v>10</v>
          </cell>
          <cell r="X10">
            <v>54.26</v>
          </cell>
        </row>
        <row r="11">
          <cell r="D11" t="str">
            <v>1051</v>
          </cell>
          <cell r="E11" t="str">
            <v>徐志平</v>
          </cell>
          <cell r="F11">
            <v>33.880000000000003</v>
          </cell>
          <cell r="G11">
            <v>2480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200</v>
          </cell>
          <cell r="M11">
            <v>3449</v>
          </cell>
          <cell r="N11">
            <v>0</v>
          </cell>
          <cell r="O11">
            <v>0</v>
          </cell>
          <cell r="P11">
            <v>0</v>
          </cell>
          <cell r="Q11">
            <v>200</v>
          </cell>
          <cell r="R11">
            <v>50</v>
          </cell>
          <cell r="S11">
            <v>6279</v>
          </cell>
          <cell r="T11">
            <v>0</v>
          </cell>
          <cell r="U11">
            <v>517.5</v>
          </cell>
          <cell r="V11">
            <v>0</v>
          </cell>
          <cell r="W11">
            <v>0</v>
          </cell>
          <cell r="X11">
            <v>0</v>
          </cell>
        </row>
        <row r="12">
          <cell r="D12" t="str">
            <v>1053</v>
          </cell>
          <cell r="E12" t="str">
            <v>孙华弟</v>
          </cell>
          <cell r="F12">
            <v>29.05</v>
          </cell>
          <cell r="G12">
            <v>2480</v>
          </cell>
          <cell r="H12">
            <v>0</v>
          </cell>
          <cell r="I12">
            <v>200</v>
          </cell>
          <cell r="J12">
            <v>0</v>
          </cell>
          <cell r="K12">
            <v>0</v>
          </cell>
          <cell r="L12">
            <v>200</v>
          </cell>
          <cell r="M12">
            <v>2937.83</v>
          </cell>
          <cell r="N12">
            <v>0</v>
          </cell>
          <cell r="O12">
            <v>0</v>
          </cell>
          <cell r="P12">
            <v>0</v>
          </cell>
          <cell r="Q12">
            <v>100</v>
          </cell>
          <cell r="R12">
            <v>10</v>
          </cell>
          <cell r="S12">
            <v>5907.83</v>
          </cell>
          <cell r="T12">
            <v>0</v>
          </cell>
          <cell r="U12">
            <v>517.5</v>
          </cell>
          <cell r="V12">
            <v>254</v>
          </cell>
          <cell r="W12">
            <v>10</v>
          </cell>
          <cell r="X12">
            <v>0</v>
          </cell>
        </row>
        <row r="13">
          <cell r="D13" t="str">
            <v>1055</v>
          </cell>
          <cell r="E13" t="str">
            <v>孟祥峰</v>
          </cell>
          <cell r="F13">
            <v>43.5</v>
          </cell>
          <cell r="G13">
            <v>2480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200</v>
          </cell>
          <cell r="M13">
            <v>5632.75</v>
          </cell>
          <cell r="N13">
            <v>104</v>
          </cell>
          <cell r="O13">
            <v>0</v>
          </cell>
          <cell r="P13">
            <v>0</v>
          </cell>
          <cell r="Q13">
            <v>200</v>
          </cell>
          <cell r="R13">
            <v>70</v>
          </cell>
          <cell r="S13">
            <v>8546.75</v>
          </cell>
          <cell r="T13">
            <v>0</v>
          </cell>
          <cell r="U13">
            <v>517.5</v>
          </cell>
          <cell r="V13">
            <v>0</v>
          </cell>
          <cell r="W13">
            <v>0</v>
          </cell>
          <cell r="X13">
            <v>0</v>
          </cell>
        </row>
        <row r="14">
          <cell r="D14" t="str">
            <v>1087</v>
          </cell>
          <cell r="E14" t="str">
            <v>徐德祥</v>
          </cell>
          <cell r="F14">
            <v>42</v>
          </cell>
          <cell r="G14">
            <v>2480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200</v>
          </cell>
          <cell r="M14">
            <v>4450</v>
          </cell>
          <cell r="N14">
            <v>112</v>
          </cell>
          <cell r="O14">
            <v>0</v>
          </cell>
          <cell r="P14">
            <v>0</v>
          </cell>
          <cell r="Q14">
            <v>200</v>
          </cell>
          <cell r="R14">
            <v>30</v>
          </cell>
          <cell r="S14">
            <v>7412</v>
          </cell>
          <cell r="T14">
            <v>0</v>
          </cell>
          <cell r="U14">
            <v>517.5</v>
          </cell>
          <cell r="V14">
            <v>0</v>
          </cell>
          <cell r="W14">
            <v>10</v>
          </cell>
          <cell r="X14">
            <v>0</v>
          </cell>
        </row>
        <row r="15">
          <cell r="D15" t="str">
            <v>1092</v>
          </cell>
          <cell r="E15" t="str">
            <v>许成忠</v>
          </cell>
          <cell r="F15">
            <v>34.5</v>
          </cell>
          <cell r="G15">
            <v>2480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200</v>
          </cell>
          <cell r="M15">
            <v>5407.39</v>
          </cell>
          <cell r="N15">
            <v>65</v>
          </cell>
          <cell r="O15">
            <v>0</v>
          </cell>
          <cell r="P15">
            <v>0</v>
          </cell>
          <cell r="Q15">
            <v>205</v>
          </cell>
          <cell r="R15">
            <v>30</v>
          </cell>
          <cell r="S15">
            <v>8327.39</v>
          </cell>
          <cell r="T15">
            <v>0</v>
          </cell>
          <cell r="U15">
            <v>517.5</v>
          </cell>
          <cell r="V15">
            <v>0</v>
          </cell>
          <cell r="W15">
            <v>0</v>
          </cell>
          <cell r="X15">
            <v>0</v>
          </cell>
        </row>
        <row r="16">
          <cell r="D16" t="str">
            <v>1093</v>
          </cell>
          <cell r="E16" t="str">
            <v>张体江</v>
          </cell>
          <cell r="F16">
            <v>40.130000000000003</v>
          </cell>
          <cell r="G16">
            <v>2480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200</v>
          </cell>
          <cell r="M16">
            <v>6178.05</v>
          </cell>
          <cell r="N16">
            <v>97</v>
          </cell>
          <cell r="O16">
            <v>0</v>
          </cell>
          <cell r="P16">
            <v>0</v>
          </cell>
          <cell r="Q16">
            <v>200</v>
          </cell>
          <cell r="R16">
            <v>25</v>
          </cell>
          <cell r="S16">
            <v>9130.0499999999993</v>
          </cell>
          <cell r="T16">
            <v>0</v>
          </cell>
          <cell r="U16">
            <v>517.5</v>
          </cell>
          <cell r="V16">
            <v>0</v>
          </cell>
          <cell r="W16">
            <v>10</v>
          </cell>
          <cell r="X16">
            <v>108.38</v>
          </cell>
        </row>
        <row r="17">
          <cell r="D17" t="str">
            <v>1100</v>
          </cell>
          <cell r="E17" t="str">
            <v>康志荣</v>
          </cell>
          <cell r="F17">
            <v>36</v>
          </cell>
          <cell r="G17">
            <v>2480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180</v>
          </cell>
          <cell r="M17">
            <v>6027.88</v>
          </cell>
          <cell r="N17">
            <v>62</v>
          </cell>
          <cell r="O17">
            <v>0</v>
          </cell>
          <cell r="P17">
            <v>0</v>
          </cell>
          <cell r="Q17">
            <v>200</v>
          </cell>
          <cell r="R17">
            <v>55</v>
          </cell>
          <cell r="S17">
            <v>8894.8799999999992</v>
          </cell>
          <cell r="T17">
            <v>0</v>
          </cell>
          <cell r="U17">
            <v>517.5</v>
          </cell>
          <cell r="V17">
            <v>254</v>
          </cell>
          <cell r="W17">
            <v>10</v>
          </cell>
          <cell r="X17">
            <v>78.7</v>
          </cell>
        </row>
        <row r="18">
          <cell r="D18" t="str">
            <v>1111</v>
          </cell>
          <cell r="E18" t="str">
            <v>王纪明</v>
          </cell>
          <cell r="F18">
            <v>19.5</v>
          </cell>
          <cell r="G18">
            <v>2480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180</v>
          </cell>
          <cell r="M18">
            <v>1225</v>
          </cell>
          <cell r="N18">
            <v>56</v>
          </cell>
          <cell r="O18">
            <v>0</v>
          </cell>
          <cell r="P18">
            <v>0</v>
          </cell>
          <cell r="Q18">
            <v>20</v>
          </cell>
          <cell r="R18">
            <v>20</v>
          </cell>
          <cell r="S18">
            <v>3941</v>
          </cell>
          <cell r="T18">
            <v>0</v>
          </cell>
          <cell r="U18">
            <v>517.5</v>
          </cell>
          <cell r="V18">
            <v>0</v>
          </cell>
          <cell r="W18">
            <v>10</v>
          </cell>
          <cell r="X18">
            <v>0</v>
          </cell>
        </row>
        <row r="19">
          <cell r="D19" t="str">
            <v>1131</v>
          </cell>
          <cell r="E19" t="str">
            <v>周敏</v>
          </cell>
          <cell r="F19">
            <v>39.25</v>
          </cell>
          <cell r="G19">
            <v>2480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200</v>
          </cell>
          <cell r="M19">
            <v>4840.13</v>
          </cell>
          <cell r="N19">
            <v>96</v>
          </cell>
          <cell r="O19">
            <v>0</v>
          </cell>
          <cell r="P19">
            <v>0</v>
          </cell>
          <cell r="Q19">
            <v>285</v>
          </cell>
          <cell r="R19">
            <v>5</v>
          </cell>
          <cell r="S19">
            <v>7896.13</v>
          </cell>
          <cell r="T19">
            <v>0</v>
          </cell>
          <cell r="U19">
            <v>517.5</v>
          </cell>
          <cell r="V19">
            <v>0</v>
          </cell>
          <cell r="W19">
            <v>0</v>
          </cell>
          <cell r="X19">
            <v>60.24</v>
          </cell>
        </row>
        <row r="20">
          <cell r="D20" t="str">
            <v>1133</v>
          </cell>
          <cell r="E20" t="str">
            <v>汪见文</v>
          </cell>
          <cell r="F20">
            <v>39.25</v>
          </cell>
          <cell r="G20">
            <v>2480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180</v>
          </cell>
          <cell r="M20">
            <v>4840.13</v>
          </cell>
          <cell r="N20">
            <v>96</v>
          </cell>
          <cell r="O20">
            <v>0</v>
          </cell>
          <cell r="P20">
            <v>0</v>
          </cell>
          <cell r="Q20">
            <v>320</v>
          </cell>
          <cell r="R20">
            <v>20</v>
          </cell>
          <cell r="S20">
            <v>7896.13</v>
          </cell>
          <cell r="T20">
            <v>0</v>
          </cell>
          <cell r="U20">
            <v>517.5</v>
          </cell>
          <cell r="V20">
            <v>0</v>
          </cell>
          <cell r="W20">
            <v>0</v>
          </cell>
          <cell r="X20">
            <v>71.36</v>
          </cell>
        </row>
        <row r="21">
          <cell r="D21" t="str">
            <v>1136</v>
          </cell>
          <cell r="E21" t="str">
            <v>吴林祥</v>
          </cell>
          <cell r="F21">
            <v>33.75</v>
          </cell>
          <cell r="G21">
            <v>2480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160</v>
          </cell>
          <cell r="M21">
            <v>2751.25</v>
          </cell>
          <cell r="N21">
            <v>0</v>
          </cell>
          <cell r="O21">
            <v>0</v>
          </cell>
          <cell r="P21">
            <v>0</v>
          </cell>
          <cell r="Q21">
            <v>200</v>
          </cell>
          <cell r="R21">
            <v>0</v>
          </cell>
          <cell r="S21">
            <v>5591.25</v>
          </cell>
          <cell r="T21">
            <v>0</v>
          </cell>
          <cell r="U21">
            <v>0</v>
          </cell>
          <cell r="V21">
            <v>0</v>
          </cell>
          <cell r="W21">
            <v>10</v>
          </cell>
          <cell r="X21">
            <v>0</v>
          </cell>
        </row>
        <row r="22">
          <cell r="D22" t="str">
            <v>1155</v>
          </cell>
          <cell r="E22" t="str">
            <v>余金法</v>
          </cell>
          <cell r="F22">
            <v>30</v>
          </cell>
          <cell r="G22">
            <v>2480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160</v>
          </cell>
          <cell r="M22">
            <v>2470</v>
          </cell>
          <cell r="N22">
            <v>80</v>
          </cell>
          <cell r="O22">
            <v>0</v>
          </cell>
          <cell r="P22">
            <v>0</v>
          </cell>
          <cell r="Q22">
            <v>0</v>
          </cell>
          <cell r="R22">
            <v>105.3</v>
          </cell>
          <cell r="S22">
            <v>5084.7</v>
          </cell>
          <cell r="T22">
            <v>0</v>
          </cell>
          <cell r="U22">
            <v>517.5</v>
          </cell>
          <cell r="V22">
            <v>0</v>
          </cell>
          <cell r="W22">
            <v>0</v>
          </cell>
          <cell r="X22">
            <v>0</v>
          </cell>
        </row>
        <row r="23">
          <cell r="D23" t="str">
            <v>1170</v>
          </cell>
          <cell r="E23" t="str">
            <v>齐中英</v>
          </cell>
          <cell r="F23">
            <v>39</v>
          </cell>
          <cell r="G23">
            <v>2480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160</v>
          </cell>
          <cell r="M23">
            <v>4239.7</v>
          </cell>
          <cell r="N23">
            <v>120</v>
          </cell>
          <cell r="O23">
            <v>0</v>
          </cell>
          <cell r="P23">
            <v>0</v>
          </cell>
          <cell r="Q23">
            <v>200</v>
          </cell>
          <cell r="R23">
            <v>0</v>
          </cell>
          <cell r="S23">
            <v>7199.7</v>
          </cell>
          <cell r="T23">
            <v>0</v>
          </cell>
          <cell r="U23">
            <v>517.5</v>
          </cell>
          <cell r="V23">
            <v>0</v>
          </cell>
          <cell r="W23">
            <v>0</v>
          </cell>
          <cell r="X23">
            <v>50.46</v>
          </cell>
        </row>
        <row r="24">
          <cell r="D24" t="str">
            <v>1173</v>
          </cell>
          <cell r="E24" t="str">
            <v>王爱军</v>
          </cell>
          <cell r="F24">
            <v>41.75</v>
          </cell>
          <cell r="G24">
            <v>2480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200</v>
          </cell>
          <cell r="M24">
            <v>4826.25</v>
          </cell>
          <cell r="N24">
            <v>0</v>
          </cell>
          <cell r="O24">
            <v>0</v>
          </cell>
          <cell r="P24">
            <v>0</v>
          </cell>
          <cell r="Q24">
            <v>200</v>
          </cell>
          <cell r="R24">
            <v>0</v>
          </cell>
          <cell r="S24">
            <v>7706.25</v>
          </cell>
          <cell r="T24">
            <v>0</v>
          </cell>
          <cell r="U24">
            <v>517.5</v>
          </cell>
          <cell r="V24">
            <v>254</v>
          </cell>
          <cell r="W24">
            <v>10</v>
          </cell>
          <cell r="X24">
            <v>58.04</v>
          </cell>
        </row>
        <row r="25">
          <cell r="D25" t="str">
            <v>1174</v>
          </cell>
          <cell r="E25" t="str">
            <v>余华法</v>
          </cell>
          <cell r="F25">
            <v>32.25</v>
          </cell>
          <cell r="G25">
            <v>2480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160</v>
          </cell>
          <cell r="M25">
            <v>3647.5</v>
          </cell>
          <cell r="N25">
            <v>80</v>
          </cell>
          <cell r="O25">
            <v>0</v>
          </cell>
          <cell r="P25">
            <v>0</v>
          </cell>
          <cell r="Q25">
            <v>60</v>
          </cell>
          <cell r="R25">
            <v>35</v>
          </cell>
          <cell r="S25">
            <v>6392.5</v>
          </cell>
          <cell r="T25">
            <v>0</v>
          </cell>
          <cell r="U25">
            <v>517.5</v>
          </cell>
          <cell r="V25">
            <v>0</v>
          </cell>
          <cell r="W25">
            <v>10</v>
          </cell>
          <cell r="X25">
            <v>0</v>
          </cell>
        </row>
        <row r="26">
          <cell r="D26" t="str">
            <v>1177</v>
          </cell>
          <cell r="E26" t="str">
            <v>程隆喜</v>
          </cell>
          <cell r="F26">
            <v>41</v>
          </cell>
          <cell r="G26">
            <v>2480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160</v>
          </cell>
          <cell r="M26">
            <v>5166.5</v>
          </cell>
          <cell r="N26">
            <v>96</v>
          </cell>
          <cell r="O26">
            <v>0</v>
          </cell>
          <cell r="P26">
            <v>0</v>
          </cell>
          <cell r="Q26">
            <v>250</v>
          </cell>
          <cell r="R26">
            <v>120</v>
          </cell>
          <cell r="S26">
            <v>8032.5</v>
          </cell>
          <cell r="T26">
            <v>0</v>
          </cell>
          <cell r="U26">
            <v>517.5</v>
          </cell>
          <cell r="V26">
            <v>0</v>
          </cell>
          <cell r="W26">
            <v>0</v>
          </cell>
          <cell r="X26">
            <v>0</v>
          </cell>
        </row>
        <row r="27">
          <cell r="D27" t="str">
            <v>1182</v>
          </cell>
          <cell r="E27" t="str">
            <v>刘利</v>
          </cell>
          <cell r="F27">
            <v>42.5</v>
          </cell>
          <cell r="G27">
            <v>2480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140</v>
          </cell>
          <cell r="M27">
            <v>4838.5</v>
          </cell>
          <cell r="N27">
            <v>120</v>
          </cell>
          <cell r="O27">
            <v>0</v>
          </cell>
          <cell r="P27">
            <v>0</v>
          </cell>
          <cell r="Q27">
            <v>200</v>
          </cell>
          <cell r="R27">
            <v>0</v>
          </cell>
          <cell r="S27">
            <v>7778.5</v>
          </cell>
          <cell r="T27">
            <v>0</v>
          </cell>
          <cell r="U27">
            <v>517.5</v>
          </cell>
          <cell r="V27">
            <v>0</v>
          </cell>
          <cell r="W27">
            <v>10</v>
          </cell>
          <cell r="X27">
            <v>0</v>
          </cell>
        </row>
        <row r="28">
          <cell r="D28" t="str">
            <v>1184</v>
          </cell>
          <cell r="E28" t="str">
            <v>邱东健</v>
          </cell>
          <cell r="F28">
            <v>43.8</v>
          </cell>
          <cell r="G28">
            <v>2480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140</v>
          </cell>
          <cell r="M28">
            <v>5688.7</v>
          </cell>
          <cell r="N28">
            <v>80</v>
          </cell>
          <cell r="O28">
            <v>0</v>
          </cell>
          <cell r="P28">
            <v>0</v>
          </cell>
          <cell r="Q28">
            <v>200</v>
          </cell>
          <cell r="R28">
            <v>10</v>
          </cell>
          <cell r="S28">
            <v>8578.7000000000007</v>
          </cell>
          <cell r="T28">
            <v>0</v>
          </cell>
          <cell r="U28">
            <v>517.5</v>
          </cell>
          <cell r="V28">
            <v>0</v>
          </cell>
          <cell r="W28">
            <v>10</v>
          </cell>
          <cell r="X28">
            <v>0</v>
          </cell>
        </row>
        <row r="29">
          <cell r="D29" t="str">
            <v>1206</v>
          </cell>
          <cell r="E29" t="str">
            <v>金志强</v>
          </cell>
          <cell r="F29">
            <v>39</v>
          </cell>
          <cell r="G29">
            <v>2480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140</v>
          </cell>
          <cell r="M29">
            <v>4793.5</v>
          </cell>
          <cell r="N29">
            <v>84</v>
          </cell>
          <cell r="O29">
            <v>0</v>
          </cell>
          <cell r="P29">
            <v>0</v>
          </cell>
          <cell r="Q29">
            <v>400</v>
          </cell>
          <cell r="R29">
            <v>0</v>
          </cell>
          <cell r="S29">
            <v>7897.5</v>
          </cell>
          <cell r="T29">
            <v>0</v>
          </cell>
          <cell r="U29">
            <v>517.5</v>
          </cell>
          <cell r="V29">
            <v>0</v>
          </cell>
          <cell r="W29">
            <v>10</v>
          </cell>
          <cell r="X29">
            <v>71.400000000000006</v>
          </cell>
        </row>
        <row r="30">
          <cell r="D30" t="str">
            <v>1207</v>
          </cell>
          <cell r="E30" t="str">
            <v>桑瑞根</v>
          </cell>
          <cell r="F30">
            <v>34.75</v>
          </cell>
          <cell r="G30">
            <v>2480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140</v>
          </cell>
          <cell r="M30">
            <v>3253.75</v>
          </cell>
          <cell r="N30">
            <v>0</v>
          </cell>
          <cell r="O30">
            <v>0</v>
          </cell>
          <cell r="P30">
            <v>0</v>
          </cell>
          <cell r="Q30">
            <v>200</v>
          </cell>
          <cell r="R30">
            <v>0</v>
          </cell>
          <cell r="S30">
            <v>6073.75</v>
          </cell>
          <cell r="T30">
            <v>0</v>
          </cell>
          <cell r="U30">
            <v>517.5</v>
          </cell>
          <cell r="V30">
            <v>254</v>
          </cell>
          <cell r="W30">
            <v>10</v>
          </cell>
          <cell r="X30">
            <v>0</v>
          </cell>
        </row>
        <row r="31">
          <cell r="D31" t="str">
            <v>1210</v>
          </cell>
          <cell r="E31" t="str">
            <v>张沪军</v>
          </cell>
          <cell r="F31">
            <v>42.19</v>
          </cell>
          <cell r="G31">
            <v>2480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140</v>
          </cell>
          <cell r="M31">
            <v>7257.45</v>
          </cell>
          <cell r="N31">
            <v>11</v>
          </cell>
          <cell r="O31">
            <v>0</v>
          </cell>
          <cell r="P31">
            <v>0</v>
          </cell>
          <cell r="Q31">
            <v>200</v>
          </cell>
          <cell r="R31">
            <v>55</v>
          </cell>
          <cell r="S31">
            <v>10033.450000000001</v>
          </cell>
          <cell r="T31">
            <v>0</v>
          </cell>
          <cell r="U31">
            <v>517.5</v>
          </cell>
          <cell r="V31">
            <v>0</v>
          </cell>
          <cell r="W31">
            <v>10</v>
          </cell>
          <cell r="X31">
            <v>135.47999999999999</v>
          </cell>
        </row>
        <row r="32">
          <cell r="D32" t="str">
            <v>1211</v>
          </cell>
          <cell r="E32" t="str">
            <v>朱贤军</v>
          </cell>
          <cell r="F32">
            <v>43.6</v>
          </cell>
          <cell r="G32">
            <v>2480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120</v>
          </cell>
          <cell r="M32">
            <v>4714</v>
          </cell>
          <cell r="N32">
            <v>40</v>
          </cell>
          <cell r="O32">
            <v>0</v>
          </cell>
          <cell r="P32">
            <v>0</v>
          </cell>
          <cell r="Q32">
            <v>210</v>
          </cell>
          <cell r="R32">
            <v>70</v>
          </cell>
          <cell r="S32">
            <v>7494</v>
          </cell>
          <cell r="T32">
            <v>0</v>
          </cell>
          <cell r="U32">
            <v>517.5</v>
          </cell>
          <cell r="V32">
            <v>0</v>
          </cell>
          <cell r="W32">
            <v>10</v>
          </cell>
          <cell r="X32">
            <v>59.3</v>
          </cell>
        </row>
        <row r="33">
          <cell r="D33" t="str">
            <v>1222</v>
          </cell>
          <cell r="E33" t="str">
            <v>邹传亮</v>
          </cell>
          <cell r="F33">
            <v>41</v>
          </cell>
          <cell r="G33">
            <v>2480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120</v>
          </cell>
          <cell r="M33">
            <v>5166.5</v>
          </cell>
          <cell r="N33">
            <v>104</v>
          </cell>
          <cell r="O33">
            <v>0</v>
          </cell>
          <cell r="P33">
            <v>0</v>
          </cell>
          <cell r="Q33">
            <v>240</v>
          </cell>
          <cell r="R33">
            <v>5</v>
          </cell>
          <cell r="S33">
            <v>8105.5</v>
          </cell>
          <cell r="T33">
            <v>0</v>
          </cell>
          <cell r="U33">
            <v>517.5</v>
          </cell>
          <cell r="V33">
            <v>0</v>
          </cell>
          <cell r="W33">
            <v>0</v>
          </cell>
          <cell r="X33">
            <v>25.27</v>
          </cell>
        </row>
        <row r="34">
          <cell r="D34" t="str">
            <v>1229</v>
          </cell>
          <cell r="E34" t="str">
            <v>施秋华</v>
          </cell>
          <cell r="F34">
            <v>43</v>
          </cell>
          <cell r="G34">
            <v>2480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120</v>
          </cell>
          <cell r="M34">
            <v>5604</v>
          </cell>
          <cell r="N34">
            <v>40</v>
          </cell>
          <cell r="O34">
            <v>0</v>
          </cell>
          <cell r="P34">
            <v>0</v>
          </cell>
          <cell r="Q34">
            <v>205</v>
          </cell>
          <cell r="R34">
            <v>60</v>
          </cell>
          <cell r="S34">
            <v>8389</v>
          </cell>
          <cell r="T34">
            <v>0</v>
          </cell>
          <cell r="U34">
            <v>517.5</v>
          </cell>
          <cell r="V34">
            <v>0</v>
          </cell>
          <cell r="W34">
            <v>10</v>
          </cell>
          <cell r="X34">
            <v>86.15</v>
          </cell>
        </row>
        <row r="35">
          <cell r="D35" t="str">
            <v>1272</v>
          </cell>
          <cell r="E35" t="str">
            <v>胡龙菊</v>
          </cell>
          <cell r="F35">
            <v>22.5</v>
          </cell>
          <cell r="G35">
            <v>2480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120</v>
          </cell>
          <cell r="M35">
            <v>1396.75</v>
          </cell>
          <cell r="N35">
            <v>120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4116.75</v>
          </cell>
          <cell r="T35">
            <v>0</v>
          </cell>
          <cell r="U35">
            <v>517.5</v>
          </cell>
          <cell r="V35">
            <v>0</v>
          </cell>
          <cell r="W35">
            <v>0</v>
          </cell>
          <cell r="X35">
            <v>0</v>
          </cell>
        </row>
        <row r="36">
          <cell r="D36" t="str">
            <v>1273</v>
          </cell>
          <cell r="E36" t="str">
            <v>付小宝</v>
          </cell>
          <cell r="F36">
            <v>42</v>
          </cell>
          <cell r="G36">
            <v>2480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120</v>
          </cell>
          <cell r="M36">
            <v>4870</v>
          </cell>
          <cell r="N36">
            <v>112</v>
          </cell>
          <cell r="O36">
            <v>0</v>
          </cell>
          <cell r="P36">
            <v>0</v>
          </cell>
          <cell r="Q36">
            <v>200</v>
          </cell>
          <cell r="R36">
            <v>220</v>
          </cell>
          <cell r="S36">
            <v>7562</v>
          </cell>
          <cell r="T36">
            <v>0</v>
          </cell>
          <cell r="U36">
            <v>517.5</v>
          </cell>
          <cell r="V36">
            <v>0</v>
          </cell>
          <cell r="W36">
            <v>10</v>
          </cell>
          <cell r="X36">
            <v>0</v>
          </cell>
        </row>
        <row r="37">
          <cell r="D37" t="str">
            <v>1285</v>
          </cell>
          <cell r="E37" t="str">
            <v>郑君育</v>
          </cell>
          <cell r="F37">
            <v>42</v>
          </cell>
          <cell r="G37">
            <v>2480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120</v>
          </cell>
          <cell r="M37">
            <v>4450</v>
          </cell>
          <cell r="N37">
            <v>112</v>
          </cell>
          <cell r="O37">
            <v>0</v>
          </cell>
          <cell r="P37">
            <v>0</v>
          </cell>
          <cell r="Q37">
            <v>200</v>
          </cell>
          <cell r="R37">
            <v>0</v>
          </cell>
          <cell r="S37">
            <v>7362</v>
          </cell>
          <cell r="T37">
            <v>0</v>
          </cell>
          <cell r="U37">
            <v>517.5</v>
          </cell>
          <cell r="V37">
            <v>0</v>
          </cell>
          <cell r="W37">
            <v>10</v>
          </cell>
          <cell r="X37">
            <v>0</v>
          </cell>
        </row>
        <row r="38">
          <cell r="D38" t="str">
            <v>1293</v>
          </cell>
          <cell r="E38" t="str">
            <v>沈言兆</v>
          </cell>
          <cell r="F38">
            <v>42.25</v>
          </cell>
          <cell r="G38">
            <v>2480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100</v>
          </cell>
          <cell r="M38">
            <v>5399.63</v>
          </cell>
          <cell r="N38">
            <v>104</v>
          </cell>
          <cell r="O38">
            <v>0</v>
          </cell>
          <cell r="P38">
            <v>0</v>
          </cell>
          <cell r="Q38">
            <v>280</v>
          </cell>
          <cell r="R38">
            <v>10</v>
          </cell>
          <cell r="S38">
            <v>8353.6299999999992</v>
          </cell>
          <cell r="T38">
            <v>0</v>
          </cell>
          <cell r="U38">
            <v>517.5</v>
          </cell>
          <cell r="V38">
            <v>0</v>
          </cell>
          <cell r="W38">
            <v>0</v>
          </cell>
          <cell r="X38">
            <v>0</v>
          </cell>
        </row>
        <row r="39">
          <cell r="D39" t="str">
            <v>1316</v>
          </cell>
          <cell r="E39" t="str">
            <v>明光平</v>
          </cell>
          <cell r="F39">
            <v>36.75</v>
          </cell>
          <cell r="G39">
            <v>2480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100</v>
          </cell>
          <cell r="M39">
            <v>6381.53</v>
          </cell>
          <cell r="N39">
            <v>92</v>
          </cell>
          <cell r="O39">
            <v>0</v>
          </cell>
          <cell r="P39">
            <v>0</v>
          </cell>
          <cell r="Q39">
            <v>200</v>
          </cell>
          <cell r="R39">
            <v>55</v>
          </cell>
          <cell r="S39">
            <v>9198.5300000000007</v>
          </cell>
          <cell r="T39">
            <v>0</v>
          </cell>
          <cell r="U39">
            <v>517.5</v>
          </cell>
          <cell r="V39">
            <v>0</v>
          </cell>
          <cell r="W39">
            <v>10</v>
          </cell>
          <cell r="X39">
            <v>0</v>
          </cell>
        </row>
        <row r="40">
          <cell r="D40" t="str">
            <v>1343</v>
          </cell>
          <cell r="E40" t="str">
            <v>姚明军</v>
          </cell>
          <cell r="F40">
            <v>34.880000000000003</v>
          </cell>
          <cell r="G40">
            <v>2480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80</v>
          </cell>
          <cell r="M40">
            <v>4317.76</v>
          </cell>
          <cell r="N40">
            <v>71</v>
          </cell>
          <cell r="O40">
            <v>0</v>
          </cell>
          <cell r="P40">
            <v>0</v>
          </cell>
          <cell r="Q40">
            <v>200</v>
          </cell>
          <cell r="R40">
            <v>120</v>
          </cell>
          <cell r="S40">
            <v>7028.76</v>
          </cell>
          <cell r="T40">
            <v>0</v>
          </cell>
          <cell r="U40">
            <v>517.5</v>
          </cell>
          <cell r="V40">
            <v>0</v>
          </cell>
          <cell r="W40">
            <v>0</v>
          </cell>
          <cell r="X40">
            <v>0</v>
          </cell>
        </row>
        <row r="41">
          <cell r="D41" t="str">
            <v>1354</v>
          </cell>
          <cell r="E41" t="str">
            <v>陈永军</v>
          </cell>
          <cell r="F41">
            <v>0</v>
          </cell>
          <cell r="G41">
            <v>2480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60</v>
          </cell>
          <cell r="M41">
            <v>-60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2480</v>
          </cell>
          <cell r="T41">
            <v>0</v>
          </cell>
          <cell r="U41">
            <v>517.5</v>
          </cell>
          <cell r="V41">
            <v>0</v>
          </cell>
          <cell r="W41">
            <v>0</v>
          </cell>
          <cell r="X41">
            <v>0</v>
          </cell>
        </row>
        <row r="42">
          <cell r="D42" t="str">
            <v>1359</v>
          </cell>
          <cell r="E42" t="str">
            <v>杨锋</v>
          </cell>
          <cell r="F42">
            <v>40.880000000000003</v>
          </cell>
          <cell r="G42">
            <v>2480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60</v>
          </cell>
          <cell r="M42">
            <v>6569.61</v>
          </cell>
          <cell r="N42">
            <v>105</v>
          </cell>
          <cell r="O42">
            <v>0</v>
          </cell>
          <cell r="P42">
            <v>0</v>
          </cell>
          <cell r="Q42">
            <v>205</v>
          </cell>
          <cell r="R42">
            <v>90</v>
          </cell>
          <cell r="S42">
            <v>9329.61</v>
          </cell>
          <cell r="T42">
            <v>0</v>
          </cell>
          <cell r="U42">
            <v>517.5</v>
          </cell>
          <cell r="V42">
            <v>0</v>
          </cell>
          <cell r="W42">
            <v>0</v>
          </cell>
          <cell r="X42">
            <v>114.36</v>
          </cell>
        </row>
        <row r="43">
          <cell r="D43" t="str">
            <v>1363</v>
          </cell>
          <cell r="E43" t="str">
            <v>张跃群</v>
          </cell>
          <cell r="F43">
            <v>30.13</v>
          </cell>
          <cell r="G43">
            <v>2480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40</v>
          </cell>
          <cell r="M43">
            <v>2491.4499999999998</v>
          </cell>
          <cell r="N43">
            <v>39</v>
          </cell>
          <cell r="O43">
            <v>0</v>
          </cell>
          <cell r="P43">
            <v>0</v>
          </cell>
          <cell r="Q43">
            <v>0</v>
          </cell>
          <cell r="R43">
            <v>120</v>
          </cell>
          <cell r="S43">
            <v>4930.45</v>
          </cell>
          <cell r="T43">
            <v>0</v>
          </cell>
          <cell r="U43">
            <v>517.5</v>
          </cell>
          <cell r="V43">
            <v>0</v>
          </cell>
          <cell r="W43">
            <v>0</v>
          </cell>
          <cell r="X43">
            <v>0</v>
          </cell>
        </row>
        <row r="44">
          <cell r="D44" t="str">
            <v>1370</v>
          </cell>
          <cell r="E44" t="str">
            <v>陈刚</v>
          </cell>
          <cell r="F44">
            <v>34.130000000000003</v>
          </cell>
          <cell r="G44">
            <v>2480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40</v>
          </cell>
          <cell r="M44">
            <v>5007.4399999999996</v>
          </cell>
          <cell r="N44">
            <v>73</v>
          </cell>
          <cell r="O44">
            <v>0</v>
          </cell>
          <cell r="P44">
            <v>0</v>
          </cell>
          <cell r="Q44">
            <v>200</v>
          </cell>
          <cell r="R44">
            <v>20</v>
          </cell>
          <cell r="S44">
            <v>7780.44</v>
          </cell>
          <cell r="T44">
            <v>0</v>
          </cell>
          <cell r="U44">
            <v>517.5</v>
          </cell>
          <cell r="V44">
            <v>0</v>
          </cell>
          <cell r="W44">
            <v>0</v>
          </cell>
          <cell r="X44">
            <v>0</v>
          </cell>
        </row>
        <row r="45">
          <cell r="D45" t="str">
            <v>1379</v>
          </cell>
          <cell r="E45" t="str">
            <v>钱刚</v>
          </cell>
          <cell r="F45">
            <v>42</v>
          </cell>
          <cell r="G45">
            <v>2480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40</v>
          </cell>
          <cell r="M45">
            <v>4870</v>
          </cell>
          <cell r="N45">
            <v>112</v>
          </cell>
          <cell r="O45">
            <v>0</v>
          </cell>
          <cell r="P45">
            <v>0</v>
          </cell>
          <cell r="Q45">
            <v>240</v>
          </cell>
          <cell r="R45">
            <v>50</v>
          </cell>
          <cell r="S45">
            <v>7692</v>
          </cell>
          <cell r="T45">
            <v>0</v>
          </cell>
          <cell r="U45">
            <v>517.5</v>
          </cell>
          <cell r="V45">
            <v>0</v>
          </cell>
          <cell r="W45">
            <v>0</v>
          </cell>
          <cell r="X45">
            <v>65.239999999999995</v>
          </cell>
        </row>
        <row r="46">
          <cell r="D46" t="str">
            <v>6002</v>
          </cell>
          <cell r="E46" t="str">
            <v>谢剑兵</v>
          </cell>
          <cell r="F46">
            <v>40.630000000000003</v>
          </cell>
          <cell r="G46">
            <v>2480</v>
          </cell>
          <cell r="H46">
            <v>0</v>
          </cell>
          <cell r="I46">
            <v>240</v>
          </cell>
          <cell r="J46">
            <v>724</v>
          </cell>
          <cell r="K46">
            <v>0</v>
          </cell>
          <cell r="L46">
            <v>200</v>
          </cell>
          <cell r="M46">
            <v>4068.89</v>
          </cell>
          <cell r="N46">
            <v>105</v>
          </cell>
          <cell r="O46">
            <v>0</v>
          </cell>
          <cell r="P46">
            <v>0</v>
          </cell>
          <cell r="Q46">
            <v>320</v>
          </cell>
          <cell r="R46">
            <v>0</v>
          </cell>
          <cell r="S46">
            <v>8137.89</v>
          </cell>
          <cell r="T46">
            <v>0</v>
          </cell>
          <cell r="U46">
            <v>517.5</v>
          </cell>
          <cell r="V46">
            <v>0</v>
          </cell>
          <cell r="W46">
            <v>10</v>
          </cell>
          <cell r="X46">
            <v>0</v>
          </cell>
        </row>
        <row r="47">
          <cell r="D47" t="str">
            <v>6010</v>
          </cell>
          <cell r="E47" t="str">
            <v>张福伦</v>
          </cell>
          <cell r="F47">
            <v>29</v>
          </cell>
          <cell r="G47">
            <v>2480</v>
          </cell>
          <cell r="H47">
            <v>0</v>
          </cell>
          <cell r="I47">
            <v>240</v>
          </cell>
          <cell r="J47">
            <v>736</v>
          </cell>
          <cell r="K47">
            <v>0</v>
          </cell>
          <cell r="L47">
            <v>160</v>
          </cell>
          <cell r="M47">
            <v>1906.39</v>
          </cell>
          <cell r="N47">
            <v>71</v>
          </cell>
          <cell r="O47">
            <v>0</v>
          </cell>
          <cell r="P47">
            <v>0</v>
          </cell>
          <cell r="Q47">
            <v>165</v>
          </cell>
          <cell r="R47">
            <v>0</v>
          </cell>
          <cell r="S47">
            <v>5758.39</v>
          </cell>
          <cell r="T47">
            <v>0</v>
          </cell>
          <cell r="U47">
            <v>517.5</v>
          </cell>
          <cell r="V47">
            <v>0</v>
          </cell>
          <cell r="W47">
            <v>10</v>
          </cell>
          <cell r="X47">
            <v>7.23</v>
          </cell>
        </row>
        <row r="48">
          <cell r="D48" t="str">
            <v>6011</v>
          </cell>
          <cell r="E48" t="str">
            <v>周明明</v>
          </cell>
          <cell r="F48">
            <v>37.130000000000003</v>
          </cell>
          <cell r="G48">
            <v>2480</v>
          </cell>
          <cell r="H48">
            <v>0</v>
          </cell>
          <cell r="I48">
            <v>90</v>
          </cell>
          <cell r="J48">
            <v>736</v>
          </cell>
          <cell r="K48">
            <v>0</v>
          </cell>
          <cell r="L48">
            <v>60</v>
          </cell>
          <cell r="M48">
            <v>3559.71</v>
          </cell>
          <cell r="N48">
            <v>84</v>
          </cell>
          <cell r="O48">
            <v>0</v>
          </cell>
          <cell r="P48">
            <v>0</v>
          </cell>
          <cell r="Q48">
            <v>509</v>
          </cell>
          <cell r="R48">
            <v>0</v>
          </cell>
          <cell r="S48">
            <v>7518.71</v>
          </cell>
          <cell r="T48">
            <v>0</v>
          </cell>
          <cell r="U48">
            <v>517.5</v>
          </cell>
          <cell r="V48">
            <v>0</v>
          </cell>
          <cell r="W48">
            <v>0</v>
          </cell>
          <cell r="X48">
            <v>21.3</v>
          </cell>
        </row>
        <row r="49">
          <cell r="D49" t="str">
            <v>7511</v>
          </cell>
          <cell r="E49" t="str">
            <v>仇春妹</v>
          </cell>
          <cell r="F49">
            <v>42</v>
          </cell>
          <cell r="G49">
            <v>2480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200</v>
          </cell>
          <cell r="M49">
            <v>4870</v>
          </cell>
          <cell r="N49">
            <v>128</v>
          </cell>
          <cell r="O49">
            <v>0</v>
          </cell>
          <cell r="P49">
            <v>0</v>
          </cell>
          <cell r="Q49">
            <v>200</v>
          </cell>
          <cell r="R49">
            <v>40</v>
          </cell>
          <cell r="S49">
            <v>7838</v>
          </cell>
          <cell r="T49">
            <v>0</v>
          </cell>
          <cell r="U49">
            <v>0</v>
          </cell>
          <cell r="V49">
            <v>0</v>
          </cell>
          <cell r="W49">
            <v>10</v>
          </cell>
          <cell r="X49">
            <v>85.14</v>
          </cell>
        </row>
        <row r="50">
          <cell r="D50" t="str">
            <v>8246</v>
          </cell>
          <cell r="E50" t="str">
            <v>蔡应军</v>
          </cell>
          <cell r="F50">
            <v>41.25</v>
          </cell>
          <cell r="G50">
            <v>2480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40</v>
          </cell>
          <cell r="M50">
            <v>4326.25</v>
          </cell>
          <cell r="N50">
            <v>112</v>
          </cell>
          <cell r="O50">
            <v>0</v>
          </cell>
          <cell r="P50">
            <v>0</v>
          </cell>
          <cell r="Q50">
            <v>200</v>
          </cell>
          <cell r="R50">
            <v>30</v>
          </cell>
          <cell r="S50">
            <v>7128.25</v>
          </cell>
          <cell r="T50">
            <v>0</v>
          </cell>
          <cell r="U50">
            <v>517.5</v>
          </cell>
          <cell r="V50">
            <v>0</v>
          </cell>
          <cell r="W50">
            <v>0</v>
          </cell>
          <cell r="X50">
            <v>48.32</v>
          </cell>
        </row>
        <row r="51">
          <cell r="D51" t="str">
            <v>8328</v>
          </cell>
          <cell r="E51" t="str">
            <v>雷耀从</v>
          </cell>
          <cell r="F51">
            <v>39.880000000000003</v>
          </cell>
          <cell r="G51">
            <v>2480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20</v>
          </cell>
          <cell r="M51">
            <v>7215.63</v>
          </cell>
          <cell r="N51">
            <v>88</v>
          </cell>
          <cell r="O51">
            <v>0</v>
          </cell>
          <cell r="P51">
            <v>0</v>
          </cell>
          <cell r="Q51">
            <v>205</v>
          </cell>
          <cell r="R51">
            <v>50</v>
          </cell>
          <cell r="S51">
            <v>9958.6299999999992</v>
          </cell>
          <cell r="T51">
            <v>0</v>
          </cell>
          <cell r="U51">
            <v>517.5</v>
          </cell>
          <cell r="V51">
            <v>0</v>
          </cell>
          <cell r="W51">
            <v>0</v>
          </cell>
          <cell r="X51">
            <v>6.39</v>
          </cell>
        </row>
        <row r="52">
          <cell r="D52" t="str">
            <v>8367</v>
          </cell>
          <cell r="E52" t="str">
            <v>孙玉东</v>
          </cell>
          <cell r="F52">
            <v>39.880000000000003</v>
          </cell>
          <cell r="G52">
            <v>2480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20</v>
          </cell>
          <cell r="M52">
            <v>6713.14</v>
          </cell>
          <cell r="N52">
            <v>92</v>
          </cell>
          <cell r="O52">
            <v>0</v>
          </cell>
          <cell r="P52">
            <v>0</v>
          </cell>
          <cell r="Q52">
            <v>400</v>
          </cell>
          <cell r="R52">
            <v>0</v>
          </cell>
          <cell r="S52">
            <v>9705.14</v>
          </cell>
          <cell r="T52">
            <v>0</v>
          </cell>
          <cell r="U52">
            <v>517.5</v>
          </cell>
          <cell r="V52">
            <v>0</v>
          </cell>
          <cell r="W52">
            <v>0</v>
          </cell>
          <cell r="X52">
            <v>125.63</v>
          </cell>
        </row>
        <row r="53">
          <cell r="D53" t="str">
            <v>8432</v>
          </cell>
          <cell r="E53" t="str">
            <v>韦彩侠</v>
          </cell>
          <cell r="F53">
            <v>42</v>
          </cell>
          <cell r="G53">
            <v>2480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20</v>
          </cell>
          <cell r="M53">
            <v>4450</v>
          </cell>
          <cell r="N53">
            <v>112</v>
          </cell>
          <cell r="O53">
            <v>0</v>
          </cell>
          <cell r="P53">
            <v>0</v>
          </cell>
          <cell r="Q53">
            <v>200</v>
          </cell>
          <cell r="R53">
            <v>50</v>
          </cell>
          <cell r="S53">
            <v>7212</v>
          </cell>
          <cell r="T53">
            <v>0</v>
          </cell>
          <cell r="U53">
            <v>517.5</v>
          </cell>
          <cell r="V53">
            <v>0</v>
          </cell>
          <cell r="W53">
            <v>0</v>
          </cell>
          <cell r="X53">
            <v>0</v>
          </cell>
        </row>
        <row r="54">
          <cell r="D54" t="str">
            <v>8446</v>
          </cell>
          <cell r="E54" t="str">
            <v>高庆芹</v>
          </cell>
          <cell r="F54">
            <v>44.5</v>
          </cell>
          <cell r="G54">
            <v>2480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20</v>
          </cell>
          <cell r="M54">
            <v>4862.5</v>
          </cell>
          <cell r="N54">
            <v>96</v>
          </cell>
          <cell r="O54">
            <v>0</v>
          </cell>
          <cell r="P54">
            <v>0</v>
          </cell>
          <cell r="Q54">
            <v>200</v>
          </cell>
          <cell r="R54">
            <v>0</v>
          </cell>
          <cell r="S54">
            <v>7658.5</v>
          </cell>
          <cell r="T54">
            <v>0</v>
          </cell>
          <cell r="U54">
            <v>517.5</v>
          </cell>
          <cell r="V54">
            <v>0</v>
          </cell>
          <cell r="W54">
            <v>0</v>
          </cell>
          <cell r="X54">
            <v>0</v>
          </cell>
        </row>
        <row r="55">
          <cell r="D55" t="str">
            <v>8459</v>
          </cell>
          <cell r="E55" t="str">
            <v>郭振</v>
          </cell>
          <cell r="F55">
            <v>42.13</v>
          </cell>
          <cell r="G55">
            <v>2480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20</v>
          </cell>
          <cell r="M55">
            <v>5377.25</v>
          </cell>
          <cell r="N55">
            <v>71</v>
          </cell>
          <cell r="O55">
            <v>0</v>
          </cell>
          <cell r="P55">
            <v>0</v>
          </cell>
          <cell r="Q55">
            <v>400</v>
          </cell>
          <cell r="R55">
            <v>0</v>
          </cell>
          <cell r="S55">
            <v>8348.25</v>
          </cell>
          <cell r="T55">
            <v>0</v>
          </cell>
          <cell r="U55">
            <v>517.5</v>
          </cell>
          <cell r="V55">
            <v>0</v>
          </cell>
          <cell r="W55">
            <v>0</v>
          </cell>
          <cell r="X55">
            <v>84.92</v>
          </cell>
        </row>
        <row r="56">
          <cell r="D56" t="str">
            <v>8646</v>
          </cell>
          <cell r="E56" t="str">
            <v>张朝峰</v>
          </cell>
          <cell r="F56">
            <v>41.5</v>
          </cell>
          <cell r="G56">
            <v>2480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5322</v>
          </cell>
          <cell r="N56">
            <v>107</v>
          </cell>
          <cell r="O56">
            <v>0</v>
          </cell>
          <cell r="P56">
            <v>0</v>
          </cell>
          <cell r="Q56">
            <v>240</v>
          </cell>
          <cell r="R56">
            <v>70</v>
          </cell>
          <cell r="S56">
            <v>8079</v>
          </cell>
          <cell r="T56">
            <v>0</v>
          </cell>
          <cell r="U56">
            <v>517.5</v>
          </cell>
          <cell r="V56">
            <v>0</v>
          </cell>
          <cell r="W56">
            <v>0</v>
          </cell>
          <cell r="X56">
            <v>76.849999999999994</v>
          </cell>
        </row>
        <row r="57">
          <cell r="D57" t="str">
            <v>8708</v>
          </cell>
          <cell r="E57" t="str">
            <v>李孟标</v>
          </cell>
          <cell r="F57">
            <v>40.5</v>
          </cell>
          <cell r="G57">
            <v>2480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5008.8599999999997</v>
          </cell>
          <cell r="N57">
            <v>98</v>
          </cell>
          <cell r="O57">
            <v>0</v>
          </cell>
          <cell r="P57">
            <v>0</v>
          </cell>
          <cell r="Q57">
            <v>576</v>
          </cell>
          <cell r="R57">
            <v>0</v>
          </cell>
          <cell r="S57">
            <v>8162.86</v>
          </cell>
          <cell r="T57">
            <v>0</v>
          </cell>
          <cell r="U57">
            <v>517.5</v>
          </cell>
          <cell r="V57">
            <v>0</v>
          </cell>
          <cell r="W57">
            <v>0</v>
          </cell>
          <cell r="X57">
            <v>0</v>
          </cell>
        </row>
        <row r="58">
          <cell r="D58" t="str">
            <v>8773</v>
          </cell>
          <cell r="E58" t="str">
            <v>杜美荣</v>
          </cell>
          <cell r="F58">
            <v>43.5</v>
          </cell>
          <cell r="G58">
            <v>2480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4697.5</v>
          </cell>
          <cell r="N58">
            <v>64</v>
          </cell>
          <cell r="O58">
            <v>0</v>
          </cell>
          <cell r="P58">
            <v>0</v>
          </cell>
          <cell r="Q58">
            <v>200</v>
          </cell>
          <cell r="R58">
            <v>0</v>
          </cell>
          <cell r="S58">
            <v>7441.5</v>
          </cell>
          <cell r="T58">
            <v>0</v>
          </cell>
          <cell r="U58">
            <v>517.5</v>
          </cell>
          <cell r="V58">
            <v>0</v>
          </cell>
          <cell r="W58">
            <v>0</v>
          </cell>
          <cell r="X58">
            <v>0</v>
          </cell>
        </row>
        <row r="59">
          <cell r="D59" t="str">
            <v>8775</v>
          </cell>
          <cell r="E59" t="str">
            <v>杨亚龙</v>
          </cell>
          <cell r="F59">
            <v>40.75</v>
          </cell>
          <cell r="G59">
            <v>2480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6294.29</v>
          </cell>
          <cell r="N59">
            <v>102</v>
          </cell>
          <cell r="O59">
            <v>0</v>
          </cell>
          <cell r="P59">
            <v>0</v>
          </cell>
          <cell r="Q59">
            <v>225</v>
          </cell>
          <cell r="R59">
            <v>50</v>
          </cell>
          <cell r="S59">
            <v>9051.2900000000009</v>
          </cell>
          <cell r="T59">
            <v>0</v>
          </cell>
          <cell r="U59">
            <v>517.5</v>
          </cell>
          <cell r="V59">
            <v>0</v>
          </cell>
          <cell r="W59">
            <v>0</v>
          </cell>
          <cell r="X59">
            <v>52.74</v>
          </cell>
        </row>
        <row r="60">
          <cell r="D60" t="str">
            <v>8798</v>
          </cell>
          <cell r="E60" t="str">
            <v>周登顺</v>
          </cell>
          <cell r="F60">
            <v>42.8</v>
          </cell>
          <cell r="G60">
            <v>2480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5502.2</v>
          </cell>
          <cell r="N60">
            <v>76</v>
          </cell>
          <cell r="O60">
            <v>0</v>
          </cell>
          <cell r="P60">
            <v>0</v>
          </cell>
          <cell r="Q60">
            <v>270</v>
          </cell>
          <cell r="R60">
            <v>100</v>
          </cell>
          <cell r="S60">
            <v>8228.2000000000007</v>
          </cell>
          <cell r="T60">
            <v>0</v>
          </cell>
          <cell r="U60">
            <v>517.5</v>
          </cell>
          <cell r="V60">
            <v>0</v>
          </cell>
          <cell r="W60">
            <v>0</v>
          </cell>
          <cell r="X60">
            <v>0</v>
          </cell>
        </row>
        <row r="61">
          <cell r="D61" t="str">
            <v>8822</v>
          </cell>
          <cell r="E61" t="str">
            <v>张防云</v>
          </cell>
          <cell r="F61">
            <v>43.5</v>
          </cell>
          <cell r="G61">
            <v>2480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4697.5</v>
          </cell>
          <cell r="N61">
            <v>128</v>
          </cell>
          <cell r="O61">
            <v>0</v>
          </cell>
          <cell r="P61">
            <v>0</v>
          </cell>
          <cell r="Q61">
            <v>200</v>
          </cell>
          <cell r="R61">
            <v>50</v>
          </cell>
          <cell r="S61">
            <v>7455.5</v>
          </cell>
          <cell r="T61">
            <v>0</v>
          </cell>
          <cell r="U61">
            <v>517.5</v>
          </cell>
          <cell r="V61">
            <v>0</v>
          </cell>
          <cell r="W61">
            <v>0</v>
          </cell>
          <cell r="X61">
            <v>0</v>
          </cell>
        </row>
        <row r="62">
          <cell r="D62" t="str">
            <v>8829</v>
          </cell>
          <cell r="E62" t="str">
            <v>朱圆龙</v>
          </cell>
          <cell r="F62">
            <v>36.25</v>
          </cell>
          <cell r="G62">
            <v>2480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4518.43</v>
          </cell>
          <cell r="N62">
            <v>64</v>
          </cell>
          <cell r="O62">
            <v>0</v>
          </cell>
          <cell r="P62">
            <v>0</v>
          </cell>
          <cell r="Q62">
            <v>200</v>
          </cell>
          <cell r="R62">
            <v>135</v>
          </cell>
          <cell r="S62">
            <v>7127.43</v>
          </cell>
          <cell r="T62">
            <v>0</v>
          </cell>
          <cell r="U62">
            <v>517.5</v>
          </cell>
          <cell r="V62">
            <v>0</v>
          </cell>
          <cell r="W62">
            <v>0</v>
          </cell>
          <cell r="X62">
            <v>0</v>
          </cell>
        </row>
        <row r="63">
          <cell r="D63" t="str">
            <v>8837</v>
          </cell>
          <cell r="E63" t="str">
            <v>葛建海</v>
          </cell>
          <cell r="F63">
            <v>43.5</v>
          </cell>
          <cell r="G63">
            <v>2480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4697.5</v>
          </cell>
          <cell r="N63">
            <v>160</v>
          </cell>
          <cell r="O63">
            <v>0</v>
          </cell>
          <cell r="P63">
            <v>0</v>
          </cell>
          <cell r="Q63">
            <v>300</v>
          </cell>
          <cell r="R63">
            <v>0</v>
          </cell>
          <cell r="S63">
            <v>7637.5</v>
          </cell>
          <cell r="T63">
            <v>0</v>
          </cell>
          <cell r="U63">
            <v>517.5</v>
          </cell>
          <cell r="V63">
            <v>0</v>
          </cell>
          <cell r="W63">
            <v>0</v>
          </cell>
          <cell r="X63">
            <v>0</v>
          </cell>
        </row>
        <row r="64">
          <cell r="D64" t="str">
            <v>8863</v>
          </cell>
          <cell r="E64" t="str">
            <v>曹攀攀</v>
          </cell>
          <cell r="F64">
            <v>42</v>
          </cell>
          <cell r="G64">
            <v>2480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5290</v>
          </cell>
          <cell r="N64">
            <v>112</v>
          </cell>
          <cell r="O64">
            <v>0</v>
          </cell>
          <cell r="P64">
            <v>0</v>
          </cell>
          <cell r="Q64">
            <v>250</v>
          </cell>
          <cell r="R64">
            <v>20</v>
          </cell>
          <cell r="S64">
            <v>8112</v>
          </cell>
          <cell r="T64">
            <v>0</v>
          </cell>
          <cell r="U64">
            <v>517.5</v>
          </cell>
          <cell r="V64">
            <v>0</v>
          </cell>
          <cell r="W64">
            <v>0</v>
          </cell>
          <cell r="X64">
            <v>0</v>
          </cell>
        </row>
        <row r="65">
          <cell r="D65" t="str">
            <v>8916</v>
          </cell>
          <cell r="E65" t="str">
            <v>余淑芝</v>
          </cell>
          <cell r="F65">
            <v>28.38</v>
          </cell>
          <cell r="G65">
            <v>2480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1777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4257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D66" t="str">
            <v>8965</v>
          </cell>
          <cell r="E66" t="str">
            <v>姚启飞</v>
          </cell>
          <cell r="F66">
            <v>43.5</v>
          </cell>
          <cell r="G66">
            <v>2480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4480</v>
          </cell>
          <cell r="N66">
            <v>120</v>
          </cell>
          <cell r="O66">
            <v>0</v>
          </cell>
          <cell r="P66">
            <v>0</v>
          </cell>
          <cell r="Q66">
            <v>220</v>
          </cell>
          <cell r="R66">
            <v>0</v>
          </cell>
          <cell r="S66">
            <v>7300</v>
          </cell>
          <cell r="T66">
            <v>0</v>
          </cell>
          <cell r="U66">
            <v>517.5</v>
          </cell>
          <cell r="V66">
            <v>0</v>
          </cell>
          <cell r="W66">
            <v>0</v>
          </cell>
          <cell r="X66">
            <v>0</v>
          </cell>
        </row>
        <row r="67">
          <cell r="D67" t="str">
            <v>8981</v>
          </cell>
          <cell r="E67" t="str">
            <v>杨娜娜</v>
          </cell>
          <cell r="F67">
            <v>37.130000000000003</v>
          </cell>
          <cell r="G67">
            <v>2480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3460.8</v>
          </cell>
          <cell r="N67">
            <v>80</v>
          </cell>
          <cell r="O67">
            <v>0</v>
          </cell>
          <cell r="P67">
            <v>0</v>
          </cell>
          <cell r="Q67">
            <v>200</v>
          </cell>
          <cell r="R67">
            <v>15</v>
          </cell>
          <cell r="S67">
            <v>6205.8</v>
          </cell>
          <cell r="T67">
            <v>0</v>
          </cell>
          <cell r="U67">
            <v>517.5</v>
          </cell>
          <cell r="V67">
            <v>0</v>
          </cell>
          <cell r="W67">
            <v>0</v>
          </cell>
          <cell r="X67">
            <v>0</v>
          </cell>
        </row>
        <row r="68">
          <cell r="D68" t="str">
            <v>9012</v>
          </cell>
          <cell r="E68" t="str">
            <v>王浩</v>
          </cell>
          <cell r="F68">
            <v>38.94</v>
          </cell>
          <cell r="G68">
            <v>2480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2971.6</v>
          </cell>
          <cell r="N68">
            <v>60</v>
          </cell>
          <cell r="O68">
            <v>0</v>
          </cell>
          <cell r="P68">
            <v>0</v>
          </cell>
          <cell r="Q68">
            <v>200</v>
          </cell>
          <cell r="R68">
            <v>20</v>
          </cell>
          <cell r="S68">
            <v>5691.6</v>
          </cell>
          <cell r="T68">
            <v>0</v>
          </cell>
          <cell r="U68">
            <v>517.5</v>
          </cell>
          <cell r="V68">
            <v>254</v>
          </cell>
          <cell r="W68">
            <v>0</v>
          </cell>
          <cell r="X68">
            <v>0</v>
          </cell>
        </row>
        <row r="69">
          <cell r="D69" t="str">
            <v>9802</v>
          </cell>
          <cell r="E69" t="str">
            <v>朱国华</v>
          </cell>
          <cell r="F69">
            <v>41.13</v>
          </cell>
          <cell r="G69">
            <v>2480</v>
          </cell>
          <cell r="H69">
            <v>0</v>
          </cell>
          <cell r="I69">
            <v>240</v>
          </cell>
          <cell r="J69">
            <v>728</v>
          </cell>
          <cell r="K69">
            <v>0</v>
          </cell>
          <cell r="L69">
            <v>200</v>
          </cell>
          <cell r="M69">
            <v>4157.3500000000004</v>
          </cell>
          <cell r="N69">
            <v>88</v>
          </cell>
          <cell r="O69">
            <v>0</v>
          </cell>
          <cell r="P69">
            <v>0</v>
          </cell>
          <cell r="Q69">
            <v>390</v>
          </cell>
          <cell r="R69">
            <v>30</v>
          </cell>
          <cell r="S69">
            <v>8253.35</v>
          </cell>
          <cell r="T69">
            <v>0</v>
          </cell>
          <cell r="U69">
            <v>517.5</v>
          </cell>
          <cell r="V69">
            <v>0</v>
          </cell>
          <cell r="W69">
            <v>10</v>
          </cell>
          <cell r="X69">
            <v>52.08</v>
          </cell>
        </row>
        <row r="70">
          <cell r="D70" t="str">
            <v>9807</v>
          </cell>
          <cell r="E70" t="str">
            <v>王良华</v>
          </cell>
          <cell r="F70">
            <v>33.880000000000003</v>
          </cell>
          <cell r="G70">
            <v>2480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200</v>
          </cell>
          <cell r="M70">
            <v>2940.8</v>
          </cell>
          <cell r="N70">
            <v>0</v>
          </cell>
          <cell r="O70">
            <v>0</v>
          </cell>
          <cell r="P70">
            <v>0</v>
          </cell>
          <cell r="Q70">
            <v>200</v>
          </cell>
          <cell r="R70">
            <v>10</v>
          </cell>
          <cell r="S70">
            <v>5810.8</v>
          </cell>
          <cell r="T70">
            <v>0</v>
          </cell>
          <cell r="U70">
            <v>517.5</v>
          </cell>
          <cell r="V70">
            <v>0</v>
          </cell>
          <cell r="W70">
            <v>10</v>
          </cell>
          <cell r="X70">
            <v>0</v>
          </cell>
        </row>
        <row r="71">
          <cell r="F71">
            <v>2652.07</v>
          </cell>
          <cell r="G71">
            <v>171160</v>
          </cell>
          <cell r="H71">
            <v>0</v>
          </cell>
          <cell r="I71">
            <v>2710</v>
          </cell>
          <cell r="J71">
            <v>4924</v>
          </cell>
          <cell r="K71">
            <v>0</v>
          </cell>
          <cell r="L71">
            <v>7760</v>
          </cell>
          <cell r="M71">
            <v>312271.96999999997</v>
          </cell>
          <cell r="N71">
            <v>5023</v>
          </cell>
          <cell r="O71">
            <v>0</v>
          </cell>
          <cell r="P71">
            <v>0</v>
          </cell>
          <cell r="Q71">
            <v>14970</v>
          </cell>
          <cell r="R71">
            <v>2594.3000000000002</v>
          </cell>
          <cell r="S71">
            <v>516224.67</v>
          </cell>
          <cell r="T71">
            <v>0</v>
          </cell>
          <cell r="U71">
            <v>34155</v>
          </cell>
          <cell r="V71">
            <v>2286</v>
          </cell>
          <cell r="W71">
            <v>290</v>
          </cell>
        </row>
        <row r="72">
          <cell r="D72" t="str">
            <v>2006</v>
          </cell>
          <cell r="E72" t="str">
            <v>谈建芳</v>
          </cell>
          <cell r="F72">
            <v>31.06</v>
          </cell>
          <cell r="G72">
            <v>2480</v>
          </cell>
          <cell r="H72">
            <v>0</v>
          </cell>
          <cell r="I72">
            <v>320</v>
          </cell>
          <cell r="J72">
            <v>850</v>
          </cell>
          <cell r="K72">
            <v>0</v>
          </cell>
          <cell r="L72">
            <v>200</v>
          </cell>
          <cell r="M72">
            <v>1674.9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5524.9</v>
          </cell>
          <cell r="T72">
            <v>0</v>
          </cell>
          <cell r="U72">
            <v>517.5</v>
          </cell>
          <cell r="V72">
            <v>0</v>
          </cell>
          <cell r="W72">
            <v>10</v>
          </cell>
          <cell r="X72">
            <v>0.22</v>
          </cell>
        </row>
        <row r="73">
          <cell r="D73" t="str">
            <v>2010</v>
          </cell>
          <cell r="E73" t="str">
            <v>陆叶</v>
          </cell>
          <cell r="F73">
            <v>31.88</v>
          </cell>
          <cell r="G73">
            <v>2480</v>
          </cell>
          <cell r="H73">
            <v>1185.5999999999999</v>
          </cell>
          <cell r="I73">
            <v>740</v>
          </cell>
          <cell r="J73">
            <v>900</v>
          </cell>
          <cell r="K73">
            <v>0</v>
          </cell>
          <cell r="L73">
            <v>120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200</v>
          </cell>
          <cell r="R73">
            <v>0</v>
          </cell>
          <cell r="S73">
            <v>5625.6</v>
          </cell>
          <cell r="T73">
            <v>0</v>
          </cell>
          <cell r="U73">
            <v>517.5</v>
          </cell>
          <cell r="V73">
            <v>254</v>
          </cell>
          <cell r="W73">
            <v>10</v>
          </cell>
          <cell r="X73">
            <v>0</v>
          </cell>
        </row>
        <row r="74">
          <cell r="D74" t="str">
            <v>2012</v>
          </cell>
          <cell r="E74" t="str">
            <v>张萍</v>
          </cell>
          <cell r="F74">
            <v>26.88</v>
          </cell>
          <cell r="G74">
            <v>2480</v>
          </cell>
          <cell r="H74">
            <v>585.6</v>
          </cell>
          <cell r="I74">
            <v>740</v>
          </cell>
          <cell r="J74">
            <v>900</v>
          </cell>
          <cell r="K74">
            <v>0</v>
          </cell>
          <cell r="L74">
            <v>120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200</v>
          </cell>
          <cell r="R74">
            <v>0</v>
          </cell>
          <cell r="S74">
            <v>5025.6000000000004</v>
          </cell>
          <cell r="T74">
            <v>30</v>
          </cell>
          <cell r="U74">
            <v>517.5</v>
          </cell>
          <cell r="V74">
            <v>0</v>
          </cell>
          <cell r="W74">
            <v>10</v>
          </cell>
          <cell r="X74">
            <v>0</v>
          </cell>
        </row>
        <row r="75">
          <cell r="D75" t="str">
            <v>2015</v>
          </cell>
          <cell r="E75" t="str">
            <v>王秋玲</v>
          </cell>
          <cell r="F75">
            <v>39</v>
          </cell>
          <cell r="G75">
            <v>2480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120</v>
          </cell>
          <cell r="M75">
            <v>4040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2</v>
          </cell>
          <cell r="S75">
            <v>6638</v>
          </cell>
          <cell r="T75">
            <v>0</v>
          </cell>
          <cell r="U75">
            <v>517.5</v>
          </cell>
          <cell r="V75">
            <v>0</v>
          </cell>
          <cell r="W75">
            <v>10</v>
          </cell>
          <cell r="X75">
            <v>0</v>
          </cell>
        </row>
        <row r="76">
          <cell r="D76" t="str">
            <v>2022</v>
          </cell>
          <cell r="E76" t="str">
            <v>呙琼</v>
          </cell>
          <cell r="F76">
            <v>32.31</v>
          </cell>
          <cell r="G76">
            <v>2480</v>
          </cell>
          <cell r="H76">
            <v>1237.2</v>
          </cell>
          <cell r="I76">
            <v>720</v>
          </cell>
          <cell r="J76">
            <v>1000</v>
          </cell>
          <cell r="K76">
            <v>0</v>
          </cell>
          <cell r="L76">
            <v>180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5617.2</v>
          </cell>
          <cell r="T76">
            <v>0</v>
          </cell>
          <cell r="U76">
            <v>517.5</v>
          </cell>
          <cell r="V76">
            <v>254</v>
          </cell>
          <cell r="W76">
            <v>10</v>
          </cell>
          <cell r="X76">
            <v>0</v>
          </cell>
        </row>
        <row r="77">
          <cell r="D77" t="str">
            <v>2064</v>
          </cell>
          <cell r="E77" t="str">
            <v>周智慧</v>
          </cell>
          <cell r="F77">
            <v>34.5</v>
          </cell>
          <cell r="G77">
            <v>2480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40</v>
          </cell>
          <cell r="M77">
            <v>3620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6140</v>
          </cell>
          <cell r="T77">
            <v>0</v>
          </cell>
          <cell r="U77">
            <v>517.5</v>
          </cell>
          <cell r="V77">
            <v>0</v>
          </cell>
          <cell r="W77">
            <v>0</v>
          </cell>
          <cell r="X77">
            <v>0</v>
          </cell>
        </row>
        <row r="78">
          <cell r="D78" t="str">
            <v>2074</v>
          </cell>
          <cell r="E78" t="str">
            <v>杨琼</v>
          </cell>
          <cell r="F78">
            <v>37.380000000000003</v>
          </cell>
          <cell r="G78">
            <v>2480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160</v>
          </cell>
          <cell r="M78">
            <v>4402.34</v>
          </cell>
          <cell r="N78">
            <v>0</v>
          </cell>
          <cell r="O78">
            <v>0</v>
          </cell>
          <cell r="P78">
            <v>0</v>
          </cell>
          <cell r="Q78">
            <v>100</v>
          </cell>
          <cell r="R78">
            <v>170</v>
          </cell>
          <cell r="S78">
            <v>6972.34</v>
          </cell>
          <cell r="T78">
            <v>0</v>
          </cell>
          <cell r="U78">
            <v>517.5</v>
          </cell>
          <cell r="V78">
            <v>0</v>
          </cell>
          <cell r="W78">
            <v>10</v>
          </cell>
          <cell r="X78">
            <v>43.64</v>
          </cell>
        </row>
        <row r="79">
          <cell r="D79" t="str">
            <v>2086</v>
          </cell>
          <cell r="E79" t="str">
            <v>王谋胜</v>
          </cell>
          <cell r="F79">
            <v>40.630000000000003</v>
          </cell>
          <cell r="G79">
            <v>2480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160</v>
          </cell>
          <cell r="M79">
            <v>3936.9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6576.9</v>
          </cell>
          <cell r="T79">
            <v>0</v>
          </cell>
          <cell r="U79">
            <v>517.5</v>
          </cell>
          <cell r="V79">
            <v>0</v>
          </cell>
          <cell r="W79">
            <v>0</v>
          </cell>
          <cell r="X79">
            <v>0</v>
          </cell>
        </row>
        <row r="80">
          <cell r="D80" t="str">
            <v>2101</v>
          </cell>
          <cell r="E80" t="str">
            <v>董月琴</v>
          </cell>
          <cell r="F80">
            <v>39.94</v>
          </cell>
          <cell r="G80">
            <v>2480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60</v>
          </cell>
          <cell r="M80">
            <v>4620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16</v>
          </cell>
          <cell r="S80">
            <v>7144</v>
          </cell>
          <cell r="T80">
            <v>0</v>
          </cell>
          <cell r="U80">
            <v>517.5</v>
          </cell>
          <cell r="V80">
            <v>0</v>
          </cell>
          <cell r="W80">
            <v>0</v>
          </cell>
          <cell r="X80">
            <v>0</v>
          </cell>
        </row>
        <row r="81">
          <cell r="D81" t="str">
            <v>2120</v>
          </cell>
          <cell r="E81" t="str">
            <v>王平</v>
          </cell>
          <cell r="F81">
            <v>41.38</v>
          </cell>
          <cell r="G81">
            <v>2480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60</v>
          </cell>
          <cell r="M81">
            <v>4368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6908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57.24</v>
          </cell>
        </row>
        <row r="82">
          <cell r="D82" t="str">
            <v>2128</v>
          </cell>
          <cell r="E82" t="str">
            <v>杨小娟</v>
          </cell>
          <cell r="F82">
            <v>35.19</v>
          </cell>
          <cell r="G82">
            <v>2480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60</v>
          </cell>
          <cell r="M82">
            <v>3594.4</v>
          </cell>
          <cell r="N82">
            <v>0</v>
          </cell>
          <cell r="O82">
            <v>0</v>
          </cell>
          <cell r="P82">
            <v>0</v>
          </cell>
          <cell r="Q82">
            <v>20</v>
          </cell>
          <cell r="R82">
            <v>6</v>
          </cell>
          <cell r="S82">
            <v>6148.4</v>
          </cell>
          <cell r="T82">
            <v>0</v>
          </cell>
          <cell r="U82">
            <v>517.5</v>
          </cell>
          <cell r="V82">
            <v>0</v>
          </cell>
          <cell r="W82">
            <v>0</v>
          </cell>
          <cell r="X82">
            <v>0</v>
          </cell>
        </row>
        <row r="83">
          <cell r="D83" t="str">
            <v>2129</v>
          </cell>
          <cell r="E83" t="str">
            <v>胡利平</v>
          </cell>
          <cell r="F83">
            <v>39.75</v>
          </cell>
          <cell r="G83">
            <v>2480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60</v>
          </cell>
          <cell r="M83">
            <v>4062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2</v>
          </cell>
          <cell r="S83">
            <v>6600</v>
          </cell>
          <cell r="T83">
            <v>0</v>
          </cell>
          <cell r="U83">
            <v>517.5</v>
          </cell>
          <cell r="V83">
            <v>254</v>
          </cell>
          <cell r="W83">
            <v>0</v>
          </cell>
          <cell r="X83">
            <v>24.86</v>
          </cell>
        </row>
        <row r="84">
          <cell r="D84" t="str">
            <v>2132</v>
          </cell>
          <cell r="E84" t="str">
            <v>侯娟</v>
          </cell>
          <cell r="F84">
            <v>38.44</v>
          </cell>
          <cell r="G84">
            <v>2480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60</v>
          </cell>
          <cell r="M84">
            <v>4301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30</v>
          </cell>
          <cell r="S84">
            <v>6811</v>
          </cell>
          <cell r="T84">
            <v>0</v>
          </cell>
          <cell r="U84">
            <v>517.5</v>
          </cell>
          <cell r="V84">
            <v>0</v>
          </cell>
          <cell r="W84">
            <v>10</v>
          </cell>
          <cell r="X84">
            <v>38.81</v>
          </cell>
        </row>
        <row r="85">
          <cell r="D85" t="str">
            <v>2143</v>
          </cell>
          <cell r="E85" t="str">
            <v>王丙苗</v>
          </cell>
          <cell r="F85">
            <v>37.19</v>
          </cell>
          <cell r="G85">
            <v>3200</v>
          </cell>
          <cell r="H85">
            <v>0</v>
          </cell>
          <cell r="I85">
            <v>0</v>
          </cell>
          <cell r="J85">
            <v>600</v>
          </cell>
          <cell r="K85">
            <v>0</v>
          </cell>
          <cell r="L85">
            <v>0</v>
          </cell>
          <cell r="M85">
            <v>3479.69</v>
          </cell>
          <cell r="N85">
            <v>250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7529.69</v>
          </cell>
          <cell r="T85">
            <v>0</v>
          </cell>
          <cell r="U85">
            <v>517.5</v>
          </cell>
          <cell r="V85">
            <v>0</v>
          </cell>
          <cell r="W85">
            <v>10</v>
          </cell>
          <cell r="X85">
            <v>48.28</v>
          </cell>
        </row>
        <row r="86">
          <cell r="D86" t="str">
            <v>2145</v>
          </cell>
          <cell r="E86" t="str">
            <v>况传金</v>
          </cell>
          <cell r="F86">
            <v>40.25</v>
          </cell>
          <cell r="G86">
            <v>2480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40</v>
          </cell>
          <cell r="M86">
            <v>4852.2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7372.2</v>
          </cell>
          <cell r="T86">
            <v>0</v>
          </cell>
          <cell r="U86">
            <v>517.5</v>
          </cell>
          <cell r="V86">
            <v>0</v>
          </cell>
          <cell r="W86">
            <v>0</v>
          </cell>
          <cell r="X86">
            <v>40.700000000000003</v>
          </cell>
        </row>
        <row r="87">
          <cell r="D87" t="str">
            <v>2150</v>
          </cell>
          <cell r="E87" t="str">
            <v>胡红梅</v>
          </cell>
          <cell r="F87">
            <v>8.94</v>
          </cell>
          <cell r="G87">
            <v>2480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40</v>
          </cell>
          <cell r="M87">
            <v>-930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1590</v>
          </cell>
          <cell r="T87">
            <v>0</v>
          </cell>
          <cell r="U87">
            <v>517.5</v>
          </cell>
          <cell r="V87">
            <v>0</v>
          </cell>
          <cell r="W87">
            <v>0</v>
          </cell>
          <cell r="X87">
            <v>0</v>
          </cell>
        </row>
        <row r="88">
          <cell r="D88" t="str">
            <v>2161</v>
          </cell>
          <cell r="E88" t="str">
            <v>陈恩群</v>
          </cell>
          <cell r="F88">
            <v>42.25</v>
          </cell>
          <cell r="G88">
            <v>2480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160</v>
          </cell>
          <cell r="M88">
            <v>4512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2</v>
          </cell>
          <cell r="S88">
            <v>7150</v>
          </cell>
          <cell r="T88">
            <v>0</v>
          </cell>
          <cell r="U88">
            <v>517.5</v>
          </cell>
          <cell r="V88">
            <v>0</v>
          </cell>
          <cell r="W88">
            <v>0</v>
          </cell>
          <cell r="X88">
            <v>48.97</v>
          </cell>
        </row>
        <row r="89">
          <cell r="D89" t="str">
            <v>2212</v>
          </cell>
          <cell r="E89" t="str">
            <v>庞明武</v>
          </cell>
          <cell r="F89">
            <v>38.06</v>
          </cell>
          <cell r="G89">
            <v>2480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140</v>
          </cell>
          <cell r="M89">
            <v>4477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7097</v>
          </cell>
          <cell r="T89">
            <v>0</v>
          </cell>
          <cell r="U89">
            <v>517.5</v>
          </cell>
          <cell r="V89">
            <v>0</v>
          </cell>
          <cell r="W89">
            <v>0</v>
          </cell>
          <cell r="X89">
            <v>0</v>
          </cell>
        </row>
        <row r="90">
          <cell r="D90" t="str">
            <v>2221</v>
          </cell>
          <cell r="E90" t="str">
            <v>林裴琪</v>
          </cell>
          <cell r="F90">
            <v>40.19</v>
          </cell>
          <cell r="G90">
            <v>2480</v>
          </cell>
          <cell r="H90">
            <v>0</v>
          </cell>
          <cell r="I90">
            <v>320</v>
          </cell>
          <cell r="J90">
            <v>900</v>
          </cell>
          <cell r="K90">
            <v>0</v>
          </cell>
          <cell r="L90">
            <v>140</v>
          </cell>
          <cell r="M90">
            <v>3701.22</v>
          </cell>
          <cell r="N90">
            <v>0</v>
          </cell>
          <cell r="O90">
            <v>0</v>
          </cell>
          <cell r="P90">
            <v>0</v>
          </cell>
          <cell r="Q90">
            <v>100</v>
          </cell>
          <cell r="R90">
            <v>370</v>
          </cell>
          <cell r="S90">
            <v>7271.22</v>
          </cell>
          <cell r="T90">
            <v>0</v>
          </cell>
          <cell r="U90">
            <v>517.5</v>
          </cell>
          <cell r="V90">
            <v>0</v>
          </cell>
          <cell r="W90">
            <v>0</v>
          </cell>
          <cell r="X90">
            <v>52.61</v>
          </cell>
        </row>
        <row r="91">
          <cell r="D91" t="str">
            <v>2248</v>
          </cell>
          <cell r="E91" t="str">
            <v>杨长好</v>
          </cell>
          <cell r="F91">
            <v>40.31</v>
          </cell>
          <cell r="G91">
            <v>2480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140</v>
          </cell>
          <cell r="M91">
            <v>4313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6933</v>
          </cell>
          <cell r="T91">
            <v>0</v>
          </cell>
          <cell r="U91">
            <v>517.5</v>
          </cell>
          <cell r="V91">
            <v>0</v>
          </cell>
          <cell r="W91">
            <v>0</v>
          </cell>
          <cell r="X91">
            <v>0</v>
          </cell>
        </row>
        <row r="92">
          <cell r="D92" t="str">
            <v>2263</v>
          </cell>
          <cell r="E92" t="str">
            <v>张容容</v>
          </cell>
          <cell r="F92">
            <v>30</v>
          </cell>
          <cell r="G92">
            <v>2480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120</v>
          </cell>
          <cell r="M92">
            <v>2990.58</v>
          </cell>
          <cell r="N92">
            <v>0</v>
          </cell>
          <cell r="O92">
            <v>0</v>
          </cell>
          <cell r="P92">
            <v>0</v>
          </cell>
          <cell r="Q92">
            <v>200</v>
          </cell>
          <cell r="R92">
            <v>270</v>
          </cell>
          <cell r="S92">
            <v>5520.58</v>
          </cell>
          <cell r="T92">
            <v>0</v>
          </cell>
          <cell r="U92">
            <v>517.5</v>
          </cell>
          <cell r="V92">
            <v>0</v>
          </cell>
          <cell r="W92">
            <v>10</v>
          </cell>
          <cell r="X92">
            <v>0.09</v>
          </cell>
        </row>
        <row r="93">
          <cell r="D93" t="str">
            <v>2270</v>
          </cell>
          <cell r="E93" t="str">
            <v>李进</v>
          </cell>
          <cell r="F93">
            <v>40.5</v>
          </cell>
          <cell r="G93">
            <v>2480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120</v>
          </cell>
          <cell r="M93">
            <v>4990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32</v>
          </cell>
          <cell r="S93">
            <v>7558</v>
          </cell>
          <cell r="T93">
            <v>0</v>
          </cell>
          <cell r="U93">
            <v>517.5</v>
          </cell>
          <cell r="V93">
            <v>0</v>
          </cell>
          <cell r="W93">
            <v>10</v>
          </cell>
          <cell r="X93">
            <v>61.22</v>
          </cell>
        </row>
        <row r="94">
          <cell r="D94" t="str">
            <v>2295</v>
          </cell>
          <cell r="E94" t="str">
            <v>胡庆林</v>
          </cell>
          <cell r="F94">
            <v>34.56</v>
          </cell>
          <cell r="G94">
            <v>2480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160</v>
          </cell>
          <cell r="M94">
            <v>3120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6</v>
          </cell>
          <cell r="S94">
            <v>5754</v>
          </cell>
          <cell r="T94">
            <v>0</v>
          </cell>
          <cell r="U94">
            <v>517.5</v>
          </cell>
          <cell r="V94">
            <v>0</v>
          </cell>
          <cell r="W94">
            <v>10</v>
          </cell>
          <cell r="X94">
            <v>0</v>
          </cell>
        </row>
        <row r="95">
          <cell r="D95" t="str">
            <v>2323</v>
          </cell>
          <cell r="E95" t="str">
            <v>何兰英</v>
          </cell>
          <cell r="F95">
            <v>39.06</v>
          </cell>
          <cell r="G95">
            <v>2480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120</v>
          </cell>
          <cell r="M95">
            <v>4573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26</v>
          </cell>
          <cell r="S95">
            <v>7147</v>
          </cell>
          <cell r="T95">
            <v>0</v>
          </cell>
          <cell r="U95">
            <v>517.5</v>
          </cell>
          <cell r="V95">
            <v>0</v>
          </cell>
          <cell r="W95">
            <v>0</v>
          </cell>
          <cell r="X95">
            <v>35.22</v>
          </cell>
        </row>
        <row r="96">
          <cell r="D96" t="str">
            <v>2369</v>
          </cell>
          <cell r="E96" t="str">
            <v>闵燕</v>
          </cell>
          <cell r="F96">
            <v>34.75</v>
          </cell>
          <cell r="G96">
            <v>2480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80</v>
          </cell>
          <cell r="M96">
            <v>3920</v>
          </cell>
          <cell r="N96">
            <v>0</v>
          </cell>
          <cell r="O96">
            <v>0</v>
          </cell>
          <cell r="P96">
            <v>0</v>
          </cell>
          <cell r="Q96">
            <v>10</v>
          </cell>
          <cell r="R96">
            <v>2</v>
          </cell>
          <cell r="S96">
            <v>6488</v>
          </cell>
          <cell r="T96">
            <v>0</v>
          </cell>
          <cell r="U96">
            <v>517.5</v>
          </cell>
          <cell r="V96">
            <v>254</v>
          </cell>
          <cell r="W96">
            <v>10</v>
          </cell>
          <cell r="X96">
            <v>21.5</v>
          </cell>
        </row>
        <row r="97">
          <cell r="D97" t="str">
            <v>2385</v>
          </cell>
          <cell r="E97" t="str">
            <v>宋冬英</v>
          </cell>
          <cell r="F97">
            <v>42.88</v>
          </cell>
          <cell r="G97">
            <v>2480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80</v>
          </cell>
          <cell r="M97">
            <v>4636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4</v>
          </cell>
          <cell r="S97">
            <v>7192</v>
          </cell>
          <cell r="T97">
            <v>0</v>
          </cell>
          <cell r="U97">
            <v>517.5</v>
          </cell>
          <cell r="V97">
            <v>0</v>
          </cell>
          <cell r="W97">
            <v>0</v>
          </cell>
          <cell r="X97">
            <v>0</v>
          </cell>
        </row>
        <row r="98">
          <cell r="D98" t="str">
            <v>2393</v>
          </cell>
          <cell r="E98" t="str">
            <v>甘小红</v>
          </cell>
          <cell r="F98">
            <v>25.63</v>
          </cell>
          <cell r="G98">
            <v>2480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80</v>
          </cell>
          <cell r="M98">
            <v>2068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4628</v>
          </cell>
          <cell r="T98">
            <v>0</v>
          </cell>
          <cell r="U98">
            <v>517.5</v>
          </cell>
          <cell r="V98">
            <v>0</v>
          </cell>
          <cell r="W98">
            <v>0</v>
          </cell>
          <cell r="X98">
            <v>0</v>
          </cell>
        </row>
        <row r="99">
          <cell r="D99" t="str">
            <v>2394</v>
          </cell>
          <cell r="E99" t="str">
            <v>吴绍慧</v>
          </cell>
          <cell r="F99">
            <v>28.38</v>
          </cell>
          <cell r="G99">
            <v>2480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80</v>
          </cell>
          <cell r="M99">
            <v>1870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4</v>
          </cell>
          <cell r="S99">
            <v>4426</v>
          </cell>
          <cell r="T99">
            <v>0</v>
          </cell>
          <cell r="U99">
            <v>517.5</v>
          </cell>
          <cell r="V99">
            <v>0</v>
          </cell>
          <cell r="W99">
            <v>0</v>
          </cell>
          <cell r="X99">
            <v>0</v>
          </cell>
        </row>
        <row r="100">
          <cell r="D100" t="str">
            <v>2412</v>
          </cell>
          <cell r="E100" t="str">
            <v>方英</v>
          </cell>
          <cell r="F100">
            <v>39.56</v>
          </cell>
          <cell r="G100">
            <v>2480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80</v>
          </cell>
          <cell r="M100">
            <v>4462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10</v>
          </cell>
          <cell r="S100">
            <v>7012</v>
          </cell>
          <cell r="T100">
            <v>0</v>
          </cell>
          <cell r="U100">
            <v>517.5</v>
          </cell>
          <cell r="V100">
            <v>0</v>
          </cell>
          <cell r="W100">
            <v>0</v>
          </cell>
          <cell r="X100">
            <v>0</v>
          </cell>
        </row>
        <row r="101">
          <cell r="D101" t="str">
            <v>2471</v>
          </cell>
          <cell r="E101" t="str">
            <v>刘作新</v>
          </cell>
          <cell r="F101">
            <v>42.25</v>
          </cell>
          <cell r="G101">
            <v>2480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60</v>
          </cell>
          <cell r="M101">
            <v>4544.1499999999996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7084.15</v>
          </cell>
          <cell r="T101">
            <v>0</v>
          </cell>
          <cell r="U101">
            <v>517.5</v>
          </cell>
          <cell r="V101">
            <v>0</v>
          </cell>
          <cell r="W101">
            <v>0</v>
          </cell>
          <cell r="X101">
            <v>0</v>
          </cell>
        </row>
        <row r="102">
          <cell r="D102" t="str">
            <v>2491</v>
          </cell>
          <cell r="E102" t="str">
            <v>谢文丽</v>
          </cell>
          <cell r="F102">
            <v>41.75</v>
          </cell>
          <cell r="G102">
            <v>2480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40</v>
          </cell>
          <cell r="M102">
            <v>4555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7075</v>
          </cell>
          <cell r="T102">
            <v>0</v>
          </cell>
          <cell r="U102">
            <v>517.5</v>
          </cell>
          <cell r="V102">
            <v>0</v>
          </cell>
          <cell r="W102">
            <v>0</v>
          </cell>
          <cell r="X102">
            <v>46.73</v>
          </cell>
        </row>
        <row r="103">
          <cell r="D103" t="str">
            <v>2494</v>
          </cell>
          <cell r="E103" t="str">
            <v>王炳贯</v>
          </cell>
          <cell r="F103">
            <v>39.5</v>
          </cell>
          <cell r="G103">
            <v>2480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20</v>
          </cell>
          <cell r="M103">
            <v>4720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16</v>
          </cell>
          <cell r="S103">
            <v>7204</v>
          </cell>
          <cell r="T103">
            <v>0</v>
          </cell>
          <cell r="U103">
            <v>517.5</v>
          </cell>
          <cell r="V103">
            <v>0</v>
          </cell>
          <cell r="W103">
            <v>0</v>
          </cell>
          <cell r="X103">
            <v>50.6</v>
          </cell>
        </row>
        <row r="104">
          <cell r="D104" t="str">
            <v>2507</v>
          </cell>
          <cell r="E104" t="str">
            <v>刘小红</v>
          </cell>
          <cell r="F104">
            <v>40.06</v>
          </cell>
          <cell r="G104">
            <v>2480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100</v>
          </cell>
          <cell r="M104">
            <v>4310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34</v>
          </cell>
          <cell r="S104">
            <v>6856</v>
          </cell>
          <cell r="T104">
            <v>0</v>
          </cell>
          <cell r="U104">
            <v>517.5</v>
          </cell>
          <cell r="V104">
            <v>0</v>
          </cell>
          <cell r="W104">
            <v>10</v>
          </cell>
          <cell r="X104">
            <v>40.159999999999997</v>
          </cell>
        </row>
        <row r="105">
          <cell r="D105" t="str">
            <v>2510</v>
          </cell>
          <cell r="E105" t="str">
            <v>瞿华</v>
          </cell>
          <cell r="F105">
            <v>40</v>
          </cell>
          <cell r="G105">
            <v>2480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100</v>
          </cell>
          <cell r="M105">
            <v>4420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12</v>
          </cell>
          <cell r="S105">
            <v>6988</v>
          </cell>
          <cell r="T105">
            <v>0</v>
          </cell>
          <cell r="U105">
            <v>517.5</v>
          </cell>
          <cell r="V105">
            <v>0</v>
          </cell>
          <cell r="W105">
            <v>10</v>
          </cell>
          <cell r="X105">
            <v>44.11</v>
          </cell>
        </row>
        <row r="106">
          <cell r="D106" t="str">
            <v>2515</v>
          </cell>
          <cell r="E106" t="str">
            <v>刘媛媛</v>
          </cell>
          <cell r="F106">
            <v>24.25</v>
          </cell>
          <cell r="G106">
            <v>2480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100</v>
          </cell>
          <cell r="M106">
            <v>1652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4232</v>
          </cell>
          <cell r="T106">
            <v>0</v>
          </cell>
          <cell r="U106">
            <v>517.5</v>
          </cell>
          <cell r="V106">
            <v>0</v>
          </cell>
          <cell r="W106">
            <v>10</v>
          </cell>
          <cell r="X106">
            <v>0</v>
          </cell>
        </row>
        <row r="107">
          <cell r="D107" t="str">
            <v>2517</v>
          </cell>
          <cell r="E107" t="str">
            <v>田金芝</v>
          </cell>
          <cell r="F107">
            <v>38.06</v>
          </cell>
          <cell r="G107">
            <v>2480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100</v>
          </cell>
          <cell r="M107">
            <v>3573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6153</v>
          </cell>
          <cell r="T107">
            <v>0</v>
          </cell>
          <cell r="U107">
            <v>517.5</v>
          </cell>
          <cell r="V107">
            <v>0</v>
          </cell>
          <cell r="W107">
            <v>10</v>
          </cell>
          <cell r="X107">
            <v>0</v>
          </cell>
        </row>
        <row r="108">
          <cell r="D108" t="str">
            <v>2537</v>
          </cell>
          <cell r="E108" t="str">
            <v>柯桂荣</v>
          </cell>
          <cell r="F108">
            <v>39.25</v>
          </cell>
          <cell r="G108">
            <v>2480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40</v>
          </cell>
          <cell r="M108">
            <v>4720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30</v>
          </cell>
          <cell r="S108">
            <v>7210</v>
          </cell>
          <cell r="T108">
            <v>0</v>
          </cell>
          <cell r="U108">
            <v>517.5</v>
          </cell>
          <cell r="V108">
            <v>0</v>
          </cell>
          <cell r="W108">
            <v>0</v>
          </cell>
          <cell r="X108">
            <v>50.77</v>
          </cell>
        </row>
        <row r="109">
          <cell r="D109" t="str">
            <v>2546</v>
          </cell>
          <cell r="E109" t="str">
            <v>潘燕</v>
          </cell>
          <cell r="F109">
            <v>39.56</v>
          </cell>
          <cell r="G109">
            <v>2480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40</v>
          </cell>
          <cell r="M109">
            <v>4760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7280</v>
          </cell>
          <cell r="T109">
            <v>0</v>
          </cell>
          <cell r="U109">
            <v>517.5</v>
          </cell>
          <cell r="V109">
            <v>0</v>
          </cell>
          <cell r="W109">
            <v>0</v>
          </cell>
          <cell r="X109">
            <v>46.38</v>
          </cell>
        </row>
        <row r="110">
          <cell r="D110" t="str">
            <v>2548</v>
          </cell>
          <cell r="E110" t="str">
            <v>程素芬</v>
          </cell>
          <cell r="F110">
            <v>35.5</v>
          </cell>
          <cell r="G110">
            <v>2480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40</v>
          </cell>
          <cell r="M110">
            <v>3693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70</v>
          </cell>
          <cell r="S110">
            <v>6143</v>
          </cell>
          <cell r="T110">
            <v>0</v>
          </cell>
          <cell r="U110">
            <v>517.5</v>
          </cell>
          <cell r="V110">
            <v>0</v>
          </cell>
          <cell r="W110">
            <v>0</v>
          </cell>
          <cell r="X110">
            <v>0</v>
          </cell>
        </row>
        <row r="111">
          <cell r="D111" t="str">
            <v>2554</v>
          </cell>
          <cell r="E111" t="str">
            <v>毛利娟</v>
          </cell>
          <cell r="F111">
            <v>36.81</v>
          </cell>
          <cell r="G111">
            <v>2480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40</v>
          </cell>
          <cell r="M111">
            <v>3870.12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12</v>
          </cell>
          <cell r="S111">
            <v>6378.12</v>
          </cell>
          <cell r="T111">
            <v>0</v>
          </cell>
          <cell r="U111">
            <v>517.5</v>
          </cell>
          <cell r="V111">
            <v>0</v>
          </cell>
          <cell r="W111">
            <v>0</v>
          </cell>
          <cell r="X111">
            <v>0</v>
          </cell>
        </row>
        <row r="112">
          <cell r="D112" t="str">
            <v>2559</v>
          </cell>
          <cell r="E112" t="str">
            <v>王芬</v>
          </cell>
          <cell r="F112">
            <v>35.880000000000003</v>
          </cell>
          <cell r="G112">
            <v>2480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40</v>
          </cell>
          <cell r="M112">
            <v>3171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5691</v>
          </cell>
          <cell r="T112">
            <v>0</v>
          </cell>
          <cell r="U112">
            <v>517.5</v>
          </cell>
          <cell r="V112">
            <v>0</v>
          </cell>
          <cell r="W112">
            <v>0</v>
          </cell>
          <cell r="X112">
            <v>0</v>
          </cell>
        </row>
        <row r="113">
          <cell r="D113" t="str">
            <v>2561</v>
          </cell>
          <cell r="E113" t="str">
            <v>刘丽</v>
          </cell>
          <cell r="F113">
            <v>40.31</v>
          </cell>
          <cell r="G113">
            <v>2480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40</v>
          </cell>
          <cell r="M113">
            <v>4295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6815</v>
          </cell>
          <cell r="T113">
            <v>0</v>
          </cell>
          <cell r="U113">
            <v>517.5</v>
          </cell>
          <cell r="V113">
            <v>0</v>
          </cell>
          <cell r="W113">
            <v>0</v>
          </cell>
          <cell r="X113">
            <v>0</v>
          </cell>
        </row>
        <row r="114">
          <cell r="D114" t="str">
            <v>2574</v>
          </cell>
          <cell r="E114" t="str">
            <v>汪秀云</v>
          </cell>
          <cell r="F114">
            <v>19.559999999999999</v>
          </cell>
          <cell r="G114">
            <v>2480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40</v>
          </cell>
          <cell r="M114">
            <v>820</v>
          </cell>
          <cell r="N114">
            <v>798</v>
          </cell>
          <cell r="O114">
            <v>0</v>
          </cell>
          <cell r="P114">
            <v>0</v>
          </cell>
          <cell r="Q114">
            <v>0</v>
          </cell>
          <cell r="R114">
            <v>10</v>
          </cell>
          <cell r="S114">
            <v>4128</v>
          </cell>
          <cell r="T114">
            <v>0</v>
          </cell>
          <cell r="U114">
            <v>517.5</v>
          </cell>
          <cell r="V114">
            <v>0</v>
          </cell>
          <cell r="W114">
            <v>10</v>
          </cell>
          <cell r="X114">
            <v>0</v>
          </cell>
        </row>
        <row r="115">
          <cell r="D115" t="str">
            <v>2581</v>
          </cell>
          <cell r="E115" t="str">
            <v>蔡娟娟</v>
          </cell>
          <cell r="F115">
            <v>35.31</v>
          </cell>
          <cell r="G115">
            <v>2480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40</v>
          </cell>
          <cell r="M115">
            <v>3720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22</v>
          </cell>
          <cell r="S115">
            <v>6218</v>
          </cell>
          <cell r="T115">
            <v>0</v>
          </cell>
          <cell r="U115">
            <v>517.5</v>
          </cell>
          <cell r="V115">
            <v>0</v>
          </cell>
          <cell r="W115">
            <v>0</v>
          </cell>
          <cell r="X115">
            <v>0</v>
          </cell>
        </row>
        <row r="116">
          <cell r="D116" t="str">
            <v>2592</v>
          </cell>
          <cell r="E116" t="str">
            <v>刘玉明</v>
          </cell>
          <cell r="F116">
            <v>43.63</v>
          </cell>
          <cell r="G116">
            <v>2480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40</v>
          </cell>
          <cell r="M116">
            <v>5268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7788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81.3</v>
          </cell>
        </row>
        <row r="117">
          <cell r="D117" t="str">
            <v>2595</v>
          </cell>
          <cell r="E117" t="str">
            <v>汪秀珍</v>
          </cell>
          <cell r="F117">
            <v>41.63</v>
          </cell>
          <cell r="G117">
            <v>2480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40</v>
          </cell>
          <cell r="M117">
            <v>4557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7077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D118" t="str">
            <v>2599</v>
          </cell>
          <cell r="E118" t="str">
            <v>杨智锋</v>
          </cell>
          <cell r="F118">
            <v>34.25</v>
          </cell>
          <cell r="G118">
            <v>4000</v>
          </cell>
          <cell r="H118">
            <v>1470</v>
          </cell>
          <cell r="I118">
            <v>600</v>
          </cell>
          <cell r="J118">
            <v>1400</v>
          </cell>
          <cell r="K118">
            <v>50</v>
          </cell>
          <cell r="L118">
            <v>0</v>
          </cell>
          <cell r="M118">
            <v>-50</v>
          </cell>
          <cell r="N118">
            <v>150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7620</v>
          </cell>
          <cell r="T118">
            <v>0</v>
          </cell>
          <cell r="U118">
            <v>517.5</v>
          </cell>
          <cell r="V118">
            <v>0</v>
          </cell>
          <cell r="W118">
            <v>0</v>
          </cell>
          <cell r="X118">
            <v>33.08</v>
          </cell>
        </row>
        <row r="119">
          <cell r="D119" t="str">
            <v>6104</v>
          </cell>
          <cell r="E119" t="str">
            <v>胡燕华</v>
          </cell>
          <cell r="F119">
            <v>30.56</v>
          </cell>
          <cell r="G119">
            <v>2480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100</v>
          </cell>
          <cell r="M119">
            <v>2620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5200</v>
          </cell>
          <cell r="T119">
            <v>30</v>
          </cell>
          <cell r="U119">
            <v>517.5</v>
          </cell>
          <cell r="V119">
            <v>0</v>
          </cell>
          <cell r="W119">
            <v>10</v>
          </cell>
          <cell r="X119">
            <v>0</v>
          </cell>
        </row>
        <row r="120">
          <cell r="D120" t="str">
            <v>6106</v>
          </cell>
          <cell r="E120" t="str">
            <v>王亚娟</v>
          </cell>
          <cell r="F120">
            <v>37.5</v>
          </cell>
          <cell r="G120">
            <v>2480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140</v>
          </cell>
          <cell r="M120">
            <v>4398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7018</v>
          </cell>
          <cell r="T120">
            <v>0</v>
          </cell>
          <cell r="U120">
            <v>517.5</v>
          </cell>
          <cell r="V120">
            <v>0</v>
          </cell>
          <cell r="W120">
            <v>10</v>
          </cell>
          <cell r="X120">
            <v>45.02</v>
          </cell>
        </row>
        <row r="121">
          <cell r="D121" t="str">
            <v>6108</v>
          </cell>
          <cell r="E121" t="str">
            <v>李月芹</v>
          </cell>
          <cell r="F121">
            <v>40.69</v>
          </cell>
          <cell r="G121">
            <v>2480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120</v>
          </cell>
          <cell r="M121">
            <v>5121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7721</v>
          </cell>
          <cell r="T121">
            <v>0</v>
          </cell>
          <cell r="U121">
            <v>517.5</v>
          </cell>
          <cell r="V121">
            <v>0</v>
          </cell>
          <cell r="W121">
            <v>10</v>
          </cell>
          <cell r="X121">
            <v>0</v>
          </cell>
        </row>
        <row r="122">
          <cell r="D122" t="str">
            <v>6109</v>
          </cell>
          <cell r="E122" t="str">
            <v>任家斌</v>
          </cell>
          <cell r="F122">
            <v>41.56</v>
          </cell>
          <cell r="G122">
            <v>2480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100</v>
          </cell>
          <cell r="M122">
            <v>4990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7570</v>
          </cell>
          <cell r="T122">
            <v>0</v>
          </cell>
          <cell r="U122">
            <v>517.5</v>
          </cell>
          <cell r="V122">
            <v>0</v>
          </cell>
          <cell r="W122">
            <v>0</v>
          </cell>
          <cell r="X122">
            <v>9.3800000000000008</v>
          </cell>
        </row>
        <row r="123">
          <cell r="D123" t="str">
            <v>6112</v>
          </cell>
          <cell r="E123" t="str">
            <v>胡金红</v>
          </cell>
          <cell r="F123">
            <v>40.75</v>
          </cell>
          <cell r="G123">
            <v>2480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80</v>
          </cell>
          <cell r="M123">
            <v>4407.7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6967.7</v>
          </cell>
          <cell r="T123">
            <v>0</v>
          </cell>
          <cell r="U123">
            <v>517.5</v>
          </cell>
          <cell r="V123">
            <v>0</v>
          </cell>
          <cell r="W123">
            <v>0</v>
          </cell>
          <cell r="X123">
            <v>6.3</v>
          </cell>
        </row>
        <row r="124">
          <cell r="D124" t="str">
            <v>6116</v>
          </cell>
          <cell r="E124" t="str">
            <v>欧阳淑霞</v>
          </cell>
          <cell r="F124">
            <v>41.13</v>
          </cell>
          <cell r="G124">
            <v>2480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100</v>
          </cell>
          <cell r="M124">
            <v>5187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7767</v>
          </cell>
          <cell r="T124">
            <v>0</v>
          </cell>
          <cell r="U124">
            <v>517.5</v>
          </cell>
          <cell r="V124">
            <v>0</v>
          </cell>
          <cell r="W124">
            <v>10</v>
          </cell>
          <cell r="X124">
            <v>52.48</v>
          </cell>
        </row>
        <row r="125">
          <cell r="D125" t="str">
            <v>8214</v>
          </cell>
          <cell r="E125" t="str">
            <v>汪同党</v>
          </cell>
          <cell r="F125">
            <v>38.94</v>
          </cell>
          <cell r="G125">
            <v>2480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60</v>
          </cell>
          <cell r="M125">
            <v>4696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7236</v>
          </cell>
          <cell r="T125">
            <v>0</v>
          </cell>
          <cell r="U125">
            <v>517.5</v>
          </cell>
          <cell r="V125">
            <v>0</v>
          </cell>
          <cell r="W125">
            <v>0</v>
          </cell>
          <cell r="X125">
            <v>51.56</v>
          </cell>
        </row>
        <row r="126">
          <cell r="D126" t="str">
            <v>8264</v>
          </cell>
          <cell r="E126" t="str">
            <v>马绪苹</v>
          </cell>
          <cell r="F126">
            <v>39.94</v>
          </cell>
          <cell r="G126">
            <v>2480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20</v>
          </cell>
          <cell r="M126">
            <v>4420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28</v>
          </cell>
          <cell r="S126">
            <v>6892</v>
          </cell>
          <cell r="T126">
            <v>0</v>
          </cell>
          <cell r="U126">
            <v>517.5</v>
          </cell>
          <cell r="V126">
            <v>0</v>
          </cell>
          <cell r="W126">
            <v>0</v>
          </cell>
          <cell r="X126">
            <v>41.24</v>
          </cell>
        </row>
        <row r="127">
          <cell r="D127" t="str">
            <v>8265</v>
          </cell>
          <cell r="E127" t="str">
            <v>陶蕴</v>
          </cell>
          <cell r="F127">
            <v>41.31</v>
          </cell>
          <cell r="G127">
            <v>2480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20</v>
          </cell>
          <cell r="M127">
            <v>3964.36</v>
          </cell>
          <cell r="N127">
            <v>0</v>
          </cell>
          <cell r="O127">
            <v>0</v>
          </cell>
          <cell r="P127">
            <v>0</v>
          </cell>
          <cell r="Q127">
            <v>100</v>
          </cell>
          <cell r="R127">
            <v>16</v>
          </cell>
          <cell r="S127">
            <v>6548.36</v>
          </cell>
          <cell r="T127">
            <v>0</v>
          </cell>
          <cell r="U127">
            <v>517.5</v>
          </cell>
          <cell r="V127">
            <v>0</v>
          </cell>
          <cell r="W127">
            <v>0</v>
          </cell>
          <cell r="X127">
            <v>0</v>
          </cell>
        </row>
        <row r="128">
          <cell r="D128" t="str">
            <v>8277</v>
          </cell>
          <cell r="E128" t="str">
            <v>潘春燕</v>
          </cell>
          <cell r="F128">
            <v>39.5</v>
          </cell>
          <cell r="G128">
            <v>2480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20</v>
          </cell>
          <cell r="M128">
            <v>4320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24</v>
          </cell>
          <cell r="S128">
            <v>6796</v>
          </cell>
          <cell r="T128">
            <v>0</v>
          </cell>
          <cell r="U128">
            <v>517.5</v>
          </cell>
          <cell r="V128">
            <v>0</v>
          </cell>
          <cell r="W128">
            <v>0</v>
          </cell>
          <cell r="X128">
            <v>0</v>
          </cell>
        </row>
        <row r="129">
          <cell r="D129" t="str">
            <v>8345</v>
          </cell>
          <cell r="E129" t="str">
            <v>耿三平</v>
          </cell>
          <cell r="F129">
            <v>33.69</v>
          </cell>
          <cell r="G129">
            <v>2480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20</v>
          </cell>
          <cell r="M129">
            <v>3120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5620</v>
          </cell>
          <cell r="T129">
            <v>0</v>
          </cell>
          <cell r="U129">
            <v>517.5</v>
          </cell>
          <cell r="V129">
            <v>0</v>
          </cell>
          <cell r="W129">
            <v>0</v>
          </cell>
          <cell r="X129">
            <v>0</v>
          </cell>
        </row>
        <row r="130">
          <cell r="D130" t="str">
            <v>8354</v>
          </cell>
          <cell r="E130" t="str">
            <v>朱红红</v>
          </cell>
          <cell r="F130">
            <v>39.630000000000003</v>
          </cell>
          <cell r="G130">
            <v>2480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20</v>
          </cell>
          <cell r="M130">
            <v>4184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24</v>
          </cell>
          <cell r="S130">
            <v>6660</v>
          </cell>
          <cell r="T130">
            <v>0</v>
          </cell>
          <cell r="U130">
            <v>517.5</v>
          </cell>
          <cell r="V130">
            <v>0</v>
          </cell>
          <cell r="W130">
            <v>0</v>
          </cell>
          <cell r="X130">
            <v>0</v>
          </cell>
        </row>
        <row r="131">
          <cell r="D131" t="str">
            <v>8378</v>
          </cell>
          <cell r="E131" t="str">
            <v>宋天涯</v>
          </cell>
          <cell r="F131">
            <v>37.44</v>
          </cell>
          <cell r="G131">
            <v>2480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20</v>
          </cell>
          <cell r="M131">
            <v>4320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6820</v>
          </cell>
          <cell r="T131">
            <v>0</v>
          </cell>
          <cell r="U131">
            <v>517.5</v>
          </cell>
          <cell r="V131">
            <v>0</v>
          </cell>
          <cell r="W131">
            <v>0</v>
          </cell>
          <cell r="X131">
            <v>26.93</v>
          </cell>
        </row>
        <row r="132">
          <cell r="D132" t="str">
            <v>8398</v>
          </cell>
          <cell r="E132" t="str">
            <v>杨俊杰</v>
          </cell>
          <cell r="F132">
            <v>37.630000000000003</v>
          </cell>
          <cell r="G132">
            <v>2480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20</v>
          </cell>
          <cell r="M132">
            <v>3961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8</v>
          </cell>
          <cell r="S132">
            <v>6453</v>
          </cell>
          <cell r="T132">
            <v>0</v>
          </cell>
          <cell r="U132">
            <v>517.5</v>
          </cell>
          <cell r="V132">
            <v>0</v>
          </cell>
          <cell r="W132">
            <v>0</v>
          </cell>
          <cell r="X132">
            <v>0</v>
          </cell>
        </row>
        <row r="133">
          <cell r="D133" t="str">
            <v>8504</v>
          </cell>
          <cell r="E133" t="str">
            <v>宋燕</v>
          </cell>
          <cell r="F133">
            <v>35.75</v>
          </cell>
          <cell r="G133">
            <v>2480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20</v>
          </cell>
          <cell r="M133">
            <v>3268</v>
          </cell>
          <cell r="N133">
            <v>0</v>
          </cell>
          <cell r="O133">
            <v>0</v>
          </cell>
          <cell r="P133">
            <v>0</v>
          </cell>
          <cell r="Q133">
            <v>5</v>
          </cell>
          <cell r="R133">
            <v>0</v>
          </cell>
          <cell r="S133">
            <v>5773</v>
          </cell>
          <cell r="T133">
            <v>0</v>
          </cell>
          <cell r="U133">
            <v>517.5</v>
          </cell>
          <cell r="V133">
            <v>0</v>
          </cell>
          <cell r="W133">
            <v>10</v>
          </cell>
          <cell r="X133">
            <v>0</v>
          </cell>
        </row>
        <row r="134">
          <cell r="D134" t="str">
            <v>8520</v>
          </cell>
          <cell r="E134" t="str">
            <v>万良萍</v>
          </cell>
          <cell r="F134">
            <v>33.880000000000003</v>
          </cell>
          <cell r="G134">
            <v>2480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20</v>
          </cell>
          <cell r="M134">
            <v>3122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5622</v>
          </cell>
          <cell r="T134">
            <v>0</v>
          </cell>
          <cell r="U134">
            <v>517.5</v>
          </cell>
          <cell r="V134">
            <v>0</v>
          </cell>
          <cell r="W134">
            <v>10</v>
          </cell>
          <cell r="X134">
            <v>0</v>
          </cell>
        </row>
        <row r="135">
          <cell r="D135" t="str">
            <v>8521</v>
          </cell>
          <cell r="E135" t="str">
            <v>褚慧敏</v>
          </cell>
          <cell r="F135">
            <v>36.44</v>
          </cell>
          <cell r="G135">
            <v>2480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20</v>
          </cell>
          <cell r="M135">
            <v>3470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2</v>
          </cell>
          <cell r="S135">
            <v>5968</v>
          </cell>
          <cell r="T135">
            <v>0</v>
          </cell>
          <cell r="U135">
            <v>517.5</v>
          </cell>
          <cell r="V135">
            <v>0</v>
          </cell>
          <cell r="W135">
            <v>0</v>
          </cell>
          <cell r="X135">
            <v>0</v>
          </cell>
        </row>
        <row r="136">
          <cell r="D136" t="str">
            <v>8563</v>
          </cell>
          <cell r="E136" t="str">
            <v>曹云花</v>
          </cell>
          <cell r="F136">
            <v>35</v>
          </cell>
          <cell r="G136">
            <v>2480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20</v>
          </cell>
          <cell r="M136">
            <v>3742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10</v>
          </cell>
          <cell r="S136">
            <v>6232</v>
          </cell>
          <cell r="T136">
            <v>0</v>
          </cell>
          <cell r="U136">
            <v>517.5</v>
          </cell>
          <cell r="V136">
            <v>254</v>
          </cell>
          <cell r="W136">
            <v>0</v>
          </cell>
          <cell r="X136">
            <v>0</v>
          </cell>
        </row>
        <row r="137">
          <cell r="D137" t="str">
            <v>8569</v>
          </cell>
          <cell r="E137" t="str">
            <v>刘强雨</v>
          </cell>
          <cell r="F137">
            <v>38.69</v>
          </cell>
          <cell r="G137">
            <v>2480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20</v>
          </cell>
          <cell r="M137">
            <v>4220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2</v>
          </cell>
          <cell r="S137">
            <v>6718</v>
          </cell>
          <cell r="T137">
            <v>0</v>
          </cell>
          <cell r="U137">
            <v>517.5</v>
          </cell>
          <cell r="V137">
            <v>0</v>
          </cell>
          <cell r="W137">
            <v>0</v>
          </cell>
          <cell r="X137">
            <v>0</v>
          </cell>
        </row>
        <row r="138">
          <cell r="D138" t="str">
            <v>8685</v>
          </cell>
          <cell r="E138" t="str">
            <v>刘喜辉</v>
          </cell>
          <cell r="F138">
            <v>37.19</v>
          </cell>
          <cell r="G138">
            <v>2480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3593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6073</v>
          </cell>
          <cell r="T138">
            <v>0</v>
          </cell>
          <cell r="U138">
            <v>517.5</v>
          </cell>
          <cell r="V138">
            <v>0</v>
          </cell>
          <cell r="W138">
            <v>0</v>
          </cell>
          <cell r="X138">
            <v>0</v>
          </cell>
        </row>
        <row r="139">
          <cell r="D139" t="str">
            <v>8726</v>
          </cell>
          <cell r="E139" t="str">
            <v>康勇</v>
          </cell>
          <cell r="F139">
            <v>45.31</v>
          </cell>
          <cell r="G139">
            <v>2480</v>
          </cell>
          <cell r="H139">
            <v>2797.2</v>
          </cell>
          <cell r="I139">
            <v>720</v>
          </cell>
          <cell r="J139">
            <v>1500</v>
          </cell>
          <cell r="K139">
            <v>0</v>
          </cell>
          <cell r="L139">
            <v>140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200</v>
          </cell>
          <cell r="R139">
            <v>0</v>
          </cell>
          <cell r="S139">
            <v>7837.2</v>
          </cell>
          <cell r="T139">
            <v>0</v>
          </cell>
          <cell r="U139">
            <v>517.5</v>
          </cell>
          <cell r="V139">
            <v>254</v>
          </cell>
          <cell r="W139">
            <v>10</v>
          </cell>
          <cell r="X139">
            <v>61.97</v>
          </cell>
        </row>
        <row r="140">
          <cell r="D140" t="str">
            <v>8776</v>
          </cell>
          <cell r="E140" t="str">
            <v>项田田</v>
          </cell>
          <cell r="F140">
            <v>37.31</v>
          </cell>
          <cell r="G140">
            <v>2480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3971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6</v>
          </cell>
          <cell r="S140">
            <v>6445</v>
          </cell>
          <cell r="T140">
            <v>0</v>
          </cell>
          <cell r="U140">
            <v>517.5</v>
          </cell>
          <cell r="V140">
            <v>0</v>
          </cell>
          <cell r="W140">
            <v>0</v>
          </cell>
          <cell r="X140">
            <v>0</v>
          </cell>
        </row>
        <row r="141">
          <cell r="D141" t="str">
            <v>8786</v>
          </cell>
          <cell r="E141" t="str">
            <v>王燕</v>
          </cell>
          <cell r="F141">
            <v>35.880000000000003</v>
          </cell>
          <cell r="G141">
            <v>2480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3620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8</v>
          </cell>
          <cell r="S141">
            <v>6092</v>
          </cell>
          <cell r="T141">
            <v>0</v>
          </cell>
          <cell r="U141">
            <v>517.5</v>
          </cell>
          <cell r="V141">
            <v>0</v>
          </cell>
          <cell r="W141">
            <v>0</v>
          </cell>
          <cell r="X141">
            <v>0</v>
          </cell>
        </row>
        <row r="142">
          <cell r="D142" t="str">
            <v>8791</v>
          </cell>
          <cell r="E142" t="str">
            <v>徐吉梅</v>
          </cell>
          <cell r="F142">
            <v>35.880000000000003</v>
          </cell>
          <cell r="G142">
            <v>2480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4157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6637</v>
          </cell>
          <cell r="T142">
            <v>0</v>
          </cell>
          <cell r="U142">
            <v>517.5</v>
          </cell>
          <cell r="V142">
            <v>0</v>
          </cell>
          <cell r="W142">
            <v>0</v>
          </cell>
          <cell r="X142">
            <v>0</v>
          </cell>
        </row>
        <row r="143">
          <cell r="D143" t="str">
            <v>8797</v>
          </cell>
          <cell r="E143" t="str">
            <v>桂晶莹</v>
          </cell>
          <cell r="F143">
            <v>38.130000000000003</v>
          </cell>
          <cell r="G143">
            <v>2480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3620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6</v>
          </cell>
          <cell r="S143">
            <v>6094</v>
          </cell>
          <cell r="T143">
            <v>0</v>
          </cell>
          <cell r="U143">
            <v>517.5</v>
          </cell>
          <cell r="V143">
            <v>0</v>
          </cell>
          <cell r="W143">
            <v>0</v>
          </cell>
          <cell r="X143">
            <v>0</v>
          </cell>
        </row>
        <row r="144">
          <cell r="D144" t="str">
            <v>8800</v>
          </cell>
          <cell r="E144" t="str">
            <v>张纪永</v>
          </cell>
          <cell r="F144">
            <v>39.19</v>
          </cell>
          <cell r="G144">
            <v>2480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4545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7025</v>
          </cell>
          <cell r="T144">
            <v>0</v>
          </cell>
          <cell r="U144">
            <v>517.5</v>
          </cell>
          <cell r="V144">
            <v>0</v>
          </cell>
          <cell r="W144">
            <v>0</v>
          </cell>
          <cell r="X144">
            <v>0</v>
          </cell>
        </row>
        <row r="145">
          <cell r="D145" t="str">
            <v>8801</v>
          </cell>
          <cell r="E145" t="str">
            <v>韩士领</v>
          </cell>
          <cell r="F145">
            <v>43</v>
          </cell>
          <cell r="G145">
            <v>2480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5620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8100</v>
          </cell>
          <cell r="T145">
            <v>0</v>
          </cell>
          <cell r="U145">
            <v>517.5</v>
          </cell>
          <cell r="V145">
            <v>0</v>
          </cell>
          <cell r="W145">
            <v>0</v>
          </cell>
          <cell r="X145">
            <v>0</v>
          </cell>
        </row>
        <row r="146">
          <cell r="D146" t="str">
            <v>8804</v>
          </cell>
          <cell r="E146" t="str">
            <v>万良清</v>
          </cell>
          <cell r="F146">
            <v>40.56</v>
          </cell>
          <cell r="G146">
            <v>2480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4082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6562</v>
          </cell>
          <cell r="T146">
            <v>0</v>
          </cell>
          <cell r="U146">
            <v>517.5</v>
          </cell>
          <cell r="V146">
            <v>0</v>
          </cell>
          <cell r="W146">
            <v>0</v>
          </cell>
          <cell r="X146">
            <v>0</v>
          </cell>
        </row>
        <row r="147">
          <cell r="D147" t="str">
            <v>8826</v>
          </cell>
          <cell r="E147" t="str">
            <v>柳爱香</v>
          </cell>
          <cell r="F147">
            <v>40.56</v>
          </cell>
          <cell r="G147">
            <v>2480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4020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4</v>
          </cell>
          <cell r="S147">
            <v>6496</v>
          </cell>
          <cell r="T147">
            <v>0</v>
          </cell>
          <cell r="U147">
            <v>517.5</v>
          </cell>
          <cell r="V147">
            <v>0</v>
          </cell>
          <cell r="W147">
            <v>0</v>
          </cell>
          <cell r="X147">
            <v>0</v>
          </cell>
        </row>
        <row r="148">
          <cell r="D148" t="str">
            <v>8827</v>
          </cell>
          <cell r="E148" t="str">
            <v>文欣</v>
          </cell>
          <cell r="F148">
            <v>40.25</v>
          </cell>
          <cell r="G148">
            <v>2480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3930.35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2</v>
          </cell>
          <cell r="S148">
            <v>6408.35</v>
          </cell>
          <cell r="T148">
            <v>0</v>
          </cell>
          <cell r="U148">
            <v>517.5</v>
          </cell>
          <cell r="V148">
            <v>0</v>
          </cell>
          <cell r="W148">
            <v>0</v>
          </cell>
          <cell r="X148">
            <v>0</v>
          </cell>
        </row>
        <row r="149">
          <cell r="D149" t="str">
            <v>8838</v>
          </cell>
          <cell r="E149" t="str">
            <v>李富云</v>
          </cell>
          <cell r="F149">
            <v>35.630000000000003</v>
          </cell>
          <cell r="G149">
            <v>2480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3493.35</v>
          </cell>
          <cell r="N149">
            <v>0</v>
          </cell>
          <cell r="O149">
            <v>0</v>
          </cell>
          <cell r="P149">
            <v>0</v>
          </cell>
          <cell r="Q149">
            <v>5</v>
          </cell>
          <cell r="R149">
            <v>0</v>
          </cell>
          <cell r="S149">
            <v>5978.35</v>
          </cell>
          <cell r="T149">
            <v>0</v>
          </cell>
          <cell r="U149">
            <v>517.5</v>
          </cell>
          <cell r="V149">
            <v>0</v>
          </cell>
          <cell r="W149">
            <v>0</v>
          </cell>
          <cell r="X149">
            <v>0</v>
          </cell>
        </row>
        <row r="150">
          <cell r="D150" t="str">
            <v>8839</v>
          </cell>
          <cell r="E150" t="str">
            <v>郑欢</v>
          </cell>
          <cell r="F150">
            <v>34.56</v>
          </cell>
          <cell r="G150">
            <v>2480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3320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5800</v>
          </cell>
          <cell r="T150">
            <v>0</v>
          </cell>
          <cell r="U150">
            <v>517.5</v>
          </cell>
          <cell r="V150">
            <v>0</v>
          </cell>
          <cell r="W150">
            <v>0</v>
          </cell>
          <cell r="X150">
            <v>0</v>
          </cell>
        </row>
        <row r="151">
          <cell r="D151" t="str">
            <v>8855</v>
          </cell>
          <cell r="E151" t="str">
            <v>李梅</v>
          </cell>
          <cell r="F151">
            <v>37.06</v>
          </cell>
          <cell r="G151">
            <v>2480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4020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45</v>
          </cell>
          <cell r="S151">
            <v>6455</v>
          </cell>
          <cell r="T151">
            <v>0</v>
          </cell>
          <cell r="U151">
            <v>517.5</v>
          </cell>
          <cell r="V151">
            <v>0</v>
          </cell>
          <cell r="W151">
            <v>0</v>
          </cell>
          <cell r="X151">
            <v>0</v>
          </cell>
        </row>
        <row r="152">
          <cell r="D152" t="str">
            <v>8860</v>
          </cell>
          <cell r="E152" t="str">
            <v>罗文秀</v>
          </cell>
          <cell r="F152">
            <v>36</v>
          </cell>
          <cell r="G152">
            <v>2480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3270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8</v>
          </cell>
          <cell r="S152">
            <v>5742</v>
          </cell>
          <cell r="T152">
            <v>0</v>
          </cell>
          <cell r="U152">
            <v>517.5</v>
          </cell>
          <cell r="V152">
            <v>0</v>
          </cell>
          <cell r="W152">
            <v>0</v>
          </cell>
          <cell r="X152">
            <v>0</v>
          </cell>
        </row>
        <row r="153">
          <cell r="D153" t="str">
            <v>8868</v>
          </cell>
          <cell r="E153" t="str">
            <v>李士旺</v>
          </cell>
          <cell r="F153">
            <v>31.56</v>
          </cell>
          <cell r="G153">
            <v>2480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3050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5530</v>
          </cell>
          <cell r="T153">
            <v>0</v>
          </cell>
          <cell r="U153">
            <v>517.5</v>
          </cell>
          <cell r="V153">
            <v>0</v>
          </cell>
          <cell r="W153">
            <v>0</v>
          </cell>
          <cell r="X153">
            <v>0</v>
          </cell>
        </row>
        <row r="154">
          <cell r="D154" t="str">
            <v>8869</v>
          </cell>
          <cell r="E154" t="str">
            <v>方春芬</v>
          </cell>
          <cell r="F154">
            <v>34.5</v>
          </cell>
          <cell r="G154">
            <v>2480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3120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4</v>
          </cell>
          <cell r="S154">
            <v>5596</v>
          </cell>
          <cell r="T154">
            <v>0</v>
          </cell>
          <cell r="U154">
            <v>517.5</v>
          </cell>
          <cell r="V154">
            <v>0</v>
          </cell>
          <cell r="W154">
            <v>0</v>
          </cell>
          <cell r="X154">
            <v>0</v>
          </cell>
        </row>
        <row r="155">
          <cell r="D155" t="str">
            <v>8877</v>
          </cell>
          <cell r="E155" t="str">
            <v>李志信</v>
          </cell>
          <cell r="F155">
            <v>35.630000000000003</v>
          </cell>
          <cell r="G155">
            <v>2480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3620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6100</v>
          </cell>
          <cell r="T155">
            <v>0</v>
          </cell>
          <cell r="U155">
            <v>517.5</v>
          </cell>
          <cell r="V155">
            <v>0</v>
          </cell>
          <cell r="W155">
            <v>0</v>
          </cell>
          <cell r="X155">
            <v>0</v>
          </cell>
        </row>
        <row r="156">
          <cell r="D156" t="str">
            <v>8878</v>
          </cell>
          <cell r="E156" t="str">
            <v>肖志强</v>
          </cell>
          <cell r="F156">
            <v>38.630000000000003</v>
          </cell>
          <cell r="G156">
            <v>2480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4406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6886</v>
          </cell>
          <cell r="T156">
            <v>0</v>
          </cell>
          <cell r="U156">
            <v>517.5</v>
          </cell>
          <cell r="V156">
            <v>0</v>
          </cell>
          <cell r="W156">
            <v>0</v>
          </cell>
          <cell r="X156">
            <v>0</v>
          </cell>
        </row>
        <row r="157">
          <cell r="D157" t="str">
            <v>8879</v>
          </cell>
          <cell r="E157" t="str">
            <v>曹家英</v>
          </cell>
          <cell r="F157">
            <v>43.38</v>
          </cell>
          <cell r="G157">
            <v>2480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5003.21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7483.21</v>
          </cell>
          <cell r="T157">
            <v>0</v>
          </cell>
          <cell r="U157">
            <v>517.5</v>
          </cell>
          <cell r="V157">
            <v>0</v>
          </cell>
          <cell r="W157">
            <v>0</v>
          </cell>
          <cell r="X157">
            <v>0</v>
          </cell>
        </row>
        <row r="158">
          <cell r="D158" t="str">
            <v>8880</v>
          </cell>
          <cell r="E158" t="str">
            <v>朱鲁翠</v>
          </cell>
          <cell r="F158">
            <v>36.06</v>
          </cell>
          <cell r="G158">
            <v>2480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3520</v>
          </cell>
          <cell r="N158">
            <v>0</v>
          </cell>
          <cell r="O158">
            <v>0</v>
          </cell>
          <cell r="P158">
            <v>0</v>
          </cell>
          <cell r="Q158">
            <v>16</v>
          </cell>
          <cell r="R158">
            <v>0</v>
          </cell>
          <cell r="S158">
            <v>6016</v>
          </cell>
          <cell r="T158">
            <v>0</v>
          </cell>
          <cell r="U158">
            <v>517.5</v>
          </cell>
          <cell r="V158">
            <v>0</v>
          </cell>
          <cell r="W158">
            <v>0</v>
          </cell>
          <cell r="X158">
            <v>0</v>
          </cell>
        </row>
        <row r="159">
          <cell r="D159" t="str">
            <v>8892</v>
          </cell>
          <cell r="E159" t="str">
            <v>张士美</v>
          </cell>
          <cell r="F159">
            <v>40.31</v>
          </cell>
          <cell r="G159">
            <v>2480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4184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6664</v>
          </cell>
          <cell r="T159">
            <v>0</v>
          </cell>
          <cell r="U159">
            <v>517.5</v>
          </cell>
          <cell r="V159">
            <v>0</v>
          </cell>
          <cell r="W159">
            <v>0</v>
          </cell>
          <cell r="X159">
            <v>0</v>
          </cell>
        </row>
        <row r="160">
          <cell r="D160" t="str">
            <v>8897</v>
          </cell>
          <cell r="E160" t="str">
            <v>刘双双</v>
          </cell>
          <cell r="F160">
            <v>38.19</v>
          </cell>
          <cell r="G160">
            <v>2480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4020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18</v>
          </cell>
          <cell r="S160">
            <v>6482</v>
          </cell>
          <cell r="T160">
            <v>0</v>
          </cell>
          <cell r="U160">
            <v>517.5</v>
          </cell>
          <cell r="V160">
            <v>0</v>
          </cell>
          <cell r="W160">
            <v>0</v>
          </cell>
          <cell r="X160">
            <v>0</v>
          </cell>
        </row>
        <row r="161">
          <cell r="D161" t="str">
            <v>8898</v>
          </cell>
          <cell r="E161" t="str">
            <v>郭毛腾</v>
          </cell>
          <cell r="F161">
            <v>35.880000000000003</v>
          </cell>
          <cell r="G161">
            <v>2480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2597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5077</v>
          </cell>
          <cell r="T161">
            <v>0</v>
          </cell>
          <cell r="U161">
            <v>517.5</v>
          </cell>
          <cell r="V161">
            <v>0</v>
          </cell>
          <cell r="W161">
            <v>0</v>
          </cell>
          <cell r="X161">
            <v>0</v>
          </cell>
        </row>
        <row r="162">
          <cell r="D162" t="str">
            <v>8914</v>
          </cell>
          <cell r="E162" t="str">
            <v>韩珍</v>
          </cell>
          <cell r="F162">
            <v>38.56</v>
          </cell>
          <cell r="G162">
            <v>2480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3820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26</v>
          </cell>
          <cell r="S162">
            <v>6274</v>
          </cell>
          <cell r="T162">
            <v>0</v>
          </cell>
          <cell r="U162">
            <v>517.5</v>
          </cell>
          <cell r="V162">
            <v>0</v>
          </cell>
          <cell r="W162">
            <v>0</v>
          </cell>
          <cell r="X162">
            <v>0</v>
          </cell>
        </row>
        <row r="163">
          <cell r="D163" t="str">
            <v>8915</v>
          </cell>
          <cell r="E163" t="str">
            <v>陈霞</v>
          </cell>
          <cell r="F163">
            <v>38.69</v>
          </cell>
          <cell r="G163">
            <v>2480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2564</v>
          </cell>
          <cell r="N163">
            <v>0</v>
          </cell>
          <cell r="O163">
            <v>0</v>
          </cell>
          <cell r="P163">
            <v>0</v>
          </cell>
          <cell r="Q163">
            <v>200</v>
          </cell>
          <cell r="R163">
            <v>95</v>
          </cell>
          <cell r="S163">
            <v>5149</v>
          </cell>
          <cell r="T163">
            <v>0</v>
          </cell>
          <cell r="U163">
            <v>517.5</v>
          </cell>
          <cell r="V163">
            <v>0</v>
          </cell>
          <cell r="W163">
            <v>0</v>
          </cell>
          <cell r="X163">
            <v>0</v>
          </cell>
        </row>
        <row r="164">
          <cell r="D164" t="str">
            <v>8922</v>
          </cell>
          <cell r="E164" t="str">
            <v>张江伟</v>
          </cell>
          <cell r="F164">
            <v>42.19</v>
          </cell>
          <cell r="G164">
            <v>2480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2640.4</v>
          </cell>
          <cell r="N164">
            <v>0</v>
          </cell>
          <cell r="O164">
            <v>0</v>
          </cell>
          <cell r="P164">
            <v>0</v>
          </cell>
          <cell r="Q164">
            <v>200</v>
          </cell>
          <cell r="R164">
            <v>2</v>
          </cell>
          <cell r="S164">
            <v>5318.4</v>
          </cell>
          <cell r="T164">
            <v>0</v>
          </cell>
          <cell r="U164">
            <v>517.5</v>
          </cell>
          <cell r="V164">
            <v>0</v>
          </cell>
          <cell r="W164">
            <v>0</v>
          </cell>
          <cell r="X164">
            <v>0</v>
          </cell>
        </row>
        <row r="165">
          <cell r="D165" t="str">
            <v>8923</v>
          </cell>
          <cell r="E165" t="str">
            <v>潘红</v>
          </cell>
          <cell r="F165">
            <v>39</v>
          </cell>
          <cell r="G165">
            <v>2480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4075.3</v>
          </cell>
          <cell r="N165">
            <v>0</v>
          </cell>
          <cell r="O165">
            <v>0</v>
          </cell>
          <cell r="P165">
            <v>0</v>
          </cell>
          <cell r="Q165">
            <v>255</v>
          </cell>
          <cell r="R165">
            <v>64</v>
          </cell>
          <cell r="S165">
            <v>6746.3</v>
          </cell>
          <cell r="T165">
            <v>0</v>
          </cell>
          <cell r="U165">
            <v>517.5</v>
          </cell>
          <cell r="V165">
            <v>0</v>
          </cell>
          <cell r="W165">
            <v>0</v>
          </cell>
          <cell r="X165">
            <v>0</v>
          </cell>
        </row>
        <row r="166">
          <cell r="D166" t="str">
            <v>8943</v>
          </cell>
          <cell r="E166" t="str">
            <v>曹军艳</v>
          </cell>
          <cell r="F166">
            <v>40.5</v>
          </cell>
          <cell r="G166">
            <v>2480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3320.05</v>
          </cell>
          <cell r="N166">
            <v>0</v>
          </cell>
          <cell r="O166">
            <v>0</v>
          </cell>
          <cell r="P166">
            <v>0</v>
          </cell>
          <cell r="Q166">
            <v>25</v>
          </cell>
          <cell r="R166">
            <v>2</v>
          </cell>
          <cell r="S166">
            <v>5823.05</v>
          </cell>
          <cell r="T166">
            <v>0</v>
          </cell>
          <cell r="U166">
            <v>517.5</v>
          </cell>
          <cell r="V166">
            <v>0</v>
          </cell>
          <cell r="W166">
            <v>0</v>
          </cell>
          <cell r="X166">
            <v>0</v>
          </cell>
        </row>
        <row r="167">
          <cell r="D167" t="str">
            <v>8949</v>
          </cell>
          <cell r="E167" t="str">
            <v>郭云霞</v>
          </cell>
          <cell r="F167">
            <v>40.25</v>
          </cell>
          <cell r="G167">
            <v>2480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4120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30</v>
          </cell>
          <cell r="S167">
            <v>6570</v>
          </cell>
          <cell r="T167">
            <v>0</v>
          </cell>
          <cell r="U167">
            <v>517.5</v>
          </cell>
          <cell r="V167">
            <v>0</v>
          </cell>
          <cell r="W167">
            <v>0</v>
          </cell>
          <cell r="X167">
            <v>0</v>
          </cell>
        </row>
        <row r="168">
          <cell r="D168" t="str">
            <v>8950</v>
          </cell>
          <cell r="E168" t="str">
            <v>常中梅</v>
          </cell>
          <cell r="F168">
            <v>34.25</v>
          </cell>
          <cell r="G168">
            <v>2480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2523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5003</v>
          </cell>
          <cell r="T168">
            <v>0</v>
          </cell>
          <cell r="U168">
            <v>517.5</v>
          </cell>
          <cell r="V168">
            <v>0</v>
          </cell>
          <cell r="W168">
            <v>0</v>
          </cell>
          <cell r="X168">
            <v>0</v>
          </cell>
        </row>
        <row r="169">
          <cell r="D169" t="str">
            <v>8951</v>
          </cell>
          <cell r="E169" t="str">
            <v>张玲玲</v>
          </cell>
          <cell r="F169">
            <v>39.5</v>
          </cell>
          <cell r="G169">
            <v>2480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3319.85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34</v>
          </cell>
          <cell r="S169">
            <v>5765.85</v>
          </cell>
          <cell r="T169">
            <v>0</v>
          </cell>
          <cell r="U169">
            <v>517.5</v>
          </cell>
          <cell r="V169">
            <v>0</v>
          </cell>
          <cell r="W169">
            <v>0</v>
          </cell>
          <cell r="X169">
            <v>0</v>
          </cell>
        </row>
        <row r="170">
          <cell r="D170" t="str">
            <v>8952</v>
          </cell>
          <cell r="E170" t="str">
            <v>王炳坦</v>
          </cell>
          <cell r="F170">
            <v>33.880000000000003</v>
          </cell>
          <cell r="G170">
            <v>2480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2202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16</v>
          </cell>
          <cell r="S170">
            <v>4666</v>
          </cell>
          <cell r="T170">
            <v>0</v>
          </cell>
          <cell r="U170">
            <v>517.5</v>
          </cell>
          <cell r="V170">
            <v>0</v>
          </cell>
          <cell r="W170">
            <v>0</v>
          </cell>
          <cell r="X170">
            <v>0</v>
          </cell>
        </row>
        <row r="171">
          <cell r="D171" t="str">
            <v>8953</v>
          </cell>
          <cell r="E171" t="str">
            <v>曹小凤</v>
          </cell>
          <cell r="F171">
            <v>38.25</v>
          </cell>
          <cell r="G171">
            <v>2480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3434.7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5914.7</v>
          </cell>
          <cell r="T171">
            <v>0</v>
          </cell>
          <cell r="U171">
            <v>517.5</v>
          </cell>
          <cell r="V171">
            <v>0</v>
          </cell>
          <cell r="W171">
            <v>0</v>
          </cell>
          <cell r="X171">
            <v>0</v>
          </cell>
        </row>
        <row r="172">
          <cell r="D172" t="str">
            <v>8954</v>
          </cell>
          <cell r="E172" t="str">
            <v>欧坤</v>
          </cell>
          <cell r="F172">
            <v>32.56</v>
          </cell>
          <cell r="G172">
            <v>2480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2070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2</v>
          </cell>
          <cell r="S172">
            <v>4548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D173" t="str">
            <v>8958</v>
          </cell>
          <cell r="E173" t="str">
            <v>何永梅</v>
          </cell>
          <cell r="F173">
            <v>5.81</v>
          </cell>
          <cell r="G173">
            <v>2480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-1680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800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D174" t="str">
            <v>8964</v>
          </cell>
          <cell r="E174" t="str">
            <v>易守连</v>
          </cell>
          <cell r="F174">
            <v>27.44</v>
          </cell>
          <cell r="G174">
            <v>2480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1641</v>
          </cell>
          <cell r="N174">
            <v>0</v>
          </cell>
          <cell r="O174">
            <v>0</v>
          </cell>
          <cell r="P174">
            <v>0</v>
          </cell>
          <cell r="Q174">
            <v>5</v>
          </cell>
          <cell r="R174">
            <v>14</v>
          </cell>
          <cell r="S174">
            <v>4112</v>
          </cell>
          <cell r="T174">
            <v>0</v>
          </cell>
          <cell r="U174">
            <v>517.5</v>
          </cell>
          <cell r="V174">
            <v>0</v>
          </cell>
          <cell r="W174">
            <v>0</v>
          </cell>
          <cell r="X174">
            <v>0</v>
          </cell>
        </row>
        <row r="175">
          <cell r="D175" t="str">
            <v>8974</v>
          </cell>
          <cell r="E175" t="str">
            <v>余玉东</v>
          </cell>
          <cell r="F175">
            <v>37.44</v>
          </cell>
          <cell r="G175">
            <v>2480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3225.9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5705.9</v>
          </cell>
          <cell r="T175">
            <v>0</v>
          </cell>
          <cell r="U175">
            <v>517.5</v>
          </cell>
          <cell r="V175">
            <v>0</v>
          </cell>
          <cell r="W175">
            <v>0</v>
          </cell>
          <cell r="X175">
            <v>0</v>
          </cell>
        </row>
        <row r="176">
          <cell r="D176" t="str">
            <v>8976</v>
          </cell>
          <cell r="E176" t="str">
            <v>房璐璐</v>
          </cell>
          <cell r="F176">
            <v>40.75</v>
          </cell>
          <cell r="G176">
            <v>2480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3420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5900</v>
          </cell>
          <cell r="T176">
            <v>0</v>
          </cell>
          <cell r="U176">
            <v>517.5</v>
          </cell>
          <cell r="V176">
            <v>0</v>
          </cell>
          <cell r="W176">
            <v>0</v>
          </cell>
          <cell r="X176">
            <v>0</v>
          </cell>
        </row>
        <row r="177">
          <cell r="D177" t="str">
            <v>8977</v>
          </cell>
          <cell r="E177" t="str">
            <v>路家云</v>
          </cell>
          <cell r="F177">
            <v>42.88</v>
          </cell>
          <cell r="G177">
            <v>2480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4220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6700</v>
          </cell>
          <cell r="T177">
            <v>0</v>
          </cell>
          <cell r="U177">
            <v>517.5</v>
          </cell>
          <cell r="V177">
            <v>0</v>
          </cell>
          <cell r="W177">
            <v>0</v>
          </cell>
          <cell r="X177">
            <v>0</v>
          </cell>
        </row>
        <row r="178">
          <cell r="D178" t="str">
            <v>8980</v>
          </cell>
          <cell r="E178" t="str">
            <v>李朋振</v>
          </cell>
          <cell r="F178">
            <v>37.75</v>
          </cell>
          <cell r="G178">
            <v>2480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3120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5600</v>
          </cell>
          <cell r="T178">
            <v>0</v>
          </cell>
          <cell r="U178">
            <v>517.5</v>
          </cell>
          <cell r="V178">
            <v>0</v>
          </cell>
          <cell r="W178">
            <v>0</v>
          </cell>
          <cell r="X178">
            <v>0</v>
          </cell>
        </row>
        <row r="179">
          <cell r="D179" t="str">
            <v>8982</v>
          </cell>
          <cell r="E179" t="str">
            <v>石李</v>
          </cell>
          <cell r="F179">
            <v>35.630000000000003</v>
          </cell>
          <cell r="G179">
            <v>2480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3120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5600</v>
          </cell>
          <cell r="T179">
            <v>0</v>
          </cell>
          <cell r="U179">
            <v>517.5</v>
          </cell>
          <cell r="V179">
            <v>0</v>
          </cell>
          <cell r="W179">
            <v>0</v>
          </cell>
          <cell r="X179">
            <v>0</v>
          </cell>
        </row>
        <row r="180">
          <cell r="D180" t="str">
            <v>8984</v>
          </cell>
          <cell r="E180" t="str">
            <v>吴甜</v>
          </cell>
          <cell r="F180">
            <v>24.69</v>
          </cell>
          <cell r="G180">
            <v>2480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470</v>
          </cell>
          <cell r="N180">
            <v>410.4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3360.4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D181" t="str">
            <v>8986</v>
          </cell>
          <cell r="E181" t="str">
            <v>上官义</v>
          </cell>
          <cell r="F181">
            <v>36.81</v>
          </cell>
          <cell r="G181">
            <v>2480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4020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22</v>
          </cell>
          <cell r="S181">
            <v>6478</v>
          </cell>
          <cell r="T181">
            <v>0</v>
          </cell>
          <cell r="U181">
            <v>517.5</v>
          </cell>
          <cell r="V181">
            <v>0</v>
          </cell>
          <cell r="W181">
            <v>0</v>
          </cell>
          <cell r="X181">
            <v>0</v>
          </cell>
        </row>
        <row r="182">
          <cell r="D182" t="str">
            <v>8987</v>
          </cell>
          <cell r="E182" t="str">
            <v>段宏魁</v>
          </cell>
          <cell r="F182">
            <v>40.19</v>
          </cell>
          <cell r="G182">
            <v>2480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4152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6632</v>
          </cell>
          <cell r="T182">
            <v>0</v>
          </cell>
          <cell r="U182">
            <v>517.5</v>
          </cell>
          <cell r="V182">
            <v>0</v>
          </cell>
          <cell r="W182">
            <v>0</v>
          </cell>
          <cell r="X182">
            <v>0</v>
          </cell>
        </row>
        <row r="183">
          <cell r="D183" t="str">
            <v>8991</v>
          </cell>
          <cell r="E183" t="str">
            <v>莫永云</v>
          </cell>
          <cell r="F183">
            <v>39</v>
          </cell>
          <cell r="G183">
            <v>2480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3186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5666</v>
          </cell>
          <cell r="T183">
            <v>0</v>
          </cell>
          <cell r="U183">
            <v>517.5</v>
          </cell>
          <cell r="V183">
            <v>0</v>
          </cell>
          <cell r="W183">
            <v>0</v>
          </cell>
          <cell r="X183">
            <v>0</v>
          </cell>
        </row>
        <row r="184">
          <cell r="D184" t="str">
            <v>8995</v>
          </cell>
          <cell r="E184" t="str">
            <v>丁书辉</v>
          </cell>
          <cell r="F184">
            <v>8.8800000000000008</v>
          </cell>
          <cell r="G184">
            <v>2480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-1460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1020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D185" t="str">
            <v>9017</v>
          </cell>
          <cell r="E185" t="str">
            <v>李周居</v>
          </cell>
          <cell r="F185">
            <v>34.630000000000003</v>
          </cell>
          <cell r="G185">
            <v>2480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2520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5000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D186" t="str">
            <v>9018</v>
          </cell>
          <cell r="E186" t="str">
            <v>李约成</v>
          </cell>
          <cell r="F186">
            <v>38.06</v>
          </cell>
          <cell r="G186">
            <v>2480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3120.85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5600.85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D187" t="str">
            <v>9027</v>
          </cell>
          <cell r="E187" t="str">
            <v>张娟娟</v>
          </cell>
          <cell r="F187">
            <v>31</v>
          </cell>
          <cell r="G187">
            <v>2480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1720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4200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D188" t="str">
            <v>9029</v>
          </cell>
          <cell r="E188" t="str">
            <v>段冬梅</v>
          </cell>
          <cell r="F188">
            <v>26.38</v>
          </cell>
          <cell r="G188">
            <v>2480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1724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4204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D189" t="str">
            <v>9031</v>
          </cell>
          <cell r="E189" t="str">
            <v>闫苗苗</v>
          </cell>
          <cell r="F189">
            <v>20.88</v>
          </cell>
          <cell r="G189">
            <v>2480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250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2730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D190" t="str">
            <v>9035</v>
          </cell>
          <cell r="E190" t="str">
            <v>王丹丹</v>
          </cell>
          <cell r="F190">
            <v>10.38</v>
          </cell>
          <cell r="G190">
            <v>2480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-1180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1300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D191" t="str">
            <v>9942</v>
          </cell>
          <cell r="E191" t="str">
            <v>郭玲</v>
          </cell>
          <cell r="F191">
            <v>12.44</v>
          </cell>
          <cell r="G191">
            <v>2480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-880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1600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D192" t="str">
            <v>9943</v>
          </cell>
          <cell r="E192" t="str">
            <v>赵丽峰</v>
          </cell>
          <cell r="F192">
            <v>4</v>
          </cell>
          <cell r="G192">
            <v>2480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-1980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500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F193">
            <v>4301.76</v>
          </cell>
          <cell r="G193">
            <v>302320</v>
          </cell>
          <cell r="H193">
            <v>7275.6</v>
          </cell>
          <cell r="I193">
            <v>4160</v>
          </cell>
          <cell r="J193">
            <v>8050</v>
          </cell>
          <cell r="K193">
            <v>50</v>
          </cell>
          <cell r="L193">
            <v>4980</v>
          </cell>
          <cell r="M193">
            <v>395384.52</v>
          </cell>
          <cell r="N193">
            <v>1608.4</v>
          </cell>
          <cell r="O193">
            <v>0</v>
          </cell>
          <cell r="P193">
            <v>0</v>
          </cell>
          <cell r="Q193">
            <v>1841</v>
          </cell>
          <cell r="R193">
            <v>1680</v>
          </cell>
          <cell r="S193">
            <v>723989.52</v>
          </cell>
          <cell r="T193">
            <v>60</v>
          </cell>
          <cell r="U193">
            <v>54855</v>
          </cell>
          <cell r="V193">
            <v>1524</v>
          </cell>
          <cell r="W193">
            <v>240</v>
          </cell>
        </row>
        <row r="194">
          <cell r="D194" t="str">
            <v>2063</v>
          </cell>
          <cell r="E194" t="str">
            <v>晁宽明</v>
          </cell>
          <cell r="F194">
            <v>39.44</v>
          </cell>
          <cell r="G194">
            <v>2480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40</v>
          </cell>
          <cell r="M194">
            <v>4224.8</v>
          </cell>
          <cell r="N194">
            <v>0</v>
          </cell>
          <cell r="O194">
            <v>0</v>
          </cell>
          <cell r="P194">
            <v>0</v>
          </cell>
          <cell r="Q194">
            <v>200</v>
          </cell>
          <cell r="R194">
            <v>0</v>
          </cell>
          <cell r="S194">
            <v>6944.8</v>
          </cell>
          <cell r="T194">
            <v>0</v>
          </cell>
          <cell r="U194">
            <v>517.5</v>
          </cell>
          <cell r="V194">
            <v>0</v>
          </cell>
          <cell r="W194">
            <v>0</v>
          </cell>
          <cell r="X194">
            <v>0</v>
          </cell>
        </row>
        <row r="195">
          <cell r="D195" t="str">
            <v>3003</v>
          </cell>
          <cell r="E195" t="str">
            <v>任少梅</v>
          </cell>
          <cell r="F195">
            <v>31.69</v>
          </cell>
          <cell r="G195">
            <v>2480</v>
          </cell>
          <cell r="H195">
            <v>1162.8</v>
          </cell>
          <cell r="I195">
            <v>740</v>
          </cell>
          <cell r="J195">
            <v>900</v>
          </cell>
          <cell r="K195">
            <v>0</v>
          </cell>
          <cell r="L195">
            <v>200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200</v>
          </cell>
          <cell r="R195">
            <v>0</v>
          </cell>
          <cell r="S195">
            <v>5682.8</v>
          </cell>
          <cell r="T195">
            <v>0</v>
          </cell>
          <cell r="U195">
            <v>517.5</v>
          </cell>
          <cell r="V195">
            <v>0</v>
          </cell>
          <cell r="W195">
            <v>10</v>
          </cell>
          <cell r="X195">
            <v>0</v>
          </cell>
        </row>
        <row r="196">
          <cell r="D196" t="str">
            <v>3004</v>
          </cell>
          <cell r="E196" t="str">
            <v>黄斌</v>
          </cell>
          <cell r="F196">
            <v>33</v>
          </cell>
          <cell r="G196">
            <v>2480</v>
          </cell>
          <cell r="H196">
            <v>1320</v>
          </cell>
          <cell r="I196">
            <v>940</v>
          </cell>
          <cell r="J196">
            <v>1100</v>
          </cell>
          <cell r="K196">
            <v>0</v>
          </cell>
          <cell r="L196">
            <v>180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200</v>
          </cell>
          <cell r="R196">
            <v>0</v>
          </cell>
          <cell r="S196">
            <v>6220</v>
          </cell>
          <cell r="T196">
            <v>0</v>
          </cell>
          <cell r="U196">
            <v>517.5</v>
          </cell>
          <cell r="V196">
            <v>0</v>
          </cell>
          <cell r="W196">
            <v>10</v>
          </cell>
          <cell r="X196">
            <v>21.07</v>
          </cell>
        </row>
        <row r="197">
          <cell r="D197" t="str">
            <v>3007</v>
          </cell>
          <cell r="E197" t="str">
            <v>王波</v>
          </cell>
          <cell r="F197">
            <v>37.75</v>
          </cell>
          <cell r="G197">
            <v>4000</v>
          </cell>
          <cell r="H197">
            <v>1890</v>
          </cell>
          <cell r="I197">
            <v>700</v>
          </cell>
          <cell r="J197">
            <v>1400</v>
          </cell>
          <cell r="K197">
            <v>0</v>
          </cell>
          <cell r="L197">
            <v>0</v>
          </cell>
          <cell r="M197">
            <v>100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8090</v>
          </cell>
          <cell r="T197">
            <v>0</v>
          </cell>
          <cell r="U197">
            <v>517.5</v>
          </cell>
          <cell r="V197">
            <v>0</v>
          </cell>
          <cell r="W197">
            <v>10</v>
          </cell>
          <cell r="X197">
            <v>77.180000000000007</v>
          </cell>
        </row>
        <row r="198">
          <cell r="D198" t="str">
            <v>3008</v>
          </cell>
          <cell r="E198" t="str">
            <v>顾桂萍</v>
          </cell>
          <cell r="F198">
            <v>30.63</v>
          </cell>
          <cell r="G198">
            <v>2480</v>
          </cell>
          <cell r="H198">
            <v>1035.5999999999999</v>
          </cell>
          <cell r="I198">
            <v>740</v>
          </cell>
          <cell r="J198">
            <v>900</v>
          </cell>
          <cell r="K198">
            <v>0</v>
          </cell>
          <cell r="L198">
            <v>180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5335.6</v>
          </cell>
          <cell r="T198">
            <v>0</v>
          </cell>
          <cell r="U198">
            <v>517.5</v>
          </cell>
          <cell r="V198">
            <v>254</v>
          </cell>
          <cell r="W198">
            <v>10</v>
          </cell>
          <cell r="X198">
            <v>0</v>
          </cell>
        </row>
        <row r="199">
          <cell r="D199" t="str">
            <v>3016</v>
          </cell>
          <cell r="E199" t="str">
            <v>姚顺</v>
          </cell>
          <cell r="F199">
            <v>37.56</v>
          </cell>
          <cell r="G199">
            <v>2480</v>
          </cell>
          <cell r="H199">
            <v>0</v>
          </cell>
          <cell r="I199">
            <v>620</v>
          </cell>
          <cell r="J199">
            <v>900</v>
          </cell>
          <cell r="K199">
            <v>0</v>
          </cell>
          <cell r="L199">
            <v>160</v>
          </cell>
          <cell r="M199">
            <v>3015.57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120</v>
          </cell>
          <cell r="S199">
            <v>7055.57</v>
          </cell>
          <cell r="T199">
            <v>0</v>
          </cell>
          <cell r="U199">
            <v>517.5</v>
          </cell>
          <cell r="V199">
            <v>0</v>
          </cell>
          <cell r="W199">
            <v>0</v>
          </cell>
          <cell r="X199">
            <v>46.14</v>
          </cell>
        </row>
        <row r="200">
          <cell r="D200" t="str">
            <v>3018</v>
          </cell>
          <cell r="E200" t="str">
            <v>牟静静</v>
          </cell>
          <cell r="F200">
            <v>31.25</v>
          </cell>
          <cell r="G200">
            <v>2480</v>
          </cell>
          <cell r="H200">
            <v>1110</v>
          </cell>
          <cell r="I200">
            <v>740</v>
          </cell>
          <cell r="J200">
            <v>900</v>
          </cell>
          <cell r="K200">
            <v>0</v>
          </cell>
          <cell r="L200">
            <v>80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200</v>
          </cell>
          <cell r="R200">
            <v>0</v>
          </cell>
          <cell r="S200">
            <v>5510</v>
          </cell>
          <cell r="T200">
            <v>0</v>
          </cell>
          <cell r="U200">
            <v>517.5</v>
          </cell>
          <cell r="V200">
            <v>0</v>
          </cell>
          <cell r="W200">
            <v>10</v>
          </cell>
          <cell r="X200">
            <v>0</v>
          </cell>
        </row>
        <row r="201">
          <cell r="D201" t="str">
            <v>3027</v>
          </cell>
          <cell r="E201" t="str">
            <v>顾玉莲</v>
          </cell>
          <cell r="F201">
            <v>29.31</v>
          </cell>
          <cell r="G201">
            <v>2480</v>
          </cell>
          <cell r="H201">
            <v>877.2</v>
          </cell>
          <cell r="I201">
            <v>740</v>
          </cell>
          <cell r="J201">
            <v>900</v>
          </cell>
          <cell r="K201">
            <v>0</v>
          </cell>
          <cell r="L201">
            <v>40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5037.2</v>
          </cell>
          <cell r="T201">
            <v>0</v>
          </cell>
          <cell r="U201">
            <v>517.5</v>
          </cell>
          <cell r="V201">
            <v>254</v>
          </cell>
          <cell r="W201">
            <v>10</v>
          </cell>
          <cell r="X201">
            <v>0</v>
          </cell>
        </row>
        <row r="202">
          <cell r="D202" t="str">
            <v>3028</v>
          </cell>
          <cell r="E202" t="str">
            <v>李卫明</v>
          </cell>
          <cell r="F202">
            <v>41.06</v>
          </cell>
          <cell r="G202">
            <v>2480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200</v>
          </cell>
          <cell r="M202">
            <v>4294.8999999999996</v>
          </cell>
          <cell r="N202">
            <v>0</v>
          </cell>
          <cell r="O202">
            <v>0</v>
          </cell>
          <cell r="P202">
            <v>0</v>
          </cell>
          <cell r="Q202">
            <v>200</v>
          </cell>
          <cell r="R202">
            <v>0</v>
          </cell>
          <cell r="S202">
            <v>7174.9</v>
          </cell>
          <cell r="T202">
            <v>0</v>
          </cell>
          <cell r="U202">
            <v>517.5</v>
          </cell>
          <cell r="V202">
            <v>0</v>
          </cell>
          <cell r="W202">
            <v>10</v>
          </cell>
          <cell r="X202">
            <v>49.72</v>
          </cell>
        </row>
        <row r="203">
          <cell r="D203" t="str">
            <v>3033</v>
          </cell>
          <cell r="E203" t="str">
            <v>蔡惠娟</v>
          </cell>
          <cell r="F203">
            <v>40.130000000000003</v>
          </cell>
          <cell r="G203">
            <v>2480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200</v>
          </cell>
          <cell r="M203">
            <v>4141.45</v>
          </cell>
          <cell r="N203">
            <v>0</v>
          </cell>
          <cell r="O203">
            <v>0</v>
          </cell>
          <cell r="P203">
            <v>0</v>
          </cell>
          <cell r="Q203">
            <v>210</v>
          </cell>
          <cell r="R203">
            <v>4</v>
          </cell>
          <cell r="S203">
            <v>7027.45</v>
          </cell>
          <cell r="T203">
            <v>0</v>
          </cell>
          <cell r="U203">
            <v>517.5</v>
          </cell>
          <cell r="V203">
            <v>0</v>
          </cell>
          <cell r="W203">
            <v>10</v>
          </cell>
          <cell r="X203">
            <v>45.3</v>
          </cell>
        </row>
        <row r="204">
          <cell r="D204" t="str">
            <v>3034</v>
          </cell>
          <cell r="E204" t="str">
            <v>张芬</v>
          </cell>
          <cell r="F204">
            <v>43.31</v>
          </cell>
          <cell r="G204">
            <v>2480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200</v>
          </cell>
          <cell r="M204">
            <v>5319.4</v>
          </cell>
          <cell r="N204">
            <v>0</v>
          </cell>
          <cell r="O204">
            <v>0</v>
          </cell>
          <cell r="P204">
            <v>0</v>
          </cell>
          <cell r="Q204">
            <v>200</v>
          </cell>
          <cell r="R204">
            <v>52</v>
          </cell>
          <cell r="S204">
            <v>8147.4</v>
          </cell>
          <cell r="T204">
            <v>0</v>
          </cell>
          <cell r="U204">
            <v>517.5</v>
          </cell>
          <cell r="V204">
            <v>0</v>
          </cell>
          <cell r="W204">
            <v>10</v>
          </cell>
          <cell r="X204">
            <v>36.880000000000003</v>
          </cell>
        </row>
        <row r="205">
          <cell r="D205" t="str">
            <v>3038</v>
          </cell>
          <cell r="E205" t="str">
            <v>吴之荣</v>
          </cell>
          <cell r="F205">
            <v>40.19</v>
          </cell>
          <cell r="G205">
            <v>2480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200</v>
          </cell>
          <cell r="M205">
            <v>4685.55</v>
          </cell>
          <cell r="N205">
            <v>0</v>
          </cell>
          <cell r="O205">
            <v>0</v>
          </cell>
          <cell r="P205">
            <v>0</v>
          </cell>
          <cell r="Q205">
            <v>260</v>
          </cell>
          <cell r="R205">
            <v>59</v>
          </cell>
          <cell r="S205">
            <v>7566.55</v>
          </cell>
          <cell r="T205">
            <v>0</v>
          </cell>
          <cell r="U205">
            <v>517.5</v>
          </cell>
          <cell r="V205">
            <v>0</v>
          </cell>
          <cell r="W205">
            <v>10</v>
          </cell>
          <cell r="X205">
            <v>0</v>
          </cell>
        </row>
        <row r="206">
          <cell r="D206" t="str">
            <v>3039</v>
          </cell>
          <cell r="E206" t="str">
            <v>吴焕</v>
          </cell>
          <cell r="F206">
            <v>38.56</v>
          </cell>
          <cell r="G206">
            <v>2480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100</v>
          </cell>
          <cell r="M206">
            <v>5392.5</v>
          </cell>
          <cell r="N206">
            <v>0</v>
          </cell>
          <cell r="O206">
            <v>0</v>
          </cell>
          <cell r="P206">
            <v>0</v>
          </cell>
          <cell r="Q206">
            <v>200</v>
          </cell>
          <cell r="R206">
            <v>225</v>
          </cell>
          <cell r="S206">
            <v>7947.5</v>
          </cell>
          <cell r="T206">
            <v>0</v>
          </cell>
          <cell r="U206">
            <v>517.5</v>
          </cell>
          <cell r="V206">
            <v>0</v>
          </cell>
          <cell r="W206">
            <v>10</v>
          </cell>
          <cell r="X206">
            <v>0</v>
          </cell>
        </row>
        <row r="207">
          <cell r="D207" t="str">
            <v>3040</v>
          </cell>
          <cell r="E207" t="str">
            <v>杨润清</v>
          </cell>
          <cell r="F207">
            <v>38.94</v>
          </cell>
          <cell r="G207">
            <v>2480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200</v>
          </cell>
          <cell r="M207">
            <v>3945.1</v>
          </cell>
          <cell r="N207">
            <v>0</v>
          </cell>
          <cell r="O207">
            <v>0</v>
          </cell>
          <cell r="P207">
            <v>0</v>
          </cell>
          <cell r="Q207">
            <v>200</v>
          </cell>
          <cell r="R207">
            <v>90</v>
          </cell>
          <cell r="S207">
            <v>6735.1</v>
          </cell>
          <cell r="T207">
            <v>0</v>
          </cell>
          <cell r="U207">
            <v>517.5</v>
          </cell>
          <cell r="V207">
            <v>0</v>
          </cell>
          <cell r="W207">
            <v>10</v>
          </cell>
          <cell r="X207">
            <v>36.53</v>
          </cell>
        </row>
        <row r="208">
          <cell r="D208" t="str">
            <v>3041</v>
          </cell>
          <cell r="E208" t="str">
            <v>刘世方</v>
          </cell>
          <cell r="F208">
            <v>40.44</v>
          </cell>
          <cell r="G208">
            <v>2480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60</v>
          </cell>
          <cell r="M208">
            <v>3222.6</v>
          </cell>
          <cell r="N208">
            <v>0</v>
          </cell>
          <cell r="O208">
            <v>0</v>
          </cell>
          <cell r="P208">
            <v>0</v>
          </cell>
          <cell r="Q208">
            <v>205</v>
          </cell>
          <cell r="R208">
            <v>0</v>
          </cell>
          <cell r="S208">
            <v>5967.6</v>
          </cell>
          <cell r="T208">
            <v>0</v>
          </cell>
          <cell r="U208">
            <v>0</v>
          </cell>
          <cell r="V208">
            <v>0</v>
          </cell>
          <cell r="W208">
            <v>10</v>
          </cell>
          <cell r="X208">
            <v>29.03</v>
          </cell>
        </row>
        <row r="209">
          <cell r="D209" t="str">
            <v>3042</v>
          </cell>
          <cell r="E209" t="str">
            <v>周小莹</v>
          </cell>
          <cell r="F209">
            <v>38.75</v>
          </cell>
          <cell r="G209">
            <v>2480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60</v>
          </cell>
          <cell r="M209">
            <v>4688.75</v>
          </cell>
          <cell r="N209">
            <v>0</v>
          </cell>
          <cell r="O209">
            <v>0</v>
          </cell>
          <cell r="P209">
            <v>0</v>
          </cell>
          <cell r="Q209">
            <v>200</v>
          </cell>
          <cell r="R209">
            <v>0</v>
          </cell>
          <cell r="S209">
            <v>7428.75</v>
          </cell>
          <cell r="T209">
            <v>0</v>
          </cell>
          <cell r="U209">
            <v>517.5</v>
          </cell>
          <cell r="V209">
            <v>0</v>
          </cell>
          <cell r="W209">
            <v>0</v>
          </cell>
          <cell r="X209">
            <v>57.34</v>
          </cell>
        </row>
        <row r="210">
          <cell r="D210" t="str">
            <v>3048</v>
          </cell>
          <cell r="E210" t="str">
            <v>刘邦</v>
          </cell>
          <cell r="F210">
            <v>39.130000000000003</v>
          </cell>
          <cell r="G210">
            <v>2480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160</v>
          </cell>
          <cell r="M210">
            <v>4102.1000000000004</v>
          </cell>
          <cell r="N210">
            <v>0</v>
          </cell>
          <cell r="O210">
            <v>0</v>
          </cell>
          <cell r="P210">
            <v>0</v>
          </cell>
          <cell r="Q210">
            <v>100</v>
          </cell>
          <cell r="R210">
            <v>0</v>
          </cell>
          <cell r="S210">
            <v>6842.1</v>
          </cell>
          <cell r="T210">
            <v>0</v>
          </cell>
          <cell r="U210">
            <v>517.5</v>
          </cell>
          <cell r="V210">
            <v>0</v>
          </cell>
          <cell r="W210">
            <v>10</v>
          </cell>
          <cell r="X210">
            <v>0</v>
          </cell>
        </row>
        <row r="211">
          <cell r="D211" t="str">
            <v>3051</v>
          </cell>
          <cell r="E211" t="str">
            <v>郭广风</v>
          </cell>
          <cell r="F211">
            <v>44.13</v>
          </cell>
          <cell r="G211">
            <v>2480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160</v>
          </cell>
          <cell r="M211">
            <v>6787.3</v>
          </cell>
          <cell r="N211">
            <v>0</v>
          </cell>
          <cell r="O211">
            <v>0</v>
          </cell>
          <cell r="P211">
            <v>0</v>
          </cell>
          <cell r="Q211">
            <v>205</v>
          </cell>
          <cell r="R211">
            <v>10</v>
          </cell>
          <cell r="S211">
            <v>9622.2999999999993</v>
          </cell>
          <cell r="T211">
            <v>0</v>
          </cell>
          <cell r="U211">
            <v>517.5</v>
          </cell>
          <cell r="V211">
            <v>0</v>
          </cell>
          <cell r="W211">
            <v>10</v>
          </cell>
          <cell r="X211">
            <v>55.55</v>
          </cell>
        </row>
        <row r="212">
          <cell r="D212" t="str">
            <v>3054</v>
          </cell>
          <cell r="E212" t="str">
            <v>陈腊梅</v>
          </cell>
          <cell r="F212">
            <v>38.380000000000003</v>
          </cell>
          <cell r="G212">
            <v>2480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160</v>
          </cell>
          <cell r="M212">
            <v>4390.0200000000004</v>
          </cell>
          <cell r="N212">
            <v>0</v>
          </cell>
          <cell r="O212">
            <v>0</v>
          </cell>
          <cell r="P212">
            <v>0</v>
          </cell>
          <cell r="Q212">
            <v>205</v>
          </cell>
          <cell r="R212">
            <v>4</v>
          </cell>
          <cell r="S212">
            <v>7231.02</v>
          </cell>
          <cell r="T212">
            <v>0</v>
          </cell>
          <cell r="U212">
            <v>517.5</v>
          </cell>
          <cell r="V212">
            <v>0</v>
          </cell>
          <cell r="W212">
            <v>10</v>
          </cell>
          <cell r="X212">
            <v>51.41</v>
          </cell>
        </row>
        <row r="213">
          <cell r="D213" t="str">
            <v>3057</v>
          </cell>
          <cell r="E213" t="str">
            <v>鲁满锋</v>
          </cell>
          <cell r="F213">
            <v>42.5</v>
          </cell>
          <cell r="G213">
            <v>2480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160</v>
          </cell>
          <cell r="M213">
            <v>5977.5</v>
          </cell>
          <cell r="N213">
            <v>0</v>
          </cell>
          <cell r="O213">
            <v>0</v>
          </cell>
          <cell r="P213">
            <v>0</v>
          </cell>
          <cell r="Q213">
            <v>200</v>
          </cell>
          <cell r="R213">
            <v>0</v>
          </cell>
          <cell r="S213">
            <v>8817.5</v>
          </cell>
          <cell r="T213">
            <v>0</v>
          </cell>
          <cell r="U213">
            <v>517.5</v>
          </cell>
          <cell r="V213">
            <v>0</v>
          </cell>
          <cell r="W213">
            <v>10</v>
          </cell>
          <cell r="X213">
            <v>0</v>
          </cell>
        </row>
        <row r="214">
          <cell r="D214" t="str">
            <v>3061</v>
          </cell>
          <cell r="E214" t="str">
            <v>何秀华</v>
          </cell>
          <cell r="F214">
            <v>40.380000000000003</v>
          </cell>
          <cell r="G214">
            <v>2480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160</v>
          </cell>
          <cell r="M214">
            <v>4748.0200000000004</v>
          </cell>
          <cell r="N214">
            <v>0</v>
          </cell>
          <cell r="O214">
            <v>0</v>
          </cell>
          <cell r="P214">
            <v>0</v>
          </cell>
          <cell r="Q214">
            <v>200</v>
          </cell>
          <cell r="R214">
            <v>18</v>
          </cell>
          <cell r="S214">
            <v>7570.02</v>
          </cell>
          <cell r="T214">
            <v>0</v>
          </cell>
          <cell r="U214">
            <v>517.5</v>
          </cell>
          <cell r="V214">
            <v>0</v>
          </cell>
          <cell r="W214">
            <v>10</v>
          </cell>
          <cell r="X214">
            <v>57.83</v>
          </cell>
        </row>
        <row r="215">
          <cell r="D215" t="str">
            <v>3065</v>
          </cell>
          <cell r="E215" t="str">
            <v>周雷</v>
          </cell>
          <cell r="F215">
            <v>41.5</v>
          </cell>
          <cell r="G215">
            <v>2480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140</v>
          </cell>
          <cell r="M215">
            <v>3341.7</v>
          </cell>
          <cell r="N215">
            <v>2282.5</v>
          </cell>
          <cell r="O215">
            <v>0</v>
          </cell>
          <cell r="P215">
            <v>0</v>
          </cell>
          <cell r="Q215">
            <v>500</v>
          </cell>
          <cell r="R215">
            <v>0</v>
          </cell>
          <cell r="S215">
            <v>8744.2000000000007</v>
          </cell>
          <cell r="T215">
            <v>0</v>
          </cell>
          <cell r="U215">
            <v>517.5</v>
          </cell>
          <cell r="V215">
            <v>0</v>
          </cell>
          <cell r="W215">
            <v>10</v>
          </cell>
          <cell r="X215">
            <v>96.8</v>
          </cell>
        </row>
        <row r="216">
          <cell r="D216" t="str">
            <v>3072</v>
          </cell>
          <cell r="E216" t="str">
            <v>胡文文</v>
          </cell>
          <cell r="F216">
            <v>44.13</v>
          </cell>
          <cell r="G216">
            <v>2480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140</v>
          </cell>
          <cell r="M216">
            <v>6302.75</v>
          </cell>
          <cell r="N216">
            <v>0</v>
          </cell>
          <cell r="O216">
            <v>0</v>
          </cell>
          <cell r="P216">
            <v>0</v>
          </cell>
          <cell r="Q216">
            <v>200</v>
          </cell>
          <cell r="R216">
            <v>0</v>
          </cell>
          <cell r="S216">
            <v>9122.75</v>
          </cell>
          <cell r="T216">
            <v>0</v>
          </cell>
          <cell r="U216">
            <v>517.5</v>
          </cell>
          <cell r="V216">
            <v>0</v>
          </cell>
          <cell r="W216">
            <v>0</v>
          </cell>
          <cell r="X216">
            <v>33.18</v>
          </cell>
        </row>
        <row r="217">
          <cell r="D217" t="str">
            <v>3073</v>
          </cell>
          <cell r="E217" t="str">
            <v>陈兆信</v>
          </cell>
          <cell r="F217">
            <v>41.25</v>
          </cell>
          <cell r="G217">
            <v>2480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140</v>
          </cell>
          <cell r="M217">
            <v>5646.25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8266.25</v>
          </cell>
          <cell r="T217">
            <v>0</v>
          </cell>
          <cell r="U217">
            <v>517.5</v>
          </cell>
          <cell r="V217">
            <v>0</v>
          </cell>
          <cell r="W217">
            <v>10</v>
          </cell>
          <cell r="X217">
            <v>0</v>
          </cell>
        </row>
        <row r="218">
          <cell r="D218" t="str">
            <v>3077</v>
          </cell>
          <cell r="E218" t="str">
            <v>许松</v>
          </cell>
          <cell r="F218">
            <v>45.63</v>
          </cell>
          <cell r="G218">
            <v>2480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140</v>
          </cell>
          <cell r="M218">
            <v>7102.3</v>
          </cell>
          <cell r="N218">
            <v>0</v>
          </cell>
          <cell r="O218">
            <v>0</v>
          </cell>
          <cell r="P218">
            <v>0</v>
          </cell>
          <cell r="Q218">
            <v>200</v>
          </cell>
          <cell r="R218">
            <v>5</v>
          </cell>
          <cell r="S218">
            <v>9917.2999999999993</v>
          </cell>
          <cell r="T218">
            <v>0</v>
          </cell>
          <cell r="U218">
            <v>517.5</v>
          </cell>
          <cell r="V218">
            <v>0</v>
          </cell>
          <cell r="W218">
            <v>10</v>
          </cell>
          <cell r="X218">
            <v>132</v>
          </cell>
        </row>
        <row r="219">
          <cell r="D219" t="str">
            <v>3078</v>
          </cell>
          <cell r="E219" t="str">
            <v>时应根</v>
          </cell>
          <cell r="F219">
            <v>40.630000000000003</v>
          </cell>
          <cell r="G219">
            <v>2480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140</v>
          </cell>
          <cell r="M219">
            <v>2240.8000000000002</v>
          </cell>
          <cell r="N219">
            <v>0</v>
          </cell>
          <cell r="O219">
            <v>0</v>
          </cell>
          <cell r="P219">
            <v>0</v>
          </cell>
          <cell r="Q219">
            <v>200</v>
          </cell>
          <cell r="R219">
            <v>14</v>
          </cell>
          <cell r="S219">
            <v>5046.8</v>
          </cell>
          <cell r="T219">
            <v>0</v>
          </cell>
          <cell r="U219">
            <v>517.5</v>
          </cell>
          <cell r="V219">
            <v>0</v>
          </cell>
          <cell r="W219">
            <v>0</v>
          </cell>
          <cell r="X219">
            <v>0</v>
          </cell>
        </row>
        <row r="220">
          <cell r="D220" t="str">
            <v>3095</v>
          </cell>
          <cell r="E220" t="str">
            <v>钱树娟</v>
          </cell>
          <cell r="F220">
            <v>41.63</v>
          </cell>
          <cell r="G220">
            <v>2480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100</v>
          </cell>
          <cell r="M220">
            <v>5019.6400000000003</v>
          </cell>
          <cell r="N220">
            <v>0</v>
          </cell>
          <cell r="O220">
            <v>0</v>
          </cell>
          <cell r="P220">
            <v>0</v>
          </cell>
          <cell r="Q220">
            <v>200</v>
          </cell>
          <cell r="R220">
            <v>0</v>
          </cell>
          <cell r="S220">
            <v>7799.64</v>
          </cell>
          <cell r="T220">
            <v>0</v>
          </cell>
          <cell r="U220">
            <v>517.5</v>
          </cell>
          <cell r="V220">
            <v>0</v>
          </cell>
          <cell r="W220">
            <v>10</v>
          </cell>
          <cell r="X220">
            <v>0</v>
          </cell>
        </row>
        <row r="221">
          <cell r="D221" t="str">
            <v>3101</v>
          </cell>
          <cell r="E221" t="str">
            <v>张谋学</v>
          </cell>
          <cell r="F221">
            <v>41.38</v>
          </cell>
          <cell r="G221">
            <v>2480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100</v>
          </cell>
          <cell r="M221">
            <v>5671.86</v>
          </cell>
          <cell r="N221">
            <v>0</v>
          </cell>
          <cell r="O221">
            <v>0</v>
          </cell>
          <cell r="P221">
            <v>0</v>
          </cell>
          <cell r="Q221">
            <v>200</v>
          </cell>
          <cell r="R221">
            <v>0</v>
          </cell>
          <cell r="S221">
            <v>8451.86</v>
          </cell>
          <cell r="T221">
            <v>0</v>
          </cell>
          <cell r="U221">
            <v>517.5</v>
          </cell>
          <cell r="V221">
            <v>0</v>
          </cell>
          <cell r="W221">
            <v>0</v>
          </cell>
          <cell r="X221">
            <v>0</v>
          </cell>
        </row>
        <row r="222">
          <cell r="D222" t="str">
            <v>3103</v>
          </cell>
          <cell r="E222" t="str">
            <v>张莉莉</v>
          </cell>
          <cell r="F222">
            <v>35.25</v>
          </cell>
          <cell r="G222">
            <v>2480</v>
          </cell>
          <cell r="H222">
            <v>0</v>
          </cell>
          <cell r="I222">
            <v>320</v>
          </cell>
          <cell r="J222">
            <v>900</v>
          </cell>
          <cell r="K222">
            <v>0</v>
          </cell>
          <cell r="L222">
            <v>100</v>
          </cell>
          <cell r="M222">
            <v>2826.85</v>
          </cell>
          <cell r="N222">
            <v>0</v>
          </cell>
          <cell r="O222">
            <v>0</v>
          </cell>
          <cell r="P222">
            <v>0</v>
          </cell>
          <cell r="Q222">
            <v>200</v>
          </cell>
          <cell r="R222">
            <v>120</v>
          </cell>
          <cell r="S222">
            <v>6706.85</v>
          </cell>
          <cell r="T222">
            <v>0</v>
          </cell>
          <cell r="U222">
            <v>517.5</v>
          </cell>
          <cell r="V222">
            <v>0</v>
          </cell>
          <cell r="W222">
            <v>10</v>
          </cell>
          <cell r="X222">
            <v>35.68</v>
          </cell>
        </row>
        <row r="223">
          <cell r="D223" t="str">
            <v>3104</v>
          </cell>
          <cell r="E223" t="str">
            <v>张小娥</v>
          </cell>
          <cell r="F223">
            <v>39.130000000000003</v>
          </cell>
          <cell r="G223">
            <v>2480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100</v>
          </cell>
          <cell r="M223">
            <v>3782.3</v>
          </cell>
          <cell r="N223">
            <v>0</v>
          </cell>
          <cell r="O223">
            <v>0</v>
          </cell>
          <cell r="P223">
            <v>0</v>
          </cell>
          <cell r="Q223">
            <v>205</v>
          </cell>
          <cell r="R223">
            <v>4</v>
          </cell>
          <cell r="S223">
            <v>6563.3</v>
          </cell>
          <cell r="T223">
            <v>0</v>
          </cell>
          <cell r="U223">
            <v>517.5</v>
          </cell>
          <cell r="V223">
            <v>254</v>
          </cell>
          <cell r="W223">
            <v>10</v>
          </cell>
          <cell r="X223">
            <v>23.75</v>
          </cell>
        </row>
        <row r="224">
          <cell r="D224" t="str">
            <v>3105</v>
          </cell>
          <cell r="E224" t="str">
            <v>唐波</v>
          </cell>
          <cell r="F224">
            <v>43.38</v>
          </cell>
          <cell r="G224">
            <v>2480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100</v>
          </cell>
          <cell r="M224">
            <v>5111.5</v>
          </cell>
          <cell r="N224">
            <v>0</v>
          </cell>
          <cell r="O224">
            <v>0</v>
          </cell>
          <cell r="P224">
            <v>0</v>
          </cell>
          <cell r="Q224">
            <v>200</v>
          </cell>
          <cell r="R224">
            <v>0</v>
          </cell>
          <cell r="S224">
            <v>7891.5</v>
          </cell>
          <cell r="T224">
            <v>0</v>
          </cell>
          <cell r="U224">
            <v>517.5</v>
          </cell>
          <cell r="V224">
            <v>0</v>
          </cell>
          <cell r="W224">
            <v>0</v>
          </cell>
          <cell r="X224">
            <v>22.22</v>
          </cell>
        </row>
        <row r="225">
          <cell r="D225" t="str">
            <v>3107</v>
          </cell>
          <cell r="E225" t="str">
            <v>晁凤巧</v>
          </cell>
          <cell r="F225">
            <v>40.5</v>
          </cell>
          <cell r="G225">
            <v>2480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100</v>
          </cell>
          <cell r="M225">
            <v>4358.8999999999996</v>
          </cell>
          <cell r="N225">
            <v>0</v>
          </cell>
          <cell r="O225">
            <v>0</v>
          </cell>
          <cell r="P225">
            <v>0</v>
          </cell>
          <cell r="Q225">
            <v>200</v>
          </cell>
          <cell r="R225">
            <v>0</v>
          </cell>
          <cell r="S225">
            <v>7138.9</v>
          </cell>
          <cell r="T225">
            <v>0</v>
          </cell>
          <cell r="U225">
            <v>517.5</v>
          </cell>
          <cell r="V225">
            <v>0</v>
          </cell>
          <cell r="W225">
            <v>10</v>
          </cell>
          <cell r="X225">
            <v>15.95</v>
          </cell>
        </row>
        <row r="226">
          <cell r="D226" t="str">
            <v>3108</v>
          </cell>
          <cell r="E226" t="str">
            <v>黄霞</v>
          </cell>
          <cell r="F226">
            <v>35.130000000000003</v>
          </cell>
          <cell r="G226">
            <v>2480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100</v>
          </cell>
          <cell r="M226">
            <v>3421.84</v>
          </cell>
          <cell r="N226">
            <v>0</v>
          </cell>
          <cell r="O226">
            <v>0</v>
          </cell>
          <cell r="P226">
            <v>0</v>
          </cell>
          <cell r="Q226">
            <v>200</v>
          </cell>
          <cell r="R226">
            <v>2</v>
          </cell>
          <cell r="S226">
            <v>6199.84</v>
          </cell>
          <cell r="T226">
            <v>0</v>
          </cell>
          <cell r="U226">
            <v>517.5</v>
          </cell>
          <cell r="V226">
            <v>0</v>
          </cell>
          <cell r="W226">
            <v>10</v>
          </cell>
          <cell r="X226">
            <v>0</v>
          </cell>
        </row>
        <row r="227">
          <cell r="D227" t="str">
            <v>3118</v>
          </cell>
          <cell r="E227" t="str">
            <v>罗伟</v>
          </cell>
          <cell r="F227">
            <v>36.880000000000003</v>
          </cell>
          <cell r="G227">
            <v>2480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100</v>
          </cell>
          <cell r="M227">
            <v>4619.3999999999996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8</v>
          </cell>
          <cell r="S227">
            <v>7191.4</v>
          </cell>
          <cell r="T227">
            <v>0</v>
          </cell>
          <cell r="U227">
            <v>517.5</v>
          </cell>
          <cell r="V227">
            <v>0</v>
          </cell>
          <cell r="W227">
            <v>10</v>
          </cell>
          <cell r="X227">
            <v>0</v>
          </cell>
        </row>
        <row r="228">
          <cell r="D228" t="str">
            <v>3123</v>
          </cell>
          <cell r="E228" t="str">
            <v>崔红田</v>
          </cell>
          <cell r="F228">
            <v>37.56</v>
          </cell>
          <cell r="G228">
            <v>2480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100</v>
          </cell>
          <cell r="M228">
            <v>4034</v>
          </cell>
          <cell r="N228">
            <v>0</v>
          </cell>
          <cell r="O228">
            <v>0</v>
          </cell>
          <cell r="P228">
            <v>0</v>
          </cell>
          <cell r="Q228">
            <v>200</v>
          </cell>
          <cell r="R228">
            <v>0</v>
          </cell>
          <cell r="S228">
            <v>6814</v>
          </cell>
          <cell r="T228">
            <v>0</v>
          </cell>
          <cell r="U228">
            <v>517.5</v>
          </cell>
          <cell r="V228">
            <v>0</v>
          </cell>
          <cell r="W228">
            <v>10</v>
          </cell>
          <cell r="X228">
            <v>17.59</v>
          </cell>
        </row>
        <row r="229">
          <cell r="D229" t="str">
            <v>3131</v>
          </cell>
          <cell r="E229" t="str">
            <v>单彩侠</v>
          </cell>
          <cell r="F229">
            <v>40.380000000000003</v>
          </cell>
          <cell r="G229">
            <v>2480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100</v>
          </cell>
          <cell r="M229">
            <v>4667.26</v>
          </cell>
          <cell r="N229">
            <v>0</v>
          </cell>
          <cell r="O229">
            <v>0</v>
          </cell>
          <cell r="P229">
            <v>0</v>
          </cell>
          <cell r="Q229">
            <v>200</v>
          </cell>
          <cell r="R229">
            <v>18</v>
          </cell>
          <cell r="S229">
            <v>7429.26</v>
          </cell>
          <cell r="T229">
            <v>0</v>
          </cell>
          <cell r="U229">
            <v>517.5</v>
          </cell>
          <cell r="V229">
            <v>0</v>
          </cell>
          <cell r="W229">
            <v>10</v>
          </cell>
          <cell r="X229">
            <v>0</v>
          </cell>
        </row>
        <row r="230">
          <cell r="D230" t="str">
            <v>3151</v>
          </cell>
          <cell r="E230" t="str">
            <v>陆秀娟</v>
          </cell>
          <cell r="F230">
            <v>40.380000000000003</v>
          </cell>
          <cell r="G230">
            <v>2480</v>
          </cell>
          <cell r="H230">
            <v>0</v>
          </cell>
          <cell r="I230">
            <v>320</v>
          </cell>
          <cell r="J230">
            <v>900</v>
          </cell>
          <cell r="K230">
            <v>0</v>
          </cell>
          <cell r="L230">
            <v>100</v>
          </cell>
          <cell r="M230">
            <v>3776.71</v>
          </cell>
          <cell r="N230">
            <v>0</v>
          </cell>
          <cell r="O230">
            <v>0</v>
          </cell>
          <cell r="P230">
            <v>0</v>
          </cell>
          <cell r="Q230">
            <v>200</v>
          </cell>
          <cell r="R230">
            <v>320</v>
          </cell>
          <cell r="S230">
            <v>7456.71</v>
          </cell>
          <cell r="T230">
            <v>0</v>
          </cell>
          <cell r="U230">
            <v>517.5</v>
          </cell>
          <cell r="V230">
            <v>0</v>
          </cell>
          <cell r="W230">
            <v>10</v>
          </cell>
          <cell r="X230">
            <v>58.18</v>
          </cell>
        </row>
        <row r="231">
          <cell r="D231" t="str">
            <v>3161</v>
          </cell>
          <cell r="E231" t="str">
            <v>陈浩</v>
          </cell>
          <cell r="F231">
            <v>24.69</v>
          </cell>
          <cell r="G231">
            <v>3500</v>
          </cell>
          <cell r="H231">
            <v>322.8</v>
          </cell>
          <cell r="I231">
            <v>1200</v>
          </cell>
          <cell r="J231">
            <v>1000</v>
          </cell>
          <cell r="K231">
            <v>0</v>
          </cell>
          <cell r="L231">
            <v>80</v>
          </cell>
          <cell r="M231">
            <v>0</v>
          </cell>
          <cell r="N231">
            <v>182.4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6285.2</v>
          </cell>
          <cell r="T231">
            <v>0</v>
          </cell>
          <cell r="U231">
            <v>517.5</v>
          </cell>
          <cell r="V231">
            <v>254</v>
          </cell>
          <cell r="W231">
            <v>0</v>
          </cell>
          <cell r="X231">
            <v>15.41</v>
          </cell>
        </row>
        <row r="232">
          <cell r="D232" t="str">
            <v>3162</v>
          </cell>
          <cell r="E232" t="str">
            <v>闫苗云</v>
          </cell>
          <cell r="F232">
            <v>39.44</v>
          </cell>
          <cell r="G232">
            <v>2480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80</v>
          </cell>
          <cell r="M232">
            <v>4549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7109</v>
          </cell>
          <cell r="T232">
            <v>0</v>
          </cell>
          <cell r="U232">
            <v>517.5</v>
          </cell>
          <cell r="V232">
            <v>0</v>
          </cell>
          <cell r="W232">
            <v>10</v>
          </cell>
          <cell r="X232">
            <v>19.5</v>
          </cell>
        </row>
        <row r="233">
          <cell r="D233" t="str">
            <v>3184</v>
          </cell>
          <cell r="E233" t="str">
            <v>房丽娟</v>
          </cell>
          <cell r="F233">
            <v>33.380000000000003</v>
          </cell>
          <cell r="G233">
            <v>2480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80</v>
          </cell>
          <cell r="M233">
            <v>3217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5777</v>
          </cell>
          <cell r="T233">
            <v>0</v>
          </cell>
          <cell r="U233">
            <v>517.5</v>
          </cell>
          <cell r="V233">
            <v>0</v>
          </cell>
          <cell r="W233">
            <v>10</v>
          </cell>
          <cell r="X233">
            <v>0</v>
          </cell>
        </row>
        <row r="234">
          <cell r="D234" t="str">
            <v>3190</v>
          </cell>
          <cell r="E234" t="str">
            <v>岳旭丽</v>
          </cell>
          <cell r="F234">
            <v>41.13</v>
          </cell>
          <cell r="G234">
            <v>2480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80</v>
          </cell>
          <cell r="M234">
            <v>5252.44</v>
          </cell>
          <cell r="N234">
            <v>0</v>
          </cell>
          <cell r="O234">
            <v>0</v>
          </cell>
          <cell r="P234">
            <v>0</v>
          </cell>
          <cell r="Q234">
            <v>100</v>
          </cell>
          <cell r="R234">
            <v>0</v>
          </cell>
          <cell r="S234">
            <v>7912.44</v>
          </cell>
          <cell r="T234">
            <v>0</v>
          </cell>
          <cell r="U234">
            <v>0</v>
          </cell>
          <cell r="V234">
            <v>0</v>
          </cell>
          <cell r="W234">
            <v>10</v>
          </cell>
          <cell r="X234">
            <v>57.38</v>
          </cell>
        </row>
        <row r="235">
          <cell r="D235" t="str">
            <v>3217</v>
          </cell>
          <cell r="E235" t="str">
            <v>徐应霞</v>
          </cell>
          <cell r="F235">
            <v>40.06</v>
          </cell>
          <cell r="G235">
            <v>2480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60</v>
          </cell>
          <cell r="M235">
            <v>5137.3</v>
          </cell>
          <cell r="N235">
            <v>0</v>
          </cell>
          <cell r="O235">
            <v>0</v>
          </cell>
          <cell r="P235">
            <v>0</v>
          </cell>
          <cell r="Q235">
            <v>200</v>
          </cell>
          <cell r="R235">
            <v>28</v>
          </cell>
          <cell r="S235">
            <v>7849.3</v>
          </cell>
          <cell r="T235">
            <v>0</v>
          </cell>
          <cell r="U235">
            <v>517.5</v>
          </cell>
          <cell r="V235">
            <v>0</v>
          </cell>
          <cell r="W235">
            <v>0</v>
          </cell>
          <cell r="X235">
            <v>0.79</v>
          </cell>
        </row>
        <row r="236">
          <cell r="D236" t="str">
            <v>3218</v>
          </cell>
          <cell r="E236" t="str">
            <v>胡桂英</v>
          </cell>
          <cell r="F236">
            <v>42.13</v>
          </cell>
          <cell r="G236">
            <v>2480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60</v>
          </cell>
          <cell r="M236">
            <v>5380.7</v>
          </cell>
          <cell r="N236">
            <v>0</v>
          </cell>
          <cell r="O236">
            <v>0</v>
          </cell>
          <cell r="P236">
            <v>0</v>
          </cell>
          <cell r="Q236">
            <v>200</v>
          </cell>
          <cell r="R236">
            <v>8</v>
          </cell>
          <cell r="S236">
            <v>8112.7</v>
          </cell>
          <cell r="T236">
            <v>0</v>
          </cell>
          <cell r="U236">
            <v>517.5</v>
          </cell>
          <cell r="V236">
            <v>0</v>
          </cell>
          <cell r="W236">
            <v>10</v>
          </cell>
          <cell r="X236">
            <v>59.81</v>
          </cell>
        </row>
        <row r="237">
          <cell r="D237" t="str">
            <v>3249</v>
          </cell>
          <cell r="E237" t="str">
            <v>陈洪</v>
          </cell>
          <cell r="F237">
            <v>42.69</v>
          </cell>
          <cell r="G237">
            <v>2480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80</v>
          </cell>
          <cell r="M237">
            <v>5631.94</v>
          </cell>
          <cell r="N237">
            <v>0</v>
          </cell>
          <cell r="O237">
            <v>0</v>
          </cell>
          <cell r="P237">
            <v>0</v>
          </cell>
          <cell r="Q237">
            <v>200</v>
          </cell>
          <cell r="R237">
            <v>0</v>
          </cell>
          <cell r="S237">
            <v>8391.94</v>
          </cell>
          <cell r="T237">
            <v>0</v>
          </cell>
          <cell r="U237">
            <v>517.5</v>
          </cell>
          <cell r="V237">
            <v>0</v>
          </cell>
          <cell r="W237">
            <v>10</v>
          </cell>
          <cell r="X237">
            <v>86.23</v>
          </cell>
        </row>
        <row r="238">
          <cell r="D238" t="str">
            <v>3254</v>
          </cell>
          <cell r="E238" t="str">
            <v>罗贵</v>
          </cell>
          <cell r="F238">
            <v>38.19</v>
          </cell>
          <cell r="G238">
            <v>2480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40</v>
          </cell>
          <cell r="M238">
            <v>4084.1</v>
          </cell>
          <cell r="N238">
            <v>0</v>
          </cell>
          <cell r="O238">
            <v>0</v>
          </cell>
          <cell r="P238">
            <v>0</v>
          </cell>
          <cell r="Q238">
            <v>220</v>
          </cell>
          <cell r="R238">
            <v>10</v>
          </cell>
          <cell r="S238">
            <v>6814.1</v>
          </cell>
          <cell r="T238">
            <v>0</v>
          </cell>
          <cell r="U238">
            <v>517.5</v>
          </cell>
          <cell r="V238">
            <v>0</v>
          </cell>
          <cell r="W238">
            <v>10</v>
          </cell>
          <cell r="X238">
            <v>0</v>
          </cell>
        </row>
        <row r="239">
          <cell r="D239" t="str">
            <v>3293</v>
          </cell>
          <cell r="E239" t="str">
            <v>康凤珍</v>
          </cell>
          <cell r="F239">
            <v>43.94</v>
          </cell>
          <cell r="G239">
            <v>2480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60</v>
          </cell>
          <cell r="M239">
            <v>4770.1000000000004</v>
          </cell>
          <cell r="N239">
            <v>0</v>
          </cell>
          <cell r="O239">
            <v>0</v>
          </cell>
          <cell r="P239">
            <v>0</v>
          </cell>
          <cell r="Q239">
            <v>200</v>
          </cell>
          <cell r="R239">
            <v>16</v>
          </cell>
          <cell r="S239">
            <v>7494.1</v>
          </cell>
          <cell r="T239">
            <v>0</v>
          </cell>
          <cell r="U239">
            <v>517.5</v>
          </cell>
          <cell r="V239">
            <v>0</v>
          </cell>
          <cell r="W239">
            <v>10</v>
          </cell>
          <cell r="X239">
            <v>59.3</v>
          </cell>
        </row>
        <row r="240">
          <cell r="D240" t="str">
            <v>3298</v>
          </cell>
          <cell r="E240" t="str">
            <v>刘学伟</v>
          </cell>
          <cell r="F240">
            <v>40.31</v>
          </cell>
          <cell r="G240">
            <v>2480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60</v>
          </cell>
          <cell r="M240">
            <v>5461.07</v>
          </cell>
          <cell r="N240">
            <v>0</v>
          </cell>
          <cell r="O240">
            <v>0</v>
          </cell>
          <cell r="P240">
            <v>0</v>
          </cell>
          <cell r="Q240">
            <v>200</v>
          </cell>
          <cell r="R240">
            <v>0</v>
          </cell>
          <cell r="S240">
            <v>8201.07</v>
          </cell>
          <cell r="T240">
            <v>0</v>
          </cell>
          <cell r="U240">
            <v>517.5</v>
          </cell>
          <cell r="V240">
            <v>0</v>
          </cell>
          <cell r="W240">
            <v>0</v>
          </cell>
          <cell r="X240">
            <v>80.510000000000005</v>
          </cell>
        </row>
        <row r="241">
          <cell r="D241" t="str">
            <v>3299</v>
          </cell>
          <cell r="E241" t="str">
            <v>王亭</v>
          </cell>
          <cell r="F241">
            <v>37.06</v>
          </cell>
          <cell r="G241">
            <v>2480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60</v>
          </cell>
          <cell r="M241">
            <v>4376.1000000000004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6916.1</v>
          </cell>
          <cell r="T241">
            <v>0</v>
          </cell>
          <cell r="U241">
            <v>517.5</v>
          </cell>
          <cell r="V241">
            <v>0</v>
          </cell>
          <cell r="W241">
            <v>10</v>
          </cell>
          <cell r="X241">
            <v>0</v>
          </cell>
        </row>
        <row r="242">
          <cell r="D242" t="str">
            <v>3307</v>
          </cell>
          <cell r="E242" t="str">
            <v>熊小玲</v>
          </cell>
          <cell r="F242">
            <v>35.56</v>
          </cell>
          <cell r="G242">
            <v>2480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60</v>
          </cell>
          <cell r="M242">
            <v>3189</v>
          </cell>
          <cell r="N242">
            <v>0</v>
          </cell>
          <cell r="O242">
            <v>0</v>
          </cell>
          <cell r="P242">
            <v>0</v>
          </cell>
          <cell r="Q242">
            <v>15</v>
          </cell>
          <cell r="R242">
            <v>6</v>
          </cell>
          <cell r="S242">
            <v>5738</v>
          </cell>
          <cell r="T242">
            <v>0</v>
          </cell>
          <cell r="U242">
            <v>517.5</v>
          </cell>
          <cell r="V242">
            <v>0</v>
          </cell>
          <cell r="W242">
            <v>10</v>
          </cell>
          <cell r="X242">
            <v>0</v>
          </cell>
        </row>
        <row r="243">
          <cell r="D243" t="str">
            <v>3319</v>
          </cell>
          <cell r="E243" t="str">
            <v>李兆辉</v>
          </cell>
          <cell r="F243">
            <v>40.19</v>
          </cell>
          <cell r="G243">
            <v>2480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60</v>
          </cell>
          <cell r="M243">
            <v>5016.1000000000004</v>
          </cell>
          <cell r="N243">
            <v>0</v>
          </cell>
          <cell r="O243">
            <v>0</v>
          </cell>
          <cell r="P243">
            <v>0</v>
          </cell>
          <cell r="Q243">
            <v>245</v>
          </cell>
          <cell r="R243">
            <v>6</v>
          </cell>
          <cell r="S243">
            <v>7795.1</v>
          </cell>
          <cell r="T243">
            <v>0</v>
          </cell>
          <cell r="U243">
            <v>517.5</v>
          </cell>
          <cell r="V243">
            <v>0</v>
          </cell>
          <cell r="W243">
            <v>0</v>
          </cell>
          <cell r="X243">
            <v>48.97</v>
          </cell>
        </row>
        <row r="244">
          <cell r="D244" t="str">
            <v>3335</v>
          </cell>
          <cell r="E244" t="str">
            <v>杨俊2</v>
          </cell>
          <cell r="F244">
            <v>43.63</v>
          </cell>
          <cell r="G244">
            <v>2480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60</v>
          </cell>
          <cell r="M244">
            <v>5370</v>
          </cell>
          <cell r="N244">
            <v>0</v>
          </cell>
          <cell r="O244">
            <v>0</v>
          </cell>
          <cell r="P244">
            <v>0</v>
          </cell>
          <cell r="Q244">
            <v>100</v>
          </cell>
          <cell r="R244">
            <v>0</v>
          </cell>
          <cell r="S244">
            <v>8010</v>
          </cell>
          <cell r="T244">
            <v>0</v>
          </cell>
          <cell r="U244">
            <v>517.5</v>
          </cell>
          <cell r="V244">
            <v>0</v>
          </cell>
          <cell r="W244">
            <v>10</v>
          </cell>
          <cell r="X244">
            <v>74.78</v>
          </cell>
        </row>
        <row r="245">
          <cell r="D245" t="str">
            <v>3337</v>
          </cell>
          <cell r="E245" t="str">
            <v>王莉</v>
          </cell>
          <cell r="F245">
            <v>37.25</v>
          </cell>
          <cell r="G245">
            <v>2480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60</v>
          </cell>
          <cell r="M245">
            <v>4113.75</v>
          </cell>
          <cell r="N245">
            <v>0</v>
          </cell>
          <cell r="O245">
            <v>0</v>
          </cell>
          <cell r="P245">
            <v>0</v>
          </cell>
          <cell r="Q245">
            <v>100</v>
          </cell>
          <cell r="R245">
            <v>6</v>
          </cell>
          <cell r="S245">
            <v>6747.75</v>
          </cell>
          <cell r="T245">
            <v>0</v>
          </cell>
          <cell r="U245">
            <v>517.5</v>
          </cell>
          <cell r="V245">
            <v>0</v>
          </cell>
          <cell r="W245">
            <v>10</v>
          </cell>
          <cell r="X245">
            <v>0</v>
          </cell>
        </row>
        <row r="246">
          <cell r="D246" t="str">
            <v>3348</v>
          </cell>
          <cell r="E246" t="str">
            <v>马华东</v>
          </cell>
          <cell r="F246">
            <v>44.44</v>
          </cell>
          <cell r="G246">
            <v>2480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60</v>
          </cell>
          <cell r="M246">
            <v>6257.3</v>
          </cell>
          <cell r="N246">
            <v>0</v>
          </cell>
          <cell r="O246">
            <v>0</v>
          </cell>
          <cell r="P246">
            <v>0</v>
          </cell>
          <cell r="Q246">
            <v>200</v>
          </cell>
          <cell r="R246">
            <v>0</v>
          </cell>
          <cell r="S246">
            <v>8997.2999999999993</v>
          </cell>
          <cell r="T246">
            <v>0</v>
          </cell>
          <cell r="U246">
            <v>517.5</v>
          </cell>
          <cell r="V246">
            <v>0</v>
          </cell>
          <cell r="W246">
            <v>10</v>
          </cell>
          <cell r="X246">
            <v>0</v>
          </cell>
        </row>
        <row r="247">
          <cell r="D247" t="str">
            <v>3359</v>
          </cell>
          <cell r="E247" t="str">
            <v>张俊</v>
          </cell>
          <cell r="F247">
            <v>39.81</v>
          </cell>
          <cell r="G247">
            <v>2480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60</v>
          </cell>
          <cell r="M247">
            <v>4645.99</v>
          </cell>
          <cell r="N247">
            <v>0</v>
          </cell>
          <cell r="O247">
            <v>0</v>
          </cell>
          <cell r="P247">
            <v>0</v>
          </cell>
          <cell r="Q247">
            <v>200</v>
          </cell>
          <cell r="R247">
            <v>24</v>
          </cell>
          <cell r="S247">
            <v>7361.99</v>
          </cell>
          <cell r="T247">
            <v>0</v>
          </cell>
          <cell r="U247">
            <v>517.5</v>
          </cell>
          <cell r="V247">
            <v>0</v>
          </cell>
          <cell r="W247">
            <v>10</v>
          </cell>
          <cell r="X247">
            <v>0</v>
          </cell>
        </row>
        <row r="248">
          <cell r="D248" t="str">
            <v>3366</v>
          </cell>
          <cell r="E248" t="str">
            <v>于利英</v>
          </cell>
          <cell r="F248">
            <v>36.75</v>
          </cell>
          <cell r="G248">
            <v>2480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60</v>
          </cell>
          <cell r="M248">
            <v>3441</v>
          </cell>
          <cell r="N248">
            <v>0</v>
          </cell>
          <cell r="O248">
            <v>0</v>
          </cell>
          <cell r="P248">
            <v>0</v>
          </cell>
          <cell r="Q248">
            <v>15</v>
          </cell>
          <cell r="R248">
            <v>6</v>
          </cell>
          <cell r="S248">
            <v>5990</v>
          </cell>
          <cell r="T248">
            <v>0</v>
          </cell>
          <cell r="U248">
            <v>517.5</v>
          </cell>
          <cell r="V248">
            <v>0</v>
          </cell>
          <cell r="W248">
            <v>10</v>
          </cell>
          <cell r="X248">
            <v>0</v>
          </cell>
        </row>
        <row r="249">
          <cell r="D249" t="str">
            <v>3371</v>
          </cell>
          <cell r="E249" t="str">
            <v>刘广娥</v>
          </cell>
          <cell r="F249">
            <v>43.25</v>
          </cell>
          <cell r="G249">
            <v>2480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60</v>
          </cell>
          <cell r="M249">
            <v>5521.25</v>
          </cell>
          <cell r="N249">
            <v>0</v>
          </cell>
          <cell r="O249">
            <v>0</v>
          </cell>
          <cell r="P249">
            <v>0</v>
          </cell>
          <cell r="Q249">
            <v>200</v>
          </cell>
          <cell r="R249">
            <v>0</v>
          </cell>
          <cell r="S249">
            <v>8261.25</v>
          </cell>
          <cell r="T249">
            <v>0</v>
          </cell>
          <cell r="U249">
            <v>517.5</v>
          </cell>
          <cell r="V249">
            <v>0</v>
          </cell>
          <cell r="W249">
            <v>0</v>
          </cell>
          <cell r="X249">
            <v>82.31</v>
          </cell>
        </row>
        <row r="250">
          <cell r="D250" t="str">
            <v>3378</v>
          </cell>
          <cell r="E250" t="str">
            <v>耿跃辉</v>
          </cell>
          <cell r="F250">
            <v>40.81</v>
          </cell>
          <cell r="G250">
            <v>2480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40</v>
          </cell>
          <cell r="M250">
            <v>5244.8</v>
          </cell>
          <cell r="N250">
            <v>0</v>
          </cell>
          <cell r="O250">
            <v>0</v>
          </cell>
          <cell r="P250">
            <v>0</v>
          </cell>
          <cell r="Q250">
            <v>200</v>
          </cell>
          <cell r="R250">
            <v>0</v>
          </cell>
          <cell r="S250">
            <v>7964.8</v>
          </cell>
          <cell r="T250">
            <v>0</v>
          </cell>
          <cell r="U250">
            <v>517.5</v>
          </cell>
          <cell r="V250">
            <v>0</v>
          </cell>
          <cell r="W250">
            <v>0</v>
          </cell>
          <cell r="X250">
            <v>0</v>
          </cell>
        </row>
        <row r="251">
          <cell r="D251" t="str">
            <v>3379</v>
          </cell>
          <cell r="E251" t="str">
            <v>仲伟风</v>
          </cell>
          <cell r="F251">
            <v>42.5</v>
          </cell>
          <cell r="G251">
            <v>2480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40</v>
          </cell>
          <cell r="M251">
            <v>4575</v>
          </cell>
          <cell r="N251">
            <v>0</v>
          </cell>
          <cell r="O251">
            <v>0</v>
          </cell>
          <cell r="P251">
            <v>0</v>
          </cell>
          <cell r="Q251">
            <v>200</v>
          </cell>
          <cell r="R251">
            <v>16</v>
          </cell>
          <cell r="S251">
            <v>7279</v>
          </cell>
          <cell r="T251">
            <v>0</v>
          </cell>
          <cell r="U251">
            <v>517.5</v>
          </cell>
          <cell r="V251">
            <v>0</v>
          </cell>
          <cell r="W251">
            <v>0</v>
          </cell>
          <cell r="X251">
            <v>0</v>
          </cell>
        </row>
        <row r="252">
          <cell r="D252" t="str">
            <v>3388</v>
          </cell>
          <cell r="E252" t="str">
            <v>胡林喜</v>
          </cell>
          <cell r="F252">
            <v>41.75</v>
          </cell>
          <cell r="G252">
            <v>2480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40</v>
          </cell>
          <cell r="M252">
            <v>3782.5</v>
          </cell>
          <cell r="N252">
            <v>0</v>
          </cell>
          <cell r="O252">
            <v>0</v>
          </cell>
          <cell r="P252">
            <v>0</v>
          </cell>
          <cell r="Q252">
            <v>200</v>
          </cell>
          <cell r="R252">
            <v>12</v>
          </cell>
          <cell r="S252">
            <v>6490.5</v>
          </cell>
          <cell r="T252">
            <v>0</v>
          </cell>
          <cell r="U252">
            <v>517.5</v>
          </cell>
          <cell r="V252">
            <v>0</v>
          </cell>
          <cell r="W252">
            <v>0</v>
          </cell>
          <cell r="X252">
            <v>0</v>
          </cell>
        </row>
        <row r="253">
          <cell r="D253" t="str">
            <v>3409</v>
          </cell>
          <cell r="E253" t="str">
            <v>成爱群</v>
          </cell>
          <cell r="F253">
            <v>41.94</v>
          </cell>
          <cell r="G253">
            <v>2480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40</v>
          </cell>
          <cell r="M253">
            <v>4943.38</v>
          </cell>
          <cell r="N253">
            <v>0</v>
          </cell>
          <cell r="O253">
            <v>0</v>
          </cell>
          <cell r="P253">
            <v>0</v>
          </cell>
          <cell r="Q253">
            <v>215</v>
          </cell>
          <cell r="R253">
            <v>6</v>
          </cell>
          <cell r="S253">
            <v>7672.38</v>
          </cell>
          <cell r="T253">
            <v>0</v>
          </cell>
          <cell r="U253">
            <v>517.5</v>
          </cell>
          <cell r="V253">
            <v>0</v>
          </cell>
          <cell r="W253">
            <v>0</v>
          </cell>
          <cell r="X253">
            <v>0</v>
          </cell>
        </row>
        <row r="254">
          <cell r="D254" t="str">
            <v>3413</v>
          </cell>
          <cell r="E254" t="str">
            <v>晁艳芹</v>
          </cell>
          <cell r="F254">
            <v>39.75</v>
          </cell>
          <cell r="G254">
            <v>2480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40</v>
          </cell>
          <cell r="M254">
            <v>4476.25</v>
          </cell>
          <cell r="N254">
            <v>0</v>
          </cell>
          <cell r="O254">
            <v>0</v>
          </cell>
          <cell r="P254">
            <v>0</v>
          </cell>
          <cell r="Q254">
            <v>200</v>
          </cell>
          <cell r="R254">
            <v>0</v>
          </cell>
          <cell r="S254">
            <v>7196.25</v>
          </cell>
          <cell r="T254">
            <v>0</v>
          </cell>
          <cell r="U254">
            <v>517.5</v>
          </cell>
          <cell r="V254">
            <v>0</v>
          </cell>
          <cell r="W254">
            <v>10</v>
          </cell>
          <cell r="X254">
            <v>0</v>
          </cell>
        </row>
        <row r="255">
          <cell r="D255" t="str">
            <v>3516</v>
          </cell>
          <cell r="E255" t="str">
            <v>单歌利</v>
          </cell>
          <cell r="F255">
            <v>42.63</v>
          </cell>
          <cell r="G255">
            <v>2480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140</v>
          </cell>
          <cell r="M255">
            <v>4740.7</v>
          </cell>
          <cell r="N255">
            <v>0</v>
          </cell>
          <cell r="O255">
            <v>0</v>
          </cell>
          <cell r="P255">
            <v>0</v>
          </cell>
          <cell r="Q255">
            <v>200</v>
          </cell>
          <cell r="R255">
            <v>32</v>
          </cell>
          <cell r="S255">
            <v>7528.7</v>
          </cell>
          <cell r="T255">
            <v>0</v>
          </cell>
          <cell r="U255">
            <v>517.5</v>
          </cell>
          <cell r="V255">
            <v>0</v>
          </cell>
          <cell r="W255">
            <v>10</v>
          </cell>
          <cell r="X255">
            <v>60.33</v>
          </cell>
        </row>
        <row r="256">
          <cell r="D256" t="str">
            <v>3544</v>
          </cell>
          <cell r="E256" t="str">
            <v>周士军</v>
          </cell>
          <cell r="F256">
            <v>40.44</v>
          </cell>
          <cell r="G256">
            <v>2480</v>
          </cell>
          <cell r="H256">
            <v>0</v>
          </cell>
          <cell r="I256">
            <v>500</v>
          </cell>
          <cell r="J256">
            <v>0</v>
          </cell>
          <cell r="K256">
            <v>0</v>
          </cell>
          <cell r="L256">
            <v>120</v>
          </cell>
          <cell r="M256">
            <v>4568</v>
          </cell>
          <cell r="N256">
            <v>0</v>
          </cell>
          <cell r="O256">
            <v>0</v>
          </cell>
          <cell r="P256">
            <v>0</v>
          </cell>
          <cell r="Q256">
            <v>200</v>
          </cell>
          <cell r="R256">
            <v>22</v>
          </cell>
          <cell r="S256">
            <v>7846</v>
          </cell>
          <cell r="T256">
            <v>0</v>
          </cell>
          <cell r="U256">
            <v>517.5</v>
          </cell>
          <cell r="V256">
            <v>0</v>
          </cell>
          <cell r="W256">
            <v>10</v>
          </cell>
          <cell r="X256">
            <v>69.86</v>
          </cell>
        </row>
        <row r="257">
          <cell r="D257" t="str">
            <v>3573</v>
          </cell>
          <cell r="E257" t="str">
            <v>王方祥</v>
          </cell>
          <cell r="F257">
            <v>43.13</v>
          </cell>
          <cell r="G257">
            <v>2480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100</v>
          </cell>
          <cell r="M257">
            <v>6016.61</v>
          </cell>
          <cell r="N257">
            <v>0</v>
          </cell>
          <cell r="O257">
            <v>0</v>
          </cell>
          <cell r="P257">
            <v>0</v>
          </cell>
          <cell r="Q257">
            <v>200</v>
          </cell>
          <cell r="R257">
            <v>0</v>
          </cell>
          <cell r="S257">
            <v>8796.61</v>
          </cell>
          <cell r="T257">
            <v>0</v>
          </cell>
          <cell r="U257">
            <v>517.5</v>
          </cell>
          <cell r="V257">
            <v>0</v>
          </cell>
          <cell r="W257">
            <v>10</v>
          </cell>
          <cell r="X257">
            <v>98.38</v>
          </cell>
        </row>
        <row r="258">
          <cell r="D258" t="str">
            <v>3650</v>
          </cell>
          <cell r="E258" t="str">
            <v>廖海霞</v>
          </cell>
          <cell r="F258">
            <v>39.5</v>
          </cell>
          <cell r="G258">
            <v>2480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120</v>
          </cell>
          <cell r="M258">
            <v>4959.5</v>
          </cell>
          <cell r="N258">
            <v>0</v>
          </cell>
          <cell r="O258">
            <v>0</v>
          </cell>
          <cell r="P258">
            <v>0</v>
          </cell>
          <cell r="Q258">
            <v>200</v>
          </cell>
          <cell r="R258">
            <v>100</v>
          </cell>
          <cell r="S258">
            <v>7659.5</v>
          </cell>
          <cell r="T258">
            <v>0</v>
          </cell>
          <cell r="U258">
            <v>517.5</v>
          </cell>
          <cell r="V258">
            <v>0</v>
          </cell>
          <cell r="W258">
            <v>10</v>
          </cell>
          <cell r="X258">
            <v>0</v>
          </cell>
        </row>
        <row r="259">
          <cell r="D259" t="str">
            <v>3671</v>
          </cell>
          <cell r="E259" t="str">
            <v>张飞</v>
          </cell>
          <cell r="F259">
            <v>38.880000000000003</v>
          </cell>
          <cell r="G259">
            <v>2480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120</v>
          </cell>
          <cell r="M259">
            <v>4401.76</v>
          </cell>
          <cell r="N259">
            <v>0</v>
          </cell>
          <cell r="O259">
            <v>0</v>
          </cell>
          <cell r="P259">
            <v>0</v>
          </cell>
          <cell r="Q259">
            <v>200</v>
          </cell>
          <cell r="R259">
            <v>209</v>
          </cell>
          <cell r="S259">
            <v>6992.76</v>
          </cell>
          <cell r="T259">
            <v>0</v>
          </cell>
          <cell r="U259">
            <v>517.5</v>
          </cell>
          <cell r="V259">
            <v>0</v>
          </cell>
          <cell r="W259">
            <v>10</v>
          </cell>
          <cell r="X259">
            <v>0.47</v>
          </cell>
        </row>
        <row r="260">
          <cell r="D260" t="str">
            <v>3687</v>
          </cell>
          <cell r="E260" t="str">
            <v>张雷</v>
          </cell>
          <cell r="F260">
            <v>37.880000000000003</v>
          </cell>
          <cell r="G260">
            <v>2480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20</v>
          </cell>
          <cell r="M260">
            <v>4384</v>
          </cell>
          <cell r="N260">
            <v>0</v>
          </cell>
          <cell r="O260">
            <v>0</v>
          </cell>
          <cell r="P260">
            <v>0</v>
          </cell>
          <cell r="Q260">
            <v>230</v>
          </cell>
          <cell r="R260">
            <v>10</v>
          </cell>
          <cell r="S260">
            <v>7104</v>
          </cell>
          <cell r="T260">
            <v>0</v>
          </cell>
          <cell r="U260">
            <v>517.5</v>
          </cell>
          <cell r="V260">
            <v>0</v>
          </cell>
          <cell r="W260">
            <v>0</v>
          </cell>
          <cell r="X260">
            <v>0</v>
          </cell>
        </row>
        <row r="261">
          <cell r="D261" t="str">
            <v>3709</v>
          </cell>
          <cell r="E261" t="str">
            <v>孙贤保</v>
          </cell>
          <cell r="F261">
            <v>37.5</v>
          </cell>
          <cell r="G261">
            <v>2480</v>
          </cell>
          <cell r="H261">
            <v>1860</v>
          </cell>
          <cell r="I261">
            <v>720</v>
          </cell>
          <cell r="J261">
            <v>1000</v>
          </cell>
          <cell r="K261">
            <v>0</v>
          </cell>
          <cell r="L261">
            <v>200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200</v>
          </cell>
          <cell r="R261">
            <v>0</v>
          </cell>
          <cell r="S261">
            <v>6460</v>
          </cell>
          <cell r="T261">
            <v>0</v>
          </cell>
          <cell r="U261">
            <v>517.5</v>
          </cell>
          <cell r="V261">
            <v>0</v>
          </cell>
          <cell r="W261">
            <v>10</v>
          </cell>
          <cell r="X261">
            <v>28.28</v>
          </cell>
        </row>
        <row r="262">
          <cell r="D262" t="str">
            <v>3740</v>
          </cell>
          <cell r="E262" t="str">
            <v>张学林</v>
          </cell>
          <cell r="F262">
            <v>45.13</v>
          </cell>
          <cell r="G262">
            <v>2480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40</v>
          </cell>
          <cell r="M262">
            <v>6184.96</v>
          </cell>
          <cell r="N262">
            <v>0</v>
          </cell>
          <cell r="O262">
            <v>0</v>
          </cell>
          <cell r="P262">
            <v>0</v>
          </cell>
          <cell r="Q262">
            <v>200</v>
          </cell>
          <cell r="R262">
            <v>5</v>
          </cell>
          <cell r="S262">
            <v>8899.9599999999991</v>
          </cell>
          <cell r="T262">
            <v>0</v>
          </cell>
          <cell r="U262">
            <v>517.5</v>
          </cell>
          <cell r="V262">
            <v>0</v>
          </cell>
          <cell r="W262">
            <v>10</v>
          </cell>
          <cell r="X262">
            <v>101.47</v>
          </cell>
        </row>
        <row r="263">
          <cell r="D263" t="str">
            <v>3905</v>
          </cell>
          <cell r="E263" t="str">
            <v>刘光友</v>
          </cell>
          <cell r="F263">
            <v>46.13</v>
          </cell>
          <cell r="G263">
            <v>2480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40</v>
          </cell>
          <cell r="M263">
            <v>6515.35</v>
          </cell>
          <cell r="N263">
            <v>0</v>
          </cell>
          <cell r="O263">
            <v>0</v>
          </cell>
          <cell r="P263">
            <v>0</v>
          </cell>
          <cell r="Q263">
            <v>200</v>
          </cell>
          <cell r="R263">
            <v>0</v>
          </cell>
          <cell r="S263">
            <v>9235.35</v>
          </cell>
          <cell r="T263">
            <v>0</v>
          </cell>
          <cell r="U263">
            <v>517.5</v>
          </cell>
          <cell r="V263">
            <v>0</v>
          </cell>
          <cell r="W263">
            <v>0</v>
          </cell>
          <cell r="X263">
            <v>104.53</v>
          </cell>
        </row>
        <row r="264">
          <cell r="D264" t="str">
            <v>3923</v>
          </cell>
          <cell r="E264" t="str">
            <v>陈娟</v>
          </cell>
          <cell r="F264">
            <v>40.31</v>
          </cell>
          <cell r="G264">
            <v>2480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40</v>
          </cell>
          <cell r="M264">
            <v>3160.3</v>
          </cell>
          <cell r="N264">
            <v>0</v>
          </cell>
          <cell r="O264">
            <v>0</v>
          </cell>
          <cell r="P264">
            <v>0</v>
          </cell>
          <cell r="Q264">
            <v>200</v>
          </cell>
          <cell r="R264">
            <v>0</v>
          </cell>
          <cell r="S264">
            <v>5880.3</v>
          </cell>
          <cell r="T264">
            <v>0</v>
          </cell>
          <cell r="U264">
            <v>517.5</v>
          </cell>
          <cell r="V264">
            <v>0</v>
          </cell>
          <cell r="W264">
            <v>0</v>
          </cell>
          <cell r="X264">
            <v>0</v>
          </cell>
        </row>
        <row r="265">
          <cell r="D265" t="str">
            <v>6201</v>
          </cell>
          <cell r="E265" t="str">
            <v>饶正来</v>
          </cell>
          <cell r="F265">
            <v>43.88</v>
          </cell>
          <cell r="G265">
            <v>2480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200</v>
          </cell>
          <cell r="M265">
            <v>6115.05</v>
          </cell>
          <cell r="N265">
            <v>0</v>
          </cell>
          <cell r="O265">
            <v>0</v>
          </cell>
          <cell r="P265">
            <v>0</v>
          </cell>
          <cell r="Q265">
            <v>200</v>
          </cell>
          <cell r="R265">
            <v>0</v>
          </cell>
          <cell r="S265">
            <v>8995.0499999999993</v>
          </cell>
          <cell r="T265">
            <v>0</v>
          </cell>
          <cell r="U265">
            <v>517.5</v>
          </cell>
          <cell r="V265">
            <v>0</v>
          </cell>
          <cell r="W265">
            <v>10</v>
          </cell>
          <cell r="X265">
            <v>104.33</v>
          </cell>
        </row>
        <row r="266">
          <cell r="D266" t="str">
            <v>6202</v>
          </cell>
          <cell r="E266" t="str">
            <v>郭广彬</v>
          </cell>
          <cell r="F266">
            <v>37</v>
          </cell>
          <cell r="G266">
            <v>2480</v>
          </cell>
          <cell r="H266">
            <v>0</v>
          </cell>
          <cell r="I266">
            <v>500</v>
          </cell>
          <cell r="J266">
            <v>0</v>
          </cell>
          <cell r="K266">
            <v>0</v>
          </cell>
          <cell r="L266">
            <v>160</v>
          </cell>
          <cell r="M266">
            <v>3930.97</v>
          </cell>
          <cell r="N266">
            <v>0</v>
          </cell>
          <cell r="O266">
            <v>0</v>
          </cell>
          <cell r="P266">
            <v>0</v>
          </cell>
          <cell r="Q266">
            <v>200</v>
          </cell>
          <cell r="R266">
            <v>120</v>
          </cell>
          <cell r="S266">
            <v>7150.97</v>
          </cell>
          <cell r="T266">
            <v>0</v>
          </cell>
          <cell r="U266">
            <v>517.5</v>
          </cell>
          <cell r="V266">
            <v>0</v>
          </cell>
          <cell r="W266">
            <v>10</v>
          </cell>
          <cell r="X266">
            <v>49</v>
          </cell>
        </row>
        <row r="267">
          <cell r="D267" t="str">
            <v>6203</v>
          </cell>
          <cell r="E267" t="str">
            <v>黄杜俊</v>
          </cell>
          <cell r="F267">
            <v>44.94</v>
          </cell>
          <cell r="G267">
            <v>2480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160</v>
          </cell>
          <cell r="M267">
            <v>6463.09</v>
          </cell>
          <cell r="N267">
            <v>0</v>
          </cell>
          <cell r="O267">
            <v>0</v>
          </cell>
          <cell r="P267">
            <v>0</v>
          </cell>
          <cell r="Q267">
            <v>200</v>
          </cell>
          <cell r="R267">
            <v>0</v>
          </cell>
          <cell r="S267">
            <v>9303.09</v>
          </cell>
          <cell r="T267">
            <v>0</v>
          </cell>
          <cell r="U267">
            <v>517.5</v>
          </cell>
          <cell r="V267">
            <v>0</v>
          </cell>
          <cell r="W267">
            <v>0</v>
          </cell>
          <cell r="X267">
            <v>113.56</v>
          </cell>
        </row>
        <row r="268">
          <cell r="D268" t="str">
            <v>6204</v>
          </cell>
          <cell r="E268" t="str">
            <v>朱军华</v>
          </cell>
          <cell r="F268">
            <v>40.81</v>
          </cell>
          <cell r="G268">
            <v>2480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200</v>
          </cell>
          <cell r="M268">
            <v>4930.8</v>
          </cell>
          <cell r="N268">
            <v>0</v>
          </cell>
          <cell r="O268">
            <v>0</v>
          </cell>
          <cell r="P268">
            <v>0</v>
          </cell>
          <cell r="Q268">
            <v>200</v>
          </cell>
          <cell r="R268">
            <v>0</v>
          </cell>
          <cell r="S268">
            <v>7810.8</v>
          </cell>
          <cell r="T268">
            <v>0</v>
          </cell>
          <cell r="U268">
            <v>517.5</v>
          </cell>
          <cell r="V268">
            <v>0</v>
          </cell>
          <cell r="W268">
            <v>0</v>
          </cell>
          <cell r="X268">
            <v>68.790000000000006</v>
          </cell>
        </row>
        <row r="269">
          <cell r="D269" t="str">
            <v>6206</v>
          </cell>
          <cell r="E269" t="str">
            <v>邢小波</v>
          </cell>
          <cell r="F269">
            <v>43.5</v>
          </cell>
          <cell r="G269">
            <v>2480</v>
          </cell>
          <cell r="H269">
            <v>0</v>
          </cell>
          <cell r="I269">
            <v>500</v>
          </cell>
          <cell r="J269">
            <v>0</v>
          </cell>
          <cell r="K269">
            <v>0</v>
          </cell>
          <cell r="L269">
            <v>160</v>
          </cell>
          <cell r="M269">
            <v>5480.5</v>
          </cell>
          <cell r="N269">
            <v>0</v>
          </cell>
          <cell r="O269">
            <v>0</v>
          </cell>
          <cell r="P269">
            <v>0</v>
          </cell>
          <cell r="Q269">
            <v>200</v>
          </cell>
          <cell r="R269">
            <v>0</v>
          </cell>
          <cell r="S269">
            <v>8820.5</v>
          </cell>
          <cell r="T269">
            <v>0</v>
          </cell>
          <cell r="U269">
            <v>517.5</v>
          </cell>
          <cell r="V269">
            <v>0</v>
          </cell>
          <cell r="W269">
            <v>10</v>
          </cell>
          <cell r="X269">
            <v>0</v>
          </cell>
        </row>
        <row r="270">
          <cell r="D270" t="str">
            <v>6208</v>
          </cell>
          <cell r="E270" t="str">
            <v>杜爱勇</v>
          </cell>
          <cell r="F270">
            <v>37.630000000000003</v>
          </cell>
          <cell r="G270">
            <v>2480</v>
          </cell>
          <cell r="H270">
            <v>0</v>
          </cell>
          <cell r="I270">
            <v>500</v>
          </cell>
          <cell r="J270">
            <v>0</v>
          </cell>
          <cell r="K270">
            <v>0</v>
          </cell>
          <cell r="L270">
            <v>120</v>
          </cell>
          <cell r="M270">
            <v>4317.8</v>
          </cell>
          <cell r="N270">
            <v>0</v>
          </cell>
          <cell r="O270">
            <v>0</v>
          </cell>
          <cell r="P270">
            <v>0</v>
          </cell>
          <cell r="Q270">
            <v>50</v>
          </cell>
          <cell r="R270">
            <v>24</v>
          </cell>
          <cell r="S270">
            <v>7443.8</v>
          </cell>
          <cell r="T270">
            <v>0</v>
          </cell>
          <cell r="U270">
            <v>517.5</v>
          </cell>
          <cell r="V270">
            <v>0</v>
          </cell>
          <cell r="W270">
            <v>10</v>
          </cell>
          <cell r="X270">
            <v>0</v>
          </cell>
        </row>
        <row r="271">
          <cell r="D271" t="str">
            <v>6211</v>
          </cell>
          <cell r="E271" t="str">
            <v>袁同齐</v>
          </cell>
          <cell r="F271">
            <v>39.880000000000003</v>
          </cell>
          <cell r="G271">
            <v>2480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200</v>
          </cell>
          <cell r="M271">
            <v>4717.8999999999996</v>
          </cell>
          <cell r="N271">
            <v>0</v>
          </cell>
          <cell r="O271">
            <v>0</v>
          </cell>
          <cell r="P271">
            <v>0</v>
          </cell>
          <cell r="Q271">
            <v>200</v>
          </cell>
          <cell r="R271">
            <v>0</v>
          </cell>
          <cell r="S271">
            <v>7597.9</v>
          </cell>
          <cell r="T271">
            <v>0</v>
          </cell>
          <cell r="U271">
            <v>517.5</v>
          </cell>
          <cell r="V271">
            <v>0</v>
          </cell>
          <cell r="W271">
            <v>10</v>
          </cell>
          <cell r="X271">
            <v>0</v>
          </cell>
        </row>
        <row r="272">
          <cell r="D272" t="str">
            <v>6217</v>
          </cell>
          <cell r="E272" t="str">
            <v>刘贵龙</v>
          </cell>
          <cell r="F272">
            <v>41.94</v>
          </cell>
          <cell r="G272">
            <v>2480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100</v>
          </cell>
          <cell r="M272">
            <v>4498.3</v>
          </cell>
          <cell r="N272">
            <v>0</v>
          </cell>
          <cell r="O272">
            <v>0</v>
          </cell>
          <cell r="P272">
            <v>0</v>
          </cell>
          <cell r="Q272">
            <v>200</v>
          </cell>
          <cell r="R272">
            <v>0</v>
          </cell>
          <cell r="S272">
            <v>7278.3</v>
          </cell>
          <cell r="T272">
            <v>0</v>
          </cell>
          <cell r="U272">
            <v>517.5</v>
          </cell>
          <cell r="V272">
            <v>0</v>
          </cell>
          <cell r="W272">
            <v>0</v>
          </cell>
          <cell r="X272">
            <v>52.83</v>
          </cell>
        </row>
        <row r="273">
          <cell r="D273" t="str">
            <v>6219</v>
          </cell>
          <cell r="E273" t="str">
            <v>迟运海</v>
          </cell>
          <cell r="F273">
            <v>42.56</v>
          </cell>
          <cell r="G273">
            <v>2480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40</v>
          </cell>
          <cell r="M273">
            <v>5610.6</v>
          </cell>
          <cell r="N273">
            <v>0</v>
          </cell>
          <cell r="O273">
            <v>0</v>
          </cell>
          <cell r="P273">
            <v>0</v>
          </cell>
          <cell r="Q273">
            <v>200</v>
          </cell>
          <cell r="R273">
            <v>2</v>
          </cell>
          <cell r="S273">
            <v>8328.6</v>
          </cell>
          <cell r="T273">
            <v>0</v>
          </cell>
          <cell r="U273">
            <v>517.5</v>
          </cell>
          <cell r="V273">
            <v>0</v>
          </cell>
          <cell r="W273">
            <v>0</v>
          </cell>
          <cell r="X273">
            <v>62.42</v>
          </cell>
        </row>
        <row r="274">
          <cell r="D274" t="str">
            <v>6220</v>
          </cell>
          <cell r="E274" t="str">
            <v>尤立凤</v>
          </cell>
          <cell r="F274">
            <v>40.5</v>
          </cell>
          <cell r="G274">
            <v>2480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40</v>
          </cell>
          <cell r="M274">
            <v>4688.5</v>
          </cell>
          <cell r="N274">
            <v>0</v>
          </cell>
          <cell r="O274">
            <v>0</v>
          </cell>
          <cell r="P274">
            <v>0</v>
          </cell>
          <cell r="Q274">
            <v>200</v>
          </cell>
          <cell r="R274">
            <v>18</v>
          </cell>
          <cell r="S274">
            <v>7390.5</v>
          </cell>
          <cell r="T274">
            <v>0</v>
          </cell>
          <cell r="U274">
            <v>517.5</v>
          </cell>
          <cell r="V274">
            <v>0</v>
          </cell>
          <cell r="W274">
            <v>0</v>
          </cell>
          <cell r="X274">
            <v>0</v>
          </cell>
        </row>
        <row r="275">
          <cell r="D275" t="str">
            <v>6221</v>
          </cell>
          <cell r="E275" t="str">
            <v>赵小华</v>
          </cell>
          <cell r="F275">
            <v>42.06</v>
          </cell>
          <cell r="G275">
            <v>2480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40</v>
          </cell>
          <cell r="M275">
            <v>5090.8</v>
          </cell>
          <cell r="N275">
            <v>0</v>
          </cell>
          <cell r="O275">
            <v>0</v>
          </cell>
          <cell r="P275">
            <v>0</v>
          </cell>
          <cell r="Q275">
            <v>215</v>
          </cell>
          <cell r="R275">
            <v>6</v>
          </cell>
          <cell r="S275">
            <v>7819.8</v>
          </cell>
          <cell r="T275">
            <v>0</v>
          </cell>
          <cell r="U275">
            <v>517.5</v>
          </cell>
          <cell r="V275">
            <v>0</v>
          </cell>
          <cell r="W275">
            <v>10</v>
          </cell>
          <cell r="X275">
            <v>0</v>
          </cell>
        </row>
        <row r="276">
          <cell r="D276" t="str">
            <v>8210</v>
          </cell>
          <cell r="E276" t="str">
            <v>朱英</v>
          </cell>
          <cell r="F276">
            <v>30.75</v>
          </cell>
          <cell r="G276">
            <v>2480</v>
          </cell>
          <cell r="H276">
            <v>1050</v>
          </cell>
          <cell r="I276">
            <v>740</v>
          </cell>
          <cell r="J276">
            <v>900</v>
          </cell>
          <cell r="K276">
            <v>0</v>
          </cell>
          <cell r="L276">
            <v>80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200</v>
          </cell>
          <cell r="R276">
            <v>0</v>
          </cell>
          <cell r="S276">
            <v>5450</v>
          </cell>
          <cell r="T276">
            <v>0</v>
          </cell>
          <cell r="U276">
            <v>517.5</v>
          </cell>
          <cell r="V276">
            <v>0</v>
          </cell>
          <cell r="W276">
            <v>10</v>
          </cell>
          <cell r="X276">
            <v>0</v>
          </cell>
        </row>
        <row r="277">
          <cell r="D277" t="str">
            <v>8269</v>
          </cell>
          <cell r="E277" t="str">
            <v>相伟堂</v>
          </cell>
          <cell r="F277">
            <v>41.69</v>
          </cell>
          <cell r="G277">
            <v>2480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20</v>
          </cell>
          <cell r="M277">
            <v>4747.3</v>
          </cell>
          <cell r="N277">
            <v>0</v>
          </cell>
          <cell r="O277">
            <v>0</v>
          </cell>
          <cell r="P277">
            <v>0</v>
          </cell>
          <cell r="Q277">
            <v>200</v>
          </cell>
          <cell r="R277">
            <v>0</v>
          </cell>
          <cell r="S277">
            <v>7447.3</v>
          </cell>
          <cell r="T277">
            <v>0</v>
          </cell>
          <cell r="U277">
            <v>517.5</v>
          </cell>
          <cell r="V277">
            <v>0</v>
          </cell>
          <cell r="W277">
            <v>0</v>
          </cell>
          <cell r="X277">
            <v>0</v>
          </cell>
        </row>
        <row r="278">
          <cell r="D278" t="str">
            <v>8270</v>
          </cell>
          <cell r="E278" t="str">
            <v>陶东苏</v>
          </cell>
          <cell r="F278">
            <v>41.31</v>
          </cell>
          <cell r="G278">
            <v>2480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20</v>
          </cell>
          <cell r="M278">
            <v>6021.4</v>
          </cell>
          <cell r="N278">
            <v>0</v>
          </cell>
          <cell r="O278">
            <v>0</v>
          </cell>
          <cell r="P278">
            <v>0</v>
          </cell>
          <cell r="Q278">
            <v>200</v>
          </cell>
          <cell r="R278">
            <v>60</v>
          </cell>
          <cell r="S278">
            <v>8661.4</v>
          </cell>
          <cell r="T278">
            <v>0</v>
          </cell>
          <cell r="U278">
            <v>517.5</v>
          </cell>
          <cell r="V278">
            <v>0</v>
          </cell>
          <cell r="W278">
            <v>0</v>
          </cell>
          <cell r="X278">
            <v>0</v>
          </cell>
        </row>
        <row r="279">
          <cell r="D279" t="str">
            <v>8332</v>
          </cell>
          <cell r="E279" t="str">
            <v>张海军</v>
          </cell>
          <cell r="F279">
            <v>44.31</v>
          </cell>
          <cell r="G279">
            <v>2480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20</v>
          </cell>
          <cell r="M279">
            <v>5938.9</v>
          </cell>
          <cell r="N279">
            <v>0</v>
          </cell>
          <cell r="O279">
            <v>0</v>
          </cell>
          <cell r="P279">
            <v>0</v>
          </cell>
          <cell r="Q279">
            <v>100</v>
          </cell>
          <cell r="R279">
            <v>0</v>
          </cell>
          <cell r="S279">
            <v>8538.9</v>
          </cell>
          <cell r="T279">
            <v>0</v>
          </cell>
          <cell r="U279">
            <v>517.5</v>
          </cell>
          <cell r="V279">
            <v>0</v>
          </cell>
          <cell r="W279">
            <v>0</v>
          </cell>
          <cell r="X279">
            <v>0</v>
          </cell>
        </row>
        <row r="280">
          <cell r="D280" t="str">
            <v>8384</v>
          </cell>
          <cell r="E280" t="str">
            <v>姚宇</v>
          </cell>
          <cell r="F280">
            <v>45.75</v>
          </cell>
          <cell r="G280">
            <v>2480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20</v>
          </cell>
          <cell r="M280">
            <v>6170.2</v>
          </cell>
          <cell r="N280">
            <v>0</v>
          </cell>
          <cell r="O280">
            <v>0</v>
          </cell>
          <cell r="P280">
            <v>0</v>
          </cell>
          <cell r="Q280">
            <v>200</v>
          </cell>
          <cell r="R280">
            <v>0</v>
          </cell>
          <cell r="S280">
            <v>8870.2000000000007</v>
          </cell>
          <cell r="T280">
            <v>0</v>
          </cell>
          <cell r="U280">
            <v>517.5</v>
          </cell>
          <cell r="V280">
            <v>0</v>
          </cell>
          <cell r="W280">
            <v>0</v>
          </cell>
          <cell r="X280">
            <v>0</v>
          </cell>
        </row>
        <row r="281">
          <cell r="D281" t="str">
            <v>8390</v>
          </cell>
          <cell r="E281" t="str">
            <v>李朋丽</v>
          </cell>
          <cell r="F281">
            <v>39.56</v>
          </cell>
          <cell r="G281">
            <v>2480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20</v>
          </cell>
          <cell r="M281">
            <v>4482.5600000000004</v>
          </cell>
          <cell r="N281">
            <v>0</v>
          </cell>
          <cell r="O281">
            <v>0</v>
          </cell>
          <cell r="P281">
            <v>0</v>
          </cell>
          <cell r="Q281">
            <v>200</v>
          </cell>
          <cell r="R281">
            <v>24</v>
          </cell>
          <cell r="S281">
            <v>7158.56</v>
          </cell>
          <cell r="T281">
            <v>0</v>
          </cell>
          <cell r="U281">
            <v>517.5</v>
          </cell>
          <cell r="V281">
            <v>0</v>
          </cell>
          <cell r="W281">
            <v>10</v>
          </cell>
          <cell r="X281">
            <v>0</v>
          </cell>
        </row>
        <row r="282">
          <cell r="D282" t="str">
            <v>8417</v>
          </cell>
          <cell r="E282" t="str">
            <v>曹婉玉</v>
          </cell>
          <cell r="F282">
            <v>41.63</v>
          </cell>
          <cell r="G282">
            <v>2480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20</v>
          </cell>
          <cell r="M282">
            <v>4720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7220</v>
          </cell>
          <cell r="T282">
            <v>0</v>
          </cell>
          <cell r="U282">
            <v>517.5</v>
          </cell>
          <cell r="V282">
            <v>0</v>
          </cell>
          <cell r="W282">
            <v>0</v>
          </cell>
          <cell r="X282">
            <v>0</v>
          </cell>
        </row>
        <row r="283">
          <cell r="D283" t="str">
            <v>8423</v>
          </cell>
          <cell r="E283" t="str">
            <v>王学梅</v>
          </cell>
          <cell r="F283">
            <v>36.31</v>
          </cell>
          <cell r="G283">
            <v>2480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20</v>
          </cell>
          <cell r="M283">
            <v>3419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6</v>
          </cell>
          <cell r="S283">
            <v>5913</v>
          </cell>
          <cell r="T283">
            <v>0</v>
          </cell>
          <cell r="U283">
            <v>517.5</v>
          </cell>
          <cell r="V283">
            <v>0</v>
          </cell>
          <cell r="W283">
            <v>0</v>
          </cell>
          <cell r="X283">
            <v>0</v>
          </cell>
        </row>
        <row r="284">
          <cell r="D284" t="str">
            <v>8424</v>
          </cell>
          <cell r="E284" t="str">
            <v>王海波</v>
          </cell>
          <cell r="F284">
            <v>38.69</v>
          </cell>
          <cell r="G284">
            <v>2480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20</v>
          </cell>
          <cell r="M284">
            <v>4213.3999999999996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6713.4</v>
          </cell>
          <cell r="T284">
            <v>0</v>
          </cell>
          <cell r="U284">
            <v>517.5</v>
          </cell>
          <cell r="V284">
            <v>0</v>
          </cell>
          <cell r="W284">
            <v>0</v>
          </cell>
          <cell r="X284">
            <v>0</v>
          </cell>
        </row>
        <row r="285">
          <cell r="D285" t="str">
            <v>8425</v>
          </cell>
          <cell r="E285" t="str">
            <v>陈要</v>
          </cell>
          <cell r="F285">
            <v>37.06</v>
          </cell>
          <cell r="G285">
            <v>2480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20</v>
          </cell>
          <cell r="M285">
            <v>4220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20</v>
          </cell>
          <cell r="S285">
            <v>6700</v>
          </cell>
          <cell r="T285">
            <v>0</v>
          </cell>
          <cell r="U285">
            <v>517.5</v>
          </cell>
          <cell r="V285">
            <v>0</v>
          </cell>
          <cell r="W285">
            <v>0</v>
          </cell>
          <cell r="X285">
            <v>0</v>
          </cell>
        </row>
        <row r="286">
          <cell r="D286" t="str">
            <v>8435</v>
          </cell>
          <cell r="E286" t="str">
            <v>吴建军</v>
          </cell>
          <cell r="F286">
            <v>36.56</v>
          </cell>
          <cell r="G286">
            <v>2480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20</v>
          </cell>
          <cell r="M286">
            <v>3174.73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5674.73</v>
          </cell>
          <cell r="T286">
            <v>0</v>
          </cell>
          <cell r="U286">
            <v>517.5</v>
          </cell>
          <cell r="V286">
            <v>0</v>
          </cell>
          <cell r="W286">
            <v>0</v>
          </cell>
          <cell r="X286">
            <v>0</v>
          </cell>
        </row>
        <row r="287">
          <cell r="D287" t="str">
            <v>8502</v>
          </cell>
          <cell r="E287" t="str">
            <v>蒲鸿贤</v>
          </cell>
          <cell r="F287">
            <v>43.13</v>
          </cell>
          <cell r="G287">
            <v>2480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20</v>
          </cell>
          <cell r="M287">
            <v>5328.5</v>
          </cell>
          <cell r="N287">
            <v>0</v>
          </cell>
          <cell r="O287">
            <v>0</v>
          </cell>
          <cell r="P287">
            <v>0</v>
          </cell>
          <cell r="Q287">
            <v>200</v>
          </cell>
          <cell r="R287">
            <v>0</v>
          </cell>
          <cell r="S287">
            <v>8028.5</v>
          </cell>
          <cell r="T287">
            <v>0</v>
          </cell>
          <cell r="U287">
            <v>517.5</v>
          </cell>
          <cell r="V287">
            <v>0</v>
          </cell>
          <cell r="W287">
            <v>0</v>
          </cell>
          <cell r="X287">
            <v>0</v>
          </cell>
        </row>
        <row r="288">
          <cell r="D288" t="str">
            <v>8515</v>
          </cell>
          <cell r="E288" t="str">
            <v>徐旺旺</v>
          </cell>
          <cell r="F288">
            <v>42.31</v>
          </cell>
          <cell r="G288">
            <v>2480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20</v>
          </cell>
          <cell r="M288">
            <v>4620.7</v>
          </cell>
          <cell r="N288">
            <v>0</v>
          </cell>
          <cell r="O288">
            <v>0</v>
          </cell>
          <cell r="P288">
            <v>0</v>
          </cell>
          <cell r="Q288">
            <v>200</v>
          </cell>
          <cell r="R288">
            <v>14</v>
          </cell>
          <cell r="S288">
            <v>7306.7</v>
          </cell>
          <cell r="T288">
            <v>0</v>
          </cell>
          <cell r="U288">
            <v>517.5</v>
          </cell>
          <cell r="V288">
            <v>0</v>
          </cell>
          <cell r="W288">
            <v>0</v>
          </cell>
          <cell r="X288">
            <v>0</v>
          </cell>
        </row>
        <row r="289">
          <cell r="D289" t="str">
            <v>8573</v>
          </cell>
          <cell r="E289" t="str">
            <v>房震超</v>
          </cell>
          <cell r="F289">
            <v>36.44</v>
          </cell>
          <cell r="G289">
            <v>2480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20</v>
          </cell>
          <cell r="M289">
            <v>4061.1</v>
          </cell>
          <cell r="N289">
            <v>0</v>
          </cell>
          <cell r="O289">
            <v>0</v>
          </cell>
          <cell r="P289">
            <v>0</v>
          </cell>
          <cell r="Q289">
            <v>200</v>
          </cell>
          <cell r="R289">
            <v>2</v>
          </cell>
          <cell r="S289">
            <v>6759.1</v>
          </cell>
          <cell r="T289">
            <v>0</v>
          </cell>
          <cell r="U289">
            <v>517.5</v>
          </cell>
          <cell r="V289">
            <v>0</v>
          </cell>
          <cell r="W289">
            <v>0</v>
          </cell>
          <cell r="X289">
            <v>15.59</v>
          </cell>
        </row>
        <row r="290">
          <cell r="D290" t="str">
            <v>8606</v>
          </cell>
          <cell r="E290" t="str">
            <v>周晓龙</v>
          </cell>
          <cell r="F290">
            <v>41.31</v>
          </cell>
          <cell r="G290">
            <v>2480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20</v>
          </cell>
          <cell r="M290">
            <v>4502.8999999999996</v>
          </cell>
          <cell r="N290">
            <v>0</v>
          </cell>
          <cell r="O290">
            <v>0</v>
          </cell>
          <cell r="P290">
            <v>0</v>
          </cell>
          <cell r="Q290">
            <v>200</v>
          </cell>
          <cell r="R290">
            <v>0</v>
          </cell>
          <cell r="S290">
            <v>7202.9</v>
          </cell>
          <cell r="T290">
            <v>0</v>
          </cell>
          <cell r="U290">
            <v>517.5</v>
          </cell>
          <cell r="V290">
            <v>0</v>
          </cell>
          <cell r="W290">
            <v>0</v>
          </cell>
          <cell r="X290">
            <v>0</v>
          </cell>
        </row>
        <row r="291">
          <cell r="D291" t="str">
            <v>8607</v>
          </cell>
          <cell r="E291" t="str">
            <v>吴然涛</v>
          </cell>
          <cell r="F291">
            <v>43.19</v>
          </cell>
          <cell r="G291">
            <v>2480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20</v>
          </cell>
          <cell r="M291">
            <v>5639.93</v>
          </cell>
          <cell r="N291">
            <v>0</v>
          </cell>
          <cell r="O291">
            <v>0</v>
          </cell>
          <cell r="P291">
            <v>0</v>
          </cell>
          <cell r="Q291">
            <v>200</v>
          </cell>
          <cell r="R291">
            <v>0</v>
          </cell>
          <cell r="S291">
            <v>8339.93</v>
          </cell>
          <cell r="T291">
            <v>0</v>
          </cell>
          <cell r="U291">
            <v>517.5</v>
          </cell>
          <cell r="V291">
            <v>0</v>
          </cell>
          <cell r="W291">
            <v>0</v>
          </cell>
          <cell r="X291">
            <v>0</v>
          </cell>
        </row>
        <row r="292">
          <cell r="D292" t="str">
            <v>8618</v>
          </cell>
          <cell r="E292" t="str">
            <v>房震</v>
          </cell>
          <cell r="F292">
            <v>42.25</v>
          </cell>
          <cell r="G292">
            <v>2480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20</v>
          </cell>
          <cell r="M292">
            <v>4978.3100000000004</v>
          </cell>
          <cell r="N292">
            <v>0</v>
          </cell>
          <cell r="O292">
            <v>0</v>
          </cell>
          <cell r="P292">
            <v>0</v>
          </cell>
          <cell r="Q292">
            <v>100</v>
          </cell>
          <cell r="R292">
            <v>17</v>
          </cell>
          <cell r="S292">
            <v>7561.31</v>
          </cell>
          <cell r="T292">
            <v>0</v>
          </cell>
          <cell r="U292">
            <v>517.5</v>
          </cell>
          <cell r="V292">
            <v>0</v>
          </cell>
          <cell r="W292">
            <v>0</v>
          </cell>
          <cell r="X292">
            <v>61.32</v>
          </cell>
        </row>
        <row r="293">
          <cell r="D293" t="str">
            <v>8620</v>
          </cell>
          <cell r="E293" t="str">
            <v>彭百福</v>
          </cell>
          <cell r="F293">
            <v>42.31</v>
          </cell>
          <cell r="G293">
            <v>2480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20</v>
          </cell>
          <cell r="M293">
            <v>4204.7</v>
          </cell>
          <cell r="N293">
            <v>0</v>
          </cell>
          <cell r="O293">
            <v>0</v>
          </cell>
          <cell r="P293">
            <v>0</v>
          </cell>
          <cell r="Q293">
            <v>200</v>
          </cell>
          <cell r="R293">
            <v>0</v>
          </cell>
          <cell r="S293">
            <v>6904.7</v>
          </cell>
          <cell r="T293">
            <v>0</v>
          </cell>
          <cell r="U293">
            <v>517.5</v>
          </cell>
          <cell r="V293">
            <v>0</v>
          </cell>
          <cell r="W293">
            <v>0</v>
          </cell>
          <cell r="X293">
            <v>0</v>
          </cell>
        </row>
        <row r="294">
          <cell r="D294" t="str">
            <v>8633</v>
          </cell>
          <cell r="E294" t="str">
            <v>陈丽娜</v>
          </cell>
          <cell r="F294">
            <v>39.31</v>
          </cell>
          <cell r="G294">
            <v>2480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20</v>
          </cell>
          <cell r="M294">
            <v>2781.3</v>
          </cell>
          <cell r="N294">
            <v>0</v>
          </cell>
          <cell r="O294">
            <v>0</v>
          </cell>
          <cell r="P294">
            <v>0</v>
          </cell>
          <cell r="Q294">
            <v>200</v>
          </cell>
          <cell r="R294">
            <v>28</v>
          </cell>
          <cell r="S294">
            <v>5453.3</v>
          </cell>
          <cell r="T294">
            <v>0</v>
          </cell>
          <cell r="U294">
            <v>517.5</v>
          </cell>
          <cell r="V294">
            <v>0</v>
          </cell>
          <cell r="W294">
            <v>0</v>
          </cell>
          <cell r="X294">
            <v>0</v>
          </cell>
        </row>
        <row r="295">
          <cell r="D295" t="str">
            <v>8644</v>
          </cell>
          <cell r="E295" t="str">
            <v>蒋东琴</v>
          </cell>
          <cell r="F295">
            <v>41.88</v>
          </cell>
          <cell r="G295">
            <v>2480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4555.84</v>
          </cell>
          <cell r="N295">
            <v>0</v>
          </cell>
          <cell r="O295">
            <v>0</v>
          </cell>
          <cell r="P295">
            <v>0</v>
          </cell>
          <cell r="Q295">
            <v>210</v>
          </cell>
          <cell r="R295">
            <v>8</v>
          </cell>
          <cell r="S295">
            <v>7237.84</v>
          </cell>
          <cell r="T295">
            <v>0</v>
          </cell>
          <cell r="U295">
            <v>517.5</v>
          </cell>
          <cell r="V295">
            <v>0</v>
          </cell>
          <cell r="W295">
            <v>0</v>
          </cell>
          <cell r="X295">
            <v>0</v>
          </cell>
        </row>
        <row r="296">
          <cell r="D296" t="str">
            <v>8649</v>
          </cell>
          <cell r="E296" t="str">
            <v>白惠惠</v>
          </cell>
          <cell r="F296">
            <v>35.880000000000003</v>
          </cell>
          <cell r="G296">
            <v>2480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3799</v>
          </cell>
          <cell r="N296">
            <v>0</v>
          </cell>
          <cell r="O296">
            <v>0</v>
          </cell>
          <cell r="P296">
            <v>0</v>
          </cell>
          <cell r="Q296">
            <v>200</v>
          </cell>
          <cell r="R296">
            <v>4</v>
          </cell>
          <cell r="S296">
            <v>6475</v>
          </cell>
          <cell r="T296">
            <v>0</v>
          </cell>
          <cell r="U296">
            <v>517.5</v>
          </cell>
          <cell r="V296">
            <v>0</v>
          </cell>
          <cell r="W296">
            <v>0</v>
          </cell>
          <cell r="X296">
            <v>0</v>
          </cell>
        </row>
        <row r="297">
          <cell r="D297" t="str">
            <v>8652</v>
          </cell>
          <cell r="E297" t="str">
            <v>杨伟</v>
          </cell>
          <cell r="F297">
            <v>32.630000000000003</v>
          </cell>
          <cell r="G297">
            <v>2480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3719.7</v>
          </cell>
          <cell r="N297">
            <v>456</v>
          </cell>
          <cell r="O297">
            <v>0</v>
          </cell>
          <cell r="P297">
            <v>0</v>
          </cell>
          <cell r="Q297">
            <v>200</v>
          </cell>
          <cell r="R297">
            <v>5</v>
          </cell>
          <cell r="S297">
            <v>6850.7</v>
          </cell>
          <cell r="T297">
            <v>0</v>
          </cell>
          <cell r="U297">
            <v>517.5</v>
          </cell>
          <cell r="V297">
            <v>0</v>
          </cell>
          <cell r="W297">
            <v>0</v>
          </cell>
          <cell r="X297">
            <v>27.12</v>
          </cell>
        </row>
        <row r="298">
          <cell r="D298" t="str">
            <v>8654</v>
          </cell>
          <cell r="E298" t="str">
            <v>宋雪</v>
          </cell>
          <cell r="F298">
            <v>40.130000000000003</v>
          </cell>
          <cell r="G298">
            <v>2480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4623.01</v>
          </cell>
          <cell r="N298">
            <v>0</v>
          </cell>
          <cell r="O298">
            <v>0</v>
          </cell>
          <cell r="P298">
            <v>0</v>
          </cell>
          <cell r="Q298">
            <v>200</v>
          </cell>
          <cell r="R298">
            <v>22</v>
          </cell>
          <cell r="S298">
            <v>7281.01</v>
          </cell>
          <cell r="T298">
            <v>0</v>
          </cell>
          <cell r="U298">
            <v>517.5</v>
          </cell>
          <cell r="V298">
            <v>0</v>
          </cell>
          <cell r="W298">
            <v>10</v>
          </cell>
          <cell r="X298">
            <v>0</v>
          </cell>
        </row>
        <row r="299">
          <cell r="D299" t="str">
            <v>8655</v>
          </cell>
          <cell r="E299" t="str">
            <v>黄军军</v>
          </cell>
          <cell r="F299">
            <v>27.44</v>
          </cell>
          <cell r="G299">
            <v>2480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2184.8000000000002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4664.8</v>
          </cell>
          <cell r="T299">
            <v>0</v>
          </cell>
          <cell r="U299">
            <v>517.5</v>
          </cell>
          <cell r="V299">
            <v>0</v>
          </cell>
          <cell r="W299">
            <v>0</v>
          </cell>
          <cell r="X299">
            <v>0</v>
          </cell>
        </row>
        <row r="300">
          <cell r="D300" t="str">
            <v>8689</v>
          </cell>
          <cell r="E300" t="str">
            <v>谢翠荣</v>
          </cell>
          <cell r="F300">
            <v>32.75</v>
          </cell>
          <cell r="G300">
            <v>2480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2877.25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5357.25</v>
          </cell>
          <cell r="T300">
            <v>0</v>
          </cell>
          <cell r="U300">
            <v>517.5</v>
          </cell>
          <cell r="V300">
            <v>0</v>
          </cell>
          <cell r="W300">
            <v>0</v>
          </cell>
          <cell r="X300">
            <v>0</v>
          </cell>
        </row>
        <row r="301">
          <cell r="D301" t="str">
            <v>8693</v>
          </cell>
          <cell r="E301" t="str">
            <v>易丽</v>
          </cell>
          <cell r="F301">
            <v>39.44</v>
          </cell>
          <cell r="G301">
            <v>2480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4500.88</v>
          </cell>
          <cell r="N301">
            <v>0</v>
          </cell>
          <cell r="O301">
            <v>0</v>
          </cell>
          <cell r="P301">
            <v>0</v>
          </cell>
          <cell r="Q301">
            <v>200</v>
          </cell>
          <cell r="R301">
            <v>22</v>
          </cell>
          <cell r="S301">
            <v>7158.88</v>
          </cell>
          <cell r="T301">
            <v>0</v>
          </cell>
          <cell r="U301">
            <v>517.5</v>
          </cell>
          <cell r="V301">
            <v>0</v>
          </cell>
          <cell r="W301">
            <v>0</v>
          </cell>
          <cell r="X301">
            <v>0</v>
          </cell>
        </row>
        <row r="302">
          <cell r="D302" t="str">
            <v>8697</v>
          </cell>
          <cell r="E302" t="str">
            <v>蔡正娟</v>
          </cell>
          <cell r="F302">
            <v>43.25</v>
          </cell>
          <cell r="G302">
            <v>2480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4699.5</v>
          </cell>
          <cell r="N302">
            <v>0</v>
          </cell>
          <cell r="O302">
            <v>0</v>
          </cell>
          <cell r="P302">
            <v>0</v>
          </cell>
          <cell r="Q302">
            <v>200</v>
          </cell>
          <cell r="R302">
            <v>16</v>
          </cell>
          <cell r="S302">
            <v>7363.5</v>
          </cell>
          <cell r="T302">
            <v>0</v>
          </cell>
          <cell r="U302">
            <v>517.5</v>
          </cell>
          <cell r="V302">
            <v>0</v>
          </cell>
          <cell r="W302">
            <v>0</v>
          </cell>
          <cell r="X302">
            <v>0</v>
          </cell>
        </row>
        <row r="303">
          <cell r="D303" t="str">
            <v>8702</v>
          </cell>
          <cell r="E303" t="str">
            <v>孙先琴</v>
          </cell>
          <cell r="F303">
            <v>41.13</v>
          </cell>
          <cell r="G303">
            <v>2480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4989.3</v>
          </cell>
          <cell r="N303">
            <v>0</v>
          </cell>
          <cell r="O303">
            <v>0</v>
          </cell>
          <cell r="P303">
            <v>0</v>
          </cell>
          <cell r="Q303">
            <v>200</v>
          </cell>
          <cell r="R303">
            <v>2</v>
          </cell>
          <cell r="S303">
            <v>7667.3</v>
          </cell>
          <cell r="T303">
            <v>0</v>
          </cell>
          <cell r="U303">
            <v>517.5</v>
          </cell>
          <cell r="V303">
            <v>0</v>
          </cell>
          <cell r="W303">
            <v>0</v>
          </cell>
          <cell r="X303">
            <v>0</v>
          </cell>
        </row>
        <row r="304">
          <cell r="D304" t="str">
            <v>8783</v>
          </cell>
          <cell r="E304" t="str">
            <v>韩凯凯</v>
          </cell>
          <cell r="F304">
            <v>39.56</v>
          </cell>
          <cell r="G304">
            <v>2480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4607</v>
          </cell>
          <cell r="N304">
            <v>0</v>
          </cell>
          <cell r="O304">
            <v>0</v>
          </cell>
          <cell r="P304">
            <v>0</v>
          </cell>
          <cell r="Q304">
            <v>200</v>
          </cell>
          <cell r="R304">
            <v>0</v>
          </cell>
          <cell r="S304">
            <v>7287</v>
          </cell>
          <cell r="T304">
            <v>0</v>
          </cell>
          <cell r="U304">
            <v>517.5</v>
          </cell>
          <cell r="V304">
            <v>0</v>
          </cell>
          <cell r="W304">
            <v>0</v>
          </cell>
          <cell r="X304">
            <v>0</v>
          </cell>
        </row>
        <row r="305">
          <cell r="D305" t="str">
            <v>8793</v>
          </cell>
          <cell r="E305" t="str">
            <v>王国力</v>
          </cell>
          <cell r="F305">
            <v>32.19</v>
          </cell>
          <cell r="G305">
            <v>2480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3109.8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5589.8</v>
          </cell>
          <cell r="T305">
            <v>0</v>
          </cell>
          <cell r="U305">
            <v>517.5</v>
          </cell>
          <cell r="V305">
            <v>0</v>
          </cell>
          <cell r="W305">
            <v>0</v>
          </cell>
          <cell r="X305">
            <v>0</v>
          </cell>
        </row>
        <row r="306">
          <cell r="D306" t="str">
            <v>8802</v>
          </cell>
          <cell r="E306" t="str">
            <v>冯伟</v>
          </cell>
          <cell r="F306">
            <v>41.69</v>
          </cell>
          <cell r="G306">
            <v>2480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5232.6899999999996</v>
          </cell>
          <cell r="N306">
            <v>0</v>
          </cell>
          <cell r="O306">
            <v>0</v>
          </cell>
          <cell r="P306">
            <v>0</v>
          </cell>
          <cell r="Q306">
            <v>200</v>
          </cell>
          <cell r="R306">
            <v>0</v>
          </cell>
          <cell r="S306">
            <v>7912.69</v>
          </cell>
          <cell r="T306">
            <v>0</v>
          </cell>
          <cell r="U306">
            <v>517.5</v>
          </cell>
          <cell r="V306">
            <v>0</v>
          </cell>
          <cell r="W306">
            <v>0</v>
          </cell>
          <cell r="X306">
            <v>29.19</v>
          </cell>
        </row>
        <row r="307">
          <cell r="D307" t="str">
            <v>8857</v>
          </cell>
          <cell r="E307" t="str">
            <v>卢勤勤</v>
          </cell>
          <cell r="F307">
            <v>38.44</v>
          </cell>
          <cell r="G307">
            <v>2480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3977.92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22</v>
          </cell>
          <cell r="S307">
            <v>6435.92</v>
          </cell>
          <cell r="T307">
            <v>0</v>
          </cell>
          <cell r="U307">
            <v>517.5</v>
          </cell>
          <cell r="V307">
            <v>0</v>
          </cell>
          <cell r="W307">
            <v>0</v>
          </cell>
          <cell r="X307">
            <v>0</v>
          </cell>
        </row>
        <row r="308">
          <cell r="D308" t="str">
            <v>8858</v>
          </cell>
          <cell r="E308" t="str">
            <v>宣爱平</v>
          </cell>
          <cell r="F308">
            <v>39.81</v>
          </cell>
          <cell r="G308">
            <v>2480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4168.2700000000004</v>
          </cell>
          <cell r="N308">
            <v>0</v>
          </cell>
          <cell r="O308">
            <v>0</v>
          </cell>
          <cell r="P308">
            <v>0</v>
          </cell>
          <cell r="Q308">
            <v>200</v>
          </cell>
          <cell r="R308">
            <v>24</v>
          </cell>
          <cell r="S308">
            <v>6824.27</v>
          </cell>
          <cell r="T308">
            <v>0</v>
          </cell>
          <cell r="U308">
            <v>517.5</v>
          </cell>
          <cell r="V308">
            <v>0</v>
          </cell>
          <cell r="W308">
            <v>0</v>
          </cell>
          <cell r="X308">
            <v>0</v>
          </cell>
        </row>
        <row r="309">
          <cell r="D309" t="str">
            <v>8861</v>
          </cell>
          <cell r="E309" t="str">
            <v>李丙银</v>
          </cell>
          <cell r="F309">
            <v>39.5</v>
          </cell>
          <cell r="G309">
            <v>2480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4643.7</v>
          </cell>
          <cell r="N309">
            <v>0</v>
          </cell>
          <cell r="O309">
            <v>0</v>
          </cell>
          <cell r="P309">
            <v>0</v>
          </cell>
          <cell r="Q309">
            <v>225</v>
          </cell>
          <cell r="R309">
            <v>22</v>
          </cell>
          <cell r="S309">
            <v>7326.7</v>
          </cell>
          <cell r="T309">
            <v>0</v>
          </cell>
          <cell r="U309">
            <v>517.5</v>
          </cell>
          <cell r="V309">
            <v>0</v>
          </cell>
          <cell r="W309">
            <v>0</v>
          </cell>
          <cell r="X309">
            <v>0</v>
          </cell>
        </row>
        <row r="310">
          <cell r="D310" t="str">
            <v>8866</v>
          </cell>
          <cell r="E310" t="str">
            <v>兰文明</v>
          </cell>
          <cell r="F310">
            <v>42.75</v>
          </cell>
          <cell r="G310">
            <v>2480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5604.7</v>
          </cell>
          <cell r="N310">
            <v>0</v>
          </cell>
          <cell r="O310">
            <v>0</v>
          </cell>
          <cell r="P310">
            <v>0</v>
          </cell>
          <cell r="Q310">
            <v>200</v>
          </cell>
          <cell r="R310">
            <v>0</v>
          </cell>
          <cell r="S310">
            <v>8284.7000000000007</v>
          </cell>
          <cell r="T310">
            <v>0</v>
          </cell>
          <cell r="U310">
            <v>517.5</v>
          </cell>
          <cell r="V310">
            <v>0</v>
          </cell>
          <cell r="W310">
            <v>0</v>
          </cell>
          <cell r="X310">
            <v>0</v>
          </cell>
        </row>
        <row r="311">
          <cell r="D311" t="str">
            <v>8881</v>
          </cell>
          <cell r="E311" t="str">
            <v>江慧</v>
          </cell>
          <cell r="F311">
            <v>35.25</v>
          </cell>
          <cell r="G311">
            <v>2480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3336.25</v>
          </cell>
          <cell r="N311">
            <v>0</v>
          </cell>
          <cell r="O311">
            <v>0</v>
          </cell>
          <cell r="P311">
            <v>0</v>
          </cell>
          <cell r="Q311">
            <v>200</v>
          </cell>
          <cell r="R311">
            <v>2</v>
          </cell>
          <cell r="S311">
            <v>6014.25</v>
          </cell>
          <cell r="T311">
            <v>0</v>
          </cell>
          <cell r="U311">
            <v>517.5</v>
          </cell>
          <cell r="V311">
            <v>0</v>
          </cell>
          <cell r="W311">
            <v>0</v>
          </cell>
          <cell r="X311">
            <v>0</v>
          </cell>
        </row>
        <row r="312">
          <cell r="D312" t="str">
            <v>8893</v>
          </cell>
          <cell r="E312" t="str">
            <v>闻海涛</v>
          </cell>
          <cell r="F312">
            <v>42.56</v>
          </cell>
          <cell r="G312">
            <v>2480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5138.24</v>
          </cell>
          <cell r="N312">
            <v>0</v>
          </cell>
          <cell r="O312">
            <v>0</v>
          </cell>
          <cell r="P312">
            <v>0</v>
          </cell>
          <cell r="Q312">
            <v>200</v>
          </cell>
          <cell r="R312">
            <v>2</v>
          </cell>
          <cell r="S312">
            <v>7816.24</v>
          </cell>
          <cell r="T312">
            <v>0</v>
          </cell>
          <cell r="U312">
            <v>517.5</v>
          </cell>
          <cell r="V312">
            <v>0</v>
          </cell>
          <cell r="W312">
            <v>0</v>
          </cell>
          <cell r="X312">
            <v>0</v>
          </cell>
        </row>
        <row r="313">
          <cell r="D313" t="str">
            <v>8899</v>
          </cell>
          <cell r="E313" t="str">
            <v>罗岚清</v>
          </cell>
          <cell r="F313">
            <v>37.94</v>
          </cell>
          <cell r="G313">
            <v>2480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3020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5500</v>
          </cell>
          <cell r="T313">
            <v>0</v>
          </cell>
          <cell r="U313">
            <v>517.5</v>
          </cell>
          <cell r="V313">
            <v>0</v>
          </cell>
          <cell r="W313">
            <v>0</v>
          </cell>
          <cell r="X313">
            <v>0</v>
          </cell>
        </row>
        <row r="314">
          <cell r="D314" t="str">
            <v>8901</v>
          </cell>
          <cell r="E314" t="str">
            <v>李昆</v>
          </cell>
          <cell r="F314">
            <v>38.19</v>
          </cell>
          <cell r="G314">
            <v>2480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1808</v>
          </cell>
          <cell r="N314">
            <v>0</v>
          </cell>
          <cell r="O314">
            <v>0</v>
          </cell>
          <cell r="P314">
            <v>0</v>
          </cell>
          <cell r="Q314">
            <v>200</v>
          </cell>
          <cell r="R314">
            <v>50</v>
          </cell>
          <cell r="S314">
            <v>4438</v>
          </cell>
          <cell r="T314">
            <v>0</v>
          </cell>
          <cell r="U314">
            <v>517.5</v>
          </cell>
          <cell r="V314">
            <v>0</v>
          </cell>
          <cell r="W314">
            <v>0</v>
          </cell>
          <cell r="X314">
            <v>0</v>
          </cell>
        </row>
        <row r="315">
          <cell r="D315" t="str">
            <v>8917</v>
          </cell>
          <cell r="E315" t="str">
            <v>吕本存</v>
          </cell>
          <cell r="F315">
            <v>43.81</v>
          </cell>
          <cell r="G315">
            <v>2480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3906.35</v>
          </cell>
          <cell r="N315">
            <v>0</v>
          </cell>
          <cell r="O315">
            <v>0</v>
          </cell>
          <cell r="P315">
            <v>0</v>
          </cell>
          <cell r="Q315">
            <v>200</v>
          </cell>
          <cell r="R315">
            <v>0</v>
          </cell>
          <cell r="S315">
            <v>6586.35</v>
          </cell>
          <cell r="T315">
            <v>0</v>
          </cell>
          <cell r="U315">
            <v>517.5</v>
          </cell>
          <cell r="V315">
            <v>0</v>
          </cell>
          <cell r="W315">
            <v>0</v>
          </cell>
          <cell r="X315">
            <v>0</v>
          </cell>
        </row>
        <row r="316">
          <cell r="D316" t="str">
            <v>8919</v>
          </cell>
          <cell r="E316" t="str">
            <v>贾翠红</v>
          </cell>
          <cell r="F316">
            <v>41.81</v>
          </cell>
          <cell r="G316">
            <v>2480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3624.26</v>
          </cell>
          <cell r="N316">
            <v>0</v>
          </cell>
          <cell r="O316">
            <v>0</v>
          </cell>
          <cell r="P316">
            <v>0</v>
          </cell>
          <cell r="Q316">
            <v>200</v>
          </cell>
          <cell r="R316">
            <v>18</v>
          </cell>
          <cell r="S316">
            <v>6286.26</v>
          </cell>
          <cell r="T316">
            <v>0</v>
          </cell>
          <cell r="U316">
            <v>517.5</v>
          </cell>
          <cell r="V316">
            <v>0</v>
          </cell>
          <cell r="W316">
            <v>0</v>
          </cell>
          <cell r="X316">
            <v>0</v>
          </cell>
        </row>
        <row r="317">
          <cell r="D317" t="str">
            <v>8927</v>
          </cell>
          <cell r="E317" t="str">
            <v>杨锐</v>
          </cell>
          <cell r="F317">
            <v>39.380000000000003</v>
          </cell>
          <cell r="G317">
            <v>2480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3230.1</v>
          </cell>
          <cell r="N317">
            <v>0</v>
          </cell>
          <cell r="O317">
            <v>0</v>
          </cell>
          <cell r="P317">
            <v>0</v>
          </cell>
          <cell r="Q317">
            <v>200</v>
          </cell>
          <cell r="R317">
            <v>20</v>
          </cell>
          <cell r="S317">
            <v>5890.1</v>
          </cell>
          <cell r="T317">
            <v>0</v>
          </cell>
          <cell r="U317">
            <v>517.5</v>
          </cell>
          <cell r="V317">
            <v>0</v>
          </cell>
          <cell r="W317">
            <v>0</v>
          </cell>
          <cell r="X317">
            <v>0</v>
          </cell>
        </row>
        <row r="318">
          <cell r="D318" t="str">
            <v>8928</v>
          </cell>
          <cell r="E318" t="str">
            <v>郭艳玲</v>
          </cell>
          <cell r="F318">
            <v>37</v>
          </cell>
          <cell r="G318">
            <v>2480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3625</v>
          </cell>
          <cell r="N318">
            <v>0</v>
          </cell>
          <cell r="O318">
            <v>0</v>
          </cell>
          <cell r="P318">
            <v>0</v>
          </cell>
          <cell r="Q318">
            <v>5</v>
          </cell>
          <cell r="R318">
            <v>4</v>
          </cell>
          <cell r="S318">
            <v>6106</v>
          </cell>
          <cell r="T318">
            <v>0</v>
          </cell>
          <cell r="U318">
            <v>517.5</v>
          </cell>
          <cell r="V318">
            <v>0</v>
          </cell>
          <cell r="W318">
            <v>0</v>
          </cell>
          <cell r="X318">
            <v>0</v>
          </cell>
        </row>
        <row r="319">
          <cell r="D319" t="str">
            <v>8932</v>
          </cell>
          <cell r="E319" t="str">
            <v>简新云</v>
          </cell>
          <cell r="F319">
            <v>42</v>
          </cell>
          <cell r="G319">
            <v>2480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2980</v>
          </cell>
          <cell r="N319">
            <v>0</v>
          </cell>
          <cell r="O319">
            <v>0</v>
          </cell>
          <cell r="P319">
            <v>0</v>
          </cell>
          <cell r="Q319">
            <v>200</v>
          </cell>
          <cell r="R319">
            <v>6</v>
          </cell>
          <cell r="S319">
            <v>5654</v>
          </cell>
          <cell r="T319">
            <v>0</v>
          </cell>
          <cell r="U319">
            <v>517.5</v>
          </cell>
          <cell r="V319">
            <v>0</v>
          </cell>
          <cell r="W319">
            <v>0</v>
          </cell>
          <cell r="X319">
            <v>0</v>
          </cell>
        </row>
        <row r="320">
          <cell r="D320" t="str">
            <v>8933</v>
          </cell>
          <cell r="E320" t="str">
            <v>覃邦香</v>
          </cell>
          <cell r="F320">
            <v>39.880000000000003</v>
          </cell>
          <cell r="G320">
            <v>2480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3756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6236</v>
          </cell>
          <cell r="T320">
            <v>0</v>
          </cell>
          <cell r="U320">
            <v>517.5</v>
          </cell>
          <cell r="V320">
            <v>0</v>
          </cell>
          <cell r="W320">
            <v>0</v>
          </cell>
          <cell r="X320">
            <v>0</v>
          </cell>
        </row>
        <row r="321">
          <cell r="D321" t="str">
            <v>8934</v>
          </cell>
          <cell r="E321" t="str">
            <v>李建刚</v>
          </cell>
          <cell r="F321">
            <v>12</v>
          </cell>
          <cell r="G321">
            <v>2480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-785.2</v>
          </cell>
          <cell r="N321">
            <v>0</v>
          </cell>
          <cell r="O321">
            <v>0</v>
          </cell>
          <cell r="P321">
            <v>0</v>
          </cell>
          <cell r="Q321">
            <v>5</v>
          </cell>
          <cell r="R321">
            <v>29</v>
          </cell>
          <cell r="S321">
            <v>1670.8</v>
          </cell>
          <cell r="T321">
            <v>0</v>
          </cell>
          <cell r="U321">
            <v>517.5</v>
          </cell>
          <cell r="V321">
            <v>0</v>
          </cell>
          <cell r="W321">
            <v>0</v>
          </cell>
          <cell r="X321">
            <v>0</v>
          </cell>
        </row>
        <row r="322">
          <cell r="D322" t="str">
            <v>8941</v>
          </cell>
          <cell r="E322" t="str">
            <v>陆瑛</v>
          </cell>
          <cell r="F322">
            <v>40.81</v>
          </cell>
          <cell r="G322">
            <v>2480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1588.4</v>
          </cell>
          <cell r="N322">
            <v>0</v>
          </cell>
          <cell r="O322">
            <v>0</v>
          </cell>
          <cell r="P322">
            <v>0</v>
          </cell>
          <cell r="Q322">
            <v>100</v>
          </cell>
          <cell r="R322">
            <v>82</v>
          </cell>
          <cell r="S322">
            <v>4086.4</v>
          </cell>
          <cell r="T322">
            <v>0</v>
          </cell>
          <cell r="U322">
            <v>517.5</v>
          </cell>
          <cell r="V322">
            <v>0</v>
          </cell>
          <cell r="W322">
            <v>0</v>
          </cell>
          <cell r="X322">
            <v>0</v>
          </cell>
        </row>
        <row r="323">
          <cell r="D323" t="str">
            <v>8942</v>
          </cell>
          <cell r="E323" t="str">
            <v>陆燕</v>
          </cell>
          <cell r="F323">
            <v>41</v>
          </cell>
          <cell r="G323">
            <v>2480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2979.4</v>
          </cell>
          <cell r="N323">
            <v>0</v>
          </cell>
          <cell r="O323">
            <v>0</v>
          </cell>
          <cell r="P323">
            <v>0</v>
          </cell>
          <cell r="Q323">
            <v>100</v>
          </cell>
          <cell r="R323">
            <v>0</v>
          </cell>
          <cell r="S323">
            <v>5559.4</v>
          </cell>
          <cell r="T323">
            <v>0</v>
          </cell>
          <cell r="U323">
            <v>517.5</v>
          </cell>
          <cell r="V323">
            <v>0</v>
          </cell>
          <cell r="W323">
            <v>0</v>
          </cell>
          <cell r="X323">
            <v>0</v>
          </cell>
        </row>
        <row r="324">
          <cell r="D324" t="str">
            <v>8948</v>
          </cell>
          <cell r="E324" t="str">
            <v>王琴</v>
          </cell>
          <cell r="F324">
            <v>41.44</v>
          </cell>
          <cell r="G324">
            <v>2480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4647.68</v>
          </cell>
          <cell r="N324">
            <v>0</v>
          </cell>
          <cell r="O324">
            <v>0</v>
          </cell>
          <cell r="P324">
            <v>0</v>
          </cell>
          <cell r="Q324">
            <v>200</v>
          </cell>
          <cell r="R324">
            <v>0</v>
          </cell>
          <cell r="S324">
            <v>7327.68</v>
          </cell>
          <cell r="T324">
            <v>0</v>
          </cell>
          <cell r="U324">
            <v>517.5</v>
          </cell>
          <cell r="V324">
            <v>0</v>
          </cell>
          <cell r="W324">
            <v>0</v>
          </cell>
          <cell r="X324">
            <v>0</v>
          </cell>
        </row>
        <row r="325">
          <cell r="D325" t="str">
            <v>8956</v>
          </cell>
          <cell r="E325" t="str">
            <v>朱金兵</v>
          </cell>
          <cell r="F325">
            <v>40.56</v>
          </cell>
          <cell r="G325">
            <v>2480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4252.96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6732.96</v>
          </cell>
          <cell r="T325">
            <v>0</v>
          </cell>
          <cell r="U325">
            <v>517.5</v>
          </cell>
          <cell r="V325">
            <v>0</v>
          </cell>
          <cell r="W325">
            <v>0</v>
          </cell>
          <cell r="X325">
            <v>0</v>
          </cell>
        </row>
        <row r="326">
          <cell r="D326" t="str">
            <v>8957</v>
          </cell>
          <cell r="E326" t="str">
            <v>郭忠</v>
          </cell>
          <cell r="F326">
            <v>39.31</v>
          </cell>
          <cell r="G326">
            <v>2480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3561</v>
          </cell>
          <cell r="N326">
            <v>0</v>
          </cell>
          <cell r="O326">
            <v>0</v>
          </cell>
          <cell r="P326">
            <v>0</v>
          </cell>
          <cell r="Q326">
            <v>200</v>
          </cell>
          <cell r="R326">
            <v>170</v>
          </cell>
          <cell r="S326">
            <v>6071</v>
          </cell>
          <cell r="T326">
            <v>0</v>
          </cell>
          <cell r="U326">
            <v>517.5</v>
          </cell>
          <cell r="V326">
            <v>0</v>
          </cell>
          <cell r="W326">
            <v>0</v>
          </cell>
          <cell r="X326">
            <v>0</v>
          </cell>
        </row>
        <row r="327">
          <cell r="D327" t="str">
            <v>8959</v>
          </cell>
          <cell r="E327" t="str">
            <v>曹凤娟</v>
          </cell>
          <cell r="F327">
            <v>39</v>
          </cell>
          <cell r="G327">
            <v>2480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2980</v>
          </cell>
          <cell r="N327">
            <v>0</v>
          </cell>
          <cell r="O327">
            <v>0</v>
          </cell>
          <cell r="P327">
            <v>0</v>
          </cell>
          <cell r="Q327">
            <v>200</v>
          </cell>
          <cell r="R327">
            <v>0</v>
          </cell>
          <cell r="S327">
            <v>5660</v>
          </cell>
          <cell r="T327">
            <v>0</v>
          </cell>
          <cell r="U327">
            <v>517.5</v>
          </cell>
          <cell r="V327">
            <v>0</v>
          </cell>
          <cell r="W327">
            <v>0</v>
          </cell>
          <cell r="X327">
            <v>0</v>
          </cell>
        </row>
        <row r="328">
          <cell r="D328" t="str">
            <v>8960</v>
          </cell>
          <cell r="E328" t="str">
            <v>徐燕文</v>
          </cell>
          <cell r="F328">
            <v>41.75</v>
          </cell>
          <cell r="G328">
            <v>2480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4556.1000000000004</v>
          </cell>
          <cell r="N328">
            <v>0</v>
          </cell>
          <cell r="O328">
            <v>0</v>
          </cell>
          <cell r="P328">
            <v>0</v>
          </cell>
          <cell r="Q328">
            <v>200</v>
          </cell>
          <cell r="R328">
            <v>10</v>
          </cell>
          <cell r="S328">
            <v>7226.1</v>
          </cell>
          <cell r="T328">
            <v>0</v>
          </cell>
          <cell r="U328">
            <v>517.5</v>
          </cell>
          <cell r="V328">
            <v>0</v>
          </cell>
          <cell r="W328">
            <v>0</v>
          </cell>
          <cell r="X328">
            <v>0</v>
          </cell>
        </row>
        <row r="329">
          <cell r="D329" t="str">
            <v>8975</v>
          </cell>
          <cell r="E329" t="str">
            <v>胡祥巧</v>
          </cell>
          <cell r="F329">
            <v>34.880000000000003</v>
          </cell>
          <cell r="G329">
            <v>2480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2228.8000000000002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4708.8</v>
          </cell>
          <cell r="T329">
            <v>0</v>
          </cell>
          <cell r="U329">
            <v>517.5</v>
          </cell>
          <cell r="V329">
            <v>0</v>
          </cell>
          <cell r="W329">
            <v>0</v>
          </cell>
          <cell r="X329">
            <v>0</v>
          </cell>
        </row>
        <row r="330">
          <cell r="D330" t="str">
            <v>8978</v>
          </cell>
          <cell r="E330" t="str">
            <v>孙启文</v>
          </cell>
          <cell r="F330">
            <v>12.13</v>
          </cell>
          <cell r="G330">
            <v>2480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-1085.05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1394.95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</row>
        <row r="331">
          <cell r="D331" t="str">
            <v>8983</v>
          </cell>
          <cell r="E331" t="str">
            <v>王应贤</v>
          </cell>
          <cell r="F331">
            <v>28.06</v>
          </cell>
          <cell r="G331">
            <v>2480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1308.0999999999999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3788.1</v>
          </cell>
          <cell r="T331">
            <v>0</v>
          </cell>
          <cell r="U331">
            <v>517.5</v>
          </cell>
          <cell r="V331">
            <v>0</v>
          </cell>
          <cell r="W331">
            <v>0</v>
          </cell>
          <cell r="X331">
            <v>0</v>
          </cell>
        </row>
        <row r="332">
          <cell r="D332" t="str">
            <v>8985</v>
          </cell>
          <cell r="E332" t="str">
            <v>冯远儒</v>
          </cell>
          <cell r="F332">
            <v>40.31</v>
          </cell>
          <cell r="G332">
            <v>2480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2760.3</v>
          </cell>
          <cell r="N332">
            <v>0</v>
          </cell>
          <cell r="O332">
            <v>0</v>
          </cell>
          <cell r="P332">
            <v>0</v>
          </cell>
          <cell r="Q332">
            <v>200</v>
          </cell>
          <cell r="R332">
            <v>17</v>
          </cell>
          <cell r="S332">
            <v>5423.3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</row>
        <row r="333">
          <cell r="D333" t="str">
            <v>8988</v>
          </cell>
          <cell r="E333" t="str">
            <v>陈慧</v>
          </cell>
          <cell r="F333">
            <v>39.380000000000003</v>
          </cell>
          <cell r="G333">
            <v>2480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2840.4</v>
          </cell>
          <cell r="N333">
            <v>0</v>
          </cell>
          <cell r="O333">
            <v>0</v>
          </cell>
          <cell r="P333">
            <v>0</v>
          </cell>
          <cell r="Q333">
            <v>100</v>
          </cell>
          <cell r="R333">
            <v>0</v>
          </cell>
          <cell r="S333">
            <v>5420.4</v>
          </cell>
          <cell r="T333">
            <v>0</v>
          </cell>
          <cell r="U333">
            <v>517.5</v>
          </cell>
          <cell r="V333">
            <v>0</v>
          </cell>
          <cell r="W333">
            <v>0</v>
          </cell>
          <cell r="X333">
            <v>0</v>
          </cell>
        </row>
        <row r="334">
          <cell r="D334" t="str">
            <v>8989</v>
          </cell>
          <cell r="E334" t="str">
            <v>周清清</v>
          </cell>
          <cell r="F334">
            <v>6.19</v>
          </cell>
          <cell r="G334">
            <v>2480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-1774.34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705.66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D335" t="str">
            <v>8990</v>
          </cell>
          <cell r="E335" t="str">
            <v>康铭</v>
          </cell>
          <cell r="F335">
            <v>11.88</v>
          </cell>
          <cell r="G335">
            <v>2480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-1125.68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1354.32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</row>
        <row r="336">
          <cell r="D336" t="str">
            <v>8993</v>
          </cell>
          <cell r="E336" t="str">
            <v>杨玉凤</v>
          </cell>
          <cell r="F336">
            <v>39.19</v>
          </cell>
          <cell r="G336">
            <v>2480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1987.66</v>
          </cell>
          <cell r="N336">
            <v>0</v>
          </cell>
          <cell r="O336">
            <v>0</v>
          </cell>
          <cell r="P336">
            <v>0</v>
          </cell>
          <cell r="Q336">
            <v>100</v>
          </cell>
          <cell r="R336">
            <v>0</v>
          </cell>
          <cell r="S336">
            <v>4567.66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</row>
        <row r="337">
          <cell r="D337" t="str">
            <v>8994</v>
          </cell>
          <cell r="E337" t="str">
            <v>梅亮</v>
          </cell>
          <cell r="F337">
            <v>34.44</v>
          </cell>
          <cell r="G337">
            <v>2480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3785.3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6265.3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D338" t="str">
            <v>8996</v>
          </cell>
          <cell r="E338" t="str">
            <v>李军</v>
          </cell>
          <cell r="F338">
            <v>30.5</v>
          </cell>
          <cell r="G338">
            <v>2480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2705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5185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D339" t="str">
            <v>8997</v>
          </cell>
          <cell r="E339" t="str">
            <v>王俊峰</v>
          </cell>
          <cell r="F339">
            <v>40.94</v>
          </cell>
          <cell r="G339">
            <v>2480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2649.7</v>
          </cell>
          <cell r="N339">
            <v>0</v>
          </cell>
          <cell r="O339">
            <v>0</v>
          </cell>
          <cell r="P339">
            <v>0</v>
          </cell>
          <cell r="Q339">
            <v>200</v>
          </cell>
          <cell r="R339">
            <v>0</v>
          </cell>
          <cell r="S339">
            <v>5329.7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D340" t="str">
            <v>8998</v>
          </cell>
          <cell r="E340" t="str">
            <v>田永利</v>
          </cell>
          <cell r="F340">
            <v>37.25</v>
          </cell>
          <cell r="G340">
            <v>2480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2957.7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5437.7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D341" t="str">
            <v>8999</v>
          </cell>
          <cell r="E341" t="str">
            <v>田卫星</v>
          </cell>
          <cell r="F341">
            <v>39.75</v>
          </cell>
          <cell r="G341">
            <v>2480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2806</v>
          </cell>
          <cell r="N341">
            <v>0</v>
          </cell>
          <cell r="O341">
            <v>0</v>
          </cell>
          <cell r="P341">
            <v>0</v>
          </cell>
          <cell r="Q341">
            <v>100</v>
          </cell>
          <cell r="R341">
            <v>0</v>
          </cell>
          <cell r="S341">
            <v>5386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D342" t="str">
            <v>9000</v>
          </cell>
          <cell r="E342" t="str">
            <v>曾琴</v>
          </cell>
          <cell r="F342">
            <v>36.69</v>
          </cell>
          <cell r="G342">
            <v>2480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1702.66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4182.66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D343" t="str">
            <v>9002</v>
          </cell>
          <cell r="E343" t="str">
            <v>琚慧萍</v>
          </cell>
          <cell r="F343">
            <v>36.25</v>
          </cell>
          <cell r="G343">
            <v>2480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2776.25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5256.25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D344" t="str">
            <v>9003</v>
          </cell>
          <cell r="E344" t="str">
            <v>戴小琴</v>
          </cell>
          <cell r="F344">
            <v>36.81</v>
          </cell>
          <cell r="G344">
            <v>2480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2268.4899999999998</v>
          </cell>
          <cell r="N344">
            <v>0</v>
          </cell>
          <cell r="O344">
            <v>0</v>
          </cell>
          <cell r="P344">
            <v>0</v>
          </cell>
          <cell r="Q344">
            <v>100</v>
          </cell>
          <cell r="R344">
            <v>0</v>
          </cell>
          <cell r="S344">
            <v>4848.49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D345" t="str">
            <v>9004</v>
          </cell>
          <cell r="E345" t="str">
            <v>陈鹏洲</v>
          </cell>
          <cell r="F345">
            <v>35.81</v>
          </cell>
          <cell r="G345">
            <v>2480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2808.9</v>
          </cell>
          <cell r="N345">
            <v>0</v>
          </cell>
          <cell r="O345">
            <v>0</v>
          </cell>
          <cell r="P345">
            <v>0</v>
          </cell>
          <cell r="Q345">
            <v>100</v>
          </cell>
          <cell r="R345">
            <v>0</v>
          </cell>
          <cell r="S345">
            <v>5388.9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D346" t="str">
            <v>9005</v>
          </cell>
          <cell r="E346" t="str">
            <v>古凤龙</v>
          </cell>
          <cell r="F346">
            <v>7.44</v>
          </cell>
          <cell r="G346">
            <v>2480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-1631.84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848.16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D347" t="str">
            <v>9007</v>
          </cell>
          <cell r="E347" t="str">
            <v>王海涛</v>
          </cell>
          <cell r="F347">
            <v>17.309999999999999</v>
          </cell>
          <cell r="G347">
            <v>2480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-566.4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1913.6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D348" t="str">
            <v>9008</v>
          </cell>
          <cell r="E348" t="str">
            <v>邵艳玲</v>
          </cell>
          <cell r="F348">
            <v>18.809999999999999</v>
          </cell>
          <cell r="G348">
            <v>2480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-335.66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2144.34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D349" t="str">
            <v>9009</v>
          </cell>
          <cell r="E349" t="str">
            <v>黄翠英</v>
          </cell>
          <cell r="F349">
            <v>39.130000000000003</v>
          </cell>
          <cell r="G349">
            <v>2480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3311.2</v>
          </cell>
          <cell r="N349">
            <v>0</v>
          </cell>
          <cell r="O349">
            <v>0</v>
          </cell>
          <cell r="P349">
            <v>0</v>
          </cell>
          <cell r="Q349">
            <v>200</v>
          </cell>
          <cell r="R349">
            <v>0</v>
          </cell>
          <cell r="S349">
            <v>5991.2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D350" t="str">
            <v>9010</v>
          </cell>
          <cell r="E350" t="str">
            <v>李晓辉</v>
          </cell>
          <cell r="F350">
            <v>38.44</v>
          </cell>
          <cell r="G350">
            <v>2480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2961.6</v>
          </cell>
          <cell r="N350">
            <v>0</v>
          </cell>
          <cell r="O350">
            <v>0</v>
          </cell>
          <cell r="P350">
            <v>0</v>
          </cell>
          <cell r="Q350">
            <v>200</v>
          </cell>
          <cell r="R350">
            <v>0</v>
          </cell>
          <cell r="S350">
            <v>5641.6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D351" t="str">
            <v>9011</v>
          </cell>
          <cell r="E351" t="str">
            <v>杨妃</v>
          </cell>
          <cell r="F351">
            <v>36.880000000000003</v>
          </cell>
          <cell r="G351">
            <v>2480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1724.32</v>
          </cell>
          <cell r="N351">
            <v>0</v>
          </cell>
          <cell r="O351">
            <v>0</v>
          </cell>
          <cell r="P351">
            <v>0</v>
          </cell>
          <cell r="Q351">
            <v>100</v>
          </cell>
          <cell r="R351">
            <v>18</v>
          </cell>
          <cell r="S351">
            <v>4286.32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D352" t="str">
            <v>9013</v>
          </cell>
          <cell r="E352" t="str">
            <v>孔志坤</v>
          </cell>
          <cell r="F352">
            <v>33.25</v>
          </cell>
          <cell r="G352">
            <v>2480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1310.5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3790.5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D353" t="str">
            <v>9014</v>
          </cell>
          <cell r="E353" t="str">
            <v>李小东</v>
          </cell>
          <cell r="F353">
            <v>13</v>
          </cell>
          <cell r="G353">
            <v>2480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-985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1495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D354" t="str">
            <v>9015</v>
          </cell>
          <cell r="E354" t="str">
            <v>杨亮亮</v>
          </cell>
          <cell r="F354">
            <v>13.06</v>
          </cell>
          <cell r="G354">
            <v>2480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-991.16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1488.84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</row>
        <row r="355">
          <cell r="D355" t="str">
            <v>9016</v>
          </cell>
          <cell r="E355" t="str">
            <v>孙强</v>
          </cell>
          <cell r="F355">
            <v>9.3800000000000008</v>
          </cell>
          <cell r="G355">
            <v>2480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-1410.68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1069.32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  <row r="356">
          <cell r="D356" t="str">
            <v>9019</v>
          </cell>
          <cell r="E356" t="str">
            <v>徐鑫鑫</v>
          </cell>
          <cell r="F356">
            <v>41.81</v>
          </cell>
          <cell r="G356">
            <v>2480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4829.1000000000004</v>
          </cell>
          <cell r="N356">
            <v>0</v>
          </cell>
          <cell r="O356">
            <v>0</v>
          </cell>
          <cell r="P356">
            <v>0</v>
          </cell>
          <cell r="Q356">
            <v>200</v>
          </cell>
          <cell r="R356">
            <v>0</v>
          </cell>
          <cell r="S356">
            <v>7509.1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</row>
        <row r="357">
          <cell r="D357" t="str">
            <v>9026</v>
          </cell>
          <cell r="E357" t="str">
            <v>兰元玲</v>
          </cell>
          <cell r="F357">
            <v>35.130000000000003</v>
          </cell>
          <cell r="G357">
            <v>2480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2086.9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4566.8999999999996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</row>
        <row r="358">
          <cell r="D358" t="str">
            <v>9028</v>
          </cell>
          <cell r="E358" t="str">
            <v>张志莲</v>
          </cell>
          <cell r="F358">
            <v>40.31</v>
          </cell>
          <cell r="G358">
            <v>2480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4352.3900000000003</v>
          </cell>
          <cell r="N358">
            <v>0</v>
          </cell>
          <cell r="O358">
            <v>0</v>
          </cell>
          <cell r="P358">
            <v>0</v>
          </cell>
          <cell r="Q358">
            <v>200</v>
          </cell>
          <cell r="R358">
            <v>5</v>
          </cell>
          <cell r="S358">
            <v>7027.39</v>
          </cell>
          <cell r="T358">
            <v>0</v>
          </cell>
          <cell r="U358">
            <v>517.5</v>
          </cell>
          <cell r="V358">
            <v>0</v>
          </cell>
          <cell r="W358">
            <v>0</v>
          </cell>
          <cell r="X358">
            <v>0</v>
          </cell>
        </row>
        <row r="359">
          <cell r="D359" t="str">
            <v>9032</v>
          </cell>
          <cell r="E359" t="str">
            <v>李万江</v>
          </cell>
          <cell r="F359">
            <v>13.31</v>
          </cell>
          <cell r="G359">
            <v>2480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-842.87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1637.13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</row>
        <row r="360">
          <cell r="D360" t="str">
            <v>9033</v>
          </cell>
          <cell r="E360" t="str">
            <v>邱妮</v>
          </cell>
          <cell r="F360">
            <v>10.31</v>
          </cell>
          <cell r="G360">
            <v>2480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-1304.6600000000001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1175.3399999999999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</row>
        <row r="361">
          <cell r="D361" t="str">
            <v>9034</v>
          </cell>
          <cell r="E361" t="str">
            <v>曹强</v>
          </cell>
          <cell r="F361">
            <v>11.25</v>
          </cell>
          <cell r="G361">
            <v>2480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-1016.93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1463.07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</row>
        <row r="362">
          <cell r="D362" t="str">
            <v>9036</v>
          </cell>
          <cell r="E362" t="str">
            <v>胡洁强</v>
          </cell>
          <cell r="F362">
            <v>8.75</v>
          </cell>
          <cell r="G362">
            <v>2480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-1289.5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1190.5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D363" t="str">
            <v>9037</v>
          </cell>
          <cell r="E363" t="str">
            <v>李小军</v>
          </cell>
          <cell r="F363">
            <v>5</v>
          </cell>
          <cell r="G363">
            <v>2480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-1910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570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</row>
        <row r="364">
          <cell r="D364" t="str">
            <v>9038</v>
          </cell>
          <cell r="E364" t="str">
            <v>唐美艳</v>
          </cell>
          <cell r="F364">
            <v>5.75</v>
          </cell>
          <cell r="G364">
            <v>2480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-1824.5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655.5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</row>
        <row r="365">
          <cell r="D365" t="str">
            <v>9039</v>
          </cell>
          <cell r="E365" t="str">
            <v>朱家宝</v>
          </cell>
          <cell r="F365">
            <v>2.44</v>
          </cell>
          <cell r="G365">
            <v>2480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-2187.1999999999998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292.8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</row>
        <row r="366">
          <cell r="D366" t="str">
            <v>9938</v>
          </cell>
          <cell r="E366" t="str">
            <v>张春香</v>
          </cell>
          <cell r="F366">
            <v>5</v>
          </cell>
          <cell r="G366">
            <v>2480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-1910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570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</row>
        <row r="367">
          <cell r="D367" t="str">
            <v>9939</v>
          </cell>
          <cell r="E367" t="str">
            <v>张春连</v>
          </cell>
          <cell r="F367">
            <v>5</v>
          </cell>
          <cell r="G367">
            <v>2480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-1880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600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</row>
        <row r="368">
          <cell r="D368" t="str">
            <v>9940</v>
          </cell>
          <cell r="E368" t="str">
            <v>张春梅</v>
          </cell>
          <cell r="F368">
            <v>6.88</v>
          </cell>
          <cell r="G368">
            <v>2480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-1680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800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</row>
        <row r="369">
          <cell r="D369" t="str">
            <v>9941</v>
          </cell>
          <cell r="E369" t="str">
            <v>转云峰</v>
          </cell>
          <cell r="F369">
            <v>5.5</v>
          </cell>
          <cell r="G369">
            <v>2480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-1853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627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</row>
        <row r="370">
          <cell r="F370">
            <v>6287.78</v>
          </cell>
          <cell r="G370">
            <v>439020</v>
          </cell>
          <cell r="H370">
            <v>10628.4</v>
          </cell>
          <cell r="I370">
            <v>10520</v>
          </cell>
          <cell r="J370">
            <v>11700</v>
          </cell>
          <cell r="K370">
            <v>0</v>
          </cell>
          <cell r="L370">
            <v>8920</v>
          </cell>
          <cell r="M370">
            <v>587450.81000000006</v>
          </cell>
          <cell r="N370">
            <v>2920.9</v>
          </cell>
          <cell r="O370">
            <v>0</v>
          </cell>
          <cell r="P370">
            <v>0</v>
          </cell>
          <cell r="Q370">
            <v>23240</v>
          </cell>
          <cell r="R370">
            <v>2516</v>
          </cell>
          <cell r="S370">
            <v>1091884.1100000001</v>
          </cell>
          <cell r="T370">
            <v>0</v>
          </cell>
          <cell r="U370">
            <v>70897.5</v>
          </cell>
          <cell r="V370">
            <v>1016</v>
          </cell>
          <cell r="W370">
            <v>610</v>
          </cell>
        </row>
        <row r="371">
          <cell r="D371" t="str">
            <v>3700</v>
          </cell>
          <cell r="E371" t="str">
            <v>董潇</v>
          </cell>
          <cell r="F371">
            <v>41.25</v>
          </cell>
          <cell r="G371">
            <v>2480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60</v>
          </cell>
          <cell r="M371">
            <v>5357.5</v>
          </cell>
          <cell r="N371">
            <v>0</v>
          </cell>
          <cell r="O371">
            <v>0</v>
          </cell>
          <cell r="P371">
            <v>0</v>
          </cell>
          <cell r="Q371">
            <v>200</v>
          </cell>
          <cell r="R371">
            <v>0</v>
          </cell>
          <cell r="S371">
            <v>8097.5</v>
          </cell>
          <cell r="T371">
            <v>0</v>
          </cell>
          <cell r="U371">
            <v>517.5</v>
          </cell>
          <cell r="V371">
            <v>0</v>
          </cell>
          <cell r="W371">
            <v>10</v>
          </cell>
          <cell r="X371">
            <v>0</v>
          </cell>
        </row>
        <row r="372">
          <cell r="D372" t="str">
            <v>3701</v>
          </cell>
          <cell r="E372" t="str">
            <v>胡巨合</v>
          </cell>
          <cell r="F372">
            <v>35.5</v>
          </cell>
          <cell r="G372">
            <v>2480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100</v>
          </cell>
          <cell r="M372">
            <v>3954</v>
          </cell>
          <cell r="N372">
            <v>205.2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6739.2</v>
          </cell>
          <cell r="T372">
            <v>0</v>
          </cell>
          <cell r="U372">
            <v>517.5</v>
          </cell>
          <cell r="V372">
            <v>0</v>
          </cell>
          <cell r="W372">
            <v>0</v>
          </cell>
          <cell r="X372">
            <v>0</v>
          </cell>
        </row>
        <row r="373">
          <cell r="D373" t="str">
            <v>3703</v>
          </cell>
          <cell r="E373" t="str">
            <v>蒋庆德</v>
          </cell>
          <cell r="F373">
            <v>42.44</v>
          </cell>
          <cell r="G373">
            <v>2480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200</v>
          </cell>
          <cell r="M373">
            <v>5620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8300</v>
          </cell>
          <cell r="T373">
            <v>0</v>
          </cell>
          <cell r="U373">
            <v>517.5</v>
          </cell>
          <cell r="V373">
            <v>0</v>
          </cell>
          <cell r="W373">
            <v>0</v>
          </cell>
          <cell r="X373">
            <v>83.47</v>
          </cell>
        </row>
        <row r="374">
          <cell r="D374" t="str">
            <v>3704</v>
          </cell>
          <cell r="E374" t="str">
            <v>胡多地</v>
          </cell>
          <cell r="F374">
            <v>39.56</v>
          </cell>
          <cell r="G374">
            <v>2480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200</v>
          </cell>
          <cell r="M374">
            <v>4229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6909</v>
          </cell>
          <cell r="T374">
            <v>0</v>
          </cell>
          <cell r="U374">
            <v>517.5</v>
          </cell>
          <cell r="V374">
            <v>0</v>
          </cell>
          <cell r="W374">
            <v>10</v>
          </cell>
          <cell r="X374">
            <v>41.74</v>
          </cell>
        </row>
        <row r="375">
          <cell r="D375" t="str">
            <v>3705</v>
          </cell>
          <cell r="E375" t="str">
            <v>孙庆家</v>
          </cell>
          <cell r="F375">
            <v>42.88</v>
          </cell>
          <cell r="G375">
            <v>2480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160</v>
          </cell>
          <cell r="M375">
            <v>5238.3999999999996</v>
          </cell>
          <cell r="N375">
            <v>0</v>
          </cell>
          <cell r="O375">
            <v>0</v>
          </cell>
          <cell r="P375">
            <v>0</v>
          </cell>
          <cell r="Q375">
            <v>200</v>
          </cell>
          <cell r="R375">
            <v>0</v>
          </cell>
          <cell r="S375">
            <v>8078.4</v>
          </cell>
          <cell r="T375">
            <v>0</v>
          </cell>
          <cell r="U375">
            <v>517.5</v>
          </cell>
          <cell r="V375">
            <v>0</v>
          </cell>
          <cell r="W375">
            <v>10</v>
          </cell>
          <cell r="X375">
            <v>76.83</v>
          </cell>
        </row>
        <row r="376">
          <cell r="D376" t="str">
            <v>3707</v>
          </cell>
          <cell r="E376" t="str">
            <v>和鑫</v>
          </cell>
          <cell r="F376">
            <v>39.81</v>
          </cell>
          <cell r="G376">
            <v>2480</v>
          </cell>
          <cell r="H376">
            <v>0</v>
          </cell>
          <cell r="I376">
            <v>320</v>
          </cell>
          <cell r="J376">
            <v>900</v>
          </cell>
          <cell r="K376">
            <v>0</v>
          </cell>
          <cell r="L376">
            <v>140</v>
          </cell>
          <cell r="M376">
            <v>3696.1</v>
          </cell>
          <cell r="N376">
            <v>0</v>
          </cell>
          <cell r="O376">
            <v>0</v>
          </cell>
          <cell r="P376">
            <v>0</v>
          </cell>
          <cell r="Q376">
            <v>200</v>
          </cell>
          <cell r="R376">
            <v>120</v>
          </cell>
          <cell r="S376">
            <v>7616.1</v>
          </cell>
          <cell r="T376">
            <v>0</v>
          </cell>
          <cell r="U376">
            <v>517.5</v>
          </cell>
          <cell r="V376">
            <v>0</v>
          </cell>
          <cell r="W376">
            <v>10</v>
          </cell>
          <cell r="X376">
            <v>62.95</v>
          </cell>
        </row>
        <row r="377">
          <cell r="D377" t="str">
            <v>3708</v>
          </cell>
          <cell r="E377" t="str">
            <v>郭景员</v>
          </cell>
          <cell r="F377">
            <v>34</v>
          </cell>
          <cell r="G377">
            <v>2480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120</v>
          </cell>
          <cell r="M377">
            <v>3233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5833</v>
          </cell>
          <cell r="T377">
            <v>0</v>
          </cell>
          <cell r="U377">
            <v>517.5</v>
          </cell>
          <cell r="V377">
            <v>0</v>
          </cell>
          <cell r="W377">
            <v>10</v>
          </cell>
          <cell r="X377">
            <v>0</v>
          </cell>
        </row>
        <row r="378">
          <cell r="D378" t="str">
            <v>3710</v>
          </cell>
          <cell r="E378" t="str">
            <v>陈福洲</v>
          </cell>
          <cell r="F378">
            <v>33</v>
          </cell>
          <cell r="G378">
            <v>2480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200</v>
          </cell>
          <cell r="M378">
            <v>3625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6305</v>
          </cell>
          <cell r="T378">
            <v>0</v>
          </cell>
          <cell r="U378">
            <v>517.5</v>
          </cell>
          <cell r="V378">
            <v>0</v>
          </cell>
          <cell r="W378">
            <v>0</v>
          </cell>
          <cell r="X378">
            <v>23.62</v>
          </cell>
        </row>
        <row r="379">
          <cell r="D379" t="str">
            <v>3711</v>
          </cell>
          <cell r="E379" t="str">
            <v>杨丙清</v>
          </cell>
          <cell r="F379">
            <v>41.63</v>
          </cell>
          <cell r="G379">
            <v>2480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200</v>
          </cell>
          <cell r="M379">
            <v>5762.74</v>
          </cell>
          <cell r="N379">
            <v>0</v>
          </cell>
          <cell r="O379">
            <v>0</v>
          </cell>
          <cell r="P379">
            <v>0</v>
          </cell>
          <cell r="Q379">
            <v>200</v>
          </cell>
          <cell r="R379">
            <v>0</v>
          </cell>
          <cell r="S379">
            <v>8642.74</v>
          </cell>
          <cell r="T379">
            <v>0</v>
          </cell>
          <cell r="U379">
            <v>517.5</v>
          </cell>
          <cell r="V379">
            <v>0</v>
          </cell>
          <cell r="W379">
            <v>10</v>
          </cell>
          <cell r="X379">
            <v>0</v>
          </cell>
        </row>
        <row r="380">
          <cell r="D380" t="str">
            <v>3712</v>
          </cell>
          <cell r="E380" t="str">
            <v>丁彦花</v>
          </cell>
          <cell r="F380">
            <v>42.88</v>
          </cell>
          <cell r="G380">
            <v>2480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180</v>
          </cell>
          <cell r="M380">
            <v>5066.88</v>
          </cell>
          <cell r="N380">
            <v>0</v>
          </cell>
          <cell r="O380">
            <v>0</v>
          </cell>
          <cell r="P380">
            <v>0</v>
          </cell>
          <cell r="Q380">
            <v>200</v>
          </cell>
          <cell r="R380">
            <v>0</v>
          </cell>
          <cell r="S380">
            <v>7926.88</v>
          </cell>
          <cell r="T380">
            <v>0</v>
          </cell>
          <cell r="U380">
            <v>517.5</v>
          </cell>
          <cell r="V380">
            <v>0</v>
          </cell>
          <cell r="W380">
            <v>10</v>
          </cell>
          <cell r="X380">
            <v>72.290000000000006</v>
          </cell>
        </row>
        <row r="381">
          <cell r="D381" t="str">
            <v>3713</v>
          </cell>
          <cell r="E381" t="str">
            <v>储召军</v>
          </cell>
          <cell r="F381">
            <v>40.31</v>
          </cell>
          <cell r="G381">
            <v>2480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160</v>
          </cell>
          <cell r="M381">
            <v>4775.8</v>
          </cell>
          <cell r="N381">
            <v>0</v>
          </cell>
          <cell r="O381">
            <v>0</v>
          </cell>
          <cell r="P381">
            <v>0</v>
          </cell>
          <cell r="Q381">
            <v>200</v>
          </cell>
          <cell r="R381">
            <v>0</v>
          </cell>
          <cell r="S381">
            <v>7615.8</v>
          </cell>
          <cell r="T381">
            <v>0</v>
          </cell>
          <cell r="U381">
            <v>517.5</v>
          </cell>
          <cell r="V381">
            <v>254</v>
          </cell>
          <cell r="W381">
            <v>10</v>
          </cell>
          <cell r="X381">
            <v>0.79</v>
          </cell>
        </row>
        <row r="382">
          <cell r="D382" t="str">
            <v>3716</v>
          </cell>
          <cell r="E382" t="str">
            <v>靳跃龙</v>
          </cell>
          <cell r="F382">
            <v>43.38</v>
          </cell>
          <cell r="G382">
            <v>2480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160</v>
          </cell>
          <cell r="M382">
            <v>5719.85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2</v>
          </cell>
          <cell r="S382">
            <v>8357.85</v>
          </cell>
          <cell r="T382">
            <v>0</v>
          </cell>
          <cell r="U382">
            <v>517.5</v>
          </cell>
          <cell r="V382">
            <v>0</v>
          </cell>
          <cell r="W382">
            <v>10</v>
          </cell>
          <cell r="X382">
            <v>85.21</v>
          </cell>
        </row>
        <row r="383">
          <cell r="D383" t="str">
            <v>3717</v>
          </cell>
          <cell r="E383" t="str">
            <v>王春雷</v>
          </cell>
          <cell r="F383">
            <v>40.880000000000003</v>
          </cell>
          <cell r="G383">
            <v>2480</v>
          </cell>
          <cell r="H383">
            <v>0</v>
          </cell>
          <cell r="I383">
            <v>500</v>
          </cell>
          <cell r="J383">
            <v>0</v>
          </cell>
          <cell r="K383">
            <v>0</v>
          </cell>
          <cell r="L383">
            <v>140</v>
          </cell>
          <cell r="M383">
            <v>5325.85</v>
          </cell>
          <cell r="N383">
            <v>0</v>
          </cell>
          <cell r="O383">
            <v>0</v>
          </cell>
          <cell r="P383">
            <v>0</v>
          </cell>
          <cell r="Q383">
            <v>200</v>
          </cell>
          <cell r="R383">
            <v>320</v>
          </cell>
          <cell r="S383">
            <v>8325.85</v>
          </cell>
          <cell r="T383">
            <v>0</v>
          </cell>
          <cell r="U383">
            <v>517.5</v>
          </cell>
          <cell r="V383">
            <v>0</v>
          </cell>
          <cell r="W383">
            <v>10</v>
          </cell>
          <cell r="X383">
            <v>84.25</v>
          </cell>
        </row>
        <row r="384">
          <cell r="D384" t="str">
            <v>3718</v>
          </cell>
          <cell r="E384" t="str">
            <v>李仁春</v>
          </cell>
          <cell r="F384">
            <v>39.19</v>
          </cell>
          <cell r="G384">
            <v>2480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140</v>
          </cell>
          <cell r="M384">
            <v>4770.1499999999996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7390.15</v>
          </cell>
          <cell r="T384">
            <v>0</v>
          </cell>
          <cell r="U384">
            <v>517.5</v>
          </cell>
          <cell r="V384">
            <v>0</v>
          </cell>
          <cell r="W384">
            <v>10</v>
          </cell>
          <cell r="X384">
            <v>56.18</v>
          </cell>
        </row>
        <row r="385">
          <cell r="D385" t="str">
            <v>3720</v>
          </cell>
          <cell r="E385" t="str">
            <v>张有君</v>
          </cell>
          <cell r="F385">
            <v>41.31</v>
          </cell>
          <cell r="G385">
            <v>2480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120</v>
          </cell>
          <cell r="M385">
            <v>4501.3900000000003</v>
          </cell>
          <cell r="N385">
            <v>0</v>
          </cell>
          <cell r="O385">
            <v>0</v>
          </cell>
          <cell r="P385">
            <v>0</v>
          </cell>
          <cell r="Q385">
            <v>200</v>
          </cell>
          <cell r="R385">
            <v>0</v>
          </cell>
          <cell r="S385">
            <v>7301.39</v>
          </cell>
          <cell r="T385">
            <v>0</v>
          </cell>
          <cell r="U385">
            <v>517.5</v>
          </cell>
          <cell r="V385">
            <v>0</v>
          </cell>
          <cell r="W385">
            <v>10</v>
          </cell>
          <cell r="X385">
            <v>0</v>
          </cell>
        </row>
        <row r="386">
          <cell r="D386" t="str">
            <v>3721</v>
          </cell>
          <cell r="E386" t="str">
            <v>顾华建</v>
          </cell>
          <cell r="F386">
            <v>39.69</v>
          </cell>
          <cell r="G386">
            <v>2480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180</v>
          </cell>
          <cell r="M386">
            <v>4862.6499999999996</v>
          </cell>
          <cell r="N386">
            <v>0</v>
          </cell>
          <cell r="O386">
            <v>0</v>
          </cell>
          <cell r="P386">
            <v>0</v>
          </cell>
          <cell r="Q386">
            <v>200</v>
          </cell>
          <cell r="R386">
            <v>0</v>
          </cell>
          <cell r="S386">
            <v>7722.65</v>
          </cell>
          <cell r="T386">
            <v>0</v>
          </cell>
          <cell r="U386">
            <v>517.5</v>
          </cell>
          <cell r="V386">
            <v>0</v>
          </cell>
          <cell r="W386">
            <v>10</v>
          </cell>
          <cell r="X386">
            <v>51.16</v>
          </cell>
        </row>
        <row r="387">
          <cell r="D387" t="str">
            <v>3722</v>
          </cell>
          <cell r="E387" t="str">
            <v>周自华</v>
          </cell>
          <cell r="F387">
            <v>43.5</v>
          </cell>
          <cell r="G387">
            <v>2480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80</v>
          </cell>
          <cell r="M387">
            <v>5570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8130</v>
          </cell>
          <cell r="T387">
            <v>0</v>
          </cell>
          <cell r="U387">
            <v>517.5</v>
          </cell>
          <cell r="V387">
            <v>0</v>
          </cell>
          <cell r="W387">
            <v>0</v>
          </cell>
          <cell r="X387">
            <v>25.45</v>
          </cell>
        </row>
        <row r="388">
          <cell r="D388" t="str">
            <v>3723</v>
          </cell>
          <cell r="E388" t="str">
            <v>王传武</v>
          </cell>
          <cell r="F388">
            <v>40.5</v>
          </cell>
          <cell r="G388">
            <v>2480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80</v>
          </cell>
          <cell r="M388">
            <v>5070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7630</v>
          </cell>
          <cell r="T388">
            <v>0</v>
          </cell>
          <cell r="U388">
            <v>517.5</v>
          </cell>
          <cell r="V388">
            <v>0</v>
          </cell>
          <cell r="W388">
            <v>0</v>
          </cell>
          <cell r="X388">
            <v>0</v>
          </cell>
        </row>
        <row r="389">
          <cell r="D389" t="str">
            <v>3726</v>
          </cell>
          <cell r="E389" t="str">
            <v>杨根</v>
          </cell>
          <cell r="F389">
            <v>43.38</v>
          </cell>
          <cell r="G389">
            <v>2480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80</v>
          </cell>
          <cell r="M389">
            <v>5520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8080</v>
          </cell>
          <cell r="T389">
            <v>0</v>
          </cell>
          <cell r="U389">
            <v>517.5</v>
          </cell>
          <cell r="V389">
            <v>0</v>
          </cell>
          <cell r="W389">
            <v>0</v>
          </cell>
          <cell r="X389">
            <v>76.87</v>
          </cell>
        </row>
        <row r="390">
          <cell r="D390" t="str">
            <v>3730</v>
          </cell>
          <cell r="E390" t="str">
            <v>李方方</v>
          </cell>
          <cell r="F390">
            <v>41.63</v>
          </cell>
          <cell r="G390">
            <v>2480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100</v>
          </cell>
          <cell r="M390">
            <v>5148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7728</v>
          </cell>
          <cell r="T390">
            <v>0</v>
          </cell>
          <cell r="U390">
            <v>517.5</v>
          </cell>
          <cell r="V390">
            <v>0</v>
          </cell>
          <cell r="W390">
            <v>0</v>
          </cell>
          <cell r="X390">
            <v>66.319999999999993</v>
          </cell>
        </row>
        <row r="391">
          <cell r="D391" t="str">
            <v>3732</v>
          </cell>
          <cell r="E391" t="str">
            <v>王业山</v>
          </cell>
          <cell r="F391">
            <v>41.69</v>
          </cell>
          <cell r="G391">
            <v>2480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80</v>
          </cell>
          <cell r="M391">
            <v>5649.55</v>
          </cell>
          <cell r="N391">
            <v>0</v>
          </cell>
          <cell r="O391">
            <v>0</v>
          </cell>
          <cell r="P391">
            <v>0</v>
          </cell>
          <cell r="Q391">
            <v>200</v>
          </cell>
          <cell r="R391">
            <v>0</v>
          </cell>
          <cell r="S391">
            <v>8409.5499999999993</v>
          </cell>
          <cell r="T391">
            <v>0</v>
          </cell>
          <cell r="U391">
            <v>517.5</v>
          </cell>
          <cell r="V391">
            <v>0</v>
          </cell>
          <cell r="W391">
            <v>0</v>
          </cell>
          <cell r="X391">
            <v>60.46</v>
          </cell>
        </row>
        <row r="392">
          <cell r="D392" t="str">
            <v>3733</v>
          </cell>
          <cell r="E392" t="str">
            <v>段涛</v>
          </cell>
          <cell r="F392">
            <v>42.69</v>
          </cell>
          <cell r="G392">
            <v>2480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120</v>
          </cell>
          <cell r="M392">
            <v>5844.55</v>
          </cell>
          <cell r="N392">
            <v>0</v>
          </cell>
          <cell r="O392">
            <v>0</v>
          </cell>
          <cell r="P392">
            <v>0</v>
          </cell>
          <cell r="Q392">
            <v>200</v>
          </cell>
          <cell r="R392">
            <v>0</v>
          </cell>
          <cell r="S392">
            <v>8644.5499999999993</v>
          </cell>
          <cell r="T392">
            <v>0</v>
          </cell>
          <cell r="U392">
            <v>517.5</v>
          </cell>
          <cell r="V392">
            <v>0</v>
          </cell>
          <cell r="W392">
            <v>10</v>
          </cell>
          <cell r="X392">
            <v>86.78</v>
          </cell>
        </row>
        <row r="393">
          <cell r="D393" t="str">
            <v>3745</v>
          </cell>
          <cell r="E393" t="str">
            <v>曹莉</v>
          </cell>
          <cell r="F393">
            <v>43.38</v>
          </cell>
          <cell r="G393">
            <v>2480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40</v>
          </cell>
          <cell r="M393">
            <v>5220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7740</v>
          </cell>
          <cell r="T393">
            <v>0</v>
          </cell>
          <cell r="U393">
            <v>517.5</v>
          </cell>
          <cell r="V393">
            <v>0</v>
          </cell>
          <cell r="W393">
            <v>0</v>
          </cell>
          <cell r="X393">
            <v>49.73</v>
          </cell>
        </row>
        <row r="394">
          <cell r="D394" t="str">
            <v>3800</v>
          </cell>
          <cell r="E394" t="str">
            <v>徐永州</v>
          </cell>
          <cell r="F394">
            <v>42.31</v>
          </cell>
          <cell r="G394">
            <v>2480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100</v>
          </cell>
          <cell r="M394">
            <v>5225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7805</v>
          </cell>
          <cell r="T394">
            <v>0</v>
          </cell>
          <cell r="U394">
            <v>517.5</v>
          </cell>
          <cell r="V394">
            <v>0</v>
          </cell>
          <cell r="W394">
            <v>0</v>
          </cell>
          <cell r="X394">
            <v>68.62</v>
          </cell>
        </row>
        <row r="395">
          <cell r="D395" t="str">
            <v>3801</v>
          </cell>
          <cell r="E395" t="str">
            <v>李小雷</v>
          </cell>
          <cell r="F395">
            <v>25.88</v>
          </cell>
          <cell r="G395">
            <v>2480</v>
          </cell>
          <cell r="H395">
            <v>0</v>
          </cell>
          <cell r="I395">
            <v>300</v>
          </cell>
          <cell r="J395">
            <v>0</v>
          </cell>
          <cell r="K395">
            <v>0</v>
          </cell>
          <cell r="L395">
            <v>120</v>
          </cell>
          <cell r="M395">
            <v>1619.6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4519.6000000000004</v>
          </cell>
          <cell r="T395">
            <v>0</v>
          </cell>
          <cell r="U395">
            <v>517.5</v>
          </cell>
          <cell r="V395">
            <v>0</v>
          </cell>
          <cell r="W395">
            <v>0</v>
          </cell>
          <cell r="X395">
            <v>0</v>
          </cell>
        </row>
        <row r="396">
          <cell r="D396" t="str">
            <v>3802</v>
          </cell>
          <cell r="E396" t="str">
            <v>杨才彬</v>
          </cell>
          <cell r="F396">
            <v>42.75</v>
          </cell>
          <cell r="G396">
            <v>2480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60</v>
          </cell>
          <cell r="M396">
            <v>5143.8999999999996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7683.9</v>
          </cell>
          <cell r="T396">
            <v>0</v>
          </cell>
          <cell r="U396">
            <v>517.5</v>
          </cell>
          <cell r="V396">
            <v>0</v>
          </cell>
          <cell r="W396">
            <v>0</v>
          </cell>
          <cell r="X396">
            <v>0</v>
          </cell>
        </row>
        <row r="397">
          <cell r="D397" t="str">
            <v>4227</v>
          </cell>
          <cell r="E397" t="str">
            <v>赵治功</v>
          </cell>
          <cell r="F397">
            <v>13.13</v>
          </cell>
          <cell r="G397">
            <v>2480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40</v>
          </cell>
          <cell r="M397">
            <v>-1726.2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95</v>
          </cell>
          <cell r="S397">
            <v>698.8</v>
          </cell>
          <cell r="T397">
            <v>0</v>
          </cell>
          <cell r="U397">
            <v>517.5</v>
          </cell>
          <cell r="V397">
            <v>0</v>
          </cell>
          <cell r="W397">
            <v>0</v>
          </cell>
          <cell r="X397">
            <v>0</v>
          </cell>
        </row>
        <row r="398">
          <cell r="D398" t="str">
            <v>6107</v>
          </cell>
          <cell r="E398" t="str">
            <v>沈军2</v>
          </cell>
          <cell r="F398">
            <v>38.75</v>
          </cell>
          <cell r="G398">
            <v>2480</v>
          </cell>
          <cell r="H398">
            <v>0</v>
          </cell>
          <cell r="I398">
            <v>320</v>
          </cell>
          <cell r="J398">
            <v>900</v>
          </cell>
          <cell r="K398">
            <v>0</v>
          </cell>
          <cell r="L398">
            <v>200</v>
          </cell>
          <cell r="M398">
            <v>3600</v>
          </cell>
          <cell r="N398">
            <v>0</v>
          </cell>
          <cell r="O398">
            <v>0</v>
          </cell>
          <cell r="P398">
            <v>0</v>
          </cell>
          <cell r="Q398">
            <v>5</v>
          </cell>
          <cell r="R398">
            <v>0</v>
          </cell>
          <cell r="S398">
            <v>7505</v>
          </cell>
          <cell r="T398">
            <v>0</v>
          </cell>
          <cell r="U398">
            <v>517.5</v>
          </cell>
          <cell r="V398">
            <v>254</v>
          </cell>
          <cell r="W398">
            <v>10</v>
          </cell>
          <cell r="X398">
            <v>52.01</v>
          </cell>
        </row>
        <row r="399">
          <cell r="D399" t="str">
            <v>8346</v>
          </cell>
          <cell r="E399" t="str">
            <v>周保和</v>
          </cell>
          <cell r="F399">
            <v>42</v>
          </cell>
          <cell r="G399">
            <v>2480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20</v>
          </cell>
          <cell r="M399">
            <v>4507.96</v>
          </cell>
          <cell r="N399">
            <v>0</v>
          </cell>
          <cell r="O399">
            <v>0</v>
          </cell>
          <cell r="P399">
            <v>0</v>
          </cell>
          <cell r="Q399">
            <v>200</v>
          </cell>
          <cell r="R399">
            <v>0</v>
          </cell>
          <cell r="S399">
            <v>7207.96</v>
          </cell>
          <cell r="T399">
            <v>0</v>
          </cell>
          <cell r="U399">
            <v>517.5</v>
          </cell>
          <cell r="V399">
            <v>0</v>
          </cell>
          <cell r="W399">
            <v>0</v>
          </cell>
          <cell r="X399">
            <v>0</v>
          </cell>
        </row>
        <row r="400">
          <cell r="D400" t="str">
            <v>8450</v>
          </cell>
          <cell r="E400" t="str">
            <v>解东生</v>
          </cell>
          <cell r="F400">
            <v>41.63</v>
          </cell>
          <cell r="G400">
            <v>2480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20</v>
          </cell>
          <cell r="M400">
            <v>4806.08</v>
          </cell>
          <cell r="N400">
            <v>0</v>
          </cell>
          <cell r="O400">
            <v>0</v>
          </cell>
          <cell r="P400">
            <v>0</v>
          </cell>
          <cell r="Q400">
            <v>200</v>
          </cell>
          <cell r="R400">
            <v>0</v>
          </cell>
          <cell r="S400">
            <v>7506.08</v>
          </cell>
          <cell r="T400">
            <v>0</v>
          </cell>
          <cell r="U400">
            <v>517.5</v>
          </cell>
          <cell r="V400">
            <v>0</v>
          </cell>
          <cell r="W400">
            <v>0</v>
          </cell>
          <cell r="X400">
            <v>0</v>
          </cell>
        </row>
        <row r="401">
          <cell r="D401" t="str">
            <v>8659</v>
          </cell>
          <cell r="E401" t="str">
            <v>吴霞</v>
          </cell>
          <cell r="F401">
            <v>37.81</v>
          </cell>
          <cell r="G401">
            <v>2480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3507.4</v>
          </cell>
          <cell r="N401">
            <v>0</v>
          </cell>
          <cell r="O401">
            <v>0</v>
          </cell>
          <cell r="P401">
            <v>0</v>
          </cell>
          <cell r="Q401">
            <v>200</v>
          </cell>
          <cell r="R401">
            <v>48</v>
          </cell>
          <cell r="S401">
            <v>6139.4</v>
          </cell>
          <cell r="T401">
            <v>0</v>
          </cell>
          <cell r="U401">
            <v>517.5</v>
          </cell>
          <cell r="V401">
            <v>0</v>
          </cell>
          <cell r="W401">
            <v>0</v>
          </cell>
          <cell r="X401">
            <v>0</v>
          </cell>
        </row>
        <row r="402">
          <cell r="D402" t="str">
            <v>8780</v>
          </cell>
          <cell r="E402" t="str">
            <v>张彦梅</v>
          </cell>
          <cell r="F402">
            <v>40.69</v>
          </cell>
          <cell r="G402">
            <v>2480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4437.3</v>
          </cell>
          <cell r="N402">
            <v>0</v>
          </cell>
          <cell r="O402">
            <v>0</v>
          </cell>
          <cell r="P402">
            <v>0</v>
          </cell>
          <cell r="Q402">
            <v>200</v>
          </cell>
          <cell r="R402">
            <v>0</v>
          </cell>
          <cell r="S402">
            <v>7117.3</v>
          </cell>
          <cell r="T402">
            <v>0</v>
          </cell>
          <cell r="U402">
            <v>517.5</v>
          </cell>
          <cell r="V402">
            <v>0</v>
          </cell>
          <cell r="W402">
            <v>0</v>
          </cell>
          <cell r="X402">
            <v>0.56000000000000005</v>
          </cell>
        </row>
        <row r="403">
          <cell r="D403" t="str">
            <v>8803</v>
          </cell>
          <cell r="E403" t="str">
            <v>陈高强</v>
          </cell>
          <cell r="F403">
            <v>35.94</v>
          </cell>
          <cell r="G403">
            <v>2480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3564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18</v>
          </cell>
          <cell r="S403">
            <v>6026</v>
          </cell>
          <cell r="T403">
            <v>0</v>
          </cell>
          <cell r="U403">
            <v>517.5</v>
          </cell>
          <cell r="V403">
            <v>0</v>
          </cell>
          <cell r="W403">
            <v>0</v>
          </cell>
          <cell r="X403">
            <v>0</v>
          </cell>
        </row>
        <row r="404">
          <cell r="D404" t="str">
            <v>8859</v>
          </cell>
          <cell r="E404" t="str">
            <v>易守根</v>
          </cell>
          <cell r="F404">
            <v>39.880000000000003</v>
          </cell>
          <cell r="G404">
            <v>2480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4499</v>
          </cell>
          <cell r="N404">
            <v>0</v>
          </cell>
          <cell r="O404">
            <v>0</v>
          </cell>
          <cell r="P404">
            <v>0</v>
          </cell>
          <cell r="Q404">
            <v>200</v>
          </cell>
          <cell r="R404">
            <v>0</v>
          </cell>
          <cell r="S404">
            <v>7179</v>
          </cell>
          <cell r="T404">
            <v>0</v>
          </cell>
          <cell r="U404">
            <v>517.5</v>
          </cell>
          <cell r="V404">
            <v>0</v>
          </cell>
          <cell r="W404">
            <v>0</v>
          </cell>
          <cell r="X404">
            <v>0</v>
          </cell>
        </row>
        <row r="405">
          <cell r="D405" t="str">
            <v>8885</v>
          </cell>
          <cell r="E405" t="str">
            <v>杨间明</v>
          </cell>
          <cell r="F405">
            <v>42.19</v>
          </cell>
          <cell r="G405">
            <v>2480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4523.54</v>
          </cell>
          <cell r="N405">
            <v>0</v>
          </cell>
          <cell r="O405">
            <v>0</v>
          </cell>
          <cell r="P405">
            <v>0</v>
          </cell>
          <cell r="Q405">
            <v>200</v>
          </cell>
          <cell r="R405">
            <v>0</v>
          </cell>
          <cell r="S405">
            <v>7203.54</v>
          </cell>
          <cell r="T405">
            <v>0</v>
          </cell>
          <cell r="U405">
            <v>517.5</v>
          </cell>
          <cell r="V405">
            <v>0</v>
          </cell>
          <cell r="W405">
            <v>0</v>
          </cell>
          <cell r="X405">
            <v>0</v>
          </cell>
        </row>
        <row r="406">
          <cell r="F406">
            <v>1377.44</v>
          </cell>
          <cell r="G406">
            <v>86800</v>
          </cell>
          <cell r="H406">
            <v>0</v>
          </cell>
          <cell r="I406">
            <v>1440</v>
          </cell>
          <cell r="J406">
            <v>1800</v>
          </cell>
          <cell r="K406">
            <v>0</v>
          </cell>
          <cell r="L406">
            <v>3600</v>
          </cell>
          <cell r="M406">
            <v>157467.99</v>
          </cell>
          <cell r="N406">
            <v>205.2</v>
          </cell>
          <cell r="O406">
            <v>0</v>
          </cell>
          <cell r="P406">
            <v>0</v>
          </cell>
          <cell r="Q406">
            <v>3405</v>
          </cell>
          <cell r="R406">
            <v>603</v>
          </cell>
          <cell r="S406">
            <v>254115.19</v>
          </cell>
          <cell r="T406">
            <v>0</v>
          </cell>
          <cell r="U406">
            <v>18112.5</v>
          </cell>
          <cell r="V406">
            <v>508</v>
          </cell>
          <cell r="W406">
            <v>150</v>
          </cell>
        </row>
        <row r="407">
          <cell r="D407" t="str">
            <v>8001</v>
          </cell>
          <cell r="E407" t="str">
            <v>孙中奇</v>
          </cell>
          <cell r="F407">
            <v>22</v>
          </cell>
          <cell r="G407">
            <v>40000</v>
          </cell>
          <cell r="H407">
            <v>0</v>
          </cell>
          <cell r="I407">
            <v>12000</v>
          </cell>
          <cell r="J407">
            <v>10500</v>
          </cell>
          <cell r="K407">
            <v>2800</v>
          </cell>
          <cell r="L407">
            <v>200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200</v>
          </cell>
          <cell r="R407">
            <v>0</v>
          </cell>
          <cell r="S407">
            <v>65700</v>
          </cell>
          <cell r="T407">
            <v>0</v>
          </cell>
          <cell r="U407">
            <v>529.70000000000005</v>
          </cell>
          <cell r="V407">
            <v>0</v>
          </cell>
          <cell r="W407">
            <v>0</v>
          </cell>
          <cell r="X407">
            <v>17055.150000000001</v>
          </cell>
        </row>
        <row r="408">
          <cell r="D408" t="str">
            <v>8029</v>
          </cell>
          <cell r="E408" t="str">
            <v>金志华</v>
          </cell>
          <cell r="F408">
            <v>0</v>
          </cell>
          <cell r="G408">
            <v>2480</v>
          </cell>
          <cell r="H408">
            <v>0</v>
          </cell>
          <cell r="I408">
            <v>1140</v>
          </cell>
          <cell r="J408">
            <v>780</v>
          </cell>
          <cell r="K408">
            <v>50</v>
          </cell>
          <cell r="L408">
            <v>0</v>
          </cell>
          <cell r="M408">
            <v>-3932.5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517.5</v>
          </cell>
          <cell r="T408">
            <v>0</v>
          </cell>
          <cell r="U408">
            <v>517.5</v>
          </cell>
          <cell r="V408">
            <v>0</v>
          </cell>
          <cell r="W408">
            <v>0</v>
          </cell>
          <cell r="X408">
            <v>0</v>
          </cell>
        </row>
        <row r="409">
          <cell r="D409" t="str">
            <v>8048</v>
          </cell>
          <cell r="E409" t="str">
            <v>顾战瑛</v>
          </cell>
          <cell r="F409">
            <v>22</v>
          </cell>
          <cell r="G409">
            <v>2480</v>
          </cell>
          <cell r="H409">
            <v>0</v>
          </cell>
          <cell r="I409">
            <v>0</v>
          </cell>
          <cell r="J409">
            <v>1320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3800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</row>
        <row r="410">
          <cell r="D410" t="str">
            <v>8721</v>
          </cell>
          <cell r="E410" t="str">
            <v>王玉飞</v>
          </cell>
          <cell r="F410">
            <v>44.44</v>
          </cell>
          <cell r="G410">
            <v>2480</v>
          </cell>
          <cell r="H410">
            <v>2692.8</v>
          </cell>
          <cell r="I410">
            <v>720</v>
          </cell>
          <cell r="J410">
            <v>1500</v>
          </cell>
          <cell r="K410">
            <v>0</v>
          </cell>
          <cell r="L410">
            <v>200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200</v>
          </cell>
          <cell r="R410">
            <v>0</v>
          </cell>
          <cell r="S410">
            <v>7792.8</v>
          </cell>
          <cell r="T410">
            <v>0</v>
          </cell>
          <cell r="U410">
            <v>517.5</v>
          </cell>
          <cell r="V410">
            <v>254</v>
          </cell>
          <cell r="W410">
            <v>10</v>
          </cell>
          <cell r="X410">
            <v>30.64</v>
          </cell>
        </row>
        <row r="411">
          <cell r="D411" t="str">
            <v>8723</v>
          </cell>
          <cell r="E411" t="str">
            <v>康萝男</v>
          </cell>
          <cell r="F411">
            <v>44.75</v>
          </cell>
          <cell r="G411">
            <v>2480</v>
          </cell>
          <cell r="H411">
            <v>2730</v>
          </cell>
          <cell r="I411">
            <v>720</v>
          </cell>
          <cell r="J411">
            <v>1500</v>
          </cell>
          <cell r="K411">
            <v>0</v>
          </cell>
          <cell r="L411">
            <v>200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200</v>
          </cell>
          <cell r="R411">
            <v>0</v>
          </cell>
          <cell r="S411">
            <v>7830</v>
          </cell>
          <cell r="T411">
            <v>0</v>
          </cell>
          <cell r="U411">
            <v>0</v>
          </cell>
          <cell r="V411">
            <v>0</v>
          </cell>
          <cell r="W411">
            <v>10</v>
          </cell>
          <cell r="X411">
            <v>84.9</v>
          </cell>
        </row>
        <row r="412">
          <cell r="D412" t="str">
            <v>8724</v>
          </cell>
          <cell r="E412" t="str">
            <v>范新初</v>
          </cell>
          <cell r="F412">
            <v>45.13</v>
          </cell>
          <cell r="G412">
            <v>2480</v>
          </cell>
          <cell r="H412">
            <v>2775.6</v>
          </cell>
          <cell r="I412">
            <v>720</v>
          </cell>
          <cell r="J412">
            <v>1500</v>
          </cell>
          <cell r="K412">
            <v>0</v>
          </cell>
          <cell r="L412">
            <v>80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200</v>
          </cell>
          <cell r="R412">
            <v>0</v>
          </cell>
          <cell r="S412">
            <v>7755.6</v>
          </cell>
          <cell r="T412">
            <v>0</v>
          </cell>
          <cell r="U412">
            <v>517.5</v>
          </cell>
          <cell r="V412">
            <v>254</v>
          </cell>
          <cell r="W412">
            <v>10</v>
          </cell>
          <cell r="X412">
            <v>59.53</v>
          </cell>
        </row>
        <row r="413">
          <cell r="D413" t="str">
            <v>8725</v>
          </cell>
          <cell r="E413" t="str">
            <v>孙标</v>
          </cell>
          <cell r="F413">
            <v>42.75</v>
          </cell>
          <cell r="G413">
            <v>2480</v>
          </cell>
          <cell r="H413">
            <v>2490</v>
          </cell>
          <cell r="I413">
            <v>720</v>
          </cell>
          <cell r="J413">
            <v>1500</v>
          </cell>
          <cell r="K413">
            <v>0</v>
          </cell>
          <cell r="L413">
            <v>200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200</v>
          </cell>
          <cell r="R413">
            <v>0</v>
          </cell>
          <cell r="S413">
            <v>7590</v>
          </cell>
          <cell r="T413">
            <v>0</v>
          </cell>
          <cell r="U413">
            <v>517.5</v>
          </cell>
          <cell r="V413">
            <v>0</v>
          </cell>
          <cell r="W413">
            <v>10</v>
          </cell>
          <cell r="X413">
            <v>62.17</v>
          </cell>
        </row>
        <row r="414">
          <cell r="F414">
            <v>221.07</v>
          </cell>
          <cell r="G414">
            <v>54880</v>
          </cell>
          <cell r="H414">
            <v>10688.4</v>
          </cell>
          <cell r="I414">
            <v>16020</v>
          </cell>
          <cell r="J414">
            <v>18600</v>
          </cell>
          <cell r="K414">
            <v>2850</v>
          </cell>
          <cell r="L414">
            <v>880</v>
          </cell>
          <cell r="M414">
            <v>-3932.5</v>
          </cell>
          <cell r="N414">
            <v>0</v>
          </cell>
          <cell r="O414">
            <v>0</v>
          </cell>
          <cell r="P414">
            <v>0</v>
          </cell>
          <cell r="Q414">
            <v>1000</v>
          </cell>
          <cell r="R414">
            <v>0</v>
          </cell>
          <cell r="S414">
            <v>100985.9</v>
          </cell>
          <cell r="T414">
            <v>0</v>
          </cell>
          <cell r="U414">
            <v>2599.6999999999998</v>
          </cell>
          <cell r="V414">
            <v>508</v>
          </cell>
          <cell r="W414">
            <v>40</v>
          </cell>
        </row>
        <row r="415">
          <cell r="D415" t="str">
            <v>3915</v>
          </cell>
          <cell r="E415" t="str">
            <v>陆伟</v>
          </cell>
          <cell r="F415">
            <v>36.06</v>
          </cell>
          <cell r="G415">
            <v>2480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40</v>
          </cell>
          <cell r="M415">
            <v>2977</v>
          </cell>
          <cell r="N415">
            <v>0</v>
          </cell>
          <cell r="O415">
            <v>0</v>
          </cell>
          <cell r="P415">
            <v>0</v>
          </cell>
          <cell r="Q415">
            <v>400</v>
          </cell>
          <cell r="R415">
            <v>0</v>
          </cell>
          <cell r="S415">
            <v>5897</v>
          </cell>
          <cell r="T415">
            <v>0</v>
          </cell>
          <cell r="U415">
            <v>517.5</v>
          </cell>
          <cell r="V415">
            <v>254</v>
          </cell>
          <cell r="W415">
            <v>0</v>
          </cell>
          <cell r="X415">
            <v>0</v>
          </cell>
        </row>
        <row r="416">
          <cell r="D416" t="str">
            <v>4000</v>
          </cell>
          <cell r="E416" t="str">
            <v>金高峰</v>
          </cell>
          <cell r="F416">
            <v>27.13</v>
          </cell>
          <cell r="G416">
            <v>2480</v>
          </cell>
          <cell r="H416">
            <v>615.6</v>
          </cell>
          <cell r="I416">
            <v>440</v>
          </cell>
          <cell r="J416">
            <v>780</v>
          </cell>
          <cell r="K416">
            <v>50</v>
          </cell>
          <cell r="L416">
            <v>200</v>
          </cell>
          <cell r="M416">
            <v>756</v>
          </cell>
          <cell r="N416">
            <v>0</v>
          </cell>
          <cell r="O416">
            <v>0</v>
          </cell>
          <cell r="P416">
            <v>0</v>
          </cell>
          <cell r="Q416">
            <v>200</v>
          </cell>
          <cell r="R416">
            <v>0</v>
          </cell>
          <cell r="S416">
            <v>5521.6</v>
          </cell>
          <cell r="T416">
            <v>30</v>
          </cell>
          <cell r="U416">
            <v>517.5</v>
          </cell>
          <cell r="V416">
            <v>0</v>
          </cell>
          <cell r="W416">
            <v>10</v>
          </cell>
          <cell r="X416">
            <v>0.13</v>
          </cell>
        </row>
        <row r="417">
          <cell r="D417" t="str">
            <v>4001</v>
          </cell>
          <cell r="E417" t="str">
            <v>叶军</v>
          </cell>
          <cell r="F417">
            <v>29.94</v>
          </cell>
          <cell r="G417">
            <v>2480</v>
          </cell>
          <cell r="H417">
            <v>952.8</v>
          </cell>
          <cell r="I417">
            <v>440</v>
          </cell>
          <cell r="J417">
            <v>780</v>
          </cell>
          <cell r="K417">
            <v>0</v>
          </cell>
          <cell r="L417">
            <v>180</v>
          </cell>
          <cell r="M417">
            <v>665</v>
          </cell>
          <cell r="N417">
            <v>0</v>
          </cell>
          <cell r="O417">
            <v>0</v>
          </cell>
          <cell r="P417">
            <v>0</v>
          </cell>
          <cell r="Q417">
            <v>500</v>
          </cell>
          <cell r="R417">
            <v>0</v>
          </cell>
          <cell r="S417">
            <v>5997.8</v>
          </cell>
          <cell r="T417">
            <v>0</v>
          </cell>
          <cell r="U417">
            <v>517.5</v>
          </cell>
          <cell r="V417">
            <v>254</v>
          </cell>
          <cell r="W417">
            <v>10</v>
          </cell>
          <cell r="X417">
            <v>6.79</v>
          </cell>
        </row>
        <row r="418">
          <cell r="D418" t="str">
            <v>4002</v>
          </cell>
          <cell r="E418" t="str">
            <v>陈强</v>
          </cell>
          <cell r="F418">
            <v>25.25</v>
          </cell>
          <cell r="G418">
            <v>2480</v>
          </cell>
          <cell r="H418">
            <v>390</v>
          </cell>
          <cell r="I418">
            <v>440</v>
          </cell>
          <cell r="J418">
            <v>780</v>
          </cell>
          <cell r="K418">
            <v>0</v>
          </cell>
          <cell r="L418">
            <v>160</v>
          </cell>
          <cell r="M418">
            <v>574</v>
          </cell>
          <cell r="N418">
            <v>0</v>
          </cell>
          <cell r="O418">
            <v>0</v>
          </cell>
          <cell r="P418">
            <v>0</v>
          </cell>
          <cell r="Q418">
            <v>200</v>
          </cell>
          <cell r="R418">
            <v>0</v>
          </cell>
          <cell r="S418">
            <v>5024</v>
          </cell>
          <cell r="T418">
            <v>0</v>
          </cell>
          <cell r="U418">
            <v>517.5</v>
          </cell>
          <cell r="V418">
            <v>254</v>
          </cell>
          <cell r="W418">
            <v>10</v>
          </cell>
          <cell r="X418">
            <v>0</v>
          </cell>
        </row>
        <row r="419">
          <cell r="D419" t="str">
            <v>4003</v>
          </cell>
          <cell r="E419" t="str">
            <v>诸天元</v>
          </cell>
          <cell r="F419">
            <v>28.38</v>
          </cell>
          <cell r="G419">
            <v>2480</v>
          </cell>
          <cell r="H419">
            <v>765.6</v>
          </cell>
          <cell r="I419">
            <v>440</v>
          </cell>
          <cell r="J419">
            <v>780</v>
          </cell>
          <cell r="K419">
            <v>0</v>
          </cell>
          <cell r="L419">
            <v>200</v>
          </cell>
          <cell r="M419">
            <v>220</v>
          </cell>
          <cell r="N419">
            <v>0</v>
          </cell>
          <cell r="O419">
            <v>0</v>
          </cell>
          <cell r="P419">
            <v>0</v>
          </cell>
          <cell r="Q419">
            <v>500</v>
          </cell>
          <cell r="R419">
            <v>0</v>
          </cell>
          <cell r="S419">
            <v>5385.6</v>
          </cell>
          <cell r="T419">
            <v>0</v>
          </cell>
          <cell r="U419">
            <v>517.5</v>
          </cell>
          <cell r="V419">
            <v>254</v>
          </cell>
          <cell r="W419">
            <v>10</v>
          </cell>
          <cell r="X419">
            <v>0</v>
          </cell>
        </row>
        <row r="420">
          <cell r="D420" t="str">
            <v>4007</v>
          </cell>
          <cell r="E420" t="str">
            <v>王妹妹</v>
          </cell>
          <cell r="F420">
            <v>25.56</v>
          </cell>
          <cell r="G420">
            <v>2480</v>
          </cell>
          <cell r="H420">
            <v>427.2</v>
          </cell>
          <cell r="I420">
            <v>440</v>
          </cell>
          <cell r="J420">
            <v>780</v>
          </cell>
          <cell r="K420">
            <v>0</v>
          </cell>
          <cell r="L420">
            <v>140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100</v>
          </cell>
          <cell r="R420">
            <v>0</v>
          </cell>
          <cell r="S420">
            <v>4367.2</v>
          </cell>
          <cell r="T420">
            <v>0</v>
          </cell>
          <cell r="U420">
            <v>517.5</v>
          </cell>
          <cell r="V420">
            <v>254</v>
          </cell>
          <cell r="W420">
            <v>10</v>
          </cell>
          <cell r="X420">
            <v>0</v>
          </cell>
        </row>
        <row r="421">
          <cell r="D421" t="str">
            <v>4008</v>
          </cell>
          <cell r="E421" t="str">
            <v>沈燕华</v>
          </cell>
          <cell r="F421">
            <v>29.38</v>
          </cell>
          <cell r="G421">
            <v>2480</v>
          </cell>
          <cell r="H421">
            <v>885.6</v>
          </cell>
          <cell r="I421">
            <v>440</v>
          </cell>
          <cell r="J421">
            <v>780</v>
          </cell>
          <cell r="K421">
            <v>0</v>
          </cell>
          <cell r="L421">
            <v>120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200</v>
          </cell>
          <cell r="R421">
            <v>0</v>
          </cell>
          <cell r="S421">
            <v>4905.6000000000004</v>
          </cell>
          <cell r="T421">
            <v>0</v>
          </cell>
          <cell r="U421">
            <v>517.5</v>
          </cell>
          <cell r="V421">
            <v>254</v>
          </cell>
          <cell r="W421">
            <v>10</v>
          </cell>
          <cell r="X421">
            <v>0</v>
          </cell>
        </row>
        <row r="422">
          <cell r="D422" t="str">
            <v>4009</v>
          </cell>
          <cell r="E422" t="str">
            <v>董云</v>
          </cell>
          <cell r="F422">
            <v>32.19</v>
          </cell>
          <cell r="G422">
            <v>2480</v>
          </cell>
          <cell r="H422">
            <v>1222.8</v>
          </cell>
          <cell r="I422">
            <v>440</v>
          </cell>
          <cell r="J422">
            <v>780</v>
          </cell>
          <cell r="K422">
            <v>0</v>
          </cell>
          <cell r="L422">
            <v>140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200</v>
          </cell>
          <cell r="R422">
            <v>0</v>
          </cell>
          <cell r="S422">
            <v>5262.8</v>
          </cell>
          <cell r="T422">
            <v>0</v>
          </cell>
          <cell r="U422">
            <v>517.5</v>
          </cell>
          <cell r="V422">
            <v>0</v>
          </cell>
          <cell r="W422">
            <v>10</v>
          </cell>
          <cell r="X422">
            <v>0</v>
          </cell>
        </row>
        <row r="423">
          <cell r="D423" t="str">
            <v>4020</v>
          </cell>
          <cell r="E423" t="str">
            <v>许建平</v>
          </cell>
          <cell r="F423">
            <v>29.94</v>
          </cell>
          <cell r="G423">
            <v>2480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120</v>
          </cell>
          <cell r="M423">
            <v>2609.8000000000002</v>
          </cell>
          <cell r="N423">
            <v>0</v>
          </cell>
          <cell r="O423">
            <v>0</v>
          </cell>
          <cell r="P423">
            <v>0</v>
          </cell>
          <cell r="Q423">
            <v>200</v>
          </cell>
          <cell r="R423">
            <v>0</v>
          </cell>
          <cell r="S423">
            <v>5409.8</v>
          </cell>
          <cell r="T423">
            <v>0</v>
          </cell>
          <cell r="U423">
            <v>517.5</v>
          </cell>
          <cell r="V423">
            <v>254</v>
          </cell>
          <cell r="W423">
            <v>0</v>
          </cell>
          <cell r="X423">
            <v>0</v>
          </cell>
        </row>
        <row r="424">
          <cell r="D424" t="str">
            <v>4031</v>
          </cell>
          <cell r="E424" t="str">
            <v>陈严芳</v>
          </cell>
          <cell r="F424">
            <v>27.5</v>
          </cell>
          <cell r="G424">
            <v>2480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80</v>
          </cell>
          <cell r="M424">
            <v>1920</v>
          </cell>
          <cell r="N424">
            <v>0</v>
          </cell>
          <cell r="O424">
            <v>0</v>
          </cell>
          <cell r="P424">
            <v>0</v>
          </cell>
          <cell r="Q424">
            <v>200</v>
          </cell>
          <cell r="R424">
            <v>0</v>
          </cell>
          <cell r="S424">
            <v>4680</v>
          </cell>
          <cell r="T424">
            <v>0</v>
          </cell>
          <cell r="U424">
            <v>517.5</v>
          </cell>
          <cell r="V424">
            <v>254</v>
          </cell>
          <cell r="W424">
            <v>10</v>
          </cell>
          <cell r="X424">
            <v>0</v>
          </cell>
        </row>
        <row r="425">
          <cell r="D425" t="str">
            <v>4032</v>
          </cell>
          <cell r="E425" t="str">
            <v>李祥华</v>
          </cell>
          <cell r="F425">
            <v>27.63</v>
          </cell>
          <cell r="G425">
            <v>2480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100</v>
          </cell>
          <cell r="M425">
            <v>1940.8</v>
          </cell>
          <cell r="N425">
            <v>0</v>
          </cell>
          <cell r="O425">
            <v>0</v>
          </cell>
          <cell r="P425">
            <v>0</v>
          </cell>
          <cell r="Q425">
            <v>200</v>
          </cell>
          <cell r="R425">
            <v>0</v>
          </cell>
          <cell r="S425">
            <v>4720.8</v>
          </cell>
          <cell r="T425">
            <v>0</v>
          </cell>
          <cell r="U425">
            <v>517.5</v>
          </cell>
          <cell r="V425">
            <v>254</v>
          </cell>
          <cell r="W425">
            <v>10</v>
          </cell>
          <cell r="X425">
            <v>0</v>
          </cell>
        </row>
        <row r="426">
          <cell r="D426" t="str">
            <v>4061</v>
          </cell>
          <cell r="E426" t="str">
            <v>陶桂华</v>
          </cell>
          <cell r="F426">
            <v>22</v>
          </cell>
          <cell r="G426">
            <v>2480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60</v>
          </cell>
          <cell r="M426">
            <v>200</v>
          </cell>
          <cell r="N426">
            <v>517.5</v>
          </cell>
          <cell r="O426">
            <v>0</v>
          </cell>
          <cell r="P426">
            <v>0</v>
          </cell>
          <cell r="Q426">
            <v>200</v>
          </cell>
          <cell r="R426">
            <v>0</v>
          </cell>
          <cell r="S426">
            <v>3457.5</v>
          </cell>
          <cell r="T426">
            <v>0</v>
          </cell>
          <cell r="U426">
            <v>517.5</v>
          </cell>
          <cell r="V426">
            <v>0</v>
          </cell>
          <cell r="W426">
            <v>10</v>
          </cell>
          <cell r="X426">
            <v>0</v>
          </cell>
        </row>
        <row r="427">
          <cell r="D427" t="str">
            <v>4062</v>
          </cell>
          <cell r="E427" t="str">
            <v>王兴国</v>
          </cell>
          <cell r="F427">
            <v>32.19</v>
          </cell>
          <cell r="G427">
            <v>2480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80</v>
          </cell>
          <cell r="M427">
            <v>3156.1</v>
          </cell>
          <cell r="N427">
            <v>0</v>
          </cell>
          <cell r="O427">
            <v>0</v>
          </cell>
          <cell r="P427">
            <v>0</v>
          </cell>
          <cell r="Q427">
            <v>200</v>
          </cell>
          <cell r="R427">
            <v>0</v>
          </cell>
          <cell r="S427">
            <v>5916.1</v>
          </cell>
          <cell r="T427">
            <v>0</v>
          </cell>
          <cell r="U427">
            <v>517.5</v>
          </cell>
          <cell r="V427">
            <v>254</v>
          </cell>
          <cell r="W427">
            <v>0</v>
          </cell>
          <cell r="X427">
            <v>0</v>
          </cell>
        </row>
        <row r="428">
          <cell r="D428" t="str">
            <v>4064</v>
          </cell>
          <cell r="E428" t="str">
            <v>林亚中</v>
          </cell>
          <cell r="F428">
            <v>28.31</v>
          </cell>
          <cell r="G428">
            <v>2480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200</v>
          </cell>
          <cell r="M428">
            <v>1908.05</v>
          </cell>
          <cell r="N428">
            <v>0</v>
          </cell>
          <cell r="O428">
            <v>0</v>
          </cell>
          <cell r="P428">
            <v>0</v>
          </cell>
          <cell r="Q428">
            <v>200</v>
          </cell>
          <cell r="R428">
            <v>0</v>
          </cell>
          <cell r="S428">
            <v>4788.05</v>
          </cell>
          <cell r="T428">
            <v>0</v>
          </cell>
          <cell r="U428">
            <v>517.5</v>
          </cell>
          <cell r="V428">
            <v>254</v>
          </cell>
          <cell r="W428">
            <v>10</v>
          </cell>
          <cell r="X428">
            <v>0</v>
          </cell>
        </row>
        <row r="429">
          <cell r="D429" t="str">
            <v>4065</v>
          </cell>
          <cell r="E429" t="str">
            <v>龚林福</v>
          </cell>
          <cell r="F429">
            <v>34.81</v>
          </cell>
          <cell r="G429">
            <v>2480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180</v>
          </cell>
          <cell r="M429">
            <v>3811.15</v>
          </cell>
          <cell r="N429">
            <v>0</v>
          </cell>
          <cell r="O429">
            <v>0</v>
          </cell>
          <cell r="P429">
            <v>0</v>
          </cell>
          <cell r="Q429">
            <v>200</v>
          </cell>
          <cell r="R429">
            <v>0</v>
          </cell>
          <cell r="S429">
            <v>6671.15</v>
          </cell>
          <cell r="T429">
            <v>0</v>
          </cell>
          <cell r="U429">
            <v>517.5</v>
          </cell>
          <cell r="V429">
            <v>0</v>
          </cell>
          <cell r="W429">
            <v>10</v>
          </cell>
          <cell r="X429">
            <v>0</v>
          </cell>
        </row>
        <row r="430">
          <cell r="D430" t="str">
            <v>4083</v>
          </cell>
          <cell r="E430" t="str">
            <v>储章</v>
          </cell>
          <cell r="F430">
            <v>37.630000000000003</v>
          </cell>
          <cell r="G430">
            <v>2480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40</v>
          </cell>
          <cell r="M430">
            <v>4293.3999999999996</v>
          </cell>
          <cell r="N430">
            <v>0</v>
          </cell>
          <cell r="O430">
            <v>0</v>
          </cell>
          <cell r="P430">
            <v>0</v>
          </cell>
          <cell r="Q430">
            <v>500</v>
          </cell>
          <cell r="R430">
            <v>0</v>
          </cell>
          <cell r="S430">
            <v>7313.4</v>
          </cell>
          <cell r="T430">
            <v>0</v>
          </cell>
          <cell r="U430">
            <v>517.5</v>
          </cell>
          <cell r="V430">
            <v>254</v>
          </cell>
          <cell r="W430">
            <v>0</v>
          </cell>
          <cell r="X430">
            <v>16.260000000000002</v>
          </cell>
        </row>
        <row r="431">
          <cell r="D431" t="str">
            <v>4084</v>
          </cell>
          <cell r="E431" t="str">
            <v>杨明</v>
          </cell>
          <cell r="F431">
            <v>34.75</v>
          </cell>
          <cell r="G431">
            <v>2480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40</v>
          </cell>
          <cell r="M431">
            <v>3080</v>
          </cell>
          <cell r="N431">
            <v>0</v>
          </cell>
          <cell r="O431">
            <v>0</v>
          </cell>
          <cell r="P431">
            <v>0</v>
          </cell>
          <cell r="Q431">
            <v>500</v>
          </cell>
          <cell r="R431">
            <v>0</v>
          </cell>
          <cell r="S431">
            <v>6100</v>
          </cell>
          <cell r="T431">
            <v>0</v>
          </cell>
          <cell r="U431">
            <v>517.5</v>
          </cell>
          <cell r="V431">
            <v>0</v>
          </cell>
          <cell r="W431">
            <v>0</v>
          </cell>
          <cell r="X431">
            <v>0</v>
          </cell>
        </row>
        <row r="432">
          <cell r="D432" t="str">
            <v>4085</v>
          </cell>
          <cell r="E432" t="str">
            <v>陈建忠</v>
          </cell>
          <cell r="F432">
            <v>26</v>
          </cell>
          <cell r="G432">
            <v>2480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40</v>
          </cell>
          <cell r="M432">
            <v>1680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4200</v>
          </cell>
          <cell r="T432">
            <v>0</v>
          </cell>
          <cell r="U432">
            <v>517.5</v>
          </cell>
          <cell r="V432">
            <v>0</v>
          </cell>
          <cell r="W432">
            <v>10</v>
          </cell>
          <cell r="X432">
            <v>0</v>
          </cell>
        </row>
        <row r="433">
          <cell r="D433" t="str">
            <v>4086</v>
          </cell>
          <cell r="E433" t="str">
            <v>张国栋</v>
          </cell>
          <cell r="F433">
            <v>26.75</v>
          </cell>
          <cell r="G433">
            <v>2480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40</v>
          </cell>
          <cell r="M433">
            <v>2067.5</v>
          </cell>
          <cell r="N433">
            <v>0</v>
          </cell>
          <cell r="O433">
            <v>0</v>
          </cell>
          <cell r="P433">
            <v>0</v>
          </cell>
          <cell r="Q433">
            <v>200</v>
          </cell>
          <cell r="R433">
            <v>0</v>
          </cell>
          <cell r="S433">
            <v>4787.5</v>
          </cell>
          <cell r="T433">
            <v>0</v>
          </cell>
          <cell r="U433">
            <v>517.5</v>
          </cell>
          <cell r="V433">
            <v>254</v>
          </cell>
          <cell r="W433">
            <v>0</v>
          </cell>
          <cell r="X433">
            <v>0</v>
          </cell>
        </row>
        <row r="434">
          <cell r="D434" t="str">
            <v>4091</v>
          </cell>
          <cell r="E434" t="str">
            <v>朱文飞</v>
          </cell>
          <cell r="F434">
            <v>37.19</v>
          </cell>
          <cell r="G434">
            <v>2480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40</v>
          </cell>
          <cell r="M434">
            <v>4433.26</v>
          </cell>
          <cell r="N434">
            <v>0</v>
          </cell>
          <cell r="O434">
            <v>0</v>
          </cell>
          <cell r="P434">
            <v>0</v>
          </cell>
          <cell r="Q434">
            <v>200</v>
          </cell>
          <cell r="R434">
            <v>0</v>
          </cell>
          <cell r="S434">
            <v>7153.26</v>
          </cell>
          <cell r="T434">
            <v>0</v>
          </cell>
          <cell r="U434">
            <v>517.5</v>
          </cell>
          <cell r="V434">
            <v>0</v>
          </cell>
          <cell r="W434">
            <v>0</v>
          </cell>
          <cell r="X434">
            <v>49.07</v>
          </cell>
        </row>
        <row r="435">
          <cell r="D435" t="str">
            <v>4215</v>
          </cell>
          <cell r="E435" t="str">
            <v>周美青</v>
          </cell>
          <cell r="F435">
            <v>38.06</v>
          </cell>
          <cell r="G435">
            <v>2480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100</v>
          </cell>
          <cell r="M435">
            <v>3289.9</v>
          </cell>
          <cell r="N435">
            <v>0</v>
          </cell>
          <cell r="O435">
            <v>0</v>
          </cell>
          <cell r="P435">
            <v>0</v>
          </cell>
          <cell r="Q435">
            <v>400</v>
          </cell>
          <cell r="R435">
            <v>0</v>
          </cell>
          <cell r="S435">
            <v>6269.9</v>
          </cell>
          <cell r="T435">
            <v>0</v>
          </cell>
          <cell r="U435">
            <v>517.5</v>
          </cell>
          <cell r="V435">
            <v>0</v>
          </cell>
          <cell r="W435">
            <v>10</v>
          </cell>
          <cell r="X435">
            <v>0</v>
          </cell>
        </row>
        <row r="436">
          <cell r="D436" t="str">
            <v>4216</v>
          </cell>
          <cell r="E436" t="str">
            <v>朱红</v>
          </cell>
          <cell r="F436">
            <v>39.31</v>
          </cell>
          <cell r="G436">
            <v>2480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80</v>
          </cell>
          <cell r="M436">
            <v>3815.5</v>
          </cell>
          <cell r="N436">
            <v>0</v>
          </cell>
          <cell r="O436">
            <v>0</v>
          </cell>
          <cell r="P436">
            <v>0</v>
          </cell>
          <cell r="Q436">
            <v>400</v>
          </cell>
          <cell r="R436">
            <v>0</v>
          </cell>
          <cell r="S436">
            <v>6775.5</v>
          </cell>
          <cell r="T436">
            <v>0</v>
          </cell>
          <cell r="U436">
            <v>517.5</v>
          </cell>
          <cell r="V436">
            <v>0</v>
          </cell>
          <cell r="W436">
            <v>10</v>
          </cell>
          <cell r="X436">
            <v>0</v>
          </cell>
        </row>
        <row r="437">
          <cell r="D437" t="str">
            <v>4217</v>
          </cell>
          <cell r="E437" t="str">
            <v>胡建国</v>
          </cell>
          <cell r="F437">
            <v>28.06</v>
          </cell>
          <cell r="G437">
            <v>2480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120</v>
          </cell>
          <cell r="M437">
            <v>2261</v>
          </cell>
          <cell r="N437">
            <v>0</v>
          </cell>
          <cell r="O437">
            <v>0</v>
          </cell>
          <cell r="P437">
            <v>0</v>
          </cell>
          <cell r="Q437">
            <v>200</v>
          </cell>
          <cell r="R437">
            <v>0</v>
          </cell>
          <cell r="S437">
            <v>5061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</row>
        <row r="438">
          <cell r="D438" t="str">
            <v>4218</v>
          </cell>
          <cell r="E438" t="str">
            <v>周美</v>
          </cell>
          <cell r="F438">
            <v>38.19</v>
          </cell>
          <cell r="G438">
            <v>2480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60</v>
          </cell>
          <cell r="M438">
            <v>3525.08</v>
          </cell>
          <cell r="N438">
            <v>0</v>
          </cell>
          <cell r="O438">
            <v>0</v>
          </cell>
          <cell r="P438">
            <v>0</v>
          </cell>
          <cell r="Q438">
            <v>400</v>
          </cell>
          <cell r="R438">
            <v>0</v>
          </cell>
          <cell r="S438">
            <v>6465.08</v>
          </cell>
          <cell r="T438">
            <v>0</v>
          </cell>
          <cell r="U438">
            <v>517.5</v>
          </cell>
          <cell r="V438">
            <v>0</v>
          </cell>
          <cell r="W438">
            <v>10</v>
          </cell>
          <cell r="X438">
            <v>0</v>
          </cell>
        </row>
        <row r="439">
          <cell r="D439" t="str">
            <v>4219</v>
          </cell>
          <cell r="E439" t="str">
            <v>乔佩红</v>
          </cell>
          <cell r="F439">
            <v>38.06</v>
          </cell>
          <cell r="G439">
            <v>2480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60</v>
          </cell>
          <cell r="M439">
            <v>3289.9</v>
          </cell>
          <cell r="N439">
            <v>0</v>
          </cell>
          <cell r="O439">
            <v>0</v>
          </cell>
          <cell r="P439">
            <v>0</v>
          </cell>
          <cell r="Q439">
            <v>400</v>
          </cell>
          <cell r="R439">
            <v>0</v>
          </cell>
          <cell r="S439">
            <v>6229.9</v>
          </cell>
          <cell r="T439">
            <v>0</v>
          </cell>
          <cell r="U439">
            <v>517.5</v>
          </cell>
          <cell r="V439">
            <v>0</v>
          </cell>
          <cell r="W439">
            <v>10</v>
          </cell>
          <cell r="X439">
            <v>0</v>
          </cell>
        </row>
        <row r="440">
          <cell r="D440" t="str">
            <v>4223</v>
          </cell>
          <cell r="E440" t="str">
            <v>王海兰</v>
          </cell>
          <cell r="F440">
            <v>31.06</v>
          </cell>
          <cell r="G440">
            <v>2480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160</v>
          </cell>
          <cell r="M440">
            <v>2644.9</v>
          </cell>
          <cell r="N440">
            <v>0</v>
          </cell>
          <cell r="O440">
            <v>0</v>
          </cell>
          <cell r="P440">
            <v>0</v>
          </cell>
          <cell r="Q440">
            <v>200</v>
          </cell>
          <cell r="R440">
            <v>0</v>
          </cell>
          <cell r="S440">
            <v>5484.9</v>
          </cell>
          <cell r="T440">
            <v>0</v>
          </cell>
          <cell r="U440">
            <v>517.5</v>
          </cell>
          <cell r="V440">
            <v>0</v>
          </cell>
          <cell r="W440">
            <v>10</v>
          </cell>
          <cell r="X440">
            <v>0</v>
          </cell>
        </row>
        <row r="441">
          <cell r="D441" t="str">
            <v>4224</v>
          </cell>
          <cell r="E441" t="str">
            <v>龚英</v>
          </cell>
          <cell r="F441">
            <v>29.56</v>
          </cell>
          <cell r="G441">
            <v>2480</v>
          </cell>
          <cell r="H441">
            <v>907.2</v>
          </cell>
          <cell r="I441">
            <v>740</v>
          </cell>
          <cell r="J441">
            <v>900</v>
          </cell>
          <cell r="K441">
            <v>0</v>
          </cell>
          <cell r="L441">
            <v>40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200</v>
          </cell>
          <cell r="R441">
            <v>0</v>
          </cell>
          <cell r="S441">
            <v>5267.2</v>
          </cell>
          <cell r="T441">
            <v>0</v>
          </cell>
          <cell r="U441">
            <v>517.5</v>
          </cell>
          <cell r="V441">
            <v>254</v>
          </cell>
          <cell r="W441">
            <v>10</v>
          </cell>
          <cell r="X441">
            <v>0</v>
          </cell>
        </row>
        <row r="442">
          <cell r="D442" t="str">
            <v>4228</v>
          </cell>
          <cell r="E442" t="str">
            <v>顾慧花</v>
          </cell>
          <cell r="F442">
            <v>40.94</v>
          </cell>
          <cell r="G442">
            <v>2480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40</v>
          </cell>
          <cell r="M442">
            <v>3931.85</v>
          </cell>
          <cell r="N442">
            <v>0</v>
          </cell>
          <cell r="O442">
            <v>0</v>
          </cell>
          <cell r="P442">
            <v>0</v>
          </cell>
          <cell r="Q442">
            <v>400</v>
          </cell>
          <cell r="R442">
            <v>0</v>
          </cell>
          <cell r="S442">
            <v>6851.85</v>
          </cell>
          <cell r="T442">
            <v>30</v>
          </cell>
          <cell r="U442">
            <v>517.5</v>
          </cell>
          <cell r="V442">
            <v>254</v>
          </cell>
          <cell r="W442">
            <v>10</v>
          </cell>
          <cell r="X442">
            <v>0</v>
          </cell>
        </row>
        <row r="443">
          <cell r="D443" t="str">
            <v>8431</v>
          </cell>
          <cell r="E443" t="str">
            <v>黄彩英</v>
          </cell>
          <cell r="F443">
            <v>37.94</v>
          </cell>
          <cell r="G443">
            <v>2480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20</v>
          </cell>
          <cell r="M443">
            <v>3104.9</v>
          </cell>
          <cell r="N443">
            <v>0</v>
          </cell>
          <cell r="O443">
            <v>0</v>
          </cell>
          <cell r="P443">
            <v>0</v>
          </cell>
          <cell r="Q443">
            <v>400</v>
          </cell>
          <cell r="R443">
            <v>0</v>
          </cell>
          <cell r="S443">
            <v>6004.9</v>
          </cell>
          <cell r="T443">
            <v>0</v>
          </cell>
          <cell r="U443">
            <v>517.5</v>
          </cell>
          <cell r="V443">
            <v>0</v>
          </cell>
          <cell r="W443">
            <v>10</v>
          </cell>
          <cell r="X443">
            <v>0</v>
          </cell>
        </row>
        <row r="444">
          <cell r="D444" t="str">
            <v>8794</v>
          </cell>
          <cell r="E444" t="str">
            <v>吴涛</v>
          </cell>
          <cell r="F444">
            <v>27.06</v>
          </cell>
          <cell r="G444">
            <v>2480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1849.6</v>
          </cell>
          <cell r="N444">
            <v>0</v>
          </cell>
          <cell r="O444">
            <v>0</v>
          </cell>
          <cell r="P444">
            <v>0</v>
          </cell>
          <cell r="Q444">
            <v>100</v>
          </cell>
          <cell r="R444">
            <v>0</v>
          </cell>
          <cell r="S444">
            <v>4429.6000000000004</v>
          </cell>
          <cell r="T444">
            <v>0</v>
          </cell>
          <cell r="U444">
            <v>517.5</v>
          </cell>
          <cell r="V444">
            <v>254</v>
          </cell>
          <cell r="W444">
            <v>0</v>
          </cell>
          <cell r="X444">
            <v>0</v>
          </cell>
        </row>
        <row r="445">
          <cell r="D445" t="str">
            <v>8835</v>
          </cell>
          <cell r="E445" t="str">
            <v>康秀英</v>
          </cell>
          <cell r="F445">
            <v>31</v>
          </cell>
          <cell r="G445">
            <v>2480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2170</v>
          </cell>
          <cell r="N445">
            <v>0</v>
          </cell>
          <cell r="O445">
            <v>0</v>
          </cell>
          <cell r="P445">
            <v>0</v>
          </cell>
          <cell r="Q445">
            <v>700</v>
          </cell>
          <cell r="R445">
            <v>0</v>
          </cell>
          <cell r="S445">
            <v>5350</v>
          </cell>
          <cell r="T445">
            <v>30</v>
          </cell>
          <cell r="U445">
            <v>517.5</v>
          </cell>
          <cell r="V445">
            <v>0</v>
          </cell>
          <cell r="W445">
            <v>10</v>
          </cell>
          <cell r="X445">
            <v>0</v>
          </cell>
        </row>
        <row r="446">
          <cell r="D446" t="str">
            <v>9803</v>
          </cell>
          <cell r="E446" t="str">
            <v>陈梁</v>
          </cell>
          <cell r="F446">
            <v>30.75</v>
          </cell>
          <cell r="G446">
            <v>2480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200</v>
          </cell>
          <cell r="M446">
            <v>2440</v>
          </cell>
          <cell r="N446">
            <v>0</v>
          </cell>
          <cell r="O446">
            <v>0</v>
          </cell>
          <cell r="P446">
            <v>0</v>
          </cell>
          <cell r="Q446">
            <v>200</v>
          </cell>
          <cell r="R446">
            <v>0</v>
          </cell>
          <cell r="S446">
            <v>5320</v>
          </cell>
          <cell r="T446">
            <v>0</v>
          </cell>
          <cell r="U446">
            <v>0</v>
          </cell>
          <cell r="V446">
            <v>0</v>
          </cell>
          <cell r="W446">
            <v>10</v>
          </cell>
          <cell r="X446">
            <v>0</v>
          </cell>
        </row>
        <row r="447">
          <cell r="D447" t="str">
            <v>9804</v>
          </cell>
          <cell r="E447" t="str">
            <v>瞿永官</v>
          </cell>
          <cell r="F447">
            <v>27.31</v>
          </cell>
          <cell r="G447">
            <v>2480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200</v>
          </cell>
          <cell r="M447">
            <v>1343.4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4023.4</v>
          </cell>
          <cell r="T447">
            <v>0</v>
          </cell>
          <cell r="U447">
            <v>517.5</v>
          </cell>
          <cell r="V447">
            <v>0</v>
          </cell>
          <cell r="W447">
            <v>10</v>
          </cell>
          <cell r="X447">
            <v>0</v>
          </cell>
        </row>
        <row r="448">
          <cell r="F448">
            <v>1035.8900000000001</v>
          </cell>
          <cell r="G448">
            <v>81840</v>
          </cell>
          <cell r="H448">
            <v>6166.8</v>
          </cell>
          <cell r="I448">
            <v>3820</v>
          </cell>
          <cell r="J448">
            <v>6360</v>
          </cell>
          <cell r="K448">
            <v>50</v>
          </cell>
          <cell r="L448">
            <v>3280</v>
          </cell>
          <cell r="M448">
            <v>69958.09</v>
          </cell>
          <cell r="N448">
            <v>517.5</v>
          </cell>
          <cell r="O448">
            <v>0</v>
          </cell>
          <cell r="P448">
            <v>0</v>
          </cell>
          <cell r="Q448">
            <v>9100</v>
          </cell>
          <cell r="R448">
            <v>0</v>
          </cell>
          <cell r="S448">
            <v>181092.39</v>
          </cell>
          <cell r="T448">
            <v>90</v>
          </cell>
          <cell r="U448">
            <v>16042.5</v>
          </cell>
          <cell r="V448">
            <v>4064</v>
          </cell>
          <cell r="W448">
            <v>240</v>
          </cell>
        </row>
        <row r="449">
          <cell r="D449" t="str">
            <v>8924</v>
          </cell>
          <cell r="E449" t="str">
            <v>孙克莲</v>
          </cell>
          <cell r="F449">
            <v>28.06</v>
          </cell>
          <cell r="G449">
            <v>2480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2261</v>
          </cell>
          <cell r="N449">
            <v>0</v>
          </cell>
          <cell r="O449">
            <v>0</v>
          </cell>
          <cell r="P449">
            <v>0</v>
          </cell>
          <cell r="Q449">
            <v>400</v>
          </cell>
          <cell r="R449">
            <v>0</v>
          </cell>
          <cell r="S449">
            <v>5141</v>
          </cell>
          <cell r="T449">
            <v>0</v>
          </cell>
          <cell r="U449">
            <v>517.5</v>
          </cell>
          <cell r="V449">
            <v>0</v>
          </cell>
          <cell r="W449">
            <v>0</v>
          </cell>
          <cell r="X449">
            <v>0</v>
          </cell>
        </row>
        <row r="450">
          <cell r="D450" t="str">
            <v>8925</v>
          </cell>
          <cell r="E450" t="str">
            <v>范丽平</v>
          </cell>
          <cell r="F450">
            <v>36.630000000000003</v>
          </cell>
          <cell r="G450">
            <v>2480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3073.1</v>
          </cell>
          <cell r="N450">
            <v>0</v>
          </cell>
          <cell r="O450">
            <v>0</v>
          </cell>
          <cell r="P450">
            <v>0</v>
          </cell>
          <cell r="Q450">
            <v>400</v>
          </cell>
          <cell r="R450">
            <v>0</v>
          </cell>
          <cell r="S450">
            <v>5953.1</v>
          </cell>
          <cell r="T450">
            <v>0</v>
          </cell>
          <cell r="U450">
            <v>517.5</v>
          </cell>
          <cell r="V450">
            <v>0</v>
          </cell>
          <cell r="W450">
            <v>0</v>
          </cell>
          <cell r="X450">
            <v>0</v>
          </cell>
        </row>
        <row r="451">
          <cell r="D451" t="str">
            <v>8979</v>
          </cell>
          <cell r="E451" t="str">
            <v>倪群</v>
          </cell>
          <cell r="F451">
            <v>23.5</v>
          </cell>
          <cell r="G451">
            <v>2480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1489</v>
          </cell>
          <cell r="N451">
            <v>0</v>
          </cell>
          <cell r="O451">
            <v>0</v>
          </cell>
          <cell r="P451">
            <v>0</v>
          </cell>
          <cell r="Q451">
            <v>200</v>
          </cell>
          <cell r="R451">
            <v>0</v>
          </cell>
          <cell r="S451">
            <v>4169</v>
          </cell>
          <cell r="T451">
            <v>0</v>
          </cell>
          <cell r="U451">
            <v>517.5</v>
          </cell>
          <cell r="V451">
            <v>0</v>
          </cell>
          <cell r="W451">
            <v>0</v>
          </cell>
          <cell r="X451">
            <v>0</v>
          </cell>
        </row>
        <row r="452">
          <cell r="F452">
            <v>88.19</v>
          </cell>
          <cell r="G452">
            <v>7440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6823.1</v>
          </cell>
          <cell r="N452">
            <v>0</v>
          </cell>
          <cell r="O452">
            <v>0</v>
          </cell>
          <cell r="P452">
            <v>0</v>
          </cell>
          <cell r="Q452">
            <v>1000</v>
          </cell>
          <cell r="R452">
            <v>0</v>
          </cell>
          <cell r="S452">
            <v>15263.1</v>
          </cell>
          <cell r="T452">
            <v>0</v>
          </cell>
          <cell r="U452">
            <v>1552.5</v>
          </cell>
          <cell r="V452">
            <v>0</v>
          </cell>
          <cell r="W452">
            <v>0</v>
          </cell>
        </row>
        <row r="453">
          <cell r="D453" t="str">
            <v>4502</v>
          </cell>
          <cell r="E453" t="str">
            <v>俞萍</v>
          </cell>
          <cell r="F453">
            <v>27</v>
          </cell>
          <cell r="G453">
            <v>2480</v>
          </cell>
          <cell r="H453">
            <v>0</v>
          </cell>
          <cell r="I453">
            <v>0</v>
          </cell>
          <cell r="J453">
            <v>600</v>
          </cell>
          <cell r="K453">
            <v>0</v>
          </cell>
          <cell r="L453">
            <v>200</v>
          </cell>
          <cell r="M453">
            <v>0</v>
          </cell>
          <cell r="N453">
            <v>1045.0999999999999</v>
          </cell>
          <cell r="O453">
            <v>0</v>
          </cell>
          <cell r="P453">
            <v>0</v>
          </cell>
          <cell r="Q453">
            <v>200</v>
          </cell>
          <cell r="R453">
            <v>0</v>
          </cell>
          <cell r="S453">
            <v>4525.1000000000004</v>
          </cell>
          <cell r="T453">
            <v>0</v>
          </cell>
          <cell r="U453">
            <v>517.5</v>
          </cell>
          <cell r="V453">
            <v>254</v>
          </cell>
          <cell r="W453">
            <v>10</v>
          </cell>
          <cell r="X453">
            <v>0</v>
          </cell>
        </row>
        <row r="454">
          <cell r="D454" t="str">
            <v>4504</v>
          </cell>
          <cell r="E454" t="str">
            <v>朱正伯</v>
          </cell>
          <cell r="F454">
            <v>27</v>
          </cell>
          <cell r="G454">
            <v>2480</v>
          </cell>
          <cell r="H454">
            <v>0</v>
          </cell>
          <cell r="I454">
            <v>200</v>
          </cell>
          <cell r="J454">
            <v>1000</v>
          </cell>
          <cell r="K454">
            <v>0</v>
          </cell>
          <cell r="L454">
            <v>200</v>
          </cell>
          <cell r="M454">
            <v>0</v>
          </cell>
          <cell r="N454">
            <v>1045.0999999999999</v>
          </cell>
          <cell r="O454">
            <v>0</v>
          </cell>
          <cell r="P454">
            <v>0</v>
          </cell>
          <cell r="Q454">
            <v>200</v>
          </cell>
          <cell r="R454">
            <v>0</v>
          </cell>
          <cell r="S454">
            <v>5125.1000000000004</v>
          </cell>
          <cell r="T454">
            <v>0</v>
          </cell>
          <cell r="U454">
            <v>517.5</v>
          </cell>
          <cell r="V454">
            <v>0</v>
          </cell>
          <cell r="W454">
            <v>10</v>
          </cell>
          <cell r="X454">
            <v>0</v>
          </cell>
        </row>
        <row r="455">
          <cell r="D455" t="str">
            <v>4506</v>
          </cell>
          <cell r="E455" t="str">
            <v>严忠妹</v>
          </cell>
          <cell r="F455">
            <v>28</v>
          </cell>
          <cell r="G455">
            <v>2480</v>
          </cell>
          <cell r="H455">
            <v>0</v>
          </cell>
          <cell r="I455">
            <v>0</v>
          </cell>
          <cell r="J455">
            <v>450</v>
          </cell>
          <cell r="K455">
            <v>0</v>
          </cell>
          <cell r="L455">
            <v>100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200</v>
          </cell>
          <cell r="R455">
            <v>0</v>
          </cell>
          <cell r="S455">
            <v>3230</v>
          </cell>
          <cell r="T455">
            <v>0</v>
          </cell>
          <cell r="U455">
            <v>517.5</v>
          </cell>
          <cell r="V455">
            <v>0</v>
          </cell>
          <cell r="W455">
            <v>10</v>
          </cell>
          <cell r="X455">
            <v>0</v>
          </cell>
        </row>
        <row r="456">
          <cell r="D456" t="str">
            <v>4507</v>
          </cell>
          <cell r="E456" t="str">
            <v>曹国鑫</v>
          </cell>
          <cell r="F456">
            <v>28</v>
          </cell>
          <cell r="G456">
            <v>2480</v>
          </cell>
          <cell r="H456">
            <v>0</v>
          </cell>
          <cell r="I456">
            <v>100</v>
          </cell>
          <cell r="J456">
            <v>0</v>
          </cell>
          <cell r="K456">
            <v>0</v>
          </cell>
          <cell r="L456">
            <v>100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200</v>
          </cell>
          <cell r="R456">
            <v>0</v>
          </cell>
          <cell r="S456">
            <v>2880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</row>
        <row r="457">
          <cell r="D457" t="str">
            <v>4508</v>
          </cell>
          <cell r="E457" t="str">
            <v>董龙仙</v>
          </cell>
          <cell r="F457">
            <v>27</v>
          </cell>
          <cell r="G457">
            <v>2480</v>
          </cell>
          <cell r="H457">
            <v>0</v>
          </cell>
          <cell r="I457">
            <v>0</v>
          </cell>
          <cell r="J457">
            <v>350</v>
          </cell>
          <cell r="K457">
            <v>0</v>
          </cell>
          <cell r="L457">
            <v>100</v>
          </cell>
          <cell r="M457">
            <v>0</v>
          </cell>
          <cell r="N457">
            <v>1045.0999999999999</v>
          </cell>
          <cell r="O457">
            <v>0</v>
          </cell>
          <cell r="P457">
            <v>0</v>
          </cell>
          <cell r="Q457">
            <v>200</v>
          </cell>
          <cell r="R457">
            <v>0</v>
          </cell>
          <cell r="S457">
            <v>4175.1000000000004</v>
          </cell>
          <cell r="T457">
            <v>0</v>
          </cell>
          <cell r="U457">
            <v>0</v>
          </cell>
          <cell r="V457">
            <v>0</v>
          </cell>
          <cell r="W457">
            <v>10</v>
          </cell>
          <cell r="X457">
            <v>0</v>
          </cell>
        </row>
        <row r="458">
          <cell r="D458" t="str">
            <v>4510</v>
          </cell>
          <cell r="E458" t="str">
            <v>董凤仙</v>
          </cell>
          <cell r="F458">
            <v>27</v>
          </cell>
          <cell r="G458">
            <v>2480</v>
          </cell>
          <cell r="H458">
            <v>0</v>
          </cell>
          <cell r="I458">
            <v>0</v>
          </cell>
          <cell r="J458">
            <v>300</v>
          </cell>
          <cell r="K458">
            <v>0</v>
          </cell>
          <cell r="L458">
            <v>140</v>
          </cell>
          <cell r="M458">
            <v>0</v>
          </cell>
          <cell r="N458">
            <v>1045.0999999999999</v>
          </cell>
          <cell r="O458">
            <v>0</v>
          </cell>
          <cell r="P458">
            <v>0</v>
          </cell>
          <cell r="Q458">
            <v>200</v>
          </cell>
          <cell r="R458">
            <v>0</v>
          </cell>
          <cell r="S458">
            <v>4165.1000000000004</v>
          </cell>
          <cell r="T458">
            <v>0</v>
          </cell>
          <cell r="U458">
            <v>0</v>
          </cell>
          <cell r="V458">
            <v>0</v>
          </cell>
          <cell r="W458">
            <v>10</v>
          </cell>
          <cell r="X458">
            <v>0</v>
          </cell>
        </row>
        <row r="459">
          <cell r="D459" t="str">
            <v>4512</v>
          </cell>
          <cell r="E459" t="str">
            <v>罗卫龙</v>
          </cell>
          <cell r="F459">
            <v>29.25</v>
          </cell>
          <cell r="G459">
            <v>2480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200</v>
          </cell>
          <cell r="M459">
            <v>825.25</v>
          </cell>
          <cell r="N459">
            <v>0</v>
          </cell>
          <cell r="O459">
            <v>0</v>
          </cell>
          <cell r="P459">
            <v>0</v>
          </cell>
          <cell r="Q459">
            <v>200</v>
          </cell>
          <cell r="R459">
            <v>0</v>
          </cell>
          <cell r="S459">
            <v>3705.25</v>
          </cell>
          <cell r="T459">
            <v>0</v>
          </cell>
          <cell r="U459">
            <v>517.5</v>
          </cell>
          <cell r="V459">
            <v>254</v>
          </cell>
          <cell r="W459">
            <v>10</v>
          </cell>
          <cell r="X459">
            <v>0</v>
          </cell>
        </row>
        <row r="460">
          <cell r="D460" t="str">
            <v>4513</v>
          </cell>
          <cell r="E460" t="str">
            <v>吴红花</v>
          </cell>
          <cell r="F460">
            <v>27.44</v>
          </cell>
          <cell r="G460">
            <v>2480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80</v>
          </cell>
          <cell r="M460">
            <v>757.92</v>
          </cell>
          <cell r="N460">
            <v>354</v>
          </cell>
          <cell r="O460">
            <v>0</v>
          </cell>
          <cell r="P460">
            <v>0</v>
          </cell>
          <cell r="Q460">
            <v>200</v>
          </cell>
          <cell r="R460">
            <v>0</v>
          </cell>
          <cell r="S460">
            <v>3871.92</v>
          </cell>
          <cell r="T460">
            <v>0</v>
          </cell>
          <cell r="U460">
            <v>0</v>
          </cell>
          <cell r="V460">
            <v>0</v>
          </cell>
          <cell r="W460">
            <v>10</v>
          </cell>
          <cell r="X460">
            <v>0</v>
          </cell>
        </row>
        <row r="461">
          <cell r="D461" t="str">
            <v>4515</v>
          </cell>
          <cell r="E461" t="str">
            <v>傅正宇</v>
          </cell>
          <cell r="F461">
            <v>27</v>
          </cell>
          <cell r="G461">
            <v>2480</v>
          </cell>
          <cell r="H461">
            <v>0</v>
          </cell>
          <cell r="I461">
            <v>100</v>
          </cell>
          <cell r="J461">
            <v>900</v>
          </cell>
          <cell r="K461">
            <v>0</v>
          </cell>
          <cell r="L461">
            <v>40</v>
          </cell>
          <cell r="M461">
            <v>0</v>
          </cell>
          <cell r="N461">
            <v>1045.0999999999999</v>
          </cell>
          <cell r="O461">
            <v>0</v>
          </cell>
          <cell r="P461">
            <v>0</v>
          </cell>
          <cell r="Q461">
            <v>200</v>
          </cell>
          <cell r="R461">
            <v>0</v>
          </cell>
          <cell r="S461">
            <v>4765.1000000000004</v>
          </cell>
          <cell r="T461">
            <v>0</v>
          </cell>
          <cell r="U461">
            <v>0</v>
          </cell>
          <cell r="V461">
            <v>0</v>
          </cell>
          <cell r="W461">
            <v>10</v>
          </cell>
          <cell r="X461">
            <v>0</v>
          </cell>
        </row>
        <row r="462">
          <cell r="D462" t="str">
            <v>4521</v>
          </cell>
          <cell r="E462" t="str">
            <v>褚芹仙</v>
          </cell>
          <cell r="F462">
            <v>31.25</v>
          </cell>
          <cell r="G462">
            <v>2480</v>
          </cell>
          <cell r="H462">
            <v>0</v>
          </cell>
          <cell r="I462">
            <v>0</v>
          </cell>
          <cell r="J462">
            <v>500</v>
          </cell>
          <cell r="K462">
            <v>0</v>
          </cell>
          <cell r="L462">
            <v>100</v>
          </cell>
          <cell r="M462">
            <v>1020</v>
          </cell>
          <cell r="N462">
            <v>650</v>
          </cell>
          <cell r="O462">
            <v>0</v>
          </cell>
          <cell r="P462">
            <v>0</v>
          </cell>
          <cell r="Q462">
            <v>200</v>
          </cell>
          <cell r="R462">
            <v>0</v>
          </cell>
          <cell r="S462">
            <v>4950</v>
          </cell>
          <cell r="T462">
            <v>0</v>
          </cell>
          <cell r="U462">
            <v>0</v>
          </cell>
          <cell r="V462">
            <v>0</v>
          </cell>
          <cell r="W462">
            <v>10</v>
          </cell>
          <cell r="X462">
            <v>0</v>
          </cell>
        </row>
        <row r="463">
          <cell r="D463" t="str">
            <v>7506</v>
          </cell>
          <cell r="E463" t="str">
            <v>胡学明</v>
          </cell>
          <cell r="F463">
            <v>22</v>
          </cell>
          <cell r="G463">
            <v>2480</v>
          </cell>
          <cell r="H463">
            <v>0</v>
          </cell>
          <cell r="I463">
            <v>200</v>
          </cell>
          <cell r="J463">
            <v>0</v>
          </cell>
          <cell r="K463">
            <v>0</v>
          </cell>
          <cell r="L463">
            <v>60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200</v>
          </cell>
          <cell r="R463">
            <v>0</v>
          </cell>
          <cell r="S463">
            <v>2940</v>
          </cell>
          <cell r="T463">
            <v>0</v>
          </cell>
          <cell r="U463">
            <v>0</v>
          </cell>
          <cell r="V463">
            <v>0</v>
          </cell>
          <cell r="W463">
            <v>10</v>
          </cell>
          <cell r="X463">
            <v>0</v>
          </cell>
        </row>
        <row r="464">
          <cell r="D464" t="str">
            <v>7507</v>
          </cell>
          <cell r="E464" t="str">
            <v>计炳全</v>
          </cell>
          <cell r="F464">
            <v>22</v>
          </cell>
          <cell r="G464">
            <v>2480</v>
          </cell>
          <cell r="H464">
            <v>0</v>
          </cell>
          <cell r="I464">
            <v>100</v>
          </cell>
          <cell r="J464">
            <v>0</v>
          </cell>
          <cell r="K464">
            <v>0</v>
          </cell>
          <cell r="L464">
            <v>120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200</v>
          </cell>
          <cell r="R464">
            <v>0</v>
          </cell>
          <cell r="S464">
            <v>2900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</row>
        <row r="465">
          <cell r="D465" t="str">
            <v>7513</v>
          </cell>
          <cell r="E465" t="str">
            <v>沈新华</v>
          </cell>
          <cell r="F465">
            <v>21</v>
          </cell>
          <cell r="G465">
            <v>2480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100</v>
          </cell>
          <cell r="M465">
            <v>-2</v>
          </cell>
          <cell r="N465">
            <v>525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3103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</row>
        <row r="466">
          <cell r="D466" t="str">
            <v>7514</v>
          </cell>
          <cell r="E466" t="str">
            <v>严志明</v>
          </cell>
          <cell r="F466">
            <v>26</v>
          </cell>
          <cell r="G466">
            <v>2480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100</v>
          </cell>
          <cell r="M466">
            <v>718</v>
          </cell>
          <cell r="N466">
            <v>0</v>
          </cell>
          <cell r="O466">
            <v>0</v>
          </cell>
          <cell r="P466">
            <v>0</v>
          </cell>
          <cell r="Q466">
            <v>200</v>
          </cell>
          <cell r="R466">
            <v>0</v>
          </cell>
          <cell r="S466">
            <v>3498</v>
          </cell>
          <cell r="T466">
            <v>0</v>
          </cell>
          <cell r="U466">
            <v>517.5</v>
          </cell>
          <cell r="V466">
            <v>0</v>
          </cell>
          <cell r="W466">
            <v>10</v>
          </cell>
          <cell r="X466">
            <v>0</v>
          </cell>
        </row>
        <row r="467">
          <cell r="D467" t="str">
            <v>8351</v>
          </cell>
          <cell r="E467" t="str">
            <v>代红梅</v>
          </cell>
          <cell r="F467">
            <v>27</v>
          </cell>
          <cell r="G467">
            <v>2480</v>
          </cell>
          <cell r="H467">
            <v>0</v>
          </cell>
          <cell r="I467">
            <v>0</v>
          </cell>
          <cell r="J467">
            <v>100</v>
          </cell>
          <cell r="K467">
            <v>0</v>
          </cell>
          <cell r="L467">
            <v>20</v>
          </cell>
          <cell r="M467">
            <v>0</v>
          </cell>
          <cell r="N467">
            <v>1045.0999999999999</v>
          </cell>
          <cell r="O467">
            <v>0</v>
          </cell>
          <cell r="P467">
            <v>0</v>
          </cell>
          <cell r="Q467">
            <v>200</v>
          </cell>
          <cell r="R467">
            <v>0</v>
          </cell>
          <cell r="S467">
            <v>3845.1</v>
          </cell>
          <cell r="T467">
            <v>0</v>
          </cell>
          <cell r="U467">
            <v>0</v>
          </cell>
          <cell r="V467">
            <v>0</v>
          </cell>
          <cell r="W467">
            <v>10</v>
          </cell>
          <cell r="X467">
            <v>0</v>
          </cell>
        </row>
        <row r="468">
          <cell r="D468" t="str">
            <v>8619</v>
          </cell>
          <cell r="E468" t="str">
            <v>葛大明</v>
          </cell>
          <cell r="F468">
            <v>22</v>
          </cell>
          <cell r="G468">
            <v>2480</v>
          </cell>
          <cell r="H468">
            <v>0</v>
          </cell>
          <cell r="I468">
            <v>200</v>
          </cell>
          <cell r="J468">
            <v>0</v>
          </cell>
          <cell r="K468">
            <v>0</v>
          </cell>
          <cell r="L468">
            <v>20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200</v>
          </cell>
          <cell r="R468">
            <v>0</v>
          </cell>
          <cell r="S468">
            <v>2900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</row>
        <row r="469">
          <cell r="D469" t="str">
            <v>8703</v>
          </cell>
          <cell r="E469" t="str">
            <v>徐南芳</v>
          </cell>
          <cell r="F469">
            <v>26</v>
          </cell>
          <cell r="G469">
            <v>2480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1045.0999999999999</v>
          </cell>
          <cell r="O469">
            <v>0</v>
          </cell>
          <cell r="P469">
            <v>0</v>
          </cell>
          <cell r="Q469">
            <v>200</v>
          </cell>
          <cell r="R469">
            <v>0</v>
          </cell>
          <cell r="S469">
            <v>3725.1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</row>
        <row r="470">
          <cell r="D470" t="str">
            <v>8781</v>
          </cell>
          <cell r="E470" t="str">
            <v>顾新昌</v>
          </cell>
          <cell r="F470">
            <v>27</v>
          </cell>
          <cell r="G470">
            <v>2480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1045.0999999999999</v>
          </cell>
          <cell r="O470">
            <v>0</v>
          </cell>
          <cell r="P470">
            <v>0</v>
          </cell>
          <cell r="Q470">
            <v>200</v>
          </cell>
          <cell r="R470">
            <v>0</v>
          </cell>
          <cell r="S470">
            <v>3725.1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</row>
        <row r="471">
          <cell r="D471" t="str">
            <v>8935</v>
          </cell>
          <cell r="E471" t="str">
            <v>储根标</v>
          </cell>
          <cell r="F471">
            <v>22</v>
          </cell>
          <cell r="G471">
            <v>2480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100</v>
          </cell>
          <cell r="N471">
            <v>0</v>
          </cell>
          <cell r="O471">
            <v>0</v>
          </cell>
          <cell r="P471">
            <v>0</v>
          </cell>
          <cell r="Q471">
            <v>200</v>
          </cell>
          <cell r="R471">
            <v>0</v>
          </cell>
          <cell r="S471">
            <v>2780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</row>
        <row r="472">
          <cell r="D472" t="str">
            <v>8937</v>
          </cell>
          <cell r="E472" t="str">
            <v>康龙福</v>
          </cell>
          <cell r="F472">
            <v>22</v>
          </cell>
          <cell r="G472">
            <v>2480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200</v>
          </cell>
          <cell r="N472">
            <v>0</v>
          </cell>
          <cell r="O472">
            <v>0</v>
          </cell>
          <cell r="P472">
            <v>0</v>
          </cell>
          <cell r="Q472">
            <v>200</v>
          </cell>
          <cell r="R472">
            <v>0</v>
          </cell>
          <cell r="S472">
            <v>2880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</row>
        <row r="473">
          <cell r="D473" t="str">
            <v>8938</v>
          </cell>
          <cell r="E473" t="str">
            <v>顾凤祥</v>
          </cell>
          <cell r="F473">
            <v>22</v>
          </cell>
          <cell r="G473">
            <v>2480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200</v>
          </cell>
          <cell r="N473">
            <v>0</v>
          </cell>
          <cell r="O473">
            <v>0</v>
          </cell>
          <cell r="P473">
            <v>0</v>
          </cell>
          <cell r="Q473">
            <v>200</v>
          </cell>
          <cell r="R473">
            <v>0</v>
          </cell>
          <cell r="S473">
            <v>2880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</row>
        <row r="474">
          <cell r="D474" t="str">
            <v>9030</v>
          </cell>
          <cell r="E474" t="str">
            <v>褚新国</v>
          </cell>
          <cell r="F474">
            <v>20</v>
          </cell>
          <cell r="G474">
            <v>2480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2480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</row>
        <row r="475">
          <cell r="D475" t="str">
            <v>9808</v>
          </cell>
          <cell r="E475" t="str">
            <v>王龙明</v>
          </cell>
          <cell r="F475">
            <v>27</v>
          </cell>
          <cell r="G475">
            <v>2480</v>
          </cell>
          <cell r="H475">
            <v>0</v>
          </cell>
          <cell r="I475">
            <v>200</v>
          </cell>
          <cell r="J475">
            <v>750</v>
          </cell>
          <cell r="K475">
            <v>0</v>
          </cell>
          <cell r="L475">
            <v>200</v>
          </cell>
          <cell r="M475">
            <v>0</v>
          </cell>
          <cell r="N475">
            <v>1045.0999999999999</v>
          </cell>
          <cell r="O475">
            <v>0</v>
          </cell>
          <cell r="P475">
            <v>0</v>
          </cell>
          <cell r="Q475">
            <v>200</v>
          </cell>
          <cell r="R475">
            <v>0</v>
          </cell>
          <cell r="S475">
            <v>4875.1000000000004</v>
          </cell>
          <cell r="T475">
            <v>0</v>
          </cell>
          <cell r="U475">
            <v>517.5</v>
          </cell>
          <cell r="V475">
            <v>0</v>
          </cell>
          <cell r="W475">
            <v>10</v>
          </cell>
          <cell r="X475">
            <v>0</v>
          </cell>
        </row>
        <row r="476">
          <cell r="F476">
            <v>584.94000000000005</v>
          </cell>
          <cell r="G476">
            <v>57040</v>
          </cell>
          <cell r="H476">
            <v>0</v>
          </cell>
          <cell r="I476">
            <v>1100</v>
          </cell>
          <cell r="J476">
            <v>4950</v>
          </cell>
          <cell r="K476">
            <v>0</v>
          </cell>
          <cell r="L476">
            <v>1880</v>
          </cell>
          <cell r="M476">
            <v>3819.17</v>
          </cell>
          <cell r="N476">
            <v>10934.9</v>
          </cell>
          <cell r="O476">
            <v>0</v>
          </cell>
          <cell r="P476">
            <v>0</v>
          </cell>
          <cell r="Q476">
            <v>4200</v>
          </cell>
          <cell r="R476">
            <v>0</v>
          </cell>
          <cell r="S476">
            <v>83924.07</v>
          </cell>
          <cell r="T476">
            <v>0</v>
          </cell>
          <cell r="U476">
            <v>3105</v>
          </cell>
          <cell r="V476">
            <v>508</v>
          </cell>
          <cell r="W476">
            <v>130</v>
          </cell>
        </row>
        <row r="477">
          <cell r="D477" t="str">
            <v>7523</v>
          </cell>
          <cell r="E477" t="str">
            <v>孙雪林</v>
          </cell>
          <cell r="F477">
            <v>0</v>
          </cell>
          <cell r="G477">
            <v>3500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3500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</row>
        <row r="478">
          <cell r="F478">
            <v>0</v>
          </cell>
          <cell r="G478">
            <v>3500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3500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</row>
        <row r="479">
          <cell r="D479" t="str">
            <v>7004</v>
          </cell>
          <cell r="E479" t="str">
            <v>沈方明</v>
          </cell>
          <cell r="F479">
            <v>37.5</v>
          </cell>
          <cell r="G479">
            <v>2480</v>
          </cell>
          <cell r="H479">
            <v>0</v>
          </cell>
          <cell r="I479">
            <v>200</v>
          </cell>
          <cell r="J479">
            <v>0</v>
          </cell>
          <cell r="K479">
            <v>0</v>
          </cell>
          <cell r="L479">
            <v>200</v>
          </cell>
          <cell r="M479">
            <v>3623.75</v>
          </cell>
          <cell r="N479">
            <v>120</v>
          </cell>
          <cell r="O479">
            <v>0</v>
          </cell>
          <cell r="P479">
            <v>0</v>
          </cell>
          <cell r="Q479">
            <v>200</v>
          </cell>
          <cell r="R479">
            <v>0</v>
          </cell>
          <cell r="S479">
            <v>6823.75</v>
          </cell>
          <cell r="T479">
            <v>0</v>
          </cell>
          <cell r="U479">
            <v>517.5</v>
          </cell>
          <cell r="V479">
            <v>0</v>
          </cell>
          <cell r="W479">
            <v>10</v>
          </cell>
          <cell r="X479">
            <v>0</v>
          </cell>
        </row>
        <row r="480">
          <cell r="D480" t="str">
            <v>7007</v>
          </cell>
          <cell r="E480" t="str">
            <v>张熙亮</v>
          </cell>
          <cell r="F480">
            <v>41</v>
          </cell>
          <cell r="G480">
            <v>2480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120</v>
          </cell>
          <cell r="M480">
            <v>4711.3999999999996</v>
          </cell>
          <cell r="N480">
            <v>120</v>
          </cell>
          <cell r="O480">
            <v>0</v>
          </cell>
          <cell r="P480">
            <v>0</v>
          </cell>
          <cell r="Q480">
            <v>500</v>
          </cell>
          <cell r="R480">
            <v>0</v>
          </cell>
          <cell r="S480">
            <v>7931.4</v>
          </cell>
          <cell r="T480">
            <v>0</v>
          </cell>
          <cell r="U480">
            <v>517.5</v>
          </cell>
          <cell r="V480">
            <v>0</v>
          </cell>
          <cell r="W480">
            <v>10</v>
          </cell>
          <cell r="X480">
            <v>72.42</v>
          </cell>
        </row>
        <row r="481">
          <cell r="D481" t="str">
            <v>7008</v>
          </cell>
          <cell r="E481" t="str">
            <v>杨振国</v>
          </cell>
          <cell r="F481">
            <v>45.5</v>
          </cell>
          <cell r="G481">
            <v>2480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60</v>
          </cell>
          <cell r="M481">
            <v>5983</v>
          </cell>
          <cell r="N481">
            <v>120</v>
          </cell>
          <cell r="O481">
            <v>0</v>
          </cell>
          <cell r="P481">
            <v>0</v>
          </cell>
          <cell r="Q481">
            <v>300</v>
          </cell>
          <cell r="R481">
            <v>0</v>
          </cell>
          <cell r="S481">
            <v>8943</v>
          </cell>
          <cell r="T481">
            <v>0</v>
          </cell>
          <cell r="U481">
            <v>517.5</v>
          </cell>
          <cell r="V481">
            <v>0</v>
          </cell>
          <cell r="W481">
            <v>0</v>
          </cell>
          <cell r="X481">
            <v>102.76</v>
          </cell>
        </row>
        <row r="482">
          <cell r="D482" t="str">
            <v>7017</v>
          </cell>
          <cell r="E482" t="str">
            <v>张长重</v>
          </cell>
          <cell r="F482">
            <v>45</v>
          </cell>
          <cell r="G482">
            <v>2480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60</v>
          </cell>
          <cell r="M482">
            <v>6205</v>
          </cell>
          <cell r="N482">
            <v>128</v>
          </cell>
          <cell r="O482">
            <v>0</v>
          </cell>
          <cell r="P482">
            <v>0</v>
          </cell>
          <cell r="Q482">
            <v>300</v>
          </cell>
          <cell r="R482">
            <v>0</v>
          </cell>
          <cell r="S482">
            <v>9173</v>
          </cell>
          <cell r="T482">
            <v>0</v>
          </cell>
          <cell r="U482">
            <v>517.5</v>
          </cell>
          <cell r="V482">
            <v>0</v>
          </cell>
          <cell r="W482">
            <v>0</v>
          </cell>
          <cell r="X482">
            <v>109.66</v>
          </cell>
        </row>
        <row r="483">
          <cell r="D483" t="str">
            <v>7018</v>
          </cell>
          <cell r="E483" t="str">
            <v>樊华灵</v>
          </cell>
          <cell r="F483">
            <v>41.81</v>
          </cell>
          <cell r="G483">
            <v>2480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60</v>
          </cell>
          <cell r="M483">
            <v>5099.7</v>
          </cell>
          <cell r="N483">
            <v>0</v>
          </cell>
          <cell r="O483">
            <v>0</v>
          </cell>
          <cell r="P483">
            <v>0</v>
          </cell>
          <cell r="Q483">
            <v>200</v>
          </cell>
          <cell r="R483">
            <v>0</v>
          </cell>
          <cell r="S483">
            <v>7839.7</v>
          </cell>
          <cell r="T483">
            <v>0</v>
          </cell>
          <cell r="U483">
            <v>517.5</v>
          </cell>
          <cell r="V483">
            <v>0</v>
          </cell>
          <cell r="W483">
            <v>0</v>
          </cell>
          <cell r="X483">
            <v>43.24</v>
          </cell>
        </row>
        <row r="484">
          <cell r="D484" t="str">
            <v>7019</v>
          </cell>
          <cell r="E484" t="str">
            <v>张玉柱</v>
          </cell>
          <cell r="F484">
            <v>43.5</v>
          </cell>
          <cell r="G484">
            <v>2480</v>
          </cell>
          <cell r="H484">
            <v>0</v>
          </cell>
          <cell r="I484">
            <v>200</v>
          </cell>
          <cell r="J484">
            <v>0</v>
          </cell>
          <cell r="K484">
            <v>0</v>
          </cell>
          <cell r="L484">
            <v>100</v>
          </cell>
          <cell r="M484">
            <v>5567.5</v>
          </cell>
          <cell r="N484">
            <v>112</v>
          </cell>
          <cell r="O484">
            <v>0</v>
          </cell>
          <cell r="P484">
            <v>0</v>
          </cell>
          <cell r="Q484">
            <v>200</v>
          </cell>
          <cell r="R484">
            <v>0</v>
          </cell>
          <cell r="S484">
            <v>8659.5</v>
          </cell>
          <cell r="T484">
            <v>0</v>
          </cell>
          <cell r="U484">
            <v>517.5</v>
          </cell>
          <cell r="V484">
            <v>0</v>
          </cell>
          <cell r="W484">
            <v>10</v>
          </cell>
          <cell r="X484">
            <v>94.26</v>
          </cell>
        </row>
        <row r="485">
          <cell r="D485" t="str">
            <v>7020</v>
          </cell>
          <cell r="E485" t="str">
            <v>王张红</v>
          </cell>
          <cell r="F485">
            <v>42</v>
          </cell>
          <cell r="G485">
            <v>2480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40</v>
          </cell>
          <cell r="M485">
            <v>4702</v>
          </cell>
          <cell r="N485">
            <v>160</v>
          </cell>
          <cell r="O485">
            <v>0</v>
          </cell>
          <cell r="P485">
            <v>0</v>
          </cell>
          <cell r="Q485">
            <v>200</v>
          </cell>
          <cell r="R485">
            <v>0</v>
          </cell>
          <cell r="S485">
            <v>7582</v>
          </cell>
          <cell r="T485">
            <v>0</v>
          </cell>
          <cell r="U485">
            <v>517.5</v>
          </cell>
          <cell r="V485">
            <v>0</v>
          </cell>
          <cell r="W485">
            <v>0</v>
          </cell>
          <cell r="X485">
            <v>61.94</v>
          </cell>
        </row>
        <row r="486">
          <cell r="D486" t="str">
            <v>7025</v>
          </cell>
          <cell r="E486" t="str">
            <v>王士双</v>
          </cell>
          <cell r="F486">
            <v>31.5</v>
          </cell>
          <cell r="G486">
            <v>2480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40</v>
          </cell>
          <cell r="M486">
            <v>2654.5</v>
          </cell>
          <cell r="N486">
            <v>80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5254.5</v>
          </cell>
          <cell r="T486">
            <v>0</v>
          </cell>
          <cell r="U486">
            <v>517.5</v>
          </cell>
          <cell r="V486">
            <v>0</v>
          </cell>
          <cell r="W486">
            <v>0</v>
          </cell>
          <cell r="X486">
            <v>0</v>
          </cell>
        </row>
        <row r="487">
          <cell r="D487" t="str">
            <v>8259</v>
          </cell>
          <cell r="E487" t="str">
            <v>孟凡云</v>
          </cell>
          <cell r="F487">
            <v>42</v>
          </cell>
          <cell r="G487">
            <v>2480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20</v>
          </cell>
          <cell r="M487">
            <v>5668</v>
          </cell>
          <cell r="N487">
            <v>120</v>
          </cell>
          <cell r="O487">
            <v>0</v>
          </cell>
          <cell r="P487">
            <v>0</v>
          </cell>
          <cell r="Q487">
            <v>200</v>
          </cell>
          <cell r="R487">
            <v>0</v>
          </cell>
          <cell r="S487">
            <v>8488</v>
          </cell>
          <cell r="T487">
            <v>0</v>
          </cell>
          <cell r="U487">
            <v>517.5</v>
          </cell>
          <cell r="V487">
            <v>0</v>
          </cell>
          <cell r="W487">
            <v>0</v>
          </cell>
          <cell r="X487">
            <v>89.12</v>
          </cell>
        </row>
        <row r="488">
          <cell r="D488" t="str">
            <v>8543</v>
          </cell>
          <cell r="E488" t="str">
            <v>张永军</v>
          </cell>
          <cell r="F488">
            <v>39</v>
          </cell>
          <cell r="G488">
            <v>2480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20</v>
          </cell>
          <cell r="M488">
            <v>4150</v>
          </cell>
          <cell r="N488">
            <v>112</v>
          </cell>
          <cell r="O488">
            <v>0</v>
          </cell>
          <cell r="P488">
            <v>0</v>
          </cell>
          <cell r="Q488">
            <v>200</v>
          </cell>
          <cell r="R488">
            <v>0</v>
          </cell>
          <cell r="S488">
            <v>6962</v>
          </cell>
          <cell r="T488">
            <v>0</v>
          </cell>
          <cell r="U488">
            <v>517.5</v>
          </cell>
          <cell r="V488">
            <v>0</v>
          </cell>
          <cell r="W488">
            <v>0</v>
          </cell>
          <cell r="X488">
            <v>43.34</v>
          </cell>
        </row>
        <row r="489">
          <cell r="D489" t="str">
            <v>8651</v>
          </cell>
          <cell r="E489" t="str">
            <v>张红霞</v>
          </cell>
          <cell r="F489">
            <v>36</v>
          </cell>
          <cell r="G489">
            <v>2480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3640</v>
          </cell>
          <cell r="N489">
            <v>104</v>
          </cell>
          <cell r="O489">
            <v>0</v>
          </cell>
          <cell r="P489">
            <v>0</v>
          </cell>
          <cell r="Q489">
            <v>200</v>
          </cell>
          <cell r="R489">
            <v>0</v>
          </cell>
          <cell r="S489">
            <v>6424</v>
          </cell>
          <cell r="T489">
            <v>0</v>
          </cell>
          <cell r="U489">
            <v>517.5</v>
          </cell>
          <cell r="V489">
            <v>0</v>
          </cell>
          <cell r="W489">
            <v>0</v>
          </cell>
          <cell r="X489">
            <v>0</v>
          </cell>
        </row>
        <row r="490">
          <cell r="D490" t="str">
            <v>8701</v>
          </cell>
          <cell r="E490" t="str">
            <v>姚树友</v>
          </cell>
          <cell r="F490">
            <v>41</v>
          </cell>
          <cell r="G490">
            <v>2480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4375.2</v>
          </cell>
          <cell r="N490">
            <v>120</v>
          </cell>
          <cell r="O490">
            <v>0</v>
          </cell>
          <cell r="P490">
            <v>0</v>
          </cell>
          <cell r="Q490">
            <v>200</v>
          </cell>
          <cell r="R490">
            <v>0</v>
          </cell>
          <cell r="S490">
            <v>7175.2</v>
          </cell>
          <cell r="T490">
            <v>0</v>
          </cell>
          <cell r="U490">
            <v>517.5</v>
          </cell>
          <cell r="V490">
            <v>0</v>
          </cell>
          <cell r="W490">
            <v>0</v>
          </cell>
          <cell r="X490">
            <v>0</v>
          </cell>
        </row>
        <row r="491">
          <cell r="D491" t="str">
            <v>8789</v>
          </cell>
          <cell r="E491" t="str">
            <v>戴正春</v>
          </cell>
          <cell r="F491">
            <v>43.5</v>
          </cell>
          <cell r="G491">
            <v>2480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4828</v>
          </cell>
          <cell r="N491">
            <v>120</v>
          </cell>
          <cell r="O491">
            <v>0</v>
          </cell>
          <cell r="P491">
            <v>0</v>
          </cell>
          <cell r="Q491">
            <v>200</v>
          </cell>
          <cell r="R491">
            <v>0</v>
          </cell>
          <cell r="S491">
            <v>7628</v>
          </cell>
          <cell r="T491">
            <v>0</v>
          </cell>
          <cell r="U491">
            <v>517.5</v>
          </cell>
          <cell r="V491">
            <v>0</v>
          </cell>
          <cell r="W491">
            <v>0</v>
          </cell>
          <cell r="X491">
            <v>21.11</v>
          </cell>
        </row>
        <row r="492">
          <cell r="F492">
            <v>529.30999999999995</v>
          </cell>
          <cell r="G492">
            <v>32240</v>
          </cell>
          <cell r="H492">
            <v>0</v>
          </cell>
          <cell r="I492">
            <v>400</v>
          </cell>
          <cell r="J492">
            <v>0</v>
          </cell>
          <cell r="K492">
            <v>0</v>
          </cell>
          <cell r="L492">
            <v>720</v>
          </cell>
          <cell r="M492">
            <v>61208.05</v>
          </cell>
          <cell r="N492">
            <v>1416</v>
          </cell>
          <cell r="O492">
            <v>0</v>
          </cell>
          <cell r="P492">
            <v>0</v>
          </cell>
          <cell r="Q492">
            <v>2900</v>
          </cell>
          <cell r="R492">
            <v>0</v>
          </cell>
          <cell r="S492">
            <v>98884.05</v>
          </cell>
          <cell r="T492">
            <v>0</v>
          </cell>
          <cell r="U492">
            <v>6727.5</v>
          </cell>
          <cell r="V492">
            <v>0</v>
          </cell>
          <cell r="W492">
            <v>30</v>
          </cell>
        </row>
        <row r="493">
          <cell r="D493" t="str">
            <v>7300</v>
          </cell>
          <cell r="E493" t="str">
            <v>汤利国</v>
          </cell>
          <cell r="F493">
            <v>0</v>
          </cell>
          <cell r="G493">
            <v>2480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-1962.5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517.5</v>
          </cell>
          <cell r="T493">
            <v>0</v>
          </cell>
          <cell r="U493">
            <v>517.5</v>
          </cell>
          <cell r="V493">
            <v>0</v>
          </cell>
          <cell r="W493">
            <v>0</v>
          </cell>
          <cell r="X493">
            <v>0</v>
          </cell>
        </row>
        <row r="494">
          <cell r="D494" t="str">
            <v>7307</v>
          </cell>
          <cell r="E494" t="str">
            <v>李兴元</v>
          </cell>
          <cell r="F494">
            <v>37.5</v>
          </cell>
          <cell r="G494">
            <v>2480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40</v>
          </cell>
          <cell r="M494">
            <v>4270</v>
          </cell>
          <cell r="N494">
            <v>400</v>
          </cell>
          <cell r="O494">
            <v>0</v>
          </cell>
          <cell r="P494">
            <v>0</v>
          </cell>
          <cell r="Q494">
            <v>200</v>
          </cell>
          <cell r="R494">
            <v>0</v>
          </cell>
          <cell r="S494">
            <v>7390</v>
          </cell>
          <cell r="T494">
            <v>0</v>
          </cell>
          <cell r="U494">
            <v>517.5</v>
          </cell>
          <cell r="V494">
            <v>0</v>
          </cell>
          <cell r="W494">
            <v>0</v>
          </cell>
          <cell r="X494">
            <v>56.18</v>
          </cell>
        </row>
        <row r="495">
          <cell r="F495">
            <v>37.5</v>
          </cell>
          <cell r="G495">
            <v>4960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40</v>
          </cell>
          <cell r="M495">
            <v>2307.5</v>
          </cell>
          <cell r="N495">
            <v>400</v>
          </cell>
          <cell r="O495">
            <v>0</v>
          </cell>
          <cell r="P495">
            <v>0</v>
          </cell>
          <cell r="Q495">
            <v>200</v>
          </cell>
          <cell r="R495">
            <v>0</v>
          </cell>
          <cell r="S495">
            <v>7907.5</v>
          </cell>
          <cell r="T495">
            <v>0</v>
          </cell>
          <cell r="U495">
            <v>1035</v>
          </cell>
          <cell r="V495">
            <v>0</v>
          </cell>
          <cell r="W495">
            <v>0</v>
          </cell>
        </row>
        <row r="496">
          <cell r="D496" t="str">
            <v>76083</v>
          </cell>
          <cell r="E496" t="str">
            <v>郝云玮</v>
          </cell>
          <cell r="F496">
            <v>0</v>
          </cell>
          <cell r="G496">
            <v>800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800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</row>
        <row r="497">
          <cell r="F497">
            <v>0</v>
          </cell>
          <cell r="G497">
            <v>800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800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D498" t="str">
            <v>7804</v>
          </cell>
          <cell r="E498" t="str">
            <v>方浩扬</v>
          </cell>
          <cell r="F498">
            <v>27.25</v>
          </cell>
          <cell r="G498">
            <v>2480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1716.5</v>
          </cell>
          <cell r="N498">
            <v>350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4546.5</v>
          </cell>
          <cell r="T498">
            <v>0</v>
          </cell>
          <cell r="U498">
            <v>420.28</v>
          </cell>
          <cell r="V498">
            <v>0</v>
          </cell>
          <cell r="W498">
            <v>0</v>
          </cell>
          <cell r="X498">
            <v>0</v>
          </cell>
        </row>
        <row r="499">
          <cell r="D499" t="str">
            <v>7808</v>
          </cell>
          <cell r="E499" t="str">
            <v>宋志生</v>
          </cell>
          <cell r="F499">
            <v>29.75</v>
          </cell>
          <cell r="G499">
            <v>2800</v>
          </cell>
          <cell r="H499">
            <v>930</v>
          </cell>
          <cell r="I499">
            <v>0</v>
          </cell>
          <cell r="J499">
            <v>600</v>
          </cell>
          <cell r="K499">
            <v>0</v>
          </cell>
          <cell r="L499">
            <v>0</v>
          </cell>
          <cell r="M499">
            <v>0</v>
          </cell>
          <cell r="N499">
            <v>250</v>
          </cell>
          <cell r="O499">
            <v>0</v>
          </cell>
          <cell r="P499">
            <v>0</v>
          </cell>
          <cell r="Q499">
            <v>200</v>
          </cell>
          <cell r="R499">
            <v>0</v>
          </cell>
          <cell r="S499">
            <v>4780</v>
          </cell>
          <cell r="T499">
            <v>0</v>
          </cell>
          <cell r="U499">
            <v>420.28</v>
          </cell>
          <cell r="V499">
            <v>0</v>
          </cell>
          <cell r="W499">
            <v>0</v>
          </cell>
          <cell r="X499">
            <v>0</v>
          </cell>
        </row>
        <row r="500">
          <cell r="D500" t="str">
            <v>7813</v>
          </cell>
          <cell r="E500" t="str">
            <v>唐能能</v>
          </cell>
          <cell r="F500">
            <v>30.75</v>
          </cell>
          <cell r="G500">
            <v>3000</v>
          </cell>
          <cell r="H500">
            <v>1050</v>
          </cell>
          <cell r="I500">
            <v>0</v>
          </cell>
          <cell r="J500">
            <v>800</v>
          </cell>
          <cell r="K500">
            <v>0</v>
          </cell>
          <cell r="L500">
            <v>0</v>
          </cell>
          <cell r="M500">
            <v>0</v>
          </cell>
          <cell r="N500">
            <v>400</v>
          </cell>
          <cell r="O500">
            <v>0</v>
          </cell>
          <cell r="P500">
            <v>0</v>
          </cell>
          <cell r="Q500">
            <v>200</v>
          </cell>
          <cell r="R500">
            <v>0</v>
          </cell>
          <cell r="S500">
            <v>5450</v>
          </cell>
          <cell r="T500">
            <v>0</v>
          </cell>
          <cell r="U500">
            <v>517.5</v>
          </cell>
          <cell r="V500">
            <v>0</v>
          </cell>
          <cell r="W500">
            <v>10</v>
          </cell>
          <cell r="X500">
            <v>0</v>
          </cell>
        </row>
        <row r="501">
          <cell r="D501" t="str">
            <v>7832</v>
          </cell>
          <cell r="E501" t="str">
            <v>赵清华</v>
          </cell>
          <cell r="F501">
            <v>28.63</v>
          </cell>
          <cell r="G501">
            <v>2480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1756.5</v>
          </cell>
          <cell r="N501">
            <v>350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4586.5</v>
          </cell>
          <cell r="T501">
            <v>0</v>
          </cell>
          <cell r="U501">
            <v>420.28</v>
          </cell>
          <cell r="V501">
            <v>0</v>
          </cell>
          <cell r="W501">
            <v>0</v>
          </cell>
          <cell r="X501">
            <v>0</v>
          </cell>
        </row>
        <row r="502">
          <cell r="D502" t="str">
            <v>7835</v>
          </cell>
          <cell r="E502" t="str">
            <v>黄家卓</v>
          </cell>
          <cell r="F502">
            <v>27.63</v>
          </cell>
          <cell r="G502">
            <v>2480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1553.25</v>
          </cell>
          <cell r="N502">
            <v>350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4383.25</v>
          </cell>
          <cell r="T502">
            <v>0</v>
          </cell>
          <cell r="U502">
            <v>420.28</v>
          </cell>
          <cell r="V502">
            <v>0</v>
          </cell>
          <cell r="W502">
            <v>0</v>
          </cell>
          <cell r="X502">
            <v>0</v>
          </cell>
        </row>
        <row r="503">
          <cell r="D503" t="str">
            <v>7837</v>
          </cell>
          <cell r="E503" t="str">
            <v>林寅</v>
          </cell>
          <cell r="F503">
            <v>28</v>
          </cell>
          <cell r="G503">
            <v>2480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1300</v>
          </cell>
          <cell r="N503">
            <v>350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4130</v>
          </cell>
          <cell r="T503">
            <v>0</v>
          </cell>
          <cell r="U503">
            <v>420.28</v>
          </cell>
          <cell r="V503">
            <v>0</v>
          </cell>
          <cell r="W503">
            <v>0</v>
          </cell>
          <cell r="X503">
            <v>0</v>
          </cell>
        </row>
        <row r="504">
          <cell r="D504" t="str">
            <v>7838</v>
          </cell>
          <cell r="E504" t="str">
            <v>方浩智</v>
          </cell>
          <cell r="F504">
            <v>27.63</v>
          </cell>
          <cell r="G504">
            <v>2480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1746.63</v>
          </cell>
          <cell r="N504">
            <v>350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4576.63</v>
          </cell>
          <cell r="T504">
            <v>0</v>
          </cell>
          <cell r="U504">
            <v>420.28</v>
          </cell>
          <cell r="V504">
            <v>0</v>
          </cell>
          <cell r="W504">
            <v>0</v>
          </cell>
          <cell r="X504">
            <v>0</v>
          </cell>
        </row>
        <row r="505">
          <cell r="D505" t="str">
            <v>7847</v>
          </cell>
          <cell r="E505" t="str">
            <v>黄胜民</v>
          </cell>
          <cell r="F505">
            <v>25.75</v>
          </cell>
          <cell r="G505">
            <v>6000</v>
          </cell>
          <cell r="H505">
            <v>450</v>
          </cell>
          <cell r="I505">
            <v>0</v>
          </cell>
          <cell r="J505">
            <v>1000</v>
          </cell>
          <cell r="K505">
            <v>0</v>
          </cell>
          <cell r="L505">
            <v>0</v>
          </cell>
          <cell r="M505">
            <v>0</v>
          </cell>
          <cell r="N505">
            <v>150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7600</v>
          </cell>
          <cell r="T505">
            <v>0</v>
          </cell>
          <cell r="U505">
            <v>420.28</v>
          </cell>
          <cell r="V505">
            <v>252</v>
          </cell>
          <cell r="W505">
            <v>0</v>
          </cell>
          <cell r="X505">
            <v>0</v>
          </cell>
        </row>
        <row r="506">
          <cell r="D506" t="str">
            <v>7855</v>
          </cell>
          <cell r="E506" t="str">
            <v>农兴亮</v>
          </cell>
          <cell r="F506">
            <v>27.56</v>
          </cell>
          <cell r="G506">
            <v>2480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1792.19</v>
          </cell>
          <cell r="N506">
            <v>350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4622.1899999999996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</row>
        <row r="507">
          <cell r="D507" t="str">
            <v>7857</v>
          </cell>
          <cell r="E507" t="str">
            <v>李梦蝶</v>
          </cell>
          <cell r="F507">
            <v>3.38</v>
          </cell>
          <cell r="G507">
            <v>2480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-2007.5</v>
          </cell>
          <cell r="N507">
            <v>15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487.5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</row>
        <row r="508">
          <cell r="D508" t="str">
            <v>8532</v>
          </cell>
          <cell r="E508" t="str">
            <v>朱杰平</v>
          </cell>
          <cell r="F508">
            <v>32.25</v>
          </cell>
          <cell r="G508">
            <v>2480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2615.5</v>
          </cell>
          <cell r="N508">
            <v>350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5445.5</v>
          </cell>
          <cell r="T508">
            <v>0</v>
          </cell>
          <cell r="U508">
            <v>420.28</v>
          </cell>
          <cell r="V508">
            <v>0</v>
          </cell>
          <cell r="W508">
            <v>0</v>
          </cell>
          <cell r="X508">
            <v>0</v>
          </cell>
        </row>
        <row r="509">
          <cell r="D509" t="str">
            <v>8535</v>
          </cell>
          <cell r="E509" t="str">
            <v>李敏华</v>
          </cell>
          <cell r="F509">
            <v>29.69</v>
          </cell>
          <cell r="G509">
            <v>3400</v>
          </cell>
          <cell r="H509">
            <v>923</v>
          </cell>
          <cell r="I509">
            <v>0</v>
          </cell>
          <cell r="J509">
            <v>1000</v>
          </cell>
          <cell r="K509">
            <v>0</v>
          </cell>
          <cell r="L509">
            <v>0</v>
          </cell>
          <cell r="M509">
            <v>0</v>
          </cell>
          <cell r="N509">
            <v>150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5473</v>
          </cell>
          <cell r="T509">
            <v>0</v>
          </cell>
          <cell r="U509">
            <v>420.28</v>
          </cell>
          <cell r="V509">
            <v>105</v>
          </cell>
          <cell r="W509">
            <v>0</v>
          </cell>
          <cell r="X509">
            <v>0</v>
          </cell>
        </row>
        <row r="510">
          <cell r="D510" t="str">
            <v>8617</v>
          </cell>
          <cell r="E510" t="str">
            <v>冯剑锋</v>
          </cell>
          <cell r="F510">
            <v>31.5</v>
          </cell>
          <cell r="G510">
            <v>3000</v>
          </cell>
          <cell r="H510">
            <v>1140</v>
          </cell>
          <cell r="I510">
            <v>0</v>
          </cell>
          <cell r="J510">
            <v>800</v>
          </cell>
          <cell r="K510">
            <v>0</v>
          </cell>
          <cell r="L510">
            <v>0</v>
          </cell>
          <cell r="M510">
            <v>0</v>
          </cell>
          <cell r="N510">
            <v>510</v>
          </cell>
          <cell r="O510">
            <v>0</v>
          </cell>
          <cell r="P510">
            <v>0</v>
          </cell>
          <cell r="Q510">
            <v>150</v>
          </cell>
          <cell r="R510">
            <v>0</v>
          </cell>
          <cell r="S510">
            <v>5600</v>
          </cell>
          <cell r="T510">
            <v>0</v>
          </cell>
          <cell r="U510">
            <v>420.28</v>
          </cell>
          <cell r="V510">
            <v>105</v>
          </cell>
          <cell r="W510">
            <v>0</v>
          </cell>
          <cell r="X510">
            <v>2.2400000000000002</v>
          </cell>
        </row>
        <row r="511">
          <cell r="D511" t="str">
            <v>8638</v>
          </cell>
          <cell r="E511" t="str">
            <v>钟梅</v>
          </cell>
          <cell r="F511">
            <v>26.5</v>
          </cell>
          <cell r="G511">
            <v>4750</v>
          </cell>
          <cell r="H511">
            <v>540</v>
          </cell>
          <cell r="I511">
            <v>0</v>
          </cell>
          <cell r="J511">
            <v>1500</v>
          </cell>
          <cell r="K511">
            <v>0</v>
          </cell>
          <cell r="L511">
            <v>0</v>
          </cell>
          <cell r="M511">
            <v>0</v>
          </cell>
          <cell r="N511">
            <v>150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6940</v>
          </cell>
          <cell r="T511">
            <v>0</v>
          </cell>
          <cell r="U511">
            <v>420.28</v>
          </cell>
          <cell r="V511">
            <v>105</v>
          </cell>
          <cell r="W511">
            <v>0</v>
          </cell>
          <cell r="X511">
            <v>0</v>
          </cell>
        </row>
        <row r="512">
          <cell r="D512" t="str">
            <v>8677</v>
          </cell>
          <cell r="E512" t="str">
            <v>何伊玲</v>
          </cell>
          <cell r="F512">
            <v>22.25</v>
          </cell>
          <cell r="G512">
            <v>3400</v>
          </cell>
          <cell r="H512">
            <v>30</v>
          </cell>
          <cell r="I512">
            <v>0</v>
          </cell>
          <cell r="J512">
            <v>800</v>
          </cell>
          <cell r="K512">
            <v>0</v>
          </cell>
          <cell r="L512">
            <v>0</v>
          </cell>
          <cell r="M512">
            <v>0</v>
          </cell>
          <cell r="N512">
            <v>150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4380</v>
          </cell>
          <cell r="T512">
            <v>0</v>
          </cell>
          <cell r="U512">
            <v>420.28</v>
          </cell>
          <cell r="V512">
            <v>0</v>
          </cell>
          <cell r="W512">
            <v>0</v>
          </cell>
          <cell r="X512">
            <v>0</v>
          </cell>
        </row>
        <row r="513">
          <cell r="D513" t="str">
            <v>8682</v>
          </cell>
          <cell r="E513" t="str">
            <v>李燕婷</v>
          </cell>
          <cell r="F513">
            <v>27.63</v>
          </cell>
          <cell r="G513">
            <v>2480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1470.38</v>
          </cell>
          <cell r="N513">
            <v>250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4200.38</v>
          </cell>
          <cell r="T513">
            <v>0</v>
          </cell>
          <cell r="U513">
            <v>420.28</v>
          </cell>
          <cell r="V513">
            <v>0</v>
          </cell>
          <cell r="W513">
            <v>0</v>
          </cell>
          <cell r="X513">
            <v>0</v>
          </cell>
        </row>
        <row r="514">
          <cell r="D514" t="str">
            <v>8684</v>
          </cell>
          <cell r="E514" t="str">
            <v>李志伟</v>
          </cell>
          <cell r="F514">
            <v>27.63</v>
          </cell>
          <cell r="G514">
            <v>2480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1525.63</v>
          </cell>
          <cell r="N514">
            <v>250</v>
          </cell>
          <cell r="O514">
            <v>0</v>
          </cell>
          <cell r="P514">
            <v>0</v>
          </cell>
          <cell r="Q514">
            <v>100</v>
          </cell>
          <cell r="R514">
            <v>0</v>
          </cell>
          <cell r="S514">
            <v>4355.63</v>
          </cell>
          <cell r="T514">
            <v>0</v>
          </cell>
          <cell r="U514">
            <v>420.28</v>
          </cell>
          <cell r="V514">
            <v>0</v>
          </cell>
          <cell r="W514">
            <v>0</v>
          </cell>
          <cell r="X514">
            <v>0</v>
          </cell>
        </row>
        <row r="515">
          <cell r="D515" t="str">
            <v>8710</v>
          </cell>
          <cell r="E515" t="str">
            <v>邓丽珍</v>
          </cell>
          <cell r="F515">
            <v>30.5</v>
          </cell>
          <cell r="G515">
            <v>2480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2043.15</v>
          </cell>
          <cell r="N515">
            <v>150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4673.1499999999996</v>
          </cell>
          <cell r="T515">
            <v>0</v>
          </cell>
          <cell r="U515">
            <v>420.28</v>
          </cell>
          <cell r="V515">
            <v>0</v>
          </cell>
          <cell r="W515">
            <v>0</v>
          </cell>
          <cell r="X515">
            <v>0</v>
          </cell>
        </row>
        <row r="516">
          <cell r="D516" t="str">
            <v>8738</v>
          </cell>
          <cell r="E516" t="str">
            <v>刘丽霞</v>
          </cell>
          <cell r="F516">
            <v>7</v>
          </cell>
          <cell r="G516">
            <v>2800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-1245.45</v>
          </cell>
          <cell r="N516">
            <v>50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1604.55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</row>
        <row r="517">
          <cell r="D517" t="str">
            <v>8739</v>
          </cell>
          <cell r="E517" t="str">
            <v>朱永</v>
          </cell>
          <cell r="F517">
            <v>20.75</v>
          </cell>
          <cell r="G517">
            <v>2800</v>
          </cell>
          <cell r="H517">
            <v>0</v>
          </cell>
          <cell r="I517">
            <v>0</v>
          </cell>
          <cell r="J517">
            <v>600</v>
          </cell>
          <cell r="K517">
            <v>0</v>
          </cell>
          <cell r="L517">
            <v>0</v>
          </cell>
          <cell r="M517">
            <v>-910</v>
          </cell>
          <cell r="N517">
            <v>110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2600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</row>
        <row r="518">
          <cell r="D518" t="str">
            <v>8741</v>
          </cell>
          <cell r="E518" t="str">
            <v>黄常花</v>
          </cell>
          <cell r="F518">
            <v>28.63</v>
          </cell>
          <cell r="G518">
            <v>2480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1387.5</v>
          </cell>
          <cell r="N518">
            <v>250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4117.5</v>
          </cell>
          <cell r="T518">
            <v>0</v>
          </cell>
          <cell r="U518">
            <v>420.28</v>
          </cell>
          <cell r="V518">
            <v>0</v>
          </cell>
          <cell r="W518">
            <v>0</v>
          </cell>
          <cell r="X518">
            <v>0</v>
          </cell>
        </row>
        <row r="519">
          <cell r="D519" t="str">
            <v>8742</v>
          </cell>
          <cell r="E519" t="str">
            <v>韦边旁</v>
          </cell>
          <cell r="F519">
            <v>27.63</v>
          </cell>
          <cell r="G519">
            <v>2480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1584.75</v>
          </cell>
          <cell r="N519">
            <v>250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4314.75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</row>
        <row r="520">
          <cell r="D520" t="str">
            <v>8748</v>
          </cell>
          <cell r="E520" t="str">
            <v>李光路</v>
          </cell>
          <cell r="F520">
            <v>32.130000000000003</v>
          </cell>
          <cell r="G520">
            <v>2480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2338.75</v>
          </cell>
          <cell r="N520">
            <v>250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5068.75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</row>
        <row r="521">
          <cell r="D521" t="str">
            <v>8751</v>
          </cell>
          <cell r="E521" t="str">
            <v>何燕萍</v>
          </cell>
          <cell r="F521">
            <v>32.630000000000003</v>
          </cell>
          <cell r="G521">
            <v>2480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2397.44</v>
          </cell>
          <cell r="N521">
            <v>250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5127.4399999999996</v>
          </cell>
          <cell r="T521">
            <v>0</v>
          </cell>
          <cell r="U521">
            <v>420.28</v>
          </cell>
          <cell r="V521">
            <v>0</v>
          </cell>
          <cell r="W521">
            <v>0</v>
          </cell>
          <cell r="X521">
            <v>0</v>
          </cell>
        </row>
        <row r="522">
          <cell r="D522" t="str">
            <v>8759</v>
          </cell>
          <cell r="E522" t="str">
            <v>谭存胜</v>
          </cell>
          <cell r="F522">
            <v>33.880000000000003</v>
          </cell>
          <cell r="G522">
            <v>2480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3448.13</v>
          </cell>
          <cell r="N522">
            <v>250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6178.13</v>
          </cell>
          <cell r="T522">
            <v>0</v>
          </cell>
          <cell r="U522">
            <v>420.28</v>
          </cell>
          <cell r="V522">
            <v>0</v>
          </cell>
          <cell r="W522">
            <v>0</v>
          </cell>
          <cell r="X522">
            <v>0</v>
          </cell>
        </row>
        <row r="523">
          <cell r="D523" t="str">
            <v>8762</v>
          </cell>
          <cell r="E523" t="str">
            <v>周成</v>
          </cell>
          <cell r="F523">
            <v>32.630000000000003</v>
          </cell>
          <cell r="G523">
            <v>2480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2609.5</v>
          </cell>
          <cell r="N523">
            <v>250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5339.5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</row>
        <row r="524">
          <cell r="D524" t="str">
            <v>8816</v>
          </cell>
          <cell r="E524" t="str">
            <v>黄利艳</v>
          </cell>
          <cell r="F524">
            <v>27.25</v>
          </cell>
          <cell r="G524">
            <v>2480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1335</v>
          </cell>
          <cell r="N524">
            <v>250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4065</v>
          </cell>
          <cell r="T524">
            <v>0</v>
          </cell>
          <cell r="U524">
            <v>420.28</v>
          </cell>
          <cell r="V524">
            <v>0</v>
          </cell>
          <cell r="W524">
            <v>0</v>
          </cell>
          <cell r="X524">
            <v>0</v>
          </cell>
        </row>
        <row r="525">
          <cell r="D525" t="str">
            <v>8817</v>
          </cell>
          <cell r="E525" t="str">
            <v>邓小兰</v>
          </cell>
          <cell r="F525">
            <v>32.94</v>
          </cell>
          <cell r="G525">
            <v>2480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2633.8</v>
          </cell>
          <cell r="N525">
            <v>250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5363.8</v>
          </cell>
          <cell r="T525">
            <v>0</v>
          </cell>
          <cell r="U525">
            <v>420.28</v>
          </cell>
          <cell r="V525">
            <v>0</v>
          </cell>
          <cell r="W525">
            <v>0</v>
          </cell>
          <cell r="X525">
            <v>0</v>
          </cell>
        </row>
        <row r="526">
          <cell r="D526" t="str">
            <v>8845</v>
          </cell>
          <cell r="E526" t="str">
            <v>雷丹</v>
          </cell>
          <cell r="F526">
            <v>32.5</v>
          </cell>
          <cell r="G526">
            <v>2480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2330</v>
          </cell>
          <cell r="N526">
            <v>250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5060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</row>
        <row r="527">
          <cell r="D527" t="str">
            <v>8846</v>
          </cell>
          <cell r="E527" t="str">
            <v>易昌花</v>
          </cell>
          <cell r="F527">
            <v>25</v>
          </cell>
          <cell r="G527">
            <v>2480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1285</v>
          </cell>
          <cell r="N527">
            <v>150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3915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</row>
        <row r="528">
          <cell r="D528" t="str">
            <v>8873</v>
          </cell>
          <cell r="E528" t="str">
            <v>林继达</v>
          </cell>
          <cell r="F528">
            <v>32.5</v>
          </cell>
          <cell r="G528">
            <v>2480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2297.5</v>
          </cell>
          <cell r="N528">
            <v>250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5027.5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</row>
        <row r="529">
          <cell r="D529" t="str">
            <v>8876</v>
          </cell>
          <cell r="E529" t="str">
            <v>曾文静</v>
          </cell>
          <cell r="F529">
            <v>24.31</v>
          </cell>
          <cell r="G529">
            <v>2480</v>
          </cell>
          <cell r="H529">
            <v>278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1320</v>
          </cell>
          <cell r="N529">
            <v>150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4228</v>
          </cell>
          <cell r="T529">
            <v>0</v>
          </cell>
          <cell r="U529">
            <v>420.28</v>
          </cell>
          <cell r="V529">
            <v>0</v>
          </cell>
          <cell r="W529">
            <v>0</v>
          </cell>
          <cell r="X529">
            <v>0</v>
          </cell>
        </row>
        <row r="530">
          <cell r="D530" t="str">
            <v>8886</v>
          </cell>
          <cell r="E530" t="str">
            <v>杨胜英</v>
          </cell>
          <cell r="F530">
            <v>26.81</v>
          </cell>
          <cell r="G530">
            <v>2480</v>
          </cell>
          <cell r="H530">
            <v>578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920</v>
          </cell>
          <cell r="N530">
            <v>150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4128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</row>
        <row r="531">
          <cell r="D531" t="str">
            <v>8887</v>
          </cell>
          <cell r="E531" t="str">
            <v>梁毅康</v>
          </cell>
          <cell r="F531">
            <v>24.75</v>
          </cell>
          <cell r="G531">
            <v>2480</v>
          </cell>
          <cell r="H531">
            <v>330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820</v>
          </cell>
          <cell r="N531">
            <v>150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3780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</row>
        <row r="532">
          <cell r="D532" t="str">
            <v>8888</v>
          </cell>
          <cell r="E532" t="str">
            <v>韦宽</v>
          </cell>
          <cell r="F532">
            <v>32.630000000000003</v>
          </cell>
          <cell r="G532">
            <v>2480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2364.81</v>
          </cell>
          <cell r="N532">
            <v>250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5094.8100000000004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</row>
        <row r="533">
          <cell r="D533" t="str">
            <v>8889</v>
          </cell>
          <cell r="E533" t="str">
            <v>谭顺意</v>
          </cell>
          <cell r="F533">
            <v>32.25</v>
          </cell>
          <cell r="G533">
            <v>2480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2228.5</v>
          </cell>
          <cell r="N533">
            <v>250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4958.5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</row>
        <row r="534">
          <cell r="D534" t="str">
            <v>8903</v>
          </cell>
          <cell r="E534" t="str">
            <v>陶卫花</v>
          </cell>
          <cell r="F534">
            <v>32.56</v>
          </cell>
          <cell r="G534">
            <v>2480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2168.5</v>
          </cell>
          <cell r="N534">
            <v>250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4898.5</v>
          </cell>
          <cell r="T534">
            <v>0</v>
          </cell>
          <cell r="U534">
            <v>420.28</v>
          </cell>
          <cell r="V534">
            <v>0</v>
          </cell>
          <cell r="W534">
            <v>0</v>
          </cell>
          <cell r="X534">
            <v>0</v>
          </cell>
        </row>
        <row r="535">
          <cell r="D535" t="str">
            <v>8929</v>
          </cell>
          <cell r="E535" t="str">
            <v>高青霞</v>
          </cell>
          <cell r="F535">
            <v>9.1300000000000008</v>
          </cell>
          <cell r="G535">
            <v>2480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-1318.64</v>
          </cell>
          <cell r="N535">
            <v>65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1226.3599999999999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</row>
        <row r="536">
          <cell r="D536" t="str">
            <v>8930</v>
          </cell>
          <cell r="E536" t="str">
            <v>林庆森</v>
          </cell>
          <cell r="F536">
            <v>24.38</v>
          </cell>
          <cell r="G536">
            <v>2480</v>
          </cell>
          <cell r="H536">
            <v>285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820</v>
          </cell>
          <cell r="N536">
            <v>150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3735</v>
          </cell>
          <cell r="T536">
            <v>0</v>
          </cell>
          <cell r="U536">
            <v>420.28</v>
          </cell>
          <cell r="V536">
            <v>0</v>
          </cell>
          <cell r="W536">
            <v>0</v>
          </cell>
          <cell r="X536">
            <v>0</v>
          </cell>
        </row>
        <row r="537">
          <cell r="D537" t="str">
            <v>8931</v>
          </cell>
          <cell r="E537" t="str">
            <v>周间飞</v>
          </cell>
          <cell r="F537">
            <v>28.19</v>
          </cell>
          <cell r="G537">
            <v>2480</v>
          </cell>
          <cell r="H537">
            <v>743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1420</v>
          </cell>
          <cell r="N537">
            <v>150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4793</v>
          </cell>
          <cell r="T537">
            <v>0</v>
          </cell>
          <cell r="U537">
            <v>420.28</v>
          </cell>
          <cell r="V537">
            <v>0</v>
          </cell>
          <cell r="W537">
            <v>0</v>
          </cell>
          <cell r="X537">
            <v>0</v>
          </cell>
        </row>
        <row r="538">
          <cell r="D538" t="str">
            <v>8936</v>
          </cell>
          <cell r="E538" t="str">
            <v>高楚然</v>
          </cell>
          <cell r="F538">
            <v>26.63</v>
          </cell>
          <cell r="G538">
            <v>2480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1247.5</v>
          </cell>
          <cell r="N538">
            <v>250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3977.5</v>
          </cell>
          <cell r="T538">
            <v>0</v>
          </cell>
          <cell r="U538">
            <v>840.56</v>
          </cell>
          <cell r="V538">
            <v>0</v>
          </cell>
          <cell r="W538">
            <v>0</v>
          </cell>
          <cell r="X538">
            <v>0</v>
          </cell>
        </row>
        <row r="539">
          <cell r="D539" t="str">
            <v>8967</v>
          </cell>
          <cell r="E539" t="str">
            <v>邓先峦</v>
          </cell>
          <cell r="F539">
            <v>25.25</v>
          </cell>
          <cell r="G539">
            <v>2480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853</v>
          </cell>
          <cell r="N539">
            <v>150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3483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</row>
        <row r="540">
          <cell r="D540" t="str">
            <v>8968</v>
          </cell>
          <cell r="E540" t="str">
            <v>陈虞东</v>
          </cell>
          <cell r="F540">
            <v>29.25</v>
          </cell>
          <cell r="G540">
            <v>2480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1044.6300000000001</v>
          </cell>
          <cell r="N540">
            <v>150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3674.63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</row>
        <row r="541">
          <cell r="D541" t="str">
            <v>8969</v>
          </cell>
          <cell r="E541" t="str">
            <v>黄继忠</v>
          </cell>
          <cell r="F541">
            <v>31.75</v>
          </cell>
          <cell r="G541">
            <v>2480</v>
          </cell>
          <cell r="H541">
            <v>1170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720</v>
          </cell>
          <cell r="N541">
            <v>150</v>
          </cell>
          <cell r="O541">
            <v>0</v>
          </cell>
          <cell r="P541">
            <v>0</v>
          </cell>
          <cell r="Q541">
            <v>200</v>
          </cell>
          <cell r="R541">
            <v>0</v>
          </cell>
          <cell r="S541">
            <v>4720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</row>
        <row r="542">
          <cell r="D542" t="str">
            <v>8971</v>
          </cell>
          <cell r="E542" t="str">
            <v>李艳</v>
          </cell>
          <cell r="F542">
            <v>26.69</v>
          </cell>
          <cell r="G542">
            <v>2480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1202.8800000000001</v>
          </cell>
          <cell r="N542">
            <v>250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3932.88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</row>
        <row r="543">
          <cell r="D543" t="str">
            <v>8972</v>
          </cell>
          <cell r="E543" t="str">
            <v>韦涛</v>
          </cell>
          <cell r="F543">
            <v>32</v>
          </cell>
          <cell r="G543">
            <v>2480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1680</v>
          </cell>
          <cell r="N543">
            <v>250</v>
          </cell>
          <cell r="O543">
            <v>0</v>
          </cell>
          <cell r="P543">
            <v>0</v>
          </cell>
          <cell r="Q543">
            <v>100</v>
          </cell>
          <cell r="R543">
            <v>0</v>
          </cell>
          <cell r="S543">
            <v>4510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</row>
        <row r="544">
          <cell r="D544" t="str">
            <v>8973</v>
          </cell>
          <cell r="E544" t="str">
            <v>朱莲英</v>
          </cell>
          <cell r="F544">
            <v>17</v>
          </cell>
          <cell r="G544">
            <v>2480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456.36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2936.36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</row>
        <row r="545">
          <cell r="D545" t="str">
            <v>9020</v>
          </cell>
          <cell r="E545" t="str">
            <v>庾杏芬</v>
          </cell>
          <cell r="F545">
            <v>27.63</v>
          </cell>
          <cell r="G545">
            <v>2480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973.13</v>
          </cell>
          <cell r="N545">
            <v>250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3703.13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</row>
        <row r="546">
          <cell r="D546" t="str">
            <v>9021</v>
          </cell>
          <cell r="E546" t="str">
            <v>邓广才</v>
          </cell>
          <cell r="F546">
            <v>30.38</v>
          </cell>
          <cell r="G546">
            <v>2480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1165</v>
          </cell>
          <cell r="N546">
            <v>250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3895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</row>
        <row r="547">
          <cell r="D547" t="str">
            <v>9022</v>
          </cell>
          <cell r="E547" t="str">
            <v>邓云</v>
          </cell>
          <cell r="F547">
            <v>28.63</v>
          </cell>
          <cell r="G547">
            <v>2480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1241.25</v>
          </cell>
          <cell r="N547">
            <v>250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3971.25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</row>
        <row r="548">
          <cell r="D548" t="str">
            <v>9023</v>
          </cell>
          <cell r="E548" t="str">
            <v>邝满香</v>
          </cell>
          <cell r="F548">
            <v>32.56</v>
          </cell>
          <cell r="G548">
            <v>2480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1210</v>
          </cell>
          <cell r="N548">
            <v>250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3940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</row>
        <row r="549">
          <cell r="D549" t="str">
            <v>9024</v>
          </cell>
          <cell r="E549" t="str">
            <v>韦追</v>
          </cell>
          <cell r="F549">
            <v>28</v>
          </cell>
          <cell r="G549">
            <v>2480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880</v>
          </cell>
          <cell r="N549">
            <v>250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3610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</row>
        <row r="550">
          <cell r="D550" t="str">
            <v>9041</v>
          </cell>
          <cell r="E550" t="str">
            <v>谢美珠</v>
          </cell>
          <cell r="F550">
            <v>23</v>
          </cell>
          <cell r="G550">
            <v>2480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-2480</v>
          </cell>
          <cell r="N550">
            <v>250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250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</row>
        <row r="551">
          <cell r="D551" t="str">
            <v>9042</v>
          </cell>
          <cell r="E551" t="str">
            <v>萧笑芳</v>
          </cell>
          <cell r="F551">
            <v>33.130000000000003</v>
          </cell>
          <cell r="G551">
            <v>2480</v>
          </cell>
          <cell r="H551">
            <v>1335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320</v>
          </cell>
          <cell r="N551">
            <v>150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4285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</row>
        <row r="552">
          <cell r="D552" t="str">
            <v>9043</v>
          </cell>
          <cell r="E552" t="str">
            <v>庾雪琼</v>
          </cell>
          <cell r="F552">
            <v>9</v>
          </cell>
          <cell r="G552">
            <v>2480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-925.45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1554.55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</row>
        <row r="553">
          <cell r="F553">
            <v>1485.66</v>
          </cell>
          <cell r="G553">
            <v>146030</v>
          </cell>
          <cell r="H553">
            <v>9782</v>
          </cell>
          <cell r="I553">
            <v>0</v>
          </cell>
          <cell r="J553">
            <v>7100</v>
          </cell>
          <cell r="K553">
            <v>0</v>
          </cell>
          <cell r="L553">
            <v>0</v>
          </cell>
          <cell r="M553">
            <v>57335.62</v>
          </cell>
          <cell r="N553">
            <v>12100</v>
          </cell>
          <cell r="O553">
            <v>0</v>
          </cell>
          <cell r="P553">
            <v>0</v>
          </cell>
          <cell r="Q553">
            <v>950</v>
          </cell>
          <cell r="R553">
            <v>0</v>
          </cell>
          <cell r="S553">
            <v>233297.62</v>
          </cell>
          <cell r="T553">
            <v>0</v>
          </cell>
          <cell r="U553">
            <v>11444.78</v>
          </cell>
          <cell r="V553">
            <v>567</v>
          </cell>
          <cell r="W553">
            <v>10</v>
          </cell>
        </row>
        <row r="554">
          <cell r="D554" t="str">
            <v>5001</v>
          </cell>
          <cell r="E554" t="str">
            <v>李会彬</v>
          </cell>
          <cell r="F554">
            <v>45.75</v>
          </cell>
          <cell r="G554">
            <v>2480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200</v>
          </cell>
          <cell r="M554">
            <v>6212.5</v>
          </cell>
          <cell r="N554">
            <v>0</v>
          </cell>
          <cell r="O554">
            <v>0</v>
          </cell>
          <cell r="P554">
            <v>0</v>
          </cell>
          <cell r="Q554">
            <v>200</v>
          </cell>
          <cell r="R554">
            <v>0</v>
          </cell>
          <cell r="S554">
            <v>9092.5</v>
          </cell>
          <cell r="T554">
            <v>0</v>
          </cell>
          <cell r="U554">
            <v>517.5</v>
          </cell>
          <cell r="V554">
            <v>0</v>
          </cell>
          <cell r="W554">
            <v>10</v>
          </cell>
          <cell r="X554">
            <v>107.25</v>
          </cell>
        </row>
        <row r="555">
          <cell r="D555" t="str">
            <v>5002</v>
          </cell>
          <cell r="E555" t="str">
            <v>顾建锋</v>
          </cell>
          <cell r="F555">
            <v>49</v>
          </cell>
          <cell r="G555">
            <v>2480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180</v>
          </cell>
          <cell r="M555">
            <v>6340</v>
          </cell>
          <cell r="N555">
            <v>0</v>
          </cell>
          <cell r="O555">
            <v>0</v>
          </cell>
          <cell r="P555">
            <v>0</v>
          </cell>
          <cell r="Q555">
            <v>200</v>
          </cell>
          <cell r="R555">
            <v>0</v>
          </cell>
          <cell r="S555">
            <v>9200</v>
          </cell>
          <cell r="T555">
            <v>0</v>
          </cell>
          <cell r="U555">
            <v>517.5</v>
          </cell>
          <cell r="V555">
            <v>254</v>
          </cell>
          <cell r="W555">
            <v>10</v>
          </cell>
          <cell r="X555">
            <v>42.85</v>
          </cell>
        </row>
        <row r="556">
          <cell r="D556" t="str">
            <v>5003</v>
          </cell>
          <cell r="E556" t="str">
            <v>王元宏</v>
          </cell>
          <cell r="F556">
            <v>40</v>
          </cell>
          <cell r="G556">
            <v>2480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40</v>
          </cell>
          <cell r="M556">
            <v>4320</v>
          </cell>
          <cell r="N556">
            <v>0</v>
          </cell>
          <cell r="O556">
            <v>0</v>
          </cell>
          <cell r="P556">
            <v>0</v>
          </cell>
          <cell r="Q556">
            <v>200</v>
          </cell>
          <cell r="R556">
            <v>0</v>
          </cell>
          <cell r="S556">
            <v>7040</v>
          </cell>
          <cell r="T556">
            <v>0</v>
          </cell>
          <cell r="U556">
            <v>517.5</v>
          </cell>
          <cell r="V556">
            <v>0</v>
          </cell>
          <cell r="W556">
            <v>0</v>
          </cell>
          <cell r="X556">
            <v>0</v>
          </cell>
        </row>
        <row r="557">
          <cell r="D557" t="str">
            <v>5005</v>
          </cell>
          <cell r="E557" t="str">
            <v>严中华</v>
          </cell>
          <cell r="F557">
            <v>44.75</v>
          </cell>
          <cell r="G557">
            <v>2480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100</v>
          </cell>
          <cell r="M557">
            <v>6022.5</v>
          </cell>
          <cell r="N557">
            <v>0</v>
          </cell>
          <cell r="O557">
            <v>0</v>
          </cell>
          <cell r="P557">
            <v>0</v>
          </cell>
          <cell r="Q557">
            <v>200</v>
          </cell>
          <cell r="R557">
            <v>0</v>
          </cell>
          <cell r="S557">
            <v>8802.5</v>
          </cell>
          <cell r="T557">
            <v>0</v>
          </cell>
          <cell r="U557">
            <v>517.5</v>
          </cell>
          <cell r="V557">
            <v>0</v>
          </cell>
          <cell r="W557">
            <v>10</v>
          </cell>
          <cell r="X557">
            <v>98.55</v>
          </cell>
        </row>
        <row r="558">
          <cell r="D558" t="str">
            <v>5007</v>
          </cell>
          <cell r="E558" t="str">
            <v>杨玉红</v>
          </cell>
          <cell r="F558">
            <v>40.75</v>
          </cell>
          <cell r="G558">
            <v>2480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120</v>
          </cell>
          <cell r="M558">
            <v>5058.75</v>
          </cell>
          <cell r="N558">
            <v>0</v>
          </cell>
          <cell r="O558">
            <v>0</v>
          </cell>
          <cell r="P558">
            <v>0</v>
          </cell>
          <cell r="Q558">
            <v>200</v>
          </cell>
          <cell r="R558">
            <v>0</v>
          </cell>
          <cell r="S558">
            <v>7858.75</v>
          </cell>
          <cell r="T558">
            <v>0</v>
          </cell>
          <cell r="U558">
            <v>517.5</v>
          </cell>
          <cell r="V558">
            <v>0</v>
          </cell>
          <cell r="W558">
            <v>10</v>
          </cell>
          <cell r="X558">
            <v>0</v>
          </cell>
        </row>
        <row r="559">
          <cell r="D559" t="str">
            <v>5008</v>
          </cell>
          <cell r="E559" t="str">
            <v>杨刚</v>
          </cell>
          <cell r="F559">
            <v>44.38</v>
          </cell>
          <cell r="G559">
            <v>2480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100</v>
          </cell>
          <cell r="M559">
            <v>5730.3</v>
          </cell>
          <cell r="N559">
            <v>0</v>
          </cell>
          <cell r="O559">
            <v>0</v>
          </cell>
          <cell r="P559">
            <v>0</v>
          </cell>
          <cell r="Q559">
            <v>200</v>
          </cell>
          <cell r="R559">
            <v>0</v>
          </cell>
          <cell r="S559">
            <v>8510.2999999999993</v>
          </cell>
          <cell r="T559">
            <v>0</v>
          </cell>
          <cell r="U559">
            <v>517.5</v>
          </cell>
          <cell r="V559">
            <v>0</v>
          </cell>
          <cell r="W559">
            <v>10</v>
          </cell>
          <cell r="X559">
            <v>89.78</v>
          </cell>
        </row>
        <row r="560">
          <cell r="D560" t="str">
            <v>5009</v>
          </cell>
          <cell r="E560" t="str">
            <v>胡庆芳</v>
          </cell>
          <cell r="F560">
            <v>0</v>
          </cell>
          <cell r="G560">
            <v>1350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200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1550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</row>
        <row r="561">
          <cell r="D561" t="str">
            <v>5010</v>
          </cell>
          <cell r="E561" t="str">
            <v>杨勉芳</v>
          </cell>
          <cell r="F561">
            <v>0</v>
          </cell>
          <cell r="G561">
            <v>1000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400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1400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</row>
        <row r="562">
          <cell r="D562" t="str">
            <v>5011</v>
          </cell>
          <cell r="E562" t="str">
            <v>夏朝合</v>
          </cell>
          <cell r="F562">
            <v>0</v>
          </cell>
          <cell r="G562">
            <v>1000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200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1200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</row>
        <row r="563">
          <cell r="D563" t="str">
            <v>5012</v>
          </cell>
          <cell r="E563" t="str">
            <v>宋红霞</v>
          </cell>
          <cell r="F563">
            <v>0</v>
          </cell>
          <cell r="G563">
            <v>2700</v>
          </cell>
          <cell r="H563">
            <v>0</v>
          </cell>
          <cell r="I563">
            <v>1000</v>
          </cell>
          <cell r="J563">
            <v>900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4600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</row>
        <row r="564">
          <cell r="D564" t="str">
            <v>5013</v>
          </cell>
          <cell r="E564" t="str">
            <v>刘勇</v>
          </cell>
          <cell r="F564">
            <v>0</v>
          </cell>
          <cell r="G564">
            <v>1000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320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1320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</row>
        <row r="565">
          <cell r="D565" t="str">
            <v>8252</v>
          </cell>
          <cell r="E565" t="str">
            <v>刘正帅</v>
          </cell>
          <cell r="F565">
            <v>40.75</v>
          </cell>
          <cell r="G565">
            <v>2480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40</v>
          </cell>
          <cell r="M565">
            <v>4447.5</v>
          </cell>
          <cell r="N565">
            <v>0</v>
          </cell>
          <cell r="O565">
            <v>0</v>
          </cell>
          <cell r="P565">
            <v>0</v>
          </cell>
          <cell r="Q565">
            <v>200</v>
          </cell>
          <cell r="R565">
            <v>0</v>
          </cell>
          <cell r="S565">
            <v>7167.5</v>
          </cell>
          <cell r="T565">
            <v>0</v>
          </cell>
          <cell r="U565">
            <v>517.5</v>
          </cell>
          <cell r="V565">
            <v>0</v>
          </cell>
          <cell r="W565">
            <v>0</v>
          </cell>
          <cell r="X565">
            <v>49.5</v>
          </cell>
        </row>
        <row r="566">
          <cell r="D566" t="str">
            <v>8590</v>
          </cell>
          <cell r="E566" t="str">
            <v>吴俊可</v>
          </cell>
          <cell r="F566">
            <v>22</v>
          </cell>
          <cell r="G566">
            <v>2480</v>
          </cell>
          <cell r="H566">
            <v>0</v>
          </cell>
          <cell r="I566">
            <v>0</v>
          </cell>
          <cell r="J566">
            <v>-480</v>
          </cell>
          <cell r="K566">
            <v>0</v>
          </cell>
          <cell r="L566">
            <v>0</v>
          </cell>
          <cell r="M566">
            <v>200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2200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</row>
        <row r="567">
          <cell r="F567">
            <v>327.38</v>
          </cell>
          <cell r="G567">
            <v>26890</v>
          </cell>
          <cell r="H567">
            <v>0</v>
          </cell>
          <cell r="I567">
            <v>1000</v>
          </cell>
          <cell r="J567">
            <v>420</v>
          </cell>
          <cell r="K567">
            <v>0</v>
          </cell>
          <cell r="L567">
            <v>780</v>
          </cell>
          <cell r="M567">
            <v>38731.550000000003</v>
          </cell>
          <cell r="N567">
            <v>720</v>
          </cell>
          <cell r="O567">
            <v>0</v>
          </cell>
          <cell r="P567">
            <v>0</v>
          </cell>
          <cell r="Q567">
            <v>1400</v>
          </cell>
          <cell r="R567">
            <v>0</v>
          </cell>
          <cell r="S567">
            <v>69941.55</v>
          </cell>
          <cell r="T567">
            <v>0</v>
          </cell>
          <cell r="U567">
            <v>3622.5</v>
          </cell>
          <cell r="V567">
            <v>254</v>
          </cell>
          <cell r="W567">
            <v>50</v>
          </cell>
        </row>
        <row r="568">
          <cell r="D568" t="str">
            <v>1003</v>
          </cell>
          <cell r="E568" t="str">
            <v>熊建才</v>
          </cell>
          <cell r="F568">
            <v>39.49</v>
          </cell>
          <cell r="G568">
            <v>2500</v>
          </cell>
          <cell r="H568">
            <v>0</v>
          </cell>
          <cell r="I568">
            <v>500</v>
          </cell>
          <cell r="J568">
            <v>1000</v>
          </cell>
          <cell r="K568">
            <v>0</v>
          </cell>
          <cell r="L568">
            <v>200</v>
          </cell>
          <cell r="M568">
            <v>3667.2</v>
          </cell>
          <cell r="N568">
            <v>0</v>
          </cell>
          <cell r="O568">
            <v>0</v>
          </cell>
          <cell r="P568">
            <v>0</v>
          </cell>
          <cell r="Q568">
            <v>220</v>
          </cell>
          <cell r="R568">
            <v>148</v>
          </cell>
          <cell r="S568">
            <v>7939.2</v>
          </cell>
          <cell r="T568">
            <v>0</v>
          </cell>
          <cell r="U568">
            <v>517.5</v>
          </cell>
          <cell r="V568">
            <v>0</v>
          </cell>
          <cell r="W568">
            <v>10</v>
          </cell>
          <cell r="X568">
            <v>72.650000000000006</v>
          </cell>
        </row>
        <row r="569">
          <cell r="D569" t="str">
            <v>1005</v>
          </cell>
          <cell r="E569" t="str">
            <v>徐建华</v>
          </cell>
          <cell r="F569">
            <v>37.43</v>
          </cell>
          <cell r="G569">
            <v>2500</v>
          </cell>
          <cell r="H569">
            <v>0</v>
          </cell>
          <cell r="I569">
            <v>500</v>
          </cell>
          <cell r="J569">
            <v>1000</v>
          </cell>
          <cell r="K569">
            <v>0</v>
          </cell>
          <cell r="L569">
            <v>200</v>
          </cell>
          <cell r="M569">
            <v>3267.24</v>
          </cell>
          <cell r="N569">
            <v>0</v>
          </cell>
          <cell r="O569">
            <v>0</v>
          </cell>
          <cell r="P569">
            <v>0</v>
          </cell>
          <cell r="Q569">
            <v>200</v>
          </cell>
          <cell r="R569">
            <v>240</v>
          </cell>
          <cell r="S569">
            <v>7427.24</v>
          </cell>
          <cell r="T569">
            <v>0</v>
          </cell>
          <cell r="U569">
            <v>517.5</v>
          </cell>
          <cell r="V569">
            <v>254</v>
          </cell>
          <cell r="W569">
            <v>10</v>
          </cell>
          <cell r="X569">
            <v>49.68</v>
          </cell>
        </row>
        <row r="570">
          <cell r="D570" t="str">
            <v>2001</v>
          </cell>
          <cell r="E570" t="str">
            <v>俞彩红</v>
          </cell>
          <cell r="F570">
            <v>36.31</v>
          </cell>
          <cell r="G570">
            <v>2480</v>
          </cell>
          <cell r="H570">
            <v>1717.2</v>
          </cell>
          <cell r="I570">
            <v>1320</v>
          </cell>
          <cell r="J570">
            <v>1500</v>
          </cell>
          <cell r="K570">
            <v>0</v>
          </cell>
          <cell r="L570">
            <v>180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330</v>
          </cell>
          <cell r="S570">
            <v>6867.2</v>
          </cell>
          <cell r="T570">
            <v>0</v>
          </cell>
          <cell r="U570">
            <v>517.5</v>
          </cell>
          <cell r="V570">
            <v>0</v>
          </cell>
          <cell r="W570">
            <v>10</v>
          </cell>
          <cell r="X570">
            <v>10.5</v>
          </cell>
        </row>
        <row r="571">
          <cell r="D571" t="str">
            <v>2005</v>
          </cell>
          <cell r="E571" t="str">
            <v>史银花</v>
          </cell>
          <cell r="F571">
            <v>13.13</v>
          </cell>
          <cell r="G571">
            <v>2480</v>
          </cell>
          <cell r="H571">
            <v>-2136.86</v>
          </cell>
          <cell r="I571">
            <v>1320</v>
          </cell>
          <cell r="J571">
            <v>1500</v>
          </cell>
          <cell r="K571">
            <v>0</v>
          </cell>
          <cell r="L571">
            <v>200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3363.14</v>
          </cell>
          <cell r="T571">
            <v>0</v>
          </cell>
          <cell r="U571">
            <v>517.5</v>
          </cell>
          <cell r="V571">
            <v>254</v>
          </cell>
          <cell r="W571">
            <v>10</v>
          </cell>
          <cell r="X571">
            <v>0</v>
          </cell>
        </row>
        <row r="572">
          <cell r="D572" t="str">
            <v>2009</v>
          </cell>
          <cell r="E572" t="str">
            <v>朱井云</v>
          </cell>
          <cell r="F572">
            <v>26.5</v>
          </cell>
          <cell r="G572">
            <v>3500</v>
          </cell>
          <cell r="H572">
            <v>540</v>
          </cell>
          <cell r="I572">
            <v>1000</v>
          </cell>
          <cell r="J572">
            <v>1000</v>
          </cell>
          <cell r="K572">
            <v>0</v>
          </cell>
          <cell r="L572">
            <v>140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200</v>
          </cell>
          <cell r="R572">
            <v>0</v>
          </cell>
          <cell r="S572">
            <v>6380</v>
          </cell>
          <cell r="T572">
            <v>0</v>
          </cell>
          <cell r="U572">
            <v>517.5</v>
          </cell>
          <cell r="V572">
            <v>0</v>
          </cell>
          <cell r="W572">
            <v>10</v>
          </cell>
          <cell r="X572">
            <v>25.88</v>
          </cell>
        </row>
        <row r="573">
          <cell r="D573" t="str">
            <v>3012</v>
          </cell>
          <cell r="E573" t="str">
            <v>陈鹏伟</v>
          </cell>
          <cell r="F573">
            <v>25.81</v>
          </cell>
          <cell r="G573">
            <v>3500</v>
          </cell>
          <cell r="H573">
            <v>457.2</v>
          </cell>
          <cell r="I573">
            <v>1100</v>
          </cell>
          <cell r="J573">
            <v>1000</v>
          </cell>
          <cell r="K573">
            <v>0</v>
          </cell>
          <cell r="L573">
            <v>100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200</v>
          </cell>
          <cell r="R573">
            <v>0</v>
          </cell>
          <cell r="S573">
            <v>6357.2</v>
          </cell>
          <cell r="T573">
            <v>0</v>
          </cell>
          <cell r="U573">
            <v>517.5</v>
          </cell>
          <cell r="V573">
            <v>0</v>
          </cell>
          <cell r="W573">
            <v>10</v>
          </cell>
          <cell r="X573">
            <v>25.19</v>
          </cell>
        </row>
        <row r="574">
          <cell r="D574" t="str">
            <v>3023</v>
          </cell>
          <cell r="E574" t="str">
            <v>张东</v>
          </cell>
          <cell r="F574">
            <v>39.44</v>
          </cell>
          <cell r="G574">
            <v>2480</v>
          </cell>
          <cell r="H574">
            <v>2092.8000000000002</v>
          </cell>
          <cell r="I574">
            <v>1320</v>
          </cell>
          <cell r="J574">
            <v>1500</v>
          </cell>
          <cell r="K574">
            <v>0</v>
          </cell>
          <cell r="L574">
            <v>180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330</v>
          </cell>
          <cell r="S574">
            <v>7242.8</v>
          </cell>
          <cell r="T574">
            <v>0</v>
          </cell>
          <cell r="U574">
            <v>517.5</v>
          </cell>
          <cell r="V574">
            <v>254</v>
          </cell>
          <cell r="W574">
            <v>10</v>
          </cell>
          <cell r="X574">
            <v>5.53</v>
          </cell>
        </row>
        <row r="575">
          <cell r="D575" t="str">
            <v>3919</v>
          </cell>
          <cell r="E575" t="str">
            <v>祝李萍</v>
          </cell>
          <cell r="F575">
            <v>21.44</v>
          </cell>
          <cell r="G575">
            <v>3500</v>
          </cell>
          <cell r="H575">
            <v>-67.2</v>
          </cell>
          <cell r="I575">
            <v>1200</v>
          </cell>
          <cell r="J575">
            <v>800</v>
          </cell>
          <cell r="K575">
            <v>50</v>
          </cell>
          <cell r="L575">
            <v>40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5522.8</v>
          </cell>
          <cell r="T575">
            <v>0</v>
          </cell>
          <cell r="U575">
            <v>517.5</v>
          </cell>
          <cell r="V575">
            <v>254</v>
          </cell>
          <cell r="W575">
            <v>0</v>
          </cell>
          <cell r="X575">
            <v>0</v>
          </cell>
        </row>
        <row r="576">
          <cell r="D576" t="str">
            <v>4089</v>
          </cell>
          <cell r="E576" t="str">
            <v>陈佩</v>
          </cell>
          <cell r="F576">
            <v>22</v>
          </cell>
          <cell r="G576">
            <v>2480</v>
          </cell>
          <cell r="H576">
            <v>0</v>
          </cell>
          <cell r="I576">
            <v>440</v>
          </cell>
          <cell r="J576">
            <v>980</v>
          </cell>
          <cell r="K576">
            <v>50</v>
          </cell>
          <cell r="L576">
            <v>40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200</v>
          </cell>
          <cell r="R576">
            <v>0</v>
          </cell>
          <cell r="S576">
            <v>4190</v>
          </cell>
          <cell r="T576">
            <v>30</v>
          </cell>
          <cell r="U576">
            <v>517.5</v>
          </cell>
          <cell r="V576">
            <v>254</v>
          </cell>
          <cell r="W576">
            <v>10</v>
          </cell>
          <cell r="X576">
            <v>0</v>
          </cell>
        </row>
        <row r="577">
          <cell r="D577" t="str">
            <v>5017</v>
          </cell>
          <cell r="E577" t="str">
            <v>陆嘉雯</v>
          </cell>
          <cell r="F577">
            <v>22</v>
          </cell>
          <cell r="G577">
            <v>3500</v>
          </cell>
          <cell r="H577">
            <v>0</v>
          </cell>
          <cell r="I577">
            <v>900</v>
          </cell>
          <cell r="J577">
            <v>700</v>
          </cell>
          <cell r="K577">
            <v>0</v>
          </cell>
          <cell r="L577">
            <v>40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200</v>
          </cell>
          <cell r="R577">
            <v>0</v>
          </cell>
          <cell r="S577">
            <v>5340</v>
          </cell>
          <cell r="T577">
            <v>0</v>
          </cell>
          <cell r="U577">
            <v>517.5</v>
          </cell>
          <cell r="V577">
            <v>0</v>
          </cell>
          <cell r="W577">
            <v>0</v>
          </cell>
          <cell r="X577">
            <v>0</v>
          </cell>
        </row>
        <row r="578">
          <cell r="D578" t="str">
            <v>6001</v>
          </cell>
          <cell r="E578" t="str">
            <v>王晴</v>
          </cell>
          <cell r="F578">
            <v>36.69</v>
          </cell>
          <cell r="G578">
            <v>2480</v>
          </cell>
          <cell r="H578">
            <v>0</v>
          </cell>
          <cell r="I578">
            <v>240</v>
          </cell>
          <cell r="J578">
            <v>752</v>
          </cell>
          <cell r="K578">
            <v>0</v>
          </cell>
          <cell r="L578">
            <v>120</v>
          </cell>
          <cell r="M578">
            <v>3651.57</v>
          </cell>
          <cell r="N578">
            <v>0</v>
          </cell>
          <cell r="O578">
            <v>0</v>
          </cell>
          <cell r="P578">
            <v>0</v>
          </cell>
          <cell r="Q578">
            <v>200</v>
          </cell>
          <cell r="R578">
            <v>60</v>
          </cell>
          <cell r="S578">
            <v>7383.57</v>
          </cell>
          <cell r="T578">
            <v>0</v>
          </cell>
          <cell r="U578">
            <v>517.5</v>
          </cell>
          <cell r="V578">
            <v>0</v>
          </cell>
          <cell r="W578">
            <v>0</v>
          </cell>
          <cell r="X578">
            <v>85.98</v>
          </cell>
        </row>
        <row r="579">
          <cell r="D579" t="str">
            <v>6003</v>
          </cell>
          <cell r="E579" t="str">
            <v>胡亚军</v>
          </cell>
          <cell r="F579">
            <v>43.38</v>
          </cell>
          <cell r="G579">
            <v>2480</v>
          </cell>
          <cell r="H579">
            <v>0</v>
          </cell>
          <cell r="I579">
            <v>240</v>
          </cell>
          <cell r="J579">
            <v>736</v>
          </cell>
          <cell r="K579">
            <v>0</v>
          </cell>
          <cell r="L579">
            <v>200</v>
          </cell>
          <cell r="M579">
            <v>4565.3999999999996</v>
          </cell>
          <cell r="N579">
            <v>106</v>
          </cell>
          <cell r="O579">
            <v>0</v>
          </cell>
          <cell r="P579">
            <v>0</v>
          </cell>
          <cell r="Q579">
            <v>472</v>
          </cell>
          <cell r="R579">
            <v>0</v>
          </cell>
          <cell r="S579">
            <v>8799.4</v>
          </cell>
          <cell r="T579">
            <v>0</v>
          </cell>
          <cell r="U579">
            <v>517.5</v>
          </cell>
          <cell r="V579">
            <v>0</v>
          </cell>
          <cell r="W579">
            <v>10</v>
          </cell>
          <cell r="X579">
            <v>38.46</v>
          </cell>
        </row>
        <row r="580">
          <cell r="D580" t="str">
            <v>6004</v>
          </cell>
          <cell r="E580" t="str">
            <v>魏加刚</v>
          </cell>
          <cell r="F580">
            <v>30</v>
          </cell>
          <cell r="G580">
            <v>2480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140</v>
          </cell>
          <cell r="M580">
            <v>3160</v>
          </cell>
          <cell r="N580">
            <v>80</v>
          </cell>
          <cell r="O580">
            <v>0</v>
          </cell>
          <cell r="P580">
            <v>0</v>
          </cell>
          <cell r="Q580">
            <v>5</v>
          </cell>
          <cell r="R580">
            <v>110</v>
          </cell>
          <cell r="S580">
            <v>5755</v>
          </cell>
          <cell r="T580">
            <v>0</v>
          </cell>
          <cell r="U580">
            <v>517.5</v>
          </cell>
          <cell r="V580">
            <v>0</v>
          </cell>
          <cell r="W580">
            <v>10</v>
          </cell>
          <cell r="X580">
            <v>0</v>
          </cell>
        </row>
        <row r="581">
          <cell r="D581" t="str">
            <v>6005</v>
          </cell>
          <cell r="E581" t="str">
            <v>宋志明</v>
          </cell>
          <cell r="F581">
            <v>40.25</v>
          </cell>
          <cell r="G581">
            <v>2480</v>
          </cell>
          <cell r="H581">
            <v>0</v>
          </cell>
          <cell r="I581">
            <v>240</v>
          </cell>
          <cell r="J581">
            <v>736</v>
          </cell>
          <cell r="K581">
            <v>0</v>
          </cell>
          <cell r="L581">
            <v>140</v>
          </cell>
          <cell r="M581">
            <v>3986.63</v>
          </cell>
          <cell r="N581">
            <v>98</v>
          </cell>
          <cell r="O581">
            <v>0</v>
          </cell>
          <cell r="P581">
            <v>0</v>
          </cell>
          <cell r="Q581">
            <v>509</v>
          </cell>
          <cell r="R581">
            <v>0</v>
          </cell>
          <cell r="S581">
            <v>8189.63</v>
          </cell>
          <cell r="T581">
            <v>0</v>
          </cell>
          <cell r="U581">
            <v>517.5</v>
          </cell>
          <cell r="V581">
            <v>254</v>
          </cell>
          <cell r="W581">
            <v>10</v>
          </cell>
          <cell r="X581">
            <v>72.540000000000006</v>
          </cell>
        </row>
        <row r="582">
          <cell r="D582" t="str">
            <v>6006</v>
          </cell>
          <cell r="E582" t="str">
            <v>王春艳</v>
          </cell>
          <cell r="F582">
            <v>40.5</v>
          </cell>
          <cell r="G582">
            <v>2480</v>
          </cell>
          <cell r="H582">
            <v>0</v>
          </cell>
          <cell r="I582">
            <v>240</v>
          </cell>
          <cell r="J582">
            <v>736</v>
          </cell>
          <cell r="K582">
            <v>0</v>
          </cell>
          <cell r="L582">
            <v>160</v>
          </cell>
          <cell r="M582">
            <v>4032.86</v>
          </cell>
          <cell r="N582">
            <v>99</v>
          </cell>
          <cell r="O582">
            <v>0</v>
          </cell>
          <cell r="P582">
            <v>0</v>
          </cell>
          <cell r="Q582">
            <v>460</v>
          </cell>
          <cell r="R582">
            <v>0</v>
          </cell>
          <cell r="S582">
            <v>8207.86</v>
          </cell>
          <cell r="T582">
            <v>0</v>
          </cell>
          <cell r="U582">
            <v>517.5</v>
          </cell>
          <cell r="V582">
            <v>254</v>
          </cell>
          <cell r="W582">
            <v>10</v>
          </cell>
          <cell r="X582">
            <v>58.09</v>
          </cell>
        </row>
        <row r="583">
          <cell r="D583" t="str">
            <v>6007</v>
          </cell>
          <cell r="E583" t="str">
            <v>唐立</v>
          </cell>
          <cell r="F583">
            <v>41.31</v>
          </cell>
          <cell r="G583">
            <v>2480</v>
          </cell>
          <cell r="H583">
            <v>0</v>
          </cell>
          <cell r="I583">
            <v>240</v>
          </cell>
          <cell r="J583">
            <v>736</v>
          </cell>
          <cell r="K583">
            <v>0</v>
          </cell>
          <cell r="L583">
            <v>180</v>
          </cell>
          <cell r="M583">
            <v>4182.63</v>
          </cell>
          <cell r="N583">
            <v>88</v>
          </cell>
          <cell r="O583">
            <v>0</v>
          </cell>
          <cell r="P583">
            <v>0</v>
          </cell>
          <cell r="Q583">
            <v>299</v>
          </cell>
          <cell r="R583">
            <v>30</v>
          </cell>
          <cell r="S583">
            <v>8175.63</v>
          </cell>
          <cell r="T583">
            <v>0</v>
          </cell>
          <cell r="U583">
            <v>517.5</v>
          </cell>
          <cell r="V583">
            <v>254</v>
          </cell>
          <cell r="W583">
            <v>10</v>
          </cell>
          <cell r="X583">
            <v>57.12</v>
          </cell>
        </row>
        <row r="584">
          <cell r="D584" t="str">
            <v>6008</v>
          </cell>
          <cell r="E584" t="str">
            <v>张海军</v>
          </cell>
          <cell r="F584">
            <v>39.25</v>
          </cell>
          <cell r="G584">
            <v>2480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200</v>
          </cell>
          <cell r="M584">
            <v>6111.04</v>
          </cell>
          <cell r="N584">
            <v>48</v>
          </cell>
          <cell r="O584">
            <v>0</v>
          </cell>
          <cell r="P584">
            <v>0</v>
          </cell>
          <cell r="Q584">
            <v>200</v>
          </cell>
          <cell r="R584">
            <v>130</v>
          </cell>
          <cell r="S584">
            <v>8909.0400000000009</v>
          </cell>
          <cell r="T584">
            <v>0</v>
          </cell>
          <cell r="U584">
            <v>517.5</v>
          </cell>
          <cell r="V584">
            <v>0</v>
          </cell>
          <cell r="W584">
            <v>10</v>
          </cell>
          <cell r="X584">
            <v>60.93</v>
          </cell>
        </row>
        <row r="585">
          <cell r="D585" t="str">
            <v>7301</v>
          </cell>
          <cell r="E585" t="str">
            <v>汤晓丹</v>
          </cell>
          <cell r="F585">
            <v>25.56</v>
          </cell>
          <cell r="G585">
            <v>2500</v>
          </cell>
          <cell r="H585">
            <v>427.2</v>
          </cell>
          <cell r="I585">
            <v>1800</v>
          </cell>
          <cell r="J585">
            <v>1500</v>
          </cell>
          <cell r="K585">
            <v>50</v>
          </cell>
          <cell r="L585">
            <v>40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200</v>
          </cell>
          <cell r="R585">
            <v>379.5</v>
          </cell>
          <cell r="S585">
            <v>6137.7</v>
          </cell>
          <cell r="T585">
            <v>0</v>
          </cell>
          <cell r="U585">
            <v>517.5</v>
          </cell>
          <cell r="V585">
            <v>0</v>
          </cell>
          <cell r="W585">
            <v>10</v>
          </cell>
          <cell r="X585">
            <v>3.6</v>
          </cell>
        </row>
        <row r="586">
          <cell r="D586" t="str">
            <v>8003</v>
          </cell>
          <cell r="E586" t="str">
            <v>顾战安</v>
          </cell>
          <cell r="F586">
            <v>26.13</v>
          </cell>
          <cell r="G586">
            <v>2480</v>
          </cell>
          <cell r="H586">
            <v>495.6</v>
          </cell>
          <cell r="I586">
            <v>2140</v>
          </cell>
          <cell r="J586">
            <v>2380</v>
          </cell>
          <cell r="K586">
            <v>50</v>
          </cell>
          <cell r="L586">
            <v>200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200</v>
          </cell>
          <cell r="R586">
            <v>0</v>
          </cell>
          <cell r="S586">
            <v>7945.6</v>
          </cell>
          <cell r="T586">
            <v>0</v>
          </cell>
          <cell r="U586">
            <v>517.5</v>
          </cell>
          <cell r="V586">
            <v>1006</v>
          </cell>
          <cell r="W586">
            <v>10</v>
          </cell>
          <cell r="X586">
            <v>0</v>
          </cell>
        </row>
        <row r="587">
          <cell r="D587" t="str">
            <v>8004</v>
          </cell>
          <cell r="E587" t="str">
            <v>刘雄伟</v>
          </cell>
          <cell r="F587">
            <v>26.81</v>
          </cell>
          <cell r="G587">
            <v>2480</v>
          </cell>
          <cell r="H587">
            <v>577.20000000000005</v>
          </cell>
          <cell r="I587">
            <v>2140</v>
          </cell>
          <cell r="J587">
            <v>2380</v>
          </cell>
          <cell r="K587">
            <v>50</v>
          </cell>
          <cell r="L587">
            <v>160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200</v>
          </cell>
          <cell r="R587">
            <v>0</v>
          </cell>
          <cell r="S587">
            <v>7987.2</v>
          </cell>
          <cell r="T587">
            <v>0</v>
          </cell>
          <cell r="U587">
            <v>517.5</v>
          </cell>
          <cell r="V587">
            <v>254</v>
          </cell>
          <cell r="W587">
            <v>10</v>
          </cell>
          <cell r="X587">
            <v>178.93</v>
          </cell>
        </row>
        <row r="588">
          <cell r="D588" t="str">
            <v>8005</v>
          </cell>
          <cell r="E588" t="str">
            <v>孙丽丽</v>
          </cell>
          <cell r="F588">
            <v>22</v>
          </cell>
          <cell r="G588">
            <v>7420</v>
          </cell>
          <cell r="H588">
            <v>0</v>
          </cell>
          <cell r="I588">
            <v>7000</v>
          </cell>
          <cell r="J588">
            <v>1280</v>
          </cell>
          <cell r="K588">
            <v>100</v>
          </cell>
          <cell r="L588">
            <v>180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200</v>
          </cell>
          <cell r="R588">
            <v>0</v>
          </cell>
          <cell r="S588">
            <v>16180</v>
          </cell>
          <cell r="T588">
            <v>0</v>
          </cell>
          <cell r="U588">
            <v>517.5</v>
          </cell>
          <cell r="V588">
            <v>1496</v>
          </cell>
          <cell r="W588">
            <v>10</v>
          </cell>
          <cell r="X588">
            <v>2449.9499999999998</v>
          </cell>
        </row>
        <row r="589">
          <cell r="D589" t="str">
            <v>8007</v>
          </cell>
          <cell r="E589" t="str">
            <v>刘加勇</v>
          </cell>
          <cell r="F589">
            <v>27</v>
          </cell>
          <cell r="G589">
            <v>2480</v>
          </cell>
          <cell r="H589">
            <v>600</v>
          </cell>
          <cell r="I589">
            <v>1440</v>
          </cell>
          <cell r="J589">
            <v>1380</v>
          </cell>
          <cell r="K589">
            <v>50</v>
          </cell>
          <cell r="L589">
            <v>200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200</v>
          </cell>
          <cell r="R589">
            <v>0</v>
          </cell>
          <cell r="S589">
            <v>6350</v>
          </cell>
          <cell r="T589">
            <v>0</v>
          </cell>
          <cell r="U589">
            <v>517.5</v>
          </cell>
          <cell r="V589">
            <v>254</v>
          </cell>
          <cell r="W589">
            <v>10</v>
          </cell>
          <cell r="X589">
            <v>0</v>
          </cell>
        </row>
        <row r="590">
          <cell r="D590" t="str">
            <v>8008</v>
          </cell>
          <cell r="E590" t="str">
            <v>吉祥</v>
          </cell>
          <cell r="F590">
            <v>31</v>
          </cell>
          <cell r="G590">
            <v>2480</v>
          </cell>
          <cell r="H590">
            <v>1080</v>
          </cell>
          <cell r="I590">
            <v>1440</v>
          </cell>
          <cell r="J590">
            <v>1580</v>
          </cell>
          <cell r="K590">
            <v>50</v>
          </cell>
          <cell r="L590">
            <v>200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200</v>
          </cell>
          <cell r="R590">
            <v>0</v>
          </cell>
          <cell r="S590">
            <v>7030</v>
          </cell>
          <cell r="T590">
            <v>0</v>
          </cell>
          <cell r="U590">
            <v>517.5</v>
          </cell>
          <cell r="V590">
            <v>254</v>
          </cell>
          <cell r="W590">
            <v>10</v>
          </cell>
          <cell r="X590">
            <v>0</v>
          </cell>
        </row>
        <row r="591">
          <cell r="D591" t="str">
            <v>8009</v>
          </cell>
          <cell r="E591" t="str">
            <v>顾德兴</v>
          </cell>
          <cell r="F591">
            <v>22.38</v>
          </cell>
          <cell r="G591">
            <v>2480</v>
          </cell>
          <cell r="H591">
            <v>45.6</v>
          </cell>
          <cell r="I591">
            <v>2320</v>
          </cell>
          <cell r="J591">
            <v>1500</v>
          </cell>
          <cell r="K591">
            <v>0</v>
          </cell>
          <cell r="L591">
            <v>200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200</v>
          </cell>
          <cell r="R591">
            <v>120</v>
          </cell>
          <cell r="S591">
            <v>6625.6</v>
          </cell>
          <cell r="T591">
            <v>0</v>
          </cell>
          <cell r="U591">
            <v>517.5</v>
          </cell>
          <cell r="V591">
            <v>254</v>
          </cell>
          <cell r="W591">
            <v>10</v>
          </cell>
          <cell r="X591">
            <v>25.62</v>
          </cell>
        </row>
        <row r="592">
          <cell r="D592" t="str">
            <v>8010</v>
          </cell>
          <cell r="E592" t="str">
            <v>高洁</v>
          </cell>
          <cell r="F592">
            <v>24.38</v>
          </cell>
          <cell r="G592">
            <v>2480</v>
          </cell>
          <cell r="H592">
            <v>285.60000000000002</v>
          </cell>
          <cell r="I592">
            <v>1440</v>
          </cell>
          <cell r="J592">
            <v>1080</v>
          </cell>
          <cell r="K592">
            <v>50</v>
          </cell>
          <cell r="L592">
            <v>200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200</v>
          </cell>
          <cell r="R592">
            <v>0</v>
          </cell>
          <cell r="S592">
            <v>5735.6</v>
          </cell>
          <cell r="T592">
            <v>30</v>
          </cell>
          <cell r="U592">
            <v>517.5</v>
          </cell>
          <cell r="V592">
            <v>254</v>
          </cell>
          <cell r="W592">
            <v>10</v>
          </cell>
          <cell r="X592">
            <v>0</v>
          </cell>
        </row>
        <row r="593">
          <cell r="D593" t="str">
            <v>8011</v>
          </cell>
          <cell r="E593" t="str">
            <v>宋彦海</v>
          </cell>
          <cell r="F593">
            <v>32.799999999999997</v>
          </cell>
          <cell r="G593">
            <v>2480</v>
          </cell>
          <cell r="H593">
            <v>1296</v>
          </cell>
          <cell r="I593">
            <v>1940</v>
          </cell>
          <cell r="J593">
            <v>1880</v>
          </cell>
          <cell r="K593">
            <v>50</v>
          </cell>
          <cell r="L593">
            <v>200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7846</v>
          </cell>
          <cell r="T593">
            <v>0</v>
          </cell>
          <cell r="U593">
            <v>517.5</v>
          </cell>
          <cell r="V593">
            <v>254</v>
          </cell>
          <cell r="W593">
            <v>10</v>
          </cell>
          <cell r="X593">
            <v>0</v>
          </cell>
        </row>
        <row r="594">
          <cell r="D594" t="str">
            <v>8013</v>
          </cell>
          <cell r="E594" t="str">
            <v>张忠</v>
          </cell>
          <cell r="F594">
            <v>26.5</v>
          </cell>
          <cell r="G594">
            <v>2480</v>
          </cell>
          <cell r="H594">
            <v>540</v>
          </cell>
          <cell r="I594">
            <v>1320</v>
          </cell>
          <cell r="J594">
            <v>2000</v>
          </cell>
          <cell r="K594">
            <v>50</v>
          </cell>
          <cell r="L594">
            <v>200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200</v>
          </cell>
          <cell r="R594">
            <v>140</v>
          </cell>
          <cell r="S594">
            <v>6650</v>
          </cell>
          <cell r="T594">
            <v>0</v>
          </cell>
          <cell r="U594">
            <v>517.5</v>
          </cell>
          <cell r="V594">
            <v>254</v>
          </cell>
          <cell r="W594">
            <v>0</v>
          </cell>
          <cell r="X594">
            <v>0</v>
          </cell>
        </row>
        <row r="595">
          <cell r="D595" t="str">
            <v>8014</v>
          </cell>
          <cell r="E595" t="str">
            <v>邱建南</v>
          </cell>
          <cell r="F595">
            <v>28.44</v>
          </cell>
          <cell r="G595">
            <v>2480</v>
          </cell>
          <cell r="H595">
            <v>772.8</v>
          </cell>
          <cell r="I595">
            <v>1620</v>
          </cell>
          <cell r="J595">
            <v>1000</v>
          </cell>
          <cell r="K595">
            <v>200</v>
          </cell>
          <cell r="L595">
            <v>200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200</v>
          </cell>
          <cell r="R595">
            <v>77</v>
          </cell>
          <cell r="S595">
            <v>6395.8</v>
          </cell>
          <cell r="T595">
            <v>0</v>
          </cell>
          <cell r="U595">
            <v>0</v>
          </cell>
          <cell r="V595">
            <v>254</v>
          </cell>
          <cell r="W595">
            <v>10</v>
          </cell>
          <cell r="X595">
            <v>0</v>
          </cell>
        </row>
        <row r="596">
          <cell r="D596" t="str">
            <v>8015</v>
          </cell>
          <cell r="E596" t="str">
            <v>谢杰</v>
          </cell>
          <cell r="F596">
            <v>26.13</v>
          </cell>
          <cell r="G596">
            <v>2480</v>
          </cell>
          <cell r="H596">
            <v>495.6</v>
          </cell>
          <cell r="I596">
            <v>2320</v>
          </cell>
          <cell r="J596">
            <v>1500</v>
          </cell>
          <cell r="K596">
            <v>50</v>
          </cell>
          <cell r="L596">
            <v>200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200</v>
          </cell>
          <cell r="R596">
            <v>240</v>
          </cell>
          <cell r="S596">
            <v>7005.6</v>
          </cell>
          <cell r="T596">
            <v>30</v>
          </cell>
          <cell r="U596">
            <v>517.5</v>
          </cell>
          <cell r="V596">
            <v>254</v>
          </cell>
          <cell r="W596">
            <v>10</v>
          </cell>
          <cell r="X596">
            <v>0</v>
          </cell>
        </row>
        <row r="597">
          <cell r="D597" t="str">
            <v>8016</v>
          </cell>
          <cell r="E597" t="str">
            <v>周从华</v>
          </cell>
          <cell r="F597">
            <v>34.9</v>
          </cell>
          <cell r="G597">
            <v>2480</v>
          </cell>
          <cell r="H597">
            <v>1548</v>
          </cell>
          <cell r="I597">
            <v>1440</v>
          </cell>
          <cell r="J597">
            <v>1380</v>
          </cell>
          <cell r="K597">
            <v>0</v>
          </cell>
          <cell r="L597">
            <v>200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7048</v>
          </cell>
          <cell r="T597">
            <v>0</v>
          </cell>
          <cell r="U597">
            <v>517.5</v>
          </cell>
          <cell r="V597">
            <v>0</v>
          </cell>
          <cell r="W597">
            <v>10</v>
          </cell>
          <cell r="X597">
            <v>0</v>
          </cell>
        </row>
        <row r="598">
          <cell r="D598" t="str">
            <v>8017</v>
          </cell>
          <cell r="E598" t="str">
            <v>周小四</v>
          </cell>
          <cell r="F598">
            <v>26.13</v>
          </cell>
          <cell r="G598">
            <v>2480</v>
          </cell>
          <cell r="H598">
            <v>495.6</v>
          </cell>
          <cell r="I598">
            <v>1820</v>
          </cell>
          <cell r="J598">
            <v>1500</v>
          </cell>
          <cell r="K598">
            <v>0</v>
          </cell>
          <cell r="L598">
            <v>200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200</v>
          </cell>
          <cell r="R598">
            <v>81.45</v>
          </cell>
          <cell r="S598">
            <v>6614.15</v>
          </cell>
          <cell r="T598">
            <v>0</v>
          </cell>
          <cell r="U598">
            <v>517.5</v>
          </cell>
          <cell r="V598">
            <v>0</v>
          </cell>
          <cell r="W598">
            <v>10</v>
          </cell>
          <cell r="X598">
            <v>0</v>
          </cell>
        </row>
        <row r="599">
          <cell r="D599" t="str">
            <v>8018</v>
          </cell>
          <cell r="E599" t="str">
            <v>吕秀红</v>
          </cell>
          <cell r="F599">
            <v>30.63</v>
          </cell>
          <cell r="G599">
            <v>2480</v>
          </cell>
          <cell r="H599">
            <v>1035.5999999999999</v>
          </cell>
          <cell r="I599">
            <v>1120</v>
          </cell>
          <cell r="J599">
            <v>1500</v>
          </cell>
          <cell r="K599">
            <v>0</v>
          </cell>
          <cell r="L599">
            <v>200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200</v>
          </cell>
          <cell r="R599">
            <v>81.45</v>
          </cell>
          <cell r="S599">
            <v>6454.15</v>
          </cell>
          <cell r="T599">
            <v>0</v>
          </cell>
          <cell r="U599">
            <v>517.5</v>
          </cell>
          <cell r="V599">
            <v>254</v>
          </cell>
          <cell r="W599">
            <v>10</v>
          </cell>
          <cell r="X599">
            <v>0</v>
          </cell>
        </row>
        <row r="600">
          <cell r="D600" t="str">
            <v>8020</v>
          </cell>
          <cell r="E600" t="str">
            <v>张国民</v>
          </cell>
          <cell r="F600">
            <v>29</v>
          </cell>
          <cell r="G600">
            <v>2480</v>
          </cell>
          <cell r="H600">
            <v>840</v>
          </cell>
          <cell r="I600">
            <v>920</v>
          </cell>
          <cell r="J600">
            <v>1500</v>
          </cell>
          <cell r="K600">
            <v>0</v>
          </cell>
          <cell r="L600">
            <v>200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200</v>
          </cell>
          <cell r="R600">
            <v>135</v>
          </cell>
          <cell r="S600">
            <v>6005</v>
          </cell>
          <cell r="T600">
            <v>0</v>
          </cell>
          <cell r="U600">
            <v>517.5</v>
          </cell>
          <cell r="V600">
            <v>254</v>
          </cell>
          <cell r="W600">
            <v>10</v>
          </cell>
          <cell r="X600">
            <v>7.01</v>
          </cell>
        </row>
        <row r="601">
          <cell r="D601" t="str">
            <v>8021</v>
          </cell>
          <cell r="E601" t="str">
            <v>潘爱国</v>
          </cell>
          <cell r="F601">
            <v>24.38</v>
          </cell>
          <cell r="G601">
            <v>2480</v>
          </cell>
          <cell r="H601">
            <v>285.60000000000002</v>
          </cell>
          <cell r="I601">
            <v>540</v>
          </cell>
          <cell r="J601">
            <v>1880</v>
          </cell>
          <cell r="K601">
            <v>0</v>
          </cell>
          <cell r="L601">
            <v>200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200</v>
          </cell>
          <cell r="R601">
            <v>0</v>
          </cell>
          <cell r="S601">
            <v>5585.6</v>
          </cell>
          <cell r="T601">
            <v>0</v>
          </cell>
          <cell r="U601">
            <v>517.5</v>
          </cell>
          <cell r="V601">
            <v>254</v>
          </cell>
          <cell r="W601">
            <v>10</v>
          </cell>
          <cell r="X601">
            <v>0</v>
          </cell>
        </row>
        <row r="602">
          <cell r="D602" t="str">
            <v>8025</v>
          </cell>
          <cell r="E602" t="str">
            <v>周元妹</v>
          </cell>
          <cell r="F602">
            <v>23.56</v>
          </cell>
          <cell r="G602">
            <v>3500</v>
          </cell>
          <cell r="H602">
            <v>187.2</v>
          </cell>
          <cell r="I602">
            <v>1300</v>
          </cell>
          <cell r="J602">
            <v>1000</v>
          </cell>
          <cell r="K602">
            <v>50</v>
          </cell>
          <cell r="L602">
            <v>180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200</v>
          </cell>
          <cell r="R602">
            <v>0</v>
          </cell>
          <cell r="S602">
            <v>6417.2</v>
          </cell>
          <cell r="T602">
            <v>0</v>
          </cell>
          <cell r="U602">
            <v>517.5</v>
          </cell>
          <cell r="V602">
            <v>254</v>
          </cell>
          <cell r="W602">
            <v>10</v>
          </cell>
          <cell r="X602">
            <v>0</v>
          </cell>
        </row>
        <row r="603">
          <cell r="D603" t="str">
            <v>8026</v>
          </cell>
          <cell r="E603" t="str">
            <v>方强</v>
          </cell>
          <cell r="F603">
            <v>22.63</v>
          </cell>
          <cell r="G603">
            <v>3500</v>
          </cell>
          <cell r="H603">
            <v>75.599999999999994</v>
          </cell>
          <cell r="I603">
            <v>2000</v>
          </cell>
          <cell r="J603">
            <v>1950</v>
          </cell>
          <cell r="K603">
            <v>50</v>
          </cell>
          <cell r="L603">
            <v>180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200</v>
          </cell>
          <cell r="R603">
            <v>0</v>
          </cell>
          <cell r="S603">
            <v>7955.6</v>
          </cell>
          <cell r="T603">
            <v>30</v>
          </cell>
          <cell r="U603">
            <v>517.5</v>
          </cell>
          <cell r="V603">
            <v>254</v>
          </cell>
          <cell r="W603">
            <v>10</v>
          </cell>
          <cell r="X603">
            <v>5.52</v>
          </cell>
        </row>
        <row r="604">
          <cell r="D604" t="str">
            <v>8030</v>
          </cell>
          <cell r="E604" t="str">
            <v>黄道满</v>
          </cell>
          <cell r="F604">
            <v>19.809999999999999</v>
          </cell>
          <cell r="G604">
            <v>3500</v>
          </cell>
          <cell r="H604">
            <v>-262.8</v>
          </cell>
          <cell r="I604">
            <v>1500</v>
          </cell>
          <cell r="J604">
            <v>1500</v>
          </cell>
          <cell r="K604">
            <v>50</v>
          </cell>
          <cell r="L604">
            <v>200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6487.2</v>
          </cell>
          <cell r="T604">
            <v>0</v>
          </cell>
          <cell r="U604">
            <v>517.5</v>
          </cell>
          <cell r="V604">
            <v>254</v>
          </cell>
          <cell r="W604">
            <v>10</v>
          </cell>
          <cell r="X604">
            <v>0</v>
          </cell>
        </row>
        <row r="605">
          <cell r="D605" t="str">
            <v>8032</v>
          </cell>
          <cell r="E605" t="str">
            <v>龚燕</v>
          </cell>
          <cell r="F605">
            <v>22.88</v>
          </cell>
          <cell r="G605">
            <v>3500</v>
          </cell>
          <cell r="H605">
            <v>105.6</v>
          </cell>
          <cell r="I605">
            <v>1000</v>
          </cell>
          <cell r="J605">
            <v>1000</v>
          </cell>
          <cell r="K605">
            <v>50</v>
          </cell>
          <cell r="L605">
            <v>40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200</v>
          </cell>
          <cell r="R605">
            <v>0</v>
          </cell>
          <cell r="S605">
            <v>5895.6</v>
          </cell>
          <cell r="T605">
            <v>0</v>
          </cell>
          <cell r="U605">
            <v>517.5</v>
          </cell>
          <cell r="V605">
            <v>254</v>
          </cell>
          <cell r="W605">
            <v>10</v>
          </cell>
          <cell r="X605">
            <v>3.72</v>
          </cell>
        </row>
        <row r="606">
          <cell r="D606" t="str">
            <v>8033</v>
          </cell>
          <cell r="E606" t="str">
            <v>陈裴</v>
          </cell>
          <cell r="F606">
            <v>25</v>
          </cell>
          <cell r="G606">
            <v>3500</v>
          </cell>
          <cell r="H606">
            <v>360</v>
          </cell>
          <cell r="I606">
            <v>1300</v>
          </cell>
          <cell r="J606">
            <v>1000</v>
          </cell>
          <cell r="K606">
            <v>50</v>
          </cell>
          <cell r="L606">
            <v>140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100</v>
          </cell>
          <cell r="R606">
            <v>0</v>
          </cell>
          <cell r="S606">
            <v>6450</v>
          </cell>
          <cell r="T606">
            <v>0</v>
          </cell>
          <cell r="U606">
            <v>517.5</v>
          </cell>
          <cell r="V606">
            <v>254</v>
          </cell>
          <cell r="W606">
            <v>10</v>
          </cell>
          <cell r="X606">
            <v>0</v>
          </cell>
        </row>
        <row r="607">
          <cell r="D607" t="str">
            <v>8034</v>
          </cell>
          <cell r="E607" t="str">
            <v>邓杨</v>
          </cell>
          <cell r="F607">
            <v>19.440000000000001</v>
          </cell>
          <cell r="G607">
            <v>3500</v>
          </cell>
          <cell r="H607">
            <v>-307.2</v>
          </cell>
          <cell r="I607">
            <v>1500</v>
          </cell>
          <cell r="J607">
            <v>1500</v>
          </cell>
          <cell r="K607">
            <v>50</v>
          </cell>
          <cell r="L607">
            <v>60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6302.8</v>
          </cell>
          <cell r="T607">
            <v>0</v>
          </cell>
          <cell r="U607">
            <v>517.5</v>
          </cell>
          <cell r="V607">
            <v>254</v>
          </cell>
          <cell r="W607">
            <v>0</v>
          </cell>
          <cell r="X607">
            <v>0</v>
          </cell>
        </row>
        <row r="608">
          <cell r="D608" t="str">
            <v>8035</v>
          </cell>
          <cell r="E608" t="str">
            <v>吴春燕</v>
          </cell>
          <cell r="F608">
            <v>26.63</v>
          </cell>
          <cell r="G608">
            <v>2480</v>
          </cell>
          <cell r="H608">
            <v>555.6</v>
          </cell>
          <cell r="I608">
            <v>1340</v>
          </cell>
          <cell r="J608">
            <v>1380</v>
          </cell>
          <cell r="K608">
            <v>550</v>
          </cell>
          <cell r="L608">
            <v>200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200</v>
          </cell>
          <cell r="R608">
            <v>0</v>
          </cell>
          <cell r="S608">
            <v>6705.6</v>
          </cell>
          <cell r="T608">
            <v>0</v>
          </cell>
          <cell r="U608">
            <v>517.5</v>
          </cell>
          <cell r="V608">
            <v>254</v>
          </cell>
          <cell r="W608">
            <v>10</v>
          </cell>
          <cell r="X608">
            <v>0</v>
          </cell>
        </row>
        <row r="609">
          <cell r="D609" t="str">
            <v>8038</v>
          </cell>
          <cell r="E609" t="str">
            <v>诸东英</v>
          </cell>
          <cell r="F609">
            <v>22.25</v>
          </cell>
          <cell r="G609">
            <v>2480</v>
          </cell>
          <cell r="H609">
            <v>30</v>
          </cell>
          <cell r="I609">
            <v>540</v>
          </cell>
          <cell r="J609">
            <v>1180</v>
          </cell>
          <cell r="K609">
            <v>200</v>
          </cell>
          <cell r="L609">
            <v>200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200</v>
          </cell>
          <cell r="R609">
            <v>0</v>
          </cell>
          <cell r="S609">
            <v>4830</v>
          </cell>
          <cell r="T609">
            <v>0</v>
          </cell>
          <cell r="U609">
            <v>517.5</v>
          </cell>
          <cell r="V609">
            <v>254</v>
          </cell>
          <cell r="W609">
            <v>10</v>
          </cell>
          <cell r="X609">
            <v>0</v>
          </cell>
        </row>
        <row r="610">
          <cell r="D610" t="str">
            <v>8040</v>
          </cell>
          <cell r="E610" t="str">
            <v>高华</v>
          </cell>
          <cell r="F610">
            <v>22</v>
          </cell>
          <cell r="G610">
            <v>2480</v>
          </cell>
          <cell r="H610">
            <v>0</v>
          </cell>
          <cell r="I610">
            <v>540</v>
          </cell>
          <cell r="J610">
            <v>1080</v>
          </cell>
          <cell r="K610">
            <v>250</v>
          </cell>
          <cell r="L610">
            <v>100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200</v>
          </cell>
          <cell r="R610">
            <v>0</v>
          </cell>
          <cell r="S610">
            <v>4650</v>
          </cell>
          <cell r="T610">
            <v>0</v>
          </cell>
          <cell r="U610">
            <v>517.5</v>
          </cell>
          <cell r="V610">
            <v>254</v>
          </cell>
          <cell r="W610">
            <v>10</v>
          </cell>
          <cell r="X610">
            <v>0</v>
          </cell>
        </row>
        <row r="611">
          <cell r="D611" t="str">
            <v>8042</v>
          </cell>
          <cell r="E611" t="str">
            <v>盛丽娜</v>
          </cell>
          <cell r="F611">
            <v>22</v>
          </cell>
          <cell r="G611">
            <v>2480</v>
          </cell>
          <cell r="H611">
            <v>0</v>
          </cell>
          <cell r="I611">
            <v>740</v>
          </cell>
          <cell r="J611">
            <v>1080</v>
          </cell>
          <cell r="K611">
            <v>250</v>
          </cell>
          <cell r="L611">
            <v>40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200</v>
          </cell>
          <cell r="R611">
            <v>0</v>
          </cell>
          <cell r="S611">
            <v>4790</v>
          </cell>
          <cell r="T611">
            <v>0</v>
          </cell>
          <cell r="U611">
            <v>517.5</v>
          </cell>
          <cell r="V611">
            <v>254</v>
          </cell>
          <cell r="W611">
            <v>10</v>
          </cell>
          <cell r="X611">
            <v>0</v>
          </cell>
        </row>
        <row r="612">
          <cell r="D612" t="str">
            <v>8045</v>
          </cell>
          <cell r="E612" t="str">
            <v>富惠红</v>
          </cell>
          <cell r="F612">
            <v>22.75</v>
          </cell>
          <cell r="G612">
            <v>2480</v>
          </cell>
          <cell r="H612">
            <v>90</v>
          </cell>
          <cell r="I612">
            <v>740</v>
          </cell>
          <cell r="J612">
            <v>1280</v>
          </cell>
          <cell r="K612">
            <v>100</v>
          </cell>
          <cell r="L612">
            <v>40</v>
          </cell>
          <cell r="M612">
            <v>0</v>
          </cell>
          <cell r="N612">
            <v>228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4958</v>
          </cell>
          <cell r="T612">
            <v>0</v>
          </cell>
          <cell r="U612">
            <v>517.5</v>
          </cell>
          <cell r="V612">
            <v>254</v>
          </cell>
          <cell r="W612">
            <v>10</v>
          </cell>
          <cell r="X612">
            <v>0</v>
          </cell>
        </row>
        <row r="613">
          <cell r="D613" t="str">
            <v>8046</v>
          </cell>
          <cell r="E613" t="str">
            <v>赵彩芳</v>
          </cell>
          <cell r="F613">
            <v>24.63</v>
          </cell>
          <cell r="G613">
            <v>2480</v>
          </cell>
          <cell r="H613">
            <v>315.60000000000002</v>
          </cell>
          <cell r="I613">
            <v>540</v>
          </cell>
          <cell r="J613">
            <v>680</v>
          </cell>
          <cell r="K613">
            <v>50</v>
          </cell>
          <cell r="L613">
            <v>100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200</v>
          </cell>
          <cell r="R613">
            <v>0</v>
          </cell>
          <cell r="S613">
            <v>4365.6000000000004</v>
          </cell>
          <cell r="T613">
            <v>0</v>
          </cell>
          <cell r="U613">
            <v>517.5</v>
          </cell>
          <cell r="V613">
            <v>254</v>
          </cell>
          <cell r="W613">
            <v>10</v>
          </cell>
          <cell r="X613">
            <v>0</v>
          </cell>
        </row>
        <row r="614">
          <cell r="D614" t="str">
            <v>8047</v>
          </cell>
          <cell r="E614" t="str">
            <v>孙金兰</v>
          </cell>
          <cell r="F614">
            <v>33.880000000000003</v>
          </cell>
          <cell r="G614">
            <v>2480</v>
          </cell>
          <cell r="H614">
            <v>1425.6</v>
          </cell>
          <cell r="I614">
            <v>740</v>
          </cell>
          <cell r="J614">
            <v>1080</v>
          </cell>
          <cell r="K614">
            <v>0</v>
          </cell>
          <cell r="L614">
            <v>200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351.4</v>
          </cell>
          <cell r="R614">
            <v>0</v>
          </cell>
          <cell r="S614">
            <v>6277</v>
          </cell>
          <cell r="T614">
            <v>0</v>
          </cell>
          <cell r="U614">
            <v>0</v>
          </cell>
          <cell r="V614">
            <v>0</v>
          </cell>
          <cell r="W614">
            <v>10</v>
          </cell>
          <cell r="X614">
            <v>23.31</v>
          </cell>
        </row>
        <row r="615">
          <cell r="D615" t="str">
            <v>8060</v>
          </cell>
          <cell r="E615" t="str">
            <v>顾秀兰</v>
          </cell>
          <cell r="F615">
            <v>22</v>
          </cell>
          <cell r="G615">
            <v>2480</v>
          </cell>
          <cell r="H615">
            <v>0</v>
          </cell>
          <cell r="I615">
            <v>440</v>
          </cell>
          <cell r="J615">
            <v>980</v>
          </cell>
          <cell r="K615">
            <v>200</v>
          </cell>
          <cell r="L615">
            <v>200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200</v>
          </cell>
          <cell r="R615">
            <v>0</v>
          </cell>
          <cell r="S615">
            <v>4500</v>
          </cell>
          <cell r="T615">
            <v>0</v>
          </cell>
          <cell r="U615">
            <v>0</v>
          </cell>
          <cell r="V615">
            <v>254</v>
          </cell>
          <cell r="W615">
            <v>10</v>
          </cell>
          <cell r="X615">
            <v>0</v>
          </cell>
        </row>
        <row r="616">
          <cell r="D616" t="str">
            <v>8061</v>
          </cell>
          <cell r="E616" t="str">
            <v>黄峰</v>
          </cell>
          <cell r="F616">
            <v>22</v>
          </cell>
          <cell r="G616">
            <v>3500</v>
          </cell>
          <cell r="H616">
            <v>0</v>
          </cell>
          <cell r="I616">
            <v>1300</v>
          </cell>
          <cell r="J616">
            <v>1000</v>
          </cell>
          <cell r="K616">
            <v>50</v>
          </cell>
          <cell r="L616">
            <v>200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200</v>
          </cell>
          <cell r="R616">
            <v>0</v>
          </cell>
          <cell r="S616">
            <v>6250</v>
          </cell>
          <cell r="T616">
            <v>30</v>
          </cell>
          <cell r="U616">
            <v>517.5</v>
          </cell>
          <cell r="V616">
            <v>254</v>
          </cell>
          <cell r="W616">
            <v>10</v>
          </cell>
          <cell r="X616">
            <v>14.36</v>
          </cell>
        </row>
        <row r="617">
          <cell r="D617" t="str">
            <v>8062</v>
          </cell>
          <cell r="E617" t="str">
            <v>张瑜</v>
          </cell>
          <cell r="F617">
            <v>23.44</v>
          </cell>
          <cell r="G617">
            <v>3500</v>
          </cell>
          <cell r="H617">
            <v>172.8</v>
          </cell>
          <cell r="I617">
            <v>1100</v>
          </cell>
          <cell r="J617">
            <v>1000</v>
          </cell>
          <cell r="K617">
            <v>50</v>
          </cell>
          <cell r="L617">
            <v>180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200</v>
          </cell>
          <cell r="R617">
            <v>0</v>
          </cell>
          <cell r="S617">
            <v>6202.8</v>
          </cell>
          <cell r="T617">
            <v>0</v>
          </cell>
          <cell r="U617">
            <v>517.5</v>
          </cell>
          <cell r="V617">
            <v>254</v>
          </cell>
          <cell r="W617">
            <v>10</v>
          </cell>
          <cell r="X617">
            <v>0</v>
          </cell>
        </row>
        <row r="618">
          <cell r="D618" t="str">
            <v>8063</v>
          </cell>
          <cell r="E618" t="str">
            <v>陈梅华</v>
          </cell>
          <cell r="F618">
            <v>23.31</v>
          </cell>
          <cell r="G618">
            <v>3500</v>
          </cell>
          <cell r="H618">
            <v>157.19999999999999</v>
          </cell>
          <cell r="I618">
            <v>1100</v>
          </cell>
          <cell r="J618">
            <v>1000</v>
          </cell>
          <cell r="K618">
            <v>50</v>
          </cell>
          <cell r="L618">
            <v>200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200</v>
          </cell>
          <cell r="R618">
            <v>0</v>
          </cell>
          <cell r="S618">
            <v>6207.2</v>
          </cell>
          <cell r="T618">
            <v>30</v>
          </cell>
          <cell r="U618">
            <v>517.5</v>
          </cell>
          <cell r="V618">
            <v>254</v>
          </cell>
          <cell r="W618">
            <v>10</v>
          </cell>
          <cell r="X618">
            <v>0</v>
          </cell>
        </row>
        <row r="619">
          <cell r="D619" t="str">
            <v>8064</v>
          </cell>
          <cell r="E619" t="str">
            <v>李水杰</v>
          </cell>
          <cell r="F619">
            <v>23.13</v>
          </cell>
          <cell r="G619">
            <v>3500</v>
          </cell>
          <cell r="H619">
            <v>135.6</v>
          </cell>
          <cell r="I619">
            <v>1100</v>
          </cell>
          <cell r="J619">
            <v>1000</v>
          </cell>
          <cell r="K619">
            <v>50</v>
          </cell>
          <cell r="L619">
            <v>140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200</v>
          </cell>
          <cell r="R619">
            <v>0</v>
          </cell>
          <cell r="S619">
            <v>6125.6</v>
          </cell>
          <cell r="T619">
            <v>0</v>
          </cell>
          <cell r="U619">
            <v>517.5</v>
          </cell>
          <cell r="V619">
            <v>254</v>
          </cell>
          <cell r="W619">
            <v>10</v>
          </cell>
          <cell r="X619">
            <v>10.62</v>
          </cell>
        </row>
        <row r="620">
          <cell r="D620" t="str">
            <v>8066</v>
          </cell>
          <cell r="E620" t="str">
            <v>王帆</v>
          </cell>
          <cell r="F620">
            <v>24.19</v>
          </cell>
          <cell r="G620">
            <v>3500</v>
          </cell>
          <cell r="H620">
            <v>262.8</v>
          </cell>
          <cell r="I620">
            <v>1300</v>
          </cell>
          <cell r="J620">
            <v>1100</v>
          </cell>
          <cell r="K620">
            <v>50</v>
          </cell>
          <cell r="L620">
            <v>80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200</v>
          </cell>
          <cell r="R620">
            <v>0</v>
          </cell>
          <cell r="S620">
            <v>6492.8</v>
          </cell>
          <cell r="T620">
            <v>30</v>
          </cell>
          <cell r="U620">
            <v>517.5</v>
          </cell>
          <cell r="V620">
            <v>254</v>
          </cell>
          <cell r="W620">
            <v>10</v>
          </cell>
          <cell r="X620">
            <v>0</v>
          </cell>
        </row>
        <row r="621">
          <cell r="D621" t="str">
            <v>8067</v>
          </cell>
          <cell r="E621" t="str">
            <v>潘沛</v>
          </cell>
          <cell r="F621">
            <v>22.38</v>
          </cell>
          <cell r="G621">
            <v>3500</v>
          </cell>
          <cell r="H621">
            <v>45.6</v>
          </cell>
          <cell r="I621">
            <v>1500</v>
          </cell>
          <cell r="J621">
            <v>1400</v>
          </cell>
          <cell r="K621">
            <v>50</v>
          </cell>
          <cell r="L621">
            <v>200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200</v>
          </cell>
          <cell r="R621">
            <v>0</v>
          </cell>
          <cell r="S621">
            <v>6895.6</v>
          </cell>
          <cell r="T621">
            <v>30</v>
          </cell>
          <cell r="U621">
            <v>517.5</v>
          </cell>
          <cell r="V621">
            <v>254</v>
          </cell>
          <cell r="W621">
            <v>10</v>
          </cell>
          <cell r="X621">
            <v>33.729999999999997</v>
          </cell>
        </row>
        <row r="622">
          <cell r="D622" t="str">
            <v>8069</v>
          </cell>
          <cell r="E622" t="str">
            <v>倪志军</v>
          </cell>
          <cell r="F622">
            <v>25</v>
          </cell>
          <cell r="G622">
            <v>3500</v>
          </cell>
          <cell r="H622">
            <v>360</v>
          </cell>
          <cell r="I622">
            <v>2000</v>
          </cell>
          <cell r="J622">
            <v>2300</v>
          </cell>
          <cell r="K622">
            <v>50</v>
          </cell>
          <cell r="L622">
            <v>200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200</v>
          </cell>
          <cell r="R622">
            <v>0</v>
          </cell>
          <cell r="S622">
            <v>8610</v>
          </cell>
          <cell r="T622">
            <v>30</v>
          </cell>
          <cell r="U622">
            <v>517.5</v>
          </cell>
          <cell r="V622">
            <v>254</v>
          </cell>
          <cell r="W622">
            <v>10</v>
          </cell>
          <cell r="X622">
            <v>55.16</v>
          </cell>
        </row>
        <row r="623">
          <cell r="D623" t="str">
            <v>8070</v>
          </cell>
          <cell r="E623" t="str">
            <v>周婷</v>
          </cell>
          <cell r="F623">
            <v>22.75</v>
          </cell>
          <cell r="G623">
            <v>3500</v>
          </cell>
          <cell r="H623">
            <v>90</v>
          </cell>
          <cell r="I623">
            <v>1500</v>
          </cell>
          <cell r="J623">
            <v>1100</v>
          </cell>
          <cell r="K623">
            <v>50</v>
          </cell>
          <cell r="L623">
            <v>200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100</v>
          </cell>
          <cell r="R623">
            <v>0</v>
          </cell>
          <cell r="S623">
            <v>6540</v>
          </cell>
          <cell r="T623">
            <v>0</v>
          </cell>
          <cell r="U623">
            <v>517.5</v>
          </cell>
          <cell r="V623">
            <v>254</v>
          </cell>
          <cell r="W623">
            <v>10</v>
          </cell>
          <cell r="X623">
            <v>0</v>
          </cell>
        </row>
        <row r="624">
          <cell r="D624" t="str">
            <v>8071</v>
          </cell>
          <cell r="E624" t="str">
            <v>诸建</v>
          </cell>
          <cell r="F624">
            <v>25.75</v>
          </cell>
          <cell r="G624">
            <v>3500</v>
          </cell>
          <cell r="H624">
            <v>450</v>
          </cell>
          <cell r="I624">
            <v>1300</v>
          </cell>
          <cell r="J624">
            <v>1100</v>
          </cell>
          <cell r="K624">
            <v>0</v>
          </cell>
          <cell r="L624">
            <v>200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200</v>
          </cell>
          <cell r="R624">
            <v>0</v>
          </cell>
          <cell r="S624">
            <v>6750</v>
          </cell>
          <cell r="T624">
            <v>30</v>
          </cell>
          <cell r="U624">
            <v>517.5</v>
          </cell>
          <cell r="V624">
            <v>254</v>
          </cell>
          <cell r="W624">
            <v>10</v>
          </cell>
          <cell r="X624">
            <v>0</v>
          </cell>
        </row>
        <row r="625">
          <cell r="D625" t="str">
            <v>8072</v>
          </cell>
          <cell r="E625" t="str">
            <v>陈荣祥</v>
          </cell>
          <cell r="F625">
            <v>24.5</v>
          </cell>
          <cell r="G625">
            <v>3500</v>
          </cell>
          <cell r="H625">
            <v>300</v>
          </cell>
          <cell r="I625">
            <v>2000</v>
          </cell>
          <cell r="J625">
            <v>2300</v>
          </cell>
          <cell r="K625">
            <v>50</v>
          </cell>
          <cell r="L625">
            <v>200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8350</v>
          </cell>
          <cell r="T625">
            <v>0</v>
          </cell>
          <cell r="U625">
            <v>517.5</v>
          </cell>
          <cell r="V625">
            <v>0</v>
          </cell>
          <cell r="W625">
            <v>10</v>
          </cell>
          <cell r="X625">
            <v>0</v>
          </cell>
        </row>
        <row r="626">
          <cell r="D626" t="str">
            <v>8073</v>
          </cell>
          <cell r="E626" t="str">
            <v>欧阳淑琼</v>
          </cell>
          <cell r="F626">
            <v>28.25</v>
          </cell>
          <cell r="G626">
            <v>3500</v>
          </cell>
          <cell r="H626">
            <v>750</v>
          </cell>
          <cell r="I626">
            <v>1500</v>
          </cell>
          <cell r="J626">
            <v>1100</v>
          </cell>
          <cell r="K626">
            <v>50</v>
          </cell>
          <cell r="L626">
            <v>200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100</v>
          </cell>
          <cell r="R626">
            <v>200</v>
          </cell>
          <cell r="S626">
            <v>7000</v>
          </cell>
          <cell r="T626">
            <v>30</v>
          </cell>
          <cell r="U626">
            <v>517.5</v>
          </cell>
          <cell r="V626">
            <v>254</v>
          </cell>
          <cell r="W626">
            <v>10</v>
          </cell>
          <cell r="X626">
            <v>6.86</v>
          </cell>
        </row>
        <row r="627">
          <cell r="D627" t="str">
            <v>8077</v>
          </cell>
          <cell r="E627" t="str">
            <v>陈继</v>
          </cell>
          <cell r="F627">
            <v>30.25</v>
          </cell>
          <cell r="G627">
            <v>3500</v>
          </cell>
          <cell r="H627">
            <v>990</v>
          </cell>
          <cell r="I627">
            <v>2000</v>
          </cell>
          <cell r="J627">
            <v>2600</v>
          </cell>
          <cell r="K627">
            <v>100</v>
          </cell>
          <cell r="L627">
            <v>160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200</v>
          </cell>
          <cell r="R627">
            <v>0</v>
          </cell>
          <cell r="S627">
            <v>9550</v>
          </cell>
          <cell r="T627">
            <v>0</v>
          </cell>
          <cell r="U627">
            <v>517.5</v>
          </cell>
          <cell r="V627">
            <v>254</v>
          </cell>
          <cell r="W627">
            <v>10</v>
          </cell>
          <cell r="X627">
            <v>113.36</v>
          </cell>
        </row>
        <row r="628">
          <cell r="D628" t="str">
            <v>8080</v>
          </cell>
          <cell r="E628" t="str">
            <v>王康林</v>
          </cell>
          <cell r="F628">
            <v>25.69</v>
          </cell>
          <cell r="G628">
            <v>3500</v>
          </cell>
          <cell r="H628">
            <v>442.8</v>
          </cell>
          <cell r="I628">
            <v>1300</v>
          </cell>
          <cell r="J628">
            <v>1100</v>
          </cell>
          <cell r="K628">
            <v>0</v>
          </cell>
          <cell r="L628">
            <v>140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100</v>
          </cell>
          <cell r="R628">
            <v>0</v>
          </cell>
          <cell r="S628">
            <v>6582.8</v>
          </cell>
          <cell r="T628">
            <v>0</v>
          </cell>
          <cell r="U628">
            <v>517.5</v>
          </cell>
          <cell r="V628">
            <v>254</v>
          </cell>
          <cell r="W628">
            <v>10</v>
          </cell>
          <cell r="X628">
            <v>0</v>
          </cell>
        </row>
        <row r="629">
          <cell r="D629" t="str">
            <v>8083</v>
          </cell>
          <cell r="E629" t="str">
            <v>朱晓枫</v>
          </cell>
          <cell r="F629">
            <v>23.5</v>
          </cell>
          <cell r="G629">
            <v>3500</v>
          </cell>
          <cell r="H629">
            <v>180</v>
          </cell>
          <cell r="I629">
            <v>1300</v>
          </cell>
          <cell r="J629">
            <v>1100</v>
          </cell>
          <cell r="K629">
            <v>0</v>
          </cell>
          <cell r="L629">
            <v>140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100</v>
          </cell>
          <cell r="R629">
            <v>0</v>
          </cell>
          <cell r="S629">
            <v>6320</v>
          </cell>
          <cell r="T629">
            <v>0</v>
          </cell>
          <cell r="U629">
            <v>517.5</v>
          </cell>
          <cell r="V629">
            <v>254</v>
          </cell>
          <cell r="W629">
            <v>10</v>
          </cell>
          <cell r="X629">
            <v>16.46</v>
          </cell>
        </row>
        <row r="630">
          <cell r="D630" t="str">
            <v>8086</v>
          </cell>
          <cell r="E630" t="str">
            <v>徐青</v>
          </cell>
          <cell r="F630">
            <v>24</v>
          </cell>
          <cell r="G630">
            <v>3500</v>
          </cell>
          <cell r="H630">
            <v>240</v>
          </cell>
          <cell r="I630">
            <v>1300</v>
          </cell>
          <cell r="J630">
            <v>1100</v>
          </cell>
          <cell r="K630">
            <v>50</v>
          </cell>
          <cell r="L630">
            <v>100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100</v>
          </cell>
          <cell r="R630">
            <v>0</v>
          </cell>
          <cell r="S630">
            <v>6390</v>
          </cell>
          <cell r="T630">
            <v>30</v>
          </cell>
          <cell r="U630">
            <v>517.5</v>
          </cell>
          <cell r="V630">
            <v>254</v>
          </cell>
          <cell r="W630">
            <v>10</v>
          </cell>
          <cell r="X630">
            <v>18.559999999999999</v>
          </cell>
        </row>
        <row r="631">
          <cell r="D631" t="str">
            <v>8087</v>
          </cell>
          <cell r="E631" t="str">
            <v>张冯莉</v>
          </cell>
          <cell r="F631">
            <v>26.5</v>
          </cell>
          <cell r="G631">
            <v>3500</v>
          </cell>
          <cell r="H631">
            <v>540</v>
          </cell>
          <cell r="I631">
            <v>1300</v>
          </cell>
          <cell r="J631">
            <v>1100</v>
          </cell>
          <cell r="K631">
            <v>0</v>
          </cell>
          <cell r="L631">
            <v>140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200</v>
          </cell>
          <cell r="R631">
            <v>0</v>
          </cell>
          <cell r="S631">
            <v>6780</v>
          </cell>
          <cell r="T631">
            <v>30</v>
          </cell>
          <cell r="U631">
            <v>517.5</v>
          </cell>
          <cell r="V631">
            <v>254</v>
          </cell>
          <cell r="W631">
            <v>10</v>
          </cell>
          <cell r="X631">
            <v>15.26</v>
          </cell>
        </row>
        <row r="632">
          <cell r="D632" t="str">
            <v>8088</v>
          </cell>
          <cell r="E632" t="str">
            <v>翁磊</v>
          </cell>
          <cell r="F632">
            <v>25</v>
          </cell>
          <cell r="G632">
            <v>3500</v>
          </cell>
          <cell r="H632">
            <v>360</v>
          </cell>
          <cell r="I632">
            <v>2000</v>
          </cell>
          <cell r="J632">
            <v>2800</v>
          </cell>
          <cell r="K632">
            <v>50</v>
          </cell>
          <cell r="L632">
            <v>100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100</v>
          </cell>
          <cell r="R632">
            <v>0</v>
          </cell>
          <cell r="S632">
            <v>8910</v>
          </cell>
          <cell r="T632">
            <v>0</v>
          </cell>
          <cell r="U632">
            <v>517.5</v>
          </cell>
          <cell r="V632">
            <v>254</v>
          </cell>
          <cell r="W632">
            <v>10</v>
          </cell>
          <cell r="X632">
            <v>13.85</v>
          </cell>
        </row>
        <row r="633">
          <cell r="D633" t="str">
            <v>8089</v>
          </cell>
          <cell r="E633" t="str">
            <v>张超</v>
          </cell>
          <cell r="F633">
            <v>30.63</v>
          </cell>
          <cell r="G633">
            <v>3500</v>
          </cell>
          <cell r="H633">
            <v>1035.5999999999999</v>
          </cell>
          <cell r="I633">
            <v>2000</v>
          </cell>
          <cell r="J633">
            <v>1800</v>
          </cell>
          <cell r="K633">
            <v>100</v>
          </cell>
          <cell r="L633">
            <v>100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200</v>
          </cell>
          <cell r="R633">
            <v>0</v>
          </cell>
          <cell r="S633">
            <v>8735.6</v>
          </cell>
          <cell r="T633">
            <v>0</v>
          </cell>
          <cell r="U633">
            <v>517.5</v>
          </cell>
          <cell r="V633">
            <v>254</v>
          </cell>
          <cell r="W633">
            <v>10</v>
          </cell>
          <cell r="X633">
            <v>88.92</v>
          </cell>
        </row>
        <row r="634">
          <cell r="D634" t="str">
            <v>8094</v>
          </cell>
          <cell r="E634" t="str">
            <v>刘沁</v>
          </cell>
          <cell r="F634">
            <v>36.5</v>
          </cell>
          <cell r="G634">
            <v>2480</v>
          </cell>
          <cell r="H634">
            <v>1740</v>
          </cell>
          <cell r="I634">
            <v>540</v>
          </cell>
          <cell r="J634">
            <v>2080</v>
          </cell>
          <cell r="K634">
            <v>50</v>
          </cell>
          <cell r="L634">
            <v>120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200</v>
          </cell>
          <cell r="R634">
            <v>630</v>
          </cell>
          <cell r="S634">
            <v>6580</v>
          </cell>
          <cell r="T634">
            <v>0</v>
          </cell>
          <cell r="U634">
            <v>517.5</v>
          </cell>
          <cell r="V634">
            <v>254</v>
          </cell>
          <cell r="W634">
            <v>10</v>
          </cell>
          <cell r="X634">
            <v>0</v>
          </cell>
        </row>
        <row r="635">
          <cell r="D635" t="str">
            <v>8095</v>
          </cell>
          <cell r="E635" t="str">
            <v>傅凌剑</v>
          </cell>
          <cell r="F635">
            <v>31.81</v>
          </cell>
          <cell r="G635">
            <v>2480</v>
          </cell>
          <cell r="H635">
            <v>1177.2</v>
          </cell>
          <cell r="I635">
            <v>440</v>
          </cell>
          <cell r="J635">
            <v>1680</v>
          </cell>
          <cell r="K635">
            <v>50</v>
          </cell>
          <cell r="L635">
            <v>80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5907.2</v>
          </cell>
          <cell r="T635">
            <v>0</v>
          </cell>
          <cell r="U635">
            <v>517.5</v>
          </cell>
          <cell r="V635">
            <v>0</v>
          </cell>
          <cell r="W635">
            <v>10</v>
          </cell>
          <cell r="X635">
            <v>11.69</v>
          </cell>
        </row>
        <row r="636">
          <cell r="D636" t="str">
            <v>8096</v>
          </cell>
          <cell r="E636" t="str">
            <v>董俊祥</v>
          </cell>
          <cell r="F636">
            <v>31</v>
          </cell>
          <cell r="G636">
            <v>2480</v>
          </cell>
          <cell r="H636">
            <v>1080</v>
          </cell>
          <cell r="I636">
            <v>740</v>
          </cell>
          <cell r="J636">
            <v>1580</v>
          </cell>
          <cell r="K636">
            <v>0</v>
          </cell>
          <cell r="L636">
            <v>160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200</v>
          </cell>
          <cell r="R636">
            <v>0</v>
          </cell>
          <cell r="S636">
            <v>6240</v>
          </cell>
          <cell r="T636">
            <v>0</v>
          </cell>
          <cell r="U636">
            <v>517.5</v>
          </cell>
          <cell r="V636">
            <v>0</v>
          </cell>
          <cell r="W636">
            <v>10</v>
          </cell>
          <cell r="X636">
            <v>21.68</v>
          </cell>
        </row>
        <row r="637">
          <cell r="D637" t="str">
            <v>8098</v>
          </cell>
          <cell r="E637" t="str">
            <v>刘良军</v>
          </cell>
          <cell r="F637">
            <v>22</v>
          </cell>
          <cell r="G637">
            <v>2480</v>
          </cell>
          <cell r="H637">
            <v>0</v>
          </cell>
          <cell r="I637">
            <v>1440</v>
          </cell>
          <cell r="J637">
            <v>1380</v>
          </cell>
          <cell r="K637">
            <v>100</v>
          </cell>
          <cell r="L637">
            <v>120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5520</v>
          </cell>
          <cell r="T637">
            <v>0</v>
          </cell>
          <cell r="U637">
            <v>517.5</v>
          </cell>
          <cell r="V637">
            <v>254</v>
          </cell>
          <cell r="W637">
            <v>0</v>
          </cell>
          <cell r="X637">
            <v>0</v>
          </cell>
        </row>
        <row r="638">
          <cell r="D638" t="str">
            <v>8102</v>
          </cell>
          <cell r="E638" t="str">
            <v>沈志明</v>
          </cell>
          <cell r="F638">
            <v>30.5</v>
          </cell>
          <cell r="G638">
            <v>2480</v>
          </cell>
          <cell r="H638">
            <v>1020</v>
          </cell>
          <cell r="I638">
            <v>540</v>
          </cell>
          <cell r="J638">
            <v>1880</v>
          </cell>
          <cell r="K638">
            <v>0</v>
          </cell>
          <cell r="L638">
            <v>200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400</v>
          </cell>
          <cell r="R638">
            <v>50</v>
          </cell>
          <cell r="S638">
            <v>6470</v>
          </cell>
          <cell r="T638">
            <v>30</v>
          </cell>
          <cell r="U638">
            <v>517.5</v>
          </cell>
          <cell r="V638">
            <v>254</v>
          </cell>
          <cell r="W638">
            <v>10</v>
          </cell>
          <cell r="X638">
            <v>20.95</v>
          </cell>
        </row>
        <row r="639">
          <cell r="D639" t="str">
            <v>8103</v>
          </cell>
          <cell r="E639" t="str">
            <v>顾伟杰</v>
          </cell>
          <cell r="F639">
            <v>25.5</v>
          </cell>
          <cell r="G639">
            <v>2480</v>
          </cell>
          <cell r="H639">
            <v>420</v>
          </cell>
          <cell r="I639">
            <v>440</v>
          </cell>
          <cell r="J639">
            <v>1080</v>
          </cell>
          <cell r="K639">
            <v>50</v>
          </cell>
          <cell r="L639">
            <v>200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200</v>
          </cell>
          <cell r="R639">
            <v>0</v>
          </cell>
          <cell r="S639">
            <v>4870</v>
          </cell>
          <cell r="T639">
            <v>0</v>
          </cell>
          <cell r="U639">
            <v>517.5</v>
          </cell>
          <cell r="V639">
            <v>254</v>
          </cell>
          <cell r="W639">
            <v>10</v>
          </cell>
          <cell r="X639">
            <v>0</v>
          </cell>
        </row>
        <row r="640">
          <cell r="D640" t="str">
            <v>8109</v>
          </cell>
          <cell r="E640" t="str">
            <v>丁超</v>
          </cell>
          <cell r="F640">
            <v>30.13</v>
          </cell>
          <cell r="G640">
            <v>3500</v>
          </cell>
          <cell r="H640">
            <v>0</v>
          </cell>
          <cell r="I640">
            <v>1400</v>
          </cell>
          <cell r="J640">
            <v>4000</v>
          </cell>
          <cell r="K640">
            <v>100</v>
          </cell>
          <cell r="L640">
            <v>60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200</v>
          </cell>
          <cell r="R640">
            <v>900</v>
          </cell>
          <cell r="S640">
            <v>8360</v>
          </cell>
          <cell r="T640">
            <v>0</v>
          </cell>
          <cell r="U640">
            <v>517.5</v>
          </cell>
          <cell r="V640">
            <v>254</v>
          </cell>
          <cell r="W640">
            <v>0</v>
          </cell>
          <cell r="X640">
            <v>47.66</v>
          </cell>
        </row>
        <row r="641">
          <cell r="D641" t="str">
            <v>8111</v>
          </cell>
          <cell r="E641" t="str">
            <v>邵金花</v>
          </cell>
          <cell r="F641">
            <v>23.88</v>
          </cell>
          <cell r="G641">
            <v>2480</v>
          </cell>
          <cell r="H641">
            <v>0</v>
          </cell>
          <cell r="I641">
            <v>2870</v>
          </cell>
          <cell r="J641">
            <v>1500</v>
          </cell>
          <cell r="K641">
            <v>50</v>
          </cell>
          <cell r="L641">
            <v>80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100</v>
          </cell>
          <cell r="R641">
            <v>0</v>
          </cell>
          <cell r="S641">
            <v>7080</v>
          </cell>
          <cell r="T641">
            <v>0</v>
          </cell>
          <cell r="U641">
            <v>517.5</v>
          </cell>
          <cell r="V641">
            <v>254</v>
          </cell>
          <cell r="W641">
            <v>10</v>
          </cell>
          <cell r="X641">
            <v>30.85</v>
          </cell>
        </row>
        <row r="642">
          <cell r="D642" t="str">
            <v>8114</v>
          </cell>
          <cell r="E642" t="str">
            <v>张彩英</v>
          </cell>
          <cell r="F642">
            <v>23.5</v>
          </cell>
          <cell r="G642">
            <v>2480</v>
          </cell>
          <cell r="H642">
            <v>180</v>
          </cell>
          <cell r="I642">
            <v>540</v>
          </cell>
          <cell r="J642">
            <v>980</v>
          </cell>
          <cell r="K642">
            <v>50</v>
          </cell>
          <cell r="L642">
            <v>60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200</v>
          </cell>
          <cell r="R642">
            <v>0</v>
          </cell>
          <cell r="S642">
            <v>4490</v>
          </cell>
          <cell r="T642">
            <v>30</v>
          </cell>
          <cell r="U642">
            <v>517.5</v>
          </cell>
          <cell r="V642">
            <v>254</v>
          </cell>
          <cell r="W642">
            <v>10</v>
          </cell>
          <cell r="X642">
            <v>0</v>
          </cell>
        </row>
        <row r="643">
          <cell r="D643" t="str">
            <v>8115</v>
          </cell>
          <cell r="E643" t="str">
            <v>范才荣</v>
          </cell>
          <cell r="F643">
            <v>21.69</v>
          </cell>
          <cell r="G643">
            <v>3500</v>
          </cell>
          <cell r="H643">
            <v>-37.200000000000003</v>
          </cell>
          <cell r="I643">
            <v>2500</v>
          </cell>
          <cell r="J643">
            <v>1000</v>
          </cell>
          <cell r="K643">
            <v>50</v>
          </cell>
          <cell r="L643">
            <v>60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100</v>
          </cell>
          <cell r="R643">
            <v>0</v>
          </cell>
          <cell r="S643">
            <v>7172.8</v>
          </cell>
          <cell r="T643">
            <v>0</v>
          </cell>
          <cell r="U643">
            <v>517.5</v>
          </cell>
          <cell r="V643">
            <v>254</v>
          </cell>
          <cell r="W643">
            <v>10</v>
          </cell>
          <cell r="X643">
            <v>0</v>
          </cell>
        </row>
        <row r="644">
          <cell r="D644" t="str">
            <v>8117</v>
          </cell>
          <cell r="E644" t="str">
            <v>李林</v>
          </cell>
          <cell r="F644">
            <v>22</v>
          </cell>
          <cell r="G644">
            <v>10000</v>
          </cell>
          <cell r="H644">
            <v>0</v>
          </cell>
          <cell r="I644">
            <v>5000</v>
          </cell>
          <cell r="J644">
            <v>5000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20000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1500</v>
          </cell>
        </row>
        <row r="645">
          <cell r="D645" t="str">
            <v>8118</v>
          </cell>
          <cell r="E645" t="str">
            <v>胡涛</v>
          </cell>
          <cell r="F645">
            <v>22.13</v>
          </cell>
          <cell r="G645">
            <v>5000</v>
          </cell>
          <cell r="H645">
            <v>0</v>
          </cell>
          <cell r="I645">
            <v>2000</v>
          </cell>
          <cell r="J645">
            <v>3000</v>
          </cell>
          <cell r="K645">
            <v>600</v>
          </cell>
          <cell r="L645">
            <v>40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100</v>
          </cell>
          <cell r="R645">
            <v>0</v>
          </cell>
          <cell r="S645">
            <v>10740</v>
          </cell>
          <cell r="T645">
            <v>0</v>
          </cell>
          <cell r="U645">
            <v>517.5</v>
          </cell>
          <cell r="V645">
            <v>254</v>
          </cell>
          <cell r="W645">
            <v>10</v>
          </cell>
          <cell r="X645">
            <v>280.33</v>
          </cell>
        </row>
        <row r="646">
          <cell r="D646" t="str">
            <v>8119</v>
          </cell>
          <cell r="E646" t="str">
            <v>梁颖</v>
          </cell>
          <cell r="F646">
            <v>22</v>
          </cell>
          <cell r="G646">
            <v>10000</v>
          </cell>
          <cell r="H646">
            <v>0</v>
          </cell>
          <cell r="I646">
            <v>5000</v>
          </cell>
          <cell r="J646">
            <v>7590.9</v>
          </cell>
          <cell r="K646">
            <v>100</v>
          </cell>
          <cell r="L646">
            <v>40</v>
          </cell>
          <cell r="M646">
            <v>-537.16999999999996</v>
          </cell>
          <cell r="N646">
            <v>0</v>
          </cell>
          <cell r="O646">
            <v>0</v>
          </cell>
          <cell r="P646">
            <v>0</v>
          </cell>
          <cell r="Q646">
            <v>200</v>
          </cell>
          <cell r="R646">
            <v>0</v>
          </cell>
          <cell r="S646">
            <v>22393.73</v>
          </cell>
          <cell r="T646">
            <v>0</v>
          </cell>
          <cell r="U646">
            <v>517.5</v>
          </cell>
          <cell r="V646">
            <v>254</v>
          </cell>
          <cell r="W646">
            <v>0</v>
          </cell>
          <cell r="X646">
            <v>1622.22</v>
          </cell>
        </row>
        <row r="647">
          <cell r="D647" t="str">
            <v>8202</v>
          </cell>
          <cell r="E647" t="str">
            <v>魏钢</v>
          </cell>
          <cell r="F647">
            <v>29.5</v>
          </cell>
          <cell r="G647">
            <v>2480</v>
          </cell>
          <cell r="H647">
            <v>900</v>
          </cell>
          <cell r="I647">
            <v>440</v>
          </cell>
          <cell r="J647">
            <v>780</v>
          </cell>
          <cell r="K647">
            <v>0</v>
          </cell>
          <cell r="L647">
            <v>140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200</v>
          </cell>
          <cell r="R647">
            <v>39</v>
          </cell>
          <cell r="S647">
            <v>4901</v>
          </cell>
          <cell r="T647">
            <v>0</v>
          </cell>
          <cell r="U647">
            <v>517.5</v>
          </cell>
          <cell r="V647">
            <v>0</v>
          </cell>
          <cell r="W647">
            <v>10</v>
          </cell>
          <cell r="X647">
            <v>0</v>
          </cell>
        </row>
        <row r="648">
          <cell r="D648" t="str">
            <v>8204</v>
          </cell>
          <cell r="E648" t="str">
            <v>罗晓红</v>
          </cell>
          <cell r="F648">
            <v>11</v>
          </cell>
          <cell r="G648">
            <v>2480</v>
          </cell>
          <cell r="H648">
            <v>-2000</v>
          </cell>
          <cell r="I648">
            <v>240</v>
          </cell>
          <cell r="J648">
            <v>1280</v>
          </cell>
          <cell r="K648">
            <v>0</v>
          </cell>
          <cell r="L648">
            <v>120</v>
          </cell>
          <cell r="M648">
            <v>0</v>
          </cell>
          <cell r="N648">
            <v>1436.4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3556.4</v>
          </cell>
          <cell r="T648">
            <v>0</v>
          </cell>
          <cell r="U648">
            <v>517.5</v>
          </cell>
          <cell r="V648">
            <v>0</v>
          </cell>
          <cell r="W648">
            <v>10</v>
          </cell>
          <cell r="X648">
            <v>0</v>
          </cell>
        </row>
        <row r="649">
          <cell r="D649" t="str">
            <v>8206</v>
          </cell>
          <cell r="E649" t="str">
            <v>沈夏杰</v>
          </cell>
          <cell r="F649">
            <v>32.56</v>
          </cell>
          <cell r="G649">
            <v>2480</v>
          </cell>
          <cell r="H649">
            <v>1267.2</v>
          </cell>
          <cell r="I649">
            <v>240</v>
          </cell>
          <cell r="J649">
            <v>780</v>
          </cell>
          <cell r="K649">
            <v>0</v>
          </cell>
          <cell r="L649">
            <v>80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200</v>
          </cell>
          <cell r="R649">
            <v>0</v>
          </cell>
          <cell r="S649">
            <v>5047.2</v>
          </cell>
          <cell r="T649">
            <v>30</v>
          </cell>
          <cell r="U649">
            <v>517.5</v>
          </cell>
          <cell r="V649">
            <v>254</v>
          </cell>
          <cell r="W649">
            <v>10</v>
          </cell>
          <cell r="X649">
            <v>0</v>
          </cell>
        </row>
        <row r="650">
          <cell r="D650" t="str">
            <v>8215</v>
          </cell>
          <cell r="E650" t="str">
            <v>宋霞</v>
          </cell>
          <cell r="F650">
            <v>25.81</v>
          </cell>
          <cell r="G650">
            <v>2480</v>
          </cell>
          <cell r="H650">
            <v>457.2</v>
          </cell>
          <cell r="I650">
            <v>240</v>
          </cell>
          <cell r="J650">
            <v>580</v>
          </cell>
          <cell r="K650">
            <v>0</v>
          </cell>
          <cell r="L650">
            <v>40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200</v>
          </cell>
          <cell r="R650">
            <v>0</v>
          </cell>
          <cell r="S650">
            <v>3997.2</v>
          </cell>
          <cell r="T650">
            <v>0</v>
          </cell>
          <cell r="U650">
            <v>517.5</v>
          </cell>
          <cell r="V650">
            <v>254</v>
          </cell>
          <cell r="W650">
            <v>0</v>
          </cell>
          <cell r="X650">
            <v>0</v>
          </cell>
        </row>
        <row r="651">
          <cell r="D651" t="str">
            <v>8223</v>
          </cell>
          <cell r="E651" t="str">
            <v>单永凤</v>
          </cell>
          <cell r="F651">
            <v>27.06</v>
          </cell>
          <cell r="G651">
            <v>3500</v>
          </cell>
          <cell r="H651">
            <v>607.20000000000005</v>
          </cell>
          <cell r="I651">
            <v>2000</v>
          </cell>
          <cell r="J651">
            <v>2800</v>
          </cell>
          <cell r="K651">
            <v>100</v>
          </cell>
          <cell r="L651">
            <v>200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9207.2000000000007</v>
          </cell>
          <cell r="T651">
            <v>0</v>
          </cell>
          <cell r="U651">
            <v>517.5</v>
          </cell>
          <cell r="V651">
            <v>254</v>
          </cell>
          <cell r="W651">
            <v>10</v>
          </cell>
          <cell r="X651">
            <v>13.08</v>
          </cell>
        </row>
        <row r="652">
          <cell r="D652" t="str">
            <v>8224</v>
          </cell>
          <cell r="E652" t="str">
            <v>钱叶青</v>
          </cell>
          <cell r="F652">
            <v>29.44</v>
          </cell>
          <cell r="G652">
            <v>3300</v>
          </cell>
          <cell r="H652">
            <v>892.8</v>
          </cell>
          <cell r="I652">
            <v>1000</v>
          </cell>
          <cell r="J652">
            <v>1200</v>
          </cell>
          <cell r="K652">
            <v>50</v>
          </cell>
          <cell r="L652">
            <v>100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200</v>
          </cell>
          <cell r="R652">
            <v>60</v>
          </cell>
          <cell r="S652">
            <v>6682.8</v>
          </cell>
          <cell r="T652">
            <v>0</v>
          </cell>
          <cell r="U652">
            <v>517.5</v>
          </cell>
          <cell r="V652">
            <v>254</v>
          </cell>
          <cell r="W652">
            <v>10</v>
          </cell>
          <cell r="X652">
            <v>0</v>
          </cell>
        </row>
        <row r="653">
          <cell r="D653" t="str">
            <v>8225</v>
          </cell>
          <cell r="E653" t="str">
            <v>傅红</v>
          </cell>
          <cell r="F653">
            <v>23.13</v>
          </cell>
          <cell r="G653">
            <v>2480</v>
          </cell>
          <cell r="H653">
            <v>135.6</v>
          </cell>
          <cell r="I653">
            <v>720</v>
          </cell>
          <cell r="J653">
            <v>1000</v>
          </cell>
          <cell r="K653">
            <v>50</v>
          </cell>
          <cell r="L653">
            <v>200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200</v>
          </cell>
          <cell r="R653">
            <v>50</v>
          </cell>
          <cell r="S653">
            <v>4735.6000000000004</v>
          </cell>
          <cell r="T653">
            <v>30</v>
          </cell>
          <cell r="U653">
            <v>517.5</v>
          </cell>
          <cell r="V653">
            <v>254</v>
          </cell>
          <cell r="W653">
            <v>10</v>
          </cell>
          <cell r="X653">
            <v>0</v>
          </cell>
        </row>
        <row r="654">
          <cell r="D654" t="str">
            <v>8226</v>
          </cell>
          <cell r="E654" t="str">
            <v>陈晓东</v>
          </cell>
          <cell r="F654">
            <v>21.75</v>
          </cell>
          <cell r="G654">
            <v>2480</v>
          </cell>
          <cell r="H654">
            <v>-30</v>
          </cell>
          <cell r="I654">
            <v>440</v>
          </cell>
          <cell r="J654">
            <v>780</v>
          </cell>
          <cell r="K654">
            <v>50</v>
          </cell>
          <cell r="L654">
            <v>160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3880</v>
          </cell>
          <cell r="T654">
            <v>0</v>
          </cell>
          <cell r="U654">
            <v>517.5</v>
          </cell>
          <cell r="V654">
            <v>254</v>
          </cell>
          <cell r="W654">
            <v>10</v>
          </cell>
          <cell r="X654">
            <v>0</v>
          </cell>
        </row>
        <row r="655">
          <cell r="D655" t="str">
            <v>8227</v>
          </cell>
          <cell r="E655" t="str">
            <v>张万露</v>
          </cell>
          <cell r="F655">
            <v>30.25</v>
          </cell>
          <cell r="G655">
            <v>2480</v>
          </cell>
          <cell r="H655">
            <v>990</v>
          </cell>
          <cell r="I655">
            <v>440</v>
          </cell>
          <cell r="J655">
            <v>780</v>
          </cell>
          <cell r="K655">
            <v>0</v>
          </cell>
          <cell r="L655">
            <v>140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200</v>
          </cell>
          <cell r="R655">
            <v>0</v>
          </cell>
          <cell r="S655">
            <v>5030</v>
          </cell>
          <cell r="T655">
            <v>0</v>
          </cell>
          <cell r="U655">
            <v>517.5</v>
          </cell>
          <cell r="V655">
            <v>0</v>
          </cell>
          <cell r="W655">
            <v>10</v>
          </cell>
          <cell r="X655">
            <v>0</v>
          </cell>
        </row>
        <row r="656">
          <cell r="D656" t="str">
            <v>8228</v>
          </cell>
          <cell r="E656" t="str">
            <v>潘春妹</v>
          </cell>
          <cell r="F656">
            <v>24.88</v>
          </cell>
          <cell r="G656">
            <v>2480</v>
          </cell>
          <cell r="H656">
            <v>345.6</v>
          </cell>
          <cell r="I656">
            <v>440</v>
          </cell>
          <cell r="J656">
            <v>1980</v>
          </cell>
          <cell r="K656">
            <v>50</v>
          </cell>
          <cell r="L656">
            <v>200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200</v>
          </cell>
          <cell r="R656">
            <v>0</v>
          </cell>
          <cell r="S656">
            <v>5695.6</v>
          </cell>
          <cell r="T656">
            <v>30</v>
          </cell>
          <cell r="U656">
            <v>517.5</v>
          </cell>
          <cell r="V656">
            <v>254</v>
          </cell>
          <cell r="W656">
            <v>10</v>
          </cell>
          <cell r="X656">
            <v>0</v>
          </cell>
        </row>
        <row r="657">
          <cell r="D657" t="str">
            <v>8229</v>
          </cell>
          <cell r="E657" t="str">
            <v>张锦瑛</v>
          </cell>
          <cell r="F657">
            <v>22.44</v>
          </cell>
          <cell r="G657">
            <v>2480</v>
          </cell>
          <cell r="H657">
            <v>52.8</v>
          </cell>
          <cell r="I657">
            <v>440</v>
          </cell>
          <cell r="J657">
            <v>980</v>
          </cell>
          <cell r="K657">
            <v>50</v>
          </cell>
          <cell r="L657">
            <v>140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200</v>
          </cell>
          <cell r="R657">
            <v>49</v>
          </cell>
          <cell r="S657">
            <v>4293.8</v>
          </cell>
          <cell r="T657">
            <v>30</v>
          </cell>
          <cell r="U657">
            <v>517.5</v>
          </cell>
          <cell r="V657">
            <v>254</v>
          </cell>
          <cell r="W657">
            <v>10</v>
          </cell>
          <cell r="X657">
            <v>0</v>
          </cell>
        </row>
        <row r="658">
          <cell r="D658" t="str">
            <v>8230</v>
          </cell>
          <cell r="E658" t="str">
            <v>任凯凯</v>
          </cell>
          <cell r="F658">
            <v>8.3800000000000008</v>
          </cell>
          <cell r="G658">
            <v>2480</v>
          </cell>
          <cell r="H658">
            <v>0</v>
          </cell>
          <cell r="I658">
            <v>870</v>
          </cell>
          <cell r="J658">
            <v>1000</v>
          </cell>
          <cell r="K658">
            <v>0</v>
          </cell>
          <cell r="L658">
            <v>200</v>
          </cell>
          <cell r="M658">
            <v>-2693.05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1856.95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</row>
        <row r="659">
          <cell r="D659" t="str">
            <v>8232</v>
          </cell>
          <cell r="E659" t="str">
            <v>潘强</v>
          </cell>
          <cell r="F659">
            <v>34.380000000000003</v>
          </cell>
          <cell r="G659">
            <v>2480</v>
          </cell>
          <cell r="H659">
            <v>1485.6</v>
          </cell>
          <cell r="I659">
            <v>1720</v>
          </cell>
          <cell r="J659">
            <v>1500</v>
          </cell>
          <cell r="K659">
            <v>0</v>
          </cell>
          <cell r="L659">
            <v>200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100</v>
          </cell>
          <cell r="R659">
            <v>105</v>
          </cell>
          <cell r="S659">
            <v>7380.6</v>
          </cell>
          <cell r="T659">
            <v>30</v>
          </cell>
          <cell r="U659">
            <v>517.5</v>
          </cell>
          <cell r="V659">
            <v>254</v>
          </cell>
          <cell r="W659">
            <v>10</v>
          </cell>
          <cell r="X659">
            <v>0</v>
          </cell>
        </row>
        <row r="660">
          <cell r="D660" t="str">
            <v>8235</v>
          </cell>
          <cell r="E660" t="str">
            <v>肖辉</v>
          </cell>
          <cell r="F660">
            <v>25.69</v>
          </cell>
          <cell r="G660">
            <v>2480</v>
          </cell>
          <cell r="H660">
            <v>0</v>
          </cell>
          <cell r="I660">
            <v>7970</v>
          </cell>
          <cell r="J660">
            <v>1500</v>
          </cell>
          <cell r="K660">
            <v>50</v>
          </cell>
          <cell r="L660">
            <v>40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200</v>
          </cell>
          <cell r="R660">
            <v>150</v>
          </cell>
          <cell r="S660">
            <v>12090</v>
          </cell>
          <cell r="T660">
            <v>0</v>
          </cell>
          <cell r="U660">
            <v>517.5</v>
          </cell>
          <cell r="V660">
            <v>254</v>
          </cell>
          <cell r="W660">
            <v>0</v>
          </cell>
          <cell r="X660">
            <v>189.56</v>
          </cell>
        </row>
        <row r="661">
          <cell r="D661" t="str">
            <v>8236</v>
          </cell>
          <cell r="E661" t="str">
            <v>黄运阳</v>
          </cell>
          <cell r="F661">
            <v>24.94</v>
          </cell>
          <cell r="G661">
            <v>2480</v>
          </cell>
          <cell r="H661">
            <v>0</v>
          </cell>
          <cell r="I661">
            <v>5970</v>
          </cell>
          <cell r="J661">
            <v>1500</v>
          </cell>
          <cell r="K661">
            <v>50</v>
          </cell>
          <cell r="L661">
            <v>40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200</v>
          </cell>
          <cell r="R661">
            <v>75</v>
          </cell>
          <cell r="S661">
            <v>10165</v>
          </cell>
          <cell r="T661">
            <v>0</v>
          </cell>
          <cell r="U661">
            <v>517.5</v>
          </cell>
          <cell r="V661">
            <v>254</v>
          </cell>
          <cell r="W661">
            <v>0</v>
          </cell>
          <cell r="X661">
            <v>101.8</v>
          </cell>
        </row>
        <row r="662">
          <cell r="D662" t="str">
            <v>8240</v>
          </cell>
          <cell r="E662" t="str">
            <v>王二宏</v>
          </cell>
          <cell r="F662">
            <v>25.25</v>
          </cell>
          <cell r="G662">
            <v>2480</v>
          </cell>
          <cell r="H662">
            <v>390</v>
          </cell>
          <cell r="I662">
            <v>1440</v>
          </cell>
          <cell r="J662">
            <v>6030</v>
          </cell>
          <cell r="K662">
            <v>50</v>
          </cell>
          <cell r="L662">
            <v>40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200</v>
          </cell>
          <cell r="R662">
            <v>0</v>
          </cell>
          <cell r="S662">
            <v>10630</v>
          </cell>
          <cell r="T662">
            <v>0</v>
          </cell>
          <cell r="U662">
            <v>517.5</v>
          </cell>
          <cell r="V662">
            <v>254</v>
          </cell>
          <cell r="W662">
            <v>0</v>
          </cell>
          <cell r="X662">
            <v>55.76</v>
          </cell>
        </row>
        <row r="663">
          <cell r="D663" t="str">
            <v>8250</v>
          </cell>
          <cell r="E663" t="str">
            <v>李高军</v>
          </cell>
          <cell r="F663">
            <v>31.19</v>
          </cell>
          <cell r="G663">
            <v>2480</v>
          </cell>
          <cell r="H663">
            <v>0</v>
          </cell>
          <cell r="I663">
            <v>10640</v>
          </cell>
          <cell r="J663">
            <v>880</v>
          </cell>
          <cell r="K663">
            <v>0</v>
          </cell>
          <cell r="L663">
            <v>40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200</v>
          </cell>
          <cell r="R663">
            <v>600</v>
          </cell>
          <cell r="S663">
            <v>13640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864</v>
          </cell>
        </row>
        <row r="664">
          <cell r="D664" t="str">
            <v>8254</v>
          </cell>
          <cell r="E664" t="str">
            <v>钟俊显</v>
          </cell>
          <cell r="F664">
            <v>27.63</v>
          </cell>
          <cell r="G664">
            <v>3500</v>
          </cell>
          <cell r="H664">
            <v>675.6</v>
          </cell>
          <cell r="I664">
            <v>1300</v>
          </cell>
          <cell r="J664">
            <v>1100</v>
          </cell>
          <cell r="K664">
            <v>0</v>
          </cell>
          <cell r="L664">
            <v>20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100</v>
          </cell>
          <cell r="R664">
            <v>0</v>
          </cell>
          <cell r="S664">
            <v>6695.6</v>
          </cell>
          <cell r="T664">
            <v>0</v>
          </cell>
          <cell r="U664">
            <v>517.5</v>
          </cell>
          <cell r="V664">
            <v>0</v>
          </cell>
          <cell r="W664">
            <v>0</v>
          </cell>
          <cell r="X664">
            <v>35.340000000000003</v>
          </cell>
        </row>
        <row r="665">
          <cell r="D665" t="str">
            <v>8257</v>
          </cell>
          <cell r="E665" t="str">
            <v>沈孝春</v>
          </cell>
          <cell r="F665">
            <v>32.06</v>
          </cell>
          <cell r="G665">
            <v>3500</v>
          </cell>
          <cell r="H665">
            <v>1207.2</v>
          </cell>
          <cell r="I665">
            <v>2100</v>
          </cell>
          <cell r="J665">
            <v>1900</v>
          </cell>
          <cell r="K665">
            <v>600</v>
          </cell>
          <cell r="L665">
            <v>20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200</v>
          </cell>
          <cell r="R665">
            <v>0</v>
          </cell>
          <cell r="S665">
            <v>9527.2000000000007</v>
          </cell>
          <cell r="T665">
            <v>30</v>
          </cell>
          <cell r="U665">
            <v>517.5</v>
          </cell>
          <cell r="V665">
            <v>254</v>
          </cell>
          <cell r="W665">
            <v>10</v>
          </cell>
          <cell r="X665">
            <v>0</v>
          </cell>
        </row>
        <row r="666">
          <cell r="D666" t="str">
            <v>8267</v>
          </cell>
          <cell r="E666" t="str">
            <v>蔡良慧</v>
          </cell>
          <cell r="F666">
            <v>23.94</v>
          </cell>
          <cell r="G666">
            <v>3500</v>
          </cell>
          <cell r="H666">
            <v>232.8</v>
          </cell>
          <cell r="I666">
            <v>1300</v>
          </cell>
          <cell r="J666">
            <v>1000</v>
          </cell>
          <cell r="K666">
            <v>50</v>
          </cell>
          <cell r="L666">
            <v>20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200</v>
          </cell>
          <cell r="R666">
            <v>0</v>
          </cell>
          <cell r="S666">
            <v>6302.8</v>
          </cell>
          <cell r="T666">
            <v>0</v>
          </cell>
          <cell r="U666">
            <v>517.5</v>
          </cell>
          <cell r="V666">
            <v>254</v>
          </cell>
          <cell r="W666">
            <v>0</v>
          </cell>
          <cell r="X666">
            <v>15.94</v>
          </cell>
        </row>
        <row r="667">
          <cell r="D667" t="str">
            <v>8329</v>
          </cell>
          <cell r="E667" t="str">
            <v>陈寿千</v>
          </cell>
          <cell r="F667">
            <v>0</v>
          </cell>
          <cell r="G667">
            <v>3500</v>
          </cell>
          <cell r="H667">
            <v>0</v>
          </cell>
          <cell r="I667">
            <v>10000</v>
          </cell>
          <cell r="J667">
            <v>4500</v>
          </cell>
          <cell r="K667">
            <v>0</v>
          </cell>
          <cell r="L667">
            <v>20</v>
          </cell>
          <cell r="M667">
            <v>-17502.5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517.5</v>
          </cell>
          <cell r="T667">
            <v>0</v>
          </cell>
          <cell r="U667">
            <v>517.5</v>
          </cell>
          <cell r="V667">
            <v>0</v>
          </cell>
          <cell r="W667">
            <v>0</v>
          </cell>
          <cell r="X667">
            <v>0</v>
          </cell>
        </row>
        <row r="668">
          <cell r="D668" t="str">
            <v>8374</v>
          </cell>
          <cell r="E668" t="str">
            <v>顾飞飞</v>
          </cell>
          <cell r="F668">
            <v>31.19</v>
          </cell>
          <cell r="G668">
            <v>2480</v>
          </cell>
          <cell r="H668">
            <v>1102.8</v>
          </cell>
          <cell r="I668">
            <v>440</v>
          </cell>
          <cell r="J668">
            <v>780</v>
          </cell>
          <cell r="K668">
            <v>0</v>
          </cell>
          <cell r="L668">
            <v>20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200</v>
          </cell>
          <cell r="R668">
            <v>0</v>
          </cell>
          <cell r="S668">
            <v>5022.8</v>
          </cell>
          <cell r="T668">
            <v>30</v>
          </cell>
          <cell r="U668">
            <v>517.5</v>
          </cell>
          <cell r="V668">
            <v>254</v>
          </cell>
          <cell r="W668">
            <v>10</v>
          </cell>
          <cell r="X668">
            <v>0</v>
          </cell>
        </row>
        <row r="669">
          <cell r="D669" t="str">
            <v>8385</v>
          </cell>
          <cell r="E669" t="str">
            <v>吴莲莲</v>
          </cell>
          <cell r="F669">
            <v>25.19</v>
          </cell>
          <cell r="G669">
            <v>3500</v>
          </cell>
          <cell r="H669">
            <v>382.8</v>
          </cell>
          <cell r="I669">
            <v>1200</v>
          </cell>
          <cell r="J669">
            <v>500</v>
          </cell>
          <cell r="K669">
            <v>0</v>
          </cell>
          <cell r="L669">
            <v>20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200</v>
          </cell>
          <cell r="R669">
            <v>0</v>
          </cell>
          <cell r="S669">
            <v>5802.8</v>
          </cell>
          <cell r="T669">
            <v>0</v>
          </cell>
          <cell r="U669">
            <v>517.5</v>
          </cell>
          <cell r="V669">
            <v>0</v>
          </cell>
          <cell r="W669">
            <v>0</v>
          </cell>
          <cell r="X669">
            <v>2.95</v>
          </cell>
        </row>
        <row r="670">
          <cell r="D670" t="str">
            <v>8396</v>
          </cell>
          <cell r="E670" t="str">
            <v>倪燕</v>
          </cell>
          <cell r="F670">
            <v>22.81</v>
          </cell>
          <cell r="G670">
            <v>3500</v>
          </cell>
          <cell r="H670">
            <v>97.2</v>
          </cell>
          <cell r="I670">
            <v>1000</v>
          </cell>
          <cell r="J670">
            <v>1000</v>
          </cell>
          <cell r="K670">
            <v>0</v>
          </cell>
          <cell r="L670">
            <v>20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200</v>
          </cell>
          <cell r="R670">
            <v>0</v>
          </cell>
          <cell r="S670">
            <v>5817.2</v>
          </cell>
          <cell r="T670">
            <v>0</v>
          </cell>
          <cell r="U670">
            <v>517.5</v>
          </cell>
          <cell r="V670">
            <v>0</v>
          </cell>
          <cell r="W670">
            <v>0</v>
          </cell>
          <cell r="X670">
            <v>8.99</v>
          </cell>
        </row>
        <row r="671">
          <cell r="D671" t="str">
            <v>8405</v>
          </cell>
          <cell r="E671" t="str">
            <v>孙薇</v>
          </cell>
          <cell r="F671">
            <v>24.5</v>
          </cell>
          <cell r="G671">
            <v>3500</v>
          </cell>
          <cell r="H671">
            <v>300</v>
          </cell>
          <cell r="I671">
            <v>1000</v>
          </cell>
          <cell r="J671">
            <v>1400</v>
          </cell>
          <cell r="K671">
            <v>100</v>
          </cell>
          <cell r="L671">
            <v>20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200</v>
          </cell>
          <cell r="R671">
            <v>0</v>
          </cell>
          <cell r="S671">
            <v>6520</v>
          </cell>
          <cell r="T671">
            <v>30</v>
          </cell>
          <cell r="U671">
            <v>517.5</v>
          </cell>
          <cell r="V671">
            <v>254</v>
          </cell>
          <cell r="W671">
            <v>10</v>
          </cell>
          <cell r="X671">
            <v>7.46</v>
          </cell>
        </row>
        <row r="672">
          <cell r="D672" t="str">
            <v>8407</v>
          </cell>
          <cell r="E672" t="str">
            <v>潘沈心悦</v>
          </cell>
          <cell r="F672">
            <v>24.25</v>
          </cell>
          <cell r="G672">
            <v>3500</v>
          </cell>
          <cell r="H672">
            <v>270</v>
          </cell>
          <cell r="I672">
            <v>1000</v>
          </cell>
          <cell r="J672">
            <v>1000</v>
          </cell>
          <cell r="K672">
            <v>0</v>
          </cell>
          <cell r="L672">
            <v>20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200</v>
          </cell>
          <cell r="R672">
            <v>0</v>
          </cell>
          <cell r="S672">
            <v>5990</v>
          </cell>
          <cell r="T672">
            <v>0</v>
          </cell>
          <cell r="U672">
            <v>517.5</v>
          </cell>
          <cell r="V672">
            <v>0</v>
          </cell>
          <cell r="W672">
            <v>0</v>
          </cell>
          <cell r="X672">
            <v>14.17</v>
          </cell>
        </row>
        <row r="673">
          <cell r="D673" t="str">
            <v>8527</v>
          </cell>
          <cell r="E673" t="str">
            <v>张艺华</v>
          </cell>
          <cell r="F673">
            <v>17.25</v>
          </cell>
          <cell r="G673">
            <v>2480</v>
          </cell>
          <cell r="H673">
            <v>-570</v>
          </cell>
          <cell r="I673">
            <v>740</v>
          </cell>
          <cell r="J673">
            <v>2680</v>
          </cell>
          <cell r="K673">
            <v>100</v>
          </cell>
          <cell r="L673">
            <v>20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5450</v>
          </cell>
          <cell r="T673">
            <v>0</v>
          </cell>
          <cell r="U673">
            <v>517.5</v>
          </cell>
          <cell r="V673">
            <v>254</v>
          </cell>
          <cell r="W673">
            <v>0</v>
          </cell>
          <cell r="X673">
            <v>0</v>
          </cell>
        </row>
        <row r="674">
          <cell r="D674" t="str">
            <v>8562</v>
          </cell>
          <cell r="E674" t="str">
            <v>丁方敬</v>
          </cell>
          <cell r="F674">
            <v>32.630000000000003</v>
          </cell>
          <cell r="G674">
            <v>3500</v>
          </cell>
          <cell r="H674">
            <v>1275.5999999999999</v>
          </cell>
          <cell r="I674">
            <v>1000</v>
          </cell>
          <cell r="J674">
            <v>1000</v>
          </cell>
          <cell r="K674">
            <v>50</v>
          </cell>
          <cell r="L674">
            <v>20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200</v>
          </cell>
          <cell r="R674">
            <v>0</v>
          </cell>
          <cell r="S674">
            <v>7045.6</v>
          </cell>
          <cell r="T674">
            <v>0</v>
          </cell>
          <cell r="U674">
            <v>517.5</v>
          </cell>
          <cell r="V674">
            <v>0</v>
          </cell>
          <cell r="W674">
            <v>0</v>
          </cell>
          <cell r="X674">
            <v>45.85</v>
          </cell>
        </row>
        <row r="675">
          <cell r="D675" t="str">
            <v>8586</v>
          </cell>
          <cell r="E675" t="str">
            <v>邱宗扬</v>
          </cell>
          <cell r="F675">
            <v>26.88</v>
          </cell>
          <cell r="G675">
            <v>5000</v>
          </cell>
          <cell r="H675">
            <v>0</v>
          </cell>
          <cell r="I675">
            <v>3000</v>
          </cell>
          <cell r="J675">
            <v>7950</v>
          </cell>
          <cell r="K675">
            <v>50</v>
          </cell>
          <cell r="L675">
            <v>20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200</v>
          </cell>
          <cell r="R675">
            <v>0</v>
          </cell>
          <cell r="S675">
            <v>16220</v>
          </cell>
          <cell r="T675">
            <v>0</v>
          </cell>
          <cell r="U675">
            <v>517.5</v>
          </cell>
          <cell r="V675">
            <v>254</v>
          </cell>
          <cell r="W675">
            <v>0</v>
          </cell>
          <cell r="X675">
            <v>1044.8499999999999</v>
          </cell>
        </row>
        <row r="676">
          <cell r="D676" t="str">
            <v>8599</v>
          </cell>
          <cell r="E676" t="str">
            <v>冯杰</v>
          </cell>
          <cell r="F676">
            <v>24.63</v>
          </cell>
          <cell r="G676">
            <v>3500</v>
          </cell>
          <cell r="H676">
            <v>315.60000000000002</v>
          </cell>
          <cell r="I676">
            <v>1000</v>
          </cell>
          <cell r="J676">
            <v>700</v>
          </cell>
          <cell r="K676">
            <v>50</v>
          </cell>
          <cell r="L676">
            <v>20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200</v>
          </cell>
          <cell r="R676">
            <v>0</v>
          </cell>
          <cell r="S676">
            <v>5785.6</v>
          </cell>
          <cell r="T676">
            <v>0</v>
          </cell>
          <cell r="U676">
            <v>517.5</v>
          </cell>
          <cell r="V676">
            <v>254</v>
          </cell>
          <cell r="W676">
            <v>0</v>
          </cell>
          <cell r="X676">
            <v>0</v>
          </cell>
        </row>
        <row r="677">
          <cell r="D677" t="str">
            <v>8603</v>
          </cell>
          <cell r="E677" t="str">
            <v>施沁</v>
          </cell>
          <cell r="F677">
            <v>22.88</v>
          </cell>
          <cell r="G677">
            <v>3500</v>
          </cell>
          <cell r="H677">
            <v>105.6</v>
          </cell>
          <cell r="I677">
            <v>1300</v>
          </cell>
          <cell r="J677">
            <v>1000</v>
          </cell>
          <cell r="K677">
            <v>50</v>
          </cell>
          <cell r="L677">
            <v>20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200</v>
          </cell>
          <cell r="R677">
            <v>0</v>
          </cell>
          <cell r="S677">
            <v>6175.6</v>
          </cell>
          <cell r="T677">
            <v>0</v>
          </cell>
          <cell r="U677">
            <v>517.5</v>
          </cell>
          <cell r="V677">
            <v>254</v>
          </cell>
          <cell r="W677">
            <v>0</v>
          </cell>
          <cell r="X677">
            <v>12.12</v>
          </cell>
        </row>
        <row r="678">
          <cell r="D678" t="str">
            <v>8640</v>
          </cell>
          <cell r="E678" t="str">
            <v>颜雪春</v>
          </cell>
          <cell r="F678">
            <v>23.88</v>
          </cell>
          <cell r="G678">
            <v>2480</v>
          </cell>
          <cell r="H678">
            <v>225.6</v>
          </cell>
          <cell r="I678">
            <v>3420</v>
          </cell>
          <cell r="J678">
            <v>1000</v>
          </cell>
          <cell r="K678">
            <v>100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200</v>
          </cell>
          <cell r="R678">
            <v>100</v>
          </cell>
          <cell r="S678">
            <v>7325.6</v>
          </cell>
          <cell r="T678">
            <v>0</v>
          </cell>
          <cell r="U678">
            <v>517.5</v>
          </cell>
          <cell r="V678">
            <v>254</v>
          </cell>
          <cell r="W678">
            <v>0</v>
          </cell>
          <cell r="X678">
            <v>0</v>
          </cell>
        </row>
        <row r="679">
          <cell r="D679" t="str">
            <v>8642</v>
          </cell>
          <cell r="E679" t="str">
            <v>倪化珍</v>
          </cell>
          <cell r="F679">
            <v>30.5</v>
          </cell>
          <cell r="G679">
            <v>2480</v>
          </cell>
          <cell r="H679">
            <v>1020</v>
          </cell>
          <cell r="I679">
            <v>240</v>
          </cell>
          <cell r="J679">
            <v>780</v>
          </cell>
          <cell r="K679">
            <v>50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200</v>
          </cell>
          <cell r="R679">
            <v>0</v>
          </cell>
          <cell r="S679">
            <v>4770</v>
          </cell>
          <cell r="T679">
            <v>30</v>
          </cell>
          <cell r="U679">
            <v>517.5</v>
          </cell>
          <cell r="V679">
            <v>254</v>
          </cell>
          <cell r="W679">
            <v>0</v>
          </cell>
          <cell r="X679">
            <v>0</v>
          </cell>
        </row>
        <row r="680">
          <cell r="D680" t="str">
            <v>8707</v>
          </cell>
          <cell r="E680" t="str">
            <v>朱小冲</v>
          </cell>
          <cell r="F680">
            <v>22.25</v>
          </cell>
          <cell r="G680">
            <v>2480</v>
          </cell>
          <cell r="H680">
            <v>30</v>
          </cell>
          <cell r="I680">
            <v>800</v>
          </cell>
          <cell r="J680">
            <v>2670</v>
          </cell>
          <cell r="K680">
            <v>50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200</v>
          </cell>
          <cell r="R680">
            <v>0</v>
          </cell>
          <cell r="S680">
            <v>6230</v>
          </cell>
          <cell r="T680">
            <v>0</v>
          </cell>
          <cell r="U680">
            <v>517.5</v>
          </cell>
          <cell r="V680">
            <v>254</v>
          </cell>
          <cell r="W680">
            <v>0</v>
          </cell>
          <cell r="X680">
            <v>13.76</v>
          </cell>
        </row>
        <row r="681">
          <cell r="D681" t="str">
            <v>8729</v>
          </cell>
          <cell r="E681" t="str">
            <v>刘志亮</v>
          </cell>
          <cell r="F681">
            <v>22</v>
          </cell>
          <cell r="G681">
            <v>20000</v>
          </cell>
          <cell r="H681">
            <v>0</v>
          </cell>
          <cell r="I681">
            <v>35000</v>
          </cell>
          <cell r="J681">
            <v>23600</v>
          </cell>
          <cell r="K681">
            <v>0</v>
          </cell>
          <cell r="L681">
            <v>40</v>
          </cell>
          <cell r="M681">
            <v>-4898.5</v>
          </cell>
          <cell r="N681">
            <v>0</v>
          </cell>
          <cell r="O681">
            <v>0</v>
          </cell>
          <cell r="P681">
            <v>0</v>
          </cell>
          <cell r="Q681">
            <v>200</v>
          </cell>
          <cell r="R681">
            <v>0</v>
          </cell>
          <cell r="S681">
            <v>73941.5</v>
          </cell>
          <cell r="T681">
            <v>0</v>
          </cell>
          <cell r="U681">
            <v>0</v>
          </cell>
          <cell r="V681">
            <v>0</v>
          </cell>
          <cell r="W681">
            <v>10</v>
          </cell>
          <cell r="X681">
            <v>13931.5</v>
          </cell>
        </row>
        <row r="682">
          <cell r="D682" t="str">
            <v>8771</v>
          </cell>
          <cell r="E682" t="str">
            <v>刘鹏</v>
          </cell>
          <cell r="F682">
            <v>33.19</v>
          </cell>
          <cell r="G682">
            <v>2480</v>
          </cell>
          <cell r="H682">
            <v>1342.8</v>
          </cell>
          <cell r="I682">
            <v>500</v>
          </cell>
          <cell r="J682">
            <v>2020</v>
          </cell>
          <cell r="K682">
            <v>100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200</v>
          </cell>
          <cell r="R682">
            <v>0</v>
          </cell>
          <cell r="S682">
            <v>6642.8</v>
          </cell>
          <cell r="T682">
            <v>0</v>
          </cell>
          <cell r="U682">
            <v>517.5</v>
          </cell>
          <cell r="V682">
            <v>0</v>
          </cell>
          <cell r="W682">
            <v>0</v>
          </cell>
          <cell r="X682">
            <v>33.76</v>
          </cell>
        </row>
        <row r="683">
          <cell r="D683" t="str">
            <v>8787</v>
          </cell>
          <cell r="E683" t="str">
            <v>胡国正</v>
          </cell>
          <cell r="F683">
            <v>31.38</v>
          </cell>
          <cell r="G683">
            <v>3500</v>
          </cell>
          <cell r="H683">
            <v>1125.5999999999999</v>
          </cell>
          <cell r="I683">
            <v>1000</v>
          </cell>
          <cell r="J683">
            <v>500</v>
          </cell>
          <cell r="K683">
            <v>50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200</v>
          </cell>
          <cell r="R683">
            <v>0</v>
          </cell>
          <cell r="S683">
            <v>6375.6</v>
          </cell>
          <cell r="T683">
            <v>0</v>
          </cell>
          <cell r="U683">
            <v>517.5</v>
          </cell>
          <cell r="V683">
            <v>0</v>
          </cell>
          <cell r="W683">
            <v>0</v>
          </cell>
          <cell r="X683">
            <v>22.37</v>
          </cell>
        </row>
        <row r="684">
          <cell r="D684" t="str">
            <v>8831</v>
          </cell>
          <cell r="E684" t="str">
            <v>项关羽</v>
          </cell>
          <cell r="F684">
            <v>25.44</v>
          </cell>
          <cell r="G684">
            <v>5000</v>
          </cell>
          <cell r="H684">
            <v>0</v>
          </cell>
          <cell r="I684">
            <v>3000</v>
          </cell>
          <cell r="J684">
            <v>7900</v>
          </cell>
          <cell r="K684">
            <v>100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16000</v>
          </cell>
          <cell r="T684">
            <v>0</v>
          </cell>
          <cell r="U684">
            <v>517.5</v>
          </cell>
          <cell r="V684">
            <v>0</v>
          </cell>
          <cell r="W684">
            <v>0</v>
          </cell>
          <cell r="X684">
            <v>1048.25</v>
          </cell>
        </row>
        <row r="685">
          <cell r="D685" t="str">
            <v>8836</v>
          </cell>
          <cell r="E685" t="str">
            <v>何晓青</v>
          </cell>
          <cell r="F685">
            <v>23</v>
          </cell>
          <cell r="G685">
            <v>3500</v>
          </cell>
          <cell r="H685">
            <v>120</v>
          </cell>
          <cell r="I685">
            <v>1000</v>
          </cell>
          <cell r="J685">
            <v>1000</v>
          </cell>
          <cell r="K685">
            <v>50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200</v>
          </cell>
          <cell r="R685">
            <v>0</v>
          </cell>
          <cell r="S685">
            <v>5870</v>
          </cell>
          <cell r="T685">
            <v>0</v>
          </cell>
          <cell r="U685">
            <v>517.5</v>
          </cell>
          <cell r="V685">
            <v>0</v>
          </cell>
          <cell r="W685">
            <v>0</v>
          </cell>
          <cell r="X685">
            <v>10.58</v>
          </cell>
        </row>
        <row r="686">
          <cell r="D686" t="str">
            <v>8856</v>
          </cell>
          <cell r="E686" t="str">
            <v>殷鹏飞</v>
          </cell>
          <cell r="F686">
            <v>30.13</v>
          </cell>
          <cell r="G686">
            <v>2480</v>
          </cell>
          <cell r="H686">
            <v>975.6</v>
          </cell>
          <cell r="I686">
            <v>1000</v>
          </cell>
          <cell r="J686">
            <v>3520</v>
          </cell>
          <cell r="K686">
            <v>50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200</v>
          </cell>
          <cell r="R686">
            <v>0</v>
          </cell>
          <cell r="S686">
            <v>8225.6</v>
          </cell>
          <cell r="T686">
            <v>0</v>
          </cell>
          <cell r="U686">
            <v>517.5</v>
          </cell>
          <cell r="V686">
            <v>254</v>
          </cell>
          <cell r="W686">
            <v>0</v>
          </cell>
          <cell r="X686">
            <v>73.62</v>
          </cell>
        </row>
        <row r="687">
          <cell r="D687" t="str">
            <v>9805</v>
          </cell>
          <cell r="E687" t="str">
            <v>陆向红</v>
          </cell>
          <cell r="F687">
            <v>32.44</v>
          </cell>
          <cell r="G687">
            <v>2480</v>
          </cell>
          <cell r="H687">
            <v>1252.8</v>
          </cell>
          <cell r="I687">
            <v>240</v>
          </cell>
          <cell r="J687">
            <v>780</v>
          </cell>
          <cell r="K687">
            <v>0</v>
          </cell>
          <cell r="L687">
            <v>200</v>
          </cell>
          <cell r="M687">
            <v>0</v>
          </cell>
          <cell r="N687">
            <v>4000</v>
          </cell>
          <cell r="O687">
            <v>0</v>
          </cell>
          <cell r="P687">
            <v>0</v>
          </cell>
          <cell r="Q687">
            <v>200</v>
          </cell>
          <cell r="R687">
            <v>0</v>
          </cell>
          <cell r="S687">
            <v>9152.7999999999993</v>
          </cell>
          <cell r="T687">
            <v>0</v>
          </cell>
          <cell r="U687">
            <v>517.5</v>
          </cell>
          <cell r="V687">
            <v>0</v>
          </cell>
          <cell r="W687">
            <v>0</v>
          </cell>
          <cell r="X687">
            <v>103.82</v>
          </cell>
        </row>
        <row r="688">
          <cell r="F688">
            <v>3179.17</v>
          </cell>
          <cell r="G688">
            <v>388420</v>
          </cell>
          <cell r="H688">
            <v>45072.74</v>
          </cell>
          <cell r="I688">
            <v>215960</v>
          </cell>
          <cell r="J688">
            <v>212966.9</v>
          </cell>
          <cell r="K688">
            <v>6850</v>
          </cell>
          <cell r="L688">
            <v>14220</v>
          </cell>
          <cell r="M688">
            <v>10993.35</v>
          </cell>
          <cell r="N688">
            <v>6183.4</v>
          </cell>
          <cell r="O688">
            <v>0</v>
          </cell>
          <cell r="P688">
            <v>0</v>
          </cell>
          <cell r="Q688">
            <v>19716.400000000001</v>
          </cell>
          <cell r="R688">
            <v>5640.4</v>
          </cell>
          <cell r="S688">
            <v>914742.39</v>
          </cell>
          <cell r="T688">
            <v>720</v>
          </cell>
          <cell r="U688">
            <v>58477.5</v>
          </cell>
          <cell r="V688">
            <v>23838</v>
          </cell>
          <cell r="W688">
            <v>850</v>
          </cell>
        </row>
        <row r="689">
          <cell r="D689" t="str">
            <v>9801</v>
          </cell>
          <cell r="E689" t="str">
            <v>王志飞</v>
          </cell>
          <cell r="F689">
            <v>44.13</v>
          </cell>
          <cell r="G689">
            <v>2480</v>
          </cell>
          <cell r="H689">
            <v>2655.6</v>
          </cell>
          <cell r="I689">
            <v>720</v>
          </cell>
          <cell r="J689">
            <v>1500</v>
          </cell>
          <cell r="K689">
            <v>0</v>
          </cell>
          <cell r="L689">
            <v>200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200</v>
          </cell>
          <cell r="R689">
            <v>0</v>
          </cell>
          <cell r="S689">
            <v>7755.6</v>
          </cell>
          <cell r="T689">
            <v>0</v>
          </cell>
          <cell r="U689">
            <v>0</v>
          </cell>
          <cell r="V689">
            <v>0</v>
          </cell>
          <cell r="W689">
            <v>10</v>
          </cell>
          <cell r="X689">
            <v>82.67</v>
          </cell>
        </row>
        <row r="690">
          <cell r="D690" t="str">
            <v>9806</v>
          </cell>
          <cell r="E690" t="str">
            <v>唐祥海</v>
          </cell>
          <cell r="F690">
            <v>32</v>
          </cell>
          <cell r="G690">
            <v>2480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200</v>
          </cell>
          <cell r="M690">
            <v>2000</v>
          </cell>
          <cell r="N690">
            <v>0</v>
          </cell>
          <cell r="O690">
            <v>0</v>
          </cell>
          <cell r="P690">
            <v>0</v>
          </cell>
          <cell r="Q690">
            <v>1001</v>
          </cell>
          <cell r="R690">
            <v>0</v>
          </cell>
          <cell r="S690">
            <v>5681</v>
          </cell>
          <cell r="T690">
            <v>0</v>
          </cell>
          <cell r="U690">
            <v>517.5</v>
          </cell>
          <cell r="V690">
            <v>0</v>
          </cell>
          <cell r="W690">
            <v>10</v>
          </cell>
          <cell r="X690">
            <v>0</v>
          </cell>
        </row>
        <row r="691">
          <cell r="D691" t="str">
            <v>9810</v>
          </cell>
          <cell r="E691" t="str">
            <v>周素华</v>
          </cell>
          <cell r="F691">
            <v>27.5</v>
          </cell>
          <cell r="G691">
            <v>2480</v>
          </cell>
          <cell r="H691">
            <v>660</v>
          </cell>
          <cell r="I691">
            <v>540</v>
          </cell>
          <cell r="J691">
            <v>1180</v>
          </cell>
          <cell r="K691">
            <v>50</v>
          </cell>
          <cell r="L691">
            <v>200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200</v>
          </cell>
          <cell r="R691">
            <v>0</v>
          </cell>
          <cell r="S691">
            <v>5310</v>
          </cell>
          <cell r="T691">
            <v>0</v>
          </cell>
          <cell r="U691">
            <v>517.5</v>
          </cell>
          <cell r="V691">
            <v>254</v>
          </cell>
          <cell r="W691">
            <v>10</v>
          </cell>
          <cell r="X691">
            <v>0</v>
          </cell>
        </row>
        <row r="692">
          <cell r="F692">
            <v>103.63</v>
          </cell>
          <cell r="G692">
            <v>7440</v>
          </cell>
          <cell r="H692">
            <v>3315.6</v>
          </cell>
          <cell r="I692">
            <v>1260</v>
          </cell>
          <cell r="J692">
            <v>2680</v>
          </cell>
          <cell r="K692">
            <v>50</v>
          </cell>
          <cell r="L692">
            <v>600</v>
          </cell>
          <cell r="M692">
            <v>2000</v>
          </cell>
          <cell r="N692">
            <v>0</v>
          </cell>
          <cell r="O692">
            <v>0</v>
          </cell>
          <cell r="P692">
            <v>0</v>
          </cell>
          <cell r="Q692">
            <v>1401</v>
          </cell>
          <cell r="R692">
            <v>0</v>
          </cell>
          <cell r="S692">
            <v>18746.599999999999</v>
          </cell>
          <cell r="T692">
            <v>0</v>
          </cell>
          <cell r="U692">
            <v>1035</v>
          </cell>
          <cell r="V692">
            <v>254</v>
          </cell>
          <cell r="W692">
            <v>30</v>
          </cell>
        </row>
        <row r="693">
          <cell r="D693" t="str">
            <v>7522</v>
          </cell>
          <cell r="E693" t="str">
            <v>陆振明</v>
          </cell>
          <cell r="F693">
            <v>3</v>
          </cell>
          <cell r="G693">
            <v>2480</v>
          </cell>
          <cell r="H693">
            <v>0</v>
          </cell>
          <cell r="I693">
            <v>200</v>
          </cell>
          <cell r="J693">
            <v>200</v>
          </cell>
          <cell r="K693">
            <v>0</v>
          </cell>
          <cell r="L693">
            <v>200</v>
          </cell>
          <cell r="M693">
            <v>-2687.27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392.73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</row>
        <row r="694">
          <cell r="D694" t="str">
            <v>8465</v>
          </cell>
          <cell r="E694" t="str">
            <v>陆军</v>
          </cell>
          <cell r="F694">
            <v>0</v>
          </cell>
          <cell r="G694">
            <v>2480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462.5</v>
          </cell>
          <cell r="S694">
            <v>2017.5</v>
          </cell>
          <cell r="T694">
            <v>0</v>
          </cell>
          <cell r="U694">
            <v>517.5</v>
          </cell>
          <cell r="V694">
            <v>0</v>
          </cell>
          <cell r="W694">
            <v>0</v>
          </cell>
          <cell r="X694">
            <v>0</v>
          </cell>
        </row>
        <row r="695">
          <cell r="D695" t="str">
            <v>8466</v>
          </cell>
          <cell r="E695" t="str">
            <v>祝金彪</v>
          </cell>
          <cell r="F695">
            <v>0</v>
          </cell>
          <cell r="G695">
            <v>2480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662.5</v>
          </cell>
          <cell r="S695">
            <v>1817.5</v>
          </cell>
          <cell r="T695">
            <v>0</v>
          </cell>
          <cell r="U695">
            <v>517.5</v>
          </cell>
          <cell r="V695">
            <v>0</v>
          </cell>
          <cell r="W695">
            <v>0</v>
          </cell>
          <cell r="X695">
            <v>0</v>
          </cell>
        </row>
        <row r="696">
          <cell r="D696" t="str">
            <v>8468</v>
          </cell>
          <cell r="E696" t="str">
            <v>龚福民</v>
          </cell>
          <cell r="F696">
            <v>0</v>
          </cell>
          <cell r="G696">
            <v>2480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662.5</v>
          </cell>
          <cell r="S696">
            <v>1817.5</v>
          </cell>
          <cell r="T696">
            <v>0</v>
          </cell>
          <cell r="U696">
            <v>517.5</v>
          </cell>
          <cell r="V696">
            <v>0</v>
          </cell>
          <cell r="W696">
            <v>0</v>
          </cell>
          <cell r="X696">
            <v>0</v>
          </cell>
        </row>
        <row r="697">
          <cell r="D697" t="str">
            <v>8600</v>
          </cell>
          <cell r="E697" t="str">
            <v>王红梅</v>
          </cell>
          <cell r="F697">
            <v>0</v>
          </cell>
          <cell r="G697">
            <v>2480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662.5</v>
          </cell>
          <cell r="S697">
            <v>1817.5</v>
          </cell>
          <cell r="T697">
            <v>0</v>
          </cell>
          <cell r="U697">
            <v>517.5</v>
          </cell>
          <cell r="V697">
            <v>0</v>
          </cell>
          <cell r="W697">
            <v>0</v>
          </cell>
          <cell r="X697">
            <v>0</v>
          </cell>
        </row>
        <row r="698">
          <cell r="D698" t="str">
            <v>9703</v>
          </cell>
          <cell r="E698" t="str">
            <v>王翠平</v>
          </cell>
          <cell r="F698">
            <v>37.31</v>
          </cell>
          <cell r="G698">
            <v>2480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200</v>
          </cell>
          <cell r="M698">
            <v>4260</v>
          </cell>
          <cell r="N698">
            <v>0</v>
          </cell>
          <cell r="O698">
            <v>0</v>
          </cell>
          <cell r="P698">
            <v>0</v>
          </cell>
          <cell r="Q698">
            <v>10</v>
          </cell>
          <cell r="R698">
            <v>6</v>
          </cell>
          <cell r="S698">
            <v>6944</v>
          </cell>
          <cell r="T698">
            <v>0</v>
          </cell>
          <cell r="U698">
            <v>517.5</v>
          </cell>
          <cell r="V698">
            <v>0</v>
          </cell>
          <cell r="W698">
            <v>10</v>
          </cell>
          <cell r="X698">
            <v>42.79</v>
          </cell>
        </row>
        <row r="699">
          <cell r="D699" t="str">
            <v>9704</v>
          </cell>
          <cell r="E699" t="str">
            <v>郁洁</v>
          </cell>
          <cell r="F699">
            <v>0</v>
          </cell>
          <cell r="G699">
            <v>2480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562.5</v>
          </cell>
          <cell r="S699">
            <v>1917.5</v>
          </cell>
          <cell r="T699">
            <v>0</v>
          </cell>
          <cell r="U699">
            <v>517.5</v>
          </cell>
          <cell r="V699">
            <v>0</v>
          </cell>
          <cell r="W699">
            <v>0</v>
          </cell>
          <cell r="X699">
            <v>0</v>
          </cell>
        </row>
        <row r="700">
          <cell r="D700" t="str">
            <v>9705</v>
          </cell>
          <cell r="E700" t="str">
            <v>倪国明</v>
          </cell>
          <cell r="F700">
            <v>0</v>
          </cell>
          <cell r="G700">
            <v>2480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562.5</v>
          </cell>
          <cell r="S700">
            <v>1917.5</v>
          </cell>
          <cell r="T700">
            <v>0</v>
          </cell>
          <cell r="U700">
            <v>517.5</v>
          </cell>
          <cell r="V700">
            <v>0</v>
          </cell>
          <cell r="W700">
            <v>0</v>
          </cell>
          <cell r="X700">
            <v>0</v>
          </cell>
        </row>
        <row r="701">
          <cell r="D701" t="str">
            <v>9706</v>
          </cell>
          <cell r="E701" t="str">
            <v>陆桂兴</v>
          </cell>
          <cell r="F701">
            <v>39</v>
          </cell>
          <cell r="G701">
            <v>2480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200</v>
          </cell>
          <cell r="M701">
            <v>3955</v>
          </cell>
          <cell r="N701">
            <v>0</v>
          </cell>
          <cell r="O701">
            <v>0</v>
          </cell>
          <cell r="P701">
            <v>0</v>
          </cell>
          <cell r="Q701">
            <v>200</v>
          </cell>
          <cell r="R701">
            <v>40</v>
          </cell>
          <cell r="S701">
            <v>6795</v>
          </cell>
          <cell r="T701">
            <v>0</v>
          </cell>
          <cell r="U701">
            <v>517.5</v>
          </cell>
          <cell r="V701">
            <v>0</v>
          </cell>
          <cell r="W701">
            <v>0</v>
          </cell>
          <cell r="X701">
            <v>0</v>
          </cell>
        </row>
        <row r="702">
          <cell r="D702" t="str">
            <v>9707</v>
          </cell>
          <cell r="E702" t="str">
            <v>周斌</v>
          </cell>
          <cell r="F702">
            <v>30.75</v>
          </cell>
          <cell r="G702">
            <v>2480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120</v>
          </cell>
          <cell r="M702">
            <v>2747.5</v>
          </cell>
          <cell r="N702">
            <v>48</v>
          </cell>
          <cell r="O702">
            <v>0</v>
          </cell>
          <cell r="P702">
            <v>0</v>
          </cell>
          <cell r="Q702">
            <v>200</v>
          </cell>
          <cell r="R702">
            <v>0</v>
          </cell>
          <cell r="S702">
            <v>5595.5</v>
          </cell>
          <cell r="T702">
            <v>0</v>
          </cell>
          <cell r="U702">
            <v>517.5</v>
          </cell>
          <cell r="V702">
            <v>254</v>
          </cell>
          <cell r="W702">
            <v>10</v>
          </cell>
          <cell r="X702">
            <v>0</v>
          </cell>
        </row>
        <row r="703">
          <cell r="D703" t="str">
            <v>9709</v>
          </cell>
          <cell r="E703" t="str">
            <v>沈红丽</v>
          </cell>
          <cell r="F703">
            <v>0</v>
          </cell>
          <cell r="G703">
            <v>2480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662.5</v>
          </cell>
          <cell r="S703">
            <v>1817.5</v>
          </cell>
          <cell r="T703">
            <v>0</v>
          </cell>
          <cell r="U703">
            <v>517.5</v>
          </cell>
          <cell r="V703">
            <v>0</v>
          </cell>
          <cell r="W703">
            <v>0</v>
          </cell>
          <cell r="X703">
            <v>0</v>
          </cell>
        </row>
        <row r="704">
          <cell r="F704">
            <v>110.06</v>
          </cell>
          <cell r="G704">
            <v>27280</v>
          </cell>
          <cell r="H704">
            <v>0</v>
          </cell>
          <cell r="I704">
            <v>200</v>
          </cell>
          <cell r="J704">
            <v>200</v>
          </cell>
          <cell r="K704">
            <v>0</v>
          </cell>
          <cell r="L704">
            <v>720</v>
          </cell>
          <cell r="M704">
            <v>8275.23</v>
          </cell>
          <cell r="N704">
            <v>48</v>
          </cell>
          <cell r="O704">
            <v>0</v>
          </cell>
          <cell r="P704">
            <v>0</v>
          </cell>
          <cell r="Q704">
            <v>410</v>
          </cell>
          <cell r="R704">
            <v>4283.5</v>
          </cell>
          <cell r="S704">
            <v>32849.730000000003</v>
          </cell>
          <cell r="T704">
            <v>0</v>
          </cell>
          <cell r="U704">
            <v>5175</v>
          </cell>
          <cell r="V704">
            <v>254</v>
          </cell>
          <cell r="W704">
            <v>20</v>
          </cell>
        </row>
        <row r="705">
          <cell r="F705">
            <v>22321.85</v>
          </cell>
          <cell r="G705">
            <v>1838060</v>
          </cell>
          <cell r="H705">
            <v>92929.54</v>
          </cell>
          <cell r="I705">
            <v>258590</v>
          </cell>
          <cell r="J705">
            <v>279750.90000000002</v>
          </cell>
          <cell r="K705">
            <v>9850</v>
          </cell>
          <cell r="L705">
            <v>48380</v>
          </cell>
          <cell r="M705">
            <v>1710094.45</v>
          </cell>
          <cell r="N705">
            <v>42077.3</v>
          </cell>
          <cell r="O705">
            <v>0</v>
          </cell>
          <cell r="P705">
            <v>0</v>
          </cell>
          <cell r="Q705">
            <v>85733.4</v>
          </cell>
          <cell r="R705">
            <v>17317.2</v>
          </cell>
          <cell r="S705">
            <v>4348148.3899999997</v>
          </cell>
          <cell r="T705">
            <v>870</v>
          </cell>
          <cell r="U705">
            <v>288836.98</v>
          </cell>
          <cell r="V705">
            <v>35581</v>
          </cell>
          <cell r="W705">
            <v>2690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员工信息4"/>
      <sheetName val="工时对"/>
      <sheetName val="假期工资20"/>
      <sheetName val="暂扣20"/>
      <sheetName val="社保20"/>
      <sheetName val="公积金"/>
      <sheetName val="员工信息3"/>
      <sheetName val="1-12月离职"/>
      <sheetName val="Sheet3"/>
      <sheetName val="12部门提供工资附表"/>
      <sheetName val="吴姐"/>
      <sheetName val="奖罚"/>
      <sheetName val="待扣1月社保"/>
      <sheetName val="暂押1月支付"/>
      <sheetName val="奖励"/>
      <sheetName val="劳务3"/>
      <sheetName val="劳务4"/>
      <sheetName val="无加班费"/>
      <sheetName val="塑料袋3"/>
      <sheetName val="计时人员明细20"/>
      <sheetName val="绩效人员技术部"/>
      <sheetName val="独生费20"/>
      <sheetName val="工会"/>
      <sheetName val="工龄"/>
      <sheetName val="身份证地区"/>
      <sheetName val="天津社保"/>
      <sheetName val="员工信息9"/>
      <sheetName val="离职"/>
      <sheetName val="Sheet1"/>
      <sheetName val="Sheet2"/>
    </sheetNames>
    <sheetDataSet>
      <sheetData sheetId="0">
        <row r="1">
          <cell r="C1" t="str">
            <v>职员代码</v>
          </cell>
          <cell r="D1" t="str">
            <v>职员姓名</v>
          </cell>
          <cell r="E1" t="str">
            <v>工号</v>
          </cell>
          <cell r="F1" t="str">
            <v>实际部门</v>
          </cell>
        </row>
        <row r="2">
          <cell r="C2" t="str">
            <v>4020</v>
          </cell>
          <cell r="D2" t="str">
            <v>许建平</v>
          </cell>
          <cell r="E2" t="str">
            <v>365</v>
          </cell>
          <cell r="F2" t="str">
            <v>仓库</v>
          </cell>
        </row>
        <row r="3">
          <cell r="C3" t="str">
            <v>4031</v>
          </cell>
          <cell r="D3" t="str">
            <v>陈严芳</v>
          </cell>
          <cell r="E3" t="str">
            <v>500</v>
          </cell>
          <cell r="F3" t="str">
            <v>仓库</v>
          </cell>
        </row>
        <row r="4">
          <cell r="C4" t="str">
            <v>4032</v>
          </cell>
          <cell r="D4" t="str">
            <v>李祥华</v>
          </cell>
          <cell r="E4" t="str">
            <v>700</v>
          </cell>
          <cell r="F4" t="str">
            <v>仓库</v>
          </cell>
        </row>
        <row r="5">
          <cell r="C5" t="str">
            <v>4061</v>
          </cell>
          <cell r="D5" t="str">
            <v>陶桂华</v>
          </cell>
          <cell r="E5" t="str">
            <v>145</v>
          </cell>
          <cell r="F5" t="str">
            <v>仓库</v>
          </cell>
        </row>
        <row r="6">
          <cell r="C6" t="str">
            <v>4062</v>
          </cell>
          <cell r="D6" t="str">
            <v>王兴国</v>
          </cell>
          <cell r="E6" t="str">
            <v>684</v>
          </cell>
          <cell r="F6" t="str">
            <v>仓库</v>
          </cell>
        </row>
        <row r="7">
          <cell r="C7" t="str">
            <v>4064</v>
          </cell>
          <cell r="D7" t="str">
            <v>林亚中</v>
          </cell>
          <cell r="E7" t="str">
            <v>292</v>
          </cell>
          <cell r="F7" t="str">
            <v>仓库</v>
          </cell>
        </row>
        <row r="8">
          <cell r="C8" t="str">
            <v>4065</v>
          </cell>
          <cell r="D8" t="str">
            <v>龚林福</v>
          </cell>
          <cell r="E8" t="str">
            <v>305</v>
          </cell>
          <cell r="F8" t="str">
            <v>仓库</v>
          </cell>
        </row>
        <row r="9">
          <cell r="C9" t="str">
            <v>4083</v>
          </cell>
          <cell r="D9" t="str">
            <v>储章</v>
          </cell>
          <cell r="E9" t="str">
            <v>501</v>
          </cell>
          <cell r="F9" t="str">
            <v>仓库</v>
          </cell>
        </row>
        <row r="10">
          <cell r="C10" t="str">
            <v>4084</v>
          </cell>
          <cell r="D10" t="str">
            <v>杨明</v>
          </cell>
          <cell r="E10" t="str">
            <v>604</v>
          </cell>
          <cell r="F10" t="str">
            <v>仓库</v>
          </cell>
        </row>
        <row r="11">
          <cell r="C11" t="str">
            <v>4085</v>
          </cell>
          <cell r="D11" t="str">
            <v>陈建忠</v>
          </cell>
          <cell r="E11" t="str">
            <v>394</v>
          </cell>
          <cell r="F11" t="str">
            <v>仓库</v>
          </cell>
        </row>
        <row r="12">
          <cell r="C12" t="str">
            <v>4086</v>
          </cell>
          <cell r="D12" t="str">
            <v>张国栋</v>
          </cell>
          <cell r="E12" t="str">
            <v>121</v>
          </cell>
          <cell r="F12" t="str">
            <v>仓库</v>
          </cell>
        </row>
        <row r="13">
          <cell r="C13" t="str">
            <v>4091</v>
          </cell>
          <cell r="D13" t="str">
            <v>朱文飞</v>
          </cell>
          <cell r="E13" t="str">
            <v>110</v>
          </cell>
          <cell r="F13" t="str">
            <v>仓库</v>
          </cell>
        </row>
        <row r="14">
          <cell r="C14" t="str">
            <v>4223</v>
          </cell>
          <cell r="D14" t="str">
            <v>王海兰</v>
          </cell>
          <cell r="E14" t="str">
            <v>666</v>
          </cell>
          <cell r="F14" t="str">
            <v>仓库</v>
          </cell>
        </row>
        <row r="15">
          <cell r="C15" t="str">
            <v>9803</v>
          </cell>
          <cell r="D15" t="str">
            <v>陈梁</v>
          </cell>
          <cell r="E15" t="str">
            <v>63</v>
          </cell>
          <cell r="F15" t="str">
            <v>仓库</v>
          </cell>
        </row>
        <row r="16">
          <cell r="C16" t="str">
            <v>9804</v>
          </cell>
          <cell r="D16" t="str">
            <v>瞿永官</v>
          </cell>
          <cell r="E16" t="str">
            <v>195</v>
          </cell>
          <cell r="F16" t="str">
            <v>仓库</v>
          </cell>
        </row>
        <row r="17">
          <cell r="C17" t="str">
            <v>4000</v>
          </cell>
          <cell r="D17" t="str">
            <v>金高峰</v>
          </cell>
          <cell r="E17" t="str">
            <v>322</v>
          </cell>
          <cell r="F17" t="str">
            <v>仓库管理</v>
          </cell>
        </row>
        <row r="18">
          <cell r="C18" t="str">
            <v>4001</v>
          </cell>
          <cell r="D18" t="str">
            <v>叶军</v>
          </cell>
          <cell r="E18" t="str">
            <v>344</v>
          </cell>
          <cell r="F18" t="str">
            <v>仓库管理</v>
          </cell>
        </row>
        <row r="19">
          <cell r="C19" t="str">
            <v>4002</v>
          </cell>
          <cell r="D19" t="str">
            <v>陈强</v>
          </cell>
          <cell r="E19" t="str">
            <v>205</v>
          </cell>
          <cell r="F19" t="str">
            <v>仓库管理</v>
          </cell>
        </row>
        <row r="20">
          <cell r="C20" t="str">
            <v>4003</v>
          </cell>
          <cell r="D20" t="str">
            <v>诸天元</v>
          </cell>
          <cell r="E20" t="str">
            <v>313</v>
          </cell>
          <cell r="F20" t="str">
            <v>仓库管理</v>
          </cell>
        </row>
        <row r="21">
          <cell r="C21" t="str">
            <v>4007</v>
          </cell>
          <cell r="D21" t="str">
            <v>王妹妹</v>
          </cell>
          <cell r="E21" t="str">
            <v>585</v>
          </cell>
          <cell r="F21" t="str">
            <v>仓库管理</v>
          </cell>
        </row>
        <row r="22">
          <cell r="C22" t="str">
            <v>4008</v>
          </cell>
          <cell r="D22" t="str">
            <v>沈燕华</v>
          </cell>
          <cell r="E22" t="str">
            <v>157</v>
          </cell>
          <cell r="F22" t="str">
            <v>仓库管理</v>
          </cell>
        </row>
        <row r="23">
          <cell r="C23" t="str">
            <v>4009</v>
          </cell>
          <cell r="D23" t="str">
            <v>董云</v>
          </cell>
          <cell r="E23" t="str">
            <v>573</v>
          </cell>
          <cell r="F23" t="str">
            <v>仓库管理</v>
          </cell>
        </row>
        <row r="24">
          <cell r="C24" t="str">
            <v>1001</v>
          </cell>
          <cell r="D24" t="str">
            <v>陈前显</v>
          </cell>
          <cell r="E24" t="str">
            <v>320</v>
          </cell>
          <cell r="F24" t="str">
            <v>电缆管理</v>
          </cell>
        </row>
        <row r="25">
          <cell r="C25" t="str">
            <v>1004</v>
          </cell>
          <cell r="D25" t="str">
            <v>李丽</v>
          </cell>
          <cell r="E25" t="str">
            <v>65</v>
          </cell>
          <cell r="F25" t="str">
            <v>电缆管理</v>
          </cell>
        </row>
        <row r="26">
          <cell r="C26" t="str">
            <v>1003</v>
          </cell>
          <cell r="D26" t="str">
            <v>熊建才</v>
          </cell>
          <cell r="E26" t="str">
            <v>29</v>
          </cell>
          <cell r="F26" t="str">
            <v>电缆管理</v>
          </cell>
        </row>
        <row r="27">
          <cell r="C27" t="str">
            <v>1005</v>
          </cell>
          <cell r="D27" t="str">
            <v>徐建华</v>
          </cell>
          <cell r="E27" t="str">
            <v>114</v>
          </cell>
          <cell r="F27" t="str">
            <v>电缆管理</v>
          </cell>
        </row>
        <row r="28">
          <cell r="C28" t="str">
            <v>6002</v>
          </cell>
          <cell r="D28" t="str">
            <v>谢剑兵</v>
          </cell>
          <cell r="E28" t="str">
            <v>100</v>
          </cell>
          <cell r="F28" t="str">
            <v>电缆检验</v>
          </cell>
        </row>
        <row r="29">
          <cell r="C29" t="str">
            <v>6010</v>
          </cell>
          <cell r="D29" t="str">
            <v>张福伦</v>
          </cell>
          <cell r="E29" t="str">
            <v>490</v>
          </cell>
          <cell r="F29" t="str">
            <v>电缆检验</v>
          </cell>
        </row>
        <row r="30">
          <cell r="C30" t="str">
            <v>6011</v>
          </cell>
          <cell r="D30" t="str">
            <v>周明明</v>
          </cell>
          <cell r="E30" t="str">
            <v>607</v>
          </cell>
          <cell r="F30" t="str">
            <v>电缆检验</v>
          </cell>
        </row>
        <row r="31">
          <cell r="C31" t="str">
            <v>9802</v>
          </cell>
          <cell r="D31" t="str">
            <v>朱国华</v>
          </cell>
          <cell r="E31" t="str">
            <v>87</v>
          </cell>
          <cell r="F31" t="str">
            <v>电缆检验</v>
          </cell>
        </row>
        <row r="32">
          <cell r="C32" t="str">
            <v>6001</v>
          </cell>
          <cell r="D32" t="str">
            <v>王晴</v>
          </cell>
          <cell r="E32" t="str">
            <v>31</v>
          </cell>
          <cell r="F32" t="str">
            <v>电缆检验</v>
          </cell>
        </row>
        <row r="33">
          <cell r="C33" t="str">
            <v>6003</v>
          </cell>
          <cell r="D33" t="str">
            <v>胡亚军</v>
          </cell>
          <cell r="E33" t="str">
            <v>135</v>
          </cell>
          <cell r="F33" t="str">
            <v>电缆检验</v>
          </cell>
        </row>
        <row r="34">
          <cell r="C34" t="str">
            <v>6005</v>
          </cell>
          <cell r="D34" t="str">
            <v>宋志明</v>
          </cell>
          <cell r="E34" t="str">
            <v>149</v>
          </cell>
          <cell r="F34" t="str">
            <v>电缆检验</v>
          </cell>
        </row>
        <row r="35">
          <cell r="C35" t="str">
            <v>6006</v>
          </cell>
          <cell r="D35" t="str">
            <v>王春艳</v>
          </cell>
          <cell r="E35" t="str">
            <v>177</v>
          </cell>
          <cell r="F35" t="str">
            <v>电缆检验</v>
          </cell>
        </row>
        <row r="36">
          <cell r="C36" t="str">
            <v>6007</v>
          </cell>
          <cell r="D36" t="str">
            <v>唐立</v>
          </cell>
          <cell r="E36" t="str">
            <v>206</v>
          </cell>
          <cell r="F36" t="str">
            <v>电缆检验</v>
          </cell>
        </row>
        <row r="37">
          <cell r="C37" t="str">
            <v>6008</v>
          </cell>
          <cell r="D37" t="str">
            <v>张海军</v>
          </cell>
          <cell r="E37" t="str">
            <v>300</v>
          </cell>
          <cell r="F37" t="str">
            <v>电缆员工</v>
          </cell>
        </row>
        <row r="38">
          <cell r="C38" t="str">
            <v>1037</v>
          </cell>
          <cell r="D38" t="str">
            <v>徐伟勇</v>
          </cell>
          <cell r="E38" t="str">
            <v>88</v>
          </cell>
          <cell r="F38" t="str">
            <v>电缆员工</v>
          </cell>
        </row>
        <row r="39">
          <cell r="C39" t="str">
            <v>1039</v>
          </cell>
          <cell r="D39" t="str">
            <v>陈志华</v>
          </cell>
          <cell r="E39" t="str">
            <v>130</v>
          </cell>
          <cell r="F39" t="str">
            <v>电缆员工</v>
          </cell>
        </row>
        <row r="40">
          <cell r="C40" t="str">
            <v>1040</v>
          </cell>
          <cell r="D40" t="str">
            <v>王国华</v>
          </cell>
          <cell r="E40" t="str">
            <v>102</v>
          </cell>
          <cell r="F40" t="str">
            <v>电缆员工</v>
          </cell>
        </row>
        <row r="41">
          <cell r="C41" t="str">
            <v>1042</v>
          </cell>
          <cell r="D41" t="str">
            <v>唐卫忠</v>
          </cell>
          <cell r="E41" t="str">
            <v>278</v>
          </cell>
          <cell r="F41" t="str">
            <v>电缆员工</v>
          </cell>
        </row>
        <row r="42">
          <cell r="C42" t="str">
            <v>1044</v>
          </cell>
          <cell r="D42" t="str">
            <v>付龙飞</v>
          </cell>
          <cell r="E42" t="str">
            <v>129</v>
          </cell>
          <cell r="F42" t="str">
            <v>电缆员工</v>
          </cell>
        </row>
        <row r="43">
          <cell r="C43" t="str">
            <v>1050</v>
          </cell>
          <cell r="D43" t="str">
            <v>卿乐芝</v>
          </cell>
          <cell r="E43" t="str">
            <v>191</v>
          </cell>
          <cell r="F43" t="str">
            <v>电缆员工</v>
          </cell>
        </row>
        <row r="44">
          <cell r="C44" t="str">
            <v>1051</v>
          </cell>
          <cell r="D44" t="str">
            <v>徐志平</v>
          </cell>
          <cell r="E44" t="str">
            <v>275</v>
          </cell>
          <cell r="F44" t="str">
            <v>电缆员工</v>
          </cell>
        </row>
        <row r="45">
          <cell r="C45" t="str">
            <v>1053</v>
          </cell>
          <cell r="D45" t="str">
            <v>孙华弟</v>
          </cell>
          <cell r="E45" t="str">
            <v>211</v>
          </cell>
          <cell r="F45" t="str">
            <v>电缆员工</v>
          </cell>
        </row>
        <row r="46">
          <cell r="C46" t="str">
            <v>1055</v>
          </cell>
          <cell r="D46" t="str">
            <v>孟祥峰</v>
          </cell>
          <cell r="E46" t="str">
            <v>352</v>
          </cell>
          <cell r="F46" t="str">
            <v>电缆员工</v>
          </cell>
        </row>
        <row r="47">
          <cell r="C47" t="str">
            <v>1087</v>
          </cell>
          <cell r="D47" t="str">
            <v>徐德祥</v>
          </cell>
          <cell r="E47" t="str">
            <v>199</v>
          </cell>
          <cell r="F47" t="str">
            <v>电缆员工</v>
          </cell>
        </row>
        <row r="48">
          <cell r="C48" t="str">
            <v>1092</v>
          </cell>
          <cell r="D48" t="str">
            <v>许成忠</v>
          </cell>
          <cell r="E48" t="str">
            <v>166</v>
          </cell>
          <cell r="F48" t="str">
            <v>电缆员工</v>
          </cell>
        </row>
        <row r="49">
          <cell r="C49" t="str">
            <v>1093</v>
          </cell>
          <cell r="D49" t="str">
            <v>张体江</v>
          </cell>
          <cell r="E49" t="str">
            <v>215</v>
          </cell>
          <cell r="F49" t="str">
            <v>电缆员工</v>
          </cell>
        </row>
        <row r="50">
          <cell r="C50" t="str">
            <v>1100</v>
          </cell>
          <cell r="D50" t="str">
            <v>康志荣</v>
          </cell>
          <cell r="E50" t="str">
            <v>255</v>
          </cell>
          <cell r="F50" t="str">
            <v>电缆员工</v>
          </cell>
        </row>
        <row r="51">
          <cell r="C51" t="str">
            <v>1111</v>
          </cell>
          <cell r="D51" t="str">
            <v>王纪明</v>
          </cell>
          <cell r="E51" t="str">
            <v>337</v>
          </cell>
          <cell r="F51" t="str">
            <v>电缆员工</v>
          </cell>
        </row>
        <row r="52">
          <cell r="C52" t="str">
            <v>1131</v>
          </cell>
          <cell r="D52" t="str">
            <v>周敏</v>
          </cell>
          <cell r="E52" t="str">
            <v>232</v>
          </cell>
          <cell r="F52" t="str">
            <v>电缆员工</v>
          </cell>
        </row>
        <row r="53">
          <cell r="C53" t="str">
            <v>1133</v>
          </cell>
          <cell r="D53" t="str">
            <v>汪见文</v>
          </cell>
          <cell r="E53" t="str">
            <v>458</v>
          </cell>
          <cell r="F53" t="str">
            <v>电缆员工</v>
          </cell>
        </row>
        <row r="54">
          <cell r="C54" t="str">
            <v>1136</v>
          </cell>
          <cell r="D54" t="str">
            <v>吴林祥</v>
          </cell>
          <cell r="E54" t="str">
            <v>495</v>
          </cell>
          <cell r="F54" t="str">
            <v>电缆员工</v>
          </cell>
        </row>
        <row r="55">
          <cell r="C55" t="str">
            <v>1155</v>
          </cell>
          <cell r="D55" t="str">
            <v>余金法</v>
          </cell>
          <cell r="E55" t="str">
            <v>611</v>
          </cell>
          <cell r="F55" t="str">
            <v>电缆员工</v>
          </cell>
        </row>
        <row r="56">
          <cell r="C56" t="str">
            <v>1173</v>
          </cell>
          <cell r="D56" t="str">
            <v>王爱军</v>
          </cell>
          <cell r="E56" t="str">
            <v>101</v>
          </cell>
          <cell r="F56" t="str">
            <v>电缆员工</v>
          </cell>
        </row>
        <row r="57">
          <cell r="C57" t="str">
            <v>1174</v>
          </cell>
          <cell r="D57" t="str">
            <v>余华法</v>
          </cell>
          <cell r="E57" t="str">
            <v>578</v>
          </cell>
          <cell r="F57" t="str">
            <v>电缆员工</v>
          </cell>
        </row>
        <row r="58">
          <cell r="C58" t="str">
            <v>1177</v>
          </cell>
          <cell r="D58" t="str">
            <v>程隆喜</v>
          </cell>
          <cell r="E58" t="str">
            <v>59</v>
          </cell>
          <cell r="F58" t="str">
            <v>电缆员工</v>
          </cell>
        </row>
        <row r="59">
          <cell r="C59" t="str">
            <v>1184</v>
          </cell>
          <cell r="D59" t="str">
            <v>邱东健</v>
          </cell>
          <cell r="E59" t="str">
            <v>471</v>
          </cell>
          <cell r="F59" t="str">
            <v>电缆员工</v>
          </cell>
        </row>
        <row r="60">
          <cell r="C60" t="str">
            <v>1206</v>
          </cell>
          <cell r="D60" t="str">
            <v>金志强</v>
          </cell>
          <cell r="E60" t="str">
            <v>405</v>
          </cell>
          <cell r="F60" t="str">
            <v>电缆员工</v>
          </cell>
        </row>
        <row r="61">
          <cell r="C61" t="str">
            <v>1207</v>
          </cell>
          <cell r="D61" t="str">
            <v>桑瑞根</v>
          </cell>
          <cell r="E61" t="str">
            <v>485</v>
          </cell>
          <cell r="F61" t="str">
            <v>电缆员工</v>
          </cell>
        </row>
        <row r="62">
          <cell r="C62" t="str">
            <v>1210</v>
          </cell>
          <cell r="D62" t="str">
            <v>张沪军</v>
          </cell>
          <cell r="E62" t="str">
            <v>424</v>
          </cell>
          <cell r="F62" t="str">
            <v>电缆员工</v>
          </cell>
        </row>
        <row r="63">
          <cell r="C63" t="str">
            <v>1211</v>
          </cell>
          <cell r="D63" t="str">
            <v>朱贤军</v>
          </cell>
          <cell r="E63" t="str">
            <v>363</v>
          </cell>
          <cell r="F63" t="str">
            <v>电缆员工</v>
          </cell>
        </row>
        <row r="64">
          <cell r="C64" t="str">
            <v>1222</v>
          </cell>
          <cell r="D64" t="str">
            <v>邹传亮</v>
          </cell>
          <cell r="E64" t="str">
            <v>469</v>
          </cell>
          <cell r="F64" t="str">
            <v>电缆员工</v>
          </cell>
        </row>
        <row r="65">
          <cell r="C65" t="str">
            <v>1229</v>
          </cell>
          <cell r="D65" t="str">
            <v>施秋华</v>
          </cell>
          <cell r="E65" t="str">
            <v>555</v>
          </cell>
          <cell r="F65" t="str">
            <v>电缆员工</v>
          </cell>
        </row>
        <row r="66">
          <cell r="C66" t="str">
            <v>1272</v>
          </cell>
          <cell r="D66" t="str">
            <v>胡龙菊</v>
          </cell>
          <cell r="E66" t="str">
            <v>432</v>
          </cell>
          <cell r="F66" t="str">
            <v>拉丝车间</v>
          </cell>
        </row>
        <row r="67">
          <cell r="C67" t="str">
            <v>1273</v>
          </cell>
          <cell r="D67" t="str">
            <v>付小宝</v>
          </cell>
          <cell r="E67" t="str">
            <v>279</v>
          </cell>
          <cell r="F67" t="str">
            <v>电缆员工</v>
          </cell>
        </row>
        <row r="68">
          <cell r="C68" t="str">
            <v>1285</v>
          </cell>
          <cell r="D68" t="str">
            <v>郑君育</v>
          </cell>
          <cell r="E68" t="str">
            <v>373</v>
          </cell>
          <cell r="F68" t="str">
            <v>电缆员工</v>
          </cell>
        </row>
        <row r="69">
          <cell r="C69" t="str">
            <v>1293</v>
          </cell>
          <cell r="D69" t="str">
            <v>沈言兆</v>
          </cell>
          <cell r="E69" t="str">
            <v>550</v>
          </cell>
          <cell r="F69" t="str">
            <v>电缆员工</v>
          </cell>
        </row>
        <row r="70">
          <cell r="C70" t="str">
            <v>1316</v>
          </cell>
          <cell r="D70" t="str">
            <v>明光平</v>
          </cell>
          <cell r="E70" t="str">
            <v>267</v>
          </cell>
          <cell r="F70" t="str">
            <v>电缆员工</v>
          </cell>
        </row>
        <row r="71">
          <cell r="C71" t="str">
            <v>1343</v>
          </cell>
          <cell r="D71" t="str">
            <v>姚明军</v>
          </cell>
          <cell r="E71" t="str">
            <v>690</v>
          </cell>
          <cell r="F71" t="str">
            <v>电缆员工</v>
          </cell>
        </row>
        <row r="72">
          <cell r="C72" t="str">
            <v>1354</v>
          </cell>
          <cell r="D72" t="str">
            <v>陈永军</v>
          </cell>
          <cell r="E72" t="str">
            <v>179</v>
          </cell>
          <cell r="F72" t="str">
            <v>电缆员工</v>
          </cell>
        </row>
        <row r="73">
          <cell r="C73" t="str">
            <v>1359</v>
          </cell>
          <cell r="D73" t="str">
            <v>杨锋</v>
          </cell>
          <cell r="E73" t="str">
            <v>354</v>
          </cell>
          <cell r="F73" t="str">
            <v>电缆员工</v>
          </cell>
        </row>
        <row r="74">
          <cell r="C74" t="str">
            <v>1363</v>
          </cell>
          <cell r="D74" t="str">
            <v>张跃群</v>
          </cell>
          <cell r="E74" t="str">
            <v>413</v>
          </cell>
          <cell r="F74" t="str">
            <v>电缆员工</v>
          </cell>
        </row>
        <row r="75">
          <cell r="C75" t="str">
            <v>1370</v>
          </cell>
          <cell r="D75" t="str">
            <v>陈刚</v>
          </cell>
          <cell r="E75" t="str">
            <v>599</v>
          </cell>
          <cell r="F75" t="str">
            <v>电缆员工</v>
          </cell>
        </row>
        <row r="76">
          <cell r="C76" t="str">
            <v>1379</v>
          </cell>
          <cell r="D76" t="str">
            <v>钱刚</v>
          </cell>
          <cell r="E76" t="str">
            <v>141</v>
          </cell>
          <cell r="F76" t="str">
            <v>电缆员工</v>
          </cell>
        </row>
        <row r="77">
          <cell r="C77" t="str">
            <v>7511</v>
          </cell>
          <cell r="D77" t="str">
            <v>仇春妹</v>
          </cell>
          <cell r="E77" t="str">
            <v>175</v>
          </cell>
          <cell r="F77" t="str">
            <v>电缆员工</v>
          </cell>
        </row>
        <row r="78">
          <cell r="C78" t="str">
            <v>8246</v>
          </cell>
          <cell r="D78" t="str">
            <v>蔡应军</v>
          </cell>
          <cell r="E78" t="str">
            <v>483</v>
          </cell>
          <cell r="F78" t="str">
            <v>电缆员工</v>
          </cell>
        </row>
        <row r="79">
          <cell r="C79" t="str">
            <v>8328</v>
          </cell>
          <cell r="D79" t="str">
            <v>雷耀从</v>
          </cell>
          <cell r="E79" t="str">
            <v>631</v>
          </cell>
          <cell r="F79" t="str">
            <v>电缆员工</v>
          </cell>
        </row>
        <row r="80">
          <cell r="C80" t="str">
            <v>8367</v>
          </cell>
          <cell r="D80" t="str">
            <v>孙玉东</v>
          </cell>
          <cell r="E80" t="str">
            <v>728</v>
          </cell>
          <cell r="F80" t="str">
            <v>电缆员工</v>
          </cell>
        </row>
        <row r="81">
          <cell r="C81" t="str">
            <v>8432</v>
          </cell>
          <cell r="D81" t="str">
            <v>韦彩侠</v>
          </cell>
          <cell r="E81" t="str">
            <v>552</v>
          </cell>
          <cell r="F81" t="str">
            <v>电缆员工</v>
          </cell>
        </row>
        <row r="82">
          <cell r="C82" t="str">
            <v>8446</v>
          </cell>
          <cell r="D82" t="str">
            <v>高庆芹</v>
          </cell>
          <cell r="E82" t="str">
            <v>447</v>
          </cell>
          <cell r="F82" t="str">
            <v>电缆员工</v>
          </cell>
        </row>
        <row r="83">
          <cell r="C83" t="str">
            <v>8459</v>
          </cell>
          <cell r="D83" t="str">
            <v>郭振</v>
          </cell>
          <cell r="E83" t="str">
            <v>74</v>
          </cell>
          <cell r="F83" t="str">
            <v>电缆员工</v>
          </cell>
        </row>
        <row r="84">
          <cell r="C84" t="str">
            <v>9807</v>
          </cell>
          <cell r="D84" t="str">
            <v>王良华</v>
          </cell>
          <cell r="E84" t="str">
            <v>287</v>
          </cell>
          <cell r="F84" t="str">
            <v>电缆员工</v>
          </cell>
        </row>
        <row r="85">
          <cell r="C85" t="str">
            <v>6004</v>
          </cell>
          <cell r="D85" t="str">
            <v>魏加刚</v>
          </cell>
          <cell r="E85" t="str">
            <v>351</v>
          </cell>
          <cell r="F85" t="str">
            <v>电缆员工</v>
          </cell>
        </row>
        <row r="86">
          <cell r="C86" t="str">
            <v>9706</v>
          </cell>
          <cell r="D86" t="str">
            <v>陆桂兴</v>
          </cell>
          <cell r="E86" t="str">
            <v>142</v>
          </cell>
          <cell r="F86" t="str">
            <v>电缆员工</v>
          </cell>
        </row>
        <row r="87">
          <cell r="C87" t="str">
            <v>9707</v>
          </cell>
          <cell r="D87" t="str">
            <v>周斌</v>
          </cell>
          <cell r="E87" t="str">
            <v>627</v>
          </cell>
          <cell r="F87" t="str">
            <v>电缆员工</v>
          </cell>
        </row>
        <row r="88">
          <cell r="C88" t="str">
            <v>7307</v>
          </cell>
          <cell r="D88" t="str">
            <v>李兴元</v>
          </cell>
          <cell r="E88" t="str">
            <v>679</v>
          </cell>
          <cell r="F88" t="str">
            <v>发运部</v>
          </cell>
        </row>
        <row r="89">
          <cell r="C89" t="str">
            <v>5001</v>
          </cell>
          <cell r="D89" t="str">
            <v>李会彬</v>
          </cell>
          <cell r="E89" t="str">
            <v>397</v>
          </cell>
          <cell r="F89" t="str">
            <v>发运部</v>
          </cell>
        </row>
        <row r="90">
          <cell r="C90" t="str">
            <v>5002</v>
          </cell>
          <cell r="D90" t="str">
            <v>顾建锋</v>
          </cell>
          <cell r="E90" t="str">
            <v>224</v>
          </cell>
          <cell r="F90" t="str">
            <v>发运部</v>
          </cell>
        </row>
        <row r="91">
          <cell r="C91" t="str">
            <v>5003</v>
          </cell>
          <cell r="D91" t="str">
            <v>王元宏</v>
          </cell>
          <cell r="E91" t="str">
            <v>383</v>
          </cell>
          <cell r="F91" t="str">
            <v>发运部</v>
          </cell>
        </row>
        <row r="92">
          <cell r="C92" t="str">
            <v>5005</v>
          </cell>
          <cell r="D92" t="str">
            <v>严中华</v>
          </cell>
          <cell r="E92" t="str">
            <v>380</v>
          </cell>
          <cell r="F92" t="str">
            <v>发运部</v>
          </cell>
        </row>
        <row r="93">
          <cell r="C93" t="str">
            <v>5007</v>
          </cell>
          <cell r="D93" t="str">
            <v>杨玉红</v>
          </cell>
          <cell r="E93" t="str">
            <v>237</v>
          </cell>
          <cell r="F93" t="str">
            <v>发运部</v>
          </cell>
        </row>
        <row r="94">
          <cell r="C94" t="str">
            <v>5008</v>
          </cell>
          <cell r="D94" t="str">
            <v>杨刚</v>
          </cell>
          <cell r="E94" t="str">
            <v>513</v>
          </cell>
          <cell r="F94" t="str">
            <v>发运部</v>
          </cell>
        </row>
        <row r="95">
          <cell r="C95" t="str">
            <v>5009</v>
          </cell>
          <cell r="D95" t="str">
            <v>胡庆芳</v>
          </cell>
          <cell r="F95" t="str">
            <v>发运部</v>
          </cell>
        </row>
        <row r="96">
          <cell r="C96" t="str">
            <v>5011</v>
          </cell>
          <cell r="D96" t="str">
            <v>夏朝合</v>
          </cell>
          <cell r="F96" t="str">
            <v>发运部</v>
          </cell>
        </row>
        <row r="97">
          <cell r="C97" t="str">
            <v>5012</v>
          </cell>
          <cell r="D97" t="str">
            <v>宋红霞</v>
          </cell>
          <cell r="F97" t="str">
            <v>发运部</v>
          </cell>
        </row>
        <row r="98">
          <cell r="C98" t="str">
            <v>5013</v>
          </cell>
          <cell r="D98" t="str">
            <v>刘勇</v>
          </cell>
          <cell r="F98" t="str">
            <v>发运部</v>
          </cell>
        </row>
        <row r="99">
          <cell r="C99" t="str">
            <v>8252</v>
          </cell>
          <cell r="D99" t="str">
            <v>刘正帅</v>
          </cell>
          <cell r="E99" t="str">
            <v>118</v>
          </cell>
          <cell r="F99" t="str">
            <v>发运部</v>
          </cell>
        </row>
        <row r="100">
          <cell r="C100" t="str">
            <v>2143</v>
          </cell>
          <cell r="D100" t="str">
            <v>王丙苗</v>
          </cell>
          <cell r="F100" t="str">
            <v>广州车间</v>
          </cell>
        </row>
        <row r="101">
          <cell r="C101" t="str">
            <v>3007</v>
          </cell>
          <cell r="D101" t="str">
            <v>王波</v>
          </cell>
          <cell r="F101" t="str">
            <v>广州车间</v>
          </cell>
        </row>
        <row r="102">
          <cell r="C102" t="str">
            <v>7804</v>
          </cell>
          <cell r="D102" t="str">
            <v>方浩扬</v>
          </cell>
          <cell r="F102" t="str">
            <v>广州车间</v>
          </cell>
        </row>
        <row r="103">
          <cell r="C103" t="str">
            <v>7808</v>
          </cell>
          <cell r="D103" t="str">
            <v>宋志生</v>
          </cell>
          <cell r="F103" t="str">
            <v>广州车间</v>
          </cell>
        </row>
        <row r="104">
          <cell r="C104" t="str">
            <v>7810</v>
          </cell>
          <cell r="D104" t="str">
            <v>梁普翔</v>
          </cell>
          <cell r="F104" t="str">
            <v>广州车间</v>
          </cell>
        </row>
        <row r="105">
          <cell r="C105" t="str">
            <v>7813</v>
          </cell>
          <cell r="D105" t="str">
            <v>唐能能</v>
          </cell>
          <cell r="F105" t="str">
            <v>广州车间</v>
          </cell>
        </row>
        <row r="106">
          <cell r="C106" t="str">
            <v>7832</v>
          </cell>
          <cell r="D106" t="str">
            <v>赵清华</v>
          </cell>
          <cell r="F106" t="str">
            <v>广州车间</v>
          </cell>
        </row>
        <row r="107">
          <cell r="C107" t="str">
            <v>7835</v>
          </cell>
          <cell r="D107" t="str">
            <v>黄家卓</v>
          </cell>
          <cell r="F107" t="str">
            <v>广州车间</v>
          </cell>
        </row>
        <row r="108">
          <cell r="C108" t="str">
            <v>7837</v>
          </cell>
          <cell r="D108" t="str">
            <v>林寅</v>
          </cell>
          <cell r="F108" t="str">
            <v>广州车间</v>
          </cell>
        </row>
        <row r="109">
          <cell r="C109" t="str">
            <v>7838</v>
          </cell>
          <cell r="D109" t="str">
            <v>方浩智</v>
          </cell>
          <cell r="F109" t="str">
            <v>广州车间</v>
          </cell>
        </row>
        <row r="110">
          <cell r="C110" t="str">
            <v>7847</v>
          </cell>
          <cell r="D110" t="str">
            <v>黄胜民</v>
          </cell>
          <cell r="F110" t="str">
            <v>广州车间</v>
          </cell>
        </row>
        <row r="111">
          <cell r="C111" t="str">
            <v>7855</v>
          </cell>
          <cell r="D111" t="str">
            <v>农兴亮</v>
          </cell>
          <cell r="F111" t="str">
            <v>广州车间</v>
          </cell>
        </row>
        <row r="112">
          <cell r="C112" t="str">
            <v>7857</v>
          </cell>
          <cell r="D112" t="str">
            <v>李梦蝶</v>
          </cell>
          <cell r="F112" t="str">
            <v>广州车间</v>
          </cell>
        </row>
        <row r="113">
          <cell r="C113" t="str">
            <v>8282</v>
          </cell>
          <cell r="D113" t="str">
            <v>何芳</v>
          </cell>
          <cell r="F113" t="str">
            <v>广州车间</v>
          </cell>
        </row>
        <row r="114">
          <cell r="C114" t="str">
            <v>8532</v>
          </cell>
          <cell r="D114" t="str">
            <v>朱杰平</v>
          </cell>
          <cell r="F114" t="str">
            <v>广州车间</v>
          </cell>
        </row>
        <row r="115">
          <cell r="C115" t="str">
            <v>8535</v>
          </cell>
          <cell r="D115" t="str">
            <v>李敏华</v>
          </cell>
          <cell r="F115" t="str">
            <v>广州车间</v>
          </cell>
        </row>
        <row r="116">
          <cell r="C116" t="str">
            <v>4502</v>
          </cell>
          <cell r="D116" t="str">
            <v>俞萍</v>
          </cell>
          <cell r="E116" t="str">
            <v>144</v>
          </cell>
          <cell r="F116" t="str">
            <v>后勤部</v>
          </cell>
        </row>
        <row r="117">
          <cell r="C117" t="str">
            <v>4504</v>
          </cell>
          <cell r="D117" t="str">
            <v>朱正伯</v>
          </cell>
          <cell r="E117" t="str">
            <v>90</v>
          </cell>
          <cell r="F117" t="str">
            <v>后勤部</v>
          </cell>
        </row>
        <row r="118">
          <cell r="C118" t="str">
            <v>4506</v>
          </cell>
          <cell r="D118" t="str">
            <v>严忠妹</v>
          </cell>
          <cell r="E118" t="str">
            <v>197</v>
          </cell>
          <cell r="F118" t="str">
            <v>后勤部</v>
          </cell>
        </row>
        <row r="119">
          <cell r="C119" t="str">
            <v>4507</v>
          </cell>
          <cell r="D119" t="str">
            <v>曹国鑫</v>
          </cell>
          <cell r="E119" t="str">
            <v>53</v>
          </cell>
          <cell r="F119" t="str">
            <v>后勤部</v>
          </cell>
        </row>
        <row r="120">
          <cell r="C120" t="str">
            <v>4508</v>
          </cell>
          <cell r="D120" t="str">
            <v>董龙仙</v>
          </cell>
          <cell r="E120" t="str">
            <v>695</v>
          </cell>
          <cell r="F120" t="str">
            <v>后勤部</v>
          </cell>
        </row>
        <row r="121">
          <cell r="C121" t="str">
            <v>4510</v>
          </cell>
          <cell r="D121" t="str">
            <v>董凤仙</v>
          </cell>
          <cell r="E121" t="str">
            <v>635</v>
          </cell>
          <cell r="F121" t="str">
            <v>后勤部</v>
          </cell>
        </row>
        <row r="122">
          <cell r="C122" t="str">
            <v>4512</v>
          </cell>
          <cell r="D122" t="str">
            <v>罗卫龙</v>
          </cell>
          <cell r="E122" t="str">
            <v>207</v>
          </cell>
          <cell r="F122" t="str">
            <v>后勤部</v>
          </cell>
        </row>
        <row r="123">
          <cell r="C123" t="str">
            <v>4513</v>
          </cell>
          <cell r="D123" t="str">
            <v>吴红花</v>
          </cell>
          <cell r="E123" t="str">
            <v>633</v>
          </cell>
          <cell r="F123" t="str">
            <v>后勤部</v>
          </cell>
        </row>
        <row r="124">
          <cell r="C124" t="str">
            <v>4515</v>
          </cell>
          <cell r="D124" t="str">
            <v>傅正宇</v>
          </cell>
          <cell r="E124" t="str">
            <v>669</v>
          </cell>
          <cell r="F124" t="str">
            <v>后勤部</v>
          </cell>
        </row>
        <row r="125">
          <cell r="C125" t="str">
            <v>4521</v>
          </cell>
          <cell r="D125" t="str">
            <v>褚芹仙</v>
          </cell>
          <cell r="E125" t="str">
            <v>676</v>
          </cell>
          <cell r="F125" t="str">
            <v>后勤部</v>
          </cell>
        </row>
        <row r="126">
          <cell r="C126" t="str">
            <v>7506</v>
          </cell>
          <cell r="D126" t="str">
            <v>胡学明</v>
          </cell>
          <cell r="E126" t="str">
            <v>52</v>
          </cell>
          <cell r="F126" t="str">
            <v>后勤部</v>
          </cell>
        </row>
        <row r="127">
          <cell r="C127" t="str">
            <v>7507</v>
          </cell>
          <cell r="D127" t="str">
            <v>计炳全</v>
          </cell>
          <cell r="E127" t="str">
            <v>596</v>
          </cell>
          <cell r="F127" t="str">
            <v>后勤部</v>
          </cell>
        </row>
        <row r="128">
          <cell r="C128" t="str">
            <v>7513</v>
          </cell>
          <cell r="D128" t="str">
            <v>沈新华</v>
          </cell>
          <cell r="E128" t="str">
            <v>204</v>
          </cell>
          <cell r="F128" t="str">
            <v>后勤部</v>
          </cell>
        </row>
        <row r="129">
          <cell r="C129" t="str">
            <v>7514</v>
          </cell>
          <cell r="D129" t="str">
            <v>严志明</v>
          </cell>
          <cell r="E129" t="str">
            <v>560</v>
          </cell>
          <cell r="F129" t="str">
            <v>后勤部</v>
          </cell>
        </row>
        <row r="130">
          <cell r="C130" t="str">
            <v>8351</v>
          </cell>
          <cell r="D130" t="str">
            <v>代红梅</v>
          </cell>
          <cell r="E130" t="str">
            <v>726</v>
          </cell>
          <cell r="F130" t="str">
            <v>后勤部</v>
          </cell>
        </row>
        <row r="131">
          <cell r="C131" t="str">
            <v>9808</v>
          </cell>
          <cell r="D131" t="str">
            <v>王龙明</v>
          </cell>
          <cell r="E131" t="str">
            <v>225</v>
          </cell>
          <cell r="F131" t="str">
            <v>后勤部</v>
          </cell>
        </row>
        <row r="132">
          <cell r="C132" t="str">
            <v>9806</v>
          </cell>
          <cell r="D132" t="str">
            <v>唐祥海</v>
          </cell>
          <cell r="E132" t="str">
            <v>71</v>
          </cell>
          <cell r="F132" t="str">
            <v>后勤部</v>
          </cell>
        </row>
        <row r="133">
          <cell r="C133" t="str">
            <v>2063</v>
          </cell>
          <cell r="D133" t="str">
            <v>晁宽明</v>
          </cell>
          <cell r="E133" t="str">
            <v>209</v>
          </cell>
          <cell r="F133" t="str">
            <v>接插件2开线</v>
          </cell>
        </row>
        <row r="134">
          <cell r="C134" t="str">
            <v>3700</v>
          </cell>
          <cell r="D134" t="str">
            <v>董潇</v>
          </cell>
          <cell r="E134" t="str">
            <v>484</v>
          </cell>
          <cell r="F134" t="str">
            <v>接插件2开线</v>
          </cell>
        </row>
        <row r="135">
          <cell r="C135" t="str">
            <v>3705</v>
          </cell>
          <cell r="D135" t="str">
            <v>孙庆家</v>
          </cell>
          <cell r="E135" t="str">
            <v>476</v>
          </cell>
          <cell r="F135" t="str">
            <v>接插件2开线</v>
          </cell>
        </row>
        <row r="136">
          <cell r="C136" t="str">
            <v>3710</v>
          </cell>
          <cell r="D136" t="str">
            <v>陈福洲</v>
          </cell>
          <cell r="E136" t="str">
            <v>54</v>
          </cell>
          <cell r="F136" t="str">
            <v>接插件2开线</v>
          </cell>
        </row>
        <row r="137">
          <cell r="C137" t="str">
            <v>3711</v>
          </cell>
          <cell r="D137" t="str">
            <v>杨丙清</v>
          </cell>
          <cell r="E137" t="str">
            <v>93</v>
          </cell>
          <cell r="F137" t="str">
            <v>接插件2开线</v>
          </cell>
        </row>
        <row r="138">
          <cell r="C138" t="str">
            <v>3712</v>
          </cell>
          <cell r="D138" t="str">
            <v>丁彦花</v>
          </cell>
          <cell r="E138" t="str">
            <v>400</v>
          </cell>
          <cell r="F138" t="str">
            <v>接插件2开线</v>
          </cell>
        </row>
        <row r="139">
          <cell r="C139" t="str">
            <v>3713</v>
          </cell>
          <cell r="D139" t="str">
            <v>储召军</v>
          </cell>
          <cell r="E139" t="str">
            <v>505</v>
          </cell>
          <cell r="F139" t="str">
            <v>接插件2开线</v>
          </cell>
        </row>
        <row r="140">
          <cell r="C140" t="str">
            <v>3714</v>
          </cell>
          <cell r="D140" t="str">
            <v>任永香</v>
          </cell>
          <cell r="E140" t="str">
            <v>425</v>
          </cell>
          <cell r="F140" t="str">
            <v>接插件2开线</v>
          </cell>
        </row>
        <row r="141">
          <cell r="C141" t="str">
            <v>3717</v>
          </cell>
          <cell r="D141" t="str">
            <v>王春雷</v>
          </cell>
          <cell r="E141" t="str">
            <v>282</v>
          </cell>
          <cell r="F141" t="str">
            <v>接插件2开线</v>
          </cell>
        </row>
        <row r="142">
          <cell r="C142" t="str">
            <v>3718</v>
          </cell>
          <cell r="D142" t="str">
            <v>李仁春</v>
          </cell>
          <cell r="E142" t="str">
            <v>492</v>
          </cell>
          <cell r="F142" t="str">
            <v>接插件2开线</v>
          </cell>
        </row>
        <row r="143">
          <cell r="C143" t="str">
            <v>3720</v>
          </cell>
          <cell r="D143" t="str">
            <v>张有君</v>
          </cell>
          <cell r="E143" t="str">
            <v>213</v>
          </cell>
          <cell r="F143" t="str">
            <v>接插件2开线</v>
          </cell>
        </row>
        <row r="144">
          <cell r="C144" t="str">
            <v>3721</v>
          </cell>
          <cell r="D144" t="str">
            <v>顾华建</v>
          </cell>
          <cell r="E144" t="str">
            <v>335</v>
          </cell>
          <cell r="F144" t="str">
            <v>接插件2开线</v>
          </cell>
        </row>
        <row r="145">
          <cell r="C145" t="str">
            <v>3732</v>
          </cell>
          <cell r="D145" t="str">
            <v>王业山</v>
          </cell>
          <cell r="E145" t="str">
            <v>620</v>
          </cell>
          <cell r="F145" t="str">
            <v>接插件2开线</v>
          </cell>
        </row>
        <row r="146">
          <cell r="C146" t="str">
            <v>3733</v>
          </cell>
          <cell r="D146" t="str">
            <v>段涛</v>
          </cell>
          <cell r="E146" t="str">
            <v>334</v>
          </cell>
          <cell r="F146" t="str">
            <v>接插件2开线</v>
          </cell>
        </row>
        <row r="147">
          <cell r="C147" t="str">
            <v>4227</v>
          </cell>
          <cell r="D147" t="str">
            <v>赵治功</v>
          </cell>
          <cell r="E147" t="str">
            <v>302</v>
          </cell>
          <cell r="F147" t="str">
            <v>接插件2开线</v>
          </cell>
        </row>
        <row r="148">
          <cell r="C148" t="str">
            <v>8450</v>
          </cell>
          <cell r="D148" t="str">
            <v>解东生</v>
          </cell>
          <cell r="E148" t="str">
            <v>143</v>
          </cell>
          <cell r="F148" t="str">
            <v>接插件2开线</v>
          </cell>
        </row>
        <row r="149">
          <cell r="C149" t="str">
            <v>8520</v>
          </cell>
          <cell r="D149" t="str">
            <v>万良萍</v>
          </cell>
          <cell r="E149" t="str">
            <v>470</v>
          </cell>
          <cell r="F149" t="str">
            <v>线束车间</v>
          </cell>
        </row>
        <row r="150">
          <cell r="C150" t="str">
            <v>8521</v>
          </cell>
          <cell r="D150" t="str">
            <v>褚慧敏</v>
          </cell>
          <cell r="E150" t="str">
            <v>475</v>
          </cell>
          <cell r="F150" t="str">
            <v>线束车间</v>
          </cell>
        </row>
        <row r="151">
          <cell r="C151" t="str">
            <v>3033</v>
          </cell>
          <cell r="D151" t="str">
            <v>蔡惠娟</v>
          </cell>
          <cell r="E151" t="str">
            <v>333</v>
          </cell>
          <cell r="F151" t="str">
            <v>接插件车间</v>
          </cell>
        </row>
        <row r="152">
          <cell r="C152" t="str">
            <v>3034</v>
          </cell>
          <cell r="D152" t="str">
            <v>张芬</v>
          </cell>
          <cell r="E152" t="str">
            <v>256</v>
          </cell>
          <cell r="F152" t="str">
            <v>接插件车间</v>
          </cell>
        </row>
        <row r="153">
          <cell r="C153" t="str">
            <v>3038</v>
          </cell>
          <cell r="D153" t="str">
            <v>吴之荣</v>
          </cell>
          <cell r="E153" t="str">
            <v>221</v>
          </cell>
          <cell r="F153" t="str">
            <v>接插件车间</v>
          </cell>
        </row>
        <row r="154">
          <cell r="C154" t="str">
            <v>3039</v>
          </cell>
          <cell r="D154" t="str">
            <v>吴焕</v>
          </cell>
          <cell r="E154" t="str">
            <v>389</v>
          </cell>
          <cell r="F154" t="str">
            <v>接插件车间</v>
          </cell>
        </row>
        <row r="155">
          <cell r="C155" t="str">
            <v>3040</v>
          </cell>
          <cell r="D155" t="str">
            <v>杨润清</v>
          </cell>
          <cell r="E155" t="str">
            <v>395</v>
          </cell>
          <cell r="F155" t="str">
            <v>接插件车间</v>
          </cell>
        </row>
        <row r="156">
          <cell r="C156" t="str">
            <v>3041</v>
          </cell>
          <cell r="D156" t="str">
            <v>刘世方</v>
          </cell>
          <cell r="E156" t="str">
            <v>296</v>
          </cell>
          <cell r="F156" t="str">
            <v>接插件车间</v>
          </cell>
        </row>
        <row r="157">
          <cell r="C157" t="str">
            <v>3042</v>
          </cell>
          <cell r="D157" t="str">
            <v>周小莹</v>
          </cell>
          <cell r="E157" t="str">
            <v>524</v>
          </cell>
          <cell r="F157" t="str">
            <v>接插件车间</v>
          </cell>
        </row>
        <row r="158">
          <cell r="C158" t="str">
            <v>3048</v>
          </cell>
          <cell r="D158" t="str">
            <v>刘邦</v>
          </cell>
          <cell r="E158" t="str">
            <v>443</v>
          </cell>
          <cell r="F158" t="str">
            <v>接插件车间</v>
          </cell>
        </row>
        <row r="159">
          <cell r="C159" t="str">
            <v>3051</v>
          </cell>
          <cell r="D159" t="str">
            <v>郭广风</v>
          </cell>
          <cell r="E159" t="str">
            <v>243</v>
          </cell>
          <cell r="F159" t="str">
            <v>接插件车间</v>
          </cell>
        </row>
        <row r="160">
          <cell r="C160" t="str">
            <v>3054</v>
          </cell>
          <cell r="D160" t="str">
            <v>陈腊梅</v>
          </cell>
          <cell r="E160" t="str">
            <v>370</v>
          </cell>
          <cell r="F160" t="str">
            <v>接插件车间</v>
          </cell>
        </row>
        <row r="161">
          <cell r="C161" t="str">
            <v>3057</v>
          </cell>
          <cell r="D161" t="str">
            <v>鲁满锋</v>
          </cell>
          <cell r="E161" t="str">
            <v>574</v>
          </cell>
          <cell r="F161" t="str">
            <v>接插件车间</v>
          </cell>
        </row>
        <row r="162">
          <cell r="C162" t="str">
            <v>3061</v>
          </cell>
          <cell r="D162" t="str">
            <v>何秀华</v>
          </cell>
          <cell r="E162" t="str">
            <v>257</v>
          </cell>
          <cell r="F162" t="str">
            <v>接插件车间</v>
          </cell>
        </row>
        <row r="163">
          <cell r="C163" t="str">
            <v>3072</v>
          </cell>
          <cell r="D163" t="str">
            <v>胡文文</v>
          </cell>
          <cell r="E163" t="str">
            <v>46</v>
          </cell>
          <cell r="F163" t="str">
            <v>接插件车间</v>
          </cell>
        </row>
        <row r="164">
          <cell r="C164" t="str">
            <v>3073</v>
          </cell>
          <cell r="D164" t="str">
            <v>陈兆信</v>
          </cell>
          <cell r="E164" t="str">
            <v>590</v>
          </cell>
          <cell r="F164" t="str">
            <v>接插件车间</v>
          </cell>
        </row>
        <row r="165">
          <cell r="C165" t="str">
            <v>3077</v>
          </cell>
          <cell r="D165" t="str">
            <v>许松</v>
          </cell>
          <cell r="E165" t="str">
            <v>186</v>
          </cell>
          <cell r="F165" t="str">
            <v>接插件车间</v>
          </cell>
        </row>
        <row r="166">
          <cell r="C166" t="str">
            <v>3078</v>
          </cell>
          <cell r="D166" t="str">
            <v>时应根</v>
          </cell>
          <cell r="E166" t="str">
            <v>591</v>
          </cell>
          <cell r="F166" t="str">
            <v>接插件车间</v>
          </cell>
        </row>
        <row r="167">
          <cell r="C167" t="str">
            <v>3095</v>
          </cell>
          <cell r="D167" t="str">
            <v>钱树娟</v>
          </cell>
          <cell r="E167" t="str">
            <v>239</v>
          </cell>
          <cell r="F167" t="str">
            <v>接插件车间</v>
          </cell>
        </row>
        <row r="168">
          <cell r="C168" t="str">
            <v>3101</v>
          </cell>
          <cell r="D168" t="str">
            <v>张谋学</v>
          </cell>
          <cell r="E168" t="str">
            <v>348</v>
          </cell>
          <cell r="F168" t="str">
            <v>接插件车间</v>
          </cell>
        </row>
        <row r="169">
          <cell r="C169" t="str">
            <v>3104</v>
          </cell>
          <cell r="D169" t="str">
            <v>张小娥</v>
          </cell>
          <cell r="E169" t="str">
            <v>452</v>
          </cell>
          <cell r="F169" t="str">
            <v>接插件车间</v>
          </cell>
        </row>
        <row r="170">
          <cell r="C170" t="str">
            <v>3105</v>
          </cell>
          <cell r="D170" t="str">
            <v>唐波</v>
          </cell>
          <cell r="E170" t="str">
            <v>516</v>
          </cell>
          <cell r="F170" t="str">
            <v>接插件车间</v>
          </cell>
        </row>
        <row r="171">
          <cell r="C171" t="str">
            <v>3107</v>
          </cell>
          <cell r="D171" t="str">
            <v>晁凤巧</v>
          </cell>
          <cell r="E171" t="str">
            <v>715</v>
          </cell>
          <cell r="F171" t="str">
            <v>接插件车间</v>
          </cell>
        </row>
        <row r="172">
          <cell r="C172" t="str">
            <v>3108</v>
          </cell>
          <cell r="D172" t="str">
            <v>黄霞</v>
          </cell>
          <cell r="E172" t="str">
            <v>410</v>
          </cell>
          <cell r="F172" t="str">
            <v>接插件车间</v>
          </cell>
        </row>
        <row r="173">
          <cell r="C173" t="str">
            <v>3118</v>
          </cell>
          <cell r="D173" t="str">
            <v>罗伟</v>
          </cell>
          <cell r="E173" t="str">
            <v>21</v>
          </cell>
          <cell r="F173" t="str">
            <v>接插件车间</v>
          </cell>
        </row>
        <row r="174">
          <cell r="C174" t="str">
            <v>3123</v>
          </cell>
          <cell r="D174" t="str">
            <v>崔红田</v>
          </cell>
          <cell r="E174" t="str">
            <v>677</v>
          </cell>
          <cell r="F174" t="str">
            <v>接插件车间</v>
          </cell>
        </row>
        <row r="175">
          <cell r="C175" t="str">
            <v>3131</v>
          </cell>
          <cell r="D175" t="str">
            <v>单彩侠</v>
          </cell>
          <cell r="E175" t="str">
            <v>614</v>
          </cell>
          <cell r="F175" t="str">
            <v>接插件车间</v>
          </cell>
        </row>
        <row r="176">
          <cell r="C176" t="str">
            <v>3161</v>
          </cell>
          <cell r="D176" t="str">
            <v>陈浩</v>
          </cell>
          <cell r="E176" t="str">
            <v>504</v>
          </cell>
          <cell r="F176" t="str">
            <v>行政销售部</v>
          </cell>
        </row>
        <row r="177">
          <cell r="C177" t="str">
            <v>3162</v>
          </cell>
          <cell r="D177" t="str">
            <v>闫苗云</v>
          </cell>
          <cell r="E177" t="str">
            <v>441</v>
          </cell>
          <cell r="F177" t="str">
            <v>接插件车间</v>
          </cell>
        </row>
        <row r="178">
          <cell r="C178" t="str">
            <v>3184</v>
          </cell>
          <cell r="D178" t="str">
            <v>房丽娟</v>
          </cell>
          <cell r="E178" t="str">
            <v>691</v>
          </cell>
          <cell r="F178" t="str">
            <v>接插件车间</v>
          </cell>
        </row>
        <row r="179">
          <cell r="C179" t="str">
            <v>3190</v>
          </cell>
          <cell r="D179" t="str">
            <v>岳旭丽</v>
          </cell>
          <cell r="E179" t="str">
            <v>721</v>
          </cell>
          <cell r="F179" t="str">
            <v>接插件车间</v>
          </cell>
        </row>
        <row r="180">
          <cell r="C180" t="str">
            <v>3213</v>
          </cell>
          <cell r="D180" t="str">
            <v>应影</v>
          </cell>
          <cell r="E180" t="str">
            <v>309</v>
          </cell>
          <cell r="F180" t="str">
            <v>接插件车间</v>
          </cell>
        </row>
        <row r="181">
          <cell r="C181" t="str">
            <v>3217</v>
          </cell>
          <cell r="D181" t="str">
            <v>徐应霞</v>
          </cell>
          <cell r="E181" t="str">
            <v>78</v>
          </cell>
          <cell r="F181" t="str">
            <v>接插件车间</v>
          </cell>
        </row>
        <row r="182">
          <cell r="C182" t="str">
            <v>3218</v>
          </cell>
          <cell r="D182" t="str">
            <v>胡桂英</v>
          </cell>
          <cell r="E182" t="str">
            <v>323</v>
          </cell>
          <cell r="F182" t="str">
            <v>接插件车间</v>
          </cell>
        </row>
        <row r="183">
          <cell r="C183" t="str">
            <v>3249</v>
          </cell>
          <cell r="D183" t="str">
            <v>陈洪</v>
          </cell>
          <cell r="E183" t="str">
            <v>601</v>
          </cell>
          <cell r="F183" t="str">
            <v>接插件车间</v>
          </cell>
        </row>
        <row r="184">
          <cell r="C184" t="str">
            <v>3254</v>
          </cell>
          <cell r="D184" t="str">
            <v>罗贵</v>
          </cell>
          <cell r="E184" t="str">
            <v>173</v>
          </cell>
          <cell r="F184" t="str">
            <v>接插件车间</v>
          </cell>
        </row>
        <row r="185">
          <cell r="C185" t="str">
            <v>3293</v>
          </cell>
          <cell r="D185" t="str">
            <v>康凤珍</v>
          </cell>
          <cell r="E185" t="str">
            <v>464</v>
          </cell>
          <cell r="F185" t="str">
            <v>接插件车间</v>
          </cell>
        </row>
        <row r="186">
          <cell r="C186" t="str">
            <v>3298</v>
          </cell>
          <cell r="D186" t="str">
            <v>刘学伟</v>
          </cell>
          <cell r="E186" t="str">
            <v>126</v>
          </cell>
          <cell r="F186" t="str">
            <v>接插件车间</v>
          </cell>
        </row>
        <row r="187">
          <cell r="C187" t="str">
            <v>3299</v>
          </cell>
          <cell r="D187" t="str">
            <v>王亭</v>
          </cell>
          <cell r="E187" t="str">
            <v>245</v>
          </cell>
          <cell r="F187" t="str">
            <v>接插件车间</v>
          </cell>
        </row>
        <row r="188">
          <cell r="C188" t="str">
            <v>3307</v>
          </cell>
          <cell r="D188" t="str">
            <v>熊小玲</v>
          </cell>
          <cell r="E188" t="str">
            <v>439</v>
          </cell>
          <cell r="F188" t="str">
            <v>接插件车间</v>
          </cell>
        </row>
        <row r="189">
          <cell r="C189" t="str">
            <v>3319</v>
          </cell>
          <cell r="D189" t="str">
            <v>李兆辉</v>
          </cell>
          <cell r="E189" t="str">
            <v>283</v>
          </cell>
          <cell r="F189" t="str">
            <v>接插件车间</v>
          </cell>
        </row>
        <row r="190">
          <cell r="C190" t="str">
            <v>3335</v>
          </cell>
          <cell r="D190" t="str">
            <v>杨俊2</v>
          </cell>
          <cell r="E190" t="str">
            <v>519</v>
          </cell>
          <cell r="F190" t="str">
            <v>接插件车间</v>
          </cell>
        </row>
        <row r="191">
          <cell r="C191" t="str">
            <v>3337</v>
          </cell>
          <cell r="D191" t="str">
            <v>王莉</v>
          </cell>
          <cell r="E191" t="str">
            <v>472</v>
          </cell>
          <cell r="F191" t="str">
            <v>接插件车间</v>
          </cell>
        </row>
        <row r="192">
          <cell r="C192" t="str">
            <v>3348</v>
          </cell>
          <cell r="D192" t="str">
            <v>马华东</v>
          </cell>
          <cell r="E192" t="str">
            <v>155</v>
          </cell>
          <cell r="F192" t="str">
            <v>接插件车间</v>
          </cell>
        </row>
        <row r="193">
          <cell r="C193" t="str">
            <v>3359</v>
          </cell>
          <cell r="D193" t="str">
            <v>张俊</v>
          </cell>
          <cell r="E193" t="str">
            <v>526</v>
          </cell>
          <cell r="F193" t="str">
            <v>接插件车间</v>
          </cell>
        </row>
        <row r="194">
          <cell r="C194" t="str">
            <v>3366</v>
          </cell>
          <cell r="D194" t="str">
            <v>于利英</v>
          </cell>
          <cell r="E194" t="str">
            <v>433</v>
          </cell>
          <cell r="F194" t="str">
            <v>接插件车间</v>
          </cell>
        </row>
        <row r="195">
          <cell r="C195" t="str">
            <v>3371</v>
          </cell>
          <cell r="D195" t="str">
            <v>刘广娥</v>
          </cell>
          <cell r="E195" t="str">
            <v>1016</v>
          </cell>
          <cell r="F195" t="str">
            <v>接插件车间</v>
          </cell>
        </row>
        <row r="196">
          <cell r="C196" t="str">
            <v>3378</v>
          </cell>
          <cell r="D196" t="str">
            <v>耿跃辉</v>
          </cell>
          <cell r="E196" t="str">
            <v>84</v>
          </cell>
          <cell r="F196" t="str">
            <v>接插件车间</v>
          </cell>
        </row>
        <row r="197">
          <cell r="C197" t="str">
            <v>3379</v>
          </cell>
          <cell r="D197" t="str">
            <v>仲伟风</v>
          </cell>
          <cell r="E197" t="str">
            <v>99</v>
          </cell>
          <cell r="F197" t="str">
            <v>接插件车间</v>
          </cell>
        </row>
        <row r="198">
          <cell r="C198" t="str">
            <v>3388</v>
          </cell>
          <cell r="D198" t="str">
            <v>胡林喜</v>
          </cell>
          <cell r="E198" t="str">
            <v>507</v>
          </cell>
          <cell r="F198" t="str">
            <v>接插件车间</v>
          </cell>
        </row>
        <row r="199">
          <cell r="C199" t="str">
            <v>3409</v>
          </cell>
          <cell r="D199" t="str">
            <v>成爱群</v>
          </cell>
          <cell r="E199" t="str">
            <v>541</v>
          </cell>
          <cell r="F199" t="str">
            <v>接插件车间</v>
          </cell>
        </row>
        <row r="200">
          <cell r="C200" t="str">
            <v>3413</v>
          </cell>
          <cell r="D200" t="str">
            <v>晁艳芹</v>
          </cell>
          <cell r="E200" t="str">
            <v>270</v>
          </cell>
          <cell r="F200" t="str">
            <v>接插件车间</v>
          </cell>
        </row>
        <row r="201">
          <cell r="C201" t="str">
            <v>3516</v>
          </cell>
          <cell r="D201" t="str">
            <v>单歌利</v>
          </cell>
          <cell r="E201" t="str">
            <v>319</v>
          </cell>
          <cell r="F201" t="str">
            <v>接插件车间</v>
          </cell>
        </row>
        <row r="202">
          <cell r="C202" t="str">
            <v>3544</v>
          </cell>
          <cell r="D202" t="str">
            <v>周士军</v>
          </cell>
          <cell r="E202" t="str">
            <v>592</v>
          </cell>
          <cell r="F202" t="str">
            <v>接插件车间</v>
          </cell>
        </row>
        <row r="203">
          <cell r="C203" t="str">
            <v>3573</v>
          </cell>
          <cell r="D203" t="str">
            <v>王方祥</v>
          </cell>
          <cell r="E203" t="str">
            <v>390</v>
          </cell>
          <cell r="F203" t="str">
            <v>接插件车间</v>
          </cell>
        </row>
        <row r="204">
          <cell r="C204" t="str">
            <v>3650</v>
          </cell>
          <cell r="D204" t="str">
            <v>廖海霞</v>
          </cell>
          <cell r="E204" t="str">
            <v>525</v>
          </cell>
          <cell r="F204" t="str">
            <v>接插件车间</v>
          </cell>
        </row>
        <row r="205">
          <cell r="C205" t="str">
            <v>3671</v>
          </cell>
          <cell r="D205" t="str">
            <v>张飞</v>
          </cell>
          <cell r="E205" t="str">
            <v>250</v>
          </cell>
          <cell r="F205" t="str">
            <v>接插件车间</v>
          </cell>
        </row>
        <row r="206">
          <cell r="C206" t="str">
            <v>3687</v>
          </cell>
          <cell r="D206" t="str">
            <v>张雷</v>
          </cell>
          <cell r="E206" t="str">
            <v>712</v>
          </cell>
          <cell r="F206" t="str">
            <v>接插件车间</v>
          </cell>
        </row>
        <row r="207">
          <cell r="C207" t="str">
            <v>3740</v>
          </cell>
          <cell r="D207" t="str">
            <v>张学林</v>
          </cell>
          <cell r="E207" t="str">
            <v>572</v>
          </cell>
          <cell r="F207" t="str">
            <v>接插件车间</v>
          </cell>
        </row>
        <row r="208">
          <cell r="C208" t="str">
            <v>3905</v>
          </cell>
          <cell r="D208" t="str">
            <v>刘光友</v>
          </cell>
          <cell r="E208" t="str">
            <v>269</v>
          </cell>
          <cell r="F208" t="str">
            <v>接插件车间</v>
          </cell>
        </row>
        <row r="209">
          <cell r="C209" t="str">
            <v>6201</v>
          </cell>
          <cell r="D209" t="str">
            <v>饶正来</v>
          </cell>
          <cell r="E209" t="str">
            <v>75</v>
          </cell>
          <cell r="F209" t="str">
            <v>接插件车间</v>
          </cell>
        </row>
        <row r="210">
          <cell r="C210" t="str">
            <v>6202</v>
          </cell>
          <cell r="D210" t="str">
            <v>郭广彬</v>
          </cell>
          <cell r="E210" t="str">
            <v>285</v>
          </cell>
          <cell r="F210" t="str">
            <v>接插件车间</v>
          </cell>
        </row>
        <row r="211">
          <cell r="C211" t="str">
            <v>6203</v>
          </cell>
          <cell r="D211" t="str">
            <v>黄杜俊</v>
          </cell>
          <cell r="E211" t="str">
            <v>518</v>
          </cell>
          <cell r="F211" t="str">
            <v>接插件车间</v>
          </cell>
        </row>
        <row r="212">
          <cell r="C212" t="str">
            <v>6204</v>
          </cell>
          <cell r="D212" t="str">
            <v>朱军华</v>
          </cell>
          <cell r="E212" t="str">
            <v>244</v>
          </cell>
          <cell r="F212" t="str">
            <v>接插件车间</v>
          </cell>
        </row>
        <row r="213">
          <cell r="C213" t="str">
            <v>6206</v>
          </cell>
          <cell r="D213" t="str">
            <v>邢小波</v>
          </cell>
          <cell r="E213" t="str">
            <v>486</v>
          </cell>
          <cell r="F213" t="str">
            <v>接插件车间</v>
          </cell>
        </row>
        <row r="214">
          <cell r="C214" t="str">
            <v>6208</v>
          </cell>
          <cell r="D214" t="str">
            <v>杜爱勇</v>
          </cell>
          <cell r="E214" t="str">
            <v>379</v>
          </cell>
          <cell r="F214" t="str">
            <v>接插件车间</v>
          </cell>
        </row>
        <row r="215">
          <cell r="C215" t="str">
            <v>6211</v>
          </cell>
          <cell r="D215" t="str">
            <v>袁同齐</v>
          </cell>
          <cell r="E215" t="str">
            <v>271</v>
          </cell>
          <cell r="F215" t="str">
            <v>接插件车间</v>
          </cell>
        </row>
        <row r="216">
          <cell r="C216" t="str">
            <v>6217</v>
          </cell>
          <cell r="D216" t="str">
            <v>刘贵龙</v>
          </cell>
          <cell r="E216" t="str">
            <v>605</v>
          </cell>
          <cell r="F216" t="str">
            <v>接插件车间</v>
          </cell>
        </row>
        <row r="217">
          <cell r="C217" t="str">
            <v>6219</v>
          </cell>
          <cell r="D217" t="str">
            <v>迟运海</v>
          </cell>
          <cell r="E217" t="str">
            <v>463</v>
          </cell>
          <cell r="F217" t="str">
            <v>接插件车间</v>
          </cell>
        </row>
        <row r="218">
          <cell r="C218" t="str">
            <v>6220</v>
          </cell>
          <cell r="D218" t="str">
            <v>尤立凤</v>
          </cell>
          <cell r="E218" t="str">
            <v>467</v>
          </cell>
          <cell r="F218" t="str">
            <v>接插件车间</v>
          </cell>
        </row>
        <row r="219">
          <cell r="C219" t="str">
            <v>6221</v>
          </cell>
          <cell r="D219" t="str">
            <v>赵小华</v>
          </cell>
          <cell r="E219" t="str">
            <v>408</v>
          </cell>
          <cell r="F219" t="str">
            <v>接插件车间</v>
          </cell>
        </row>
        <row r="220">
          <cell r="C220" t="str">
            <v>8210</v>
          </cell>
          <cell r="D220" t="str">
            <v>朱英</v>
          </cell>
          <cell r="E220" t="str">
            <v>436</v>
          </cell>
          <cell r="F220" t="str">
            <v>接插件计划员</v>
          </cell>
        </row>
        <row r="221">
          <cell r="C221" t="str">
            <v>8269</v>
          </cell>
          <cell r="D221" t="str">
            <v>相伟堂</v>
          </cell>
          <cell r="E221" t="str">
            <v>64</v>
          </cell>
          <cell r="F221" t="str">
            <v>线束管理</v>
          </cell>
        </row>
        <row r="222">
          <cell r="C222" t="str">
            <v>8270</v>
          </cell>
          <cell r="D222" t="str">
            <v>陶东苏</v>
          </cell>
          <cell r="E222" t="str">
            <v>57</v>
          </cell>
          <cell r="F222" t="str">
            <v>接插件车间</v>
          </cell>
        </row>
        <row r="223">
          <cell r="C223" t="str">
            <v>8332</v>
          </cell>
          <cell r="D223" t="str">
            <v>张海军2</v>
          </cell>
          <cell r="E223" t="str">
            <v>749</v>
          </cell>
          <cell r="F223" t="str">
            <v>接插件车间</v>
          </cell>
        </row>
        <row r="224">
          <cell r="C224" t="str">
            <v>8384</v>
          </cell>
          <cell r="D224" t="str">
            <v>姚宇</v>
          </cell>
          <cell r="E224" t="str">
            <v>451</v>
          </cell>
          <cell r="F224" t="str">
            <v>接插件车间</v>
          </cell>
        </row>
        <row r="225">
          <cell r="C225" t="str">
            <v>8390</v>
          </cell>
          <cell r="D225" t="str">
            <v>李朋丽</v>
          </cell>
          <cell r="E225" t="str">
            <v>711</v>
          </cell>
          <cell r="F225" t="str">
            <v>接插件车间</v>
          </cell>
        </row>
        <row r="226">
          <cell r="C226" t="str">
            <v>8424</v>
          </cell>
          <cell r="D226" t="str">
            <v>王海波</v>
          </cell>
          <cell r="E226" t="str">
            <v>617</v>
          </cell>
          <cell r="F226" t="str">
            <v>接插件车间</v>
          </cell>
        </row>
        <row r="227">
          <cell r="C227" t="str">
            <v>8502</v>
          </cell>
          <cell r="D227" t="str">
            <v>蒲鸿贤</v>
          </cell>
          <cell r="E227" t="str">
            <v>80</v>
          </cell>
          <cell r="F227" t="str">
            <v>接插件车间</v>
          </cell>
        </row>
        <row r="228">
          <cell r="C228" t="str">
            <v>8515</v>
          </cell>
          <cell r="D228" t="str">
            <v>徐旺旺</v>
          </cell>
          <cell r="E228" t="str">
            <v>406</v>
          </cell>
          <cell r="F228" t="str">
            <v>接插件车间</v>
          </cell>
        </row>
        <row r="229">
          <cell r="C229" t="str">
            <v>7018</v>
          </cell>
          <cell r="D229" t="str">
            <v>樊华灵</v>
          </cell>
          <cell r="E229" t="str">
            <v>140</v>
          </cell>
          <cell r="F229" t="str">
            <v>接插件车间</v>
          </cell>
        </row>
        <row r="230">
          <cell r="C230" t="str">
            <v>3003</v>
          </cell>
          <cell r="D230" t="str">
            <v>任少梅</v>
          </cell>
          <cell r="E230" t="str">
            <v>148</v>
          </cell>
          <cell r="F230" t="str">
            <v>接插件计划员</v>
          </cell>
        </row>
        <row r="231">
          <cell r="C231" t="str">
            <v>3004</v>
          </cell>
          <cell r="D231" t="str">
            <v>黄斌</v>
          </cell>
          <cell r="E231" t="str">
            <v>438</v>
          </cell>
          <cell r="F231" t="str">
            <v>接插件计划员</v>
          </cell>
        </row>
        <row r="232">
          <cell r="C232" t="str">
            <v>3008</v>
          </cell>
          <cell r="D232" t="str">
            <v>顾桂萍</v>
          </cell>
          <cell r="E232" t="str">
            <v>420</v>
          </cell>
          <cell r="F232" t="str">
            <v>接插件计划员</v>
          </cell>
        </row>
        <row r="233">
          <cell r="C233" t="str">
            <v>3012</v>
          </cell>
          <cell r="D233" t="str">
            <v>陈鹏伟</v>
          </cell>
          <cell r="E233" t="str">
            <v>650</v>
          </cell>
          <cell r="F233" t="str">
            <v>行政计划部</v>
          </cell>
        </row>
        <row r="234">
          <cell r="C234" t="str">
            <v>3018</v>
          </cell>
          <cell r="D234" t="str">
            <v>牟静静</v>
          </cell>
          <cell r="E234" t="str">
            <v>147</v>
          </cell>
          <cell r="F234" t="str">
            <v>接插件计划员</v>
          </cell>
        </row>
        <row r="235">
          <cell r="C235" t="str">
            <v>3027</v>
          </cell>
          <cell r="D235" t="str">
            <v>顾玉莲</v>
          </cell>
          <cell r="E235" t="str">
            <v>494</v>
          </cell>
          <cell r="F235" t="str">
            <v>接插件计划员</v>
          </cell>
        </row>
        <row r="236">
          <cell r="C236" t="str">
            <v>3801</v>
          </cell>
          <cell r="D236" t="str">
            <v>李小雷</v>
          </cell>
          <cell r="E236" t="str">
            <v>280</v>
          </cell>
          <cell r="F236" t="str">
            <v>发运部</v>
          </cell>
        </row>
        <row r="237">
          <cell r="C237" t="str">
            <v>8346</v>
          </cell>
          <cell r="D237" t="str">
            <v>周保和</v>
          </cell>
          <cell r="E237" t="str">
            <v>624</v>
          </cell>
          <cell r="F237" t="str">
            <v>接插件2开线</v>
          </cell>
        </row>
        <row r="238">
          <cell r="C238" t="str">
            <v>1047</v>
          </cell>
          <cell r="D238" t="str">
            <v>吴进英</v>
          </cell>
          <cell r="E238" t="str">
            <v>543</v>
          </cell>
          <cell r="F238" t="str">
            <v>拉丝车间</v>
          </cell>
        </row>
        <row r="239">
          <cell r="C239" t="str">
            <v>1170</v>
          </cell>
          <cell r="D239" t="str">
            <v>齐中英</v>
          </cell>
          <cell r="E239" t="str">
            <v>82</v>
          </cell>
          <cell r="F239" t="str">
            <v>拉丝车间</v>
          </cell>
        </row>
        <row r="240">
          <cell r="C240" t="str">
            <v>1182</v>
          </cell>
          <cell r="D240" t="str">
            <v>刘利</v>
          </cell>
          <cell r="E240" t="str">
            <v>113</v>
          </cell>
          <cell r="F240" t="str">
            <v>拉丝车间</v>
          </cell>
        </row>
        <row r="241">
          <cell r="C241" t="str">
            <v>7004</v>
          </cell>
          <cell r="D241" t="str">
            <v>沈方明</v>
          </cell>
          <cell r="E241" t="str">
            <v>218</v>
          </cell>
          <cell r="F241" t="str">
            <v>拉丝车间</v>
          </cell>
        </row>
        <row r="242">
          <cell r="C242" t="str">
            <v>7007</v>
          </cell>
          <cell r="D242" t="str">
            <v>张熙亮</v>
          </cell>
          <cell r="E242" t="str">
            <v>184</v>
          </cell>
          <cell r="F242" t="str">
            <v>拉丝车间</v>
          </cell>
        </row>
        <row r="243">
          <cell r="C243" t="str">
            <v>7008</v>
          </cell>
          <cell r="D243" t="str">
            <v>杨振国</v>
          </cell>
          <cell r="E243" t="str">
            <v>241</v>
          </cell>
          <cell r="F243" t="str">
            <v>拉丝车间</v>
          </cell>
        </row>
        <row r="244">
          <cell r="C244" t="str">
            <v>7017</v>
          </cell>
          <cell r="D244" t="str">
            <v>张长重</v>
          </cell>
          <cell r="E244" t="str">
            <v>254</v>
          </cell>
          <cell r="F244" t="str">
            <v>拉丝车间</v>
          </cell>
        </row>
        <row r="245">
          <cell r="C245" t="str">
            <v>7019</v>
          </cell>
          <cell r="D245" t="str">
            <v>张玉柱</v>
          </cell>
          <cell r="E245" t="str">
            <v>398</v>
          </cell>
          <cell r="F245" t="str">
            <v>拉丝车间</v>
          </cell>
        </row>
        <row r="246">
          <cell r="C246" t="str">
            <v>7020</v>
          </cell>
          <cell r="D246" t="str">
            <v>王张红</v>
          </cell>
          <cell r="E246" t="str">
            <v>582</v>
          </cell>
          <cell r="F246" t="str">
            <v>拉丝车间</v>
          </cell>
        </row>
        <row r="247">
          <cell r="C247" t="str">
            <v>7025</v>
          </cell>
          <cell r="D247" t="str">
            <v>王士双</v>
          </cell>
          <cell r="E247" t="str">
            <v>238</v>
          </cell>
          <cell r="F247" t="str">
            <v>拉丝车间</v>
          </cell>
        </row>
        <row r="248">
          <cell r="C248" t="str">
            <v>8259</v>
          </cell>
          <cell r="D248" t="str">
            <v>孟凡云</v>
          </cell>
          <cell r="E248" t="str">
            <v>38</v>
          </cell>
          <cell r="F248" t="str">
            <v>拉丝车间</v>
          </cell>
        </row>
        <row r="249">
          <cell r="C249" t="str">
            <v>3915</v>
          </cell>
          <cell r="D249" t="str">
            <v>陆伟</v>
          </cell>
          <cell r="E249" t="str">
            <v>615</v>
          </cell>
          <cell r="F249" t="str">
            <v>配件组</v>
          </cell>
        </row>
        <row r="250">
          <cell r="C250" t="str">
            <v>4215</v>
          </cell>
          <cell r="D250" t="str">
            <v>周美青</v>
          </cell>
          <cell r="E250" t="str">
            <v>630</v>
          </cell>
          <cell r="F250" t="str">
            <v>配件组</v>
          </cell>
        </row>
        <row r="251">
          <cell r="C251" t="str">
            <v>4216</v>
          </cell>
          <cell r="D251" t="str">
            <v>朱红</v>
          </cell>
          <cell r="E251" t="str">
            <v>308</v>
          </cell>
          <cell r="F251" t="str">
            <v>配件组</v>
          </cell>
        </row>
        <row r="252">
          <cell r="C252" t="str">
            <v>4217</v>
          </cell>
          <cell r="D252" t="str">
            <v>胡建国</v>
          </cell>
          <cell r="E252" t="str">
            <v>517</v>
          </cell>
          <cell r="F252" t="str">
            <v>配件组</v>
          </cell>
        </row>
        <row r="253">
          <cell r="C253" t="str">
            <v>4218</v>
          </cell>
          <cell r="D253" t="str">
            <v>周美</v>
          </cell>
          <cell r="E253" t="str">
            <v>234</v>
          </cell>
          <cell r="F253" t="str">
            <v>配件组</v>
          </cell>
        </row>
        <row r="254">
          <cell r="C254" t="str">
            <v>4219</v>
          </cell>
          <cell r="D254" t="str">
            <v>乔佩红</v>
          </cell>
          <cell r="E254" t="str">
            <v>714</v>
          </cell>
          <cell r="F254" t="str">
            <v>配件组</v>
          </cell>
        </row>
        <row r="255">
          <cell r="C255" t="str">
            <v>4228</v>
          </cell>
          <cell r="D255" t="str">
            <v>顾慧花</v>
          </cell>
          <cell r="E255" t="str">
            <v>663</v>
          </cell>
          <cell r="F255" t="str">
            <v>配件组</v>
          </cell>
        </row>
        <row r="256">
          <cell r="C256" t="str">
            <v>8431</v>
          </cell>
          <cell r="D256" t="str">
            <v>黄彩英</v>
          </cell>
          <cell r="E256" t="str">
            <v>566</v>
          </cell>
          <cell r="F256" t="str">
            <v>配件组</v>
          </cell>
        </row>
        <row r="257">
          <cell r="C257" t="str">
            <v>8202</v>
          </cell>
          <cell r="D257" t="str">
            <v>魏钢</v>
          </cell>
          <cell r="E257" t="str">
            <v>530</v>
          </cell>
          <cell r="F257" t="str">
            <v>品质部</v>
          </cell>
        </row>
        <row r="258">
          <cell r="C258" t="str">
            <v>8204</v>
          </cell>
          <cell r="D258" t="str">
            <v>罗晓红</v>
          </cell>
          <cell r="E258" t="str">
            <v>311</v>
          </cell>
          <cell r="F258" t="str">
            <v>行政技术部</v>
          </cell>
        </row>
        <row r="259">
          <cell r="C259" t="str">
            <v>8206</v>
          </cell>
          <cell r="D259" t="str">
            <v>沈夏杰</v>
          </cell>
          <cell r="E259" t="str">
            <v>449</v>
          </cell>
          <cell r="F259" t="str">
            <v>品质部</v>
          </cell>
        </row>
        <row r="260">
          <cell r="C260" t="str">
            <v>8224</v>
          </cell>
          <cell r="D260" t="str">
            <v>钱叶青</v>
          </cell>
          <cell r="E260" t="str">
            <v>253</v>
          </cell>
          <cell r="F260" t="str">
            <v>品质部</v>
          </cell>
        </row>
        <row r="261">
          <cell r="C261" t="str">
            <v>8225</v>
          </cell>
          <cell r="D261" t="str">
            <v>傅红</v>
          </cell>
          <cell r="E261" t="str">
            <v>171</v>
          </cell>
          <cell r="F261" t="str">
            <v>品质部</v>
          </cell>
        </row>
        <row r="262">
          <cell r="C262" t="str">
            <v>8226</v>
          </cell>
          <cell r="D262" t="str">
            <v>陈晓东</v>
          </cell>
          <cell r="E262" t="str">
            <v>109</v>
          </cell>
          <cell r="F262" t="str">
            <v>品质部</v>
          </cell>
        </row>
        <row r="263">
          <cell r="C263" t="str">
            <v>8227</v>
          </cell>
          <cell r="D263" t="str">
            <v>张万露</v>
          </cell>
          <cell r="E263" t="str">
            <v>531</v>
          </cell>
          <cell r="F263" t="str">
            <v>品质部</v>
          </cell>
        </row>
        <row r="264">
          <cell r="C264" t="str">
            <v>8228</v>
          </cell>
          <cell r="D264" t="str">
            <v>潘春妹</v>
          </cell>
          <cell r="E264" t="str">
            <v>104</v>
          </cell>
          <cell r="F264" t="str">
            <v>行政技术部</v>
          </cell>
        </row>
        <row r="265">
          <cell r="C265" t="str">
            <v>8229</v>
          </cell>
          <cell r="D265" t="str">
            <v>张锦瑛</v>
          </cell>
          <cell r="E265" t="str">
            <v>360</v>
          </cell>
          <cell r="F265" t="str">
            <v>品质部</v>
          </cell>
        </row>
        <row r="266">
          <cell r="C266" t="str">
            <v>8230</v>
          </cell>
          <cell r="D266" t="str">
            <v>任凯凯</v>
          </cell>
          <cell r="E266" t="str">
            <v>127</v>
          </cell>
          <cell r="F266" t="str">
            <v>品质部</v>
          </cell>
        </row>
        <row r="267">
          <cell r="C267" t="str">
            <v>8232</v>
          </cell>
          <cell r="D267" t="str">
            <v>潘强</v>
          </cell>
          <cell r="E267" t="str">
            <v>150</v>
          </cell>
          <cell r="F267" t="str">
            <v>行政电缆车间</v>
          </cell>
        </row>
        <row r="268">
          <cell r="C268" t="str">
            <v>8235</v>
          </cell>
          <cell r="D268" t="str">
            <v>肖辉</v>
          </cell>
          <cell r="E268" t="str">
            <v>357</v>
          </cell>
          <cell r="F268" t="str">
            <v>品质部</v>
          </cell>
        </row>
        <row r="269">
          <cell r="C269" t="str">
            <v>8236</v>
          </cell>
          <cell r="D269" t="str">
            <v>黄运阳</v>
          </cell>
          <cell r="E269" t="str">
            <v>569</v>
          </cell>
          <cell r="F269" t="str">
            <v>品质部</v>
          </cell>
        </row>
        <row r="270">
          <cell r="C270" t="str">
            <v>8374</v>
          </cell>
          <cell r="D270" t="str">
            <v>顾飞飞</v>
          </cell>
          <cell r="E270" t="str">
            <v>722</v>
          </cell>
          <cell r="F270" t="str">
            <v>品质部</v>
          </cell>
        </row>
        <row r="271">
          <cell r="C271" t="str">
            <v>9805</v>
          </cell>
          <cell r="D271" t="str">
            <v>陆向红</v>
          </cell>
          <cell r="E271" t="str">
            <v>180</v>
          </cell>
          <cell r="F271" t="str">
            <v>品质部</v>
          </cell>
        </row>
        <row r="272">
          <cell r="C272" t="str">
            <v>2064</v>
          </cell>
          <cell r="D272" t="str">
            <v>周智慧</v>
          </cell>
          <cell r="E272" t="str">
            <v>315</v>
          </cell>
          <cell r="F272" t="str">
            <v>线束车间</v>
          </cell>
        </row>
        <row r="273">
          <cell r="C273" t="str">
            <v>2074</v>
          </cell>
          <cell r="D273" t="str">
            <v>杨琼</v>
          </cell>
          <cell r="E273" t="str">
            <v>474</v>
          </cell>
          <cell r="F273" t="str">
            <v>线束车间</v>
          </cell>
        </row>
        <row r="274">
          <cell r="C274" t="str">
            <v>2086</v>
          </cell>
          <cell r="D274" t="str">
            <v>王谋胜</v>
          </cell>
          <cell r="E274" t="str">
            <v>537</v>
          </cell>
          <cell r="F274" t="str">
            <v>线束车间</v>
          </cell>
        </row>
        <row r="275">
          <cell r="C275" t="str">
            <v>2101</v>
          </cell>
          <cell r="D275" t="str">
            <v>董月琴</v>
          </cell>
          <cell r="E275" t="str">
            <v>178</v>
          </cell>
          <cell r="F275" t="str">
            <v>线束车间</v>
          </cell>
        </row>
        <row r="276">
          <cell r="C276" t="str">
            <v>2120</v>
          </cell>
          <cell r="D276" t="str">
            <v>王平2</v>
          </cell>
          <cell r="E276" t="str">
            <v>423</v>
          </cell>
          <cell r="F276" t="str">
            <v>线束车间</v>
          </cell>
        </row>
        <row r="277">
          <cell r="C277" t="str">
            <v>2128</v>
          </cell>
          <cell r="D277" t="str">
            <v>杨小娟</v>
          </cell>
          <cell r="E277" t="str">
            <v>435</v>
          </cell>
          <cell r="F277" t="str">
            <v>线束车间</v>
          </cell>
        </row>
        <row r="278">
          <cell r="C278" t="str">
            <v>2129</v>
          </cell>
          <cell r="D278" t="str">
            <v>胡利平</v>
          </cell>
          <cell r="E278" t="str">
            <v>318</v>
          </cell>
          <cell r="F278" t="str">
            <v>线束车间</v>
          </cell>
        </row>
        <row r="279">
          <cell r="C279" t="str">
            <v>2132</v>
          </cell>
          <cell r="D279" t="str">
            <v>侯娟</v>
          </cell>
          <cell r="E279" t="str">
            <v>450</v>
          </cell>
          <cell r="F279" t="str">
            <v>线束车间</v>
          </cell>
        </row>
        <row r="280">
          <cell r="C280" t="str">
            <v>2135</v>
          </cell>
          <cell r="D280" t="str">
            <v>姬玉果</v>
          </cell>
          <cell r="E280" t="str">
            <v>1014</v>
          </cell>
          <cell r="F280" t="str">
            <v>线束车间</v>
          </cell>
        </row>
        <row r="281">
          <cell r="C281" t="str">
            <v>2136</v>
          </cell>
          <cell r="D281" t="str">
            <v>姬利芳</v>
          </cell>
          <cell r="E281" t="str">
            <v>1015</v>
          </cell>
          <cell r="F281" t="str">
            <v>线束车间</v>
          </cell>
        </row>
        <row r="282">
          <cell r="C282" t="str">
            <v>2145</v>
          </cell>
          <cell r="D282" t="str">
            <v>况传金</v>
          </cell>
          <cell r="E282" t="str">
            <v>192</v>
          </cell>
          <cell r="F282" t="str">
            <v>线束车间</v>
          </cell>
        </row>
        <row r="283">
          <cell r="C283" t="str">
            <v>2150</v>
          </cell>
          <cell r="D283" t="str">
            <v>胡红梅</v>
          </cell>
          <cell r="E283" t="str">
            <v>414</v>
          </cell>
          <cell r="F283" t="str">
            <v>线束车间</v>
          </cell>
        </row>
        <row r="284">
          <cell r="C284" t="str">
            <v>2161</v>
          </cell>
          <cell r="D284" t="str">
            <v>陈恩群</v>
          </cell>
          <cell r="E284" t="str">
            <v>417</v>
          </cell>
          <cell r="F284" t="str">
            <v>线束车间</v>
          </cell>
        </row>
        <row r="285">
          <cell r="C285" t="str">
            <v>2212</v>
          </cell>
          <cell r="D285" t="str">
            <v>庞明武</v>
          </cell>
          <cell r="E285" t="str">
            <v>553</v>
          </cell>
          <cell r="F285" t="str">
            <v>线束车间</v>
          </cell>
        </row>
        <row r="286">
          <cell r="C286" t="str">
            <v>2221</v>
          </cell>
          <cell r="D286" t="str">
            <v>林裴琪</v>
          </cell>
          <cell r="E286" t="str">
            <v>349</v>
          </cell>
          <cell r="F286" t="str">
            <v>线束管理</v>
          </cell>
        </row>
        <row r="287">
          <cell r="C287" t="str">
            <v>2248</v>
          </cell>
          <cell r="D287" t="str">
            <v>杨长好</v>
          </cell>
          <cell r="E287" t="str">
            <v>35</v>
          </cell>
          <cell r="F287" t="str">
            <v>线束车间</v>
          </cell>
        </row>
        <row r="288">
          <cell r="C288" t="str">
            <v>2263</v>
          </cell>
          <cell r="D288" t="str">
            <v>张容容</v>
          </cell>
          <cell r="E288" t="str">
            <v>482</v>
          </cell>
          <cell r="F288" t="str">
            <v>线束车间</v>
          </cell>
        </row>
        <row r="289">
          <cell r="C289" t="str">
            <v>2270</v>
          </cell>
          <cell r="D289" t="str">
            <v>李进</v>
          </cell>
          <cell r="E289" t="str">
            <v>281</v>
          </cell>
          <cell r="F289" t="str">
            <v>线束车间</v>
          </cell>
        </row>
        <row r="290">
          <cell r="C290" t="str">
            <v>2295</v>
          </cell>
          <cell r="D290" t="str">
            <v>胡庆林</v>
          </cell>
          <cell r="E290" t="str">
            <v>81</v>
          </cell>
          <cell r="F290" t="str">
            <v>线束车间</v>
          </cell>
        </row>
        <row r="291">
          <cell r="C291" t="str">
            <v>2323</v>
          </cell>
          <cell r="D291" t="str">
            <v>何兰英</v>
          </cell>
          <cell r="E291" t="str">
            <v>603</v>
          </cell>
          <cell r="F291" t="str">
            <v>线束车间</v>
          </cell>
        </row>
        <row r="292">
          <cell r="C292" t="str">
            <v>2369</v>
          </cell>
          <cell r="D292" t="str">
            <v>闵燕</v>
          </cell>
          <cell r="E292" t="str">
            <v>446</v>
          </cell>
          <cell r="F292" t="str">
            <v>线束车间</v>
          </cell>
        </row>
        <row r="293">
          <cell r="C293" t="str">
            <v>2385</v>
          </cell>
          <cell r="D293" t="str">
            <v>宋冬英</v>
          </cell>
          <cell r="E293" t="str">
            <v>561</v>
          </cell>
          <cell r="F293" t="str">
            <v>线束车间</v>
          </cell>
        </row>
        <row r="294">
          <cell r="C294" t="str">
            <v>2393</v>
          </cell>
          <cell r="D294" t="str">
            <v>甘小红</v>
          </cell>
          <cell r="E294" t="str">
            <v>554</v>
          </cell>
          <cell r="F294" t="str">
            <v>线束车间</v>
          </cell>
        </row>
        <row r="295">
          <cell r="C295" t="str">
            <v>2394</v>
          </cell>
          <cell r="D295" t="str">
            <v>吴绍慧</v>
          </cell>
          <cell r="E295" t="str">
            <v>551</v>
          </cell>
          <cell r="F295" t="str">
            <v>线束车间</v>
          </cell>
        </row>
        <row r="296">
          <cell r="C296" t="str">
            <v>2412</v>
          </cell>
          <cell r="D296" t="str">
            <v>方英</v>
          </cell>
          <cell r="E296" t="str">
            <v>33</v>
          </cell>
          <cell r="F296" t="str">
            <v>线束车间</v>
          </cell>
        </row>
        <row r="297">
          <cell r="C297" t="str">
            <v>2457</v>
          </cell>
          <cell r="D297" t="str">
            <v>张海燕</v>
          </cell>
          <cell r="E297" t="str">
            <v>393</v>
          </cell>
          <cell r="F297" t="str">
            <v>线束车间</v>
          </cell>
        </row>
        <row r="298">
          <cell r="C298" t="str">
            <v>2471</v>
          </cell>
          <cell r="D298" t="str">
            <v>刘作新</v>
          </cell>
          <cell r="E298" t="str">
            <v>557</v>
          </cell>
          <cell r="F298" t="str">
            <v>线束车间</v>
          </cell>
        </row>
        <row r="299">
          <cell r="C299" t="str">
            <v>2491</v>
          </cell>
          <cell r="D299" t="str">
            <v>谢文丽</v>
          </cell>
          <cell r="E299" t="str">
            <v>473</v>
          </cell>
          <cell r="F299" t="str">
            <v>线束车间</v>
          </cell>
        </row>
        <row r="300">
          <cell r="C300" t="str">
            <v>2494</v>
          </cell>
          <cell r="D300" t="str">
            <v>王炳贯</v>
          </cell>
          <cell r="E300" t="str">
            <v>528</v>
          </cell>
          <cell r="F300" t="str">
            <v>线束车间</v>
          </cell>
        </row>
        <row r="301">
          <cell r="C301" t="str">
            <v>2507</v>
          </cell>
          <cell r="D301" t="str">
            <v>刘小红</v>
          </cell>
          <cell r="E301" t="str">
            <v>375</v>
          </cell>
          <cell r="F301" t="str">
            <v>线束车间</v>
          </cell>
        </row>
        <row r="302">
          <cell r="C302" t="str">
            <v>2510</v>
          </cell>
          <cell r="D302" t="str">
            <v>瞿华</v>
          </cell>
          <cell r="E302" t="str">
            <v>699</v>
          </cell>
          <cell r="F302" t="str">
            <v>线束车间</v>
          </cell>
        </row>
        <row r="303">
          <cell r="C303" t="str">
            <v>2515</v>
          </cell>
          <cell r="D303" t="str">
            <v>刘媛媛</v>
          </cell>
          <cell r="E303" t="str">
            <v>649</v>
          </cell>
          <cell r="F303" t="str">
            <v>线束车间</v>
          </cell>
        </row>
        <row r="304">
          <cell r="C304" t="str">
            <v>2517</v>
          </cell>
          <cell r="D304" t="str">
            <v>田金芝</v>
          </cell>
          <cell r="E304" t="str">
            <v>418</v>
          </cell>
          <cell r="F304" t="str">
            <v>线束车间</v>
          </cell>
        </row>
        <row r="305">
          <cell r="C305" t="str">
            <v>2537</v>
          </cell>
          <cell r="D305" t="str">
            <v>柯桂荣</v>
          </cell>
          <cell r="E305" t="str">
            <v>94</v>
          </cell>
          <cell r="F305" t="str">
            <v>线束车间</v>
          </cell>
        </row>
        <row r="306">
          <cell r="C306" t="str">
            <v>2546</v>
          </cell>
          <cell r="D306" t="str">
            <v>潘燕</v>
          </cell>
          <cell r="E306" t="str">
            <v>367</v>
          </cell>
          <cell r="F306" t="str">
            <v>线束车间</v>
          </cell>
        </row>
        <row r="307">
          <cell r="C307" t="str">
            <v>2548</v>
          </cell>
          <cell r="D307" t="str">
            <v>程素芬</v>
          </cell>
          <cell r="E307" t="str">
            <v>488</v>
          </cell>
          <cell r="F307" t="str">
            <v>线束车间</v>
          </cell>
        </row>
        <row r="308">
          <cell r="C308" t="str">
            <v>2554</v>
          </cell>
          <cell r="D308" t="str">
            <v>毛利娟</v>
          </cell>
          <cell r="E308" t="str">
            <v>616</v>
          </cell>
          <cell r="F308" t="str">
            <v>线束车间</v>
          </cell>
        </row>
        <row r="309">
          <cell r="C309" t="str">
            <v>2559</v>
          </cell>
          <cell r="D309" t="str">
            <v>王芬</v>
          </cell>
          <cell r="E309" t="str">
            <v>298</v>
          </cell>
          <cell r="F309" t="str">
            <v>线束车间</v>
          </cell>
        </row>
        <row r="310">
          <cell r="C310" t="str">
            <v>2561</v>
          </cell>
          <cell r="D310" t="str">
            <v>刘丽</v>
          </cell>
          <cell r="E310" t="str">
            <v>216</v>
          </cell>
          <cell r="F310" t="str">
            <v>线束车间</v>
          </cell>
        </row>
        <row r="311">
          <cell r="C311" t="str">
            <v>2574</v>
          </cell>
          <cell r="D311" t="str">
            <v>汪秀云</v>
          </cell>
          <cell r="E311" t="str">
            <v>340</v>
          </cell>
          <cell r="F311" t="str">
            <v>线束车间</v>
          </cell>
        </row>
        <row r="312">
          <cell r="C312" t="str">
            <v>2581</v>
          </cell>
          <cell r="D312" t="str">
            <v>蔡娟娟</v>
          </cell>
          <cell r="E312" t="str">
            <v>202</v>
          </cell>
          <cell r="F312" t="str">
            <v>线束车间</v>
          </cell>
        </row>
        <row r="313">
          <cell r="C313" t="str">
            <v>2592</v>
          </cell>
          <cell r="D313" t="str">
            <v>刘玉明</v>
          </cell>
          <cell r="E313" t="str">
            <v>571</v>
          </cell>
          <cell r="F313" t="str">
            <v>线束车间</v>
          </cell>
        </row>
        <row r="314">
          <cell r="C314" t="str">
            <v>2595</v>
          </cell>
          <cell r="D314" t="str">
            <v>汪秀珍</v>
          </cell>
          <cell r="E314" t="str">
            <v>499</v>
          </cell>
          <cell r="F314" t="str">
            <v>线束车间</v>
          </cell>
        </row>
        <row r="315">
          <cell r="C315" t="str">
            <v>2599</v>
          </cell>
          <cell r="D315" t="str">
            <v>杨智锋</v>
          </cell>
          <cell r="E315" t="str">
            <v>339</v>
          </cell>
          <cell r="F315" t="str">
            <v>广州车间</v>
          </cell>
        </row>
        <row r="316">
          <cell r="C316" t="str">
            <v>6104</v>
          </cell>
          <cell r="D316" t="str">
            <v>胡燕华</v>
          </cell>
          <cell r="E316" t="str">
            <v>702</v>
          </cell>
          <cell r="F316" t="str">
            <v>线束车间</v>
          </cell>
        </row>
        <row r="317">
          <cell r="C317" t="str">
            <v>6106</v>
          </cell>
          <cell r="D317" t="str">
            <v>王亚娟</v>
          </cell>
          <cell r="E317" t="str">
            <v>445</v>
          </cell>
          <cell r="F317" t="str">
            <v>线束车间</v>
          </cell>
        </row>
        <row r="318">
          <cell r="C318" t="str">
            <v>6108</v>
          </cell>
          <cell r="D318" t="str">
            <v>李月芹</v>
          </cell>
          <cell r="E318" t="str">
            <v>122</v>
          </cell>
          <cell r="F318" t="str">
            <v>线束车间</v>
          </cell>
        </row>
        <row r="319">
          <cell r="C319" t="str">
            <v>6109</v>
          </cell>
          <cell r="D319" t="str">
            <v>任家斌</v>
          </cell>
          <cell r="E319" t="str">
            <v>580</v>
          </cell>
          <cell r="F319" t="str">
            <v>线束车间</v>
          </cell>
        </row>
        <row r="320">
          <cell r="C320" t="str">
            <v>6112</v>
          </cell>
          <cell r="D320" t="str">
            <v>胡金红</v>
          </cell>
          <cell r="E320" t="str">
            <v>707</v>
          </cell>
          <cell r="F320" t="str">
            <v>线束车间</v>
          </cell>
        </row>
        <row r="321">
          <cell r="C321" t="str">
            <v>6116</v>
          </cell>
          <cell r="D321" t="str">
            <v>欧阳淑霞</v>
          </cell>
          <cell r="E321" t="str">
            <v>576</v>
          </cell>
          <cell r="F321" t="str">
            <v>线束车间</v>
          </cell>
        </row>
        <row r="322">
          <cell r="C322" t="str">
            <v>8214</v>
          </cell>
          <cell r="D322" t="str">
            <v>汪同党</v>
          </cell>
          <cell r="E322" t="str">
            <v>1004</v>
          </cell>
          <cell r="F322" t="str">
            <v>线束车间</v>
          </cell>
        </row>
        <row r="323">
          <cell r="C323" t="str">
            <v>8264</v>
          </cell>
          <cell r="D323" t="str">
            <v>马绪苹</v>
          </cell>
          <cell r="E323" t="str">
            <v>409</v>
          </cell>
          <cell r="F323" t="str">
            <v>线束车间</v>
          </cell>
        </row>
        <row r="324">
          <cell r="C324" t="str">
            <v>8265</v>
          </cell>
          <cell r="D324" t="str">
            <v>陶蕴</v>
          </cell>
          <cell r="E324" t="str">
            <v>378</v>
          </cell>
          <cell r="F324" t="str">
            <v>接插件车间</v>
          </cell>
        </row>
        <row r="325">
          <cell r="C325" t="str">
            <v>8277</v>
          </cell>
          <cell r="D325" t="str">
            <v>潘春燕</v>
          </cell>
          <cell r="E325" t="str">
            <v>268</v>
          </cell>
          <cell r="F325" t="str">
            <v>线束车间</v>
          </cell>
        </row>
        <row r="326">
          <cell r="C326" t="str">
            <v>8345</v>
          </cell>
          <cell r="D326" t="str">
            <v>耿三平</v>
          </cell>
          <cell r="E326" t="str">
            <v>738</v>
          </cell>
          <cell r="F326" t="str">
            <v>线束车间</v>
          </cell>
        </row>
        <row r="327">
          <cell r="C327" t="str">
            <v>8354</v>
          </cell>
          <cell r="D327" t="str">
            <v>朱红红</v>
          </cell>
          <cell r="E327" t="str">
            <v>742</v>
          </cell>
          <cell r="F327" t="str">
            <v>线束车间</v>
          </cell>
        </row>
        <row r="328">
          <cell r="C328" t="str">
            <v>8378</v>
          </cell>
          <cell r="D328" t="str">
            <v>宋天涯</v>
          </cell>
          <cell r="E328" t="str">
            <v>625</v>
          </cell>
          <cell r="F328" t="str">
            <v>线束车间</v>
          </cell>
        </row>
        <row r="329">
          <cell r="C329" t="str">
            <v>8398</v>
          </cell>
          <cell r="D329" t="str">
            <v>杨俊杰</v>
          </cell>
          <cell r="E329" t="str">
            <v>396</v>
          </cell>
          <cell r="F329" t="str">
            <v>线束车间</v>
          </cell>
        </row>
        <row r="330">
          <cell r="C330" t="str">
            <v>8504</v>
          </cell>
          <cell r="D330" t="str">
            <v>宋燕</v>
          </cell>
          <cell r="E330" t="str">
            <v>208</v>
          </cell>
          <cell r="F330" t="str">
            <v>接插件车间</v>
          </cell>
        </row>
        <row r="331">
          <cell r="C331" t="str">
            <v>8417</v>
          </cell>
          <cell r="D331" t="str">
            <v>曹婉玉</v>
          </cell>
          <cell r="E331" t="str">
            <v>640</v>
          </cell>
          <cell r="F331" t="str">
            <v>线束车间</v>
          </cell>
        </row>
        <row r="332">
          <cell r="C332" t="str">
            <v>8419</v>
          </cell>
          <cell r="D332" t="str">
            <v>孙爱云</v>
          </cell>
          <cell r="E332" t="str">
            <v>632</v>
          </cell>
          <cell r="F332" t="str">
            <v>线束车间</v>
          </cell>
        </row>
        <row r="333">
          <cell r="C333" t="str">
            <v>8423</v>
          </cell>
          <cell r="D333" t="str">
            <v>王学梅</v>
          </cell>
          <cell r="E333" t="str">
            <v>619</v>
          </cell>
          <cell r="F333" t="str">
            <v>线束车间</v>
          </cell>
        </row>
        <row r="334">
          <cell r="C334" t="str">
            <v>8425</v>
          </cell>
          <cell r="D334" t="str">
            <v>陈要</v>
          </cell>
          <cell r="E334" t="str">
            <v>612</v>
          </cell>
          <cell r="F334" t="str">
            <v>线束车间</v>
          </cell>
        </row>
        <row r="335">
          <cell r="C335" t="str">
            <v>8435</v>
          </cell>
          <cell r="D335" t="str">
            <v>吴建军</v>
          </cell>
          <cell r="E335" t="str">
            <v>533</v>
          </cell>
          <cell r="F335" t="str">
            <v>接插件2开线</v>
          </cell>
        </row>
        <row r="336">
          <cell r="C336" t="str">
            <v>3701</v>
          </cell>
          <cell r="D336" t="str">
            <v>胡巨合</v>
          </cell>
          <cell r="E336" t="str">
            <v>608</v>
          </cell>
          <cell r="F336" t="str">
            <v>线束车间</v>
          </cell>
        </row>
        <row r="337">
          <cell r="C337" t="str">
            <v>3703</v>
          </cell>
          <cell r="D337" t="str">
            <v>蒋庆德</v>
          </cell>
          <cell r="E337" t="str">
            <v>293</v>
          </cell>
          <cell r="F337" t="str">
            <v>线束车间</v>
          </cell>
        </row>
        <row r="338">
          <cell r="C338" t="str">
            <v>3704</v>
          </cell>
          <cell r="D338" t="str">
            <v>胡多地</v>
          </cell>
          <cell r="E338" t="str">
            <v>355</v>
          </cell>
          <cell r="F338" t="str">
            <v>线束车间</v>
          </cell>
        </row>
        <row r="339">
          <cell r="C339" t="str">
            <v>3708</v>
          </cell>
          <cell r="D339" t="str">
            <v>郭景员</v>
          </cell>
          <cell r="E339" t="str">
            <v>422</v>
          </cell>
          <cell r="F339" t="str">
            <v>线束车间</v>
          </cell>
        </row>
        <row r="340">
          <cell r="C340" t="str">
            <v>3716</v>
          </cell>
          <cell r="D340" t="str">
            <v>靳跃龙</v>
          </cell>
          <cell r="E340" t="str">
            <v>595</v>
          </cell>
          <cell r="F340" t="str">
            <v>线束车间</v>
          </cell>
        </row>
        <row r="341">
          <cell r="C341" t="str">
            <v>3722</v>
          </cell>
          <cell r="D341" t="str">
            <v>周自华</v>
          </cell>
          <cell r="E341" t="str">
            <v>193</v>
          </cell>
          <cell r="F341" t="str">
            <v>线束车间</v>
          </cell>
        </row>
        <row r="342">
          <cell r="C342" t="str">
            <v>3723</v>
          </cell>
          <cell r="D342" t="str">
            <v>王传武</v>
          </cell>
          <cell r="E342" t="str">
            <v>636</v>
          </cell>
          <cell r="F342" t="str">
            <v>线束车间</v>
          </cell>
        </row>
        <row r="343">
          <cell r="C343" t="str">
            <v>3726</v>
          </cell>
          <cell r="D343" t="str">
            <v>杨根</v>
          </cell>
          <cell r="E343" t="str">
            <v>219</v>
          </cell>
          <cell r="F343" t="str">
            <v>线束车间</v>
          </cell>
        </row>
        <row r="344">
          <cell r="C344" t="str">
            <v>3730</v>
          </cell>
          <cell r="D344" t="str">
            <v>李方方</v>
          </cell>
          <cell r="E344" t="str">
            <v>538</v>
          </cell>
          <cell r="F344" t="str">
            <v>线束车间</v>
          </cell>
        </row>
        <row r="345">
          <cell r="C345" t="str">
            <v>3745</v>
          </cell>
          <cell r="D345" t="str">
            <v>曹莉</v>
          </cell>
          <cell r="E345" t="str">
            <v>252</v>
          </cell>
          <cell r="F345" t="str">
            <v>线束车间</v>
          </cell>
        </row>
        <row r="346">
          <cell r="C346" t="str">
            <v>6107</v>
          </cell>
          <cell r="D346" t="str">
            <v>沈军2</v>
          </cell>
          <cell r="E346" t="str">
            <v>89</v>
          </cell>
          <cell r="F346" t="str">
            <v>线束管理</v>
          </cell>
        </row>
        <row r="347">
          <cell r="C347" t="str">
            <v>9703</v>
          </cell>
          <cell r="D347" t="str">
            <v>王翠平</v>
          </cell>
          <cell r="E347" t="str">
            <v>169</v>
          </cell>
          <cell r="F347" t="str">
            <v>线束车间</v>
          </cell>
        </row>
        <row r="348">
          <cell r="C348" t="str">
            <v>2006</v>
          </cell>
          <cell r="D348" t="str">
            <v>谈建芳</v>
          </cell>
          <cell r="E348" t="str">
            <v>98</v>
          </cell>
          <cell r="F348" t="str">
            <v>线束管理</v>
          </cell>
        </row>
        <row r="349">
          <cell r="C349" t="str">
            <v>2009</v>
          </cell>
          <cell r="D349" t="str">
            <v>朱井云</v>
          </cell>
          <cell r="E349" t="str">
            <v>568</v>
          </cell>
          <cell r="F349" t="str">
            <v>行政线束车间</v>
          </cell>
        </row>
        <row r="350">
          <cell r="C350" t="str">
            <v>2010</v>
          </cell>
          <cell r="D350" t="str">
            <v>陆叶</v>
          </cell>
          <cell r="E350" t="str">
            <v>629</v>
          </cell>
          <cell r="F350" t="str">
            <v>接插件计划员</v>
          </cell>
        </row>
        <row r="351">
          <cell r="C351" t="str">
            <v>2012</v>
          </cell>
          <cell r="D351" t="str">
            <v>张萍</v>
          </cell>
          <cell r="E351" t="str">
            <v>229</v>
          </cell>
          <cell r="F351" t="str">
            <v>接插件计划员</v>
          </cell>
        </row>
        <row r="352">
          <cell r="C352" t="str">
            <v>2015</v>
          </cell>
          <cell r="D352" t="str">
            <v>王秋玲</v>
          </cell>
          <cell r="E352" t="str">
            <v>299</v>
          </cell>
          <cell r="F352" t="str">
            <v>线束车间</v>
          </cell>
        </row>
        <row r="353">
          <cell r="C353" t="str">
            <v>2022</v>
          </cell>
          <cell r="D353" t="str">
            <v>呙琼</v>
          </cell>
          <cell r="E353" t="str">
            <v>372</v>
          </cell>
          <cell r="F353" t="str">
            <v>行政线束管理</v>
          </cell>
        </row>
        <row r="354">
          <cell r="C354" t="str">
            <v>3016</v>
          </cell>
          <cell r="D354" t="str">
            <v>姚顺</v>
          </cell>
          <cell r="E354" t="str">
            <v>459</v>
          </cell>
          <cell r="F354" t="str">
            <v>线束管理</v>
          </cell>
        </row>
        <row r="355">
          <cell r="C355" t="str">
            <v>3028</v>
          </cell>
          <cell r="D355" t="str">
            <v>李卫明</v>
          </cell>
          <cell r="E355" t="str">
            <v>72</v>
          </cell>
          <cell r="F355" t="str">
            <v>线束管理</v>
          </cell>
        </row>
        <row r="356">
          <cell r="C356" t="str">
            <v>3065</v>
          </cell>
          <cell r="D356" t="str">
            <v>周雷</v>
          </cell>
          <cell r="E356" t="str">
            <v>361</v>
          </cell>
          <cell r="F356" t="str">
            <v>线束管理</v>
          </cell>
        </row>
        <row r="357">
          <cell r="C357" t="str">
            <v>3103</v>
          </cell>
          <cell r="D357" t="str">
            <v>张莉莉</v>
          </cell>
          <cell r="E357" t="str">
            <v>662</v>
          </cell>
          <cell r="F357" t="str">
            <v>线束管理</v>
          </cell>
        </row>
        <row r="358">
          <cell r="C358" t="str">
            <v>3151</v>
          </cell>
          <cell r="D358" t="str">
            <v>陆秀娟</v>
          </cell>
          <cell r="E358" t="str">
            <v>83</v>
          </cell>
          <cell r="F358" t="str">
            <v>线束管理</v>
          </cell>
        </row>
        <row r="359">
          <cell r="C359" t="str">
            <v>3709</v>
          </cell>
          <cell r="D359" t="str">
            <v>孙贤保</v>
          </cell>
          <cell r="E359" t="str">
            <v>316</v>
          </cell>
          <cell r="F359" t="str">
            <v>行政工艺部</v>
          </cell>
        </row>
        <row r="360">
          <cell r="C360" t="str">
            <v>3923</v>
          </cell>
          <cell r="D360" t="str">
            <v>陈娟</v>
          </cell>
          <cell r="E360" t="str">
            <v>132</v>
          </cell>
          <cell r="F360" t="str">
            <v>接插件车间</v>
          </cell>
        </row>
        <row r="361">
          <cell r="C361" t="str">
            <v>3707</v>
          </cell>
          <cell r="D361" t="str">
            <v>和鑫</v>
          </cell>
          <cell r="E361" t="str">
            <v>523</v>
          </cell>
          <cell r="F361" t="str">
            <v>线束管理</v>
          </cell>
        </row>
        <row r="362">
          <cell r="C362" t="str">
            <v>3800</v>
          </cell>
          <cell r="D362" t="str">
            <v>徐永州</v>
          </cell>
          <cell r="E362" t="str">
            <v>638</v>
          </cell>
          <cell r="F362" t="str">
            <v>线束车间</v>
          </cell>
        </row>
        <row r="363">
          <cell r="C363" t="str">
            <v>3802</v>
          </cell>
          <cell r="D363" t="str">
            <v>杨才彬</v>
          </cell>
          <cell r="E363" t="str">
            <v>198</v>
          </cell>
          <cell r="F363" t="str">
            <v>线束车间</v>
          </cell>
        </row>
        <row r="364">
          <cell r="C364" t="str">
            <v>4224</v>
          </cell>
          <cell r="D364" t="str">
            <v>龚英</v>
          </cell>
          <cell r="E364" t="str">
            <v>210</v>
          </cell>
          <cell r="F364" t="str">
            <v>接插件计划员</v>
          </cell>
        </row>
        <row r="365">
          <cell r="C365" t="str">
            <v>8115</v>
          </cell>
          <cell r="D365" t="str">
            <v>范才荣</v>
          </cell>
          <cell r="E365" t="str">
            <v>28</v>
          </cell>
          <cell r="F365" t="str">
            <v>行政IT部</v>
          </cell>
        </row>
        <row r="366">
          <cell r="C366" t="str">
            <v>8007</v>
          </cell>
          <cell r="D366" t="str">
            <v>刘加勇</v>
          </cell>
          <cell r="E366" t="str">
            <v>7</v>
          </cell>
          <cell r="F366" t="str">
            <v>行政IT部</v>
          </cell>
        </row>
        <row r="367">
          <cell r="C367" t="str">
            <v>4089</v>
          </cell>
          <cell r="D367" t="str">
            <v>陈佩</v>
          </cell>
          <cell r="E367" t="str">
            <v>43</v>
          </cell>
          <cell r="F367" t="str">
            <v>行政财务部</v>
          </cell>
        </row>
        <row r="368">
          <cell r="C368" t="str">
            <v>8029</v>
          </cell>
          <cell r="D368" t="str">
            <v>金志华</v>
          </cell>
          <cell r="F368" t="str">
            <v>行政财务部</v>
          </cell>
        </row>
        <row r="369">
          <cell r="C369" t="str">
            <v>8035</v>
          </cell>
          <cell r="D369" t="str">
            <v>吴春燕</v>
          </cell>
          <cell r="E369" t="str">
            <v>9</v>
          </cell>
          <cell r="F369" t="str">
            <v>行政财务部</v>
          </cell>
        </row>
        <row r="370">
          <cell r="C370" t="str">
            <v>8038</v>
          </cell>
          <cell r="D370" t="str">
            <v>诸东英</v>
          </cell>
          <cell r="E370" t="str">
            <v>138</v>
          </cell>
          <cell r="F370" t="str">
            <v>行政财务部</v>
          </cell>
        </row>
        <row r="371">
          <cell r="C371" t="str">
            <v>8040</v>
          </cell>
          <cell r="D371" t="str">
            <v>高华</v>
          </cell>
          <cell r="E371" t="str">
            <v>558</v>
          </cell>
          <cell r="F371" t="str">
            <v>行政财务部</v>
          </cell>
        </row>
        <row r="372">
          <cell r="C372" t="str">
            <v>8118</v>
          </cell>
          <cell r="D372" t="str">
            <v>胡涛</v>
          </cell>
          <cell r="E372" t="str">
            <v>369</v>
          </cell>
          <cell r="F372" t="str">
            <v>行政财务部</v>
          </cell>
        </row>
        <row r="373">
          <cell r="C373" t="str">
            <v>8257</v>
          </cell>
          <cell r="D373" t="str">
            <v>沈孝春</v>
          </cell>
          <cell r="E373" t="str">
            <v>246</v>
          </cell>
          <cell r="F373" t="str">
            <v>行政财务部</v>
          </cell>
        </row>
        <row r="374">
          <cell r="C374" t="str">
            <v>8329</v>
          </cell>
          <cell r="D374" t="str">
            <v>陈寿千</v>
          </cell>
          <cell r="E374" t="str">
            <v>24</v>
          </cell>
          <cell r="F374" t="str">
            <v>行政财务部</v>
          </cell>
        </row>
        <row r="375">
          <cell r="C375" t="str">
            <v>8042</v>
          </cell>
          <cell r="D375" t="str">
            <v>盛丽娜</v>
          </cell>
          <cell r="E375" t="str">
            <v>251</v>
          </cell>
          <cell r="F375" t="str">
            <v>行政财务部</v>
          </cell>
        </row>
        <row r="376">
          <cell r="C376" t="str">
            <v>8060</v>
          </cell>
          <cell r="D376" t="str">
            <v>顾秀兰</v>
          </cell>
          <cell r="E376" t="str">
            <v>164</v>
          </cell>
          <cell r="F376" t="str">
            <v>行政财务部</v>
          </cell>
        </row>
        <row r="377">
          <cell r="C377" t="str">
            <v>8396</v>
          </cell>
          <cell r="D377" t="str">
            <v>倪燕</v>
          </cell>
          <cell r="E377" t="str">
            <v>652</v>
          </cell>
          <cell r="F377" t="str">
            <v>行政采购部</v>
          </cell>
        </row>
        <row r="378">
          <cell r="C378" t="str">
            <v>8407</v>
          </cell>
          <cell r="D378" t="str">
            <v>潘沈心悦</v>
          </cell>
          <cell r="E378" t="str">
            <v>651</v>
          </cell>
          <cell r="F378" t="str">
            <v>行政采购部</v>
          </cell>
        </row>
        <row r="379">
          <cell r="C379" t="str">
            <v>8030</v>
          </cell>
          <cell r="D379" t="str">
            <v>黄道满</v>
          </cell>
          <cell r="E379" t="str">
            <v>387</v>
          </cell>
          <cell r="F379" t="str">
            <v>行政采购部</v>
          </cell>
        </row>
        <row r="380">
          <cell r="C380" t="str">
            <v>8032</v>
          </cell>
          <cell r="D380" t="str">
            <v>龚燕</v>
          </cell>
          <cell r="E380" t="str">
            <v>223</v>
          </cell>
          <cell r="F380" t="str">
            <v>行政采购部</v>
          </cell>
        </row>
        <row r="381">
          <cell r="C381" t="str">
            <v>8033</v>
          </cell>
          <cell r="D381" t="str">
            <v>陈裴</v>
          </cell>
          <cell r="E381" t="str">
            <v>174</v>
          </cell>
          <cell r="F381" t="str">
            <v>行政采购部</v>
          </cell>
        </row>
        <row r="382">
          <cell r="C382" t="str">
            <v>8034</v>
          </cell>
          <cell r="D382" t="str">
            <v>邓杨</v>
          </cell>
          <cell r="E382" t="str">
            <v>106</v>
          </cell>
          <cell r="F382" t="str">
            <v>行政采购部</v>
          </cell>
        </row>
        <row r="383">
          <cell r="C383" t="str">
            <v>8005</v>
          </cell>
          <cell r="D383" t="str">
            <v>孙丽丽</v>
          </cell>
          <cell r="E383" t="str">
            <v>5</v>
          </cell>
          <cell r="F383" t="str">
            <v>行政采购部</v>
          </cell>
        </row>
        <row r="384">
          <cell r="C384" t="str">
            <v>8465</v>
          </cell>
          <cell r="D384" t="str">
            <v>陆军</v>
          </cell>
          <cell r="F384" t="str">
            <v>行政残疾车间</v>
          </cell>
        </row>
        <row r="385">
          <cell r="C385" t="str">
            <v>8466</v>
          </cell>
          <cell r="D385" t="str">
            <v>祝金彪</v>
          </cell>
          <cell r="F385" t="str">
            <v>行政残疾车间</v>
          </cell>
        </row>
        <row r="386">
          <cell r="C386" t="str">
            <v>8468</v>
          </cell>
          <cell r="D386" t="str">
            <v>龚福民</v>
          </cell>
          <cell r="F386" t="str">
            <v>行政残疾车间</v>
          </cell>
        </row>
        <row r="387">
          <cell r="C387" t="str">
            <v>8021</v>
          </cell>
          <cell r="D387" t="str">
            <v>潘爱国</v>
          </cell>
          <cell r="E387" t="str">
            <v>200</v>
          </cell>
          <cell r="F387" t="str">
            <v>行政仓库</v>
          </cell>
        </row>
        <row r="388">
          <cell r="C388" t="str">
            <v>8013</v>
          </cell>
          <cell r="D388" t="str">
            <v>张忠</v>
          </cell>
          <cell r="E388" t="str">
            <v>8</v>
          </cell>
          <cell r="F388" t="str">
            <v>行政总经办</v>
          </cell>
        </row>
        <row r="389">
          <cell r="C389" t="str">
            <v>8014</v>
          </cell>
          <cell r="D389" t="str">
            <v>邱建南</v>
          </cell>
          <cell r="E389" t="str">
            <v>19</v>
          </cell>
          <cell r="F389" t="str">
            <v>行政电缆车间</v>
          </cell>
        </row>
        <row r="390">
          <cell r="C390" t="str">
            <v>5017</v>
          </cell>
          <cell r="D390" t="str">
            <v>陆嘉雯</v>
          </cell>
          <cell r="E390" t="str">
            <v>217</v>
          </cell>
          <cell r="F390" t="str">
            <v>行政发运部</v>
          </cell>
        </row>
        <row r="391">
          <cell r="C391" t="str">
            <v>8010</v>
          </cell>
          <cell r="D391" t="str">
            <v>高洁</v>
          </cell>
          <cell r="E391" t="str">
            <v>222</v>
          </cell>
          <cell r="F391" t="str">
            <v>行政发运部</v>
          </cell>
        </row>
        <row r="392">
          <cell r="C392" t="str">
            <v>8061</v>
          </cell>
          <cell r="D392" t="str">
            <v>黄峰</v>
          </cell>
          <cell r="E392" t="str">
            <v>303</v>
          </cell>
          <cell r="F392" t="str">
            <v>行政发运部</v>
          </cell>
        </row>
        <row r="393">
          <cell r="C393" t="str">
            <v>8062</v>
          </cell>
          <cell r="D393" t="str">
            <v>张瑜</v>
          </cell>
          <cell r="E393" t="str">
            <v>56</v>
          </cell>
          <cell r="F393" t="str">
            <v>行政发运部</v>
          </cell>
        </row>
        <row r="394">
          <cell r="C394" t="str">
            <v>8063</v>
          </cell>
          <cell r="D394" t="str">
            <v>陈梅华</v>
          </cell>
          <cell r="E394" t="str">
            <v>317</v>
          </cell>
          <cell r="F394" t="str">
            <v>行政发运部</v>
          </cell>
        </row>
        <row r="395">
          <cell r="C395" t="str">
            <v>8064</v>
          </cell>
          <cell r="D395" t="str">
            <v>李水杰</v>
          </cell>
          <cell r="E395" t="str">
            <v>345</v>
          </cell>
          <cell r="F395" t="str">
            <v>行政发运部</v>
          </cell>
        </row>
        <row r="396">
          <cell r="C396" t="str">
            <v>3918</v>
          </cell>
          <cell r="D396" t="str">
            <v>钮亚文</v>
          </cell>
          <cell r="E396" t="str">
            <v>429</v>
          </cell>
          <cell r="F396" t="str">
            <v>行政工艺部</v>
          </cell>
        </row>
        <row r="397">
          <cell r="C397" t="str">
            <v>3002</v>
          </cell>
          <cell r="D397" t="str">
            <v>孙蕾红</v>
          </cell>
          <cell r="E397" t="str">
            <v>26</v>
          </cell>
          <cell r="F397" t="str">
            <v>行政工艺部</v>
          </cell>
        </row>
        <row r="398">
          <cell r="C398" t="str">
            <v>8094</v>
          </cell>
          <cell r="D398" t="str">
            <v>刘沁</v>
          </cell>
          <cell r="E398" t="str">
            <v>85</v>
          </cell>
          <cell r="F398" t="str">
            <v>行政工艺部</v>
          </cell>
        </row>
        <row r="399">
          <cell r="C399" t="str">
            <v>8095</v>
          </cell>
          <cell r="D399" t="str">
            <v>傅凌剑</v>
          </cell>
          <cell r="E399" t="str">
            <v>153</v>
          </cell>
          <cell r="F399" t="str">
            <v>行政工艺部</v>
          </cell>
        </row>
        <row r="400">
          <cell r="C400" t="str">
            <v>8096</v>
          </cell>
          <cell r="D400" t="str">
            <v>董俊祥</v>
          </cell>
          <cell r="E400" t="str">
            <v>346</v>
          </cell>
          <cell r="F400" t="str">
            <v>行政工艺部</v>
          </cell>
        </row>
        <row r="401">
          <cell r="C401" t="str">
            <v>8109</v>
          </cell>
          <cell r="D401" t="str">
            <v>丁超</v>
          </cell>
          <cell r="E401" t="str">
            <v>181</v>
          </cell>
          <cell r="F401" t="str">
            <v>行政工艺部</v>
          </cell>
        </row>
        <row r="402">
          <cell r="C402" t="str">
            <v>8240</v>
          </cell>
          <cell r="D402" t="str">
            <v>王二宏</v>
          </cell>
          <cell r="E402" t="str">
            <v>45</v>
          </cell>
          <cell r="F402" t="str">
            <v>行政工艺部</v>
          </cell>
        </row>
        <row r="403">
          <cell r="C403" t="str">
            <v>7522</v>
          </cell>
          <cell r="D403" t="str">
            <v>陆振明</v>
          </cell>
          <cell r="E403" t="str">
            <v>11</v>
          </cell>
          <cell r="F403" t="str">
            <v>后勤部</v>
          </cell>
        </row>
        <row r="404">
          <cell r="C404" t="str">
            <v>8098</v>
          </cell>
          <cell r="D404" t="str">
            <v>刘良军</v>
          </cell>
          <cell r="E404" t="str">
            <v>274</v>
          </cell>
          <cell r="F404" t="str">
            <v>行政广州车间</v>
          </cell>
        </row>
        <row r="405">
          <cell r="C405" t="str">
            <v>8046</v>
          </cell>
          <cell r="D405" t="str">
            <v>赵彩芳</v>
          </cell>
          <cell r="E405" t="str">
            <v>660</v>
          </cell>
          <cell r="F405" t="str">
            <v>行政行政部</v>
          </cell>
        </row>
        <row r="406">
          <cell r="C406" t="str">
            <v>8103</v>
          </cell>
          <cell r="D406" t="str">
            <v>顾伟杰</v>
          </cell>
          <cell r="E406" t="str">
            <v>79</v>
          </cell>
          <cell r="F406" t="str">
            <v>行政行政部</v>
          </cell>
        </row>
        <row r="407">
          <cell r="C407" t="str">
            <v>8114</v>
          </cell>
          <cell r="D407" t="str">
            <v>张彩英</v>
          </cell>
          <cell r="E407" t="str">
            <v>105</v>
          </cell>
          <cell r="F407" t="str">
            <v>行政行政部</v>
          </cell>
        </row>
        <row r="408">
          <cell r="C408" t="str">
            <v>8045</v>
          </cell>
          <cell r="D408" t="str">
            <v>富惠红</v>
          </cell>
          <cell r="E408" t="str">
            <v>214</v>
          </cell>
          <cell r="F408" t="str">
            <v>行政行政部</v>
          </cell>
        </row>
        <row r="409">
          <cell r="C409" t="str">
            <v>9810</v>
          </cell>
          <cell r="D409" t="str">
            <v>周素华</v>
          </cell>
          <cell r="E409" t="str">
            <v>152</v>
          </cell>
          <cell r="F409" t="str">
            <v>行政行政部</v>
          </cell>
        </row>
        <row r="410">
          <cell r="C410" t="str">
            <v>8047</v>
          </cell>
          <cell r="D410" t="str">
            <v>孙金兰</v>
          </cell>
          <cell r="E410" t="str">
            <v>12</v>
          </cell>
          <cell r="F410" t="str">
            <v>行政后勤部</v>
          </cell>
        </row>
        <row r="411">
          <cell r="C411" t="str">
            <v>8017</v>
          </cell>
          <cell r="D411" t="str">
            <v>周小四</v>
          </cell>
          <cell r="E411" t="str">
            <v>27</v>
          </cell>
          <cell r="F411" t="str">
            <v>行政计划部</v>
          </cell>
        </row>
        <row r="412">
          <cell r="C412" t="str">
            <v>8018</v>
          </cell>
          <cell r="D412" t="str">
            <v>吕秀红</v>
          </cell>
          <cell r="E412" t="str">
            <v>69</v>
          </cell>
          <cell r="F412" t="str">
            <v>行政计划部</v>
          </cell>
        </row>
        <row r="413">
          <cell r="C413" t="str">
            <v>8080</v>
          </cell>
          <cell r="D413" t="str">
            <v>王康林</v>
          </cell>
          <cell r="E413" t="str">
            <v>588</v>
          </cell>
          <cell r="F413" t="str">
            <v>行政技术部</v>
          </cell>
        </row>
        <row r="414">
          <cell r="C414" t="str">
            <v>8008</v>
          </cell>
          <cell r="D414" t="str">
            <v>吉祥</v>
          </cell>
          <cell r="E414" t="str">
            <v>291</v>
          </cell>
          <cell r="F414" t="str">
            <v>行政技术部</v>
          </cell>
        </row>
        <row r="415">
          <cell r="C415" t="str">
            <v>8066</v>
          </cell>
          <cell r="D415" t="str">
            <v>王帆</v>
          </cell>
          <cell r="E415" t="str">
            <v>86</v>
          </cell>
          <cell r="F415" t="str">
            <v>行政技术部</v>
          </cell>
        </row>
        <row r="416">
          <cell r="C416" t="str">
            <v>8067</v>
          </cell>
          <cell r="D416" t="str">
            <v>潘沛</v>
          </cell>
          <cell r="E416" t="str">
            <v>30</v>
          </cell>
          <cell r="F416" t="str">
            <v>行政技术部</v>
          </cell>
        </row>
        <row r="417">
          <cell r="C417" t="str">
            <v>8069</v>
          </cell>
          <cell r="D417" t="str">
            <v>倪志军</v>
          </cell>
          <cell r="E417" t="str">
            <v>49</v>
          </cell>
          <cell r="F417" t="str">
            <v>行政技术部</v>
          </cell>
        </row>
        <row r="418">
          <cell r="C418" t="str">
            <v>8070</v>
          </cell>
          <cell r="D418" t="str">
            <v>周婷</v>
          </cell>
          <cell r="E418" t="str">
            <v>240</v>
          </cell>
          <cell r="F418" t="str">
            <v>行政技术部</v>
          </cell>
        </row>
        <row r="419">
          <cell r="C419" t="str">
            <v>8071</v>
          </cell>
          <cell r="D419" t="str">
            <v>诸建</v>
          </cell>
          <cell r="E419" t="str">
            <v>115</v>
          </cell>
          <cell r="F419" t="str">
            <v>行政技术部</v>
          </cell>
        </row>
        <row r="420">
          <cell r="C420" t="str">
            <v>8072</v>
          </cell>
          <cell r="D420" t="str">
            <v>陈荣祥</v>
          </cell>
          <cell r="E420" t="str">
            <v>168</v>
          </cell>
          <cell r="F420" t="str">
            <v>行政技术部</v>
          </cell>
        </row>
        <row r="421">
          <cell r="C421" t="str">
            <v>8073</v>
          </cell>
          <cell r="D421" t="str">
            <v>欧阳淑琼</v>
          </cell>
          <cell r="E421" t="str">
            <v>107</v>
          </cell>
          <cell r="F421" t="str">
            <v>行政技术部</v>
          </cell>
        </row>
        <row r="422">
          <cell r="C422" t="str">
            <v>8077</v>
          </cell>
          <cell r="D422" t="str">
            <v>陈继</v>
          </cell>
          <cell r="E422" t="str">
            <v>644</v>
          </cell>
          <cell r="F422" t="str">
            <v>行政技术部</v>
          </cell>
        </row>
        <row r="423">
          <cell r="C423" t="str">
            <v>8083</v>
          </cell>
          <cell r="D423" t="str">
            <v>朱晓枫</v>
          </cell>
          <cell r="E423" t="str">
            <v>434</v>
          </cell>
          <cell r="F423" t="str">
            <v>行政技术部</v>
          </cell>
        </row>
        <row r="424">
          <cell r="C424" t="str">
            <v>8086</v>
          </cell>
          <cell r="D424" t="str">
            <v>徐青</v>
          </cell>
          <cell r="E424" t="str">
            <v>324</v>
          </cell>
          <cell r="F424" t="str">
            <v>行政技术部</v>
          </cell>
        </row>
        <row r="425">
          <cell r="C425" t="str">
            <v>8087</v>
          </cell>
          <cell r="D425" t="str">
            <v>张冯莉</v>
          </cell>
          <cell r="E425" t="str">
            <v>123</v>
          </cell>
          <cell r="F425" t="str">
            <v>行政技术部</v>
          </cell>
        </row>
        <row r="426">
          <cell r="C426" t="str">
            <v>8088</v>
          </cell>
          <cell r="D426" t="str">
            <v>翁磊</v>
          </cell>
          <cell r="E426" t="str">
            <v>535</v>
          </cell>
          <cell r="F426" t="str">
            <v>行政技术部</v>
          </cell>
        </row>
        <row r="427">
          <cell r="C427" t="str">
            <v>8089</v>
          </cell>
          <cell r="D427" t="str">
            <v>张超</v>
          </cell>
          <cell r="E427" t="str">
            <v>583</v>
          </cell>
          <cell r="F427" t="str">
            <v>行政技术部</v>
          </cell>
        </row>
        <row r="428">
          <cell r="C428" t="str">
            <v>8223</v>
          </cell>
          <cell r="D428" t="str">
            <v>单永凤</v>
          </cell>
          <cell r="E428" t="str">
            <v>95</v>
          </cell>
          <cell r="F428" t="str">
            <v>行政技术部</v>
          </cell>
        </row>
        <row r="429">
          <cell r="C429" t="str">
            <v>8385</v>
          </cell>
          <cell r="D429" t="str">
            <v>吴莲莲</v>
          </cell>
          <cell r="E429" t="str">
            <v>718</v>
          </cell>
          <cell r="F429" t="str">
            <v>行政技术部</v>
          </cell>
        </row>
        <row r="430">
          <cell r="C430" t="str">
            <v>8405</v>
          </cell>
          <cell r="D430" t="str">
            <v>孙薇</v>
          </cell>
          <cell r="E430" t="str">
            <v>656</v>
          </cell>
          <cell r="F430" t="str">
            <v>行政技术部</v>
          </cell>
        </row>
        <row r="431">
          <cell r="C431" t="str">
            <v>8254</v>
          </cell>
          <cell r="D431" t="str">
            <v>钟俊显</v>
          </cell>
          <cell r="E431" t="str">
            <v>111</v>
          </cell>
          <cell r="F431" t="str">
            <v>行政技术部</v>
          </cell>
        </row>
        <row r="432">
          <cell r="C432" t="str">
            <v>7300</v>
          </cell>
          <cell r="D432" t="str">
            <v>汤利国</v>
          </cell>
          <cell r="F432" t="str">
            <v>行政加工车间</v>
          </cell>
        </row>
        <row r="433">
          <cell r="C433" t="str">
            <v>3023</v>
          </cell>
          <cell r="D433" t="str">
            <v>张东</v>
          </cell>
          <cell r="E433" t="str">
            <v>411</v>
          </cell>
          <cell r="F433" t="str">
            <v>行政接插件车间</v>
          </cell>
        </row>
        <row r="434">
          <cell r="C434" t="str">
            <v>8250</v>
          </cell>
          <cell r="D434" t="str">
            <v>李高军</v>
          </cell>
          <cell r="E434" t="str">
            <v>139</v>
          </cell>
          <cell r="F434" t="str">
            <v>行政精益部</v>
          </cell>
        </row>
        <row r="435">
          <cell r="C435" t="str">
            <v>8111</v>
          </cell>
          <cell r="D435" t="str">
            <v>邵金花</v>
          </cell>
          <cell r="E435" t="str">
            <v>540</v>
          </cell>
          <cell r="F435" t="str">
            <v>行政精益部</v>
          </cell>
        </row>
        <row r="436">
          <cell r="C436" t="str">
            <v>8215</v>
          </cell>
          <cell r="D436" t="str">
            <v>宋霞</v>
          </cell>
          <cell r="E436" t="str">
            <v>40</v>
          </cell>
          <cell r="F436" t="str">
            <v>品质部</v>
          </cell>
        </row>
        <row r="437">
          <cell r="C437" t="str">
            <v>8020</v>
          </cell>
          <cell r="D437" t="str">
            <v>张国民</v>
          </cell>
          <cell r="E437" t="str">
            <v>25</v>
          </cell>
          <cell r="F437" t="str">
            <v>行政拉丝车间</v>
          </cell>
        </row>
        <row r="438">
          <cell r="C438" t="str">
            <v>7301</v>
          </cell>
          <cell r="D438" t="str">
            <v>汤晓丹</v>
          </cell>
          <cell r="E438" t="str">
            <v>686</v>
          </cell>
          <cell r="F438" t="str">
            <v>行政采购部</v>
          </cell>
        </row>
        <row r="439">
          <cell r="C439" t="str">
            <v>8102</v>
          </cell>
          <cell r="D439" t="str">
            <v>沈志明</v>
          </cell>
          <cell r="E439" t="str">
            <v>50</v>
          </cell>
          <cell r="F439" t="str">
            <v>行政配件组</v>
          </cell>
        </row>
        <row r="440">
          <cell r="C440" t="str">
            <v>3919</v>
          </cell>
          <cell r="D440" t="str">
            <v>祝李萍</v>
          </cell>
          <cell r="E440" t="str">
            <v>587</v>
          </cell>
          <cell r="F440" t="str">
            <v>行政品质部</v>
          </cell>
        </row>
        <row r="441">
          <cell r="C441" t="str">
            <v>8726</v>
          </cell>
          <cell r="D441" t="str">
            <v>康勇</v>
          </cell>
          <cell r="E441" t="str">
            <v>622</v>
          </cell>
          <cell r="F441" t="str">
            <v>行政设备科</v>
          </cell>
        </row>
        <row r="442">
          <cell r="C442" t="str">
            <v>8721</v>
          </cell>
          <cell r="D442" t="str">
            <v>王玉飞</v>
          </cell>
          <cell r="E442" t="str">
            <v>368</v>
          </cell>
          <cell r="F442" t="str">
            <v>行政设备科</v>
          </cell>
        </row>
        <row r="443">
          <cell r="C443" t="str">
            <v>8723</v>
          </cell>
          <cell r="D443" t="str">
            <v>康萝男</v>
          </cell>
          <cell r="E443" t="str">
            <v>220</v>
          </cell>
          <cell r="F443" t="str">
            <v>行政设备科</v>
          </cell>
        </row>
        <row r="444">
          <cell r="C444" t="str">
            <v>8724</v>
          </cell>
          <cell r="D444" t="str">
            <v>范新初</v>
          </cell>
          <cell r="E444" t="str">
            <v>34</v>
          </cell>
          <cell r="F444" t="str">
            <v>行政设备科</v>
          </cell>
        </row>
        <row r="445">
          <cell r="C445" t="str">
            <v>8725</v>
          </cell>
          <cell r="D445" t="str">
            <v>孙标</v>
          </cell>
          <cell r="E445" t="str">
            <v>151</v>
          </cell>
          <cell r="F445" t="str">
            <v>行政设备科</v>
          </cell>
        </row>
        <row r="446">
          <cell r="C446" t="str">
            <v>8009</v>
          </cell>
          <cell r="D446" t="str">
            <v>顾德兴</v>
          </cell>
          <cell r="E446" t="str">
            <v>14</v>
          </cell>
          <cell r="F446" t="str">
            <v>行政设备科</v>
          </cell>
        </row>
        <row r="447">
          <cell r="C447" t="str">
            <v>9801</v>
          </cell>
          <cell r="D447" t="str">
            <v>王志飞</v>
          </cell>
          <cell r="E447" t="str">
            <v>188</v>
          </cell>
          <cell r="F447" t="str">
            <v>行政设备科</v>
          </cell>
        </row>
        <row r="448">
          <cell r="C448" t="str">
            <v>76083</v>
          </cell>
          <cell r="D448" t="str">
            <v>郝云玮</v>
          </cell>
          <cell r="F448" t="str">
            <v>行政天津车间</v>
          </cell>
        </row>
        <row r="449">
          <cell r="C449" t="str">
            <v>7750</v>
          </cell>
          <cell r="D449" t="str">
            <v>顾郁卿</v>
          </cell>
          <cell r="F449" t="str">
            <v>行政天津车间</v>
          </cell>
        </row>
        <row r="450">
          <cell r="C450" t="str">
            <v>7751</v>
          </cell>
          <cell r="D450" t="str">
            <v>张世萍</v>
          </cell>
          <cell r="F450" t="str">
            <v>行政天津车间</v>
          </cell>
        </row>
        <row r="451">
          <cell r="C451" t="str">
            <v>2001</v>
          </cell>
          <cell r="D451" t="str">
            <v>俞彩红</v>
          </cell>
          <cell r="E451" t="str">
            <v>167</v>
          </cell>
          <cell r="F451" t="str">
            <v>行政线束车间</v>
          </cell>
        </row>
        <row r="452">
          <cell r="C452" t="str">
            <v>2005</v>
          </cell>
          <cell r="D452" t="str">
            <v>史银花</v>
          </cell>
          <cell r="E452" t="str">
            <v>23</v>
          </cell>
          <cell r="F452" t="str">
            <v>行政线束车间</v>
          </cell>
        </row>
        <row r="453">
          <cell r="C453" t="str">
            <v>8015</v>
          </cell>
          <cell r="D453" t="str">
            <v>谢杰</v>
          </cell>
          <cell r="E453" t="str">
            <v>108</v>
          </cell>
          <cell r="F453" t="str">
            <v>行政线束车间</v>
          </cell>
        </row>
        <row r="454">
          <cell r="C454" t="str">
            <v>8025</v>
          </cell>
          <cell r="D454" t="str">
            <v>周元妹</v>
          </cell>
          <cell r="E454" t="str">
            <v>457</v>
          </cell>
          <cell r="F454" t="str">
            <v>行政销售部</v>
          </cell>
        </row>
        <row r="455">
          <cell r="C455" t="str">
            <v>8026</v>
          </cell>
          <cell r="D455" t="str">
            <v>方强</v>
          </cell>
          <cell r="E455" t="str">
            <v>444</v>
          </cell>
          <cell r="F455" t="str">
            <v>行政销售部</v>
          </cell>
        </row>
        <row r="456">
          <cell r="C456" t="str">
            <v>8117</v>
          </cell>
          <cell r="D456" t="str">
            <v>李林</v>
          </cell>
          <cell r="F456" t="str">
            <v>行政销售部</v>
          </cell>
        </row>
        <row r="457">
          <cell r="C457" t="str">
            <v>8119</v>
          </cell>
          <cell r="D457" t="str">
            <v>梁颖</v>
          </cell>
          <cell r="E457" t="str">
            <v>58</v>
          </cell>
          <cell r="F457" t="str">
            <v>行政销售部</v>
          </cell>
        </row>
        <row r="458">
          <cell r="C458" t="str">
            <v>8267</v>
          </cell>
          <cell r="D458" t="str">
            <v>蔡良慧</v>
          </cell>
          <cell r="E458" t="str">
            <v>55</v>
          </cell>
          <cell r="F458" t="str">
            <v>行政销售部</v>
          </cell>
        </row>
        <row r="459">
          <cell r="C459" t="str">
            <v>8001</v>
          </cell>
          <cell r="D459" t="str">
            <v>孙中奇</v>
          </cell>
          <cell r="E459" t="str">
            <v>1</v>
          </cell>
          <cell r="F459" t="str">
            <v>行政总经办</v>
          </cell>
        </row>
        <row r="460">
          <cell r="C460" t="str">
            <v>8048</v>
          </cell>
          <cell r="D460" t="str">
            <v>顾战瑛</v>
          </cell>
          <cell r="E460" t="str">
            <v>2</v>
          </cell>
          <cell r="F460" t="str">
            <v>行政总经办</v>
          </cell>
        </row>
        <row r="461">
          <cell r="C461" t="str">
            <v>8729</v>
          </cell>
          <cell r="D461" t="str">
            <v>刘志亮</v>
          </cell>
          <cell r="E461" t="str">
            <v>6</v>
          </cell>
          <cell r="F461" t="str">
            <v>行政总经办</v>
          </cell>
        </row>
        <row r="462">
          <cell r="C462" t="str">
            <v>8003</v>
          </cell>
          <cell r="D462" t="str">
            <v>顾战安</v>
          </cell>
          <cell r="E462" t="str">
            <v>4</v>
          </cell>
          <cell r="F462" t="str">
            <v>行政总经办</v>
          </cell>
        </row>
        <row r="463">
          <cell r="C463" t="str">
            <v>8004</v>
          </cell>
          <cell r="D463" t="str">
            <v>刘雄伟</v>
          </cell>
          <cell r="E463" t="str">
            <v>3</v>
          </cell>
          <cell r="F463" t="str">
            <v>行政总经办</v>
          </cell>
        </row>
        <row r="464">
          <cell r="C464" t="str">
            <v>8016</v>
          </cell>
          <cell r="D464" t="str">
            <v>周从华</v>
          </cell>
          <cell r="E464" t="str">
            <v>176</v>
          </cell>
          <cell r="F464" t="str">
            <v>天津车间</v>
          </cell>
        </row>
        <row r="465">
          <cell r="C465" t="str">
            <v>8011</v>
          </cell>
          <cell r="D465" t="str">
            <v>宋彦海</v>
          </cell>
          <cell r="E465" t="str">
            <v>284</v>
          </cell>
          <cell r="F465" t="str">
            <v>天津车间</v>
          </cell>
        </row>
        <row r="466">
          <cell r="C466" t="str">
            <v>8527</v>
          </cell>
          <cell r="D466" t="str">
            <v>张艺华</v>
          </cell>
          <cell r="E466" t="str">
            <v>159</v>
          </cell>
          <cell r="F466" t="str">
            <v>行政财务部</v>
          </cell>
        </row>
        <row r="467">
          <cell r="C467" t="str">
            <v>8543</v>
          </cell>
          <cell r="D467" t="str">
            <v>张永军</v>
          </cell>
          <cell r="E467" t="str">
            <v>44</v>
          </cell>
          <cell r="F467" t="str">
            <v>拉丝车间</v>
          </cell>
        </row>
        <row r="468">
          <cell r="C468" t="str">
            <v>8562</v>
          </cell>
          <cell r="D468" t="str">
            <v>丁方敬</v>
          </cell>
          <cell r="E468" t="str">
            <v>233</v>
          </cell>
          <cell r="F468" t="str">
            <v>行政技术部</v>
          </cell>
        </row>
        <row r="469">
          <cell r="C469" t="str">
            <v>8563</v>
          </cell>
          <cell r="D469" t="str">
            <v>曹云花</v>
          </cell>
          <cell r="E469" t="str">
            <v>260</v>
          </cell>
          <cell r="F469" t="str">
            <v>线束车间</v>
          </cell>
        </row>
        <row r="470">
          <cell r="C470" t="str">
            <v>8569</v>
          </cell>
          <cell r="D470" t="str">
            <v>刘强雨</v>
          </cell>
          <cell r="E470" t="str">
            <v>343</v>
          </cell>
          <cell r="F470" t="str">
            <v>线束车间</v>
          </cell>
        </row>
        <row r="471">
          <cell r="C471" t="str">
            <v>8573</v>
          </cell>
          <cell r="D471" t="str">
            <v>房震超</v>
          </cell>
          <cell r="E471" t="str">
            <v>407</v>
          </cell>
          <cell r="F471" t="str">
            <v>接插件车间</v>
          </cell>
        </row>
        <row r="472">
          <cell r="C472" t="str">
            <v>8586</v>
          </cell>
          <cell r="D472" t="str">
            <v>邱宗扬</v>
          </cell>
          <cell r="E472" t="str">
            <v>286</v>
          </cell>
          <cell r="F472" t="str">
            <v>行政IT部</v>
          </cell>
        </row>
        <row r="473">
          <cell r="C473" t="str">
            <v>8590</v>
          </cell>
          <cell r="D473" t="str">
            <v>吴俊可</v>
          </cell>
          <cell r="F473" t="str">
            <v>西继</v>
          </cell>
        </row>
        <row r="474">
          <cell r="C474" t="str">
            <v>8591</v>
          </cell>
          <cell r="D474" t="str">
            <v>李春林</v>
          </cell>
          <cell r="F474" t="str">
            <v>广州车间</v>
          </cell>
        </row>
        <row r="475">
          <cell r="C475" t="str">
            <v>8599</v>
          </cell>
          <cell r="D475" t="str">
            <v>冯杰</v>
          </cell>
          <cell r="E475" t="str">
            <v>36</v>
          </cell>
          <cell r="F475" t="str">
            <v>行政技术部</v>
          </cell>
        </row>
        <row r="476">
          <cell r="C476" t="str">
            <v>8603</v>
          </cell>
          <cell r="D476" t="str">
            <v>施沁</v>
          </cell>
          <cell r="E476" t="str">
            <v>97</v>
          </cell>
          <cell r="F476" t="str">
            <v>行政销售部</v>
          </cell>
        </row>
        <row r="477">
          <cell r="C477" t="str">
            <v>8606</v>
          </cell>
          <cell r="D477" t="str">
            <v>周晓龙</v>
          </cell>
          <cell r="E477" t="str">
            <v>70</v>
          </cell>
          <cell r="F477" t="str">
            <v>接插件车间</v>
          </cell>
        </row>
        <row r="478">
          <cell r="C478" t="str">
            <v>8607</v>
          </cell>
          <cell r="D478" t="str">
            <v>吴然涛</v>
          </cell>
          <cell r="E478" t="str">
            <v>119</v>
          </cell>
          <cell r="F478" t="str">
            <v>接插件车间</v>
          </cell>
        </row>
        <row r="479">
          <cell r="C479" t="str">
            <v>8616</v>
          </cell>
          <cell r="D479" t="str">
            <v>李征东</v>
          </cell>
          <cell r="F479" t="str">
            <v>广州车间</v>
          </cell>
        </row>
        <row r="480">
          <cell r="C480" t="str">
            <v>8617</v>
          </cell>
          <cell r="D480" t="str">
            <v>冯剑锋</v>
          </cell>
          <cell r="F480" t="str">
            <v>广州车间</v>
          </cell>
        </row>
        <row r="481">
          <cell r="C481" t="str">
            <v>8618</v>
          </cell>
          <cell r="D481" t="str">
            <v>房震</v>
          </cell>
          <cell r="E481" t="str">
            <v>73</v>
          </cell>
          <cell r="F481" t="str">
            <v>接插件车间</v>
          </cell>
        </row>
        <row r="482">
          <cell r="C482" t="str">
            <v>8619</v>
          </cell>
          <cell r="D482" t="str">
            <v>葛大明</v>
          </cell>
          <cell r="E482" t="str">
            <v>61</v>
          </cell>
          <cell r="F482" t="str">
            <v>后勤部</v>
          </cell>
        </row>
        <row r="483">
          <cell r="C483" t="str">
            <v>8620</v>
          </cell>
          <cell r="D483" t="str">
            <v>彭百福</v>
          </cell>
          <cell r="E483" t="str">
            <v>112</v>
          </cell>
          <cell r="F483" t="str">
            <v>接插件车间</v>
          </cell>
        </row>
        <row r="484">
          <cell r="C484" t="str">
            <v>8633</v>
          </cell>
          <cell r="D484" t="str">
            <v>陈丽娜</v>
          </cell>
          <cell r="E484" t="str">
            <v>196</v>
          </cell>
          <cell r="F484" t="str">
            <v>接插件车间</v>
          </cell>
        </row>
        <row r="485">
          <cell r="C485" t="str">
            <v>8638</v>
          </cell>
          <cell r="D485" t="str">
            <v>钟梅</v>
          </cell>
          <cell r="F485" t="str">
            <v>广州车间</v>
          </cell>
        </row>
        <row r="486">
          <cell r="C486" t="str">
            <v>7523</v>
          </cell>
          <cell r="D486" t="str">
            <v>孙雪林</v>
          </cell>
          <cell r="F486" t="str">
            <v>行政总经办</v>
          </cell>
        </row>
        <row r="487">
          <cell r="C487" t="str">
            <v>8640</v>
          </cell>
          <cell r="D487" t="str">
            <v>颜雪春</v>
          </cell>
          <cell r="E487" t="str">
            <v>120</v>
          </cell>
          <cell r="F487" t="str">
            <v>品质部</v>
          </cell>
        </row>
        <row r="488">
          <cell r="C488" t="str">
            <v>8642</v>
          </cell>
          <cell r="D488" t="str">
            <v>倪化珍</v>
          </cell>
          <cell r="E488" t="str">
            <v>41</v>
          </cell>
          <cell r="F488" t="str">
            <v>品质部</v>
          </cell>
        </row>
        <row r="489">
          <cell r="C489" t="str">
            <v>8644</v>
          </cell>
          <cell r="D489" t="str">
            <v>蒋东琴</v>
          </cell>
          <cell r="E489" t="str">
            <v>134</v>
          </cell>
          <cell r="F489" t="str">
            <v>接插件车间</v>
          </cell>
        </row>
        <row r="490">
          <cell r="C490" t="str">
            <v>8646</v>
          </cell>
          <cell r="D490" t="str">
            <v>张朝峰</v>
          </cell>
          <cell r="E490" t="str">
            <v>183</v>
          </cell>
          <cell r="F490" t="str">
            <v>电缆员工</v>
          </cell>
        </row>
        <row r="491">
          <cell r="C491" t="str">
            <v>8649</v>
          </cell>
          <cell r="D491" t="str">
            <v>白惠惠</v>
          </cell>
          <cell r="E491" t="str">
            <v>273</v>
          </cell>
          <cell r="F491" t="str">
            <v>接插件车间</v>
          </cell>
        </row>
        <row r="492">
          <cell r="C492" t="str">
            <v>8651</v>
          </cell>
          <cell r="D492" t="str">
            <v>张红霞</v>
          </cell>
          <cell r="E492" t="str">
            <v>294</v>
          </cell>
          <cell r="F492" t="str">
            <v>拉丝车间</v>
          </cell>
        </row>
        <row r="493">
          <cell r="C493" t="str">
            <v>8652</v>
          </cell>
          <cell r="D493" t="str">
            <v>杨伟</v>
          </cell>
          <cell r="E493" t="str">
            <v>295</v>
          </cell>
          <cell r="F493" t="str">
            <v>接插件车间</v>
          </cell>
        </row>
        <row r="494">
          <cell r="C494" t="str">
            <v>8654</v>
          </cell>
          <cell r="D494" t="str">
            <v>宋雪</v>
          </cell>
          <cell r="E494" t="str">
            <v>310</v>
          </cell>
          <cell r="F494" t="str">
            <v>接插件车间</v>
          </cell>
        </row>
        <row r="495">
          <cell r="C495" t="str">
            <v>8655</v>
          </cell>
          <cell r="D495" t="str">
            <v>黄军军</v>
          </cell>
          <cell r="E495" t="str">
            <v>326</v>
          </cell>
          <cell r="F495" t="str">
            <v>接插件车间</v>
          </cell>
        </row>
        <row r="496">
          <cell r="C496" t="str">
            <v>8659</v>
          </cell>
          <cell r="D496" t="str">
            <v>吴霞</v>
          </cell>
          <cell r="E496" t="str">
            <v>347</v>
          </cell>
          <cell r="F496" t="str">
            <v>接插件车间</v>
          </cell>
        </row>
        <row r="497">
          <cell r="C497" t="str">
            <v>8677</v>
          </cell>
          <cell r="D497" t="str">
            <v>何伊玲</v>
          </cell>
          <cell r="F497" t="str">
            <v>广州车间</v>
          </cell>
        </row>
        <row r="498">
          <cell r="C498" t="str">
            <v>8682</v>
          </cell>
          <cell r="D498" t="str">
            <v>李燕婷</v>
          </cell>
          <cell r="F498" t="str">
            <v>广州车间</v>
          </cell>
        </row>
        <row r="499">
          <cell r="C499" t="str">
            <v>8684</v>
          </cell>
          <cell r="D499" t="str">
            <v>李志伟</v>
          </cell>
          <cell r="F499" t="str">
            <v>广州车间</v>
          </cell>
        </row>
        <row r="500">
          <cell r="C500" t="str">
            <v>8685</v>
          </cell>
          <cell r="D500" t="str">
            <v>刘喜辉</v>
          </cell>
          <cell r="E500" t="str">
            <v>60</v>
          </cell>
          <cell r="F500" t="str">
            <v>接插件车间</v>
          </cell>
        </row>
        <row r="501">
          <cell r="C501" t="str">
            <v>8689</v>
          </cell>
          <cell r="D501" t="str">
            <v>谢翠荣</v>
          </cell>
          <cell r="E501" t="str">
            <v>161</v>
          </cell>
          <cell r="F501" t="str">
            <v>接插件车间</v>
          </cell>
        </row>
        <row r="502">
          <cell r="C502" t="str">
            <v>8693</v>
          </cell>
          <cell r="D502" t="str">
            <v>易丽</v>
          </cell>
          <cell r="E502" t="str">
            <v>194</v>
          </cell>
          <cell r="F502" t="str">
            <v>接插件车间</v>
          </cell>
        </row>
        <row r="503">
          <cell r="C503" t="str">
            <v>8697</v>
          </cell>
          <cell r="D503" t="str">
            <v>蔡正娟</v>
          </cell>
          <cell r="E503" t="str">
            <v>263</v>
          </cell>
          <cell r="F503" t="str">
            <v>接插件车间</v>
          </cell>
        </row>
        <row r="504">
          <cell r="C504" t="str">
            <v>8701</v>
          </cell>
          <cell r="D504" t="str">
            <v>姚树友</v>
          </cell>
          <cell r="E504" t="str">
            <v>377</v>
          </cell>
          <cell r="F504" t="str">
            <v>拉丝车间</v>
          </cell>
        </row>
        <row r="505">
          <cell r="C505" t="str">
            <v>8702</v>
          </cell>
          <cell r="D505" t="str">
            <v>孙先琴</v>
          </cell>
          <cell r="E505" t="str">
            <v>388</v>
          </cell>
          <cell r="F505" t="str">
            <v>接插件车间</v>
          </cell>
        </row>
        <row r="506">
          <cell r="C506" t="str">
            <v>8703</v>
          </cell>
          <cell r="D506" t="str">
            <v>徐南芳</v>
          </cell>
          <cell r="E506" t="str">
            <v>391</v>
          </cell>
          <cell r="F506" t="str">
            <v>后勤部</v>
          </cell>
        </row>
        <row r="507">
          <cell r="C507" t="str">
            <v>8707</v>
          </cell>
          <cell r="D507" t="str">
            <v>朱小冲</v>
          </cell>
          <cell r="E507" t="str">
            <v>419</v>
          </cell>
          <cell r="F507" t="str">
            <v>行政财务部</v>
          </cell>
        </row>
        <row r="508">
          <cell r="C508" t="str">
            <v>8708</v>
          </cell>
          <cell r="D508" t="str">
            <v>李孟标</v>
          </cell>
          <cell r="E508" t="str">
            <v>427</v>
          </cell>
          <cell r="F508" t="str">
            <v>电缆检验</v>
          </cell>
        </row>
        <row r="509">
          <cell r="C509" t="str">
            <v>8710</v>
          </cell>
          <cell r="D509" t="str">
            <v>邓丽珍</v>
          </cell>
          <cell r="F509" t="str">
            <v>广州车间</v>
          </cell>
        </row>
        <row r="510">
          <cell r="C510" t="str">
            <v>8737</v>
          </cell>
          <cell r="D510" t="str">
            <v>庾君</v>
          </cell>
          <cell r="F510" t="str">
            <v>广州车间</v>
          </cell>
        </row>
        <row r="511">
          <cell r="C511" t="str">
            <v>8738</v>
          </cell>
          <cell r="D511" t="str">
            <v>刘丽霞</v>
          </cell>
          <cell r="F511" t="str">
            <v>广州车间</v>
          </cell>
        </row>
        <row r="512">
          <cell r="C512" t="str">
            <v>8739</v>
          </cell>
          <cell r="D512" t="str">
            <v>朱永</v>
          </cell>
          <cell r="F512" t="str">
            <v>广州车间</v>
          </cell>
        </row>
        <row r="513">
          <cell r="C513" t="str">
            <v>8740</v>
          </cell>
          <cell r="D513" t="str">
            <v>曾祥金</v>
          </cell>
          <cell r="F513" t="str">
            <v>广州车间</v>
          </cell>
        </row>
        <row r="514">
          <cell r="C514" t="str">
            <v>8741</v>
          </cell>
          <cell r="D514" t="str">
            <v>黄常花</v>
          </cell>
          <cell r="F514" t="str">
            <v>广州车间</v>
          </cell>
        </row>
        <row r="515">
          <cell r="C515" t="str">
            <v>8742</v>
          </cell>
          <cell r="D515" t="str">
            <v>韦边旁</v>
          </cell>
          <cell r="F515" t="str">
            <v>广州车间</v>
          </cell>
        </row>
        <row r="516">
          <cell r="C516" t="str">
            <v>8748</v>
          </cell>
          <cell r="D516" t="str">
            <v>李光路</v>
          </cell>
          <cell r="F516" t="str">
            <v>广州车间</v>
          </cell>
        </row>
        <row r="517">
          <cell r="C517" t="str">
            <v>8750</v>
          </cell>
          <cell r="D517" t="str">
            <v>刘春华</v>
          </cell>
          <cell r="F517" t="str">
            <v>广州车间</v>
          </cell>
        </row>
        <row r="518">
          <cell r="C518" t="str">
            <v>8751</v>
          </cell>
          <cell r="D518" t="str">
            <v>何燕萍</v>
          </cell>
          <cell r="F518" t="str">
            <v>广州车间</v>
          </cell>
        </row>
        <row r="519">
          <cell r="C519" t="str">
            <v>8761</v>
          </cell>
          <cell r="D519" t="str">
            <v>陈冬梅</v>
          </cell>
          <cell r="F519" t="str">
            <v>广州车间</v>
          </cell>
        </row>
        <row r="520">
          <cell r="C520" t="str">
            <v>8762</v>
          </cell>
          <cell r="D520" t="str">
            <v>周成</v>
          </cell>
          <cell r="F520" t="str">
            <v>广州车间</v>
          </cell>
        </row>
        <row r="521">
          <cell r="C521" t="str">
            <v>8771</v>
          </cell>
          <cell r="D521" t="str">
            <v>刘鹏</v>
          </cell>
          <cell r="E521" t="str">
            <v>67</v>
          </cell>
          <cell r="F521" t="str">
            <v>行政工艺部</v>
          </cell>
        </row>
        <row r="522">
          <cell r="C522" t="str">
            <v>8773</v>
          </cell>
          <cell r="D522" t="str">
            <v>杜美荣</v>
          </cell>
          <cell r="E522" t="str">
            <v>136</v>
          </cell>
          <cell r="F522" t="str">
            <v>电缆员工</v>
          </cell>
        </row>
        <row r="523">
          <cell r="C523" t="str">
            <v>8776</v>
          </cell>
          <cell r="D523" t="str">
            <v>项田田</v>
          </cell>
          <cell r="E523" t="str">
            <v>288</v>
          </cell>
          <cell r="F523" t="str">
            <v>线束车间</v>
          </cell>
        </row>
        <row r="524">
          <cell r="C524" t="str">
            <v>8780</v>
          </cell>
          <cell r="D524" t="str">
            <v>张彦梅</v>
          </cell>
          <cell r="E524" t="str">
            <v>371</v>
          </cell>
          <cell r="F524" t="str">
            <v>接插件2开线</v>
          </cell>
        </row>
        <row r="525">
          <cell r="C525" t="str">
            <v>8781</v>
          </cell>
          <cell r="D525" t="str">
            <v>顾新昌</v>
          </cell>
          <cell r="E525" t="str">
            <v>385</v>
          </cell>
          <cell r="F525" t="str">
            <v>后勤部</v>
          </cell>
        </row>
        <row r="526">
          <cell r="C526" t="str">
            <v>8783</v>
          </cell>
          <cell r="D526" t="str">
            <v>韩凯凯</v>
          </cell>
          <cell r="E526" t="str">
            <v>404</v>
          </cell>
          <cell r="F526" t="str">
            <v>接插件车间</v>
          </cell>
        </row>
        <row r="527">
          <cell r="C527" t="str">
            <v>8786</v>
          </cell>
          <cell r="D527" t="str">
            <v>王燕</v>
          </cell>
          <cell r="E527" t="str">
            <v>428</v>
          </cell>
          <cell r="F527" t="str">
            <v>线束车间</v>
          </cell>
        </row>
        <row r="528">
          <cell r="C528" t="str">
            <v>8787</v>
          </cell>
          <cell r="D528" t="str">
            <v>胡国正</v>
          </cell>
          <cell r="E528" t="str">
            <v>421</v>
          </cell>
          <cell r="F528" t="str">
            <v>行政工艺部</v>
          </cell>
        </row>
        <row r="529">
          <cell r="C529" t="str">
            <v>8788</v>
          </cell>
          <cell r="D529" t="str">
            <v>杜星</v>
          </cell>
          <cell r="F529" t="str">
            <v>广州车间</v>
          </cell>
        </row>
        <row r="530">
          <cell r="C530" t="str">
            <v>8775</v>
          </cell>
          <cell r="D530" t="str">
            <v>杨亚龙</v>
          </cell>
          <cell r="E530" t="str">
            <v>172</v>
          </cell>
          <cell r="F530" t="str">
            <v>电缆员工</v>
          </cell>
        </row>
        <row r="531">
          <cell r="C531" t="str">
            <v>8759</v>
          </cell>
          <cell r="D531" t="str">
            <v>谭存胜</v>
          </cell>
          <cell r="F531" t="str">
            <v>广州车间</v>
          </cell>
        </row>
        <row r="532">
          <cell r="C532" t="str">
            <v>8789</v>
          </cell>
          <cell r="D532" t="str">
            <v>戴正春</v>
          </cell>
          <cell r="E532" t="str">
            <v>212</v>
          </cell>
          <cell r="F532" t="str">
            <v>拉丝车间</v>
          </cell>
        </row>
        <row r="533">
          <cell r="C533" t="str">
            <v>8791</v>
          </cell>
          <cell r="D533" t="str">
            <v>徐吉梅</v>
          </cell>
          <cell r="E533" t="str">
            <v>165</v>
          </cell>
          <cell r="F533" t="str">
            <v>线束车间</v>
          </cell>
        </row>
        <row r="534">
          <cell r="C534" t="str">
            <v>8793</v>
          </cell>
          <cell r="D534" t="str">
            <v>王国力</v>
          </cell>
          <cell r="E534" t="str">
            <v>137</v>
          </cell>
          <cell r="F534" t="str">
            <v>接插件车间</v>
          </cell>
        </row>
        <row r="535">
          <cell r="C535" t="str">
            <v>8794</v>
          </cell>
          <cell r="D535" t="str">
            <v>吴涛</v>
          </cell>
          <cell r="E535" t="str">
            <v>382</v>
          </cell>
          <cell r="F535" t="str">
            <v>仓库</v>
          </cell>
        </row>
        <row r="536">
          <cell r="C536" t="str">
            <v>8797</v>
          </cell>
          <cell r="D536" t="str">
            <v>桂晶莹</v>
          </cell>
          <cell r="E536" t="str">
            <v>248</v>
          </cell>
          <cell r="F536" t="str">
            <v>线束车间</v>
          </cell>
        </row>
        <row r="537">
          <cell r="C537" t="str">
            <v>8798</v>
          </cell>
          <cell r="D537" t="str">
            <v>周登顺</v>
          </cell>
          <cell r="E537" t="str">
            <v>261</v>
          </cell>
          <cell r="F537" t="str">
            <v>电缆员工</v>
          </cell>
        </row>
        <row r="538">
          <cell r="C538" t="str">
            <v>8800</v>
          </cell>
          <cell r="D538" t="str">
            <v>张纪永</v>
          </cell>
          <cell r="E538" t="str">
            <v>341</v>
          </cell>
          <cell r="F538" t="str">
            <v>线束车间</v>
          </cell>
        </row>
        <row r="539">
          <cell r="C539" t="str">
            <v>8801</v>
          </cell>
          <cell r="D539" t="str">
            <v>韩士领</v>
          </cell>
          <cell r="E539" t="str">
            <v>342</v>
          </cell>
          <cell r="F539" t="str">
            <v>线束车间</v>
          </cell>
        </row>
        <row r="540">
          <cell r="C540" t="str">
            <v>8802</v>
          </cell>
          <cell r="D540" t="str">
            <v>冯伟</v>
          </cell>
          <cell r="E540" t="str">
            <v>350</v>
          </cell>
          <cell r="F540" t="str">
            <v>接插件车间</v>
          </cell>
        </row>
        <row r="541">
          <cell r="C541" t="str">
            <v>8803</v>
          </cell>
          <cell r="D541" t="str">
            <v>陈高强</v>
          </cell>
          <cell r="E541" t="str">
            <v>364</v>
          </cell>
          <cell r="F541" t="str">
            <v>接插件2开线</v>
          </cell>
        </row>
        <row r="542">
          <cell r="C542" t="str">
            <v>8804</v>
          </cell>
          <cell r="D542" t="str">
            <v>万良清</v>
          </cell>
          <cell r="E542" t="str">
            <v>402</v>
          </cell>
          <cell r="F542" t="str">
            <v>线束车间</v>
          </cell>
        </row>
        <row r="543">
          <cell r="C543" t="str">
            <v>8813</v>
          </cell>
          <cell r="D543" t="str">
            <v>施明军</v>
          </cell>
          <cell r="F543" t="str">
            <v>广州车间</v>
          </cell>
        </row>
        <row r="544">
          <cell r="C544" t="str">
            <v>8816</v>
          </cell>
          <cell r="D544" t="str">
            <v>黄利艳</v>
          </cell>
          <cell r="F544" t="str">
            <v>广州车间</v>
          </cell>
        </row>
        <row r="545">
          <cell r="C545" t="str">
            <v>8817</v>
          </cell>
          <cell r="D545" t="str">
            <v>邓小兰</v>
          </cell>
          <cell r="F545" t="str">
            <v>广州车间</v>
          </cell>
        </row>
        <row r="546">
          <cell r="C546" t="str">
            <v>3902</v>
          </cell>
          <cell r="D546" t="str">
            <v>李江勇</v>
          </cell>
          <cell r="F546" t="str">
            <v>西继</v>
          </cell>
        </row>
        <row r="547">
          <cell r="C547" t="str">
            <v>8756</v>
          </cell>
          <cell r="D547" t="str">
            <v>黄晓伟</v>
          </cell>
          <cell r="F547" t="str">
            <v>西继</v>
          </cell>
        </row>
        <row r="548">
          <cell r="C548" t="str">
            <v>8822</v>
          </cell>
          <cell r="D548" t="str">
            <v>张防云</v>
          </cell>
          <cell r="E548" t="str">
            <v>15</v>
          </cell>
          <cell r="F548" t="str">
            <v>电缆员工</v>
          </cell>
        </row>
        <row r="549">
          <cell r="C549" t="str">
            <v>8826</v>
          </cell>
          <cell r="D549" t="str">
            <v>柳爱香</v>
          </cell>
          <cell r="E549" t="str">
            <v>154</v>
          </cell>
          <cell r="F549" t="str">
            <v>线束车间</v>
          </cell>
        </row>
        <row r="550">
          <cell r="C550" t="str">
            <v>8827</v>
          </cell>
          <cell r="D550" t="str">
            <v>文欣</v>
          </cell>
          <cell r="E550" t="str">
            <v>170</v>
          </cell>
          <cell r="F550" t="str">
            <v>线束车间</v>
          </cell>
        </row>
        <row r="551">
          <cell r="C551" t="str">
            <v>8829</v>
          </cell>
          <cell r="D551" t="str">
            <v>朱圆龙</v>
          </cell>
          <cell r="E551" t="str">
            <v>259</v>
          </cell>
          <cell r="F551" t="str">
            <v>电缆员工</v>
          </cell>
        </row>
        <row r="552">
          <cell r="C552" t="str">
            <v>8831</v>
          </cell>
          <cell r="D552" t="str">
            <v>项关羽</v>
          </cell>
          <cell r="E552" t="str">
            <v>131</v>
          </cell>
          <cell r="F552" t="str">
            <v>行政IT部</v>
          </cell>
        </row>
        <row r="553">
          <cell r="C553" t="str">
            <v>8835</v>
          </cell>
          <cell r="D553" t="str">
            <v>康秀英</v>
          </cell>
          <cell r="E553" t="str">
            <v>353</v>
          </cell>
          <cell r="F553" t="str">
            <v>仓库</v>
          </cell>
        </row>
        <row r="554">
          <cell r="C554" t="str">
            <v>8836</v>
          </cell>
          <cell r="D554" t="str">
            <v>何晓青</v>
          </cell>
          <cell r="E554" t="str">
            <v>401</v>
          </cell>
          <cell r="F554" t="str">
            <v>行政技术部</v>
          </cell>
        </row>
        <row r="555">
          <cell r="C555" t="str">
            <v>8837</v>
          </cell>
          <cell r="D555" t="str">
            <v>葛建海</v>
          </cell>
          <cell r="E555" t="str">
            <v>453</v>
          </cell>
          <cell r="F555" t="str">
            <v>电缆员工</v>
          </cell>
        </row>
        <row r="556">
          <cell r="C556" t="str">
            <v>8838</v>
          </cell>
          <cell r="D556" t="str">
            <v>李富云</v>
          </cell>
          <cell r="E556" t="str">
            <v>454</v>
          </cell>
          <cell r="F556" t="str">
            <v>线束车间</v>
          </cell>
        </row>
        <row r="557">
          <cell r="C557" t="str">
            <v>8839</v>
          </cell>
          <cell r="D557" t="str">
            <v>郑欢</v>
          </cell>
          <cell r="E557" t="str">
            <v>456</v>
          </cell>
          <cell r="F557" t="str">
            <v>线束车间</v>
          </cell>
        </row>
        <row r="558">
          <cell r="C558" t="str">
            <v>8844</v>
          </cell>
          <cell r="D558" t="str">
            <v>黎军</v>
          </cell>
          <cell r="F558" t="str">
            <v>广州车间</v>
          </cell>
        </row>
        <row r="559">
          <cell r="C559" t="str">
            <v>8845</v>
          </cell>
          <cell r="D559" t="str">
            <v>雷丹</v>
          </cell>
          <cell r="F559" t="str">
            <v>广州车间</v>
          </cell>
        </row>
        <row r="560">
          <cell r="C560" t="str">
            <v>8846</v>
          </cell>
          <cell r="D560" t="str">
            <v>易昌花</v>
          </cell>
          <cell r="F560" t="str">
            <v>广州车间</v>
          </cell>
        </row>
        <row r="561">
          <cell r="C561" t="str">
            <v>8855</v>
          </cell>
          <cell r="D561" t="str">
            <v>李梅</v>
          </cell>
          <cell r="E561" t="str">
            <v>478</v>
          </cell>
          <cell r="F561" t="str">
            <v>线束车间</v>
          </cell>
        </row>
        <row r="562">
          <cell r="C562" t="str">
            <v>8856</v>
          </cell>
          <cell r="D562" t="str">
            <v>殷鹏飞</v>
          </cell>
          <cell r="E562" t="str">
            <v>479</v>
          </cell>
          <cell r="F562" t="str">
            <v>行政工艺部</v>
          </cell>
        </row>
        <row r="563">
          <cell r="C563" t="str">
            <v>8857</v>
          </cell>
          <cell r="D563" t="str">
            <v>卢勤勤</v>
          </cell>
          <cell r="E563" t="str">
            <v>480</v>
          </cell>
          <cell r="F563" t="str">
            <v>接插件车间</v>
          </cell>
        </row>
        <row r="564">
          <cell r="C564" t="str">
            <v>8858</v>
          </cell>
          <cell r="D564" t="str">
            <v>宣爱平</v>
          </cell>
          <cell r="E564" t="str">
            <v>481</v>
          </cell>
          <cell r="F564" t="str">
            <v>接插件车间</v>
          </cell>
        </row>
        <row r="565">
          <cell r="C565" t="str">
            <v>8859</v>
          </cell>
          <cell r="D565" t="str">
            <v>易守根</v>
          </cell>
          <cell r="E565" t="str">
            <v>487</v>
          </cell>
          <cell r="F565" t="str">
            <v>开线车间</v>
          </cell>
        </row>
        <row r="566">
          <cell r="C566" t="str">
            <v>8860</v>
          </cell>
          <cell r="D566" t="str">
            <v>罗文秀</v>
          </cell>
          <cell r="E566" t="str">
            <v>489</v>
          </cell>
          <cell r="F566" t="str">
            <v>线束车间</v>
          </cell>
        </row>
        <row r="567">
          <cell r="C567" t="str">
            <v>8861</v>
          </cell>
          <cell r="D567" t="str">
            <v>李丙银</v>
          </cell>
          <cell r="E567" t="str">
            <v>496</v>
          </cell>
          <cell r="F567" t="str">
            <v>接插件车间</v>
          </cell>
        </row>
        <row r="568">
          <cell r="C568" t="str">
            <v>8863</v>
          </cell>
          <cell r="D568" t="str">
            <v>曹攀攀</v>
          </cell>
          <cell r="E568" t="str">
            <v>13</v>
          </cell>
          <cell r="F568" t="str">
            <v>电缆员工</v>
          </cell>
        </row>
        <row r="569">
          <cell r="C569" t="str">
            <v>8635</v>
          </cell>
          <cell r="D569" t="str">
            <v>崔亚行</v>
          </cell>
          <cell r="E569" t="str">
            <v>47</v>
          </cell>
          <cell r="F569" t="str">
            <v>接插件车间</v>
          </cell>
        </row>
        <row r="570">
          <cell r="C570" t="str">
            <v>8866</v>
          </cell>
          <cell r="D570" t="str">
            <v>兰文明</v>
          </cell>
          <cell r="E570" t="str">
            <v>48</v>
          </cell>
          <cell r="F570" t="str">
            <v>接插件车间</v>
          </cell>
        </row>
        <row r="571">
          <cell r="C571" t="str">
            <v>8868</v>
          </cell>
          <cell r="D571" t="str">
            <v>李士旺</v>
          </cell>
          <cell r="E571" t="str">
            <v>190</v>
          </cell>
          <cell r="F571" t="str">
            <v>线束车间</v>
          </cell>
        </row>
        <row r="572">
          <cell r="C572" t="str">
            <v>8869</v>
          </cell>
          <cell r="D572" t="str">
            <v>方春芬</v>
          </cell>
          <cell r="E572" t="str">
            <v>226</v>
          </cell>
          <cell r="F572" t="str">
            <v>线束车间</v>
          </cell>
        </row>
        <row r="573">
          <cell r="C573" t="str">
            <v>8872</v>
          </cell>
          <cell r="D573" t="str">
            <v>黄昌论</v>
          </cell>
          <cell r="F573" t="str">
            <v>广州车间</v>
          </cell>
        </row>
        <row r="574">
          <cell r="C574" t="str">
            <v>8873</v>
          </cell>
          <cell r="D574" t="str">
            <v>林继达</v>
          </cell>
          <cell r="F574" t="str">
            <v>广州车间</v>
          </cell>
        </row>
        <row r="575">
          <cell r="C575" t="str">
            <v>8874</v>
          </cell>
          <cell r="D575" t="str">
            <v>林起库</v>
          </cell>
          <cell r="F575" t="str">
            <v>广州车间</v>
          </cell>
        </row>
        <row r="576">
          <cell r="C576" t="str">
            <v>8876</v>
          </cell>
          <cell r="D576" t="str">
            <v>曾文静</v>
          </cell>
          <cell r="F576" t="str">
            <v>广州车间</v>
          </cell>
        </row>
        <row r="577">
          <cell r="C577" t="str">
            <v>9709</v>
          </cell>
          <cell r="D577" t="str">
            <v>沈红丽</v>
          </cell>
          <cell r="F577" t="str">
            <v>行政残疾车间</v>
          </cell>
        </row>
        <row r="578">
          <cell r="C578" t="str">
            <v>5010</v>
          </cell>
          <cell r="D578" t="str">
            <v>杨勉芳</v>
          </cell>
          <cell r="F578" t="str">
            <v>发运部</v>
          </cell>
        </row>
        <row r="579">
          <cell r="C579" t="str">
            <v>9704</v>
          </cell>
          <cell r="D579" t="str">
            <v>郁洁</v>
          </cell>
          <cell r="F579" t="str">
            <v>行政残疾车间</v>
          </cell>
        </row>
        <row r="580">
          <cell r="C580" t="str">
            <v>9705</v>
          </cell>
          <cell r="D580" t="str">
            <v>倪国明</v>
          </cell>
          <cell r="F580" t="str">
            <v>行政残疾车间</v>
          </cell>
        </row>
        <row r="581">
          <cell r="C581" t="str">
            <v>8600</v>
          </cell>
          <cell r="D581" t="str">
            <v>王红梅</v>
          </cell>
          <cell r="F581" t="str">
            <v>行政残疾车间</v>
          </cell>
        </row>
        <row r="582">
          <cell r="C582" t="str">
            <v>8877</v>
          </cell>
          <cell r="D582" t="str">
            <v>李志信</v>
          </cell>
          <cell r="E582" t="str">
            <v>182</v>
          </cell>
          <cell r="F582" t="str">
            <v>线束车间</v>
          </cell>
        </row>
        <row r="583">
          <cell r="C583" t="str">
            <v>8878</v>
          </cell>
          <cell r="D583" t="str">
            <v>肖志强</v>
          </cell>
          <cell r="E583" t="str">
            <v>247</v>
          </cell>
          <cell r="F583" t="str">
            <v>线束车间</v>
          </cell>
        </row>
        <row r="584">
          <cell r="C584" t="str">
            <v>8879</v>
          </cell>
          <cell r="D584" t="str">
            <v>曹家英</v>
          </cell>
          <cell r="E584" t="str">
            <v>277</v>
          </cell>
          <cell r="F584" t="str">
            <v>线束车间</v>
          </cell>
        </row>
        <row r="585">
          <cell r="C585" t="str">
            <v>8880</v>
          </cell>
          <cell r="D585" t="str">
            <v>朱鲁翠</v>
          </cell>
          <cell r="E585" t="str">
            <v>297</v>
          </cell>
          <cell r="F585" t="str">
            <v>线束车间</v>
          </cell>
        </row>
        <row r="586">
          <cell r="C586" t="str">
            <v>8881</v>
          </cell>
          <cell r="D586" t="str">
            <v>江慧</v>
          </cell>
          <cell r="E586" t="str">
            <v>307</v>
          </cell>
          <cell r="F586" t="str">
            <v>接插件车间</v>
          </cell>
        </row>
        <row r="587">
          <cell r="C587" t="str">
            <v>8885</v>
          </cell>
          <cell r="D587" t="str">
            <v>杨间明</v>
          </cell>
          <cell r="E587" t="str">
            <v>374</v>
          </cell>
          <cell r="F587" t="str">
            <v>开线车间</v>
          </cell>
        </row>
        <row r="588">
          <cell r="C588" t="str">
            <v>8886</v>
          </cell>
          <cell r="D588" t="str">
            <v>杨胜英</v>
          </cell>
          <cell r="F588" t="str">
            <v>广州车间</v>
          </cell>
        </row>
        <row r="589">
          <cell r="C589" t="str">
            <v>8887</v>
          </cell>
          <cell r="D589" t="str">
            <v>梁毅康</v>
          </cell>
          <cell r="F589" t="str">
            <v>广州车间</v>
          </cell>
        </row>
        <row r="590">
          <cell r="C590" t="str">
            <v>8888</v>
          </cell>
          <cell r="D590" t="str">
            <v>韦宽</v>
          </cell>
          <cell r="F590" t="str">
            <v>广州车间</v>
          </cell>
        </row>
        <row r="591">
          <cell r="C591" t="str">
            <v>8889</v>
          </cell>
          <cell r="D591" t="str">
            <v>谭顺意</v>
          </cell>
          <cell r="F591" t="str">
            <v>广州车间</v>
          </cell>
        </row>
        <row r="592">
          <cell r="C592" t="str">
            <v>8892</v>
          </cell>
          <cell r="D592" t="str">
            <v>张士美</v>
          </cell>
          <cell r="E592" t="str">
            <v>403</v>
          </cell>
          <cell r="F592" t="str">
            <v>线束车间</v>
          </cell>
        </row>
        <row r="593">
          <cell r="C593" t="str">
            <v>8893</v>
          </cell>
          <cell r="D593" t="str">
            <v>闻海涛</v>
          </cell>
          <cell r="E593" t="str">
            <v>440</v>
          </cell>
          <cell r="F593" t="str">
            <v>接插件车间</v>
          </cell>
        </row>
        <row r="594">
          <cell r="C594" t="str">
            <v>8897</v>
          </cell>
          <cell r="D594" t="str">
            <v>刘双双</v>
          </cell>
          <cell r="E594" t="str">
            <v>468</v>
          </cell>
          <cell r="F594" t="str">
            <v>线束车间</v>
          </cell>
        </row>
        <row r="595">
          <cell r="C595" t="str">
            <v>8898</v>
          </cell>
          <cell r="D595" t="str">
            <v>郭毛腾</v>
          </cell>
          <cell r="E595" t="str">
            <v>477</v>
          </cell>
          <cell r="F595" t="str">
            <v>线束车间</v>
          </cell>
        </row>
        <row r="596">
          <cell r="C596" t="str">
            <v>8899</v>
          </cell>
          <cell r="D596" t="str">
            <v>罗岚清</v>
          </cell>
          <cell r="E596" t="str">
            <v>39</v>
          </cell>
          <cell r="F596" t="str">
            <v>接插件车间</v>
          </cell>
        </row>
        <row r="597">
          <cell r="C597" t="str">
            <v>8901</v>
          </cell>
          <cell r="D597" t="str">
            <v>李昆</v>
          </cell>
          <cell r="E597" t="str">
            <v>116</v>
          </cell>
          <cell r="F597" t="str">
            <v>接插件车间</v>
          </cell>
        </row>
        <row r="598">
          <cell r="C598" t="str">
            <v>8903</v>
          </cell>
          <cell r="D598" t="str">
            <v>陶卫花</v>
          </cell>
          <cell r="F598" t="str">
            <v>广州车间</v>
          </cell>
        </row>
        <row r="599">
          <cell r="C599" t="str">
            <v>8904</v>
          </cell>
          <cell r="D599" t="str">
            <v>梁超作</v>
          </cell>
          <cell r="F599" t="str">
            <v>广州车间</v>
          </cell>
        </row>
        <row r="600">
          <cell r="C600" t="str">
            <v>8914</v>
          </cell>
          <cell r="D600" t="str">
            <v>韩珍</v>
          </cell>
          <cell r="E600" t="str">
            <v>128</v>
          </cell>
          <cell r="F600" t="str">
            <v>线束车间</v>
          </cell>
        </row>
        <row r="601">
          <cell r="C601" t="str">
            <v>8915</v>
          </cell>
          <cell r="D601" t="str">
            <v>陈霞</v>
          </cell>
          <cell r="E601" t="str">
            <v>187</v>
          </cell>
          <cell r="F601" t="str">
            <v>线束车间</v>
          </cell>
        </row>
        <row r="602">
          <cell r="C602" t="str">
            <v>8916</v>
          </cell>
          <cell r="D602" t="str">
            <v>余淑芝</v>
          </cell>
          <cell r="E602" t="str">
            <v>189</v>
          </cell>
          <cell r="F602" t="str">
            <v>电缆员工</v>
          </cell>
        </row>
        <row r="603">
          <cell r="C603" t="str">
            <v>8917</v>
          </cell>
          <cell r="D603" t="str">
            <v>吕本存</v>
          </cell>
          <cell r="E603" t="str">
            <v>235</v>
          </cell>
          <cell r="F603" t="str">
            <v>接插件车间</v>
          </cell>
        </row>
        <row r="604">
          <cell r="C604" t="str">
            <v>8919</v>
          </cell>
          <cell r="D604" t="str">
            <v>贾翠红</v>
          </cell>
          <cell r="E604" t="str">
            <v>304</v>
          </cell>
          <cell r="F604" t="str">
            <v>接插件车间</v>
          </cell>
        </row>
        <row r="605">
          <cell r="C605" t="str">
            <v>8922</v>
          </cell>
          <cell r="D605" t="str">
            <v>张江伟</v>
          </cell>
          <cell r="E605" t="str">
            <v>68</v>
          </cell>
          <cell r="F605" t="str">
            <v>线束车间</v>
          </cell>
        </row>
        <row r="606">
          <cell r="C606" t="str">
            <v>8923</v>
          </cell>
          <cell r="D606" t="str">
            <v>潘红</v>
          </cell>
          <cell r="E606" t="str">
            <v>249</v>
          </cell>
          <cell r="F606" t="str">
            <v>线束车间</v>
          </cell>
        </row>
        <row r="607">
          <cell r="C607" t="str">
            <v>8924</v>
          </cell>
          <cell r="D607" t="str">
            <v>孙克莲</v>
          </cell>
          <cell r="E607" t="str">
            <v>16</v>
          </cell>
          <cell r="F607" t="str">
            <v>配件组</v>
          </cell>
        </row>
        <row r="608">
          <cell r="C608" t="str">
            <v>8925</v>
          </cell>
          <cell r="D608" t="str">
            <v>范丽平</v>
          </cell>
          <cell r="E608" t="str">
            <v>20</v>
          </cell>
          <cell r="F608" t="str">
            <v>配件组</v>
          </cell>
        </row>
        <row r="609">
          <cell r="C609" t="str">
            <v>8927</v>
          </cell>
          <cell r="D609" t="str">
            <v>杨锐</v>
          </cell>
          <cell r="E609" t="str">
            <v>156</v>
          </cell>
          <cell r="F609" t="str">
            <v>接插件车间</v>
          </cell>
        </row>
        <row r="610">
          <cell r="C610" t="str">
            <v>8928</v>
          </cell>
          <cell r="D610" t="str">
            <v>郭艳玲</v>
          </cell>
          <cell r="E610" t="str">
            <v>332</v>
          </cell>
          <cell r="F610" t="str">
            <v>接插件车间</v>
          </cell>
        </row>
        <row r="611">
          <cell r="C611" t="str">
            <v>8929</v>
          </cell>
          <cell r="D611" t="str">
            <v>高青霞</v>
          </cell>
          <cell r="F611" t="str">
            <v>广州车间</v>
          </cell>
        </row>
        <row r="612">
          <cell r="C612" t="str">
            <v>8930</v>
          </cell>
          <cell r="D612" t="str">
            <v>林庆深</v>
          </cell>
          <cell r="F612" t="str">
            <v>广州车间</v>
          </cell>
        </row>
        <row r="613">
          <cell r="C613" t="str">
            <v>8931</v>
          </cell>
          <cell r="D613" t="str">
            <v>周间飞</v>
          </cell>
          <cell r="F613" t="str">
            <v>广州车间</v>
          </cell>
        </row>
        <row r="614">
          <cell r="C614" t="str">
            <v>8932</v>
          </cell>
          <cell r="D614" t="str">
            <v>简新云</v>
          </cell>
          <cell r="E614" t="str">
            <v>227</v>
          </cell>
          <cell r="F614" t="str">
            <v>接插件</v>
          </cell>
        </row>
        <row r="615">
          <cell r="C615" t="str">
            <v>8933</v>
          </cell>
          <cell r="D615" t="str">
            <v>覃邦香</v>
          </cell>
          <cell r="E615" t="str">
            <v>230</v>
          </cell>
          <cell r="F615" t="str">
            <v>接插件</v>
          </cell>
        </row>
        <row r="616">
          <cell r="C616" t="str">
            <v>8934</v>
          </cell>
          <cell r="D616" t="str">
            <v>李建刚</v>
          </cell>
          <cell r="E616" t="str">
            <v>236</v>
          </cell>
          <cell r="F616" t="str">
            <v>接插件</v>
          </cell>
        </row>
        <row r="617">
          <cell r="C617" t="str">
            <v>8935</v>
          </cell>
          <cell r="D617" t="str">
            <v>储根标</v>
          </cell>
          <cell r="E617" t="str">
            <v>22</v>
          </cell>
          <cell r="F617" t="str">
            <v xml:space="preserve">后勤 </v>
          </cell>
        </row>
        <row r="618">
          <cell r="C618" t="str">
            <v>8936</v>
          </cell>
          <cell r="D618" t="str">
            <v>高楚然</v>
          </cell>
          <cell r="F618" t="str">
            <v>广州车间</v>
          </cell>
        </row>
        <row r="619">
          <cell r="C619" t="str">
            <v>8937</v>
          </cell>
          <cell r="D619" t="str">
            <v>康龙福</v>
          </cell>
          <cell r="E619" t="str">
            <v>18</v>
          </cell>
          <cell r="F619" t="str">
            <v xml:space="preserve">后勤 </v>
          </cell>
        </row>
        <row r="620">
          <cell r="C620" t="str">
            <v>8938</v>
          </cell>
          <cell r="D620" t="str">
            <v>顾凤祥</v>
          </cell>
          <cell r="E620" t="str">
            <v>32</v>
          </cell>
          <cell r="F620" t="str">
            <v xml:space="preserve">后勤 </v>
          </cell>
        </row>
        <row r="621">
          <cell r="C621" t="str">
            <v>8939</v>
          </cell>
          <cell r="D621" t="str">
            <v>姚苏丹</v>
          </cell>
          <cell r="E621" t="str">
            <v>37</v>
          </cell>
          <cell r="F621" t="str">
            <v>线束车间</v>
          </cell>
        </row>
        <row r="622">
          <cell r="C622" t="str">
            <v>8941</v>
          </cell>
          <cell r="D622" t="str">
            <v>陆瑛</v>
          </cell>
          <cell r="E622" t="str">
            <v>76</v>
          </cell>
          <cell r="F622" t="str">
            <v>接插件车间</v>
          </cell>
        </row>
        <row r="623">
          <cell r="C623" t="str">
            <v>8942</v>
          </cell>
          <cell r="D623" t="str">
            <v>陆燕</v>
          </cell>
          <cell r="E623" t="str">
            <v>96</v>
          </cell>
          <cell r="F623" t="str">
            <v>接插件车间</v>
          </cell>
        </row>
        <row r="624">
          <cell r="C624" t="str">
            <v>8943</v>
          </cell>
          <cell r="D624" t="str">
            <v>曹军艳</v>
          </cell>
          <cell r="E624" t="str">
            <v>117</v>
          </cell>
          <cell r="F624" t="str">
            <v>线束车间</v>
          </cell>
        </row>
        <row r="625">
          <cell r="C625" t="str">
            <v>8948</v>
          </cell>
          <cell r="D625" t="str">
            <v>王琴</v>
          </cell>
          <cell r="E625" t="str">
            <v>231</v>
          </cell>
          <cell r="F625" t="str">
            <v>接插件车间</v>
          </cell>
        </row>
        <row r="626">
          <cell r="C626" t="str">
            <v>8949</v>
          </cell>
          <cell r="D626" t="str">
            <v>郭云霞</v>
          </cell>
          <cell r="E626" t="str">
            <v>265</v>
          </cell>
          <cell r="F626" t="str">
            <v>线束车间</v>
          </cell>
        </row>
        <row r="627">
          <cell r="C627" t="str">
            <v>8950</v>
          </cell>
          <cell r="D627" t="str">
            <v>常中梅</v>
          </cell>
          <cell r="E627" t="str">
            <v>306</v>
          </cell>
          <cell r="F627" t="str">
            <v>线束车间</v>
          </cell>
        </row>
        <row r="628">
          <cell r="C628" t="str">
            <v>8951</v>
          </cell>
          <cell r="D628" t="str">
            <v>张玲玲</v>
          </cell>
          <cell r="E628" t="str">
            <v>314</v>
          </cell>
          <cell r="F628" t="str">
            <v>线束车间</v>
          </cell>
        </row>
        <row r="629">
          <cell r="C629" t="str">
            <v>8952</v>
          </cell>
          <cell r="D629" t="str">
            <v>王炳坦</v>
          </cell>
          <cell r="E629" t="str">
            <v>321</v>
          </cell>
          <cell r="F629" t="str">
            <v>线束车间</v>
          </cell>
        </row>
        <row r="630">
          <cell r="C630" t="str">
            <v>8953</v>
          </cell>
          <cell r="D630" t="str">
            <v>曹小凤</v>
          </cell>
          <cell r="E630" t="str">
            <v>328</v>
          </cell>
          <cell r="F630" t="str">
            <v>线束车间</v>
          </cell>
        </row>
        <row r="631">
          <cell r="C631" t="str">
            <v>8954</v>
          </cell>
          <cell r="D631" t="str">
            <v>欧坤</v>
          </cell>
          <cell r="E631" t="str">
            <v>330</v>
          </cell>
          <cell r="F631" t="str">
            <v>线束车间</v>
          </cell>
        </row>
        <row r="632">
          <cell r="C632" t="str">
            <v>8956</v>
          </cell>
          <cell r="D632" t="str">
            <v>朱金兵</v>
          </cell>
          <cell r="E632" t="str">
            <v>338</v>
          </cell>
          <cell r="F632" t="str">
            <v>接插件车间</v>
          </cell>
        </row>
        <row r="633">
          <cell r="C633" t="str">
            <v>8957</v>
          </cell>
          <cell r="D633" t="str">
            <v>郭忠</v>
          </cell>
          <cell r="E633" t="str">
            <v>356</v>
          </cell>
          <cell r="F633" t="str">
            <v>接插件车间</v>
          </cell>
        </row>
        <row r="634">
          <cell r="C634" t="str">
            <v>8958</v>
          </cell>
          <cell r="D634" t="str">
            <v>何永梅</v>
          </cell>
          <cell r="E634" t="str">
            <v>359</v>
          </cell>
          <cell r="F634" t="str">
            <v>线束车间</v>
          </cell>
        </row>
        <row r="635">
          <cell r="C635" t="str">
            <v>8959</v>
          </cell>
          <cell r="D635" t="str">
            <v>曹凤娟</v>
          </cell>
          <cell r="E635" t="str">
            <v>362</v>
          </cell>
          <cell r="F635" t="str">
            <v>接插件车间</v>
          </cell>
        </row>
        <row r="636">
          <cell r="C636" t="str">
            <v>8960</v>
          </cell>
          <cell r="D636" t="str">
            <v>徐燕文</v>
          </cell>
          <cell r="E636" t="str">
            <v>366</v>
          </cell>
          <cell r="F636" t="str">
            <v>接插件车间</v>
          </cell>
        </row>
        <row r="637">
          <cell r="C637" t="str">
            <v>8963</v>
          </cell>
          <cell r="D637" t="str">
            <v>高凯</v>
          </cell>
          <cell r="E637" t="str">
            <v>384</v>
          </cell>
          <cell r="F637" t="str">
            <v>接插件车间</v>
          </cell>
        </row>
        <row r="638">
          <cell r="C638" t="str">
            <v>8964</v>
          </cell>
          <cell r="D638" t="str">
            <v>易守连</v>
          </cell>
          <cell r="E638" t="str">
            <v>399</v>
          </cell>
          <cell r="F638" t="str">
            <v>线束车间</v>
          </cell>
        </row>
        <row r="639">
          <cell r="C639" t="str">
            <v>8965</v>
          </cell>
          <cell r="D639" t="str">
            <v>姚启飞</v>
          </cell>
          <cell r="E639" t="str">
            <v>412</v>
          </cell>
          <cell r="F639" t="str">
            <v>电缆车间</v>
          </cell>
        </row>
        <row r="640">
          <cell r="C640" t="str">
            <v>8966</v>
          </cell>
          <cell r="D640" t="str">
            <v>罗孟林</v>
          </cell>
          <cell r="E640" t="str">
            <v>416</v>
          </cell>
          <cell r="F640" t="str">
            <v>接插件车间</v>
          </cell>
        </row>
        <row r="641">
          <cell r="C641" t="str">
            <v>8967</v>
          </cell>
          <cell r="D641" t="str">
            <v>邓先峦</v>
          </cell>
          <cell r="F641" t="str">
            <v>广州车间</v>
          </cell>
        </row>
        <row r="642">
          <cell r="C642" t="str">
            <v>8968</v>
          </cell>
          <cell r="D642" t="str">
            <v>陈虞东</v>
          </cell>
          <cell r="F642" t="str">
            <v>广州车间</v>
          </cell>
        </row>
        <row r="643">
          <cell r="C643" t="str">
            <v>8969</v>
          </cell>
          <cell r="D643" t="str">
            <v>黄继忠</v>
          </cell>
          <cell r="F643" t="str">
            <v>广州车间</v>
          </cell>
        </row>
        <row r="644">
          <cell r="C644" t="str">
            <v>8970</v>
          </cell>
          <cell r="D644" t="str">
            <v>龚凯华</v>
          </cell>
          <cell r="F644" t="str">
            <v>广州车间</v>
          </cell>
        </row>
        <row r="645">
          <cell r="C645" t="str">
            <v>8971</v>
          </cell>
          <cell r="D645" t="str">
            <v>李艳</v>
          </cell>
          <cell r="F645" t="str">
            <v>广州车间</v>
          </cell>
        </row>
        <row r="646">
          <cell r="C646" t="str">
            <v>8972</v>
          </cell>
          <cell r="D646" t="str">
            <v>韦涛</v>
          </cell>
          <cell r="F646" t="str">
            <v>广州车间</v>
          </cell>
        </row>
        <row r="647">
          <cell r="C647" t="str">
            <v>8973</v>
          </cell>
          <cell r="D647" t="str">
            <v>朱莲英</v>
          </cell>
          <cell r="F647" t="str">
            <v>广州车间</v>
          </cell>
        </row>
        <row r="648">
          <cell r="C648" t="str">
            <v>8974</v>
          </cell>
          <cell r="D648" t="str">
            <v>余玉东</v>
          </cell>
          <cell r="E648" t="str">
            <v>66</v>
          </cell>
          <cell r="F648" t="str">
            <v>线束车间</v>
          </cell>
        </row>
        <row r="649">
          <cell r="C649" t="str">
            <v>8975</v>
          </cell>
          <cell r="D649" t="str">
            <v>胡祥巧</v>
          </cell>
          <cell r="E649" t="str">
            <v>77</v>
          </cell>
          <cell r="F649" t="str">
            <v>接插件车间</v>
          </cell>
        </row>
        <row r="650">
          <cell r="C650" t="str">
            <v>8976</v>
          </cell>
          <cell r="D650" t="str">
            <v>房璐璐</v>
          </cell>
          <cell r="E650" t="str">
            <v>103</v>
          </cell>
          <cell r="F650" t="str">
            <v>线束车间</v>
          </cell>
        </row>
        <row r="651">
          <cell r="C651" t="str">
            <v>8977</v>
          </cell>
          <cell r="D651" t="str">
            <v>路家云</v>
          </cell>
          <cell r="E651" t="str">
            <v>415</v>
          </cell>
          <cell r="F651" t="str">
            <v>线束车间</v>
          </cell>
        </row>
        <row r="652">
          <cell r="C652" t="str">
            <v>8978</v>
          </cell>
          <cell r="D652" t="str">
            <v>孙启文</v>
          </cell>
          <cell r="E652" t="str">
            <v>430</v>
          </cell>
          <cell r="F652" t="str">
            <v>接插件车间</v>
          </cell>
        </row>
        <row r="653">
          <cell r="C653" t="str">
            <v>8979</v>
          </cell>
          <cell r="D653" t="str">
            <v>倪群</v>
          </cell>
          <cell r="E653" t="str">
            <v>437</v>
          </cell>
          <cell r="F653" t="str">
            <v>配件</v>
          </cell>
        </row>
        <row r="654">
          <cell r="C654" t="str">
            <v>8980</v>
          </cell>
          <cell r="D654" t="str">
            <v>李朋振</v>
          </cell>
          <cell r="E654" t="str">
            <v>442</v>
          </cell>
          <cell r="F654" t="str">
            <v>线束车间</v>
          </cell>
        </row>
        <row r="655">
          <cell r="C655" t="str">
            <v>8981</v>
          </cell>
          <cell r="D655" t="str">
            <v>杨娜娜</v>
          </cell>
          <cell r="E655" t="str">
            <v>536</v>
          </cell>
          <cell r="F655" t="str">
            <v>电缆车间</v>
          </cell>
        </row>
        <row r="656">
          <cell r="C656" t="str">
            <v>8982</v>
          </cell>
          <cell r="D656" t="str">
            <v>石李</v>
          </cell>
          <cell r="E656" t="str">
            <v>455</v>
          </cell>
          <cell r="F656" t="str">
            <v>线束车间</v>
          </cell>
        </row>
        <row r="657">
          <cell r="C657" t="str">
            <v>8983</v>
          </cell>
          <cell r="D657" t="str">
            <v>王应贤</v>
          </cell>
          <cell r="E657" t="str">
            <v>462</v>
          </cell>
          <cell r="F657" t="str">
            <v>接插件车间</v>
          </cell>
        </row>
        <row r="658">
          <cell r="C658" t="str">
            <v>8984</v>
          </cell>
          <cell r="D658" t="str">
            <v>吴甜</v>
          </cell>
          <cell r="E658" t="str">
            <v>465</v>
          </cell>
          <cell r="F658" t="str">
            <v>线束车间</v>
          </cell>
        </row>
        <row r="659">
          <cell r="C659" t="str">
            <v>8985</v>
          </cell>
          <cell r="D659" t="str">
            <v>冯远儒</v>
          </cell>
          <cell r="E659" t="str">
            <v>491</v>
          </cell>
          <cell r="F659" t="str">
            <v>接插件车间</v>
          </cell>
        </row>
        <row r="660">
          <cell r="C660" t="str">
            <v>8986</v>
          </cell>
          <cell r="D660" t="str">
            <v>上官义</v>
          </cell>
          <cell r="E660" t="str">
            <v>497</v>
          </cell>
          <cell r="F660" t="str">
            <v>线束车间</v>
          </cell>
        </row>
        <row r="661">
          <cell r="C661" t="str">
            <v>8987</v>
          </cell>
          <cell r="D661" t="str">
            <v>段宏魁</v>
          </cell>
          <cell r="E661" t="str">
            <v>498</v>
          </cell>
          <cell r="F661" t="str">
            <v>线束车间</v>
          </cell>
        </row>
        <row r="662">
          <cell r="C662" t="str">
            <v>8988</v>
          </cell>
          <cell r="D662" t="str">
            <v>陈慧</v>
          </cell>
          <cell r="E662" t="str">
            <v>502</v>
          </cell>
          <cell r="F662" t="str">
            <v>接插件车间</v>
          </cell>
        </row>
        <row r="663">
          <cell r="C663" t="str">
            <v>8989</v>
          </cell>
          <cell r="D663" t="str">
            <v>周清清</v>
          </cell>
          <cell r="E663" t="str">
            <v>503</v>
          </cell>
          <cell r="F663" t="str">
            <v>接插件车间</v>
          </cell>
        </row>
        <row r="664">
          <cell r="C664" t="str">
            <v>8990</v>
          </cell>
          <cell r="D664" t="str">
            <v>康铭</v>
          </cell>
          <cell r="E664" t="str">
            <v>506</v>
          </cell>
          <cell r="F664" t="str">
            <v>接插件车间</v>
          </cell>
        </row>
        <row r="665">
          <cell r="C665" t="str">
            <v>8991</v>
          </cell>
          <cell r="D665" t="str">
            <v>莫永云</v>
          </cell>
          <cell r="E665" t="str">
            <v>508</v>
          </cell>
          <cell r="F665" t="str">
            <v>线束车间</v>
          </cell>
        </row>
        <row r="666">
          <cell r="C666" t="str">
            <v>8992</v>
          </cell>
          <cell r="D666" t="str">
            <v>何转果</v>
          </cell>
          <cell r="E666" t="str">
            <v>511</v>
          </cell>
          <cell r="F666" t="str">
            <v>接插件车间</v>
          </cell>
        </row>
        <row r="667">
          <cell r="C667" t="str">
            <v>8993</v>
          </cell>
          <cell r="D667" t="str">
            <v>杨玉凤</v>
          </cell>
          <cell r="E667" t="str">
            <v>512</v>
          </cell>
          <cell r="F667" t="str">
            <v>接插件车间</v>
          </cell>
        </row>
        <row r="668">
          <cell r="C668" t="str">
            <v>8994</v>
          </cell>
          <cell r="D668" t="str">
            <v>梅亮</v>
          </cell>
          <cell r="E668" t="str">
            <v>514</v>
          </cell>
          <cell r="F668" t="str">
            <v>接插件车间</v>
          </cell>
        </row>
        <row r="669">
          <cell r="C669" t="str">
            <v>8995</v>
          </cell>
          <cell r="D669" t="str">
            <v>丁书辉</v>
          </cell>
          <cell r="E669" t="str">
            <v>515</v>
          </cell>
          <cell r="F669" t="str">
            <v>线束车间</v>
          </cell>
        </row>
        <row r="670">
          <cell r="C670" t="str">
            <v>8996</v>
          </cell>
          <cell r="D670" t="str">
            <v>李军</v>
          </cell>
          <cell r="E670" t="str">
            <v>521</v>
          </cell>
          <cell r="F670" t="str">
            <v>接插件车间</v>
          </cell>
        </row>
        <row r="671">
          <cell r="C671" t="str">
            <v>8997</v>
          </cell>
          <cell r="D671" t="str">
            <v>王俊峰</v>
          </cell>
          <cell r="E671" t="str">
            <v>522</v>
          </cell>
          <cell r="F671" t="str">
            <v>接插件车间</v>
          </cell>
        </row>
        <row r="672">
          <cell r="C672" t="str">
            <v>8998</v>
          </cell>
          <cell r="D672" t="str">
            <v>田永利</v>
          </cell>
          <cell r="E672" t="str">
            <v>527</v>
          </cell>
          <cell r="F672" t="str">
            <v>接插件车间</v>
          </cell>
        </row>
        <row r="673">
          <cell r="C673" t="str">
            <v>8999</v>
          </cell>
          <cell r="D673" t="str">
            <v>田卫星</v>
          </cell>
          <cell r="E673" t="str">
            <v>529</v>
          </cell>
          <cell r="F673" t="str">
            <v>接插件车间</v>
          </cell>
        </row>
        <row r="674">
          <cell r="C674" t="str">
            <v>9000</v>
          </cell>
          <cell r="D674" t="str">
            <v>曾琴</v>
          </cell>
          <cell r="E674" t="str">
            <v>532</v>
          </cell>
          <cell r="F674" t="str">
            <v>接插件车间</v>
          </cell>
        </row>
        <row r="675">
          <cell r="C675" t="str">
            <v>9001</v>
          </cell>
          <cell r="D675" t="str">
            <v>陈敏会</v>
          </cell>
          <cell r="E675" t="str">
            <v>534</v>
          </cell>
          <cell r="F675" t="str">
            <v>接插件车间</v>
          </cell>
        </row>
        <row r="676">
          <cell r="C676" t="str">
            <v>9002</v>
          </cell>
          <cell r="D676" t="str">
            <v>琚慧萍</v>
          </cell>
          <cell r="E676" t="str">
            <v>539</v>
          </cell>
          <cell r="F676" t="str">
            <v>接插件车间</v>
          </cell>
        </row>
        <row r="677">
          <cell r="C677" t="str">
            <v>9003</v>
          </cell>
          <cell r="D677" t="str">
            <v>戴小琴</v>
          </cell>
          <cell r="E677" t="str">
            <v>542</v>
          </cell>
          <cell r="F677" t="str">
            <v>接插件车间</v>
          </cell>
        </row>
        <row r="678">
          <cell r="C678" t="str">
            <v>9004</v>
          </cell>
          <cell r="D678" t="str">
            <v>陈鹏洲</v>
          </cell>
          <cell r="E678" t="str">
            <v>544</v>
          </cell>
          <cell r="F678" t="str">
            <v>接插件车间</v>
          </cell>
        </row>
        <row r="679">
          <cell r="C679" t="str">
            <v>9005</v>
          </cell>
          <cell r="D679" t="str">
            <v>古凤龙</v>
          </cell>
          <cell r="E679" t="str">
            <v>545</v>
          </cell>
          <cell r="F679" t="str">
            <v>接插件车间</v>
          </cell>
        </row>
        <row r="680">
          <cell r="C680" t="str">
            <v>9006</v>
          </cell>
          <cell r="D680" t="str">
            <v>朱红将</v>
          </cell>
          <cell r="E680" t="str">
            <v>546</v>
          </cell>
          <cell r="F680" t="str">
            <v>接插件车间</v>
          </cell>
        </row>
        <row r="681">
          <cell r="C681" t="str">
            <v>9007</v>
          </cell>
          <cell r="D681" t="str">
            <v>王海涛</v>
          </cell>
          <cell r="E681" t="str">
            <v>547</v>
          </cell>
          <cell r="F681" t="str">
            <v>接插件车间</v>
          </cell>
        </row>
        <row r="682">
          <cell r="C682" t="str">
            <v>9008</v>
          </cell>
          <cell r="D682" t="str">
            <v>邵艳玲</v>
          </cell>
          <cell r="E682" t="str">
            <v>548</v>
          </cell>
          <cell r="F682" t="str">
            <v>接插件车间</v>
          </cell>
        </row>
        <row r="683">
          <cell r="C683" t="str">
            <v>9009</v>
          </cell>
          <cell r="D683" t="str">
            <v>黄翠英</v>
          </cell>
          <cell r="E683" t="str">
            <v>549</v>
          </cell>
          <cell r="F683" t="str">
            <v>接插件车间</v>
          </cell>
        </row>
        <row r="684">
          <cell r="C684" t="str">
            <v>9010</v>
          </cell>
          <cell r="D684" t="str">
            <v>李晓辉</v>
          </cell>
          <cell r="E684" t="str">
            <v>556</v>
          </cell>
          <cell r="F684" t="str">
            <v>接插件车间</v>
          </cell>
        </row>
        <row r="685">
          <cell r="C685" t="str">
            <v>9011</v>
          </cell>
          <cell r="D685" t="str">
            <v>杨妃</v>
          </cell>
          <cell r="E685" t="str">
            <v>559</v>
          </cell>
          <cell r="F685" t="str">
            <v>接插件车间</v>
          </cell>
        </row>
        <row r="686">
          <cell r="C686" t="str">
            <v>9012</v>
          </cell>
          <cell r="D686" t="str">
            <v>王浩</v>
          </cell>
          <cell r="E686" t="str">
            <v>562</v>
          </cell>
          <cell r="F686" t="str">
            <v>电缆车间</v>
          </cell>
        </row>
        <row r="687">
          <cell r="C687" t="str">
            <v>9013</v>
          </cell>
          <cell r="D687" t="str">
            <v>孔志坤</v>
          </cell>
          <cell r="E687" t="str">
            <v>563</v>
          </cell>
          <cell r="F687" t="str">
            <v>接插件车间</v>
          </cell>
        </row>
        <row r="688">
          <cell r="C688" t="str">
            <v>9014</v>
          </cell>
          <cell r="D688" t="str">
            <v>李小东</v>
          </cell>
          <cell r="E688" t="str">
            <v>564</v>
          </cell>
          <cell r="F688" t="str">
            <v>接插件车间</v>
          </cell>
        </row>
        <row r="689">
          <cell r="C689" t="str">
            <v>9015</v>
          </cell>
          <cell r="D689" t="str">
            <v>杨亮亮</v>
          </cell>
          <cell r="E689" t="str">
            <v>565</v>
          </cell>
          <cell r="F689" t="str">
            <v>接插件车间</v>
          </cell>
        </row>
        <row r="690">
          <cell r="C690" t="str">
            <v>9016</v>
          </cell>
          <cell r="D690" t="str">
            <v>孙强</v>
          </cell>
          <cell r="E690" t="str">
            <v>567</v>
          </cell>
          <cell r="F690" t="str">
            <v>接插件车间</v>
          </cell>
        </row>
        <row r="691">
          <cell r="C691" t="str">
            <v>9017</v>
          </cell>
          <cell r="D691" t="str">
            <v>李周居</v>
          </cell>
          <cell r="E691" t="str">
            <v>570</v>
          </cell>
          <cell r="F691" t="str">
            <v>线束车间</v>
          </cell>
        </row>
        <row r="692">
          <cell r="C692" t="str">
            <v>9018</v>
          </cell>
          <cell r="D692" t="str">
            <v>李约成</v>
          </cell>
          <cell r="E692" t="str">
            <v>575</v>
          </cell>
          <cell r="F692" t="str">
            <v>线束车间</v>
          </cell>
        </row>
        <row r="693">
          <cell r="C693" t="str">
            <v>9019</v>
          </cell>
          <cell r="D693" t="str">
            <v>徐鑫鑫</v>
          </cell>
          <cell r="E693" t="str">
            <v>577</v>
          </cell>
          <cell r="F693" t="str">
            <v>接插件车间</v>
          </cell>
        </row>
        <row r="694">
          <cell r="C694" t="str">
            <v>9922</v>
          </cell>
          <cell r="D694" t="str">
            <v>李有高</v>
          </cell>
          <cell r="E694" t="str">
            <v>10</v>
          </cell>
          <cell r="F694" t="str">
            <v>接插件车间</v>
          </cell>
        </row>
        <row r="695">
          <cell r="C695" t="str">
            <v>9923</v>
          </cell>
          <cell r="D695" t="str">
            <v>陈光强</v>
          </cell>
          <cell r="E695" t="str">
            <v>584</v>
          </cell>
          <cell r="F695" t="str">
            <v>电缆车间</v>
          </cell>
        </row>
        <row r="696">
          <cell r="C696" t="str">
            <v>9925</v>
          </cell>
          <cell r="D696" t="str">
            <v>房廷勇</v>
          </cell>
          <cell r="E696" t="str">
            <v>392</v>
          </cell>
          <cell r="F696" t="str">
            <v>接插件车间</v>
          </cell>
        </row>
        <row r="697">
          <cell r="C697" t="str">
            <v>9926</v>
          </cell>
          <cell r="D697" t="str">
            <v>赵红波</v>
          </cell>
          <cell r="E697" t="str">
            <v>461</v>
          </cell>
          <cell r="F697" t="str">
            <v>接插件车间</v>
          </cell>
        </row>
        <row r="698">
          <cell r="C698" t="str">
            <v>9928</v>
          </cell>
          <cell r="D698" t="str">
            <v>杨飞</v>
          </cell>
          <cell r="E698" t="str">
            <v>460</v>
          </cell>
          <cell r="F698" t="str">
            <v>线束车间</v>
          </cell>
        </row>
        <row r="699">
          <cell r="C699" t="str">
            <v>9929</v>
          </cell>
          <cell r="D699" t="str">
            <v>卢丽平</v>
          </cell>
          <cell r="E699" t="str">
            <v>448</v>
          </cell>
          <cell r="F699" t="str">
            <v>接插件车间</v>
          </cell>
        </row>
        <row r="700">
          <cell r="C700" t="str">
            <v>9930</v>
          </cell>
          <cell r="D700" t="str">
            <v>郑红开</v>
          </cell>
          <cell r="E700" t="str">
            <v>493</v>
          </cell>
          <cell r="F700" t="str">
            <v>接插件车间</v>
          </cell>
        </row>
        <row r="701">
          <cell r="C701" t="str">
            <v>9931</v>
          </cell>
          <cell r="D701" t="str">
            <v>邵凌志</v>
          </cell>
          <cell r="E701" t="str">
            <v>510</v>
          </cell>
          <cell r="F701" t="str">
            <v>接插件车间</v>
          </cell>
        </row>
        <row r="702">
          <cell r="C702" t="str">
            <v>9932</v>
          </cell>
          <cell r="D702" t="str">
            <v>王国庆</v>
          </cell>
          <cell r="E702" t="str">
            <v>466</v>
          </cell>
          <cell r="F702" t="str">
            <v>接插件车间</v>
          </cell>
        </row>
        <row r="703">
          <cell r="C703" t="str">
            <v>9933</v>
          </cell>
          <cell r="D703" t="str">
            <v>陆霞</v>
          </cell>
          <cell r="E703" t="str">
            <v>509</v>
          </cell>
          <cell r="F703" t="str">
            <v>线束车间</v>
          </cell>
        </row>
        <row r="704">
          <cell r="C704" t="str">
            <v>9934</v>
          </cell>
          <cell r="D704" t="str">
            <v>陆月</v>
          </cell>
          <cell r="E704" t="str">
            <v>520</v>
          </cell>
          <cell r="F704" t="str">
            <v>线束车间</v>
          </cell>
        </row>
        <row r="705">
          <cell r="C705" t="str">
            <v>9935</v>
          </cell>
          <cell r="D705" t="str">
            <v>杜建</v>
          </cell>
          <cell r="E705" t="str">
            <v>589</v>
          </cell>
          <cell r="F705" t="str">
            <v>线束车间</v>
          </cell>
        </row>
        <row r="706">
          <cell r="C706" t="str">
            <v>9936</v>
          </cell>
          <cell r="D706" t="str">
            <v>鲍祥雨</v>
          </cell>
          <cell r="E706" t="str">
            <v>586</v>
          </cell>
          <cell r="F706" t="str">
            <v>接插件车间</v>
          </cell>
        </row>
        <row r="707">
          <cell r="C707" t="str">
            <v>9020</v>
          </cell>
          <cell r="D707" t="str">
            <v>庾杏芬</v>
          </cell>
          <cell r="E707" t="str">
            <v>G325</v>
          </cell>
          <cell r="F707" t="str">
            <v>广州车间</v>
          </cell>
        </row>
        <row r="708">
          <cell r="C708" t="str">
            <v>9937</v>
          </cell>
          <cell r="D708" t="str">
            <v>谭存利</v>
          </cell>
          <cell r="E708" t="str">
            <v>G326</v>
          </cell>
          <cell r="F708" t="str">
            <v>广州车间</v>
          </cell>
        </row>
        <row r="709">
          <cell r="C709" t="str">
            <v>9021</v>
          </cell>
          <cell r="D709" t="str">
            <v>邓广才</v>
          </cell>
          <cell r="E709" t="str">
            <v>G328</v>
          </cell>
          <cell r="F709" t="str">
            <v>广州车间</v>
          </cell>
        </row>
        <row r="710">
          <cell r="C710" t="str">
            <v>9022</v>
          </cell>
          <cell r="D710" t="str">
            <v>邓云</v>
          </cell>
          <cell r="E710" t="str">
            <v>G329</v>
          </cell>
          <cell r="F710" t="str">
            <v>广州车间</v>
          </cell>
        </row>
        <row r="711">
          <cell r="C711" t="str">
            <v>9023</v>
          </cell>
          <cell r="D711" t="str">
            <v>邝满香</v>
          </cell>
          <cell r="E711" t="str">
            <v>G330</v>
          </cell>
          <cell r="F711" t="str">
            <v>广州车间</v>
          </cell>
        </row>
        <row r="712">
          <cell r="C712" t="str">
            <v>9024</v>
          </cell>
          <cell r="D712" t="str">
            <v>韦追</v>
          </cell>
          <cell r="E712" t="str">
            <v>G331</v>
          </cell>
          <cell r="F712" t="str">
            <v>广州车间</v>
          </cell>
        </row>
        <row r="713">
          <cell r="C713" t="str">
            <v>9025</v>
          </cell>
          <cell r="D713" t="str">
            <v>朱江磊</v>
          </cell>
          <cell r="E713" t="str">
            <v>0</v>
          </cell>
          <cell r="F713" t="str">
            <v>西继</v>
          </cell>
        </row>
        <row r="714">
          <cell r="C714" t="str">
            <v>7523</v>
          </cell>
          <cell r="D714" t="str">
            <v>孙雪林</v>
          </cell>
        </row>
        <row r="715">
          <cell r="C715" t="str">
            <v>9026</v>
          </cell>
          <cell r="D715" t="str">
            <v>兰元玲</v>
          </cell>
          <cell r="E715" t="str">
            <v>92</v>
          </cell>
          <cell r="F715" t="str">
            <v>接插件车间</v>
          </cell>
        </row>
        <row r="716">
          <cell r="C716" t="str">
            <v>9027</v>
          </cell>
          <cell r="D716" t="str">
            <v>张娟娟</v>
          </cell>
          <cell r="E716" t="str">
            <v>160</v>
          </cell>
          <cell r="F716" t="str">
            <v>线束车间</v>
          </cell>
        </row>
        <row r="717">
          <cell r="C717" t="str">
            <v>9028</v>
          </cell>
          <cell r="D717" t="str">
            <v>张志莲</v>
          </cell>
          <cell r="E717" t="str">
            <v>133</v>
          </cell>
          <cell r="F717" t="str">
            <v>接插件车间</v>
          </cell>
        </row>
        <row r="718">
          <cell r="C718" t="str">
            <v>9029</v>
          </cell>
          <cell r="D718" t="str">
            <v>段冬梅</v>
          </cell>
          <cell r="E718" t="str">
            <v>163</v>
          </cell>
          <cell r="F718" t="str">
            <v>线束车间</v>
          </cell>
        </row>
        <row r="719">
          <cell r="C719" t="str">
            <v>9030</v>
          </cell>
          <cell r="D719" t="str">
            <v>褚新国</v>
          </cell>
          <cell r="E719" t="str">
            <v>185</v>
          </cell>
          <cell r="F719" t="str">
            <v>后勤部</v>
          </cell>
        </row>
        <row r="720">
          <cell r="C720" t="str">
            <v>9031</v>
          </cell>
          <cell r="D720" t="str">
            <v>闫苗苗</v>
          </cell>
          <cell r="E720" t="str">
            <v>51</v>
          </cell>
          <cell r="F720" t="str">
            <v>线束车间</v>
          </cell>
        </row>
        <row r="721">
          <cell r="C721" t="str">
            <v>9032</v>
          </cell>
          <cell r="D721" t="str">
            <v>李万江</v>
          </cell>
          <cell r="E721" t="str">
            <v>203</v>
          </cell>
          <cell r="F721" t="str">
            <v>接插件车间</v>
          </cell>
        </row>
        <row r="722">
          <cell r="C722" t="str">
            <v>9033</v>
          </cell>
          <cell r="D722" t="str">
            <v>邱妮</v>
          </cell>
          <cell r="E722" t="str">
            <v>242</v>
          </cell>
          <cell r="F722" t="str">
            <v>接插件车间</v>
          </cell>
        </row>
        <row r="723">
          <cell r="C723" t="str">
            <v>9034</v>
          </cell>
          <cell r="D723" t="str">
            <v>曹强</v>
          </cell>
          <cell r="E723" t="str">
            <v>264</v>
          </cell>
          <cell r="F723" t="str">
            <v>接插件车间</v>
          </cell>
        </row>
        <row r="724">
          <cell r="C724" t="str">
            <v>9035</v>
          </cell>
          <cell r="D724" t="str">
            <v>王丹丹</v>
          </cell>
          <cell r="E724" t="str">
            <v>289</v>
          </cell>
          <cell r="F724" t="str">
            <v>线束车间</v>
          </cell>
        </row>
        <row r="725">
          <cell r="C725" t="str">
            <v>9036</v>
          </cell>
          <cell r="D725" t="str">
            <v>胡洁强</v>
          </cell>
          <cell r="E725" t="str">
            <v>290</v>
          </cell>
          <cell r="F725" t="str">
            <v>接插件车间</v>
          </cell>
        </row>
        <row r="726">
          <cell r="C726" t="str">
            <v>9037</v>
          </cell>
          <cell r="D726" t="str">
            <v>李小军</v>
          </cell>
          <cell r="E726" t="str">
            <v>327</v>
          </cell>
          <cell r="F726" t="str">
            <v>接插件车间</v>
          </cell>
        </row>
        <row r="727">
          <cell r="C727" t="str">
            <v>9038</v>
          </cell>
          <cell r="D727" t="str">
            <v>唐美艳</v>
          </cell>
          <cell r="E727" t="str">
            <v>336</v>
          </cell>
          <cell r="F727" t="str">
            <v>接插件车间</v>
          </cell>
        </row>
        <row r="728">
          <cell r="C728" t="str">
            <v>9039</v>
          </cell>
          <cell r="D728" t="str">
            <v>朱家宝</v>
          </cell>
          <cell r="E728" t="str">
            <v>376</v>
          </cell>
          <cell r="F728" t="str">
            <v>接插件车间</v>
          </cell>
        </row>
        <row r="729">
          <cell r="C729" t="str">
            <v>9040</v>
          </cell>
          <cell r="D729" t="str">
            <v>黄海艳</v>
          </cell>
          <cell r="E729" t="str">
            <v>381</v>
          </cell>
          <cell r="F729" t="str">
            <v>线束车间</v>
          </cell>
        </row>
        <row r="730">
          <cell r="C730" t="str">
            <v>9938</v>
          </cell>
          <cell r="D730" t="str">
            <v>张春香</v>
          </cell>
          <cell r="E730" t="str">
            <v>670</v>
          </cell>
          <cell r="F730" t="str">
            <v>接插件车间</v>
          </cell>
        </row>
        <row r="731">
          <cell r="C731" t="str">
            <v>9939</v>
          </cell>
          <cell r="D731" t="str">
            <v>张春连</v>
          </cell>
          <cell r="E731" t="str">
            <v>671</v>
          </cell>
          <cell r="F731" t="str">
            <v>接插件车间</v>
          </cell>
        </row>
        <row r="732">
          <cell r="C732" t="str">
            <v>9940</v>
          </cell>
          <cell r="D732" t="str">
            <v>张春梅</v>
          </cell>
          <cell r="E732" t="str">
            <v>672</v>
          </cell>
          <cell r="F732" t="str">
            <v>接插件车间</v>
          </cell>
        </row>
        <row r="733">
          <cell r="C733" t="str">
            <v>9941</v>
          </cell>
          <cell r="D733" t="str">
            <v>转云峰</v>
          </cell>
          <cell r="E733" t="str">
            <v>673</v>
          </cell>
          <cell r="F733" t="str">
            <v>接插件车间</v>
          </cell>
        </row>
        <row r="734">
          <cell r="C734" t="str">
            <v>9942</v>
          </cell>
          <cell r="D734" t="str">
            <v>郭玲</v>
          </cell>
          <cell r="E734" t="str">
            <v>158</v>
          </cell>
          <cell r="F734" t="str">
            <v>线束车间</v>
          </cell>
        </row>
        <row r="735">
          <cell r="C735" t="str">
            <v>9943</v>
          </cell>
          <cell r="D735" t="str">
            <v>赵丽峰</v>
          </cell>
          <cell r="E735" t="str">
            <v>748</v>
          </cell>
          <cell r="F735" t="str">
            <v>线束车间</v>
          </cell>
        </row>
        <row r="736">
          <cell r="C736" t="str">
            <v>9041</v>
          </cell>
          <cell r="D736" t="str">
            <v>谢美珠</v>
          </cell>
          <cell r="F736" t="str">
            <v>广州车间</v>
          </cell>
        </row>
        <row r="737">
          <cell r="C737" t="str">
            <v>9042</v>
          </cell>
          <cell r="D737" t="str">
            <v>萧笑芳</v>
          </cell>
          <cell r="F737" t="str">
            <v>广州车间</v>
          </cell>
        </row>
        <row r="738">
          <cell r="C738" t="str">
            <v>9043</v>
          </cell>
          <cell r="D738" t="str">
            <v>庾雪琼</v>
          </cell>
          <cell r="F738" t="str">
            <v>广州车间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D1" t="str">
            <v>职员代码</v>
          </cell>
          <cell r="E1" t="str">
            <v>职员姓名</v>
          </cell>
          <cell r="F1" t="str">
            <v>工作日</v>
          </cell>
          <cell r="G1" t="str">
            <v>基本工资</v>
          </cell>
          <cell r="H1" t="str">
            <v>加班费</v>
          </cell>
          <cell r="I1" t="str">
            <v>职务津贴</v>
          </cell>
          <cell r="J1" t="str">
            <v>绩效工资</v>
          </cell>
          <cell r="K1" t="str">
            <v>资职补贴</v>
          </cell>
          <cell r="L1" t="str">
            <v>工龄补贴</v>
          </cell>
          <cell r="M1" t="str">
            <v>浮动工资</v>
          </cell>
          <cell r="N1" t="str">
            <v>其他</v>
          </cell>
          <cell r="O1" t="str">
            <v>奖金</v>
          </cell>
          <cell r="P1" t="str">
            <v>高温费</v>
          </cell>
          <cell r="Q1" t="str">
            <v>奖励</v>
          </cell>
          <cell r="R1" t="str">
            <v>扣款</v>
          </cell>
          <cell r="S1" t="str">
            <v>应发工资</v>
          </cell>
          <cell r="T1" t="str">
            <v>独生费</v>
          </cell>
          <cell r="U1" t="str">
            <v>劳动保险金</v>
          </cell>
          <cell r="V1" t="str">
            <v>公积金</v>
          </cell>
          <cell r="W1" t="str">
            <v>工会费</v>
          </cell>
          <cell r="X1" t="str">
            <v>个调税</v>
          </cell>
          <cell r="Y1" t="str">
            <v>扣款总额</v>
          </cell>
          <cell r="Z1" t="str">
            <v>实发工资</v>
          </cell>
          <cell r="AA1" t="str">
            <v>个人账号</v>
          </cell>
        </row>
        <row r="2">
          <cell r="D2" t="str">
            <v>1001</v>
          </cell>
          <cell r="E2" t="str">
            <v>陈前显</v>
          </cell>
          <cell r="F2">
            <v>44.25</v>
          </cell>
          <cell r="G2">
            <v>2500</v>
          </cell>
          <cell r="H2">
            <v>0</v>
          </cell>
          <cell r="I2">
            <v>1000</v>
          </cell>
          <cell r="J2">
            <v>1000</v>
          </cell>
          <cell r="K2">
            <v>0</v>
          </cell>
          <cell r="L2">
            <v>200</v>
          </cell>
          <cell r="M2">
            <v>4500.49</v>
          </cell>
          <cell r="N2">
            <v>0</v>
          </cell>
          <cell r="O2">
            <v>0</v>
          </cell>
          <cell r="P2">
            <v>0</v>
          </cell>
          <cell r="Q2">
            <v>260</v>
          </cell>
          <cell r="R2">
            <v>184</v>
          </cell>
          <cell r="S2">
            <v>9276.49</v>
          </cell>
          <cell r="T2">
            <v>0</v>
          </cell>
          <cell r="U2">
            <v>517.5</v>
          </cell>
          <cell r="V2">
            <v>0</v>
          </cell>
          <cell r="W2">
            <v>10</v>
          </cell>
          <cell r="X2">
            <v>0</v>
          </cell>
          <cell r="Y2">
            <v>527.5</v>
          </cell>
          <cell r="Z2">
            <v>8748.99</v>
          </cell>
          <cell r="AA2" t="str">
            <v>6228480038116002577</v>
          </cell>
          <cell r="AB2">
            <v>9276.4942499999997</v>
          </cell>
          <cell r="AC2">
            <v>4.2499999999563443E-3</v>
          </cell>
        </row>
        <row r="3">
          <cell r="D3" t="str">
            <v>1004</v>
          </cell>
          <cell r="E3" t="str">
            <v>李丽</v>
          </cell>
          <cell r="F3">
            <v>33.81</v>
          </cell>
          <cell r="G3">
            <v>2500</v>
          </cell>
          <cell r="H3">
            <v>0</v>
          </cell>
          <cell r="I3">
            <v>500</v>
          </cell>
          <cell r="J3">
            <v>1000</v>
          </cell>
          <cell r="K3">
            <v>0</v>
          </cell>
          <cell r="L3">
            <v>200</v>
          </cell>
          <cell r="M3">
            <v>2251.81</v>
          </cell>
          <cell r="N3">
            <v>0</v>
          </cell>
          <cell r="O3">
            <v>0</v>
          </cell>
          <cell r="P3">
            <v>0</v>
          </cell>
          <cell r="Q3">
            <v>200</v>
          </cell>
          <cell r="R3">
            <v>0</v>
          </cell>
          <cell r="S3">
            <v>6651.81</v>
          </cell>
          <cell r="T3">
            <v>0</v>
          </cell>
          <cell r="U3">
            <v>517.5</v>
          </cell>
          <cell r="V3">
            <v>254</v>
          </cell>
          <cell r="W3">
            <v>10</v>
          </cell>
          <cell r="X3">
            <v>0</v>
          </cell>
          <cell r="Y3">
            <v>781.5</v>
          </cell>
          <cell r="Z3">
            <v>5870.31</v>
          </cell>
          <cell r="AA3" t="str">
            <v>6228480038116017971</v>
          </cell>
          <cell r="AB3">
            <v>6651.8071</v>
          </cell>
          <cell r="AC3">
            <v>-2.9000000004089088E-3</v>
          </cell>
        </row>
        <row r="4">
          <cell r="D4" t="str">
            <v>1037</v>
          </cell>
          <cell r="E4" t="str">
            <v>徐伟勇</v>
          </cell>
          <cell r="F4">
            <v>39</v>
          </cell>
          <cell r="G4">
            <v>2480</v>
          </cell>
          <cell r="H4">
            <v>0</v>
          </cell>
          <cell r="I4">
            <v>200</v>
          </cell>
          <cell r="J4">
            <v>0</v>
          </cell>
          <cell r="K4">
            <v>0</v>
          </cell>
          <cell r="L4">
            <v>200</v>
          </cell>
          <cell r="M4">
            <v>4793.5</v>
          </cell>
          <cell r="N4">
            <v>0</v>
          </cell>
          <cell r="O4">
            <v>0</v>
          </cell>
          <cell r="P4">
            <v>0</v>
          </cell>
          <cell r="Q4">
            <v>200</v>
          </cell>
          <cell r="R4">
            <v>80</v>
          </cell>
          <cell r="S4">
            <v>7793.5</v>
          </cell>
          <cell r="T4">
            <v>0</v>
          </cell>
          <cell r="U4">
            <v>517.5</v>
          </cell>
          <cell r="V4">
            <v>0</v>
          </cell>
          <cell r="W4">
            <v>10</v>
          </cell>
          <cell r="X4">
            <v>0</v>
          </cell>
          <cell r="Y4">
            <v>527.5</v>
          </cell>
          <cell r="Z4">
            <v>7266</v>
          </cell>
          <cell r="AA4" t="str">
            <v>6228480038116041872</v>
          </cell>
          <cell r="AB4">
            <v>7793.5</v>
          </cell>
          <cell r="AC4">
            <v>0</v>
          </cell>
        </row>
        <row r="5">
          <cell r="D5" t="str">
            <v>1039</v>
          </cell>
          <cell r="E5" t="str">
            <v>陈志华</v>
          </cell>
          <cell r="F5">
            <v>50.63</v>
          </cell>
          <cell r="G5">
            <v>2480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200</v>
          </cell>
          <cell r="M5">
            <v>7139.7</v>
          </cell>
          <cell r="N5">
            <v>14</v>
          </cell>
          <cell r="O5">
            <v>0</v>
          </cell>
          <cell r="P5">
            <v>0</v>
          </cell>
          <cell r="Q5">
            <v>300</v>
          </cell>
          <cell r="R5">
            <v>20</v>
          </cell>
          <cell r="S5">
            <v>10113.700000000001</v>
          </cell>
          <cell r="T5">
            <v>0</v>
          </cell>
          <cell r="U5">
            <v>517.5</v>
          </cell>
          <cell r="V5">
            <v>254</v>
          </cell>
          <cell r="W5">
            <v>10</v>
          </cell>
          <cell r="X5">
            <v>0</v>
          </cell>
          <cell r="Y5">
            <v>781.5</v>
          </cell>
          <cell r="Z5">
            <v>9332.2000000000007</v>
          </cell>
          <cell r="AA5" t="str">
            <v>9559980030321478114</v>
          </cell>
          <cell r="AB5">
            <v>10113.700000000001</v>
          </cell>
          <cell r="AC5">
            <v>0</v>
          </cell>
        </row>
        <row r="6">
          <cell r="D6" t="str">
            <v>1040</v>
          </cell>
          <cell r="E6" t="str">
            <v>王国华</v>
          </cell>
          <cell r="F6">
            <v>40.799999999999997</v>
          </cell>
          <cell r="G6">
            <v>2480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200</v>
          </cell>
          <cell r="M6">
            <v>5272</v>
          </cell>
          <cell r="N6">
            <v>100</v>
          </cell>
          <cell r="O6">
            <v>0</v>
          </cell>
          <cell r="P6">
            <v>0</v>
          </cell>
          <cell r="Q6">
            <v>200</v>
          </cell>
          <cell r="R6">
            <v>30</v>
          </cell>
          <cell r="S6">
            <v>8222</v>
          </cell>
          <cell r="T6">
            <v>0</v>
          </cell>
          <cell r="U6">
            <v>517.5</v>
          </cell>
          <cell r="V6">
            <v>0</v>
          </cell>
          <cell r="W6">
            <v>10</v>
          </cell>
          <cell r="X6">
            <v>0</v>
          </cell>
          <cell r="Y6">
            <v>527.5</v>
          </cell>
          <cell r="Z6">
            <v>7694.5</v>
          </cell>
          <cell r="AA6" t="str">
            <v>6228480038116035478</v>
          </cell>
          <cell r="AB6">
            <v>8222</v>
          </cell>
          <cell r="AC6">
            <v>0</v>
          </cell>
        </row>
        <row r="7">
          <cell r="D7" t="str">
            <v>1042</v>
          </cell>
          <cell r="E7" t="str">
            <v>唐卫忠</v>
          </cell>
          <cell r="F7">
            <v>49</v>
          </cell>
          <cell r="G7">
            <v>2480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200</v>
          </cell>
          <cell r="M7">
            <v>5605</v>
          </cell>
          <cell r="N7">
            <v>0</v>
          </cell>
          <cell r="O7">
            <v>0</v>
          </cell>
          <cell r="P7">
            <v>0</v>
          </cell>
          <cell r="Q7">
            <v>200</v>
          </cell>
          <cell r="R7">
            <v>150</v>
          </cell>
          <cell r="S7">
            <v>8335</v>
          </cell>
          <cell r="T7">
            <v>0</v>
          </cell>
          <cell r="U7">
            <v>517.5</v>
          </cell>
          <cell r="V7">
            <v>0</v>
          </cell>
          <cell r="W7">
            <v>0</v>
          </cell>
          <cell r="X7">
            <v>0</v>
          </cell>
          <cell r="Y7">
            <v>517.5</v>
          </cell>
          <cell r="Z7">
            <v>7817.5</v>
          </cell>
          <cell r="AA7" t="str">
            <v>6228480038031288673</v>
          </cell>
          <cell r="AB7">
            <v>8335</v>
          </cell>
          <cell r="AC7">
            <v>0</v>
          </cell>
        </row>
        <row r="8">
          <cell r="D8" t="str">
            <v>1044</v>
          </cell>
          <cell r="E8" t="str">
            <v>付龙飞</v>
          </cell>
          <cell r="F8">
            <v>44.25</v>
          </cell>
          <cell r="G8">
            <v>2480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200</v>
          </cell>
          <cell r="M8">
            <v>4821.25</v>
          </cell>
          <cell r="N8">
            <v>88</v>
          </cell>
          <cell r="O8">
            <v>0</v>
          </cell>
          <cell r="P8">
            <v>0</v>
          </cell>
          <cell r="Q8">
            <v>200</v>
          </cell>
          <cell r="R8">
            <v>0</v>
          </cell>
          <cell r="S8">
            <v>7789.25</v>
          </cell>
          <cell r="T8">
            <v>0</v>
          </cell>
          <cell r="U8">
            <v>517.5</v>
          </cell>
          <cell r="V8">
            <v>254</v>
          </cell>
          <cell r="W8">
            <v>0</v>
          </cell>
          <cell r="X8">
            <v>0</v>
          </cell>
          <cell r="Y8">
            <v>771.5</v>
          </cell>
          <cell r="Z8">
            <v>7017.75</v>
          </cell>
          <cell r="AA8" t="str">
            <v>6228480038116007071</v>
          </cell>
          <cell r="AB8">
            <v>7789.25</v>
          </cell>
          <cell r="AC8">
            <v>0</v>
          </cell>
        </row>
        <row r="9">
          <cell r="D9" t="str">
            <v>1047</v>
          </cell>
          <cell r="E9" t="str">
            <v>吴进英</v>
          </cell>
          <cell r="F9">
            <v>40.5</v>
          </cell>
          <cell r="G9">
            <v>2480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120</v>
          </cell>
          <cell r="M9">
            <v>4542.7</v>
          </cell>
          <cell r="N9">
            <v>120</v>
          </cell>
          <cell r="O9">
            <v>0</v>
          </cell>
          <cell r="P9">
            <v>0</v>
          </cell>
          <cell r="Q9">
            <v>200</v>
          </cell>
          <cell r="R9">
            <v>0</v>
          </cell>
          <cell r="S9">
            <v>7462.7</v>
          </cell>
          <cell r="T9">
            <v>0</v>
          </cell>
          <cell r="U9">
            <v>517.5</v>
          </cell>
          <cell r="V9">
            <v>0</v>
          </cell>
          <cell r="W9">
            <v>0</v>
          </cell>
          <cell r="X9">
            <v>0</v>
          </cell>
          <cell r="Y9">
            <v>517.5</v>
          </cell>
          <cell r="Z9">
            <v>6945.2</v>
          </cell>
          <cell r="AA9" t="str">
            <v>6228480038134346774</v>
          </cell>
          <cell r="AB9">
            <v>7462.7</v>
          </cell>
          <cell r="AC9">
            <v>0</v>
          </cell>
        </row>
        <row r="10">
          <cell r="D10" t="str">
            <v>1050</v>
          </cell>
          <cell r="E10" t="str">
            <v>卿乐芝</v>
          </cell>
          <cell r="F10">
            <v>42</v>
          </cell>
          <cell r="G10">
            <v>2480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200</v>
          </cell>
          <cell r="M10">
            <v>5080</v>
          </cell>
          <cell r="N10">
            <v>0</v>
          </cell>
          <cell r="O10">
            <v>0</v>
          </cell>
          <cell r="P10">
            <v>0</v>
          </cell>
          <cell r="Q10">
            <v>320</v>
          </cell>
          <cell r="R10">
            <v>0</v>
          </cell>
          <cell r="S10">
            <v>8080</v>
          </cell>
          <cell r="T10">
            <v>0</v>
          </cell>
          <cell r="U10">
            <v>517.5</v>
          </cell>
          <cell r="V10">
            <v>254</v>
          </cell>
          <cell r="W10">
            <v>10</v>
          </cell>
          <cell r="X10">
            <v>0</v>
          </cell>
          <cell r="Y10">
            <v>781.5</v>
          </cell>
          <cell r="Z10">
            <v>7298.5</v>
          </cell>
          <cell r="AA10" t="str">
            <v>6228480038116027871</v>
          </cell>
          <cell r="AB10">
            <v>8080</v>
          </cell>
          <cell r="AC10">
            <v>0</v>
          </cell>
        </row>
        <row r="11">
          <cell r="D11" t="str">
            <v>1051</v>
          </cell>
          <cell r="E11" t="str">
            <v>徐志平</v>
          </cell>
          <cell r="F11">
            <v>33.880000000000003</v>
          </cell>
          <cell r="G11">
            <v>2480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200</v>
          </cell>
          <cell r="M11">
            <v>3449</v>
          </cell>
          <cell r="N11">
            <v>0</v>
          </cell>
          <cell r="O11">
            <v>0</v>
          </cell>
          <cell r="P11">
            <v>0</v>
          </cell>
          <cell r="Q11">
            <v>200</v>
          </cell>
          <cell r="R11">
            <v>50</v>
          </cell>
          <cell r="S11">
            <v>6279</v>
          </cell>
          <cell r="T11">
            <v>0</v>
          </cell>
          <cell r="U11">
            <v>517.5</v>
          </cell>
          <cell r="V11">
            <v>0</v>
          </cell>
          <cell r="W11">
            <v>0</v>
          </cell>
          <cell r="X11">
            <v>0</v>
          </cell>
          <cell r="Y11">
            <v>517.5</v>
          </cell>
          <cell r="Z11">
            <v>5761.5</v>
          </cell>
          <cell r="AA11" t="str">
            <v>6228480038116042177</v>
          </cell>
          <cell r="AB11">
            <v>6279</v>
          </cell>
          <cell r="AC11">
            <v>0</v>
          </cell>
        </row>
        <row r="12">
          <cell r="D12" t="str">
            <v>1053</v>
          </cell>
          <cell r="E12" t="str">
            <v>孙华弟</v>
          </cell>
          <cell r="F12">
            <v>29.05</v>
          </cell>
          <cell r="G12">
            <v>2480</v>
          </cell>
          <cell r="H12">
            <v>0</v>
          </cell>
          <cell r="I12">
            <v>200</v>
          </cell>
          <cell r="J12">
            <v>0</v>
          </cell>
          <cell r="K12">
            <v>0</v>
          </cell>
          <cell r="L12">
            <v>200</v>
          </cell>
          <cell r="M12">
            <v>2937.83</v>
          </cell>
          <cell r="N12">
            <v>0</v>
          </cell>
          <cell r="O12">
            <v>0</v>
          </cell>
          <cell r="P12">
            <v>0</v>
          </cell>
          <cell r="Q12">
            <v>100</v>
          </cell>
          <cell r="R12">
            <v>10</v>
          </cell>
          <cell r="S12">
            <v>5907.83</v>
          </cell>
          <cell r="T12">
            <v>0</v>
          </cell>
          <cell r="U12">
            <v>517.5</v>
          </cell>
          <cell r="V12">
            <v>254</v>
          </cell>
          <cell r="W12">
            <v>10</v>
          </cell>
          <cell r="X12">
            <v>0</v>
          </cell>
          <cell r="Y12">
            <v>781.5</v>
          </cell>
          <cell r="Z12">
            <v>5126.33</v>
          </cell>
          <cell r="AA12" t="str">
            <v>6228480038116031972</v>
          </cell>
          <cell r="AB12">
            <v>5907.8249999999998</v>
          </cell>
          <cell r="AC12">
            <v>-5.0000000001091394E-3</v>
          </cell>
        </row>
        <row r="13">
          <cell r="D13" t="str">
            <v>1055</v>
          </cell>
          <cell r="E13" t="str">
            <v>孟祥峰</v>
          </cell>
          <cell r="F13">
            <v>43.5</v>
          </cell>
          <cell r="G13">
            <v>2480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200</v>
          </cell>
          <cell r="M13">
            <v>5632.75</v>
          </cell>
          <cell r="N13">
            <v>104</v>
          </cell>
          <cell r="O13">
            <v>0</v>
          </cell>
          <cell r="P13">
            <v>0</v>
          </cell>
          <cell r="Q13">
            <v>200</v>
          </cell>
          <cell r="R13">
            <v>70</v>
          </cell>
          <cell r="S13">
            <v>8546.75</v>
          </cell>
          <cell r="T13">
            <v>0</v>
          </cell>
          <cell r="U13">
            <v>517.5</v>
          </cell>
          <cell r="V13">
            <v>0</v>
          </cell>
          <cell r="W13">
            <v>0</v>
          </cell>
          <cell r="X13">
            <v>0</v>
          </cell>
          <cell r="Y13">
            <v>517.5</v>
          </cell>
          <cell r="Z13">
            <v>8029.25</v>
          </cell>
          <cell r="AA13" t="str">
            <v>6228480038116025073</v>
          </cell>
          <cell r="AB13">
            <v>8546.75</v>
          </cell>
          <cell r="AC13">
            <v>0</v>
          </cell>
        </row>
        <row r="14">
          <cell r="D14" t="str">
            <v>1087</v>
          </cell>
          <cell r="E14" t="str">
            <v>徐德祥</v>
          </cell>
          <cell r="F14">
            <v>42</v>
          </cell>
          <cell r="G14">
            <v>2480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200</v>
          </cell>
          <cell r="M14">
            <v>4450</v>
          </cell>
          <cell r="N14">
            <v>112</v>
          </cell>
          <cell r="O14">
            <v>0</v>
          </cell>
          <cell r="P14">
            <v>0</v>
          </cell>
          <cell r="Q14">
            <v>200</v>
          </cell>
          <cell r="R14">
            <v>30</v>
          </cell>
          <cell r="S14">
            <v>7412</v>
          </cell>
          <cell r="T14">
            <v>0</v>
          </cell>
          <cell r="U14">
            <v>517.5</v>
          </cell>
          <cell r="V14">
            <v>0</v>
          </cell>
          <cell r="W14">
            <v>10</v>
          </cell>
          <cell r="X14">
            <v>0</v>
          </cell>
          <cell r="Y14">
            <v>527.5</v>
          </cell>
          <cell r="Z14">
            <v>6884.5</v>
          </cell>
          <cell r="AA14" t="str">
            <v>6228480038116041476</v>
          </cell>
          <cell r="AB14">
            <v>7412</v>
          </cell>
          <cell r="AC14">
            <v>0</v>
          </cell>
        </row>
        <row r="15">
          <cell r="D15" t="str">
            <v>1092</v>
          </cell>
          <cell r="E15" t="str">
            <v>许成忠</v>
          </cell>
          <cell r="F15">
            <v>34.5</v>
          </cell>
          <cell r="G15">
            <v>2480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200</v>
          </cell>
          <cell r="M15">
            <v>5407.39</v>
          </cell>
          <cell r="N15">
            <v>65</v>
          </cell>
          <cell r="O15">
            <v>0</v>
          </cell>
          <cell r="P15">
            <v>0</v>
          </cell>
          <cell r="Q15">
            <v>205</v>
          </cell>
          <cell r="R15">
            <v>30</v>
          </cell>
          <cell r="S15">
            <v>8327.39</v>
          </cell>
          <cell r="T15">
            <v>0</v>
          </cell>
          <cell r="U15">
            <v>517.5</v>
          </cell>
          <cell r="V15">
            <v>0</v>
          </cell>
          <cell r="W15">
            <v>0</v>
          </cell>
          <cell r="X15">
            <v>0</v>
          </cell>
          <cell r="Y15">
            <v>517.5</v>
          </cell>
          <cell r="Z15">
            <v>7809.89</v>
          </cell>
          <cell r="AA15" t="str">
            <v>6228480038116042375</v>
          </cell>
          <cell r="AB15">
            <v>8327.39</v>
          </cell>
          <cell r="AC15">
            <v>0</v>
          </cell>
        </row>
        <row r="16">
          <cell r="D16" t="str">
            <v>1093</v>
          </cell>
          <cell r="E16" t="str">
            <v>张体江</v>
          </cell>
          <cell r="F16">
            <v>40.130000000000003</v>
          </cell>
          <cell r="G16">
            <v>2480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200</v>
          </cell>
          <cell r="M16">
            <v>6178.05</v>
          </cell>
          <cell r="N16">
            <v>97</v>
          </cell>
          <cell r="O16">
            <v>0</v>
          </cell>
          <cell r="P16">
            <v>0</v>
          </cell>
          <cell r="Q16">
            <v>200</v>
          </cell>
          <cell r="R16">
            <v>25</v>
          </cell>
          <cell r="S16">
            <v>9130.0499999999993</v>
          </cell>
          <cell r="T16">
            <v>0</v>
          </cell>
          <cell r="U16">
            <v>517.5</v>
          </cell>
          <cell r="V16">
            <v>0</v>
          </cell>
          <cell r="W16">
            <v>10</v>
          </cell>
          <cell r="X16">
            <v>0</v>
          </cell>
          <cell r="Y16">
            <v>527.5</v>
          </cell>
          <cell r="Z16">
            <v>8602.5499999999993</v>
          </cell>
          <cell r="AA16" t="str">
            <v>6228480030718270512</v>
          </cell>
          <cell r="AB16">
            <v>9130.0475000000006</v>
          </cell>
          <cell r="AC16">
            <v>-2.4999999986903276E-3</v>
          </cell>
        </row>
        <row r="17">
          <cell r="D17" t="str">
            <v>1100</v>
          </cell>
          <cell r="E17" t="str">
            <v>康志荣</v>
          </cell>
          <cell r="F17">
            <v>36</v>
          </cell>
          <cell r="G17">
            <v>2480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180</v>
          </cell>
          <cell r="M17">
            <v>6027.88</v>
          </cell>
          <cell r="N17">
            <v>62</v>
          </cell>
          <cell r="O17">
            <v>0</v>
          </cell>
          <cell r="P17">
            <v>0</v>
          </cell>
          <cell r="Q17">
            <v>200</v>
          </cell>
          <cell r="R17">
            <v>55</v>
          </cell>
          <cell r="S17">
            <v>8894.8799999999992</v>
          </cell>
          <cell r="T17">
            <v>0</v>
          </cell>
          <cell r="U17">
            <v>517.5</v>
          </cell>
          <cell r="V17">
            <v>254</v>
          </cell>
          <cell r="W17">
            <v>10</v>
          </cell>
          <cell r="X17">
            <v>0</v>
          </cell>
          <cell r="Y17">
            <v>781.5</v>
          </cell>
          <cell r="Z17">
            <v>8113.38</v>
          </cell>
          <cell r="AA17" t="str">
            <v>6228480038116015876</v>
          </cell>
          <cell r="AB17">
            <v>8894.880000000001</v>
          </cell>
          <cell r="AC17">
            <v>0</v>
          </cell>
        </row>
        <row r="18">
          <cell r="D18" t="str">
            <v>1111</v>
          </cell>
          <cell r="E18" t="str">
            <v>王纪明</v>
          </cell>
          <cell r="F18">
            <v>19.5</v>
          </cell>
          <cell r="G18">
            <v>2480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180</v>
          </cell>
          <cell r="M18">
            <v>1225</v>
          </cell>
          <cell r="N18">
            <v>56</v>
          </cell>
          <cell r="O18">
            <v>0</v>
          </cell>
          <cell r="P18">
            <v>0</v>
          </cell>
          <cell r="Q18">
            <v>20</v>
          </cell>
          <cell r="R18">
            <v>20</v>
          </cell>
          <cell r="S18">
            <v>3941</v>
          </cell>
          <cell r="T18">
            <v>0</v>
          </cell>
          <cell r="U18">
            <v>517.5</v>
          </cell>
          <cell r="V18">
            <v>0</v>
          </cell>
          <cell r="W18">
            <v>10</v>
          </cell>
          <cell r="X18">
            <v>0</v>
          </cell>
          <cell r="Y18">
            <v>527.5</v>
          </cell>
          <cell r="Z18">
            <v>3413.5</v>
          </cell>
          <cell r="AA18" t="str">
            <v>6228480038116035874</v>
          </cell>
          <cell r="AB18">
            <v>3941</v>
          </cell>
          <cell r="AC18">
            <v>0</v>
          </cell>
        </row>
        <row r="19">
          <cell r="D19" t="str">
            <v>1131</v>
          </cell>
          <cell r="E19" t="str">
            <v>周敏</v>
          </cell>
          <cell r="F19">
            <v>39.25</v>
          </cell>
          <cell r="G19">
            <v>2480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200</v>
          </cell>
          <cell r="M19">
            <v>4840.13</v>
          </cell>
          <cell r="N19">
            <v>96</v>
          </cell>
          <cell r="O19">
            <v>0</v>
          </cell>
          <cell r="P19">
            <v>0</v>
          </cell>
          <cell r="Q19">
            <v>285</v>
          </cell>
          <cell r="R19">
            <v>5</v>
          </cell>
          <cell r="S19">
            <v>7896.13</v>
          </cell>
          <cell r="T19">
            <v>0</v>
          </cell>
          <cell r="U19">
            <v>517.5</v>
          </cell>
          <cell r="V19">
            <v>0</v>
          </cell>
          <cell r="W19">
            <v>0</v>
          </cell>
          <cell r="X19">
            <v>0</v>
          </cell>
          <cell r="Y19">
            <v>517.5</v>
          </cell>
          <cell r="Z19">
            <v>7378.63</v>
          </cell>
          <cell r="AA19" t="str">
            <v>6228480038116054172</v>
          </cell>
          <cell r="AB19">
            <v>7896.125</v>
          </cell>
          <cell r="AC19">
            <v>-5.0000000001091394E-3</v>
          </cell>
        </row>
        <row r="20">
          <cell r="D20" t="str">
            <v>1133</v>
          </cell>
          <cell r="E20" t="str">
            <v>汪见文</v>
          </cell>
          <cell r="F20">
            <v>39.25</v>
          </cell>
          <cell r="G20">
            <v>2480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180</v>
          </cell>
          <cell r="M20">
            <v>4840.13</v>
          </cell>
          <cell r="N20">
            <v>96</v>
          </cell>
          <cell r="O20">
            <v>0</v>
          </cell>
          <cell r="P20">
            <v>0</v>
          </cell>
          <cell r="Q20">
            <v>320</v>
          </cell>
          <cell r="R20">
            <v>20</v>
          </cell>
          <cell r="S20">
            <v>7896.13</v>
          </cell>
          <cell r="T20">
            <v>0</v>
          </cell>
          <cell r="U20">
            <v>517.5</v>
          </cell>
          <cell r="V20">
            <v>0</v>
          </cell>
          <cell r="W20">
            <v>0</v>
          </cell>
          <cell r="X20">
            <v>0</v>
          </cell>
          <cell r="Y20">
            <v>517.5</v>
          </cell>
          <cell r="Z20">
            <v>7378.63</v>
          </cell>
          <cell r="AA20" t="str">
            <v>6228480038116033770</v>
          </cell>
          <cell r="AB20">
            <v>7896.125</v>
          </cell>
          <cell r="AC20">
            <v>-5.0000000001091394E-3</v>
          </cell>
        </row>
        <row r="21">
          <cell r="D21" t="str">
            <v>1136</v>
          </cell>
          <cell r="E21" t="str">
            <v>吴林祥</v>
          </cell>
          <cell r="F21">
            <v>33.75</v>
          </cell>
          <cell r="G21">
            <v>2480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160</v>
          </cell>
          <cell r="M21">
            <v>2751.25</v>
          </cell>
          <cell r="N21">
            <v>0</v>
          </cell>
          <cell r="O21">
            <v>0</v>
          </cell>
          <cell r="P21">
            <v>0</v>
          </cell>
          <cell r="Q21">
            <v>200</v>
          </cell>
          <cell r="R21">
            <v>0</v>
          </cell>
          <cell r="S21">
            <v>5591.25</v>
          </cell>
          <cell r="T21">
            <v>0</v>
          </cell>
          <cell r="U21">
            <v>0</v>
          </cell>
          <cell r="V21">
            <v>0</v>
          </cell>
          <cell r="W21">
            <v>10</v>
          </cell>
          <cell r="X21">
            <v>0</v>
          </cell>
          <cell r="Y21">
            <v>10</v>
          </cell>
          <cell r="Z21">
            <v>5581.25</v>
          </cell>
          <cell r="AA21" t="str">
            <v>6228480038116039678</v>
          </cell>
          <cell r="AB21">
            <v>5591.25</v>
          </cell>
          <cell r="AC21">
            <v>0</v>
          </cell>
        </row>
        <row r="22">
          <cell r="D22" t="str">
            <v>1155</v>
          </cell>
          <cell r="E22" t="str">
            <v>余金法</v>
          </cell>
          <cell r="F22">
            <v>30</v>
          </cell>
          <cell r="G22">
            <v>2480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160</v>
          </cell>
          <cell r="M22">
            <v>2470</v>
          </cell>
          <cell r="N22">
            <v>80</v>
          </cell>
          <cell r="O22">
            <v>0</v>
          </cell>
          <cell r="P22">
            <v>0</v>
          </cell>
          <cell r="Q22">
            <v>0</v>
          </cell>
          <cell r="R22">
            <v>105.3</v>
          </cell>
          <cell r="S22">
            <v>5084.7</v>
          </cell>
          <cell r="T22">
            <v>0</v>
          </cell>
          <cell r="U22">
            <v>517.5</v>
          </cell>
          <cell r="V22">
            <v>0</v>
          </cell>
          <cell r="W22">
            <v>0</v>
          </cell>
          <cell r="X22">
            <v>0</v>
          </cell>
          <cell r="Y22">
            <v>517.5</v>
          </cell>
          <cell r="Z22">
            <v>4567.2</v>
          </cell>
          <cell r="AA22" t="str">
            <v>6228480038116046178</v>
          </cell>
          <cell r="AB22">
            <v>5084.7</v>
          </cell>
          <cell r="AC22">
            <v>0</v>
          </cell>
        </row>
        <row r="23">
          <cell r="D23" t="str">
            <v>1170</v>
          </cell>
          <cell r="E23" t="str">
            <v>齐中英</v>
          </cell>
          <cell r="F23">
            <v>39</v>
          </cell>
          <cell r="G23">
            <v>2480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160</v>
          </cell>
          <cell r="M23">
            <v>4239.7</v>
          </cell>
          <cell r="N23">
            <v>120</v>
          </cell>
          <cell r="O23">
            <v>0</v>
          </cell>
          <cell r="P23">
            <v>0</v>
          </cell>
          <cell r="Q23">
            <v>200</v>
          </cell>
          <cell r="R23">
            <v>0</v>
          </cell>
          <cell r="S23">
            <v>7199.7</v>
          </cell>
          <cell r="T23">
            <v>0</v>
          </cell>
          <cell r="U23">
            <v>517.5</v>
          </cell>
          <cell r="V23">
            <v>0</v>
          </cell>
          <cell r="W23">
            <v>0</v>
          </cell>
          <cell r="X23">
            <v>0</v>
          </cell>
          <cell r="Y23">
            <v>517.5</v>
          </cell>
          <cell r="Z23">
            <v>6682.2</v>
          </cell>
          <cell r="AA23" t="str">
            <v>6228480038116027475</v>
          </cell>
          <cell r="AB23">
            <v>7199.7000000000007</v>
          </cell>
          <cell r="AC23">
            <v>0</v>
          </cell>
        </row>
        <row r="24">
          <cell r="D24" t="str">
            <v>1173</v>
          </cell>
          <cell r="E24" t="str">
            <v>王爱军</v>
          </cell>
          <cell r="F24">
            <v>41.75</v>
          </cell>
          <cell r="G24">
            <v>2480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200</v>
          </cell>
          <cell r="M24">
            <v>4826.25</v>
          </cell>
          <cell r="N24">
            <v>0</v>
          </cell>
          <cell r="O24">
            <v>0</v>
          </cell>
          <cell r="P24">
            <v>0</v>
          </cell>
          <cell r="Q24">
            <v>200</v>
          </cell>
          <cell r="R24">
            <v>0</v>
          </cell>
          <cell r="S24">
            <v>7706.25</v>
          </cell>
          <cell r="T24">
            <v>0</v>
          </cell>
          <cell r="U24">
            <v>517.5</v>
          </cell>
          <cell r="V24">
            <v>254</v>
          </cell>
          <cell r="W24">
            <v>10</v>
          </cell>
          <cell r="X24">
            <v>0</v>
          </cell>
          <cell r="Y24">
            <v>781.5</v>
          </cell>
          <cell r="Z24">
            <v>6924.75</v>
          </cell>
          <cell r="AA24" t="str">
            <v>6228480038116034273</v>
          </cell>
          <cell r="AB24">
            <v>7706.25</v>
          </cell>
          <cell r="AC24">
            <v>0</v>
          </cell>
        </row>
        <row r="25">
          <cell r="D25" t="str">
            <v>1174</v>
          </cell>
          <cell r="E25" t="str">
            <v>余华法</v>
          </cell>
          <cell r="F25">
            <v>32.25</v>
          </cell>
          <cell r="G25">
            <v>2480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160</v>
          </cell>
          <cell r="M25">
            <v>3647.5</v>
          </cell>
          <cell r="N25">
            <v>80</v>
          </cell>
          <cell r="O25">
            <v>0</v>
          </cell>
          <cell r="P25">
            <v>0</v>
          </cell>
          <cell r="Q25">
            <v>60</v>
          </cell>
          <cell r="R25">
            <v>35</v>
          </cell>
          <cell r="S25">
            <v>6392.5</v>
          </cell>
          <cell r="T25">
            <v>0</v>
          </cell>
          <cell r="U25">
            <v>517.5</v>
          </cell>
          <cell r="V25">
            <v>0</v>
          </cell>
          <cell r="W25">
            <v>10</v>
          </cell>
          <cell r="X25">
            <v>0</v>
          </cell>
          <cell r="Y25">
            <v>527.5</v>
          </cell>
          <cell r="Z25">
            <v>5865</v>
          </cell>
          <cell r="AA25" t="str">
            <v>6228480038116046079</v>
          </cell>
          <cell r="AB25">
            <v>6392.5</v>
          </cell>
          <cell r="AC25">
            <v>0</v>
          </cell>
        </row>
        <row r="26">
          <cell r="D26" t="str">
            <v>1177</v>
          </cell>
          <cell r="E26" t="str">
            <v>程隆喜</v>
          </cell>
          <cell r="F26">
            <v>41</v>
          </cell>
          <cell r="G26">
            <v>2480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160</v>
          </cell>
          <cell r="M26">
            <v>5166.5</v>
          </cell>
          <cell r="N26">
            <v>96</v>
          </cell>
          <cell r="O26">
            <v>0</v>
          </cell>
          <cell r="P26">
            <v>0</v>
          </cell>
          <cell r="Q26">
            <v>250</v>
          </cell>
          <cell r="R26">
            <v>120</v>
          </cell>
          <cell r="S26">
            <v>8032.5</v>
          </cell>
          <cell r="T26">
            <v>0</v>
          </cell>
          <cell r="U26">
            <v>517.5</v>
          </cell>
          <cell r="V26">
            <v>0</v>
          </cell>
          <cell r="W26">
            <v>0</v>
          </cell>
          <cell r="X26">
            <v>0</v>
          </cell>
          <cell r="Y26">
            <v>517.5</v>
          </cell>
          <cell r="Z26">
            <v>7515</v>
          </cell>
          <cell r="AA26" t="str">
            <v>6228480038116004177</v>
          </cell>
          <cell r="AB26">
            <v>8032.5</v>
          </cell>
          <cell r="AC26">
            <v>0</v>
          </cell>
        </row>
        <row r="27">
          <cell r="D27" t="str">
            <v>1182</v>
          </cell>
          <cell r="E27" t="str">
            <v>刘利</v>
          </cell>
          <cell r="F27">
            <v>42.5</v>
          </cell>
          <cell r="G27">
            <v>2480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140</v>
          </cell>
          <cell r="M27">
            <v>4838.5</v>
          </cell>
          <cell r="N27">
            <v>120</v>
          </cell>
          <cell r="O27">
            <v>0</v>
          </cell>
          <cell r="P27">
            <v>0</v>
          </cell>
          <cell r="Q27">
            <v>200</v>
          </cell>
          <cell r="R27">
            <v>0</v>
          </cell>
          <cell r="S27">
            <v>7778.5</v>
          </cell>
          <cell r="T27">
            <v>0</v>
          </cell>
          <cell r="U27">
            <v>517.5</v>
          </cell>
          <cell r="V27">
            <v>0</v>
          </cell>
          <cell r="W27">
            <v>10</v>
          </cell>
          <cell r="X27">
            <v>0</v>
          </cell>
          <cell r="Y27">
            <v>527.5</v>
          </cell>
          <cell r="Z27">
            <v>7251</v>
          </cell>
          <cell r="AA27" t="str">
            <v>6228480038116020876</v>
          </cell>
          <cell r="AB27">
            <v>7778.4999999999991</v>
          </cell>
          <cell r="AC27">
            <v>0</v>
          </cell>
        </row>
        <row r="28">
          <cell r="D28" t="str">
            <v>1184</v>
          </cell>
          <cell r="E28" t="str">
            <v>邱东健</v>
          </cell>
          <cell r="F28">
            <v>43.8</v>
          </cell>
          <cell r="G28">
            <v>2480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140</v>
          </cell>
          <cell r="M28">
            <v>5688.7</v>
          </cell>
          <cell r="N28">
            <v>80</v>
          </cell>
          <cell r="O28">
            <v>0</v>
          </cell>
          <cell r="P28">
            <v>0</v>
          </cell>
          <cell r="Q28">
            <v>200</v>
          </cell>
          <cell r="R28">
            <v>10</v>
          </cell>
          <cell r="S28">
            <v>8578.7000000000007</v>
          </cell>
          <cell r="T28">
            <v>0</v>
          </cell>
          <cell r="U28">
            <v>517.5</v>
          </cell>
          <cell r="V28">
            <v>0</v>
          </cell>
          <cell r="W28">
            <v>10</v>
          </cell>
          <cell r="X28">
            <v>0</v>
          </cell>
          <cell r="Y28">
            <v>527.5</v>
          </cell>
          <cell r="Z28">
            <v>8051.2</v>
          </cell>
          <cell r="AA28" t="str">
            <v>6228480038116027970</v>
          </cell>
          <cell r="AB28">
            <v>8578.7000000000007</v>
          </cell>
          <cell r="AC28">
            <v>0</v>
          </cell>
        </row>
        <row r="29">
          <cell r="D29" t="str">
            <v>1206</v>
          </cell>
          <cell r="E29" t="str">
            <v>金志强</v>
          </cell>
          <cell r="F29">
            <v>39</v>
          </cell>
          <cell r="G29">
            <v>2480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140</v>
          </cell>
          <cell r="M29">
            <v>4793.5</v>
          </cell>
          <cell r="N29">
            <v>84</v>
          </cell>
          <cell r="O29">
            <v>0</v>
          </cell>
          <cell r="P29">
            <v>0</v>
          </cell>
          <cell r="Q29">
            <v>400</v>
          </cell>
          <cell r="R29">
            <v>0</v>
          </cell>
          <cell r="S29">
            <v>7897.5</v>
          </cell>
          <cell r="T29">
            <v>0</v>
          </cell>
          <cell r="U29">
            <v>517.5</v>
          </cell>
          <cell r="V29">
            <v>0</v>
          </cell>
          <cell r="W29">
            <v>10</v>
          </cell>
          <cell r="X29">
            <v>0</v>
          </cell>
          <cell r="Y29">
            <v>527.5</v>
          </cell>
          <cell r="Z29">
            <v>7370</v>
          </cell>
          <cell r="AA29" t="str">
            <v>6228480038116015173</v>
          </cell>
          <cell r="AB29">
            <v>7897.5</v>
          </cell>
          <cell r="AC29">
            <v>0</v>
          </cell>
        </row>
        <row r="30">
          <cell r="D30" t="str">
            <v>1207</v>
          </cell>
          <cell r="E30" t="str">
            <v>桑瑞根</v>
          </cell>
          <cell r="F30">
            <v>34.75</v>
          </cell>
          <cell r="G30">
            <v>2480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140</v>
          </cell>
          <cell r="M30">
            <v>3253.75</v>
          </cell>
          <cell r="N30">
            <v>0</v>
          </cell>
          <cell r="O30">
            <v>0</v>
          </cell>
          <cell r="P30">
            <v>0</v>
          </cell>
          <cell r="Q30">
            <v>200</v>
          </cell>
          <cell r="R30">
            <v>0</v>
          </cell>
          <cell r="S30">
            <v>6073.75</v>
          </cell>
          <cell r="T30">
            <v>0</v>
          </cell>
          <cell r="U30">
            <v>517.5</v>
          </cell>
          <cell r="V30">
            <v>254</v>
          </cell>
          <cell r="W30">
            <v>10</v>
          </cell>
          <cell r="X30">
            <v>0</v>
          </cell>
          <cell r="Y30">
            <v>781.5</v>
          </cell>
          <cell r="Z30">
            <v>5292.25</v>
          </cell>
          <cell r="AA30" t="str">
            <v>6228480038116029075</v>
          </cell>
          <cell r="AB30">
            <v>6073.75</v>
          </cell>
          <cell r="AC30">
            <v>0</v>
          </cell>
        </row>
        <row r="31">
          <cell r="D31" t="str">
            <v>1210</v>
          </cell>
          <cell r="E31" t="str">
            <v>张沪军</v>
          </cell>
          <cell r="F31">
            <v>42.19</v>
          </cell>
          <cell r="G31">
            <v>2480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140</v>
          </cell>
          <cell r="M31">
            <v>7257.45</v>
          </cell>
          <cell r="N31">
            <v>11</v>
          </cell>
          <cell r="O31">
            <v>0</v>
          </cell>
          <cell r="P31">
            <v>0</v>
          </cell>
          <cell r="Q31">
            <v>200</v>
          </cell>
          <cell r="R31">
            <v>55</v>
          </cell>
          <cell r="S31">
            <v>10033.450000000001</v>
          </cell>
          <cell r="T31">
            <v>0</v>
          </cell>
          <cell r="U31">
            <v>517.5</v>
          </cell>
          <cell r="V31">
            <v>0</v>
          </cell>
          <cell r="W31">
            <v>10</v>
          </cell>
          <cell r="X31">
            <v>0</v>
          </cell>
          <cell r="Y31">
            <v>527.5</v>
          </cell>
          <cell r="Z31">
            <v>9505.9500000000007</v>
          </cell>
          <cell r="AA31" t="str">
            <v>6228480038116049271</v>
          </cell>
          <cell r="AB31">
            <v>10033.451999999999</v>
          </cell>
          <cell r="AC31">
            <v>1.9999999985884642E-3</v>
          </cell>
        </row>
        <row r="32">
          <cell r="D32" t="str">
            <v>1211</v>
          </cell>
          <cell r="E32" t="str">
            <v>朱贤军</v>
          </cell>
          <cell r="F32">
            <v>43.6</v>
          </cell>
          <cell r="G32">
            <v>2480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120</v>
          </cell>
          <cell r="M32">
            <v>4714</v>
          </cell>
          <cell r="N32">
            <v>40</v>
          </cell>
          <cell r="O32">
            <v>0</v>
          </cell>
          <cell r="P32">
            <v>0</v>
          </cell>
          <cell r="Q32">
            <v>210</v>
          </cell>
          <cell r="R32">
            <v>70</v>
          </cell>
          <cell r="S32">
            <v>7494</v>
          </cell>
          <cell r="T32">
            <v>0</v>
          </cell>
          <cell r="U32">
            <v>517.5</v>
          </cell>
          <cell r="V32">
            <v>0</v>
          </cell>
          <cell r="W32">
            <v>10</v>
          </cell>
          <cell r="X32">
            <v>0</v>
          </cell>
          <cell r="Y32">
            <v>527.5</v>
          </cell>
          <cell r="Z32">
            <v>6966.5</v>
          </cell>
          <cell r="AA32" t="str">
            <v>6228480038042975672</v>
          </cell>
          <cell r="AB32">
            <v>7494</v>
          </cell>
          <cell r="AC32">
            <v>0</v>
          </cell>
        </row>
        <row r="33">
          <cell r="D33" t="str">
            <v>1222</v>
          </cell>
          <cell r="E33" t="str">
            <v>邹传亮</v>
          </cell>
          <cell r="F33">
            <v>41</v>
          </cell>
          <cell r="G33">
            <v>2480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120</v>
          </cell>
          <cell r="M33">
            <v>5166.5</v>
          </cell>
          <cell r="N33">
            <v>104</v>
          </cell>
          <cell r="O33">
            <v>0</v>
          </cell>
          <cell r="P33">
            <v>0</v>
          </cell>
          <cell r="Q33">
            <v>240</v>
          </cell>
          <cell r="R33">
            <v>5</v>
          </cell>
          <cell r="S33">
            <v>8105.5</v>
          </cell>
          <cell r="T33">
            <v>0</v>
          </cell>
          <cell r="U33">
            <v>517.5</v>
          </cell>
          <cell r="V33">
            <v>0</v>
          </cell>
          <cell r="W33">
            <v>0</v>
          </cell>
          <cell r="X33">
            <v>0</v>
          </cell>
          <cell r="Y33">
            <v>517.5</v>
          </cell>
          <cell r="Z33">
            <v>7588</v>
          </cell>
          <cell r="AA33" t="str">
            <v>6228480038116056375</v>
          </cell>
          <cell r="AB33">
            <v>8105.5</v>
          </cell>
          <cell r="AC33">
            <v>0</v>
          </cell>
        </row>
        <row r="34">
          <cell r="D34" t="str">
            <v>1229</v>
          </cell>
          <cell r="E34" t="str">
            <v>施秋华</v>
          </cell>
          <cell r="F34">
            <v>43</v>
          </cell>
          <cell r="G34">
            <v>2480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120</v>
          </cell>
          <cell r="M34">
            <v>5604</v>
          </cell>
          <cell r="N34">
            <v>40</v>
          </cell>
          <cell r="O34">
            <v>0</v>
          </cell>
          <cell r="P34">
            <v>0</v>
          </cell>
          <cell r="Q34">
            <v>205</v>
          </cell>
          <cell r="R34">
            <v>60</v>
          </cell>
          <cell r="S34">
            <v>8389</v>
          </cell>
          <cell r="T34">
            <v>0</v>
          </cell>
          <cell r="U34">
            <v>517.5</v>
          </cell>
          <cell r="V34">
            <v>0</v>
          </cell>
          <cell r="W34">
            <v>10</v>
          </cell>
          <cell r="X34">
            <v>0</v>
          </cell>
          <cell r="Y34">
            <v>527.5</v>
          </cell>
          <cell r="Z34">
            <v>7861.5</v>
          </cell>
          <cell r="AA34" t="str">
            <v>6228480038116030073</v>
          </cell>
          <cell r="AB34">
            <v>8389</v>
          </cell>
          <cell r="AC34">
            <v>0</v>
          </cell>
        </row>
        <row r="35">
          <cell r="D35" t="str">
            <v>1272</v>
          </cell>
          <cell r="E35" t="str">
            <v>胡龙菊</v>
          </cell>
          <cell r="F35">
            <v>22.5</v>
          </cell>
          <cell r="G35">
            <v>2480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120</v>
          </cell>
          <cell r="M35">
            <v>1396.75</v>
          </cell>
          <cell r="N35">
            <v>120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4116.75</v>
          </cell>
          <cell r="T35">
            <v>0</v>
          </cell>
          <cell r="U35">
            <v>517.5</v>
          </cell>
          <cell r="V35">
            <v>0</v>
          </cell>
          <cell r="W35">
            <v>0</v>
          </cell>
          <cell r="X35">
            <v>0</v>
          </cell>
          <cell r="Y35">
            <v>517.5</v>
          </cell>
          <cell r="Z35">
            <v>3599.25</v>
          </cell>
          <cell r="AA35" t="str">
            <v>6228480038134294073</v>
          </cell>
          <cell r="AB35">
            <v>4116.75</v>
          </cell>
          <cell r="AC35">
            <v>0</v>
          </cell>
        </row>
        <row r="36">
          <cell r="D36" t="str">
            <v>1273</v>
          </cell>
          <cell r="E36" t="str">
            <v>付小宝</v>
          </cell>
          <cell r="F36">
            <v>42</v>
          </cell>
          <cell r="G36">
            <v>2480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120</v>
          </cell>
          <cell r="M36">
            <v>4870</v>
          </cell>
          <cell r="N36">
            <v>112</v>
          </cell>
          <cell r="O36">
            <v>0</v>
          </cell>
          <cell r="P36">
            <v>0</v>
          </cell>
          <cell r="Q36">
            <v>200</v>
          </cell>
          <cell r="R36">
            <v>220</v>
          </cell>
          <cell r="S36">
            <v>7562</v>
          </cell>
          <cell r="T36">
            <v>0</v>
          </cell>
          <cell r="U36">
            <v>517.5</v>
          </cell>
          <cell r="V36">
            <v>0</v>
          </cell>
          <cell r="W36">
            <v>10</v>
          </cell>
          <cell r="X36">
            <v>0</v>
          </cell>
          <cell r="Y36">
            <v>527.5</v>
          </cell>
          <cell r="Z36">
            <v>7034.5</v>
          </cell>
          <cell r="AA36" t="str">
            <v>6228480038351356878</v>
          </cell>
          <cell r="AB36">
            <v>7562</v>
          </cell>
          <cell r="AC36">
            <v>0</v>
          </cell>
        </row>
        <row r="37">
          <cell r="D37" t="str">
            <v>1285</v>
          </cell>
          <cell r="E37" t="str">
            <v>郑君育</v>
          </cell>
          <cell r="F37">
            <v>42</v>
          </cell>
          <cell r="G37">
            <v>2480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120</v>
          </cell>
          <cell r="M37">
            <v>4450</v>
          </cell>
          <cell r="N37">
            <v>112</v>
          </cell>
          <cell r="O37">
            <v>0</v>
          </cell>
          <cell r="P37">
            <v>0</v>
          </cell>
          <cell r="Q37">
            <v>200</v>
          </cell>
          <cell r="R37">
            <v>0</v>
          </cell>
          <cell r="S37">
            <v>7362</v>
          </cell>
          <cell r="T37">
            <v>0</v>
          </cell>
          <cell r="U37">
            <v>517.5</v>
          </cell>
          <cell r="V37">
            <v>0</v>
          </cell>
          <cell r="W37">
            <v>10</v>
          </cell>
          <cell r="X37">
            <v>0</v>
          </cell>
          <cell r="Y37">
            <v>527.5</v>
          </cell>
          <cell r="Z37">
            <v>6834.5</v>
          </cell>
          <cell r="AA37" t="str">
            <v>6228480038052122371</v>
          </cell>
          <cell r="AB37">
            <v>7362</v>
          </cell>
          <cell r="AC37">
            <v>0</v>
          </cell>
        </row>
        <row r="38">
          <cell r="D38" t="str">
            <v>1293</v>
          </cell>
          <cell r="E38" t="str">
            <v>沈言兆</v>
          </cell>
          <cell r="F38">
            <v>42.25</v>
          </cell>
          <cell r="G38">
            <v>2480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100</v>
          </cell>
          <cell r="M38">
            <v>5399.63</v>
          </cell>
          <cell r="N38">
            <v>104</v>
          </cell>
          <cell r="O38">
            <v>0</v>
          </cell>
          <cell r="P38">
            <v>0</v>
          </cell>
          <cell r="Q38">
            <v>280</v>
          </cell>
          <cell r="R38">
            <v>10</v>
          </cell>
          <cell r="S38">
            <v>8353.6299999999992</v>
          </cell>
          <cell r="T38">
            <v>0</v>
          </cell>
          <cell r="U38">
            <v>517.5</v>
          </cell>
          <cell r="V38">
            <v>0</v>
          </cell>
          <cell r="W38">
            <v>0</v>
          </cell>
          <cell r="X38">
            <v>0</v>
          </cell>
          <cell r="Y38">
            <v>517.5</v>
          </cell>
          <cell r="Z38">
            <v>7836.13</v>
          </cell>
          <cell r="AA38" t="str">
            <v>6228480038277930376</v>
          </cell>
          <cell r="AB38">
            <v>8353.625</v>
          </cell>
          <cell r="AC38">
            <v>-4.9999999991996447E-3</v>
          </cell>
        </row>
        <row r="39">
          <cell r="D39" t="str">
            <v>1316</v>
          </cell>
          <cell r="E39" t="str">
            <v>明光平</v>
          </cell>
          <cell r="F39">
            <v>36.75</v>
          </cell>
          <cell r="G39">
            <v>2480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100</v>
          </cell>
          <cell r="M39">
            <v>6381.53</v>
          </cell>
          <cell r="N39">
            <v>92</v>
          </cell>
          <cell r="O39">
            <v>0</v>
          </cell>
          <cell r="P39">
            <v>0</v>
          </cell>
          <cell r="Q39">
            <v>200</v>
          </cell>
          <cell r="R39">
            <v>55</v>
          </cell>
          <cell r="S39">
            <v>9198.5300000000007</v>
          </cell>
          <cell r="T39">
            <v>0</v>
          </cell>
          <cell r="U39">
            <v>517.5</v>
          </cell>
          <cell r="V39">
            <v>0</v>
          </cell>
          <cell r="W39">
            <v>10</v>
          </cell>
          <cell r="X39">
            <v>0</v>
          </cell>
          <cell r="Y39">
            <v>527.5</v>
          </cell>
          <cell r="Z39">
            <v>8671.0300000000007</v>
          </cell>
          <cell r="AA39" t="str">
            <v>6228480038312749971</v>
          </cell>
          <cell r="AB39">
            <v>9198.5275000000001</v>
          </cell>
          <cell r="AC39">
            <v>-2.500000000509317E-3</v>
          </cell>
        </row>
        <row r="40">
          <cell r="D40" t="str">
            <v>1343</v>
          </cell>
          <cell r="E40" t="str">
            <v>姚明军</v>
          </cell>
          <cell r="F40">
            <v>34.880000000000003</v>
          </cell>
          <cell r="G40">
            <v>2480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80</v>
          </cell>
          <cell r="M40">
            <v>4317.76</v>
          </cell>
          <cell r="N40">
            <v>71</v>
          </cell>
          <cell r="O40">
            <v>0</v>
          </cell>
          <cell r="P40">
            <v>0</v>
          </cell>
          <cell r="Q40">
            <v>200</v>
          </cell>
          <cell r="R40">
            <v>120</v>
          </cell>
          <cell r="S40">
            <v>7028.76</v>
          </cell>
          <cell r="T40">
            <v>0</v>
          </cell>
          <cell r="U40">
            <v>517.5</v>
          </cell>
          <cell r="V40">
            <v>0</v>
          </cell>
          <cell r="W40">
            <v>0</v>
          </cell>
          <cell r="X40">
            <v>0</v>
          </cell>
          <cell r="Y40">
            <v>517.5</v>
          </cell>
          <cell r="Z40">
            <v>6511.26</v>
          </cell>
          <cell r="AA40" t="str">
            <v>6228480039226915278</v>
          </cell>
          <cell r="AB40">
            <v>7028.7632000000003</v>
          </cell>
          <cell r="AC40">
            <v>3.200000000106229E-3</v>
          </cell>
        </row>
        <row r="41">
          <cell r="D41" t="str">
            <v>1354</v>
          </cell>
          <cell r="E41" t="str">
            <v>陈永军</v>
          </cell>
          <cell r="F41">
            <v>0</v>
          </cell>
          <cell r="G41">
            <v>2480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60</v>
          </cell>
          <cell r="M41">
            <v>-60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2480</v>
          </cell>
          <cell r="T41">
            <v>0</v>
          </cell>
          <cell r="U41">
            <v>517.5</v>
          </cell>
          <cell r="V41">
            <v>0</v>
          </cell>
          <cell r="W41">
            <v>0</v>
          </cell>
          <cell r="X41">
            <v>0</v>
          </cell>
          <cell r="Y41">
            <v>517.5</v>
          </cell>
          <cell r="Z41">
            <v>1962.5</v>
          </cell>
          <cell r="AA41" t="str">
            <v>6228480038764124376</v>
          </cell>
          <cell r="AB41">
            <v>2480</v>
          </cell>
          <cell r="AC41">
            <v>0</v>
          </cell>
        </row>
        <row r="42">
          <cell r="D42" t="str">
            <v>1359</v>
          </cell>
          <cell r="E42" t="str">
            <v>杨锋</v>
          </cell>
          <cell r="F42">
            <v>40.880000000000003</v>
          </cell>
          <cell r="G42">
            <v>2480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60</v>
          </cell>
          <cell r="M42">
            <v>6569.61</v>
          </cell>
          <cell r="N42">
            <v>105</v>
          </cell>
          <cell r="O42">
            <v>0</v>
          </cell>
          <cell r="P42">
            <v>0</v>
          </cell>
          <cell r="Q42">
            <v>205</v>
          </cell>
          <cell r="R42">
            <v>90</v>
          </cell>
          <cell r="S42">
            <v>9329.61</v>
          </cell>
          <cell r="T42">
            <v>0</v>
          </cell>
          <cell r="U42">
            <v>517.5</v>
          </cell>
          <cell r="V42">
            <v>0</v>
          </cell>
          <cell r="W42">
            <v>0</v>
          </cell>
          <cell r="X42">
            <v>0</v>
          </cell>
          <cell r="Y42">
            <v>517.5</v>
          </cell>
          <cell r="Z42">
            <v>8812.11</v>
          </cell>
          <cell r="AA42" t="str">
            <v>6228480038914431176</v>
          </cell>
          <cell r="AB42">
            <v>9329.6056000000008</v>
          </cell>
          <cell r="AC42">
            <v>-4.3999999998050043E-3</v>
          </cell>
        </row>
        <row r="43">
          <cell r="D43" t="str">
            <v>1363</v>
          </cell>
          <cell r="E43" t="str">
            <v>张跃群</v>
          </cell>
          <cell r="F43">
            <v>30.13</v>
          </cell>
          <cell r="G43">
            <v>2480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40</v>
          </cell>
          <cell r="M43">
            <v>2491.4499999999998</v>
          </cell>
          <cell r="N43">
            <v>39</v>
          </cell>
          <cell r="O43">
            <v>0</v>
          </cell>
          <cell r="P43">
            <v>0</v>
          </cell>
          <cell r="Q43">
            <v>0</v>
          </cell>
          <cell r="R43">
            <v>120</v>
          </cell>
          <cell r="S43">
            <v>4930.45</v>
          </cell>
          <cell r="T43">
            <v>0</v>
          </cell>
          <cell r="U43">
            <v>517.5</v>
          </cell>
          <cell r="V43">
            <v>0</v>
          </cell>
          <cell r="W43">
            <v>0</v>
          </cell>
          <cell r="X43">
            <v>0</v>
          </cell>
          <cell r="Y43">
            <v>517.5</v>
          </cell>
          <cell r="Z43">
            <v>4412.95</v>
          </cell>
          <cell r="AA43" t="str">
            <v>6228480038975022179</v>
          </cell>
          <cell r="AB43">
            <v>4930.45</v>
          </cell>
          <cell r="AC43">
            <v>0</v>
          </cell>
        </row>
        <row r="44">
          <cell r="D44" t="str">
            <v>1370</v>
          </cell>
          <cell r="E44" t="str">
            <v>陈刚</v>
          </cell>
          <cell r="F44">
            <v>34.130000000000003</v>
          </cell>
          <cell r="G44">
            <v>2480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40</v>
          </cell>
          <cell r="M44">
            <v>5007.4399999999996</v>
          </cell>
          <cell r="N44">
            <v>73</v>
          </cell>
          <cell r="O44">
            <v>0</v>
          </cell>
          <cell r="P44">
            <v>0</v>
          </cell>
          <cell r="Q44">
            <v>200</v>
          </cell>
          <cell r="R44">
            <v>20</v>
          </cell>
          <cell r="S44">
            <v>7780.44</v>
          </cell>
          <cell r="T44">
            <v>0</v>
          </cell>
          <cell r="U44">
            <v>517.5</v>
          </cell>
          <cell r="V44">
            <v>0</v>
          </cell>
          <cell r="W44">
            <v>0</v>
          </cell>
          <cell r="X44">
            <v>0</v>
          </cell>
          <cell r="Y44">
            <v>517.5</v>
          </cell>
          <cell r="Z44">
            <v>7262.94</v>
          </cell>
          <cell r="AA44" t="str">
            <v>6228480038999531270</v>
          </cell>
          <cell r="AB44">
            <v>7780.4394000000002</v>
          </cell>
          <cell r="AC44">
            <v>-5.9999999939464033E-4</v>
          </cell>
        </row>
        <row r="45">
          <cell r="D45" t="str">
            <v>1379</v>
          </cell>
          <cell r="E45" t="str">
            <v>钱刚</v>
          </cell>
          <cell r="F45">
            <v>42</v>
          </cell>
          <cell r="G45">
            <v>2480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40</v>
          </cell>
          <cell r="M45">
            <v>4870</v>
          </cell>
          <cell r="N45">
            <v>112</v>
          </cell>
          <cell r="O45">
            <v>0</v>
          </cell>
          <cell r="P45">
            <v>0</v>
          </cell>
          <cell r="Q45">
            <v>240</v>
          </cell>
          <cell r="R45">
            <v>50</v>
          </cell>
          <cell r="S45">
            <v>7692</v>
          </cell>
          <cell r="T45">
            <v>0</v>
          </cell>
          <cell r="U45">
            <v>517.5</v>
          </cell>
          <cell r="V45">
            <v>0</v>
          </cell>
          <cell r="W45">
            <v>0</v>
          </cell>
          <cell r="X45">
            <v>0</v>
          </cell>
          <cell r="Y45">
            <v>517.5</v>
          </cell>
          <cell r="Z45">
            <v>7174.5</v>
          </cell>
          <cell r="AA45" t="str">
            <v>6230520030042043278</v>
          </cell>
          <cell r="AB45">
            <v>7692</v>
          </cell>
          <cell r="AC45">
            <v>0</v>
          </cell>
        </row>
        <row r="46">
          <cell r="D46" t="str">
            <v>6002</v>
          </cell>
          <cell r="E46" t="str">
            <v>谢剑兵</v>
          </cell>
          <cell r="F46">
            <v>40.630000000000003</v>
          </cell>
          <cell r="G46">
            <v>2480</v>
          </cell>
          <cell r="H46">
            <v>0</v>
          </cell>
          <cell r="I46">
            <v>240</v>
          </cell>
          <cell r="J46">
            <v>724</v>
          </cell>
          <cell r="K46">
            <v>0</v>
          </cell>
          <cell r="L46">
            <v>200</v>
          </cell>
          <cell r="M46">
            <v>4068.89</v>
          </cell>
          <cell r="N46">
            <v>105</v>
          </cell>
          <cell r="O46">
            <v>0</v>
          </cell>
          <cell r="P46">
            <v>0</v>
          </cell>
          <cell r="Q46">
            <v>320</v>
          </cell>
          <cell r="R46">
            <v>0</v>
          </cell>
          <cell r="S46">
            <v>8137.89</v>
          </cell>
          <cell r="T46">
            <v>0</v>
          </cell>
          <cell r="U46">
            <v>517.5</v>
          </cell>
          <cell r="V46">
            <v>0</v>
          </cell>
          <cell r="W46">
            <v>10</v>
          </cell>
          <cell r="X46">
            <v>0</v>
          </cell>
          <cell r="Y46">
            <v>527.5</v>
          </cell>
          <cell r="Z46">
            <v>7610.39</v>
          </cell>
          <cell r="AA46" t="str">
            <v>6228480038116040577</v>
          </cell>
          <cell r="AB46">
            <v>8137.8933000000006</v>
          </cell>
          <cell r="AC46">
            <v>3.3000000003085006E-3</v>
          </cell>
        </row>
        <row r="47">
          <cell r="D47" t="str">
            <v>6010</v>
          </cell>
          <cell r="E47" t="str">
            <v>张福伦</v>
          </cell>
          <cell r="F47">
            <v>29</v>
          </cell>
          <cell r="G47">
            <v>2480</v>
          </cell>
          <cell r="H47">
            <v>0</v>
          </cell>
          <cell r="I47">
            <v>240</v>
          </cell>
          <cell r="J47">
            <v>736</v>
          </cell>
          <cell r="K47">
            <v>0</v>
          </cell>
          <cell r="L47">
            <v>160</v>
          </cell>
          <cell r="M47">
            <v>1906.39</v>
          </cell>
          <cell r="N47">
            <v>71</v>
          </cell>
          <cell r="O47">
            <v>0</v>
          </cell>
          <cell r="P47">
            <v>0</v>
          </cell>
          <cell r="Q47">
            <v>165</v>
          </cell>
          <cell r="R47">
            <v>0</v>
          </cell>
          <cell r="S47">
            <v>5758.39</v>
          </cell>
          <cell r="T47">
            <v>0</v>
          </cell>
          <cell r="U47">
            <v>517.5</v>
          </cell>
          <cell r="V47">
            <v>0</v>
          </cell>
          <cell r="W47">
            <v>10</v>
          </cell>
          <cell r="X47">
            <v>0</v>
          </cell>
          <cell r="Y47">
            <v>527.5</v>
          </cell>
          <cell r="Z47">
            <v>5230.8900000000003</v>
          </cell>
          <cell r="AA47" t="str">
            <v>6228480038116048471</v>
          </cell>
          <cell r="AB47">
            <v>5758.39</v>
          </cell>
          <cell r="AC47">
            <v>0</v>
          </cell>
        </row>
        <row r="48">
          <cell r="D48" t="str">
            <v>6011</v>
          </cell>
          <cell r="E48" t="str">
            <v>周明明</v>
          </cell>
          <cell r="F48">
            <v>37.130000000000003</v>
          </cell>
          <cell r="G48">
            <v>2480</v>
          </cell>
          <cell r="H48">
            <v>0</v>
          </cell>
          <cell r="I48">
            <v>90</v>
          </cell>
          <cell r="J48">
            <v>736</v>
          </cell>
          <cell r="K48">
            <v>0</v>
          </cell>
          <cell r="L48">
            <v>60</v>
          </cell>
          <cell r="M48">
            <v>3559.71</v>
          </cell>
          <cell r="N48">
            <v>84</v>
          </cell>
          <cell r="O48">
            <v>0</v>
          </cell>
          <cell r="P48">
            <v>0</v>
          </cell>
          <cell r="Q48">
            <v>509</v>
          </cell>
          <cell r="R48">
            <v>0</v>
          </cell>
          <cell r="S48">
            <v>7518.71</v>
          </cell>
          <cell r="T48">
            <v>0</v>
          </cell>
          <cell r="U48">
            <v>517.5</v>
          </cell>
          <cell r="V48">
            <v>0</v>
          </cell>
          <cell r="W48">
            <v>0</v>
          </cell>
          <cell r="X48">
            <v>0</v>
          </cell>
          <cell r="Y48">
            <v>517.5</v>
          </cell>
          <cell r="Z48">
            <v>7001.21</v>
          </cell>
          <cell r="AA48" t="str">
            <v>6228480038859465171</v>
          </cell>
          <cell r="AB48">
            <v>7518.7083000000002</v>
          </cell>
          <cell r="AC48">
            <v>-1.6999999998006388E-3</v>
          </cell>
        </row>
        <row r="49">
          <cell r="D49" t="str">
            <v>7511</v>
          </cell>
          <cell r="E49" t="str">
            <v>仇春妹</v>
          </cell>
          <cell r="F49">
            <v>42</v>
          </cell>
          <cell r="G49">
            <v>2480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200</v>
          </cell>
          <cell r="M49">
            <v>4870</v>
          </cell>
          <cell r="N49">
            <v>128</v>
          </cell>
          <cell r="O49">
            <v>0</v>
          </cell>
          <cell r="P49">
            <v>0</v>
          </cell>
          <cell r="Q49">
            <v>200</v>
          </cell>
          <cell r="R49">
            <v>40</v>
          </cell>
          <cell r="S49">
            <v>7838</v>
          </cell>
          <cell r="T49">
            <v>0</v>
          </cell>
          <cell r="U49">
            <v>0</v>
          </cell>
          <cell r="V49">
            <v>0</v>
          </cell>
          <cell r="W49">
            <v>10</v>
          </cell>
          <cell r="X49">
            <v>0</v>
          </cell>
          <cell r="Y49">
            <v>10</v>
          </cell>
          <cell r="Z49">
            <v>7828</v>
          </cell>
          <cell r="AA49" t="str">
            <v>6228480038116004276</v>
          </cell>
          <cell r="AB49">
            <v>7838</v>
          </cell>
          <cell r="AC49">
            <v>0</v>
          </cell>
        </row>
        <row r="50">
          <cell r="D50" t="str">
            <v>8246</v>
          </cell>
          <cell r="E50" t="str">
            <v>蔡应军</v>
          </cell>
          <cell r="F50">
            <v>41.25</v>
          </cell>
          <cell r="G50">
            <v>2480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40</v>
          </cell>
          <cell r="M50">
            <v>4326.25</v>
          </cell>
          <cell r="N50">
            <v>112</v>
          </cell>
          <cell r="O50">
            <v>0</v>
          </cell>
          <cell r="P50">
            <v>0</v>
          </cell>
          <cell r="Q50">
            <v>200</v>
          </cell>
          <cell r="R50">
            <v>30</v>
          </cell>
          <cell r="S50">
            <v>7128.25</v>
          </cell>
          <cell r="T50">
            <v>0</v>
          </cell>
          <cell r="U50">
            <v>517.5</v>
          </cell>
          <cell r="V50">
            <v>0</v>
          </cell>
          <cell r="W50">
            <v>0</v>
          </cell>
          <cell r="X50">
            <v>0</v>
          </cell>
          <cell r="Y50">
            <v>517.5</v>
          </cell>
          <cell r="Z50">
            <v>6610.75</v>
          </cell>
          <cell r="AA50" t="str">
            <v>6228480039013391576</v>
          </cell>
          <cell r="AB50">
            <v>7128.25</v>
          </cell>
          <cell r="AC50">
            <v>0</v>
          </cell>
        </row>
        <row r="51">
          <cell r="D51" t="str">
            <v>8328</v>
          </cell>
          <cell r="E51" t="str">
            <v>雷耀从</v>
          </cell>
          <cell r="F51">
            <v>39.880000000000003</v>
          </cell>
          <cell r="G51">
            <v>2480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20</v>
          </cell>
          <cell r="M51">
            <v>7215.63</v>
          </cell>
          <cell r="N51">
            <v>88</v>
          </cell>
          <cell r="O51">
            <v>0</v>
          </cell>
          <cell r="P51">
            <v>0</v>
          </cell>
          <cell r="Q51">
            <v>205</v>
          </cell>
          <cell r="R51">
            <v>50</v>
          </cell>
          <cell r="S51">
            <v>9958.6299999999992</v>
          </cell>
          <cell r="T51">
            <v>0</v>
          </cell>
          <cell r="U51">
            <v>517.5</v>
          </cell>
          <cell r="V51">
            <v>0</v>
          </cell>
          <cell r="W51">
            <v>0</v>
          </cell>
          <cell r="X51">
            <v>0</v>
          </cell>
          <cell r="Y51">
            <v>517.5</v>
          </cell>
          <cell r="Z51">
            <v>9441.1299999999992</v>
          </cell>
          <cell r="AA51" t="str">
            <v>6228480039110909676</v>
          </cell>
          <cell r="AB51">
            <v>9958.6256000000012</v>
          </cell>
          <cell r="AC51">
            <v>-4.3999999979860149E-3</v>
          </cell>
        </row>
        <row r="52">
          <cell r="D52" t="str">
            <v>8367</v>
          </cell>
          <cell r="E52" t="str">
            <v>孙玉东</v>
          </cell>
          <cell r="F52">
            <v>39.880000000000003</v>
          </cell>
          <cell r="G52">
            <v>2480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20</v>
          </cell>
          <cell r="M52">
            <v>6713.14</v>
          </cell>
          <cell r="N52">
            <v>92</v>
          </cell>
          <cell r="O52">
            <v>0</v>
          </cell>
          <cell r="P52">
            <v>0</v>
          </cell>
          <cell r="Q52">
            <v>400</v>
          </cell>
          <cell r="R52">
            <v>0</v>
          </cell>
          <cell r="S52">
            <v>9705.14</v>
          </cell>
          <cell r="T52">
            <v>0</v>
          </cell>
          <cell r="U52">
            <v>517.5</v>
          </cell>
          <cell r="V52">
            <v>0</v>
          </cell>
          <cell r="W52">
            <v>0</v>
          </cell>
          <cell r="X52">
            <v>0</v>
          </cell>
          <cell r="Y52">
            <v>517.5</v>
          </cell>
          <cell r="Z52">
            <v>9187.64</v>
          </cell>
          <cell r="AA52" t="str">
            <v>6230520030043067771</v>
          </cell>
          <cell r="AB52">
            <v>9705.1376000000018</v>
          </cell>
          <cell r="AC52">
            <v>-2.3999999975785613E-3</v>
          </cell>
        </row>
        <row r="53">
          <cell r="D53" t="str">
            <v>8432</v>
          </cell>
          <cell r="E53" t="str">
            <v>韦彩侠</v>
          </cell>
          <cell r="F53">
            <v>42</v>
          </cell>
          <cell r="G53">
            <v>2480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20</v>
          </cell>
          <cell r="M53">
            <v>4450</v>
          </cell>
          <cell r="N53">
            <v>112</v>
          </cell>
          <cell r="O53">
            <v>0</v>
          </cell>
          <cell r="P53">
            <v>0</v>
          </cell>
          <cell r="Q53">
            <v>200</v>
          </cell>
          <cell r="R53">
            <v>50</v>
          </cell>
          <cell r="S53">
            <v>7212</v>
          </cell>
          <cell r="T53">
            <v>0</v>
          </cell>
          <cell r="U53">
            <v>517.5</v>
          </cell>
          <cell r="V53">
            <v>0</v>
          </cell>
          <cell r="W53">
            <v>0</v>
          </cell>
          <cell r="X53">
            <v>0</v>
          </cell>
          <cell r="Y53">
            <v>517.5</v>
          </cell>
          <cell r="Z53">
            <v>6694.5</v>
          </cell>
          <cell r="AA53" t="str">
            <v>6230520030042591276</v>
          </cell>
          <cell r="AB53">
            <v>7212</v>
          </cell>
          <cell r="AC53">
            <v>0</v>
          </cell>
        </row>
        <row r="54">
          <cell r="D54" t="str">
            <v>8446</v>
          </cell>
          <cell r="E54" t="str">
            <v>高庆芹</v>
          </cell>
          <cell r="F54">
            <v>44.5</v>
          </cell>
          <cell r="G54">
            <v>2480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20</v>
          </cell>
          <cell r="M54">
            <v>4862.5</v>
          </cell>
          <cell r="N54">
            <v>96</v>
          </cell>
          <cell r="O54">
            <v>0</v>
          </cell>
          <cell r="P54">
            <v>0</v>
          </cell>
          <cell r="Q54">
            <v>200</v>
          </cell>
          <cell r="R54">
            <v>0</v>
          </cell>
          <cell r="S54">
            <v>7658.5</v>
          </cell>
          <cell r="T54">
            <v>0</v>
          </cell>
          <cell r="U54">
            <v>517.5</v>
          </cell>
          <cell r="V54">
            <v>0</v>
          </cell>
          <cell r="W54">
            <v>0</v>
          </cell>
          <cell r="X54">
            <v>0</v>
          </cell>
          <cell r="Y54">
            <v>517.5</v>
          </cell>
          <cell r="Z54">
            <v>7141</v>
          </cell>
          <cell r="AA54" t="str">
            <v>6228480038278221171</v>
          </cell>
          <cell r="AB54">
            <v>7658.5</v>
          </cell>
          <cell r="AC54">
            <v>0</v>
          </cell>
        </row>
        <row r="55">
          <cell r="D55" t="str">
            <v>8459</v>
          </cell>
          <cell r="E55" t="str">
            <v>郭振</v>
          </cell>
          <cell r="F55">
            <v>42.13</v>
          </cell>
          <cell r="G55">
            <v>2480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20</v>
          </cell>
          <cell r="M55">
            <v>5377.25</v>
          </cell>
          <cell r="N55">
            <v>71</v>
          </cell>
          <cell r="O55">
            <v>0</v>
          </cell>
          <cell r="P55">
            <v>0</v>
          </cell>
          <cell r="Q55">
            <v>400</v>
          </cell>
          <cell r="R55">
            <v>0</v>
          </cell>
          <cell r="S55">
            <v>8348.25</v>
          </cell>
          <cell r="T55">
            <v>0</v>
          </cell>
          <cell r="U55">
            <v>517.5</v>
          </cell>
          <cell r="V55">
            <v>0</v>
          </cell>
          <cell r="W55">
            <v>0</v>
          </cell>
          <cell r="X55">
            <v>0</v>
          </cell>
          <cell r="Y55">
            <v>517.5</v>
          </cell>
          <cell r="Z55">
            <v>7830.75</v>
          </cell>
          <cell r="AA55" t="str">
            <v>6228480038798072575</v>
          </cell>
          <cell r="AB55">
            <v>8348.2450000000008</v>
          </cell>
          <cell r="AC55">
            <v>-4.9999999991996447E-3</v>
          </cell>
        </row>
        <row r="56">
          <cell r="D56" t="str">
            <v>8646</v>
          </cell>
          <cell r="E56" t="str">
            <v>张朝峰</v>
          </cell>
          <cell r="F56">
            <v>41.5</v>
          </cell>
          <cell r="G56">
            <v>2480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5322</v>
          </cell>
          <cell r="N56">
            <v>107</v>
          </cell>
          <cell r="O56">
            <v>0</v>
          </cell>
          <cell r="P56">
            <v>0</v>
          </cell>
          <cell r="Q56">
            <v>240</v>
          </cell>
          <cell r="R56">
            <v>70</v>
          </cell>
          <cell r="S56">
            <v>8079</v>
          </cell>
          <cell r="T56">
            <v>0</v>
          </cell>
          <cell r="U56">
            <v>517.5</v>
          </cell>
          <cell r="V56">
            <v>0</v>
          </cell>
          <cell r="W56">
            <v>0</v>
          </cell>
          <cell r="X56">
            <v>0</v>
          </cell>
          <cell r="Y56">
            <v>517.5</v>
          </cell>
          <cell r="Z56">
            <v>7561.5</v>
          </cell>
          <cell r="AA56" t="str">
            <v>6228480038116047572</v>
          </cell>
          <cell r="AB56">
            <v>8079</v>
          </cell>
          <cell r="AC56">
            <v>0</v>
          </cell>
        </row>
        <row r="57">
          <cell r="D57" t="str">
            <v>8708</v>
          </cell>
          <cell r="E57" t="str">
            <v>李孟标</v>
          </cell>
          <cell r="F57">
            <v>40.5</v>
          </cell>
          <cell r="G57">
            <v>2480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5008.8599999999997</v>
          </cell>
          <cell r="N57">
            <v>98</v>
          </cell>
          <cell r="O57">
            <v>0</v>
          </cell>
          <cell r="P57">
            <v>0</v>
          </cell>
          <cell r="Q57">
            <v>576</v>
          </cell>
          <cell r="R57">
            <v>0</v>
          </cell>
          <cell r="S57">
            <v>8162.86</v>
          </cell>
          <cell r="T57">
            <v>0</v>
          </cell>
          <cell r="U57">
            <v>517.5</v>
          </cell>
          <cell r="V57">
            <v>0</v>
          </cell>
          <cell r="W57">
            <v>0</v>
          </cell>
          <cell r="X57">
            <v>0</v>
          </cell>
          <cell r="Y57">
            <v>517.5</v>
          </cell>
          <cell r="Z57">
            <v>7645.36</v>
          </cell>
          <cell r="AA57" t="str">
            <v>6228480039205553876</v>
          </cell>
          <cell r="AB57">
            <v>8162.8549999999996</v>
          </cell>
          <cell r="AC57">
            <v>-5.0000000001091394E-3</v>
          </cell>
        </row>
        <row r="58">
          <cell r="D58" t="str">
            <v>8773</v>
          </cell>
          <cell r="E58" t="str">
            <v>杜美荣</v>
          </cell>
          <cell r="F58">
            <v>43.5</v>
          </cell>
          <cell r="G58">
            <v>2480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4697.5</v>
          </cell>
          <cell r="N58">
            <v>64</v>
          </cell>
          <cell r="O58">
            <v>0</v>
          </cell>
          <cell r="P58">
            <v>0</v>
          </cell>
          <cell r="Q58">
            <v>200</v>
          </cell>
          <cell r="R58">
            <v>0</v>
          </cell>
          <cell r="S58">
            <v>7441.5</v>
          </cell>
          <cell r="T58">
            <v>0</v>
          </cell>
          <cell r="U58">
            <v>517.5</v>
          </cell>
          <cell r="V58">
            <v>0</v>
          </cell>
          <cell r="W58">
            <v>0</v>
          </cell>
          <cell r="X58">
            <v>0</v>
          </cell>
          <cell r="Y58">
            <v>517.5</v>
          </cell>
          <cell r="Z58">
            <v>6924</v>
          </cell>
          <cell r="AA58" t="str">
            <v>6228480039213085473</v>
          </cell>
          <cell r="AB58">
            <v>7441.5</v>
          </cell>
          <cell r="AC58">
            <v>0</v>
          </cell>
        </row>
        <row r="59">
          <cell r="D59" t="str">
            <v>8775</v>
          </cell>
          <cell r="E59" t="str">
            <v>杨亚龙</v>
          </cell>
          <cell r="F59">
            <v>40.75</v>
          </cell>
          <cell r="G59">
            <v>2480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6294.29</v>
          </cell>
          <cell r="N59">
            <v>102</v>
          </cell>
          <cell r="O59">
            <v>0</v>
          </cell>
          <cell r="P59">
            <v>0</v>
          </cell>
          <cell r="Q59">
            <v>225</v>
          </cell>
          <cell r="R59">
            <v>50</v>
          </cell>
          <cell r="S59">
            <v>9051.2900000000009</v>
          </cell>
          <cell r="T59">
            <v>0</v>
          </cell>
          <cell r="U59">
            <v>517.5</v>
          </cell>
          <cell r="V59">
            <v>0</v>
          </cell>
          <cell r="W59">
            <v>0</v>
          </cell>
          <cell r="X59">
            <v>0</v>
          </cell>
          <cell r="Y59">
            <v>517.5</v>
          </cell>
          <cell r="Z59">
            <v>8533.7900000000009</v>
          </cell>
          <cell r="AA59" t="str">
            <v>6228480028674530879</v>
          </cell>
          <cell r="AB59">
            <v>9051.2899999999991</v>
          </cell>
          <cell r="AC59">
            <v>0</v>
          </cell>
        </row>
        <row r="60">
          <cell r="D60" t="str">
            <v>8798</v>
          </cell>
          <cell r="E60" t="str">
            <v>周登顺</v>
          </cell>
          <cell r="F60">
            <v>42.8</v>
          </cell>
          <cell r="G60">
            <v>2480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5502.2</v>
          </cell>
          <cell r="N60">
            <v>76</v>
          </cell>
          <cell r="O60">
            <v>0</v>
          </cell>
          <cell r="P60">
            <v>0</v>
          </cell>
          <cell r="Q60">
            <v>270</v>
          </cell>
          <cell r="R60">
            <v>100</v>
          </cell>
          <cell r="S60">
            <v>8228.2000000000007</v>
          </cell>
          <cell r="T60">
            <v>0</v>
          </cell>
          <cell r="U60">
            <v>517.5</v>
          </cell>
          <cell r="V60">
            <v>0</v>
          </cell>
          <cell r="W60">
            <v>0</v>
          </cell>
          <cell r="X60">
            <v>0</v>
          </cell>
          <cell r="Y60">
            <v>517.5</v>
          </cell>
          <cell r="Z60">
            <v>7710.7</v>
          </cell>
          <cell r="AA60" t="str">
            <v>6228480038207881376</v>
          </cell>
          <cell r="AB60">
            <v>8228.2000000000007</v>
          </cell>
          <cell r="AC60">
            <v>0</v>
          </cell>
        </row>
        <row r="61">
          <cell r="D61" t="str">
            <v>8822</v>
          </cell>
          <cell r="E61" t="str">
            <v>张防云</v>
          </cell>
          <cell r="F61">
            <v>43.5</v>
          </cell>
          <cell r="G61">
            <v>2480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4697.5</v>
          </cell>
          <cell r="N61">
            <v>128</v>
          </cell>
          <cell r="O61">
            <v>0</v>
          </cell>
          <cell r="P61">
            <v>0</v>
          </cell>
          <cell r="Q61">
            <v>200</v>
          </cell>
          <cell r="R61">
            <v>50</v>
          </cell>
          <cell r="S61">
            <v>7455.5</v>
          </cell>
          <cell r="T61">
            <v>0</v>
          </cell>
          <cell r="U61">
            <v>517.5</v>
          </cell>
          <cell r="V61">
            <v>0</v>
          </cell>
          <cell r="W61">
            <v>0</v>
          </cell>
          <cell r="X61">
            <v>0</v>
          </cell>
          <cell r="Y61">
            <v>517.5</v>
          </cell>
          <cell r="Z61">
            <v>6938</v>
          </cell>
          <cell r="AA61" t="str">
            <v>6228480038395329873</v>
          </cell>
          <cell r="AB61">
            <v>7455.5</v>
          </cell>
          <cell r="AC61">
            <v>0</v>
          </cell>
        </row>
        <row r="62">
          <cell r="D62" t="str">
            <v>8829</v>
          </cell>
          <cell r="E62" t="str">
            <v>朱圆龙</v>
          </cell>
          <cell r="F62">
            <v>36.25</v>
          </cell>
          <cell r="G62">
            <v>2480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4518.43</v>
          </cell>
          <cell r="N62">
            <v>64</v>
          </cell>
          <cell r="O62">
            <v>0</v>
          </cell>
          <cell r="P62">
            <v>0</v>
          </cell>
          <cell r="Q62">
            <v>200</v>
          </cell>
          <cell r="R62">
            <v>135</v>
          </cell>
          <cell r="S62">
            <v>7127.43</v>
          </cell>
          <cell r="T62">
            <v>0</v>
          </cell>
          <cell r="U62">
            <v>517.5</v>
          </cell>
          <cell r="V62">
            <v>0</v>
          </cell>
          <cell r="W62">
            <v>0</v>
          </cell>
          <cell r="X62">
            <v>0</v>
          </cell>
          <cell r="Y62">
            <v>517.5</v>
          </cell>
          <cell r="Z62">
            <v>6609.93</v>
          </cell>
          <cell r="AA62" t="str">
            <v>6228480039226915872</v>
          </cell>
          <cell r="AB62">
            <v>7127.4250000000002</v>
          </cell>
          <cell r="AC62">
            <v>-5.0000000001091394E-3</v>
          </cell>
        </row>
        <row r="63">
          <cell r="D63" t="str">
            <v>8837</v>
          </cell>
          <cell r="E63" t="str">
            <v>葛建海</v>
          </cell>
          <cell r="F63">
            <v>43.5</v>
          </cell>
          <cell r="G63">
            <v>2480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4697.5</v>
          </cell>
          <cell r="N63">
            <v>160</v>
          </cell>
          <cell r="O63">
            <v>0</v>
          </cell>
          <cell r="P63">
            <v>0</v>
          </cell>
          <cell r="Q63">
            <v>300</v>
          </cell>
          <cell r="R63">
            <v>0</v>
          </cell>
          <cell r="S63">
            <v>7637.5</v>
          </cell>
          <cell r="T63">
            <v>0</v>
          </cell>
          <cell r="U63">
            <v>517.5</v>
          </cell>
          <cell r="V63">
            <v>0</v>
          </cell>
          <cell r="W63">
            <v>0</v>
          </cell>
          <cell r="X63">
            <v>0</v>
          </cell>
          <cell r="Y63">
            <v>517.5</v>
          </cell>
          <cell r="Z63">
            <v>7120</v>
          </cell>
          <cell r="AA63" t="str">
            <v>6228480038179355573</v>
          </cell>
          <cell r="AB63">
            <v>7637.5</v>
          </cell>
          <cell r="AC63">
            <v>0</v>
          </cell>
        </row>
        <row r="64">
          <cell r="D64" t="str">
            <v>8863</v>
          </cell>
          <cell r="E64" t="str">
            <v>曹攀攀</v>
          </cell>
          <cell r="F64">
            <v>42</v>
          </cell>
          <cell r="G64">
            <v>2480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5290</v>
          </cell>
          <cell r="N64">
            <v>112</v>
          </cell>
          <cell r="O64">
            <v>0</v>
          </cell>
          <cell r="P64">
            <v>0</v>
          </cell>
          <cell r="Q64">
            <v>250</v>
          </cell>
          <cell r="R64">
            <v>20</v>
          </cell>
          <cell r="S64">
            <v>8112</v>
          </cell>
          <cell r="T64">
            <v>0</v>
          </cell>
          <cell r="U64">
            <v>517.5</v>
          </cell>
          <cell r="V64">
            <v>0</v>
          </cell>
          <cell r="W64">
            <v>0</v>
          </cell>
          <cell r="X64">
            <v>0</v>
          </cell>
          <cell r="Y64">
            <v>517.5</v>
          </cell>
          <cell r="Z64">
            <v>7594.5</v>
          </cell>
          <cell r="AA64" t="str">
            <v>6228480038989056171</v>
          </cell>
          <cell r="AB64">
            <v>8112</v>
          </cell>
          <cell r="AC64">
            <v>0</v>
          </cell>
        </row>
        <row r="65">
          <cell r="D65" t="str">
            <v>8916</v>
          </cell>
          <cell r="E65" t="str">
            <v>余淑芝</v>
          </cell>
          <cell r="F65">
            <v>28.38</v>
          </cell>
          <cell r="G65">
            <v>2480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1777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4257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4257</v>
          </cell>
          <cell r="AA65" t="str">
            <v>6228480039218452975</v>
          </cell>
          <cell r="AB65">
            <v>4257</v>
          </cell>
          <cell r="AC65">
            <v>0</v>
          </cell>
        </row>
        <row r="66">
          <cell r="D66" t="str">
            <v>8965</v>
          </cell>
          <cell r="E66" t="str">
            <v>姚启飞</v>
          </cell>
          <cell r="F66">
            <v>43.5</v>
          </cell>
          <cell r="G66">
            <v>2480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4480</v>
          </cell>
          <cell r="N66">
            <v>120</v>
          </cell>
          <cell r="O66">
            <v>0</v>
          </cell>
          <cell r="P66">
            <v>0</v>
          </cell>
          <cell r="Q66">
            <v>220</v>
          </cell>
          <cell r="R66">
            <v>0</v>
          </cell>
          <cell r="S66">
            <v>7300</v>
          </cell>
          <cell r="T66">
            <v>0</v>
          </cell>
          <cell r="U66">
            <v>517.5</v>
          </cell>
          <cell r="V66">
            <v>0</v>
          </cell>
          <cell r="W66">
            <v>0</v>
          </cell>
          <cell r="X66">
            <v>0</v>
          </cell>
          <cell r="Y66">
            <v>517.5</v>
          </cell>
          <cell r="Z66">
            <v>6782.5</v>
          </cell>
          <cell r="AA66" t="str">
            <v>6228480039230612671</v>
          </cell>
          <cell r="AB66">
            <v>7300</v>
          </cell>
          <cell r="AC66">
            <v>0</v>
          </cell>
        </row>
        <row r="67">
          <cell r="D67" t="str">
            <v>8981</v>
          </cell>
          <cell r="E67" t="str">
            <v>杨娜娜</v>
          </cell>
          <cell r="F67">
            <v>37.130000000000003</v>
          </cell>
          <cell r="G67">
            <v>2480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3460.8</v>
          </cell>
          <cell r="N67">
            <v>80</v>
          </cell>
          <cell r="O67">
            <v>0</v>
          </cell>
          <cell r="P67">
            <v>0</v>
          </cell>
          <cell r="Q67">
            <v>200</v>
          </cell>
          <cell r="R67">
            <v>15</v>
          </cell>
          <cell r="S67">
            <v>6205.8</v>
          </cell>
          <cell r="T67">
            <v>0</v>
          </cell>
          <cell r="U67">
            <v>517.5</v>
          </cell>
          <cell r="V67">
            <v>0</v>
          </cell>
          <cell r="W67">
            <v>0</v>
          </cell>
          <cell r="X67">
            <v>0</v>
          </cell>
          <cell r="Y67">
            <v>517.5</v>
          </cell>
          <cell r="Z67">
            <v>5688.3</v>
          </cell>
          <cell r="AA67" t="str">
            <v>6228480038989056072</v>
          </cell>
          <cell r="AB67">
            <v>6205.8</v>
          </cell>
          <cell r="AC67">
            <v>0</v>
          </cell>
        </row>
        <row r="68">
          <cell r="D68" t="str">
            <v>9012</v>
          </cell>
          <cell r="E68" t="str">
            <v>王浩</v>
          </cell>
          <cell r="F68">
            <v>38.94</v>
          </cell>
          <cell r="G68">
            <v>2480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2971.6</v>
          </cell>
          <cell r="N68">
            <v>60</v>
          </cell>
          <cell r="O68">
            <v>0</v>
          </cell>
          <cell r="P68">
            <v>0</v>
          </cell>
          <cell r="Q68">
            <v>200</v>
          </cell>
          <cell r="R68">
            <v>20</v>
          </cell>
          <cell r="S68">
            <v>5691.6</v>
          </cell>
          <cell r="T68">
            <v>0</v>
          </cell>
          <cell r="U68">
            <v>517.5</v>
          </cell>
          <cell r="V68">
            <v>254</v>
          </cell>
          <cell r="W68">
            <v>0</v>
          </cell>
          <cell r="X68">
            <v>0</v>
          </cell>
          <cell r="Y68">
            <v>771.5</v>
          </cell>
          <cell r="Z68">
            <v>4920.1000000000004</v>
          </cell>
          <cell r="AA68" t="str">
            <v>6228480038604068874</v>
          </cell>
          <cell r="AB68">
            <v>5691.5999999999995</v>
          </cell>
          <cell r="AC68">
            <v>0</v>
          </cell>
        </row>
        <row r="69">
          <cell r="D69" t="str">
            <v>9802</v>
          </cell>
          <cell r="E69" t="str">
            <v>朱国华</v>
          </cell>
          <cell r="F69">
            <v>41.13</v>
          </cell>
          <cell r="G69">
            <v>2480</v>
          </cell>
          <cell r="H69">
            <v>0</v>
          </cell>
          <cell r="I69">
            <v>240</v>
          </cell>
          <cell r="J69">
            <v>728</v>
          </cell>
          <cell r="K69">
            <v>0</v>
          </cell>
          <cell r="L69">
            <v>200</v>
          </cell>
          <cell r="M69">
            <v>4157.3500000000004</v>
          </cell>
          <cell r="N69">
            <v>88</v>
          </cell>
          <cell r="O69">
            <v>0</v>
          </cell>
          <cell r="P69">
            <v>0</v>
          </cell>
          <cell r="Q69">
            <v>390</v>
          </cell>
          <cell r="R69">
            <v>30</v>
          </cell>
          <cell r="S69">
            <v>8253.35</v>
          </cell>
          <cell r="T69">
            <v>0</v>
          </cell>
          <cell r="U69">
            <v>517.5</v>
          </cell>
          <cell r="V69">
            <v>0</v>
          </cell>
          <cell r="W69">
            <v>10</v>
          </cell>
          <cell r="X69">
            <v>0</v>
          </cell>
          <cell r="Y69">
            <v>527.5</v>
          </cell>
          <cell r="Z69">
            <v>7725.85</v>
          </cell>
          <cell r="AA69" t="str">
            <v>6228480038116055476</v>
          </cell>
          <cell r="AB69">
            <v>8253.3483000000015</v>
          </cell>
          <cell r="AC69">
            <v>-1.6999999988911441E-3</v>
          </cell>
        </row>
        <row r="70">
          <cell r="D70" t="str">
            <v>9807</v>
          </cell>
          <cell r="E70" t="str">
            <v>王良华</v>
          </cell>
          <cell r="F70">
            <v>33.880000000000003</v>
          </cell>
          <cell r="G70">
            <v>2480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200</v>
          </cell>
          <cell r="M70">
            <v>2940.8</v>
          </cell>
          <cell r="N70">
            <v>0</v>
          </cell>
          <cell r="O70">
            <v>0</v>
          </cell>
          <cell r="P70">
            <v>0</v>
          </cell>
          <cell r="Q70">
            <v>200</v>
          </cell>
          <cell r="R70">
            <v>10</v>
          </cell>
          <cell r="S70">
            <v>5810.8</v>
          </cell>
          <cell r="T70">
            <v>0</v>
          </cell>
          <cell r="U70">
            <v>517.5</v>
          </cell>
          <cell r="V70">
            <v>0</v>
          </cell>
          <cell r="W70">
            <v>10</v>
          </cell>
          <cell r="X70">
            <v>0</v>
          </cell>
          <cell r="Y70">
            <v>527.5</v>
          </cell>
          <cell r="Z70">
            <v>5283.3</v>
          </cell>
          <cell r="AA70" t="str">
            <v>6228480038116036575</v>
          </cell>
          <cell r="AB70">
            <v>5810.8</v>
          </cell>
          <cell r="AC70">
            <v>0</v>
          </cell>
        </row>
        <row r="71">
          <cell r="D71" t="str">
            <v>2006</v>
          </cell>
          <cell r="E71" t="str">
            <v>谈建芳</v>
          </cell>
          <cell r="F71">
            <v>31.06</v>
          </cell>
          <cell r="G71">
            <v>2480</v>
          </cell>
          <cell r="H71">
            <v>0</v>
          </cell>
          <cell r="I71">
            <v>320</v>
          </cell>
          <cell r="J71">
            <v>850</v>
          </cell>
          <cell r="K71">
            <v>0</v>
          </cell>
          <cell r="L71">
            <v>200</v>
          </cell>
          <cell r="M71">
            <v>1674.9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5524.9</v>
          </cell>
          <cell r="T71">
            <v>0</v>
          </cell>
          <cell r="U71">
            <v>517.5</v>
          </cell>
          <cell r="V71">
            <v>0</v>
          </cell>
          <cell r="W71">
            <v>10</v>
          </cell>
          <cell r="X71">
            <v>0</v>
          </cell>
          <cell r="Y71">
            <v>527.5</v>
          </cell>
          <cell r="Z71">
            <v>4997.3999999999996</v>
          </cell>
          <cell r="AA71" t="str">
            <v>6228480038116033077</v>
          </cell>
          <cell r="AB71">
            <v>5524.9</v>
          </cell>
          <cell r="AC71">
            <v>0</v>
          </cell>
        </row>
        <row r="72">
          <cell r="D72" t="str">
            <v>2010</v>
          </cell>
          <cell r="E72" t="str">
            <v>陆叶</v>
          </cell>
          <cell r="F72">
            <v>31.88</v>
          </cell>
          <cell r="G72">
            <v>2480</v>
          </cell>
          <cell r="H72">
            <v>1185.5999999999999</v>
          </cell>
          <cell r="I72">
            <v>740</v>
          </cell>
          <cell r="J72">
            <v>900</v>
          </cell>
          <cell r="K72">
            <v>0</v>
          </cell>
          <cell r="L72">
            <v>120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200</v>
          </cell>
          <cell r="R72">
            <v>0</v>
          </cell>
          <cell r="S72">
            <v>5625.6</v>
          </cell>
          <cell r="T72">
            <v>0</v>
          </cell>
          <cell r="U72">
            <v>517.5</v>
          </cell>
          <cell r="V72">
            <v>254</v>
          </cell>
          <cell r="W72">
            <v>10</v>
          </cell>
          <cell r="X72">
            <v>0</v>
          </cell>
          <cell r="Y72">
            <v>781.5</v>
          </cell>
          <cell r="Z72">
            <v>4844.1000000000004</v>
          </cell>
          <cell r="AA72" t="str">
            <v>6228480038116022674</v>
          </cell>
          <cell r="AB72">
            <v>5625.6</v>
          </cell>
          <cell r="AC72">
            <v>0</v>
          </cell>
        </row>
        <row r="73">
          <cell r="D73" t="str">
            <v>2012</v>
          </cell>
          <cell r="E73" t="str">
            <v>张萍</v>
          </cell>
          <cell r="F73">
            <v>26.88</v>
          </cell>
          <cell r="G73">
            <v>2480</v>
          </cell>
          <cell r="H73">
            <v>585.6</v>
          </cell>
          <cell r="I73">
            <v>740</v>
          </cell>
          <cell r="J73">
            <v>900</v>
          </cell>
          <cell r="K73">
            <v>0</v>
          </cell>
          <cell r="L73">
            <v>120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200</v>
          </cell>
          <cell r="R73">
            <v>0</v>
          </cell>
          <cell r="S73">
            <v>5025.6000000000004</v>
          </cell>
          <cell r="T73">
            <v>30</v>
          </cell>
          <cell r="U73">
            <v>517.5</v>
          </cell>
          <cell r="V73">
            <v>0</v>
          </cell>
          <cell r="W73">
            <v>10</v>
          </cell>
          <cell r="X73">
            <v>0</v>
          </cell>
          <cell r="Y73">
            <v>527.5</v>
          </cell>
          <cell r="Z73">
            <v>4528.1000000000004</v>
          </cell>
          <cell r="AA73" t="str">
            <v>6228480038116049677</v>
          </cell>
          <cell r="AB73">
            <v>5025.6000000000004</v>
          </cell>
          <cell r="AC73">
            <v>0</v>
          </cell>
        </row>
        <row r="74">
          <cell r="D74" t="str">
            <v>2015</v>
          </cell>
          <cell r="E74" t="str">
            <v>王秋玲</v>
          </cell>
          <cell r="F74">
            <v>39</v>
          </cell>
          <cell r="G74">
            <v>2480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120</v>
          </cell>
          <cell r="M74">
            <v>4040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</v>
          </cell>
          <cell r="S74">
            <v>6638</v>
          </cell>
          <cell r="T74">
            <v>0</v>
          </cell>
          <cell r="U74">
            <v>517.5</v>
          </cell>
          <cell r="V74">
            <v>0</v>
          </cell>
          <cell r="W74">
            <v>10</v>
          </cell>
          <cell r="X74">
            <v>0</v>
          </cell>
          <cell r="Y74">
            <v>527.5</v>
          </cell>
          <cell r="Z74">
            <v>6110.5</v>
          </cell>
          <cell r="AA74" t="str">
            <v>6228480038109581579</v>
          </cell>
          <cell r="AB74">
            <v>6637.9999999999973</v>
          </cell>
          <cell r="AC74">
            <v>0</v>
          </cell>
        </row>
        <row r="75">
          <cell r="D75" t="str">
            <v>2022</v>
          </cell>
          <cell r="E75" t="str">
            <v>呙琼</v>
          </cell>
          <cell r="F75">
            <v>32.31</v>
          </cell>
          <cell r="G75">
            <v>2480</v>
          </cell>
          <cell r="H75">
            <v>1237.2</v>
          </cell>
          <cell r="I75">
            <v>720</v>
          </cell>
          <cell r="J75">
            <v>1000</v>
          </cell>
          <cell r="K75">
            <v>0</v>
          </cell>
          <cell r="L75">
            <v>180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5617.2</v>
          </cell>
          <cell r="T75">
            <v>0</v>
          </cell>
          <cell r="U75">
            <v>517.5</v>
          </cell>
          <cell r="V75">
            <v>254</v>
          </cell>
          <cell r="W75">
            <v>10</v>
          </cell>
          <cell r="X75">
            <v>0</v>
          </cell>
          <cell r="Y75">
            <v>781.5</v>
          </cell>
          <cell r="Z75">
            <v>4835.7</v>
          </cell>
          <cell r="AA75" t="str">
            <v>6228480038116009572</v>
          </cell>
          <cell r="AB75">
            <v>5617.2000000000007</v>
          </cell>
          <cell r="AC75">
            <v>0</v>
          </cell>
        </row>
        <row r="76">
          <cell r="D76" t="str">
            <v>2064</v>
          </cell>
          <cell r="E76" t="str">
            <v>周智慧</v>
          </cell>
          <cell r="F76">
            <v>34.5</v>
          </cell>
          <cell r="G76">
            <v>2480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40</v>
          </cell>
          <cell r="M76">
            <v>3620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6140</v>
          </cell>
          <cell r="T76">
            <v>0</v>
          </cell>
          <cell r="U76">
            <v>517.5</v>
          </cell>
          <cell r="V76">
            <v>0</v>
          </cell>
          <cell r="W76">
            <v>0</v>
          </cell>
          <cell r="X76">
            <v>0</v>
          </cell>
          <cell r="Y76">
            <v>517.5</v>
          </cell>
          <cell r="Z76">
            <v>5622.5</v>
          </cell>
          <cell r="AA76" t="str">
            <v>6228480031369946517</v>
          </cell>
          <cell r="AB76">
            <v>6139.9999999999927</v>
          </cell>
          <cell r="AC76">
            <v>-7.2759576141834259E-12</v>
          </cell>
        </row>
        <row r="77">
          <cell r="D77" t="str">
            <v>2074</v>
          </cell>
          <cell r="E77" t="str">
            <v>杨琼</v>
          </cell>
          <cell r="F77">
            <v>37.380000000000003</v>
          </cell>
          <cell r="G77">
            <v>2480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160</v>
          </cell>
          <cell r="M77">
            <v>4402.34</v>
          </cell>
          <cell r="N77">
            <v>0</v>
          </cell>
          <cell r="O77">
            <v>0</v>
          </cell>
          <cell r="P77">
            <v>0</v>
          </cell>
          <cell r="Q77">
            <v>100</v>
          </cell>
          <cell r="R77">
            <v>170</v>
          </cell>
          <cell r="S77">
            <v>6972.34</v>
          </cell>
          <cell r="T77">
            <v>0</v>
          </cell>
          <cell r="U77">
            <v>517.5</v>
          </cell>
          <cell r="V77">
            <v>0</v>
          </cell>
          <cell r="W77">
            <v>10</v>
          </cell>
          <cell r="X77">
            <v>0</v>
          </cell>
          <cell r="Y77">
            <v>527.5</v>
          </cell>
          <cell r="Z77">
            <v>6444.84</v>
          </cell>
          <cell r="AA77" t="str">
            <v>6228480038116044173</v>
          </cell>
          <cell r="AB77">
            <v>6972.3403540000008</v>
          </cell>
          <cell r="AC77">
            <v>3.5400000069785165E-4</v>
          </cell>
        </row>
        <row r="78">
          <cell r="D78" t="str">
            <v>2086</v>
          </cell>
          <cell r="E78" t="str">
            <v>王谋胜</v>
          </cell>
          <cell r="F78">
            <v>40.630000000000003</v>
          </cell>
          <cell r="G78">
            <v>2480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160</v>
          </cell>
          <cell r="M78">
            <v>3936.9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6576.9</v>
          </cell>
          <cell r="T78">
            <v>0</v>
          </cell>
          <cell r="U78">
            <v>517.5</v>
          </cell>
          <cell r="V78">
            <v>0</v>
          </cell>
          <cell r="W78">
            <v>0</v>
          </cell>
          <cell r="X78">
            <v>0</v>
          </cell>
          <cell r="Y78">
            <v>517.5</v>
          </cell>
          <cell r="Z78">
            <v>6059.4</v>
          </cell>
          <cell r="AA78" t="str">
            <v>6228480038116037177</v>
          </cell>
          <cell r="AB78">
            <v>6576.8999999999915</v>
          </cell>
          <cell r="AC78">
            <v>-8.1854523159563541E-12</v>
          </cell>
        </row>
        <row r="79">
          <cell r="D79" t="str">
            <v>2101</v>
          </cell>
          <cell r="E79" t="str">
            <v>董月琴</v>
          </cell>
          <cell r="F79">
            <v>39.94</v>
          </cell>
          <cell r="G79">
            <v>2480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60</v>
          </cell>
          <cell r="M79">
            <v>4620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16</v>
          </cell>
          <cell r="S79">
            <v>7144</v>
          </cell>
          <cell r="T79">
            <v>0</v>
          </cell>
          <cell r="U79">
            <v>517.5</v>
          </cell>
          <cell r="V79">
            <v>0</v>
          </cell>
          <cell r="W79">
            <v>0</v>
          </cell>
          <cell r="X79">
            <v>0</v>
          </cell>
          <cell r="Y79">
            <v>517.5</v>
          </cell>
          <cell r="Z79">
            <v>6626.5</v>
          </cell>
          <cell r="AA79" t="str">
            <v>6228480038842648776</v>
          </cell>
          <cell r="AB79">
            <v>7143.9999999999964</v>
          </cell>
          <cell r="AC79">
            <v>0</v>
          </cell>
        </row>
        <row r="80">
          <cell r="D80" t="str">
            <v>2120</v>
          </cell>
          <cell r="E80" t="str">
            <v>王平</v>
          </cell>
          <cell r="F80">
            <v>41.38</v>
          </cell>
          <cell r="G80">
            <v>2480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60</v>
          </cell>
          <cell r="M80">
            <v>4368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6908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6908</v>
          </cell>
          <cell r="AA80" t="str">
            <v>6228480038955888474</v>
          </cell>
          <cell r="AB80">
            <v>6907.9999999999854</v>
          </cell>
          <cell r="AC80">
            <v>-1.4551915228366852E-11</v>
          </cell>
        </row>
        <row r="81">
          <cell r="D81" t="str">
            <v>2128</v>
          </cell>
          <cell r="E81" t="str">
            <v>杨小娟</v>
          </cell>
          <cell r="F81">
            <v>35.19</v>
          </cell>
          <cell r="G81">
            <v>2480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60</v>
          </cell>
          <cell r="M81">
            <v>3594.4</v>
          </cell>
          <cell r="N81">
            <v>0</v>
          </cell>
          <cell r="O81">
            <v>0</v>
          </cell>
          <cell r="P81">
            <v>0</v>
          </cell>
          <cell r="Q81">
            <v>20</v>
          </cell>
          <cell r="R81">
            <v>6</v>
          </cell>
          <cell r="S81">
            <v>6148.4</v>
          </cell>
          <cell r="T81">
            <v>0</v>
          </cell>
          <cell r="U81">
            <v>517.5</v>
          </cell>
          <cell r="V81">
            <v>0</v>
          </cell>
          <cell r="W81">
            <v>0</v>
          </cell>
          <cell r="X81">
            <v>0</v>
          </cell>
          <cell r="Y81">
            <v>517.5</v>
          </cell>
          <cell r="Z81">
            <v>5630.9</v>
          </cell>
          <cell r="AA81" t="str">
            <v>6228480038962357778</v>
          </cell>
          <cell r="AB81">
            <v>6148.400000000006</v>
          </cell>
          <cell r="AC81">
            <v>0</v>
          </cell>
        </row>
        <row r="82">
          <cell r="D82" t="str">
            <v>2129</v>
          </cell>
          <cell r="E82" t="str">
            <v>胡利平</v>
          </cell>
          <cell r="F82">
            <v>39.75</v>
          </cell>
          <cell r="G82">
            <v>2480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60</v>
          </cell>
          <cell r="M82">
            <v>4062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2</v>
          </cell>
          <cell r="S82">
            <v>6600</v>
          </cell>
          <cell r="T82">
            <v>0</v>
          </cell>
          <cell r="U82">
            <v>517.5</v>
          </cell>
          <cell r="V82">
            <v>254</v>
          </cell>
          <cell r="W82">
            <v>0</v>
          </cell>
          <cell r="X82">
            <v>0</v>
          </cell>
          <cell r="Y82">
            <v>771.5</v>
          </cell>
          <cell r="Z82">
            <v>5828.5</v>
          </cell>
          <cell r="AA82" t="str">
            <v>6228480038934343278</v>
          </cell>
          <cell r="AB82">
            <v>6599.99999999999</v>
          </cell>
          <cell r="AC82">
            <v>-1.0004441719502211E-11</v>
          </cell>
        </row>
        <row r="83">
          <cell r="D83" t="str">
            <v>2132</v>
          </cell>
          <cell r="E83" t="str">
            <v>侯娟</v>
          </cell>
          <cell r="F83">
            <v>38.44</v>
          </cell>
          <cell r="G83">
            <v>2480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60</v>
          </cell>
          <cell r="M83">
            <v>4301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30</v>
          </cell>
          <cell r="S83">
            <v>6811</v>
          </cell>
          <cell r="T83">
            <v>0</v>
          </cell>
          <cell r="U83">
            <v>517.5</v>
          </cell>
          <cell r="V83">
            <v>0</v>
          </cell>
          <cell r="W83">
            <v>10</v>
          </cell>
          <cell r="X83">
            <v>0</v>
          </cell>
          <cell r="Y83">
            <v>527.5</v>
          </cell>
          <cell r="Z83">
            <v>6283.5</v>
          </cell>
          <cell r="AA83" t="str">
            <v>6228480038902257872</v>
          </cell>
          <cell r="AB83">
            <v>6810.9999999999845</v>
          </cell>
          <cell r="AC83">
            <v>-1.546140993013978E-11</v>
          </cell>
        </row>
        <row r="84">
          <cell r="D84" t="str">
            <v>2143</v>
          </cell>
          <cell r="E84" t="str">
            <v>王丙苗</v>
          </cell>
          <cell r="F84">
            <v>37.19</v>
          </cell>
          <cell r="G84">
            <v>3200</v>
          </cell>
          <cell r="H84">
            <v>0</v>
          </cell>
          <cell r="I84">
            <v>0</v>
          </cell>
          <cell r="J84">
            <v>600</v>
          </cell>
          <cell r="K84">
            <v>0</v>
          </cell>
          <cell r="L84">
            <v>0</v>
          </cell>
          <cell r="M84">
            <v>3479.69</v>
          </cell>
          <cell r="N84">
            <v>250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7529.69</v>
          </cell>
          <cell r="T84">
            <v>0</v>
          </cell>
          <cell r="U84">
            <v>517.5</v>
          </cell>
          <cell r="V84">
            <v>0</v>
          </cell>
          <cell r="W84">
            <v>10</v>
          </cell>
          <cell r="X84">
            <v>0</v>
          </cell>
          <cell r="Y84">
            <v>527.5</v>
          </cell>
          <cell r="Z84">
            <v>7002.19</v>
          </cell>
          <cell r="AA84" t="str">
            <v>6228480038962364378</v>
          </cell>
          <cell r="AB84">
            <v>7529.69</v>
          </cell>
          <cell r="AC84">
            <v>0</v>
          </cell>
        </row>
        <row r="85">
          <cell r="D85" t="str">
            <v>2145</v>
          </cell>
          <cell r="E85" t="str">
            <v>况传金</v>
          </cell>
          <cell r="F85">
            <v>40.25</v>
          </cell>
          <cell r="G85">
            <v>2480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40</v>
          </cell>
          <cell r="M85">
            <v>4852.2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7372.2</v>
          </cell>
          <cell r="T85">
            <v>0</v>
          </cell>
          <cell r="U85">
            <v>517.5</v>
          </cell>
          <cell r="V85">
            <v>0</v>
          </cell>
          <cell r="W85">
            <v>0</v>
          </cell>
          <cell r="X85">
            <v>0</v>
          </cell>
          <cell r="Y85">
            <v>517.5</v>
          </cell>
          <cell r="Z85">
            <v>6854.7</v>
          </cell>
          <cell r="AA85" t="str">
            <v>6228480039013204076</v>
          </cell>
          <cell r="AB85">
            <v>7372.199999999988</v>
          </cell>
          <cell r="AC85">
            <v>-1.1823431123048067E-11</v>
          </cell>
        </row>
        <row r="86">
          <cell r="D86" t="str">
            <v>2150</v>
          </cell>
          <cell r="E86" t="str">
            <v>胡红梅</v>
          </cell>
          <cell r="F86">
            <v>8.94</v>
          </cell>
          <cell r="G86">
            <v>2480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40</v>
          </cell>
          <cell r="M86">
            <v>-930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1590</v>
          </cell>
          <cell r="T86">
            <v>0</v>
          </cell>
          <cell r="U86">
            <v>517.5</v>
          </cell>
          <cell r="V86">
            <v>0</v>
          </cell>
          <cell r="W86">
            <v>0</v>
          </cell>
          <cell r="X86">
            <v>0</v>
          </cell>
          <cell r="Y86">
            <v>517.5</v>
          </cell>
          <cell r="Z86">
            <v>1072.5</v>
          </cell>
          <cell r="AA86" t="str">
            <v>6228480031464761811</v>
          </cell>
          <cell r="AB86">
            <v>1590.0000000000014</v>
          </cell>
          <cell r="AC86">
            <v>0</v>
          </cell>
        </row>
        <row r="87">
          <cell r="D87" t="str">
            <v>2161</v>
          </cell>
          <cell r="E87" t="str">
            <v>陈恩群</v>
          </cell>
          <cell r="F87">
            <v>42.25</v>
          </cell>
          <cell r="G87">
            <v>2480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160</v>
          </cell>
          <cell r="M87">
            <v>4512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2</v>
          </cell>
          <cell r="S87">
            <v>7150</v>
          </cell>
          <cell r="T87">
            <v>0</v>
          </cell>
          <cell r="U87">
            <v>517.5</v>
          </cell>
          <cell r="V87">
            <v>0</v>
          </cell>
          <cell r="W87">
            <v>0</v>
          </cell>
          <cell r="X87">
            <v>0</v>
          </cell>
          <cell r="Y87">
            <v>517.5</v>
          </cell>
          <cell r="Z87">
            <v>6632.5</v>
          </cell>
          <cell r="AA87" t="str">
            <v>6228480038116000977</v>
          </cell>
          <cell r="AB87">
            <v>7149.9999999999945</v>
          </cell>
          <cell r="AC87">
            <v>0</v>
          </cell>
        </row>
        <row r="88">
          <cell r="D88" t="str">
            <v>2212</v>
          </cell>
          <cell r="E88" t="str">
            <v>庞明武</v>
          </cell>
          <cell r="F88">
            <v>38.06</v>
          </cell>
          <cell r="G88">
            <v>2480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140</v>
          </cell>
          <cell r="M88">
            <v>4477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7097</v>
          </cell>
          <cell r="T88">
            <v>0</v>
          </cell>
          <cell r="U88">
            <v>517.5</v>
          </cell>
          <cell r="V88">
            <v>0</v>
          </cell>
          <cell r="W88">
            <v>0</v>
          </cell>
          <cell r="X88">
            <v>0</v>
          </cell>
          <cell r="Y88">
            <v>517.5</v>
          </cell>
          <cell r="Z88">
            <v>6579.5</v>
          </cell>
          <cell r="AA88" t="str">
            <v>6228480038572062370</v>
          </cell>
          <cell r="AB88">
            <v>7097.0000000000082</v>
          </cell>
          <cell r="AC88">
            <v>8.1854523159563541E-12</v>
          </cell>
        </row>
        <row r="89">
          <cell r="D89" t="str">
            <v>2221</v>
          </cell>
          <cell r="E89" t="str">
            <v>林裴琪</v>
          </cell>
          <cell r="F89">
            <v>40.19</v>
          </cell>
          <cell r="G89">
            <v>2480</v>
          </cell>
          <cell r="H89">
            <v>0</v>
          </cell>
          <cell r="I89">
            <v>320</v>
          </cell>
          <cell r="J89">
            <v>900</v>
          </cell>
          <cell r="K89">
            <v>0</v>
          </cell>
          <cell r="L89">
            <v>140</v>
          </cell>
          <cell r="M89">
            <v>3701.22</v>
          </cell>
          <cell r="N89">
            <v>0</v>
          </cell>
          <cell r="O89">
            <v>0</v>
          </cell>
          <cell r="P89">
            <v>0</v>
          </cell>
          <cell r="Q89">
            <v>100</v>
          </cell>
          <cell r="R89">
            <v>370</v>
          </cell>
          <cell r="S89">
            <v>7271.22</v>
          </cell>
          <cell r="T89">
            <v>0</v>
          </cell>
          <cell r="U89">
            <v>517.5</v>
          </cell>
          <cell r="V89">
            <v>0</v>
          </cell>
          <cell r="W89">
            <v>0</v>
          </cell>
          <cell r="X89">
            <v>0</v>
          </cell>
          <cell r="Y89">
            <v>517.5</v>
          </cell>
          <cell r="Z89">
            <v>6753.72</v>
          </cell>
          <cell r="AA89" t="str">
            <v>6228480038116020074</v>
          </cell>
          <cell r="AB89">
            <v>7271.2161269999997</v>
          </cell>
          <cell r="AC89">
            <v>-3.8730000005671172E-3</v>
          </cell>
        </row>
        <row r="90">
          <cell r="D90" t="str">
            <v>2248</v>
          </cell>
          <cell r="E90" t="str">
            <v>杨长好</v>
          </cell>
          <cell r="F90">
            <v>40.31</v>
          </cell>
          <cell r="G90">
            <v>2480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140</v>
          </cell>
          <cell r="M90">
            <v>4313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6933</v>
          </cell>
          <cell r="T90">
            <v>0</v>
          </cell>
          <cell r="U90">
            <v>517.5</v>
          </cell>
          <cell r="V90">
            <v>0</v>
          </cell>
          <cell r="W90">
            <v>0</v>
          </cell>
          <cell r="X90">
            <v>0</v>
          </cell>
          <cell r="Y90">
            <v>517.5</v>
          </cell>
          <cell r="Z90">
            <v>6415.5</v>
          </cell>
          <cell r="AA90" t="str">
            <v>6228480038116043274</v>
          </cell>
          <cell r="AB90">
            <v>6932.9999999999818</v>
          </cell>
          <cell r="AC90">
            <v>-1.8189894035458565E-11</v>
          </cell>
        </row>
        <row r="91">
          <cell r="D91" t="str">
            <v>2263</v>
          </cell>
          <cell r="E91" t="str">
            <v>张容容</v>
          </cell>
          <cell r="F91">
            <v>30</v>
          </cell>
          <cell r="G91">
            <v>2480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120</v>
          </cell>
          <cell r="M91">
            <v>2990.58</v>
          </cell>
          <cell r="N91">
            <v>0</v>
          </cell>
          <cell r="O91">
            <v>0</v>
          </cell>
          <cell r="P91">
            <v>0</v>
          </cell>
          <cell r="Q91">
            <v>200</v>
          </cell>
          <cell r="R91">
            <v>270</v>
          </cell>
          <cell r="S91">
            <v>5520.58</v>
          </cell>
          <cell r="T91">
            <v>0</v>
          </cell>
          <cell r="U91">
            <v>517.5</v>
          </cell>
          <cell r="V91">
            <v>0</v>
          </cell>
          <cell r="W91">
            <v>10</v>
          </cell>
          <cell r="X91">
            <v>0</v>
          </cell>
          <cell r="Y91">
            <v>527.5</v>
          </cell>
          <cell r="Z91">
            <v>4993.08</v>
          </cell>
          <cell r="AA91" t="str">
            <v>6228480038116049974</v>
          </cell>
          <cell r="AB91">
            <v>5520.5759999999991</v>
          </cell>
          <cell r="AC91">
            <v>-4.0000000008149073E-3</v>
          </cell>
        </row>
        <row r="92">
          <cell r="D92" t="str">
            <v>2270</v>
          </cell>
          <cell r="E92" t="str">
            <v>李进</v>
          </cell>
          <cell r="F92">
            <v>40.5</v>
          </cell>
          <cell r="G92">
            <v>2480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120</v>
          </cell>
          <cell r="M92">
            <v>4990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32</v>
          </cell>
          <cell r="S92">
            <v>7558</v>
          </cell>
          <cell r="T92">
            <v>0</v>
          </cell>
          <cell r="U92">
            <v>517.5</v>
          </cell>
          <cell r="V92">
            <v>0</v>
          </cell>
          <cell r="W92">
            <v>10</v>
          </cell>
          <cell r="X92">
            <v>0</v>
          </cell>
          <cell r="Y92">
            <v>527.5</v>
          </cell>
          <cell r="Z92">
            <v>7030.5</v>
          </cell>
          <cell r="AA92" t="str">
            <v>6228480038116017674</v>
          </cell>
          <cell r="AB92">
            <v>7557.9999999999936</v>
          </cell>
          <cell r="AC92">
            <v>0</v>
          </cell>
        </row>
        <row r="93">
          <cell r="D93" t="str">
            <v>2295</v>
          </cell>
          <cell r="E93" t="str">
            <v>胡庆林</v>
          </cell>
          <cell r="F93">
            <v>34.56</v>
          </cell>
          <cell r="G93">
            <v>2480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160</v>
          </cell>
          <cell r="M93">
            <v>3120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6</v>
          </cell>
          <cell r="S93">
            <v>5754</v>
          </cell>
          <cell r="T93">
            <v>0</v>
          </cell>
          <cell r="U93">
            <v>517.5</v>
          </cell>
          <cell r="V93">
            <v>0</v>
          </cell>
          <cell r="W93">
            <v>10</v>
          </cell>
          <cell r="X93">
            <v>0</v>
          </cell>
          <cell r="Y93">
            <v>527.5</v>
          </cell>
          <cell r="Z93">
            <v>5226.5</v>
          </cell>
          <cell r="AA93" t="str">
            <v>6228480038116012279</v>
          </cell>
          <cell r="AB93">
            <v>5753.9999999999991</v>
          </cell>
          <cell r="AC93">
            <v>0</v>
          </cell>
        </row>
        <row r="94">
          <cell r="D94" t="str">
            <v>2323</v>
          </cell>
          <cell r="E94" t="str">
            <v>何兰英</v>
          </cell>
          <cell r="F94">
            <v>39.06</v>
          </cell>
          <cell r="G94">
            <v>2480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120</v>
          </cell>
          <cell r="M94">
            <v>4573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26</v>
          </cell>
          <cell r="S94">
            <v>7147</v>
          </cell>
          <cell r="T94">
            <v>0</v>
          </cell>
          <cell r="U94">
            <v>517.5</v>
          </cell>
          <cell r="V94">
            <v>0</v>
          </cell>
          <cell r="W94">
            <v>0</v>
          </cell>
          <cell r="X94">
            <v>0</v>
          </cell>
          <cell r="Y94">
            <v>517.5</v>
          </cell>
          <cell r="Z94">
            <v>6629.5</v>
          </cell>
          <cell r="AA94" t="str">
            <v>6228480038116059577</v>
          </cell>
          <cell r="AB94">
            <v>7147.0000000000173</v>
          </cell>
          <cell r="AC94">
            <v>1.7280399333685637E-11</v>
          </cell>
        </row>
        <row r="95">
          <cell r="D95" t="str">
            <v>2369</v>
          </cell>
          <cell r="E95" t="str">
            <v>闵燕</v>
          </cell>
          <cell r="F95">
            <v>34.75</v>
          </cell>
          <cell r="G95">
            <v>2480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80</v>
          </cell>
          <cell r="M95">
            <v>3920</v>
          </cell>
          <cell r="N95">
            <v>0</v>
          </cell>
          <cell r="O95">
            <v>0</v>
          </cell>
          <cell r="P95">
            <v>0</v>
          </cell>
          <cell r="Q95">
            <v>10</v>
          </cell>
          <cell r="R95">
            <v>2</v>
          </cell>
          <cell r="S95">
            <v>6488</v>
          </cell>
          <cell r="T95">
            <v>0</v>
          </cell>
          <cell r="U95">
            <v>517.5</v>
          </cell>
          <cell r="V95">
            <v>254</v>
          </cell>
          <cell r="W95">
            <v>10</v>
          </cell>
          <cell r="X95">
            <v>0</v>
          </cell>
          <cell r="Y95">
            <v>781.5</v>
          </cell>
          <cell r="Z95">
            <v>5706.5</v>
          </cell>
          <cell r="AA95" t="str">
            <v>6228480038509858270</v>
          </cell>
          <cell r="AB95">
            <v>6487.9999999999873</v>
          </cell>
          <cell r="AC95">
            <v>-1.2732925824820995E-11</v>
          </cell>
        </row>
        <row r="96">
          <cell r="D96" t="str">
            <v>2385</v>
          </cell>
          <cell r="E96" t="str">
            <v>宋冬英</v>
          </cell>
          <cell r="F96">
            <v>42.88</v>
          </cell>
          <cell r="G96">
            <v>2480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80</v>
          </cell>
          <cell r="M96">
            <v>4636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4</v>
          </cell>
          <cell r="S96">
            <v>7192</v>
          </cell>
          <cell r="T96">
            <v>0</v>
          </cell>
          <cell r="U96">
            <v>517.5</v>
          </cell>
          <cell r="V96">
            <v>0</v>
          </cell>
          <cell r="W96">
            <v>0</v>
          </cell>
          <cell r="X96">
            <v>0</v>
          </cell>
          <cell r="Y96">
            <v>517.5</v>
          </cell>
          <cell r="Z96">
            <v>6674.5</v>
          </cell>
          <cell r="AA96" t="str">
            <v>6228480038509873774</v>
          </cell>
          <cell r="AB96">
            <v>7192.0000000000073</v>
          </cell>
          <cell r="AC96">
            <v>7.2759576141834259E-12</v>
          </cell>
        </row>
        <row r="97">
          <cell r="D97" t="str">
            <v>2393</v>
          </cell>
          <cell r="E97" t="str">
            <v>甘小红</v>
          </cell>
          <cell r="F97">
            <v>25.63</v>
          </cell>
          <cell r="G97">
            <v>2480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80</v>
          </cell>
          <cell r="M97">
            <v>2068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4628</v>
          </cell>
          <cell r="T97">
            <v>0</v>
          </cell>
          <cell r="U97">
            <v>517.5</v>
          </cell>
          <cell r="V97">
            <v>0</v>
          </cell>
          <cell r="W97">
            <v>0</v>
          </cell>
          <cell r="X97">
            <v>0</v>
          </cell>
          <cell r="Y97">
            <v>517.5</v>
          </cell>
          <cell r="Z97">
            <v>4110.5</v>
          </cell>
          <cell r="AA97" t="str">
            <v>6228480038546725078</v>
          </cell>
          <cell r="AB97">
            <v>4628.0000000000055</v>
          </cell>
          <cell r="AC97">
            <v>0</v>
          </cell>
        </row>
        <row r="98">
          <cell r="D98" t="str">
            <v>2394</v>
          </cell>
          <cell r="E98" t="str">
            <v>吴绍慧</v>
          </cell>
          <cell r="F98">
            <v>28.38</v>
          </cell>
          <cell r="G98">
            <v>2480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80</v>
          </cell>
          <cell r="M98">
            <v>1870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4</v>
          </cell>
          <cell r="S98">
            <v>4426</v>
          </cell>
          <cell r="T98">
            <v>0</v>
          </cell>
          <cell r="U98">
            <v>517.5</v>
          </cell>
          <cell r="V98">
            <v>0</v>
          </cell>
          <cell r="W98">
            <v>0</v>
          </cell>
          <cell r="X98">
            <v>0</v>
          </cell>
          <cell r="Y98">
            <v>517.5</v>
          </cell>
          <cell r="Z98">
            <v>3908.5</v>
          </cell>
          <cell r="AA98" t="str">
            <v>6228480038523148575</v>
          </cell>
          <cell r="AB98">
            <v>4425.9999999999973</v>
          </cell>
          <cell r="AC98">
            <v>0</v>
          </cell>
        </row>
        <row r="99">
          <cell r="D99" t="str">
            <v>2412</v>
          </cell>
          <cell r="E99" t="str">
            <v>方英</v>
          </cell>
          <cell r="F99">
            <v>39.56</v>
          </cell>
          <cell r="G99">
            <v>2480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80</v>
          </cell>
          <cell r="M99">
            <v>4462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10</v>
          </cell>
          <cell r="S99">
            <v>7012</v>
          </cell>
          <cell r="T99">
            <v>0</v>
          </cell>
          <cell r="U99">
            <v>517.5</v>
          </cell>
          <cell r="V99">
            <v>0</v>
          </cell>
          <cell r="W99">
            <v>0</v>
          </cell>
          <cell r="X99">
            <v>0</v>
          </cell>
          <cell r="Y99">
            <v>517.5</v>
          </cell>
          <cell r="Z99">
            <v>6494.5</v>
          </cell>
          <cell r="AA99" t="str">
            <v>6228480030439216018</v>
          </cell>
          <cell r="AB99">
            <v>7012.0000000000164</v>
          </cell>
          <cell r="AC99">
            <v>1.6370904631912708E-11</v>
          </cell>
        </row>
        <row r="100">
          <cell r="D100" t="str">
            <v>2471</v>
          </cell>
          <cell r="E100" t="str">
            <v>刘作新</v>
          </cell>
          <cell r="F100">
            <v>42.25</v>
          </cell>
          <cell r="G100">
            <v>2480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60</v>
          </cell>
          <cell r="M100">
            <v>4544.1499999999996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7084.15</v>
          </cell>
          <cell r="T100">
            <v>0</v>
          </cell>
          <cell r="U100">
            <v>517.5</v>
          </cell>
          <cell r="V100">
            <v>0</v>
          </cell>
          <cell r="W100">
            <v>0</v>
          </cell>
          <cell r="X100">
            <v>0</v>
          </cell>
          <cell r="Y100">
            <v>517.5</v>
          </cell>
          <cell r="Z100">
            <v>6566.65</v>
          </cell>
          <cell r="AA100" t="str">
            <v>6228480038806975975</v>
          </cell>
          <cell r="AB100">
            <v>7084.1499999999887</v>
          </cell>
          <cell r="AC100">
            <v>-1.0913936421275139E-11</v>
          </cell>
        </row>
        <row r="101">
          <cell r="D101" t="str">
            <v>2491</v>
          </cell>
          <cell r="E101" t="str">
            <v>谢文丽</v>
          </cell>
          <cell r="F101">
            <v>41.75</v>
          </cell>
          <cell r="G101">
            <v>2480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40</v>
          </cell>
          <cell r="M101">
            <v>4555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7075</v>
          </cell>
          <cell r="T101">
            <v>0</v>
          </cell>
          <cell r="U101">
            <v>517.5</v>
          </cell>
          <cell r="V101">
            <v>0</v>
          </cell>
          <cell r="W101">
            <v>0</v>
          </cell>
          <cell r="X101">
            <v>0</v>
          </cell>
          <cell r="Y101">
            <v>517.5</v>
          </cell>
          <cell r="Z101">
            <v>6557.5</v>
          </cell>
          <cell r="AA101" t="str">
            <v>6228480038667951271</v>
          </cell>
          <cell r="AB101">
            <v>7074.9999999999836</v>
          </cell>
          <cell r="AC101">
            <v>-1.6370904631912708E-11</v>
          </cell>
        </row>
        <row r="102">
          <cell r="D102" t="str">
            <v>2494</v>
          </cell>
          <cell r="E102" t="str">
            <v>王炳贯</v>
          </cell>
          <cell r="F102">
            <v>39.5</v>
          </cell>
          <cell r="G102">
            <v>2480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20</v>
          </cell>
          <cell r="M102">
            <v>4720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16</v>
          </cell>
          <cell r="S102">
            <v>7204</v>
          </cell>
          <cell r="T102">
            <v>0</v>
          </cell>
          <cell r="U102">
            <v>517.5</v>
          </cell>
          <cell r="V102">
            <v>0</v>
          </cell>
          <cell r="W102">
            <v>0</v>
          </cell>
          <cell r="X102">
            <v>0</v>
          </cell>
          <cell r="Y102">
            <v>517.5</v>
          </cell>
          <cell r="Z102">
            <v>6686.5</v>
          </cell>
          <cell r="AA102" t="str">
            <v>6228480038545188070</v>
          </cell>
          <cell r="AB102">
            <v>7204.0000000000118</v>
          </cell>
          <cell r="AC102">
            <v>1.1823431123048067E-11</v>
          </cell>
        </row>
        <row r="103">
          <cell r="D103" t="str">
            <v>2507</v>
          </cell>
          <cell r="E103" t="str">
            <v>刘小红</v>
          </cell>
          <cell r="F103">
            <v>40.06</v>
          </cell>
          <cell r="G103">
            <v>2480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100</v>
          </cell>
          <cell r="M103">
            <v>4310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34</v>
          </cell>
          <cell r="S103">
            <v>6856</v>
          </cell>
          <cell r="T103">
            <v>0</v>
          </cell>
          <cell r="U103">
            <v>517.5</v>
          </cell>
          <cell r="V103">
            <v>0</v>
          </cell>
          <cell r="W103">
            <v>10</v>
          </cell>
          <cell r="X103">
            <v>0</v>
          </cell>
          <cell r="Y103">
            <v>527.5</v>
          </cell>
          <cell r="Z103">
            <v>6328.5</v>
          </cell>
          <cell r="AA103" t="str">
            <v>6228480038109582577</v>
          </cell>
          <cell r="AB103">
            <v>6856.0000000000182</v>
          </cell>
          <cell r="AC103">
            <v>1.8189894035458565E-11</v>
          </cell>
        </row>
        <row r="104">
          <cell r="D104" t="str">
            <v>2510</v>
          </cell>
          <cell r="E104" t="str">
            <v>瞿华</v>
          </cell>
          <cell r="F104">
            <v>40</v>
          </cell>
          <cell r="G104">
            <v>2480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100</v>
          </cell>
          <cell r="M104">
            <v>4420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12</v>
          </cell>
          <cell r="S104">
            <v>6988</v>
          </cell>
          <cell r="T104">
            <v>0</v>
          </cell>
          <cell r="U104">
            <v>517.5</v>
          </cell>
          <cell r="V104">
            <v>0</v>
          </cell>
          <cell r="W104">
            <v>10</v>
          </cell>
          <cell r="X104">
            <v>0</v>
          </cell>
          <cell r="Y104">
            <v>527.5</v>
          </cell>
          <cell r="Z104">
            <v>6460.5</v>
          </cell>
          <cell r="AA104" t="str">
            <v>6228480038278134671</v>
          </cell>
          <cell r="AB104">
            <v>6988</v>
          </cell>
          <cell r="AC104">
            <v>0</v>
          </cell>
        </row>
        <row r="105">
          <cell r="D105" t="str">
            <v>2515</v>
          </cell>
          <cell r="E105" t="str">
            <v>刘媛媛</v>
          </cell>
          <cell r="F105">
            <v>24.25</v>
          </cell>
          <cell r="G105">
            <v>2480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100</v>
          </cell>
          <cell r="M105">
            <v>1652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4232</v>
          </cell>
          <cell r="T105">
            <v>0</v>
          </cell>
          <cell r="U105">
            <v>517.5</v>
          </cell>
          <cell r="V105">
            <v>0</v>
          </cell>
          <cell r="W105">
            <v>10</v>
          </cell>
          <cell r="X105">
            <v>0</v>
          </cell>
          <cell r="Y105">
            <v>527.5</v>
          </cell>
          <cell r="Z105">
            <v>3704.5</v>
          </cell>
          <cell r="AA105" t="str">
            <v>6228480038030095772</v>
          </cell>
          <cell r="AB105">
            <v>4232.00000000001</v>
          </cell>
          <cell r="AC105">
            <v>1.0004441719502211E-11</v>
          </cell>
        </row>
        <row r="106">
          <cell r="D106" t="str">
            <v>2517</v>
          </cell>
          <cell r="E106" t="str">
            <v>田金芝</v>
          </cell>
          <cell r="F106">
            <v>38.06</v>
          </cell>
          <cell r="G106">
            <v>2480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100</v>
          </cell>
          <cell r="M106">
            <v>3573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6153</v>
          </cell>
          <cell r="T106">
            <v>0</v>
          </cell>
          <cell r="U106">
            <v>517.5</v>
          </cell>
          <cell r="V106">
            <v>0</v>
          </cell>
          <cell r="W106">
            <v>10</v>
          </cell>
          <cell r="X106">
            <v>0</v>
          </cell>
          <cell r="Y106">
            <v>527.5</v>
          </cell>
          <cell r="Z106">
            <v>5625.5</v>
          </cell>
          <cell r="AA106" t="str">
            <v>6228480038351354071</v>
          </cell>
          <cell r="AB106">
            <v>6153.0000000000009</v>
          </cell>
          <cell r="AC106">
            <v>0</v>
          </cell>
        </row>
        <row r="107">
          <cell r="D107" t="str">
            <v>2537</v>
          </cell>
          <cell r="E107" t="str">
            <v>柯桂荣</v>
          </cell>
          <cell r="F107">
            <v>39.25</v>
          </cell>
          <cell r="G107">
            <v>2480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40</v>
          </cell>
          <cell r="M107">
            <v>4720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30</v>
          </cell>
          <cell r="S107">
            <v>7210</v>
          </cell>
          <cell r="T107">
            <v>0</v>
          </cell>
          <cell r="U107">
            <v>517.5</v>
          </cell>
          <cell r="V107">
            <v>0</v>
          </cell>
          <cell r="W107">
            <v>0</v>
          </cell>
          <cell r="X107">
            <v>0</v>
          </cell>
          <cell r="Y107">
            <v>517.5</v>
          </cell>
          <cell r="Z107">
            <v>6692.5</v>
          </cell>
          <cell r="AA107" t="str">
            <v>6228480038806980876</v>
          </cell>
          <cell r="AB107">
            <v>7210</v>
          </cell>
          <cell r="AC107">
            <v>0</v>
          </cell>
        </row>
        <row r="108">
          <cell r="D108" t="str">
            <v>2546</v>
          </cell>
          <cell r="E108" t="str">
            <v>潘燕</v>
          </cell>
          <cell r="F108">
            <v>39.56</v>
          </cell>
          <cell r="G108">
            <v>2480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40</v>
          </cell>
          <cell r="M108">
            <v>4760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7280</v>
          </cell>
          <cell r="T108">
            <v>0</v>
          </cell>
          <cell r="U108">
            <v>517.5</v>
          </cell>
          <cell r="V108">
            <v>0</v>
          </cell>
          <cell r="W108">
            <v>0</v>
          </cell>
          <cell r="X108">
            <v>0</v>
          </cell>
          <cell r="Y108">
            <v>517.5</v>
          </cell>
          <cell r="Z108">
            <v>6762.5</v>
          </cell>
          <cell r="AA108" t="str">
            <v>6228480038962905378</v>
          </cell>
          <cell r="AB108">
            <v>7279.9999999999918</v>
          </cell>
          <cell r="AC108">
            <v>-8.1854523159563541E-12</v>
          </cell>
        </row>
        <row r="109">
          <cell r="D109" t="str">
            <v>2548</v>
          </cell>
          <cell r="E109" t="str">
            <v>程素芬</v>
          </cell>
          <cell r="F109">
            <v>35.5</v>
          </cell>
          <cell r="G109">
            <v>2480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40</v>
          </cell>
          <cell r="M109">
            <v>3693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</v>
          </cell>
          <cell r="S109">
            <v>6143</v>
          </cell>
          <cell r="T109">
            <v>0</v>
          </cell>
          <cell r="U109">
            <v>517.5</v>
          </cell>
          <cell r="V109">
            <v>0</v>
          </cell>
          <cell r="W109">
            <v>0</v>
          </cell>
          <cell r="X109">
            <v>0</v>
          </cell>
          <cell r="Y109">
            <v>517.5</v>
          </cell>
          <cell r="Z109">
            <v>5625.5</v>
          </cell>
          <cell r="AA109" t="str">
            <v>6228480038444396378</v>
          </cell>
          <cell r="AB109">
            <v>6143.0000000000155</v>
          </cell>
          <cell r="AC109">
            <v>1.546140993013978E-11</v>
          </cell>
        </row>
        <row r="110">
          <cell r="D110" t="str">
            <v>2554</v>
          </cell>
          <cell r="E110" t="str">
            <v>毛利娟</v>
          </cell>
          <cell r="F110">
            <v>36.81</v>
          </cell>
          <cell r="G110">
            <v>2480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40</v>
          </cell>
          <cell r="M110">
            <v>3870.12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12</v>
          </cell>
          <cell r="S110">
            <v>6378.12</v>
          </cell>
          <cell r="T110">
            <v>0</v>
          </cell>
          <cell r="U110">
            <v>517.5</v>
          </cell>
          <cell r="V110">
            <v>0</v>
          </cell>
          <cell r="W110">
            <v>0</v>
          </cell>
          <cell r="X110">
            <v>0</v>
          </cell>
          <cell r="Y110">
            <v>517.5</v>
          </cell>
          <cell r="Z110">
            <v>5860.62</v>
          </cell>
          <cell r="AA110" t="str">
            <v>6228480038989190673</v>
          </cell>
          <cell r="AB110">
            <v>6378.1200000000026</v>
          </cell>
          <cell r="AC110">
            <v>0</v>
          </cell>
        </row>
        <row r="111">
          <cell r="D111" t="str">
            <v>2559</v>
          </cell>
          <cell r="E111" t="str">
            <v>王芬</v>
          </cell>
          <cell r="F111">
            <v>35.880000000000003</v>
          </cell>
          <cell r="G111">
            <v>2480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40</v>
          </cell>
          <cell r="M111">
            <v>3171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5691</v>
          </cell>
          <cell r="T111">
            <v>0</v>
          </cell>
          <cell r="U111">
            <v>517.5</v>
          </cell>
          <cell r="V111">
            <v>0</v>
          </cell>
          <cell r="W111">
            <v>0</v>
          </cell>
          <cell r="X111">
            <v>0</v>
          </cell>
          <cell r="Y111">
            <v>517.5</v>
          </cell>
          <cell r="Z111">
            <v>5173.5</v>
          </cell>
          <cell r="AA111" t="str">
            <v>6228480031748835118</v>
          </cell>
          <cell r="AB111">
            <v>5691.0000000000027</v>
          </cell>
          <cell r="AC111">
            <v>0</v>
          </cell>
        </row>
        <row r="112">
          <cell r="D112" t="str">
            <v>2561</v>
          </cell>
          <cell r="E112" t="str">
            <v>刘丽</v>
          </cell>
          <cell r="F112">
            <v>40.31</v>
          </cell>
          <cell r="G112">
            <v>2480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40</v>
          </cell>
          <cell r="M112">
            <v>4295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6815</v>
          </cell>
          <cell r="T112">
            <v>0</v>
          </cell>
          <cell r="U112">
            <v>517.5</v>
          </cell>
          <cell r="V112">
            <v>0</v>
          </cell>
          <cell r="W112">
            <v>0</v>
          </cell>
          <cell r="X112">
            <v>0</v>
          </cell>
          <cell r="Y112">
            <v>517.5</v>
          </cell>
          <cell r="Z112">
            <v>6297.5</v>
          </cell>
          <cell r="AA112" t="str">
            <v>6228480038116081571</v>
          </cell>
          <cell r="AB112">
            <v>6815.00000000002</v>
          </cell>
          <cell r="AC112">
            <v>2.0008883439004421E-11</v>
          </cell>
        </row>
        <row r="113">
          <cell r="D113" t="str">
            <v>2574</v>
          </cell>
          <cell r="E113" t="str">
            <v>汪秀云</v>
          </cell>
          <cell r="F113">
            <v>19.559999999999999</v>
          </cell>
          <cell r="G113">
            <v>2480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40</v>
          </cell>
          <cell r="M113">
            <v>820</v>
          </cell>
          <cell r="N113">
            <v>798</v>
          </cell>
          <cell r="O113">
            <v>0</v>
          </cell>
          <cell r="P113">
            <v>0</v>
          </cell>
          <cell r="Q113">
            <v>0</v>
          </cell>
          <cell r="R113">
            <v>10</v>
          </cell>
          <cell r="S113">
            <v>4128</v>
          </cell>
          <cell r="T113">
            <v>0</v>
          </cell>
          <cell r="U113">
            <v>517.5</v>
          </cell>
          <cell r="V113">
            <v>0</v>
          </cell>
          <cell r="W113">
            <v>10</v>
          </cell>
          <cell r="X113">
            <v>0</v>
          </cell>
          <cell r="Y113">
            <v>527.5</v>
          </cell>
          <cell r="Z113">
            <v>3600.5</v>
          </cell>
          <cell r="AA113" t="str">
            <v>6228480038967124579</v>
          </cell>
          <cell r="AB113">
            <v>4128.0000000000036</v>
          </cell>
          <cell r="AC113">
            <v>0</v>
          </cell>
        </row>
        <row r="114">
          <cell r="D114" t="str">
            <v>2581</v>
          </cell>
          <cell r="E114" t="str">
            <v>蔡娟娟</v>
          </cell>
          <cell r="F114">
            <v>35.31</v>
          </cell>
          <cell r="G114">
            <v>2480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40</v>
          </cell>
          <cell r="M114">
            <v>3720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22</v>
          </cell>
          <cell r="S114">
            <v>6218</v>
          </cell>
          <cell r="T114">
            <v>0</v>
          </cell>
          <cell r="U114">
            <v>517.5</v>
          </cell>
          <cell r="V114">
            <v>0</v>
          </cell>
          <cell r="W114">
            <v>0</v>
          </cell>
          <cell r="X114">
            <v>0</v>
          </cell>
          <cell r="Y114">
            <v>517.5</v>
          </cell>
          <cell r="Z114">
            <v>5700.5</v>
          </cell>
          <cell r="AA114" t="str">
            <v>6228480038033631979</v>
          </cell>
          <cell r="AB114">
            <v>6218.0000000000009</v>
          </cell>
          <cell r="AC114">
            <v>0</v>
          </cell>
        </row>
        <row r="115">
          <cell r="D115" t="str">
            <v>2592</v>
          </cell>
          <cell r="E115" t="str">
            <v>刘玉明</v>
          </cell>
          <cell r="F115">
            <v>43.63</v>
          </cell>
          <cell r="G115">
            <v>2480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40</v>
          </cell>
          <cell r="M115">
            <v>5268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7788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7788</v>
          </cell>
          <cell r="AA115" t="str">
            <v>6228480031506314215</v>
          </cell>
          <cell r="AB115">
            <v>7788.0000000000146</v>
          </cell>
          <cell r="AC115">
            <v>1.4551915228366852E-11</v>
          </cell>
        </row>
        <row r="116">
          <cell r="D116" t="str">
            <v>2595</v>
          </cell>
          <cell r="E116" t="str">
            <v>汪秀珍</v>
          </cell>
          <cell r="F116">
            <v>41.63</v>
          </cell>
          <cell r="G116">
            <v>2480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40</v>
          </cell>
          <cell r="M116">
            <v>4557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7077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7077</v>
          </cell>
          <cell r="AA116" t="str">
            <v>6230520030027251276</v>
          </cell>
          <cell r="AB116">
            <v>7076.9999999999982</v>
          </cell>
          <cell r="AC116">
            <v>0</v>
          </cell>
        </row>
        <row r="117">
          <cell r="D117" t="str">
            <v>2599</v>
          </cell>
          <cell r="E117" t="str">
            <v>杨智锋</v>
          </cell>
          <cell r="F117">
            <v>34.25</v>
          </cell>
          <cell r="G117">
            <v>4000</v>
          </cell>
          <cell r="H117">
            <v>1470</v>
          </cell>
          <cell r="I117">
            <v>600</v>
          </cell>
          <cell r="J117">
            <v>1400</v>
          </cell>
          <cell r="K117">
            <v>50</v>
          </cell>
          <cell r="L117">
            <v>0</v>
          </cell>
          <cell r="M117">
            <v>-50</v>
          </cell>
          <cell r="N117">
            <v>150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7620</v>
          </cell>
          <cell r="T117">
            <v>0</v>
          </cell>
          <cell r="U117">
            <v>517.5</v>
          </cell>
          <cell r="V117">
            <v>0</v>
          </cell>
          <cell r="W117">
            <v>0</v>
          </cell>
          <cell r="X117">
            <v>0</v>
          </cell>
          <cell r="Y117">
            <v>517.5</v>
          </cell>
          <cell r="Z117">
            <v>7102.5</v>
          </cell>
          <cell r="AA117" t="str">
            <v>6228482118150932570</v>
          </cell>
          <cell r="AB117">
            <v>7620</v>
          </cell>
          <cell r="AC117">
            <v>0</v>
          </cell>
        </row>
        <row r="118">
          <cell r="D118" t="str">
            <v>6104</v>
          </cell>
          <cell r="E118" t="str">
            <v>胡燕华</v>
          </cell>
          <cell r="F118">
            <v>30.56</v>
          </cell>
          <cell r="G118">
            <v>2480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100</v>
          </cell>
          <cell r="M118">
            <v>2620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5200</v>
          </cell>
          <cell r="T118">
            <v>30</v>
          </cell>
          <cell r="U118">
            <v>517.5</v>
          </cell>
          <cell r="V118">
            <v>0</v>
          </cell>
          <cell r="W118">
            <v>10</v>
          </cell>
          <cell r="X118">
            <v>0</v>
          </cell>
          <cell r="Y118">
            <v>527.5</v>
          </cell>
          <cell r="Z118">
            <v>4702.5</v>
          </cell>
          <cell r="AA118" t="str">
            <v>6228480039255952572</v>
          </cell>
          <cell r="AB118">
            <v>5200.0000000000091</v>
          </cell>
          <cell r="AC118">
            <v>9.0949470177292824E-12</v>
          </cell>
        </row>
        <row r="119">
          <cell r="D119" t="str">
            <v>6106</v>
          </cell>
          <cell r="E119" t="str">
            <v>王亚娟</v>
          </cell>
          <cell r="F119">
            <v>37.5</v>
          </cell>
          <cell r="G119">
            <v>2480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140</v>
          </cell>
          <cell r="M119">
            <v>4398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7018</v>
          </cell>
          <cell r="T119">
            <v>0</v>
          </cell>
          <cell r="U119">
            <v>517.5</v>
          </cell>
          <cell r="V119">
            <v>0</v>
          </cell>
          <cell r="W119">
            <v>10</v>
          </cell>
          <cell r="X119">
            <v>0</v>
          </cell>
          <cell r="Y119">
            <v>527.5</v>
          </cell>
          <cell r="Z119">
            <v>6490.5</v>
          </cell>
          <cell r="AA119" t="str">
            <v>6228480039086756770</v>
          </cell>
          <cell r="AB119">
            <v>7018.0000000000009</v>
          </cell>
          <cell r="AC119">
            <v>0</v>
          </cell>
        </row>
        <row r="120">
          <cell r="D120" t="str">
            <v>6108</v>
          </cell>
          <cell r="E120" t="str">
            <v>李月芹</v>
          </cell>
          <cell r="F120">
            <v>40.69</v>
          </cell>
          <cell r="G120">
            <v>2480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120</v>
          </cell>
          <cell r="M120">
            <v>5121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7721</v>
          </cell>
          <cell r="T120">
            <v>0</v>
          </cell>
          <cell r="U120">
            <v>517.5</v>
          </cell>
          <cell r="V120">
            <v>0</v>
          </cell>
          <cell r="W120">
            <v>10</v>
          </cell>
          <cell r="X120">
            <v>0</v>
          </cell>
          <cell r="Y120">
            <v>527.5</v>
          </cell>
          <cell r="Z120">
            <v>7193.5</v>
          </cell>
          <cell r="AA120" t="str">
            <v>6228480030708476616</v>
          </cell>
          <cell r="AB120">
            <v>7721.0000000000173</v>
          </cell>
          <cell r="AC120">
            <v>1.7280399333685637E-11</v>
          </cell>
        </row>
        <row r="121">
          <cell r="D121" t="str">
            <v>6109</v>
          </cell>
          <cell r="E121" t="str">
            <v>任家斌</v>
          </cell>
          <cell r="F121">
            <v>41.56</v>
          </cell>
          <cell r="G121">
            <v>2480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100</v>
          </cell>
          <cell r="M121">
            <v>4990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7570</v>
          </cell>
          <cell r="T121">
            <v>0</v>
          </cell>
          <cell r="U121">
            <v>517.5</v>
          </cell>
          <cell r="V121">
            <v>0</v>
          </cell>
          <cell r="W121">
            <v>0</v>
          </cell>
          <cell r="X121">
            <v>0</v>
          </cell>
          <cell r="Y121">
            <v>517.5</v>
          </cell>
          <cell r="Z121">
            <v>7052.5</v>
          </cell>
          <cell r="AA121" t="str">
            <v>6228480038403920770</v>
          </cell>
          <cell r="AB121">
            <v>7570.0000000000118</v>
          </cell>
          <cell r="AC121">
            <v>1.1823431123048067E-11</v>
          </cell>
        </row>
        <row r="122">
          <cell r="D122" t="str">
            <v>6112</v>
          </cell>
          <cell r="E122" t="str">
            <v>胡金红</v>
          </cell>
          <cell r="F122">
            <v>40.75</v>
          </cell>
          <cell r="G122">
            <v>2480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80</v>
          </cell>
          <cell r="M122">
            <v>4407.7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6967.7</v>
          </cell>
          <cell r="T122">
            <v>0</v>
          </cell>
          <cell r="U122">
            <v>517.5</v>
          </cell>
          <cell r="V122">
            <v>0</v>
          </cell>
          <cell r="W122">
            <v>0</v>
          </cell>
          <cell r="X122">
            <v>0</v>
          </cell>
          <cell r="Y122">
            <v>517.5</v>
          </cell>
          <cell r="Z122">
            <v>6450.2</v>
          </cell>
          <cell r="AA122" t="str">
            <v>6228480038572056976</v>
          </cell>
          <cell r="AB122">
            <v>6967.7000000000053</v>
          </cell>
          <cell r="AC122">
            <v>0</v>
          </cell>
        </row>
        <row r="123">
          <cell r="D123" t="str">
            <v>6116</v>
          </cell>
          <cell r="E123" t="str">
            <v>欧阳淑霞</v>
          </cell>
          <cell r="F123">
            <v>41.13</v>
          </cell>
          <cell r="G123">
            <v>2480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100</v>
          </cell>
          <cell r="M123">
            <v>5187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7767</v>
          </cell>
          <cell r="T123">
            <v>0</v>
          </cell>
          <cell r="U123">
            <v>517.5</v>
          </cell>
          <cell r="V123">
            <v>0</v>
          </cell>
          <cell r="W123">
            <v>10</v>
          </cell>
          <cell r="X123">
            <v>0</v>
          </cell>
          <cell r="Y123">
            <v>527.5</v>
          </cell>
          <cell r="Z123">
            <v>7239.5</v>
          </cell>
          <cell r="AA123" t="str">
            <v>6228480038312696578</v>
          </cell>
          <cell r="AB123">
            <v>7766.9999999999809</v>
          </cell>
          <cell r="AC123">
            <v>-1.9099388737231493E-11</v>
          </cell>
        </row>
        <row r="124">
          <cell r="D124" t="str">
            <v>8214</v>
          </cell>
          <cell r="E124" t="str">
            <v>汪同党</v>
          </cell>
          <cell r="F124">
            <v>38.94</v>
          </cell>
          <cell r="G124">
            <v>2480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60</v>
          </cell>
          <cell r="M124">
            <v>4696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7236</v>
          </cell>
          <cell r="T124">
            <v>0</v>
          </cell>
          <cell r="U124">
            <v>517.5</v>
          </cell>
          <cell r="V124">
            <v>0</v>
          </cell>
          <cell r="W124">
            <v>0</v>
          </cell>
          <cell r="X124">
            <v>0</v>
          </cell>
          <cell r="Y124">
            <v>517.5</v>
          </cell>
          <cell r="Z124">
            <v>6718.5</v>
          </cell>
          <cell r="AA124" t="str">
            <v>6228480038962365771</v>
          </cell>
          <cell r="AB124">
            <v>7235.9999999999873</v>
          </cell>
          <cell r="AC124">
            <v>-1.2732925824820995E-11</v>
          </cell>
        </row>
        <row r="125">
          <cell r="D125" t="str">
            <v>8264</v>
          </cell>
          <cell r="E125" t="str">
            <v>马绪苹</v>
          </cell>
          <cell r="F125">
            <v>39.94</v>
          </cell>
          <cell r="G125">
            <v>2480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20</v>
          </cell>
          <cell r="M125">
            <v>4420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28</v>
          </cell>
          <cell r="S125">
            <v>6892</v>
          </cell>
          <cell r="T125">
            <v>0</v>
          </cell>
          <cell r="U125">
            <v>517.5</v>
          </cell>
          <cell r="V125">
            <v>0</v>
          </cell>
          <cell r="W125">
            <v>0</v>
          </cell>
          <cell r="X125">
            <v>0</v>
          </cell>
          <cell r="Y125">
            <v>517.5</v>
          </cell>
          <cell r="Z125">
            <v>6374.5</v>
          </cell>
          <cell r="AA125" t="str">
            <v>6228481338068952376</v>
          </cell>
          <cell r="AB125">
            <v>6892.0000000000091</v>
          </cell>
          <cell r="AC125">
            <v>9.0949470177292824E-12</v>
          </cell>
        </row>
        <row r="126">
          <cell r="D126" t="str">
            <v>8265</v>
          </cell>
          <cell r="E126" t="str">
            <v>陶蕴</v>
          </cell>
          <cell r="F126">
            <v>41.31</v>
          </cell>
          <cell r="G126">
            <v>2480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20</v>
          </cell>
          <cell r="M126">
            <v>3964.36</v>
          </cell>
          <cell r="N126">
            <v>0</v>
          </cell>
          <cell r="O126">
            <v>0</v>
          </cell>
          <cell r="P126">
            <v>0</v>
          </cell>
          <cell r="Q126">
            <v>100</v>
          </cell>
          <cell r="R126">
            <v>16</v>
          </cell>
          <cell r="S126">
            <v>6548.36</v>
          </cell>
          <cell r="T126">
            <v>0</v>
          </cell>
          <cell r="U126">
            <v>517.5</v>
          </cell>
          <cell r="V126">
            <v>0</v>
          </cell>
          <cell r="W126">
            <v>0</v>
          </cell>
          <cell r="X126">
            <v>0</v>
          </cell>
          <cell r="Y126">
            <v>517.5</v>
          </cell>
          <cell r="Z126">
            <v>6030.86</v>
          </cell>
          <cell r="AA126" t="str">
            <v>6228480039015699976</v>
          </cell>
          <cell r="AB126">
            <v>6548.3600000000006</v>
          </cell>
          <cell r="AC126">
            <v>0</v>
          </cell>
        </row>
        <row r="127">
          <cell r="D127" t="str">
            <v>8277</v>
          </cell>
          <cell r="E127" t="str">
            <v>潘春燕</v>
          </cell>
          <cell r="F127">
            <v>39.5</v>
          </cell>
          <cell r="G127">
            <v>2480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20</v>
          </cell>
          <cell r="M127">
            <v>4320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24</v>
          </cell>
          <cell r="S127">
            <v>6796</v>
          </cell>
          <cell r="T127">
            <v>0</v>
          </cell>
          <cell r="U127">
            <v>517.5</v>
          </cell>
          <cell r="V127">
            <v>0</v>
          </cell>
          <cell r="W127">
            <v>0</v>
          </cell>
          <cell r="X127">
            <v>0</v>
          </cell>
          <cell r="Y127">
            <v>517.5</v>
          </cell>
          <cell r="Z127">
            <v>6278.5</v>
          </cell>
          <cell r="AA127" t="str">
            <v>6228480978333426671</v>
          </cell>
          <cell r="AB127">
            <v>6796.0000000000118</v>
          </cell>
          <cell r="AC127">
            <v>1.1823431123048067E-11</v>
          </cell>
        </row>
        <row r="128">
          <cell r="D128" t="str">
            <v>8345</v>
          </cell>
          <cell r="E128" t="str">
            <v>耿三平</v>
          </cell>
          <cell r="F128">
            <v>33.69</v>
          </cell>
          <cell r="G128">
            <v>2480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20</v>
          </cell>
          <cell r="M128">
            <v>3120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5620</v>
          </cell>
          <cell r="T128">
            <v>0</v>
          </cell>
          <cell r="U128">
            <v>517.5</v>
          </cell>
          <cell r="V128">
            <v>0</v>
          </cell>
          <cell r="W128">
            <v>0</v>
          </cell>
          <cell r="X128">
            <v>0</v>
          </cell>
          <cell r="Y128">
            <v>517.5</v>
          </cell>
          <cell r="Z128">
            <v>5102.5</v>
          </cell>
          <cell r="AA128" t="str">
            <v>6230520030043131171</v>
          </cell>
          <cell r="AB128">
            <v>5620.0000000000091</v>
          </cell>
          <cell r="AC128">
            <v>9.0949470177292824E-12</v>
          </cell>
        </row>
        <row r="129">
          <cell r="D129" t="str">
            <v>8354</v>
          </cell>
          <cell r="E129" t="str">
            <v>朱红红</v>
          </cell>
          <cell r="F129">
            <v>39.630000000000003</v>
          </cell>
          <cell r="G129">
            <v>2480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20</v>
          </cell>
          <cell r="M129">
            <v>4184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24</v>
          </cell>
          <cell r="S129">
            <v>6660</v>
          </cell>
          <cell r="T129">
            <v>0</v>
          </cell>
          <cell r="U129">
            <v>517.5</v>
          </cell>
          <cell r="V129">
            <v>0</v>
          </cell>
          <cell r="W129">
            <v>0</v>
          </cell>
          <cell r="X129">
            <v>0</v>
          </cell>
          <cell r="Y129">
            <v>517.5</v>
          </cell>
          <cell r="Z129">
            <v>6142.5</v>
          </cell>
          <cell r="AA129" t="str">
            <v>6228480039308113479</v>
          </cell>
          <cell r="AB129">
            <v>6660.0000000000127</v>
          </cell>
          <cell r="AC129">
            <v>1.2732925824820995E-11</v>
          </cell>
        </row>
        <row r="130">
          <cell r="D130" t="str">
            <v>8378</v>
          </cell>
          <cell r="E130" t="str">
            <v>宋天涯</v>
          </cell>
          <cell r="F130">
            <v>37.44</v>
          </cell>
          <cell r="G130">
            <v>2480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20</v>
          </cell>
          <cell r="M130">
            <v>4320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6820</v>
          </cell>
          <cell r="T130">
            <v>0</v>
          </cell>
          <cell r="U130">
            <v>517.5</v>
          </cell>
          <cell r="V130">
            <v>0</v>
          </cell>
          <cell r="W130">
            <v>0</v>
          </cell>
          <cell r="X130">
            <v>0</v>
          </cell>
          <cell r="Y130">
            <v>517.5</v>
          </cell>
          <cell r="Z130">
            <v>6302.5</v>
          </cell>
          <cell r="AA130" t="str">
            <v>6228480038053776472</v>
          </cell>
          <cell r="AB130">
            <v>6819.9999999999882</v>
          </cell>
          <cell r="AC130">
            <v>-1.1823431123048067E-11</v>
          </cell>
        </row>
        <row r="131">
          <cell r="D131" t="str">
            <v>8398</v>
          </cell>
          <cell r="E131" t="str">
            <v>杨俊杰</v>
          </cell>
          <cell r="F131">
            <v>37.630000000000003</v>
          </cell>
          <cell r="G131">
            <v>2480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20</v>
          </cell>
          <cell r="M131">
            <v>3961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8</v>
          </cell>
          <cell r="S131">
            <v>6453</v>
          </cell>
          <cell r="T131">
            <v>0</v>
          </cell>
          <cell r="U131">
            <v>517.5</v>
          </cell>
          <cell r="V131">
            <v>0</v>
          </cell>
          <cell r="W131">
            <v>0</v>
          </cell>
          <cell r="X131">
            <v>0</v>
          </cell>
          <cell r="Y131">
            <v>517.5</v>
          </cell>
          <cell r="Z131">
            <v>5935.5</v>
          </cell>
          <cell r="AA131" t="str">
            <v>6230520030042582176</v>
          </cell>
          <cell r="AB131">
            <v>6452.9999999999818</v>
          </cell>
          <cell r="AC131">
            <v>-1.8189894035458565E-11</v>
          </cell>
        </row>
        <row r="132">
          <cell r="D132" t="str">
            <v>8504</v>
          </cell>
          <cell r="E132" t="str">
            <v>宋燕</v>
          </cell>
          <cell r="F132">
            <v>35.75</v>
          </cell>
          <cell r="G132">
            <v>2480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20</v>
          </cell>
          <cell r="M132">
            <v>3268</v>
          </cell>
          <cell r="N132">
            <v>0</v>
          </cell>
          <cell r="O132">
            <v>0</v>
          </cell>
          <cell r="P132">
            <v>0</v>
          </cell>
          <cell r="Q132">
            <v>5</v>
          </cell>
          <cell r="R132">
            <v>0</v>
          </cell>
          <cell r="S132">
            <v>5773</v>
          </cell>
          <cell r="T132">
            <v>0</v>
          </cell>
          <cell r="U132">
            <v>517.5</v>
          </cell>
          <cell r="V132">
            <v>0</v>
          </cell>
          <cell r="W132">
            <v>10</v>
          </cell>
          <cell r="X132">
            <v>0</v>
          </cell>
          <cell r="Y132">
            <v>527.5</v>
          </cell>
          <cell r="Z132">
            <v>5245.5</v>
          </cell>
          <cell r="AA132" t="str">
            <v>6228480038739725471</v>
          </cell>
          <cell r="AB132">
            <v>5772.9999999999936</v>
          </cell>
          <cell r="AC132">
            <v>0</v>
          </cell>
        </row>
        <row r="133">
          <cell r="D133" t="str">
            <v>8520</v>
          </cell>
          <cell r="E133" t="str">
            <v>万良萍</v>
          </cell>
          <cell r="F133">
            <v>33.880000000000003</v>
          </cell>
          <cell r="G133">
            <v>2480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20</v>
          </cell>
          <cell r="M133">
            <v>3122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5622</v>
          </cell>
          <cell r="T133">
            <v>0</v>
          </cell>
          <cell r="U133">
            <v>517.5</v>
          </cell>
          <cell r="V133">
            <v>0</v>
          </cell>
          <cell r="W133">
            <v>10</v>
          </cell>
          <cell r="X133">
            <v>0</v>
          </cell>
          <cell r="Y133">
            <v>527.5</v>
          </cell>
          <cell r="Z133">
            <v>5094.5</v>
          </cell>
          <cell r="AA133" t="str">
            <v>6228480031356239116</v>
          </cell>
          <cell r="AB133">
            <v>5621.9999999999918</v>
          </cell>
          <cell r="AC133">
            <v>-8.1854523159563541E-12</v>
          </cell>
        </row>
        <row r="134">
          <cell r="D134" t="str">
            <v>8521</v>
          </cell>
          <cell r="E134" t="str">
            <v>褚慧敏</v>
          </cell>
          <cell r="F134">
            <v>36.44</v>
          </cell>
          <cell r="G134">
            <v>2480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20</v>
          </cell>
          <cell r="M134">
            <v>3470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2</v>
          </cell>
          <cell r="S134">
            <v>5968</v>
          </cell>
          <cell r="T134">
            <v>0</v>
          </cell>
          <cell r="U134">
            <v>517.5</v>
          </cell>
          <cell r="V134">
            <v>0</v>
          </cell>
          <cell r="W134">
            <v>0</v>
          </cell>
          <cell r="X134">
            <v>0</v>
          </cell>
          <cell r="Y134">
            <v>517.5</v>
          </cell>
          <cell r="Z134">
            <v>5450.5</v>
          </cell>
          <cell r="AA134" t="str">
            <v>6228480679215438079</v>
          </cell>
          <cell r="AB134">
            <v>5967.9999999999936</v>
          </cell>
          <cell r="AC134">
            <v>0</v>
          </cell>
        </row>
        <row r="135">
          <cell r="D135" t="str">
            <v>8563</v>
          </cell>
          <cell r="E135" t="str">
            <v>曹云花</v>
          </cell>
          <cell r="F135">
            <v>35</v>
          </cell>
          <cell r="G135">
            <v>2480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20</v>
          </cell>
          <cell r="M135">
            <v>3742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10</v>
          </cell>
          <cell r="S135">
            <v>6232</v>
          </cell>
          <cell r="T135">
            <v>0</v>
          </cell>
          <cell r="U135">
            <v>517.5</v>
          </cell>
          <cell r="V135">
            <v>254</v>
          </cell>
          <cell r="W135">
            <v>0</v>
          </cell>
          <cell r="X135">
            <v>0</v>
          </cell>
          <cell r="Y135">
            <v>771.5</v>
          </cell>
          <cell r="Z135">
            <v>5460.5</v>
          </cell>
          <cell r="AA135" t="str">
            <v>6228480038116000571</v>
          </cell>
          <cell r="AB135">
            <v>6232.0000000000045</v>
          </cell>
          <cell r="AC135">
            <v>0</v>
          </cell>
        </row>
        <row r="136">
          <cell r="D136" t="str">
            <v>8569</v>
          </cell>
          <cell r="E136" t="str">
            <v>刘强雨</v>
          </cell>
          <cell r="F136">
            <v>38.69</v>
          </cell>
          <cell r="G136">
            <v>2480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20</v>
          </cell>
          <cell r="M136">
            <v>4220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</v>
          </cell>
          <cell r="S136">
            <v>6718</v>
          </cell>
          <cell r="T136">
            <v>0</v>
          </cell>
          <cell r="U136">
            <v>517.5</v>
          </cell>
          <cell r="V136">
            <v>0</v>
          </cell>
          <cell r="W136">
            <v>0</v>
          </cell>
          <cell r="X136">
            <v>0</v>
          </cell>
          <cell r="Y136">
            <v>517.5</v>
          </cell>
          <cell r="Z136">
            <v>6200.5</v>
          </cell>
          <cell r="AA136" t="str">
            <v>6228480038545298572</v>
          </cell>
          <cell r="AB136">
            <v>6717.9999999999873</v>
          </cell>
          <cell r="AC136">
            <v>-1.2732925824820995E-11</v>
          </cell>
        </row>
        <row r="137">
          <cell r="D137" t="str">
            <v>8685</v>
          </cell>
          <cell r="E137" t="str">
            <v>刘喜辉</v>
          </cell>
          <cell r="F137">
            <v>37.19</v>
          </cell>
          <cell r="G137">
            <v>2480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3593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6073</v>
          </cell>
          <cell r="T137">
            <v>0</v>
          </cell>
          <cell r="U137">
            <v>517.5</v>
          </cell>
          <cell r="V137">
            <v>0</v>
          </cell>
          <cell r="W137">
            <v>0</v>
          </cell>
          <cell r="X137">
            <v>0</v>
          </cell>
          <cell r="Y137">
            <v>517.5</v>
          </cell>
          <cell r="Z137">
            <v>5555.5</v>
          </cell>
          <cell r="AA137" t="str">
            <v>6228480039143841078</v>
          </cell>
          <cell r="AB137">
            <v>6073.0000000000064</v>
          </cell>
          <cell r="AC137">
            <v>0</v>
          </cell>
        </row>
        <row r="138">
          <cell r="D138" t="str">
            <v>8726</v>
          </cell>
          <cell r="E138" t="str">
            <v>康勇</v>
          </cell>
          <cell r="F138">
            <v>45.31</v>
          </cell>
          <cell r="G138">
            <v>2480</v>
          </cell>
          <cell r="H138">
            <v>2797.2</v>
          </cell>
          <cell r="I138">
            <v>720</v>
          </cell>
          <cell r="J138">
            <v>1500</v>
          </cell>
          <cell r="K138">
            <v>0</v>
          </cell>
          <cell r="L138">
            <v>140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200</v>
          </cell>
          <cell r="R138">
            <v>0</v>
          </cell>
          <cell r="S138">
            <v>7837.2</v>
          </cell>
          <cell r="T138">
            <v>0</v>
          </cell>
          <cell r="U138">
            <v>517.5</v>
          </cell>
          <cell r="V138">
            <v>254</v>
          </cell>
          <cell r="W138">
            <v>10</v>
          </cell>
          <cell r="X138">
            <v>0</v>
          </cell>
          <cell r="Y138">
            <v>781.5</v>
          </cell>
          <cell r="Z138">
            <v>7055.7</v>
          </cell>
          <cell r="AA138" t="str">
            <v>6228480038116015777</v>
          </cell>
          <cell r="AB138">
            <v>7837.2000000000007</v>
          </cell>
          <cell r="AC138">
            <v>0</v>
          </cell>
        </row>
        <row r="139">
          <cell r="D139" t="str">
            <v>8776</v>
          </cell>
          <cell r="E139" t="str">
            <v>项田田</v>
          </cell>
          <cell r="F139">
            <v>37.31</v>
          </cell>
          <cell r="G139">
            <v>2480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3971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6</v>
          </cell>
          <cell r="S139">
            <v>6445</v>
          </cell>
          <cell r="T139">
            <v>0</v>
          </cell>
          <cell r="U139">
            <v>517.5</v>
          </cell>
          <cell r="V139">
            <v>0</v>
          </cell>
          <cell r="W139">
            <v>0</v>
          </cell>
          <cell r="X139">
            <v>0</v>
          </cell>
          <cell r="Y139">
            <v>517.5</v>
          </cell>
          <cell r="Z139">
            <v>5927.5</v>
          </cell>
          <cell r="AA139" t="str">
            <v>6228480329274817173</v>
          </cell>
          <cell r="AB139">
            <v>6444.9999999999891</v>
          </cell>
          <cell r="AC139">
            <v>-1.0913936421275139E-11</v>
          </cell>
        </row>
        <row r="140">
          <cell r="D140" t="str">
            <v>8786</v>
          </cell>
          <cell r="E140" t="str">
            <v>王燕</v>
          </cell>
          <cell r="F140">
            <v>35.880000000000003</v>
          </cell>
          <cell r="G140">
            <v>2480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3620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8</v>
          </cell>
          <cell r="S140">
            <v>6092</v>
          </cell>
          <cell r="T140">
            <v>0</v>
          </cell>
          <cell r="U140">
            <v>517.5</v>
          </cell>
          <cell r="V140">
            <v>0</v>
          </cell>
          <cell r="W140">
            <v>0</v>
          </cell>
          <cell r="X140">
            <v>0</v>
          </cell>
          <cell r="Y140">
            <v>517.5</v>
          </cell>
          <cell r="Z140">
            <v>5574.5</v>
          </cell>
          <cell r="AA140" t="str">
            <v>6228480039226918777</v>
          </cell>
          <cell r="AB140">
            <v>6091.9999999999927</v>
          </cell>
          <cell r="AC140">
            <v>-7.2759576141834259E-12</v>
          </cell>
        </row>
        <row r="141">
          <cell r="D141" t="str">
            <v>8791</v>
          </cell>
          <cell r="E141" t="str">
            <v>徐吉梅</v>
          </cell>
          <cell r="F141">
            <v>35.880000000000003</v>
          </cell>
          <cell r="G141">
            <v>2480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4157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6637</v>
          </cell>
          <cell r="T141">
            <v>0</v>
          </cell>
          <cell r="U141">
            <v>517.5</v>
          </cell>
          <cell r="V141">
            <v>0</v>
          </cell>
          <cell r="W141">
            <v>0</v>
          </cell>
          <cell r="X141">
            <v>0</v>
          </cell>
          <cell r="Y141">
            <v>517.5</v>
          </cell>
          <cell r="Z141">
            <v>6119.5</v>
          </cell>
          <cell r="AA141" t="str">
            <v>6228480039205565672</v>
          </cell>
          <cell r="AB141">
            <v>6637.0000000000109</v>
          </cell>
          <cell r="AC141">
            <v>1.0913936421275139E-11</v>
          </cell>
        </row>
        <row r="142">
          <cell r="D142" t="str">
            <v>8797</v>
          </cell>
          <cell r="E142" t="str">
            <v>桂晶莹</v>
          </cell>
          <cell r="F142">
            <v>38.130000000000003</v>
          </cell>
          <cell r="G142">
            <v>2480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3620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6</v>
          </cell>
          <cell r="S142">
            <v>6094</v>
          </cell>
          <cell r="T142">
            <v>0</v>
          </cell>
          <cell r="U142">
            <v>517.5</v>
          </cell>
          <cell r="V142">
            <v>0</v>
          </cell>
          <cell r="W142">
            <v>0</v>
          </cell>
          <cell r="X142">
            <v>0</v>
          </cell>
          <cell r="Y142">
            <v>517.5</v>
          </cell>
          <cell r="Z142">
            <v>5576.5</v>
          </cell>
          <cell r="AA142" t="str">
            <v>6228480039007258377</v>
          </cell>
          <cell r="AB142">
            <v>6093.9999999999945</v>
          </cell>
          <cell r="AC142">
            <v>0</v>
          </cell>
        </row>
        <row r="143">
          <cell r="D143" t="str">
            <v>8800</v>
          </cell>
          <cell r="E143" t="str">
            <v>张纪永</v>
          </cell>
          <cell r="F143">
            <v>39.19</v>
          </cell>
          <cell r="G143">
            <v>2480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4545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7025</v>
          </cell>
          <cell r="T143">
            <v>0</v>
          </cell>
          <cell r="U143">
            <v>517.5</v>
          </cell>
          <cell r="V143">
            <v>0</v>
          </cell>
          <cell r="W143">
            <v>0</v>
          </cell>
          <cell r="X143">
            <v>0</v>
          </cell>
          <cell r="Y143">
            <v>517.5</v>
          </cell>
          <cell r="Z143">
            <v>6507.5</v>
          </cell>
          <cell r="AA143" t="str">
            <v>6228480038487844979</v>
          </cell>
          <cell r="AB143">
            <v>7024.9999999999991</v>
          </cell>
          <cell r="AC143">
            <v>0</v>
          </cell>
        </row>
        <row r="144">
          <cell r="D144" t="str">
            <v>8801</v>
          </cell>
          <cell r="E144" t="str">
            <v>韩士领</v>
          </cell>
          <cell r="F144">
            <v>43</v>
          </cell>
          <cell r="G144">
            <v>2480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5620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8100</v>
          </cell>
          <cell r="T144">
            <v>0</v>
          </cell>
          <cell r="U144">
            <v>517.5</v>
          </cell>
          <cell r="V144">
            <v>0</v>
          </cell>
          <cell r="W144">
            <v>0</v>
          </cell>
          <cell r="X144">
            <v>0</v>
          </cell>
          <cell r="Y144">
            <v>517.5</v>
          </cell>
          <cell r="Z144">
            <v>7582.5</v>
          </cell>
          <cell r="AA144" t="str">
            <v>6228480039224036671</v>
          </cell>
          <cell r="AB144">
            <v>8099.9999999999945</v>
          </cell>
          <cell r="AC144">
            <v>0</v>
          </cell>
        </row>
        <row r="145">
          <cell r="D145" t="str">
            <v>8804</v>
          </cell>
          <cell r="E145" t="str">
            <v>万良清</v>
          </cell>
          <cell r="F145">
            <v>40.56</v>
          </cell>
          <cell r="G145">
            <v>2480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4082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6562</v>
          </cell>
          <cell r="T145">
            <v>0</v>
          </cell>
          <cell r="U145">
            <v>517.5</v>
          </cell>
          <cell r="V145">
            <v>0</v>
          </cell>
          <cell r="W145">
            <v>0</v>
          </cell>
          <cell r="X145">
            <v>0</v>
          </cell>
          <cell r="Y145">
            <v>517.5</v>
          </cell>
          <cell r="Z145">
            <v>6044.5</v>
          </cell>
          <cell r="AA145" t="str">
            <v>6228480039049867870</v>
          </cell>
          <cell r="AB145">
            <v>6562.0000000000027</v>
          </cell>
          <cell r="AC145">
            <v>0</v>
          </cell>
        </row>
        <row r="146">
          <cell r="D146" t="str">
            <v>8826</v>
          </cell>
          <cell r="E146" t="str">
            <v>柳爱香</v>
          </cell>
          <cell r="F146">
            <v>40.56</v>
          </cell>
          <cell r="G146">
            <v>2480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4020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4</v>
          </cell>
          <cell r="S146">
            <v>6496</v>
          </cell>
          <cell r="T146">
            <v>0</v>
          </cell>
          <cell r="U146">
            <v>517.5</v>
          </cell>
          <cell r="V146">
            <v>0</v>
          </cell>
          <cell r="W146">
            <v>0</v>
          </cell>
          <cell r="X146">
            <v>0</v>
          </cell>
          <cell r="Y146">
            <v>517.5</v>
          </cell>
          <cell r="Z146">
            <v>5978.5</v>
          </cell>
          <cell r="AA146" t="str">
            <v>6228480039224030179</v>
          </cell>
          <cell r="AB146">
            <v>6495.99999999999</v>
          </cell>
          <cell r="AC146">
            <v>-1.0004441719502211E-11</v>
          </cell>
        </row>
        <row r="147">
          <cell r="D147" t="str">
            <v>8827</v>
          </cell>
          <cell r="E147" t="str">
            <v>文欣</v>
          </cell>
          <cell r="F147">
            <v>40.25</v>
          </cell>
          <cell r="G147">
            <v>2480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3930.35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2</v>
          </cell>
          <cell r="S147">
            <v>6408.35</v>
          </cell>
          <cell r="T147">
            <v>0</v>
          </cell>
          <cell r="U147">
            <v>517.5</v>
          </cell>
          <cell r="V147">
            <v>0</v>
          </cell>
          <cell r="W147">
            <v>0</v>
          </cell>
          <cell r="X147">
            <v>0</v>
          </cell>
          <cell r="Y147">
            <v>517.5</v>
          </cell>
          <cell r="Z147">
            <v>5890.85</v>
          </cell>
          <cell r="AA147" t="str">
            <v>6228480039213098575</v>
          </cell>
          <cell r="AB147">
            <v>6408.3499999999913</v>
          </cell>
          <cell r="AC147">
            <v>-9.0949470177292824E-12</v>
          </cell>
        </row>
        <row r="148">
          <cell r="D148" t="str">
            <v>8838</v>
          </cell>
          <cell r="E148" t="str">
            <v>李富云</v>
          </cell>
          <cell r="F148">
            <v>35.630000000000003</v>
          </cell>
          <cell r="G148">
            <v>2480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3493.35</v>
          </cell>
          <cell r="N148">
            <v>0</v>
          </cell>
          <cell r="O148">
            <v>0</v>
          </cell>
          <cell r="P148">
            <v>0</v>
          </cell>
          <cell r="Q148">
            <v>5</v>
          </cell>
          <cell r="R148">
            <v>0</v>
          </cell>
          <cell r="S148">
            <v>5978.35</v>
          </cell>
          <cell r="T148">
            <v>0</v>
          </cell>
          <cell r="U148">
            <v>517.5</v>
          </cell>
          <cell r="V148">
            <v>0</v>
          </cell>
          <cell r="W148">
            <v>0</v>
          </cell>
          <cell r="X148">
            <v>0</v>
          </cell>
          <cell r="Y148">
            <v>517.5</v>
          </cell>
          <cell r="Z148">
            <v>5460.85</v>
          </cell>
          <cell r="AA148" t="str">
            <v>6228480039255964676</v>
          </cell>
          <cell r="AB148">
            <v>5978.3500000000058</v>
          </cell>
          <cell r="AC148">
            <v>0</v>
          </cell>
        </row>
        <row r="149">
          <cell r="D149" t="str">
            <v>8839</v>
          </cell>
          <cell r="E149" t="str">
            <v>郑欢</v>
          </cell>
          <cell r="F149">
            <v>34.56</v>
          </cell>
          <cell r="G149">
            <v>2480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3320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5800</v>
          </cell>
          <cell r="T149">
            <v>0</v>
          </cell>
          <cell r="U149">
            <v>517.5</v>
          </cell>
          <cell r="V149">
            <v>0</v>
          </cell>
          <cell r="W149">
            <v>0</v>
          </cell>
          <cell r="X149">
            <v>0</v>
          </cell>
          <cell r="Y149">
            <v>517.5</v>
          </cell>
          <cell r="Z149">
            <v>5282.5</v>
          </cell>
          <cell r="AA149" t="str">
            <v>6228480039087575872</v>
          </cell>
          <cell r="AB149">
            <v>5799.9999999999991</v>
          </cell>
          <cell r="AC149">
            <v>0</v>
          </cell>
        </row>
        <row r="150">
          <cell r="D150" t="str">
            <v>8855</v>
          </cell>
          <cell r="E150" t="str">
            <v>李梅</v>
          </cell>
          <cell r="F150">
            <v>37.06</v>
          </cell>
          <cell r="G150">
            <v>2480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4020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45</v>
          </cell>
          <cell r="S150">
            <v>6455</v>
          </cell>
          <cell r="T150">
            <v>0</v>
          </cell>
          <cell r="U150">
            <v>517.5</v>
          </cell>
          <cell r="V150">
            <v>0</v>
          </cell>
          <cell r="W150">
            <v>0</v>
          </cell>
          <cell r="X150">
            <v>0</v>
          </cell>
          <cell r="Y150">
            <v>517.5</v>
          </cell>
          <cell r="Z150">
            <v>5937.5</v>
          </cell>
          <cell r="AA150" t="str">
            <v>6228480038922271275</v>
          </cell>
          <cell r="AB150">
            <v>6455.0000000000182</v>
          </cell>
          <cell r="AC150">
            <v>1.8189894035458565E-11</v>
          </cell>
        </row>
        <row r="151">
          <cell r="D151" t="str">
            <v>8860</v>
          </cell>
          <cell r="E151" t="str">
            <v>罗文秀</v>
          </cell>
          <cell r="F151">
            <v>36</v>
          </cell>
          <cell r="G151">
            <v>2480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3270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8</v>
          </cell>
          <cell r="S151">
            <v>5742</v>
          </cell>
          <cell r="T151">
            <v>0</v>
          </cell>
          <cell r="U151">
            <v>517.5</v>
          </cell>
          <cell r="V151">
            <v>0</v>
          </cell>
          <cell r="W151">
            <v>0</v>
          </cell>
          <cell r="X151">
            <v>0</v>
          </cell>
          <cell r="Y151">
            <v>517.5</v>
          </cell>
          <cell r="Z151">
            <v>5224.5</v>
          </cell>
          <cell r="AA151" t="str">
            <v>6228482468417117378</v>
          </cell>
          <cell r="AB151">
            <v>5742.0000000000118</v>
          </cell>
          <cell r="AC151">
            <v>1.1823431123048067E-11</v>
          </cell>
        </row>
        <row r="152">
          <cell r="D152" t="str">
            <v>8868</v>
          </cell>
          <cell r="E152" t="str">
            <v>李士旺</v>
          </cell>
          <cell r="F152">
            <v>31.56</v>
          </cell>
          <cell r="G152">
            <v>2480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3050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5530</v>
          </cell>
          <cell r="T152">
            <v>0</v>
          </cell>
          <cell r="U152">
            <v>517.5</v>
          </cell>
          <cell r="V152">
            <v>0</v>
          </cell>
          <cell r="W152">
            <v>0</v>
          </cell>
          <cell r="X152">
            <v>0</v>
          </cell>
          <cell r="Y152">
            <v>517.5</v>
          </cell>
          <cell r="Z152">
            <v>5012.5</v>
          </cell>
          <cell r="AA152" t="str">
            <v>6228480039255958975</v>
          </cell>
          <cell r="AB152">
            <v>5530.0000000000127</v>
          </cell>
          <cell r="AC152">
            <v>1.2732925824820995E-11</v>
          </cell>
        </row>
        <row r="153">
          <cell r="D153" t="str">
            <v>8869</v>
          </cell>
          <cell r="E153" t="str">
            <v>方春芬</v>
          </cell>
          <cell r="F153">
            <v>34.5</v>
          </cell>
          <cell r="G153">
            <v>2480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3120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4</v>
          </cell>
          <cell r="S153">
            <v>5596</v>
          </cell>
          <cell r="T153">
            <v>0</v>
          </cell>
          <cell r="U153">
            <v>517.5</v>
          </cell>
          <cell r="V153">
            <v>0</v>
          </cell>
          <cell r="W153">
            <v>0</v>
          </cell>
          <cell r="X153">
            <v>0</v>
          </cell>
          <cell r="Y153">
            <v>517.5</v>
          </cell>
          <cell r="Z153">
            <v>5078.5</v>
          </cell>
          <cell r="AA153" t="str">
            <v>6228480039255960575</v>
          </cell>
          <cell r="AB153">
            <v>5595.9999999999955</v>
          </cell>
          <cell r="AC153">
            <v>0</v>
          </cell>
        </row>
        <row r="154">
          <cell r="D154" t="str">
            <v>8877</v>
          </cell>
          <cell r="E154" t="str">
            <v>李志信</v>
          </cell>
          <cell r="F154">
            <v>35.630000000000003</v>
          </cell>
          <cell r="G154">
            <v>2480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3620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6100</v>
          </cell>
          <cell r="T154">
            <v>0</v>
          </cell>
          <cell r="U154">
            <v>517.5</v>
          </cell>
          <cell r="V154">
            <v>0</v>
          </cell>
          <cell r="W154">
            <v>0</v>
          </cell>
          <cell r="X154">
            <v>0</v>
          </cell>
          <cell r="Y154">
            <v>517.5</v>
          </cell>
          <cell r="Z154">
            <v>5582.5</v>
          </cell>
          <cell r="AA154" t="str">
            <v>6228480668595975370</v>
          </cell>
          <cell r="AB154">
            <v>6100.0000000000073</v>
          </cell>
          <cell r="AC154">
            <v>7.2759576141834259E-12</v>
          </cell>
        </row>
        <row r="155">
          <cell r="D155" t="str">
            <v>8878</v>
          </cell>
          <cell r="E155" t="str">
            <v>肖志强</v>
          </cell>
          <cell r="F155">
            <v>38.630000000000003</v>
          </cell>
          <cell r="G155">
            <v>2480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4406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6886</v>
          </cell>
          <cell r="T155">
            <v>0</v>
          </cell>
          <cell r="U155">
            <v>517.5</v>
          </cell>
          <cell r="V155">
            <v>0</v>
          </cell>
          <cell r="W155">
            <v>0</v>
          </cell>
          <cell r="X155">
            <v>0</v>
          </cell>
          <cell r="Y155">
            <v>517.5</v>
          </cell>
          <cell r="Z155">
            <v>6368.5</v>
          </cell>
          <cell r="AA155" t="str">
            <v>6228480462678551310</v>
          </cell>
          <cell r="AB155">
            <v>6886.0000000000073</v>
          </cell>
          <cell r="AC155">
            <v>7.2759576141834259E-12</v>
          </cell>
        </row>
        <row r="156">
          <cell r="D156" t="str">
            <v>8879</v>
          </cell>
          <cell r="E156" t="str">
            <v>曹家英</v>
          </cell>
          <cell r="F156">
            <v>43.38</v>
          </cell>
          <cell r="G156">
            <v>2480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5003.21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7483.21</v>
          </cell>
          <cell r="T156">
            <v>0</v>
          </cell>
          <cell r="U156">
            <v>517.5</v>
          </cell>
          <cell r="V156">
            <v>0</v>
          </cell>
          <cell r="W156">
            <v>0</v>
          </cell>
          <cell r="X156">
            <v>0</v>
          </cell>
          <cell r="Y156">
            <v>517.5</v>
          </cell>
          <cell r="Z156">
            <v>6965.71</v>
          </cell>
          <cell r="AA156" t="str">
            <v>6228480038479403875</v>
          </cell>
          <cell r="AB156">
            <v>7483.2100000000146</v>
          </cell>
          <cell r="AC156">
            <v>1.4551915228366852E-11</v>
          </cell>
        </row>
        <row r="157">
          <cell r="D157" t="str">
            <v>8880</v>
          </cell>
          <cell r="E157" t="str">
            <v>朱鲁翠</v>
          </cell>
          <cell r="F157">
            <v>36.06</v>
          </cell>
          <cell r="G157">
            <v>2480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3520</v>
          </cell>
          <cell r="N157">
            <v>0</v>
          </cell>
          <cell r="O157">
            <v>0</v>
          </cell>
          <cell r="P157">
            <v>0</v>
          </cell>
          <cell r="Q157">
            <v>16</v>
          </cell>
          <cell r="R157">
            <v>0</v>
          </cell>
          <cell r="S157">
            <v>6016</v>
          </cell>
          <cell r="T157">
            <v>0</v>
          </cell>
          <cell r="U157">
            <v>517.5</v>
          </cell>
          <cell r="V157">
            <v>0</v>
          </cell>
          <cell r="W157">
            <v>0</v>
          </cell>
          <cell r="X157">
            <v>0</v>
          </cell>
          <cell r="Y157">
            <v>517.5</v>
          </cell>
          <cell r="Z157">
            <v>5498.5</v>
          </cell>
          <cell r="AA157" t="str">
            <v>6228480039263473777</v>
          </cell>
          <cell r="AB157">
            <v>6015.9999999999964</v>
          </cell>
          <cell r="AC157">
            <v>0</v>
          </cell>
        </row>
        <row r="158">
          <cell r="D158" t="str">
            <v>8892</v>
          </cell>
          <cell r="E158" t="str">
            <v>张士美</v>
          </cell>
          <cell r="F158">
            <v>40.31</v>
          </cell>
          <cell r="G158">
            <v>2480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4184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6664</v>
          </cell>
          <cell r="T158">
            <v>0</v>
          </cell>
          <cell r="U158">
            <v>517.5</v>
          </cell>
          <cell r="V158">
            <v>0</v>
          </cell>
          <cell r="W158">
            <v>0</v>
          </cell>
          <cell r="X158">
            <v>0</v>
          </cell>
          <cell r="Y158">
            <v>517.5</v>
          </cell>
          <cell r="Z158">
            <v>6146.5</v>
          </cell>
          <cell r="AA158" t="str">
            <v>6230520030042589676</v>
          </cell>
          <cell r="AB158">
            <v>6664.0000000000082</v>
          </cell>
          <cell r="AC158">
            <v>8.1854523159563541E-12</v>
          </cell>
        </row>
        <row r="159">
          <cell r="D159" t="str">
            <v>8897</v>
          </cell>
          <cell r="E159" t="str">
            <v>刘双双</v>
          </cell>
          <cell r="F159">
            <v>38.19</v>
          </cell>
          <cell r="G159">
            <v>2480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4020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</v>
          </cell>
          <cell r="S159">
            <v>6482</v>
          </cell>
          <cell r="T159">
            <v>0</v>
          </cell>
          <cell r="U159">
            <v>517.5</v>
          </cell>
          <cell r="V159">
            <v>0</v>
          </cell>
          <cell r="W159">
            <v>0</v>
          </cell>
          <cell r="X159">
            <v>0</v>
          </cell>
          <cell r="Y159">
            <v>517.5</v>
          </cell>
          <cell r="Z159">
            <v>5964.5</v>
          </cell>
          <cell r="AA159" t="str">
            <v>6228480039143871075</v>
          </cell>
          <cell r="AB159">
            <v>6481.9999999999891</v>
          </cell>
          <cell r="AC159">
            <v>-1.0913936421275139E-11</v>
          </cell>
        </row>
        <row r="160">
          <cell r="D160" t="str">
            <v>8898</v>
          </cell>
          <cell r="E160" t="str">
            <v>郭毛腾</v>
          </cell>
          <cell r="F160">
            <v>35.880000000000003</v>
          </cell>
          <cell r="G160">
            <v>2480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2597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5077</v>
          </cell>
          <cell r="T160">
            <v>0</v>
          </cell>
          <cell r="U160">
            <v>517.5</v>
          </cell>
          <cell r="V160">
            <v>0</v>
          </cell>
          <cell r="W160">
            <v>0</v>
          </cell>
          <cell r="X160">
            <v>0</v>
          </cell>
          <cell r="Y160">
            <v>517.5</v>
          </cell>
          <cell r="Z160">
            <v>4559.5</v>
          </cell>
          <cell r="AA160" t="str">
            <v>6228480039122707977</v>
          </cell>
          <cell r="AB160">
            <v>5076.9999999999964</v>
          </cell>
          <cell r="AC160">
            <v>0</v>
          </cell>
        </row>
        <row r="161">
          <cell r="D161" t="str">
            <v>8914</v>
          </cell>
          <cell r="E161" t="str">
            <v>韩珍</v>
          </cell>
          <cell r="F161">
            <v>38.56</v>
          </cell>
          <cell r="G161">
            <v>2480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3820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26</v>
          </cell>
          <cell r="S161">
            <v>6274</v>
          </cell>
          <cell r="T161">
            <v>0</v>
          </cell>
          <cell r="U161">
            <v>517.5</v>
          </cell>
          <cell r="V161">
            <v>0</v>
          </cell>
          <cell r="W161">
            <v>0</v>
          </cell>
          <cell r="X161">
            <v>0</v>
          </cell>
          <cell r="Y161">
            <v>517.5</v>
          </cell>
          <cell r="Z161">
            <v>5756.5</v>
          </cell>
          <cell r="AA161" t="str">
            <v>6228480038643470776</v>
          </cell>
          <cell r="AB161">
            <v>6273.9999999999918</v>
          </cell>
          <cell r="AC161">
            <v>-8.1854523159563541E-12</v>
          </cell>
        </row>
        <row r="162">
          <cell r="D162" t="str">
            <v>8915</v>
          </cell>
          <cell r="E162" t="str">
            <v>陈霞</v>
          </cell>
          <cell r="F162">
            <v>38.69</v>
          </cell>
          <cell r="G162">
            <v>2480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2564</v>
          </cell>
          <cell r="N162">
            <v>0</v>
          </cell>
          <cell r="O162">
            <v>0</v>
          </cell>
          <cell r="P162">
            <v>0</v>
          </cell>
          <cell r="Q162">
            <v>200</v>
          </cell>
          <cell r="R162">
            <v>95</v>
          </cell>
          <cell r="S162">
            <v>5149</v>
          </cell>
          <cell r="T162">
            <v>0</v>
          </cell>
          <cell r="U162">
            <v>517.5</v>
          </cell>
          <cell r="V162">
            <v>0</v>
          </cell>
          <cell r="W162">
            <v>0</v>
          </cell>
          <cell r="X162">
            <v>0</v>
          </cell>
          <cell r="Y162">
            <v>517.5</v>
          </cell>
          <cell r="Z162">
            <v>4631.5</v>
          </cell>
          <cell r="AA162" t="str">
            <v>6228480039269400873</v>
          </cell>
          <cell r="AB162">
            <v>5148.9999999999973</v>
          </cell>
          <cell r="AC162">
            <v>0</v>
          </cell>
        </row>
        <row r="163">
          <cell r="D163" t="str">
            <v>8922</v>
          </cell>
          <cell r="E163" t="str">
            <v>张江伟</v>
          </cell>
          <cell r="F163">
            <v>42.19</v>
          </cell>
          <cell r="G163">
            <v>2480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2640.4</v>
          </cell>
          <cell r="N163">
            <v>0</v>
          </cell>
          <cell r="O163">
            <v>0</v>
          </cell>
          <cell r="P163">
            <v>0</v>
          </cell>
          <cell r="Q163">
            <v>200</v>
          </cell>
          <cell r="R163">
            <v>2</v>
          </cell>
          <cell r="S163">
            <v>5318.4</v>
          </cell>
          <cell r="T163">
            <v>0</v>
          </cell>
          <cell r="U163">
            <v>517.5</v>
          </cell>
          <cell r="V163">
            <v>0</v>
          </cell>
          <cell r="W163">
            <v>0</v>
          </cell>
          <cell r="X163">
            <v>0</v>
          </cell>
          <cell r="Y163">
            <v>517.5</v>
          </cell>
          <cell r="Z163">
            <v>4800.8999999999996</v>
          </cell>
          <cell r="AA163" t="str">
            <v>6228483048075327771</v>
          </cell>
          <cell r="AB163">
            <v>5318.4000000000142</v>
          </cell>
          <cell r="AC163">
            <v>1.4551915228366852E-11</v>
          </cell>
        </row>
        <row r="164">
          <cell r="D164" t="str">
            <v>8923</v>
          </cell>
          <cell r="E164" t="str">
            <v>潘红</v>
          </cell>
          <cell r="F164">
            <v>39</v>
          </cell>
          <cell r="G164">
            <v>2480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4075.3</v>
          </cell>
          <cell r="N164">
            <v>0</v>
          </cell>
          <cell r="O164">
            <v>0</v>
          </cell>
          <cell r="P164">
            <v>0</v>
          </cell>
          <cell r="Q164">
            <v>255</v>
          </cell>
          <cell r="R164">
            <v>64</v>
          </cell>
          <cell r="S164">
            <v>6746.3</v>
          </cell>
          <cell r="T164">
            <v>0</v>
          </cell>
          <cell r="U164">
            <v>517.5</v>
          </cell>
          <cell r="V164">
            <v>0</v>
          </cell>
          <cell r="W164">
            <v>0</v>
          </cell>
          <cell r="X164">
            <v>0</v>
          </cell>
          <cell r="Y164">
            <v>517.5</v>
          </cell>
          <cell r="Z164">
            <v>6228.8</v>
          </cell>
          <cell r="AA164" t="str">
            <v>6228480038523132975</v>
          </cell>
          <cell r="AB164">
            <v>6746.2999999999856</v>
          </cell>
          <cell r="AC164">
            <v>-1.4551915228366852E-11</v>
          </cell>
        </row>
        <row r="165">
          <cell r="D165" t="str">
            <v>8943</v>
          </cell>
          <cell r="E165" t="str">
            <v>曹军艳</v>
          </cell>
          <cell r="F165">
            <v>40.5</v>
          </cell>
          <cell r="G165">
            <v>2480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3320.05</v>
          </cell>
          <cell r="N165">
            <v>0</v>
          </cell>
          <cell r="O165">
            <v>0</v>
          </cell>
          <cell r="P165">
            <v>0</v>
          </cell>
          <cell r="Q165">
            <v>25</v>
          </cell>
          <cell r="R165">
            <v>2</v>
          </cell>
          <cell r="S165">
            <v>5823.05</v>
          </cell>
          <cell r="T165">
            <v>0</v>
          </cell>
          <cell r="U165">
            <v>517.5</v>
          </cell>
          <cell r="V165">
            <v>0</v>
          </cell>
          <cell r="W165">
            <v>0</v>
          </cell>
          <cell r="X165">
            <v>0</v>
          </cell>
          <cell r="Y165">
            <v>517.5</v>
          </cell>
          <cell r="Z165">
            <v>5305.55</v>
          </cell>
          <cell r="AA165" t="str">
            <v>6228480039327995971</v>
          </cell>
          <cell r="AB165">
            <v>5823.0500000000065</v>
          </cell>
          <cell r="AC165">
            <v>0</v>
          </cell>
        </row>
        <row r="166">
          <cell r="D166" t="str">
            <v>8949</v>
          </cell>
          <cell r="E166" t="str">
            <v>郭云霞</v>
          </cell>
          <cell r="F166">
            <v>40.25</v>
          </cell>
          <cell r="G166">
            <v>2480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4120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30</v>
          </cell>
          <cell r="S166">
            <v>6570</v>
          </cell>
          <cell r="T166">
            <v>0</v>
          </cell>
          <cell r="U166">
            <v>517.5</v>
          </cell>
          <cell r="V166">
            <v>0</v>
          </cell>
          <cell r="W166">
            <v>0</v>
          </cell>
          <cell r="X166">
            <v>0</v>
          </cell>
          <cell r="Y166">
            <v>517.5</v>
          </cell>
          <cell r="Z166">
            <v>6052.5</v>
          </cell>
          <cell r="AA166" t="str">
            <v>6228480039069067278</v>
          </cell>
          <cell r="AB166">
            <v>6569.9999999999918</v>
          </cell>
          <cell r="AC166">
            <v>-8.1854523159563541E-12</v>
          </cell>
        </row>
        <row r="167">
          <cell r="D167" t="str">
            <v>8950</v>
          </cell>
          <cell r="E167" t="str">
            <v>常中梅</v>
          </cell>
          <cell r="F167">
            <v>34.25</v>
          </cell>
          <cell r="G167">
            <v>2480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2523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5003</v>
          </cell>
          <cell r="T167">
            <v>0</v>
          </cell>
          <cell r="U167">
            <v>517.5</v>
          </cell>
          <cell r="V167">
            <v>0</v>
          </cell>
          <cell r="W167">
            <v>0</v>
          </cell>
          <cell r="X167">
            <v>0</v>
          </cell>
          <cell r="Y167">
            <v>517.5</v>
          </cell>
          <cell r="Z167">
            <v>4485.5</v>
          </cell>
          <cell r="AA167" t="str">
            <v>6228480031370696416</v>
          </cell>
          <cell r="AB167">
            <v>5003.0000000000045</v>
          </cell>
          <cell r="AC167">
            <v>0</v>
          </cell>
        </row>
        <row r="168">
          <cell r="D168" t="str">
            <v>8951</v>
          </cell>
          <cell r="E168" t="str">
            <v>张玲玲</v>
          </cell>
          <cell r="F168">
            <v>39.5</v>
          </cell>
          <cell r="G168">
            <v>2480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3319.85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34</v>
          </cell>
          <cell r="S168">
            <v>5765.85</v>
          </cell>
          <cell r="T168">
            <v>0</v>
          </cell>
          <cell r="U168">
            <v>517.5</v>
          </cell>
          <cell r="V168">
            <v>0</v>
          </cell>
          <cell r="W168">
            <v>0</v>
          </cell>
          <cell r="X168">
            <v>0</v>
          </cell>
          <cell r="Y168">
            <v>517.5</v>
          </cell>
          <cell r="Z168">
            <v>5248.35</v>
          </cell>
          <cell r="AA168" t="str">
            <v>6228480039114342379</v>
          </cell>
          <cell r="AB168">
            <v>5765.8500000000095</v>
          </cell>
          <cell r="AC168">
            <v>9.0949470177292824E-12</v>
          </cell>
        </row>
        <row r="169">
          <cell r="D169" t="str">
            <v>8952</v>
          </cell>
          <cell r="E169" t="str">
            <v>王炳坦</v>
          </cell>
          <cell r="F169">
            <v>33.880000000000003</v>
          </cell>
          <cell r="G169">
            <v>2480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2202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16</v>
          </cell>
          <cell r="S169">
            <v>4666</v>
          </cell>
          <cell r="T169">
            <v>0</v>
          </cell>
          <cell r="U169">
            <v>517.5</v>
          </cell>
          <cell r="V169">
            <v>0</v>
          </cell>
          <cell r="W169">
            <v>0</v>
          </cell>
          <cell r="X169">
            <v>0</v>
          </cell>
          <cell r="Y169">
            <v>517.5</v>
          </cell>
          <cell r="Z169">
            <v>4148.5</v>
          </cell>
          <cell r="AA169" t="str">
            <v>6230522010013505172</v>
          </cell>
          <cell r="AB169">
            <v>4666.0000000000027</v>
          </cell>
          <cell r="AC169">
            <v>0</v>
          </cell>
        </row>
        <row r="170">
          <cell r="D170" t="str">
            <v>8953</v>
          </cell>
          <cell r="E170" t="str">
            <v>曹小凤</v>
          </cell>
          <cell r="F170">
            <v>38.25</v>
          </cell>
          <cell r="G170">
            <v>2480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3434.7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5914.7</v>
          </cell>
          <cell r="T170">
            <v>0</v>
          </cell>
          <cell r="U170">
            <v>517.5</v>
          </cell>
          <cell r="V170">
            <v>0</v>
          </cell>
          <cell r="W170">
            <v>0</v>
          </cell>
          <cell r="X170">
            <v>0</v>
          </cell>
          <cell r="Y170">
            <v>517.5</v>
          </cell>
          <cell r="Z170">
            <v>5397.2</v>
          </cell>
          <cell r="AA170" t="str">
            <v>6228480039197885872</v>
          </cell>
          <cell r="AB170">
            <v>5914.6999999999825</v>
          </cell>
          <cell r="AC170">
            <v>-1.7280399333685637E-11</v>
          </cell>
        </row>
        <row r="171">
          <cell r="D171" t="str">
            <v>8954</v>
          </cell>
          <cell r="E171" t="str">
            <v>欧坤</v>
          </cell>
          <cell r="F171">
            <v>32.56</v>
          </cell>
          <cell r="G171">
            <v>2480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2070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</v>
          </cell>
          <cell r="S171">
            <v>4548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4548</v>
          </cell>
          <cell r="AA171" t="str">
            <v>6228482109629511871</v>
          </cell>
          <cell r="AB171">
            <v>4548.0000000000082</v>
          </cell>
          <cell r="AC171">
            <v>8.1854523159563541E-12</v>
          </cell>
        </row>
        <row r="172">
          <cell r="D172" t="str">
            <v>8958</v>
          </cell>
          <cell r="E172" t="str">
            <v>何永梅</v>
          </cell>
          <cell r="F172">
            <v>5.81</v>
          </cell>
          <cell r="G172">
            <v>2480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-1680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800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800</v>
          </cell>
          <cell r="AA172" t="str">
            <v>6228482399459546671</v>
          </cell>
          <cell r="AB172">
            <v>799.99999999999829</v>
          </cell>
          <cell r="AC172">
            <v>-1.7053025658242404E-12</v>
          </cell>
        </row>
        <row r="173">
          <cell r="D173" t="str">
            <v>8964</v>
          </cell>
          <cell r="E173" t="str">
            <v>易守连</v>
          </cell>
          <cell r="F173">
            <v>27.44</v>
          </cell>
          <cell r="G173">
            <v>2480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1641</v>
          </cell>
          <cell r="N173">
            <v>0</v>
          </cell>
          <cell r="O173">
            <v>0</v>
          </cell>
          <cell r="P173">
            <v>0</v>
          </cell>
          <cell r="Q173">
            <v>5</v>
          </cell>
          <cell r="R173">
            <v>14</v>
          </cell>
          <cell r="S173">
            <v>4112</v>
          </cell>
          <cell r="T173">
            <v>0</v>
          </cell>
          <cell r="U173">
            <v>517.5</v>
          </cell>
          <cell r="V173">
            <v>0</v>
          </cell>
          <cell r="W173">
            <v>0</v>
          </cell>
          <cell r="X173">
            <v>0</v>
          </cell>
          <cell r="Y173">
            <v>517.5</v>
          </cell>
          <cell r="Z173">
            <v>3594.5</v>
          </cell>
          <cell r="AA173" t="str">
            <v>6228480039327995377</v>
          </cell>
          <cell r="AB173">
            <v>4111.9999999999936</v>
          </cell>
          <cell r="AC173">
            <v>0</v>
          </cell>
        </row>
        <row r="174">
          <cell r="D174" t="str">
            <v>8974</v>
          </cell>
          <cell r="E174" t="str">
            <v>余玉东</v>
          </cell>
          <cell r="F174">
            <v>37.44</v>
          </cell>
          <cell r="G174">
            <v>2480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3225.9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5705.9</v>
          </cell>
          <cell r="T174">
            <v>0</v>
          </cell>
          <cell r="U174">
            <v>517.5</v>
          </cell>
          <cell r="V174">
            <v>0</v>
          </cell>
          <cell r="W174">
            <v>0</v>
          </cell>
          <cell r="X174">
            <v>0</v>
          </cell>
          <cell r="Y174">
            <v>517.5</v>
          </cell>
          <cell r="Z174">
            <v>5188.3999999999996</v>
          </cell>
          <cell r="AA174" t="str">
            <v>6228480030427200214</v>
          </cell>
          <cell r="AB174">
            <v>5705.9000000000042</v>
          </cell>
          <cell r="AC174">
            <v>0</v>
          </cell>
        </row>
        <row r="175">
          <cell r="D175" t="str">
            <v>8976</v>
          </cell>
          <cell r="E175" t="str">
            <v>房璐璐</v>
          </cell>
          <cell r="F175">
            <v>40.75</v>
          </cell>
          <cell r="G175">
            <v>2480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3420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5900</v>
          </cell>
          <cell r="T175">
            <v>0</v>
          </cell>
          <cell r="U175">
            <v>517.5</v>
          </cell>
          <cell r="V175">
            <v>0</v>
          </cell>
          <cell r="W175">
            <v>0</v>
          </cell>
          <cell r="X175">
            <v>0</v>
          </cell>
          <cell r="Y175">
            <v>517.5</v>
          </cell>
          <cell r="Z175">
            <v>5382.5</v>
          </cell>
          <cell r="AA175" t="str">
            <v>6228480039327995773</v>
          </cell>
          <cell r="AB175">
            <v>5900.0000000000027</v>
          </cell>
          <cell r="AC175">
            <v>0</v>
          </cell>
        </row>
        <row r="176">
          <cell r="D176" t="str">
            <v>8977</v>
          </cell>
          <cell r="E176" t="str">
            <v>路家云</v>
          </cell>
          <cell r="F176">
            <v>42.88</v>
          </cell>
          <cell r="G176">
            <v>2480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4220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6700</v>
          </cell>
          <cell r="T176">
            <v>0</v>
          </cell>
          <cell r="U176">
            <v>517.5</v>
          </cell>
          <cell r="V176">
            <v>0</v>
          </cell>
          <cell r="W176">
            <v>0</v>
          </cell>
          <cell r="X176">
            <v>0</v>
          </cell>
          <cell r="Y176">
            <v>517.5</v>
          </cell>
          <cell r="Z176">
            <v>6182.5</v>
          </cell>
          <cell r="AA176" t="str">
            <v>6230520670001269172</v>
          </cell>
          <cell r="AB176">
            <v>6699.9999999999918</v>
          </cell>
          <cell r="AC176">
            <v>-8.1854523159563541E-12</v>
          </cell>
        </row>
        <row r="177">
          <cell r="D177" t="str">
            <v>8980</v>
          </cell>
          <cell r="E177" t="str">
            <v>李朋振</v>
          </cell>
          <cell r="F177">
            <v>37.75</v>
          </cell>
          <cell r="G177">
            <v>2480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3120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5600</v>
          </cell>
          <cell r="T177">
            <v>0</v>
          </cell>
          <cell r="U177">
            <v>517.5</v>
          </cell>
          <cell r="V177">
            <v>0</v>
          </cell>
          <cell r="W177">
            <v>0</v>
          </cell>
          <cell r="X177">
            <v>0</v>
          </cell>
          <cell r="Y177">
            <v>517.5</v>
          </cell>
          <cell r="Z177">
            <v>5082.5</v>
          </cell>
          <cell r="AA177" t="str">
            <v>6230520710012876274</v>
          </cell>
          <cell r="AB177">
            <v>5600.0000000000155</v>
          </cell>
          <cell r="AC177">
            <v>1.546140993013978E-11</v>
          </cell>
        </row>
        <row r="178">
          <cell r="D178" t="str">
            <v>8982</v>
          </cell>
          <cell r="E178" t="str">
            <v>石李</v>
          </cell>
          <cell r="F178">
            <v>35.630000000000003</v>
          </cell>
          <cell r="G178">
            <v>2480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3120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5600</v>
          </cell>
          <cell r="T178">
            <v>0</v>
          </cell>
          <cell r="U178">
            <v>517.5</v>
          </cell>
          <cell r="V178">
            <v>0</v>
          </cell>
          <cell r="W178">
            <v>0</v>
          </cell>
          <cell r="X178">
            <v>0</v>
          </cell>
          <cell r="Y178">
            <v>517.5</v>
          </cell>
          <cell r="Z178">
            <v>5082.5</v>
          </cell>
          <cell r="AA178" t="str">
            <v>6228480039052179676</v>
          </cell>
          <cell r="AB178">
            <v>5600.0000000000045</v>
          </cell>
          <cell r="AC178">
            <v>0</v>
          </cell>
        </row>
        <row r="179">
          <cell r="D179" t="str">
            <v>8984</v>
          </cell>
          <cell r="E179" t="str">
            <v>吴甜</v>
          </cell>
          <cell r="F179">
            <v>24.69</v>
          </cell>
          <cell r="G179">
            <v>2480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470</v>
          </cell>
          <cell r="N179">
            <v>410.4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3360.4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3360.4</v>
          </cell>
          <cell r="AA179" t="str">
            <v>6228480039327989172</v>
          </cell>
          <cell r="AB179">
            <v>3360.4000000000065</v>
          </cell>
          <cell r="AC179">
            <v>6.3664629124104977E-12</v>
          </cell>
        </row>
        <row r="180">
          <cell r="D180" t="str">
            <v>8986</v>
          </cell>
          <cell r="E180" t="str">
            <v>上官义</v>
          </cell>
          <cell r="F180">
            <v>36.81</v>
          </cell>
          <cell r="G180">
            <v>2480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4020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22</v>
          </cell>
          <cell r="S180">
            <v>6478</v>
          </cell>
          <cell r="T180">
            <v>0</v>
          </cell>
          <cell r="U180">
            <v>517.5</v>
          </cell>
          <cell r="V180">
            <v>0</v>
          </cell>
          <cell r="W180">
            <v>0</v>
          </cell>
          <cell r="X180">
            <v>0</v>
          </cell>
          <cell r="Y180">
            <v>517.5</v>
          </cell>
          <cell r="Z180">
            <v>5960.5</v>
          </cell>
          <cell r="AA180" t="str">
            <v>6228480039166565976</v>
          </cell>
          <cell r="AB180">
            <v>6478.0000000000109</v>
          </cell>
          <cell r="AC180">
            <v>1.0913936421275139E-11</v>
          </cell>
        </row>
        <row r="181">
          <cell r="D181" t="str">
            <v>8987</v>
          </cell>
          <cell r="E181" t="str">
            <v>段宏魁</v>
          </cell>
          <cell r="F181">
            <v>40.19</v>
          </cell>
          <cell r="G181">
            <v>2480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4152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6632</v>
          </cell>
          <cell r="T181">
            <v>0</v>
          </cell>
          <cell r="U181">
            <v>517.5</v>
          </cell>
          <cell r="V181">
            <v>0</v>
          </cell>
          <cell r="W181">
            <v>0</v>
          </cell>
          <cell r="X181">
            <v>0</v>
          </cell>
          <cell r="Y181">
            <v>517.5</v>
          </cell>
          <cell r="Z181">
            <v>6114.5</v>
          </cell>
          <cell r="AA181" t="str">
            <v>6228484028201825079</v>
          </cell>
          <cell r="AB181">
            <v>6631.9999999999864</v>
          </cell>
          <cell r="AC181">
            <v>-1.3642420526593924E-11</v>
          </cell>
        </row>
        <row r="182">
          <cell r="D182" t="str">
            <v>8991</v>
          </cell>
          <cell r="E182" t="str">
            <v>莫永云</v>
          </cell>
          <cell r="F182">
            <v>39</v>
          </cell>
          <cell r="G182">
            <v>2480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3186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5666</v>
          </cell>
          <cell r="T182">
            <v>0</v>
          </cell>
          <cell r="U182">
            <v>517.5</v>
          </cell>
          <cell r="V182">
            <v>0</v>
          </cell>
          <cell r="W182">
            <v>0</v>
          </cell>
          <cell r="X182">
            <v>0</v>
          </cell>
          <cell r="Y182">
            <v>517.5</v>
          </cell>
          <cell r="Z182">
            <v>5148.5</v>
          </cell>
          <cell r="AA182" t="str">
            <v>6228480039308106473</v>
          </cell>
          <cell r="AB182">
            <v>5666.0000000000118</v>
          </cell>
          <cell r="AC182">
            <v>1.1823431123048067E-11</v>
          </cell>
        </row>
        <row r="183">
          <cell r="D183" t="str">
            <v>8995</v>
          </cell>
          <cell r="E183" t="str">
            <v>丁书辉</v>
          </cell>
          <cell r="F183">
            <v>8.8800000000000008</v>
          </cell>
          <cell r="G183">
            <v>2480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-1460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1020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1020</v>
          </cell>
          <cell r="AA183" t="str">
            <v>6228480038981478571</v>
          </cell>
          <cell r="AB183">
            <v>1020.0000000000013</v>
          </cell>
          <cell r="AC183">
            <v>1.2505552149377763E-12</v>
          </cell>
        </row>
        <row r="184">
          <cell r="D184" t="str">
            <v>9017</v>
          </cell>
          <cell r="E184" t="str">
            <v>李周居</v>
          </cell>
          <cell r="F184">
            <v>34.630000000000003</v>
          </cell>
          <cell r="G184">
            <v>2480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2520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5000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5000</v>
          </cell>
          <cell r="AA184" t="str">
            <v>6228480039327988778</v>
          </cell>
          <cell r="AB184">
            <v>5000.0000000000136</v>
          </cell>
          <cell r="AC184">
            <v>1.3642420526593924E-11</v>
          </cell>
        </row>
        <row r="185">
          <cell r="D185" t="str">
            <v>9018</v>
          </cell>
          <cell r="E185" t="str">
            <v>李约成</v>
          </cell>
          <cell r="F185">
            <v>38.06</v>
          </cell>
          <cell r="G185">
            <v>2480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3120.85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5600.85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5600.85</v>
          </cell>
          <cell r="AA185" t="str">
            <v>6228480039327988877</v>
          </cell>
          <cell r="AB185">
            <v>5600.8500000000186</v>
          </cell>
          <cell r="AC185">
            <v>1.8189894035458565E-11</v>
          </cell>
        </row>
        <row r="186">
          <cell r="D186" t="str">
            <v>9027</v>
          </cell>
          <cell r="E186" t="str">
            <v>张娟娟</v>
          </cell>
          <cell r="F186">
            <v>31</v>
          </cell>
          <cell r="G186">
            <v>2480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1720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4200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4200</v>
          </cell>
          <cell r="AA186" t="str">
            <v>6230520030042855374</v>
          </cell>
          <cell r="AB186">
            <v>4200.0000000000018</v>
          </cell>
          <cell r="AC186">
            <v>0</v>
          </cell>
        </row>
        <row r="187">
          <cell r="D187" t="str">
            <v>9029</v>
          </cell>
          <cell r="E187" t="str">
            <v>段冬梅</v>
          </cell>
          <cell r="F187">
            <v>26.38</v>
          </cell>
          <cell r="G187">
            <v>2480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1724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4204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4204</v>
          </cell>
          <cell r="AA187" t="str">
            <v>6228480038751239278</v>
          </cell>
          <cell r="AB187">
            <v>4203.9999999999973</v>
          </cell>
          <cell r="AC187">
            <v>0</v>
          </cell>
        </row>
        <row r="188">
          <cell r="D188" t="str">
            <v>9031</v>
          </cell>
          <cell r="E188" t="str">
            <v>闫苗苗</v>
          </cell>
          <cell r="F188">
            <v>20.88</v>
          </cell>
          <cell r="G188">
            <v>2480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250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2730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2730</v>
          </cell>
          <cell r="AA188" t="str">
            <v>6228480039319443378</v>
          </cell>
          <cell r="AB188">
            <v>2730.0000000000082</v>
          </cell>
          <cell r="AC188">
            <v>8.1854523159563541E-12</v>
          </cell>
        </row>
        <row r="189">
          <cell r="D189" t="str">
            <v>9035</v>
          </cell>
          <cell r="E189" t="str">
            <v>王丹丹</v>
          </cell>
          <cell r="F189">
            <v>10.38</v>
          </cell>
          <cell r="G189">
            <v>2480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-1180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1300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1300</v>
          </cell>
          <cell r="AA189" t="str">
            <v>6228480039087052476</v>
          </cell>
          <cell r="AB189">
            <v>1299.9999999999961</v>
          </cell>
          <cell r="AC189">
            <v>-3.865352482534945E-12</v>
          </cell>
        </row>
        <row r="190">
          <cell r="D190" t="str">
            <v>9942</v>
          </cell>
          <cell r="E190" t="str">
            <v>郭玲</v>
          </cell>
          <cell r="F190">
            <v>12.44</v>
          </cell>
          <cell r="G190">
            <v>2480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-880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1600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1600</v>
          </cell>
          <cell r="AA190" t="str">
            <v>6228480039327979371</v>
          </cell>
          <cell r="AB190">
            <v>1599.9999999999943</v>
          </cell>
          <cell r="AC190">
            <v>-5.6843418860808015E-12</v>
          </cell>
        </row>
        <row r="191">
          <cell r="D191" t="str">
            <v>9943</v>
          </cell>
          <cell r="E191" t="str">
            <v>赵丽峰</v>
          </cell>
          <cell r="F191">
            <v>4</v>
          </cell>
          <cell r="G191">
            <v>2480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-1980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500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500</v>
          </cell>
          <cell r="AA191" t="str">
            <v>6228480039224031870</v>
          </cell>
          <cell r="AB191">
            <v>500</v>
          </cell>
          <cell r="AC191">
            <v>0</v>
          </cell>
        </row>
        <row r="192">
          <cell r="D192" t="str">
            <v>2063</v>
          </cell>
          <cell r="E192" t="str">
            <v>晁宽明</v>
          </cell>
          <cell r="F192">
            <v>39.44</v>
          </cell>
          <cell r="G192">
            <v>2480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40</v>
          </cell>
          <cell r="M192">
            <v>4224.8</v>
          </cell>
          <cell r="N192">
            <v>0</v>
          </cell>
          <cell r="O192">
            <v>0</v>
          </cell>
          <cell r="P192">
            <v>0</v>
          </cell>
          <cell r="Q192">
            <v>200</v>
          </cell>
          <cell r="R192">
            <v>0</v>
          </cell>
          <cell r="S192">
            <v>6944.8</v>
          </cell>
          <cell r="T192">
            <v>0</v>
          </cell>
          <cell r="U192">
            <v>517.5</v>
          </cell>
          <cell r="V192">
            <v>0</v>
          </cell>
          <cell r="W192">
            <v>0</v>
          </cell>
          <cell r="X192">
            <v>0</v>
          </cell>
          <cell r="Y192">
            <v>517.5</v>
          </cell>
          <cell r="Z192">
            <v>6427.3</v>
          </cell>
          <cell r="AA192" t="str">
            <v>6228480039052619374</v>
          </cell>
          <cell r="AB192">
            <v>6944.7999999999993</v>
          </cell>
          <cell r="AC192">
            <v>0</v>
          </cell>
        </row>
        <row r="193">
          <cell r="D193" t="str">
            <v>3003</v>
          </cell>
          <cell r="E193" t="str">
            <v>任少梅</v>
          </cell>
          <cell r="F193">
            <v>31.69</v>
          </cell>
          <cell r="G193">
            <v>2480</v>
          </cell>
          <cell r="H193">
            <v>1162.8</v>
          </cell>
          <cell r="I193">
            <v>740</v>
          </cell>
          <cell r="J193">
            <v>900</v>
          </cell>
          <cell r="K193">
            <v>0</v>
          </cell>
          <cell r="L193">
            <v>200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200</v>
          </cell>
          <cell r="R193">
            <v>0</v>
          </cell>
          <cell r="S193">
            <v>5682.8</v>
          </cell>
          <cell r="T193">
            <v>0</v>
          </cell>
          <cell r="U193">
            <v>517.5</v>
          </cell>
          <cell r="V193">
            <v>0</v>
          </cell>
          <cell r="W193">
            <v>10</v>
          </cell>
          <cell r="X193">
            <v>0</v>
          </cell>
          <cell r="Y193">
            <v>527.5</v>
          </cell>
          <cell r="Z193">
            <v>5155.3</v>
          </cell>
          <cell r="AA193" t="str">
            <v>6228480038116028671</v>
          </cell>
          <cell r="AB193">
            <v>5682.8</v>
          </cell>
          <cell r="AC193">
            <v>0</v>
          </cell>
        </row>
        <row r="194">
          <cell r="D194" t="str">
            <v>3004</v>
          </cell>
          <cell r="E194" t="str">
            <v>黄斌</v>
          </cell>
          <cell r="F194">
            <v>33</v>
          </cell>
          <cell r="G194">
            <v>2480</v>
          </cell>
          <cell r="H194">
            <v>1320</v>
          </cell>
          <cell r="I194">
            <v>940</v>
          </cell>
          <cell r="J194">
            <v>1100</v>
          </cell>
          <cell r="K194">
            <v>0</v>
          </cell>
          <cell r="L194">
            <v>180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200</v>
          </cell>
          <cell r="R194">
            <v>0</v>
          </cell>
          <cell r="S194">
            <v>6220</v>
          </cell>
          <cell r="T194">
            <v>0</v>
          </cell>
          <cell r="U194">
            <v>517.5</v>
          </cell>
          <cell r="V194">
            <v>0</v>
          </cell>
          <cell r="W194">
            <v>10</v>
          </cell>
          <cell r="X194">
            <v>0</v>
          </cell>
          <cell r="Y194">
            <v>527.5</v>
          </cell>
          <cell r="Z194">
            <v>5692.5</v>
          </cell>
          <cell r="AA194" t="str">
            <v>6228480038116012774</v>
          </cell>
          <cell r="AB194">
            <v>6220</v>
          </cell>
          <cell r="AC194">
            <v>0</v>
          </cell>
        </row>
        <row r="195">
          <cell r="D195" t="str">
            <v>3007</v>
          </cell>
          <cell r="E195" t="str">
            <v>王波</v>
          </cell>
          <cell r="F195">
            <v>37.75</v>
          </cell>
          <cell r="G195">
            <v>4000</v>
          </cell>
          <cell r="H195">
            <v>1890</v>
          </cell>
          <cell r="I195">
            <v>700</v>
          </cell>
          <cell r="J195">
            <v>1400</v>
          </cell>
          <cell r="K195">
            <v>0</v>
          </cell>
          <cell r="L195">
            <v>0</v>
          </cell>
          <cell r="M195">
            <v>100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8090</v>
          </cell>
          <cell r="T195">
            <v>0</v>
          </cell>
          <cell r="U195">
            <v>517.5</v>
          </cell>
          <cell r="V195">
            <v>0</v>
          </cell>
          <cell r="W195">
            <v>10</v>
          </cell>
          <cell r="X195">
            <v>0</v>
          </cell>
          <cell r="Y195">
            <v>527.5</v>
          </cell>
          <cell r="Z195">
            <v>7562.5</v>
          </cell>
          <cell r="AA195" t="str">
            <v>6228480038116034372</v>
          </cell>
          <cell r="AB195">
            <v>8090</v>
          </cell>
          <cell r="AC195">
            <v>0</v>
          </cell>
        </row>
        <row r="196">
          <cell r="D196" t="str">
            <v>3008</v>
          </cell>
          <cell r="E196" t="str">
            <v>顾桂萍</v>
          </cell>
          <cell r="F196">
            <v>30.63</v>
          </cell>
          <cell r="G196">
            <v>2480</v>
          </cell>
          <cell r="H196">
            <v>1035.5999999999999</v>
          </cell>
          <cell r="I196">
            <v>740</v>
          </cell>
          <cell r="J196">
            <v>900</v>
          </cell>
          <cell r="K196">
            <v>0</v>
          </cell>
          <cell r="L196">
            <v>180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5335.6</v>
          </cell>
          <cell r="T196">
            <v>0</v>
          </cell>
          <cell r="U196">
            <v>517.5</v>
          </cell>
          <cell r="V196">
            <v>254</v>
          </cell>
          <cell r="W196">
            <v>10</v>
          </cell>
          <cell r="X196">
            <v>0</v>
          </cell>
          <cell r="Y196">
            <v>781.5</v>
          </cell>
          <cell r="Z196">
            <v>4554.1000000000004</v>
          </cell>
          <cell r="AA196" t="str">
            <v>6228480038116008277</v>
          </cell>
          <cell r="AB196">
            <v>5335.6</v>
          </cell>
          <cell r="AC196">
            <v>0</v>
          </cell>
        </row>
        <row r="197">
          <cell r="D197" t="str">
            <v>3016</v>
          </cell>
          <cell r="E197" t="str">
            <v>姚顺</v>
          </cell>
          <cell r="F197">
            <v>37.56</v>
          </cell>
          <cell r="G197">
            <v>2480</v>
          </cell>
          <cell r="H197">
            <v>0</v>
          </cell>
          <cell r="I197">
            <v>620</v>
          </cell>
          <cell r="J197">
            <v>900</v>
          </cell>
          <cell r="K197">
            <v>0</v>
          </cell>
          <cell r="L197">
            <v>160</v>
          </cell>
          <cell r="M197">
            <v>3015.57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120</v>
          </cell>
          <cell r="S197">
            <v>7055.57</v>
          </cell>
          <cell r="T197">
            <v>0</v>
          </cell>
          <cell r="U197">
            <v>517.5</v>
          </cell>
          <cell r="V197">
            <v>0</v>
          </cell>
          <cell r="W197">
            <v>0</v>
          </cell>
          <cell r="X197">
            <v>0</v>
          </cell>
          <cell r="Y197">
            <v>517.5</v>
          </cell>
          <cell r="Z197">
            <v>6538.07</v>
          </cell>
          <cell r="AA197" t="str">
            <v>6228480038116045170</v>
          </cell>
          <cell r="AB197">
            <v>7055.5694800000001</v>
          </cell>
          <cell r="AC197">
            <v>-5.1999999959662091E-4</v>
          </cell>
        </row>
        <row r="198">
          <cell r="D198" t="str">
            <v>3018</v>
          </cell>
          <cell r="E198" t="str">
            <v>牟静静</v>
          </cell>
          <cell r="F198">
            <v>31.25</v>
          </cell>
          <cell r="G198">
            <v>2480</v>
          </cell>
          <cell r="H198">
            <v>1110</v>
          </cell>
          <cell r="I198">
            <v>740</v>
          </cell>
          <cell r="J198">
            <v>900</v>
          </cell>
          <cell r="K198">
            <v>0</v>
          </cell>
          <cell r="L198">
            <v>80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200</v>
          </cell>
          <cell r="R198">
            <v>0</v>
          </cell>
          <cell r="S198">
            <v>5510</v>
          </cell>
          <cell r="T198">
            <v>0</v>
          </cell>
          <cell r="U198">
            <v>517.5</v>
          </cell>
          <cell r="V198">
            <v>0</v>
          </cell>
          <cell r="W198">
            <v>10</v>
          </cell>
          <cell r="X198">
            <v>0</v>
          </cell>
          <cell r="Y198">
            <v>527.5</v>
          </cell>
          <cell r="Z198">
            <v>4982.5</v>
          </cell>
          <cell r="AA198" t="str">
            <v>6228480038377782578</v>
          </cell>
          <cell r="AB198">
            <v>5510</v>
          </cell>
          <cell r="AC198">
            <v>0</v>
          </cell>
        </row>
        <row r="199">
          <cell r="D199" t="str">
            <v>3027</v>
          </cell>
          <cell r="E199" t="str">
            <v>顾玉莲</v>
          </cell>
          <cell r="F199">
            <v>29.31</v>
          </cell>
          <cell r="G199">
            <v>2480</v>
          </cell>
          <cell r="H199">
            <v>877.2</v>
          </cell>
          <cell r="I199">
            <v>740</v>
          </cell>
          <cell r="J199">
            <v>900</v>
          </cell>
          <cell r="K199">
            <v>0</v>
          </cell>
          <cell r="L199">
            <v>40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5037.2</v>
          </cell>
          <cell r="T199">
            <v>0</v>
          </cell>
          <cell r="U199">
            <v>517.5</v>
          </cell>
          <cell r="V199">
            <v>254</v>
          </cell>
          <cell r="W199">
            <v>10</v>
          </cell>
          <cell r="X199">
            <v>0</v>
          </cell>
          <cell r="Y199">
            <v>781.5</v>
          </cell>
          <cell r="Z199">
            <v>4255.7</v>
          </cell>
          <cell r="AA199" t="str">
            <v>6228480039079509079</v>
          </cell>
          <cell r="AB199">
            <v>5037.2</v>
          </cell>
          <cell r="AC199">
            <v>0</v>
          </cell>
        </row>
        <row r="200">
          <cell r="D200" t="str">
            <v>3028</v>
          </cell>
          <cell r="E200" t="str">
            <v>李卫明</v>
          </cell>
          <cell r="F200">
            <v>41.06</v>
          </cell>
          <cell r="G200">
            <v>2480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200</v>
          </cell>
          <cell r="M200">
            <v>4294.8999999999996</v>
          </cell>
          <cell r="N200">
            <v>0</v>
          </cell>
          <cell r="O200">
            <v>0</v>
          </cell>
          <cell r="P200">
            <v>0</v>
          </cell>
          <cell r="Q200">
            <v>200</v>
          </cell>
          <cell r="R200">
            <v>0</v>
          </cell>
          <cell r="S200">
            <v>7174.9</v>
          </cell>
          <cell r="T200">
            <v>0</v>
          </cell>
          <cell r="U200">
            <v>517.5</v>
          </cell>
          <cell r="V200">
            <v>0</v>
          </cell>
          <cell r="W200">
            <v>10</v>
          </cell>
          <cell r="X200">
            <v>0</v>
          </cell>
          <cell r="Y200">
            <v>527.5</v>
          </cell>
          <cell r="Z200">
            <v>6647.4</v>
          </cell>
          <cell r="AA200" t="str">
            <v>6228480038116018979</v>
          </cell>
          <cell r="AB200">
            <v>7174.9000000000005</v>
          </cell>
          <cell r="AC200">
            <v>0</v>
          </cell>
        </row>
        <row r="201">
          <cell r="D201" t="str">
            <v>3033</v>
          </cell>
          <cell r="E201" t="str">
            <v>蔡惠娟</v>
          </cell>
          <cell r="F201">
            <v>40.130000000000003</v>
          </cell>
          <cell r="G201">
            <v>2480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200</v>
          </cell>
          <cell r="M201">
            <v>4141.45</v>
          </cell>
          <cell r="N201">
            <v>0</v>
          </cell>
          <cell r="O201">
            <v>0</v>
          </cell>
          <cell r="P201">
            <v>0</v>
          </cell>
          <cell r="Q201">
            <v>210</v>
          </cell>
          <cell r="R201">
            <v>4</v>
          </cell>
          <cell r="S201">
            <v>7027.45</v>
          </cell>
          <cell r="T201">
            <v>0</v>
          </cell>
          <cell r="U201">
            <v>517.5</v>
          </cell>
          <cell r="V201">
            <v>0</v>
          </cell>
          <cell r="W201">
            <v>10</v>
          </cell>
          <cell r="X201">
            <v>0</v>
          </cell>
          <cell r="Y201">
            <v>527.5</v>
          </cell>
          <cell r="Z201">
            <v>6499.95</v>
          </cell>
          <cell r="AA201" t="str">
            <v>6228480038116000175</v>
          </cell>
          <cell r="AB201">
            <v>7027.4500000000007</v>
          </cell>
          <cell r="AC201">
            <v>0</v>
          </cell>
        </row>
        <row r="202">
          <cell r="D202" t="str">
            <v>3034</v>
          </cell>
          <cell r="E202" t="str">
            <v>张芬</v>
          </cell>
          <cell r="F202">
            <v>43.31</v>
          </cell>
          <cell r="G202">
            <v>2480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200</v>
          </cell>
          <cell r="M202">
            <v>5319.4</v>
          </cell>
          <cell r="N202">
            <v>0</v>
          </cell>
          <cell r="O202">
            <v>0</v>
          </cell>
          <cell r="P202">
            <v>0</v>
          </cell>
          <cell r="Q202">
            <v>200</v>
          </cell>
          <cell r="R202">
            <v>52</v>
          </cell>
          <cell r="S202">
            <v>8147.4</v>
          </cell>
          <cell r="T202">
            <v>0</v>
          </cell>
          <cell r="U202">
            <v>517.5</v>
          </cell>
          <cell r="V202">
            <v>0</v>
          </cell>
          <cell r="W202">
            <v>10</v>
          </cell>
          <cell r="X202">
            <v>0</v>
          </cell>
          <cell r="Y202">
            <v>527.5</v>
          </cell>
          <cell r="Z202">
            <v>7619.9</v>
          </cell>
          <cell r="AA202" t="str">
            <v>6228480038116048273</v>
          </cell>
          <cell r="AB202">
            <v>8147.399999999996</v>
          </cell>
          <cell r="AC202">
            <v>0</v>
          </cell>
        </row>
        <row r="203">
          <cell r="D203" t="str">
            <v>3038</v>
          </cell>
          <cell r="E203" t="str">
            <v>吴之荣</v>
          </cell>
          <cell r="F203">
            <v>40.19</v>
          </cell>
          <cell r="G203">
            <v>2480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200</v>
          </cell>
          <cell r="M203">
            <v>4685.55</v>
          </cell>
          <cell r="N203">
            <v>0</v>
          </cell>
          <cell r="O203">
            <v>0</v>
          </cell>
          <cell r="P203">
            <v>0</v>
          </cell>
          <cell r="Q203">
            <v>260</v>
          </cell>
          <cell r="R203">
            <v>59</v>
          </cell>
          <cell r="S203">
            <v>7566.55</v>
          </cell>
          <cell r="T203">
            <v>0</v>
          </cell>
          <cell r="U203">
            <v>517.5</v>
          </cell>
          <cell r="V203">
            <v>0</v>
          </cell>
          <cell r="W203">
            <v>10</v>
          </cell>
          <cell r="X203">
            <v>0</v>
          </cell>
          <cell r="Y203">
            <v>527.5</v>
          </cell>
          <cell r="Z203">
            <v>7039.05</v>
          </cell>
          <cell r="AA203" t="str">
            <v>6228480038116040072</v>
          </cell>
          <cell r="AB203">
            <v>7566.5500000000175</v>
          </cell>
          <cell r="AC203">
            <v>1.7280399333685637E-11</v>
          </cell>
        </row>
        <row r="204">
          <cell r="D204" t="str">
            <v>3039</v>
          </cell>
          <cell r="E204" t="str">
            <v>吴焕</v>
          </cell>
          <cell r="F204">
            <v>38.56</v>
          </cell>
          <cell r="G204">
            <v>2480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100</v>
          </cell>
          <cell r="M204">
            <v>5392.5</v>
          </cell>
          <cell r="N204">
            <v>0</v>
          </cell>
          <cell r="O204">
            <v>0</v>
          </cell>
          <cell r="P204">
            <v>0</v>
          </cell>
          <cell r="Q204">
            <v>200</v>
          </cell>
          <cell r="R204">
            <v>225</v>
          </cell>
          <cell r="S204">
            <v>7947.5</v>
          </cell>
          <cell r="T204">
            <v>0</v>
          </cell>
          <cell r="U204">
            <v>517.5</v>
          </cell>
          <cell r="V204">
            <v>0</v>
          </cell>
          <cell r="W204">
            <v>10</v>
          </cell>
          <cell r="X204">
            <v>0</v>
          </cell>
          <cell r="Y204">
            <v>527.5</v>
          </cell>
          <cell r="Z204">
            <v>7420</v>
          </cell>
          <cell r="AA204" t="str">
            <v>6228480038134317478</v>
          </cell>
          <cell r="AB204">
            <v>7947.4999999999909</v>
          </cell>
          <cell r="AC204">
            <v>-9.0949470177292824E-12</v>
          </cell>
        </row>
        <row r="205">
          <cell r="D205" t="str">
            <v>3040</v>
          </cell>
          <cell r="E205" t="str">
            <v>杨润清</v>
          </cell>
          <cell r="F205">
            <v>38.94</v>
          </cell>
          <cell r="G205">
            <v>2480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200</v>
          </cell>
          <cell r="M205">
            <v>3945.1</v>
          </cell>
          <cell r="N205">
            <v>0</v>
          </cell>
          <cell r="O205">
            <v>0</v>
          </cell>
          <cell r="P205">
            <v>0</v>
          </cell>
          <cell r="Q205">
            <v>200</v>
          </cell>
          <cell r="R205">
            <v>90</v>
          </cell>
          <cell r="S205">
            <v>6735.1</v>
          </cell>
          <cell r="T205">
            <v>0</v>
          </cell>
          <cell r="U205">
            <v>517.5</v>
          </cell>
          <cell r="V205">
            <v>0</v>
          </cell>
          <cell r="W205">
            <v>10</v>
          </cell>
          <cell r="X205">
            <v>0</v>
          </cell>
          <cell r="Y205">
            <v>527.5</v>
          </cell>
          <cell r="Z205">
            <v>6207.6</v>
          </cell>
          <cell r="AA205" t="str">
            <v>6228480038116044371</v>
          </cell>
          <cell r="AB205">
            <v>6735.0999999999995</v>
          </cell>
          <cell r="AC205">
            <v>0</v>
          </cell>
        </row>
        <row r="206">
          <cell r="D206" t="str">
            <v>3041</v>
          </cell>
          <cell r="E206" t="str">
            <v>刘世方</v>
          </cell>
          <cell r="F206">
            <v>40.44</v>
          </cell>
          <cell r="G206">
            <v>2480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60</v>
          </cell>
          <cell r="M206">
            <v>3222.6</v>
          </cell>
          <cell r="N206">
            <v>0</v>
          </cell>
          <cell r="O206">
            <v>0</v>
          </cell>
          <cell r="P206">
            <v>0</v>
          </cell>
          <cell r="Q206">
            <v>205</v>
          </cell>
          <cell r="R206">
            <v>0</v>
          </cell>
          <cell r="S206">
            <v>5967.6</v>
          </cell>
          <cell r="T206">
            <v>0</v>
          </cell>
          <cell r="U206">
            <v>0</v>
          </cell>
          <cell r="V206">
            <v>0</v>
          </cell>
          <cell r="W206">
            <v>10</v>
          </cell>
          <cell r="X206">
            <v>0</v>
          </cell>
          <cell r="Y206">
            <v>10</v>
          </cell>
          <cell r="Z206">
            <v>5957.6</v>
          </cell>
          <cell r="AA206" t="str">
            <v>6228480038328975776</v>
          </cell>
          <cell r="AB206">
            <v>5967.6000000000095</v>
          </cell>
          <cell r="AC206">
            <v>9.0949470177292824E-12</v>
          </cell>
        </row>
        <row r="207">
          <cell r="D207" t="str">
            <v>3042</v>
          </cell>
          <cell r="E207" t="str">
            <v>周小莹</v>
          </cell>
          <cell r="F207">
            <v>38.75</v>
          </cell>
          <cell r="G207">
            <v>2480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60</v>
          </cell>
          <cell r="M207">
            <v>4688.75</v>
          </cell>
          <cell r="N207">
            <v>0</v>
          </cell>
          <cell r="O207">
            <v>0</v>
          </cell>
          <cell r="P207">
            <v>0</v>
          </cell>
          <cell r="Q207">
            <v>200</v>
          </cell>
          <cell r="R207">
            <v>0</v>
          </cell>
          <cell r="S207">
            <v>7428.75</v>
          </cell>
          <cell r="T207">
            <v>0</v>
          </cell>
          <cell r="U207">
            <v>517.5</v>
          </cell>
          <cell r="V207">
            <v>0</v>
          </cell>
          <cell r="W207">
            <v>0</v>
          </cell>
          <cell r="X207">
            <v>0</v>
          </cell>
          <cell r="Y207">
            <v>517.5</v>
          </cell>
          <cell r="Z207">
            <v>6911.25</v>
          </cell>
          <cell r="AA207" t="str">
            <v>6228480038955894779</v>
          </cell>
          <cell r="AB207">
            <v>7428.75</v>
          </cell>
          <cell r="AC207">
            <v>0</v>
          </cell>
        </row>
        <row r="208">
          <cell r="D208" t="str">
            <v>3048</v>
          </cell>
          <cell r="E208" t="str">
            <v>刘邦</v>
          </cell>
          <cell r="F208">
            <v>39.130000000000003</v>
          </cell>
          <cell r="G208">
            <v>2480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160</v>
          </cell>
          <cell r="M208">
            <v>4102.1000000000004</v>
          </cell>
          <cell r="N208">
            <v>0</v>
          </cell>
          <cell r="O208">
            <v>0</v>
          </cell>
          <cell r="P208">
            <v>0</v>
          </cell>
          <cell r="Q208">
            <v>100</v>
          </cell>
          <cell r="R208">
            <v>0</v>
          </cell>
          <cell r="S208">
            <v>6842.1</v>
          </cell>
          <cell r="T208">
            <v>0</v>
          </cell>
          <cell r="U208">
            <v>517.5</v>
          </cell>
          <cell r="V208">
            <v>0</v>
          </cell>
          <cell r="W208">
            <v>10</v>
          </cell>
          <cell r="X208">
            <v>0</v>
          </cell>
          <cell r="Y208">
            <v>527.5</v>
          </cell>
          <cell r="Z208">
            <v>6314.6</v>
          </cell>
          <cell r="AA208" t="str">
            <v>6228480038667975775</v>
          </cell>
          <cell r="AB208">
            <v>6842.1</v>
          </cell>
          <cell r="AC208">
            <v>0</v>
          </cell>
        </row>
        <row r="209">
          <cell r="D209" t="str">
            <v>3051</v>
          </cell>
          <cell r="E209" t="str">
            <v>郭广风</v>
          </cell>
          <cell r="F209">
            <v>44.13</v>
          </cell>
          <cell r="G209">
            <v>2480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160</v>
          </cell>
          <cell r="M209">
            <v>6787.3</v>
          </cell>
          <cell r="N209">
            <v>0</v>
          </cell>
          <cell r="O209">
            <v>0</v>
          </cell>
          <cell r="P209">
            <v>0</v>
          </cell>
          <cell r="Q209">
            <v>205</v>
          </cell>
          <cell r="R209">
            <v>10</v>
          </cell>
          <cell r="S209">
            <v>9622.2999999999993</v>
          </cell>
          <cell r="T209">
            <v>0</v>
          </cell>
          <cell r="U209">
            <v>517.5</v>
          </cell>
          <cell r="V209">
            <v>0</v>
          </cell>
          <cell r="W209">
            <v>10</v>
          </cell>
          <cell r="X209">
            <v>0</v>
          </cell>
          <cell r="Y209">
            <v>527.5</v>
          </cell>
          <cell r="Z209">
            <v>9094.7999999999993</v>
          </cell>
          <cell r="AA209" t="str">
            <v>6228480038399399070</v>
          </cell>
          <cell r="AB209">
            <v>9622.3000000000011</v>
          </cell>
          <cell r="AC209">
            <v>0</v>
          </cell>
        </row>
        <row r="210">
          <cell r="D210" t="str">
            <v>3054</v>
          </cell>
          <cell r="E210" t="str">
            <v>陈腊梅</v>
          </cell>
          <cell r="F210">
            <v>38.380000000000003</v>
          </cell>
          <cell r="G210">
            <v>2480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160</v>
          </cell>
          <cell r="M210">
            <v>4390.0200000000004</v>
          </cell>
          <cell r="N210">
            <v>0</v>
          </cell>
          <cell r="O210">
            <v>0</v>
          </cell>
          <cell r="P210">
            <v>0</v>
          </cell>
          <cell r="Q210">
            <v>205</v>
          </cell>
          <cell r="R210">
            <v>4</v>
          </cell>
          <cell r="S210">
            <v>7231.02</v>
          </cell>
          <cell r="T210">
            <v>0</v>
          </cell>
          <cell r="U210">
            <v>517.5</v>
          </cell>
          <cell r="V210">
            <v>0</v>
          </cell>
          <cell r="W210">
            <v>10</v>
          </cell>
          <cell r="X210">
            <v>0</v>
          </cell>
          <cell r="Y210">
            <v>527.5</v>
          </cell>
          <cell r="Z210">
            <v>6703.52</v>
          </cell>
          <cell r="AA210" t="str">
            <v>6228480038717002877</v>
          </cell>
          <cell r="AB210">
            <v>7231.02</v>
          </cell>
          <cell r="AC210">
            <v>0</v>
          </cell>
        </row>
        <row r="211">
          <cell r="D211" t="str">
            <v>3057</v>
          </cell>
          <cell r="E211" t="str">
            <v>鲁满锋</v>
          </cell>
          <cell r="F211">
            <v>42.5</v>
          </cell>
          <cell r="G211">
            <v>2480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160</v>
          </cell>
          <cell r="M211">
            <v>5977.5</v>
          </cell>
          <cell r="N211">
            <v>0</v>
          </cell>
          <cell r="O211">
            <v>0</v>
          </cell>
          <cell r="P211">
            <v>0</v>
          </cell>
          <cell r="Q211">
            <v>200</v>
          </cell>
          <cell r="R211">
            <v>0</v>
          </cell>
          <cell r="S211">
            <v>8817.5</v>
          </cell>
          <cell r="T211">
            <v>0</v>
          </cell>
          <cell r="U211">
            <v>517.5</v>
          </cell>
          <cell r="V211">
            <v>0</v>
          </cell>
          <cell r="W211">
            <v>10</v>
          </cell>
          <cell r="X211">
            <v>0</v>
          </cell>
          <cell r="Y211">
            <v>527.5</v>
          </cell>
          <cell r="Z211">
            <v>8290</v>
          </cell>
          <cell r="AA211" t="str">
            <v>6228480038116021775</v>
          </cell>
          <cell r="AB211">
            <v>8817.5</v>
          </cell>
          <cell r="AC211">
            <v>0</v>
          </cell>
        </row>
        <row r="212">
          <cell r="D212" t="str">
            <v>3061</v>
          </cell>
          <cell r="E212" t="str">
            <v>何秀华</v>
          </cell>
          <cell r="F212">
            <v>40.380000000000003</v>
          </cell>
          <cell r="G212">
            <v>2480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160</v>
          </cell>
          <cell r="M212">
            <v>4748.0200000000004</v>
          </cell>
          <cell r="N212">
            <v>0</v>
          </cell>
          <cell r="O212">
            <v>0</v>
          </cell>
          <cell r="P212">
            <v>0</v>
          </cell>
          <cell r="Q212">
            <v>200</v>
          </cell>
          <cell r="R212">
            <v>18</v>
          </cell>
          <cell r="S212">
            <v>7570.02</v>
          </cell>
          <cell r="T212">
            <v>0</v>
          </cell>
          <cell r="U212">
            <v>517.5</v>
          </cell>
          <cell r="V212">
            <v>0</v>
          </cell>
          <cell r="W212">
            <v>10</v>
          </cell>
          <cell r="X212">
            <v>0</v>
          </cell>
          <cell r="Y212">
            <v>527.5</v>
          </cell>
          <cell r="Z212">
            <v>7042.52</v>
          </cell>
          <cell r="AA212" t="str">
            <v>6228480038116011073</v>
          </cell>
          <cell r="AB212">
            <v>7570.02</v>
          </cell>
          <cell r="AC212">
            <v>0</v>
          </cell>
        </row>
        <row r="213">
          <cell r="D213" t="str">
            <v>3065</v>
          </cell>
          <cell r="E213" t="str">
            <v>周雷</v>
          </cell>
          <cell r="F213">
            <v>41.5</v>
          </cell>
          <cell r="G213">
            <v>2480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140</v>
          </cell>
          <cell r="M213">
            <v>3341.7</v>
          </cell>
          <cell r="N213">
            <v>2282.5</v>
          </cell>
          <cell r="O213">
            <v>0</v>
          </cell>
          <cell r="P213">
            <v>0</v>
          </cell>
          <cell r="Q213">
            <v>500</v>
          </cell>
          <cell r="R213">
            <v>0</v>
          </cell>
          <cell r="S213">
            <v>8744.2000000000007</v>
          </cell>
          <cell r="T213">
            <v>0</v>
          </cell>
          <cell r="U213">
            <v>517.5</v>
          </cell>
          <cell r="V213">
            <v>0</v>
          </cell>
          <cell r="W213">
            <v>10</v>
          </cell>
          <cell r="X213">
            <v>0</v>
          </cell>
          <cell r="Y213">
            <v>527.5</v>
          </cell>
          <cell r="Z213">
            <v>8216.7000000000007</v>
          </cell>
          <cell r="AA213" t="str">
            <v>6228480038116053976</v>
          </cell>
          <cell r="AB213">
            <v>8744.1999999999971</v>
          </cell>
          <cell r="AC213">
            <v>0</v>
          </cell>
        </row>
        <row r="214">
          <cell r="D214" t="str">
            <v>3072</v>
          </cell>
          <cell r="E214" t="str">
            <v>胡文文</v>
          </cell>
          <cell r="F214">
            <v>44.13</v>
          </cell>
          <cell r="G214">
            <v>2480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140</v>
          </cell>
          <cell r="M214">
            <v>6302.75</v>
          </cell>
          <cell r="N214">
            <v>0</v>
          </cell>
          <cell r="O214">
            <v>0</v>
          </cell>
          <cell r="P214">
            <v>0</v>
          </cell>
          <cell r="Q214">
            <v>200</v>
          </cell>
          <cell r="R214">
            <v>0</v>
          </cell>
          <cell r="S214">
            <v>9122.75</v>
          </cell>
          <cell r="T214">
            <v>0</v>
          </cell>
          <cell r="U214">
            <v>517.5</v>
          </cell>
          <cell r="V214">
            <v>0</v>
          </cell>
          <cell r="W214">
            <v>0</v>
          </cell>
          <cell r="X214">
            <v>0</v>
          </cell>
          <cell r="Y214">
            <v>517.5</v>
          </cell>
          <cell r="Z214">
            <v>8605.25</v>
          </cell>
          <cell r="AA214" t="str">
            <v>6228480038116012477</v>
          </cell>
          <cell r="AB214">
            <v>9122.7499999999836</v>
          </cell>
          <cell r="AC214">
            <v>-1.6370904631912708E-11</v>
          </cell>
        </row>
        <row r="215">
          <cell r="D215" t="str">
            <v>3073</v>
          </cell>
          <cell r="E215" t="str">
            <v>陈兆信</v>
          </cell>
          <cell r="F215">
            <v>41.25</v>
          </cell>
          <cell r="G215">
            <v>2480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140</v>
          </cell>
          <cell r="M215">
            <v>5646.25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8266.25</v>
          </cell>
          <cell r="T215">
            <v>0</v>
          </cell>
          <cell r="U215">
            <v>517.5</v>
          </cell>
          <cell r="V215">
            <v>0</v>
          </cell>
          <cell r="W215">
            <v>10</v>
          </cell>
          <cell r="X215">
            <v>0</v>
          </cell>
          <cell r="Y215">
            <v>527.5</v>
          </cell>
          <cell r="Z215">
            <v>7738.75</v>
          </cell>
          <cell r="AA215" t="str">
            <v>6228480038116003575</v>
          </cell>
          <cell r="AB215">
            <v>8266.25</v>
          </cell>
          <cell r="AC215">
            <v>0</v>
          </cell>
        </row>
        <row r="216">
          <cell r="D216" t="str">
            <v>3077</v>
          </cell>
          <cell r="E216" t="str">
            <v>许松</v>
          </cell>
          <cell r="F216">
            <v>45.63</v>
          </cell>
          <cell r="G216">
            <v>2480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140</v>
          </cell>
          <cell r="M216">
            <v>7102.3</v>
          </cell>
          <cell r="N216">
            <v>0</v>
          </cell>
          <cell r="O216">
            <v>0</v>
          </cell>
          <cell r="P216">
            <v>0</v>
          </cell>
          <cell r="Q216">
            <v>200</v>
          </cell>
          <cell r="R216">
            <v>5</v>
          </cell>
          <cell r="S216">
            <v>9917.2999999999993</v>
          </cell>
          <cell r="T216">
            <v>0</v>
          </cell>
          <cell r="U216">
            <v>517.5</v>
          </cell>
          <cell r="V216">
            <v>0</v>
          </cell>
          <cell r="W216">
            <v>10</v>
          </cell>
          <cell r="X216">
            <v>0</v>
          </cell>
          <cell r="Y216">
            <v>527.5</v>
          </cell>
          <cell r="Z216">
            <v>9389.7999999999993</v>
          </cell>
          <cell r="AA216" t="str">
            <v>6230520030004273970</v>
          </cell>
          <cell r="AB216">
            <v>9917.3000000000011</v>
          </cell>
          <cell r="AC216">
            <v>0</v>
          </cell>
        </row>
        <row r="217">
          <cell r="D217" t="str">
            <v>3078</v>
          </cell>
          <cell r="E217" t="str">
            <v>时应根</v>
          </cell>
          <cell r="F217">
            <v>40.630000000000003</v>
          </cell>
          <cell r="G217">
            <v>2480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140</v>
          </cell>
          <cell r="M217">
            <v>2240.8000000000002</v>
          </cell>
          <cell r="N217">
            <v>0</v>
          </cell>
          <cell r="O217">
            <v>0</v>
          </cell>
          <cell r="P217">
            <v>0</v>
          </cell>
          <cell r="Q217">
            <v>200</v>
          </cell>
          <cell r="R217">
            <v>14</v>
          </cell>
          <cell r="S217">
            <v>5046.8</v>
          </cell>
          <cell r="T217">
            <v>0</v>
          </cell>
          <cell r="U217">
            <v>517.5</v>
          </cell>
          <cell r="V217">
            <v>0</v>
          </cell>
          <cell r="W217">
            <v>0</v>
          </cell>
          <cell r="X217">
            <v>0</v>
          </cell>
          <cell r="Y217">
            <v>517.5</v>
          </cell>
          <cell r="Z217">
            <v>4529.3</v>
          </cell>
          <cell r="AA217" t="str">
            <v>6228480038116030172</v>
          </cell>
          <cell r="AB217">
            <v>5046.8000000000156</v>
          </cell>
          <cell r="AC217">
            <v>1.546140993013978E-11</v>
          </cell>
        </row>
        <row r="218">
          <cell r="D218" t="str">
            <v>3095</v>
          </cell>
          <cell r="E218" t="str">
            <v>钱树娟</v>
          </cell>
          <cell r="F218">
            <v>41.63</v>
          </cell>
          <cell r="G218">
            <v>2480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100</v>
          </cell>
          <cell r="M218">
            <v>5019.6400000000003</v>
          </cell>
          <cell r="N218">
            <v>0</v>
          </cell>
          <cell r="O218">
            <v>0</v>
          </cell>
          <cell r="P218">
            <v>0</v>
          </cell>
          <cell r="Q218">
            <v>200</v>
          </cell>
          <cell r="R218">
            <v>0</v>
          </cell>
          <cell r="S218">
            <v>7799.64</v>
          </cell>
          <cell r="T218">
            <v>0</v>
          </cell>
          <cell r="U218">
            <v>517.5</v>
          </cell>
          <cell r="V218">
            <v>0</v>
          </cell>
          <cell r="W218">
            <v>10</v>
          </cell>
          <cell r="X218">
            <v>0</v>
          </cell>
          <cell r="Y218">
            <v>527.5</v>
          </cell>
          <cell r="Z218">
            <v>7272.14</v>
          </cell>
          <cell r="AA218" t="str">
            <v>6228480038377765979</v>
          </cell>
          <cell r="AB218">
            <v>7799.6399999999885</v>
          </cell>
          <cell r="AC218">
            <v>-1.1823431123048067E-11</v>
          </cell>
        </row>
        <row r="219">
          <cell r="D219" t="str">
            <v>3101</v>
          </cell>
          <cell r="E219" t="str">
            <v>张谋学</v>
          </cell>
          <cell r="F219">
            <v>41.38</v>
          </cell>
          <cell r="G219">
            <v>2480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100</v>
          </cell>
          <cell r="M219">
            <v>5671.86</v>
          </cell>
          <cell r="N219">
            <v>0</v>
          </cell>
          <cell r="O219">
            <v>0</v>
          </cell>
          <cell r="P219">
            <v>0</v>
          </cell>
          <cell r="Q219">
            <v>200</v>
          </cell>
          <cell r="R219">
            <v>0</v>
          </cell>
          <cell r="S219">
            <v>8451.86</v>
          </cell>
          <cell r="T219">
            <v>0</v>
          </cell>
          <cell r="U219">
            <v>517.5</v>
          </cell>
          <cell r="V219">
            <v>0</v>
          </cell>
          <cell r="W219">
            <v>0</v>
          </cell>
          <cell r="X219">
            <v>0</v>
          </cell>
          <cell r="Y219">
            <v>517.5</v>
          </cell>
          <cell r="Z219">
            <v>7934.36</v>
          </cell>
          <cell r="AA219" t="str">
            <v>6228480038252282579</v>
          </cell>
          <cell r="AB219">
            <v>8451.86</v>
          </cell>
          <cell r="AC219">
            <v>0</v>
          </cell>
        </row>
        <row r="220">
          <cell r="D220" t="str">
            <v>3103</v>
          </cell>
          <cell r="E220" t="str">
            <v>张莉莉</v>
          </cell>
          <cell r="F220">
            <v>35.25</v>
          </cell>
          <cell r="G220">
            <v>2480</v>
          </cell>
          <cell r="H220">
            <v>0</v>
          </cell>
          <cell r="I220">
            <v>320</v>
          </cell>
          <cell r="J220">
            <v>900</v>
          </cell>
          <cell r="K220">
            <v>0</v>
          </cell>
          <cell r="L220">
            <v>100</v>
          </cell>
          <cell r="M220">
            <v>2826.85</v>
          </cell>
          <cell r="N220">
            <v>0</v>
          </cell>
          <cell r="O220">
            <v>0</v>
          </cell>
          <cell r="P220">
            <v>0</v>
          </cell>
          <cell r="Q220">
            <v>200</v>
          </cell>
          <cell r="R220">
            <v>120</v>
          </cell>
          <cell r="S220">
            <v>6706.85</v>
          </cell>
          <cell r="T220">
            <v>0</v>
          </cell>
          <cell r="U220">
            <v>517.5</v>
          </cell>
          <cell r="V220">
            <v>0</v>
          </cell>
          <cell r="W220">
            <v>10</v>
          </cell>
          <cell r="X220">
            <v>0</v>
          </cell>
          <cell r="Y220">
            <v>527.5</v>
          </cell>
          <cell r="Z220">
            <v>6179.35</v>
          </cell>
          <cell r="AA220" t="str">
            <v>6228480038252297973</v>
          </cell>
          <cell r="AB220">
            <v>6706.8477000000003</v>
          </cell>
          <cell r="AC220">
            <v>-2.3000000001047738E-3</v>
          </cell>
        </row>
        <row r="221">
          <cell r="D221" t="str">
            <v>3104</v>
          </cell>
          <cell r="E221" t="str">
            <v>张小娥</v>
          </cell>
          <cell r="F221">
            <v>39.130000000000003</v>
          </cell>
          <cell r="G221">
            <v>2480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100</v>
          </cell>
          <cell r="M221">
            <v>3782.3</v>
          </cell>
          <cell r="N221">
            <v>0</v>
          </cell>
          <cell r="O221">
            <v>0</v>
          </cell>
          <cell r="P221">
            <v>0</v>
          </cell>
          <cell r="Q221">
            <v>205</v>
          </cell>
          <cell r="R221">
            <v>4</v>
          </cell>
          <cell r="S221">
            <v>6563.3</v>
          </cell>
          <cell r="T221">
            <v>0</v>
          </cell>
          <cell r="U221">
            <v>517.5</v>
          </cell>
          <cell r="V221">
            <v>254</v>
          </cell>
          <cell r="W221">
            <v>10</v>
          </cell>
          <cell r="X221">
            <v>0</v>
          </cell>
          <cell r="Y221">
            <v>781.5</v>
          </cell>
          <cell r="Z221">
            <v>5781.8</v>
          </cell>
          <cell r="AA221" t="str">
            <v>6228480038252284070</v>
          </cell>
          <cell r="AB221">
            <v>6563.3</v>
          </cell>
          <cell r="AC221">
            <v>0</v>
          </cell>
        </row>
        <row r="222">
          <cell r="D222" t="str">
            <v>3105</v>
          </cell>
          <cell r="E222" t="str">
            <v>唐波</v>
          </cell>
          <cell r="F222">
            <v>43.38</v>
          </cell>
          <cell r="G222">
            <v>2480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100</v>
          </cell>
          <cell r="M222">
            <v>5111.5</v>
          </cell>
          <cell r="N222">
            <v>0</v>
          </cell>
          <cell r="O222">
            <v>0</v>
          </cell>
          <cell r="P222">
            <v>0</v>
          </cell>
          <cell r="Q222">
            <v>200</v>
          </cell>
          <cell r="R222">
            <v>0</v>
          </cell>
          <cell r="S222">
            <v>7891.5</v>
          </cell>
          <cell r="T222">
            <v>0</v>
          </cell>
          <cell r="U222">
            <v>517.5</v>
          </cell>
          <cell r="V222">
            <v>0</v>
          </cell>
          <cell r="W222">
            <v>0</v>
          </cell>
          <cell r="X222">
            <v>0</v>
          </cell>
          <cell r="Y222">
            <v>517.5</v>
          </cell>
          <cell r="Z222">
            <v>7374</v>
          </cell>
          <cell r="AA222" t="str">
            <v>6228480038729833178</v>
          </cell>
          <cell r="AB222">
            <v>7891.5</v>
          </cell>
          <cell r="AC222">
            <v>0</v>
          </cell>
        </row>
        <row r="223">
          <cell r="D223" t="str">
            <v>3107</v>
          </cell>
          <cell r="E223" t="str">
            <v>晁凤巧</v>
          </cell>
          <cell r="F223">
            <v>40.5</v>
          </cell>
          <cell r="G223">
            <v>2480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100</v>
          </cell>
          <cell r="M223">
            <v>4358.8999999999996</v>
          </cell>
          <cell r="N223">
            <v>0</v>
          </cell>
          <cell r="O223">
            <v>0</v>
          </cell>
          <cell r="P223">
            <v>0</v>
          </cell>
          <cell r="Q223">
            <v>200</v>
          </cell>
          <cell r="R223">
            <v>0</v>
          </cell>
          <cell r="S223">
            <v>7138.9</v>
          </cell>
          <cell r="T223">
            <v>0</v>
          </cell>
          <cell r="U223">
            <v>517.5</v>
          </cell>
          <cell r="V223">
            <v>0</v>
          </cell>
          <cell r="W223">
            <v>10</v>
          </cell>
          <cell r="X223">
            <v>0</v>
          </cell>
          <cell r="Y223">
            <v>527.5</v>
          </cell>
          <cell r="Z223">
            <v>6611.4</v>
          </cell>
          <cell r="AA223" t="str">
            <v>6228480038351339577</v>
          </cell>
          <cell r="AB223">
            <v>7138.9000000000106</v>
          </cell>
          <cell r="AC223">
            <v>1.0913936421275139E-11</v>
          </cell>
        </row>
        <row r="224">
          <cell r="D224" t="str">
            <v>3108</v>
          </cell>
          <cell r="E224" t="str">
            <v>黄霞</v>
          </cell>
          <cell r="F224">
            <v>35.130000000000003</v>
          </cell>
          <cell r="G224">
            <v>2480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100</v>
          </cell>
          <cell r="M224">
            <v>3421.84</v>
          </cell>
          <cell r="N224">
            <v>0</v>
          </cell>
          <cell r="O224">
            <v>0</v>
          </cell>
          <cell r="P224">
            <v>0</v>
          </cell>
          <cell r="Q224">
            <v>200</v>
          </cell>
          <cell r="R224">
            <v>2</v>
          </cell>
          <cell r="S224">
            <v>6199.84</v>
          </cell>
          <cell r="T224">
            <v>0</v>
          </cell>
          <cell r="U224">
            <v>517.5</v>
          </cell>
          <cell r="V224">
            <v>0</v>
          </cell>
          <cell r="W224">
            <v>10</v>
          </cell>
          <cell r="X224">
            <v>0</v>
          </cell>
          <cell r="Y224">
            <v>527.5</v>
          </cell>
          <cell r="Z224">
            <v>5672.34</v>
          </cell>
          <cell r="AA224" t="str">
            <v>6228480039327999577</v>
          </cell>
          <cell r="AB224">
            <v>6199.84</v>
          </cell>
          <cell r="AC224">
            <v>0</v>
          </cell>
        </row>
        <row r="225">
          <cell r="D225" t="str">
            <v>3118</v>
          </cell>
          <cell r="E225" t="str">
            <v>罗伟</v>
          </cell>
          <cell r="F225">
            <v>36.880000000000003</v>
          </cell>
          <cell r="G225">
            <v>2480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100</v>
          </cell>
          <cell r="M225">
            <v>4619.3999999999996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</v>
          </cell>
          <cell r="S225">
            <v>7191.4</v>
          </cell>
          <cell r="T225">
            <v>0</v>
          </cell>
          <cell r="U225">
            <v>517.5</v>
          </cell>
          <cell r="V225">
            <v>0</v>
          </cell>
          <cell r="W225">
            <v>10</v>
          </cell>
          <cell r="X225">
            <v>0</v>
          </cell>
          <cell r="Y225">
            <v>527.5</v>
          </cell>
          <cell r="Z225">
            <v>6663.9</v>
          </cell>
          <cell r="AA225" t="str">
            <v>6228480039087063374</v>
          </cell>
          <cell r="AB225">
            <v>7191.4000000000005</v>
          </cell>
          <cell r="AC225">
            <v>0</v>
          </cell>
        </row>
        <row r="226">
          <cell r="D226" t="str">
            <v>3123</v>
          </cell>
          <cell r="E226" t="str">
            <v>崔红田</v>
          </cell>
          <cell r="F226">
            <v>37.56</v>
          </cell>
          <cell r="G226">
            <v>2480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100</v>
          </cell>
          <cell r="M226">
            <v>4034</v>
          </cell>
          <cell r="N226">
            <v>0</v>
          </cell>
          <cell r="O226">
            <v>0</v>
          </cell>
          <cell r="P226">
            <v>0</v>
          </cell>
          <cell r="Q226">
            <v>200</v>
          </cell>
          <cell r="R226">
            <v>0</v>
          </cell>
          <cell r="S226">
            <v>6814</v>
          </cell>
          <cell r="T226">
            <v>0</v>
          </cell>
          <cell r="U226">
            <v>517.5</v>
          </cell>
          <cell r="V226">
            <v>0</v>
          </cell>
          <cell r="W226">
            <v>10</v>
          </cell>
          <cell r="X226">
            <v>0</v>
          </cell>
          <cell r="Y226">
            <v>527.5</v>
          </cell>
          <cell r="Z226">
            <v>6286.5</v>
          </cell>
          <cell r="AA226" t="str">
            <v>6228480038914445879</v>
          </cell>
          <cell r="AB226">
            <v>6814.00000000001</v>
          </cell>
          <cell r="AC226">
            <v>1.0004441719502211E-11</v>
          </cell>
        </row>
        <row r="227">
          <cell r="D227" t="str">
            <v>3131</v>
          </cell>
          <cell r="E227" t="str">
            <v>单彩侠</v>
          </cell>
          <cell r="F227">
            <v>40.380000000000003</v>
          </cell>
          <cell r="G227">
            <v>2480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100</v>
          </cell>
          <cell r="M227">
            <v>4667.26</v>
          </cell>
          <cell r="N227">
            <v>0</v>
          </cell>
          <cell r="O227">
            <v>0</v>
          </cell>
          <cell r="P227">
            <v>0</v>
          </cell>
          <cell r="Q227">
            <v>200</v>
          </cell>
          <cell r="R227">
            <v>18</v>
          </cell>
          <cell r="S227">
            <v>7429.26</v>
          </cell>
          <cell r="T227">
            <v>0</v>
          </cell>
          <cell r="U227">
            <v>517.5</v>
          </cell>
          <cell r="V227">
            <v>0</v>
          </cell>
          <cell r="W227">
            <v>10</v>
          </cell>
          <cell r="X227">
            <v>0</v>
          </cell>
          <cell r="Y227">
            <v>527.5</v>
          </cell>
          <cell r="Z227">
            <v>6901.76</v>
          </cell>
          <cell r="AA227" t="str">
            <v>6228480038435622071</v>
          </cell>
          <cell r="AB227">
            <v>7429.26</v>
          </cell>
          <cell r="AC227">
            <v>0</v>
          </cell>
        </row>
        <row r="228">
          <cell r="D228" t="str">
            <v>3151</v>
          </cell>
          <cell r="E228" t="str">
            <v>陆秀娟</v>
          </cell>
          <cell r="F228">
            <v>40.380000000000003</v>
          </cell>
          <cell r="G228">
            <v>2480</v>
          </cell>
          <cell r="H228">
            <v>0</v>
          </cell>
          <cell r="I228">
            <v>320</v>
          </cell>
          <cell r="J228">
            <v>900</v>
          </cell>
          <cell r="K228">
            <v>0</v>
          </cell>
          <cell r="L228">
            <v>100</v>
          </cell>
          <cell r="M228">
            <v>3776.71</v>
          </cell>
          <cell r="N228">
            <v>0</v>
          </cell>
          <cell r="O228">
            <v>0</v>
          </cell>
          <cell r="P228">
            <v>0</v>
          </cell>
          <cell r="Q228">
            <v>200</v>
          </cell>
          <cell r="R228">
            <v>320</v>
          </cell>
          <cell r="S228">
            <v>7456.71</v>
          </cell>
          <cell r="T228">
            <v>0</v>
          </cell>
          <cell r="U228">
            <v>517.5</v>
          </cell>
          <cell r="V228">
            <v>0</v>
          </cell>
          <cell r="W228">
            <v>10</v>
          </cell>
          <cell r="X228">
            <v>0</v>
          </cell>
          <cell r="Y228">
            <v>527.5</v>
          </cell>
          <cell r="Z228">
            <v>6929.21</v>
          </cell>
          <cell r="AA228" t="str">
            <v>6228480038461390874</v>
          </cell>
          <cell r="AB228">
            <v>7456.7123440000014</v>
          </cell>
          <cell r="AC228">
            <v>2.3440000013579265E-3</v>
          </cell>
        </row>
        <row r="229">
          <cell r="D229" t="str">
            <v>3161</v>
          </cell>
          <cell r="E229" t="str">
            <v>陈浩</v>
          </cell>
          <cell r="F229">
            <v>24.69</v>
          </cell>
          <cell r="G229">
            <v>3500</v>
          </cell>
          <cell r="H229">
            <v>322.8</v>
          </cell>
          <cell r="I229">
            <v>1200</v>
          </cell>
          <cell r="J229">
            <v>1000</v>
          </cell>
          <cell r="K229">
            <v>0</v>
          </cell>
          <cell r="L229">
            <v>80</v>
          </cell>
          <cell r="M229">
            <v>0</v>
          </cell>
          <cell r="N229">
            <v>182.4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6285.2</v>
          </cell>
          <cell r="T229">
            <v>0</v>
          </cell>
          <cell r="U229">
            <v>517.5</v>
          </cell>
          <cell r="V229">
            <v>254</v>
          </cell>
          <cell r="W229">
            <v>0</v>
          </cell>
          <cell r="X229">
            <v>0</v>
          </cell>
          <cell r="Y229">
            <v>771.5</v>
          </cell>
          <cell r="Z229">
            <v>5513.7</v>
          </cell>
          <cell r="AA229" t="str">
            <v>6228480038562965475</v>
          </cell>
          <cell r="AB229">
            <v>6285.2</v>
          </cell>
          <cell r="AC229">
            <v>0</v>
          </cell>
        </row>
        <row r="230">
          <cell r="D230" t="str">
            <v>3162</v>
          </cell>
          <cell r="E230" t="str">
            <v>闫苗云</v>
          </cell>
          <cell r="F230">
            <v>39.44</v>
          </cell>
          <cell r="G230">
            <v>2480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80</v>
          </cell>
          <cell r="M230">
            <v>4549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7109</v>
          </cell>
          <cell r="T230">
            <v>0</v>
          </cell>
          <cell r="U230">
            <v>517.5</v>
          </cell>
          <cell r="V230">
            <v>0</v>
          </cell>
          <cell r="W230">
            <v>10</v>
          </cell>
          <cell r="X230">
            <v>0</v>
          </cell>
          <cell r="Y230">
            <v>527.5</v>
          </cell>
          <cell r="Z230">
            <v>6581.5</v>
          </cell>
          <cell r="AA230" t="str">
            <v>6228480038509870077</v>
          </cell>
          <cell r="AB230">
            <v>7108.9999999999864</v>
          </cell>
          <cell r="AC230">
            <v>-1.3642420526593924E-11</v>
          </cell>
        </row>
        <row r="231">
          <cell r="D231" t="str">
            <v>3184</v>
          </cell>
          <cell r="E231" t="str">
            <v>房丽娟</v>
          </cell>
          <cell r="F231">
            <v>33.380000000000003</v>
          </cell>
          <cell r="G231">
            <v>2480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80</v>
          </cell>
          <cell r="M231">
            <v>3217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5777</v>
          </cell>
          <cell r="T231">
            <v>0</v>
          </cell>
          <cell r="U231">
            <v>517.5</v>
          </cell>
          <cell r="V231">
            <v>0</v>
          </cell>
          <cell r="W231">
            <v>10</v>
          </cell>
          <cell r="X231">
            <v>0</v>
          </cell>
          <cell r="Y231">
            <v>527.5</v>
          </cell>
          <cell r="Z231">
            <v>5249.5</v>
          </cell>
          <cell r="AA231" t="str">
            <v>6228480038517850277</v>
          </cell>
          <cell r="AB231">
            <v>5777.0000000000136</v>
          </cell>
          <cell r="AC231">
            <v>1.3642420526593924E-11</v>
          </cell>
        </row>
        <row r="232">
          <cell r="D232" t="str">
            <v>3190</v>
          </cell>
          <cell r="E232" t="str">
            <v>岳旭丽</v>
          </cell>
          <cell r="F232">
            <v>41.13</v>
          </cell>
          <cell r="G232">
            <v>2480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80</v>
          </cell>
          <cell r="M232">
            <v>5252.44</v>
          </cell>
          <cell r="N232">
            <v>0</v>
          </cell>
          <cell r="O232">
            <v>0</v>
          </cell>
          <cell r="P232">
            <v>0</v>
          </cell>
          <cell r="Q232">
            <v>100</v>
          </cell>
          <cell r="R232">
            <v>0</v>
          </cell>
          <cell r="S232">
            <v>7912.44</v>
          </cell>
          <cell r="T232">
            <v>0</v>
          </cell>
          <cell r="U232">
            <v>0</v>
          </cell>
          <cell r="V232">
            <v>0</v>
          </cell>
          <cell r="W232">
            <v>10</v>
          </cell>
          <cell r="X232">
            <v>0</v>
          </cell>
          <cell r="Y232">
            <v>10</v>
          </cell>
          <cell r="Z232">
            <v>7902.44</v>
          </cell>
          <cell r="AA232" t="str">
            <v>6228480038429989775</v>
          </cell>
          <cell r="AB232">
            <v>7912.4400000000005</v>
          </cell>
          <cell r="AC232">
            <v>0</v>
          </cell>
        </row>
        <row r="233">
          <cell r="D233" t="str">
            <v>3217</v>
          </cell>
          <cell r="E233" t="str">
            <v>徐应霞</v>
          </cell>
          <cell r="F233">
            <v>40.06</v>
          </cell>
          <cell r="G233">
            <v>2480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60</v>
          </cell>
          <cell r="M233">
            <v>5137.3</v>
          </cell>
          <cell r="N233">
            <v>0</v>
          </cell>
          <cell r="O233">
            <v>0</v>
          </cell>
          <cell r="P233">
            <v>0</v>
          </cell>
          <cell r="Q233">
            <v>200</v>
          </cell>
          <cell r="R233">
            <v>28</v>
          </cell>
          <cell r="S233">
            <v>7849.3</v>
          </cell>
          <cell r="T233">
            <v>0</v>
          </cell>
          <cell r="U233">
            <v>517.5</v>
          </cell>
          <cell r="V233">
            <v>0</v>
          </cell>
          <cell r="W233">
            <v>0</v>
          </cell>
          <cell r="X233">
            <v>0</v>
          </cell>
          <cell r="Y233">
            <v>517.5</v>
          </cell>
          <cell r="Z233">
            <v>7331.8</v>
          </cell>
          <cell r="AA233" t="str">
            <v>6228480038859470072</v>
          </cell>
          <cell r="AB233">
            <v>7849.3000000000029</v>
          </cell>
          <cell r="AC233">
            <v>0</v>
          </cell>
        </row>
        <row r="234">
          <cell r="D234" t="str">
            <v>3218</v>
          </cell>
          <cell r="E234" t="str">
            <v>胡桂英</v>
          </cell>
          <cell r="F234">
            <v>42.13</v>
          </cell>
          <cell r="G234">
            <v>2480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60</v>
          </cell>
          <cell r="M234">
            <v>5380.7</v>
          </cell>
          <cell r="N234">
            <v>0</v>
          </cell>
          <cell r="O234">
            <v>0</v>
          </cell>
          <cell r="P234">
            <v>0</v>
          </cell>
          <cell r="Q234">
            <v>200</v>
          </cell>
          <cell r="R234">
            <v>8</v>
          </cell>
          <cell r="S234">
            <v>8112.7</v>
          </cell>
          <cell r="T234">
            <v>0</v>
          </cell>
          <cell r="U234">
            <v>517.5</v>
          </cell>
          <cell r="V234">
            <v>0</v>
          </cell>
          <cell r="W234">
            <v>10</v>
          </cell>
          <cell r="X234">
            <v>0</v>
          </cell>
          <cell r="Y234">
            <v>527.5</v>
          </cell>
          <cell r="Z234">
            <v>7585.2</v>
          </cell>
          <cell r="AA234" t="str">
            <v>6228480038404098576</v>
          </cell>
          <cell r="AB234">
            <v>8112.7000000000126</v>
          </cell>
          <cell r="AC234">
            <v>1.2732925824820995E-11</v>
          </cell>
        </row>
        <row r="235">
          <cell r="D235" t="str">
            <v>3249</v>
          </cell>
          <cell r="E235" t="str">
            <v>陈洪</v>
          </cell>
          <cell r="F235">
            <v>42.69</v>
          </cell>
          <cell r="G235">
            <v>2480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80</v>
          </cell>
          <cell r="M235">
            <v>5631.94</v>
          </cell>
          <cell r="N235">
            <v>0</v>
          </cell>
          <cell r="O235">
            <v>0</v>
          </cell>
          <cell r="P235">
            <v>0</v>
          </cell>
          <cell r="Q235">
            <v>200</v>
          </cell>
          <cell r="R235">
            <v>0</v>
          </cell>
          <cell r="S235">
            <v>8391.94</v>
          </cell>
          <cell r="T235">
            <v>0</v>
          </cell>
          <cell r="U235">
            <v>517.5</v>
          </cell>
          <cell r="V235">
            <v>0</v>
          </cell>
          <cell r="W235">
            <v>10</v>
          </cell>
          <cell r="X235">
            <v>0</v>
          </cell>
          <cell r="Y235">
            <v>527.5</v>
          </cell>
          <cell r="Z235">
            <v>7864.44</v>
          </cell>
          <cell r="AA235" t="str">
            <v>6228480038922263371</v>
          </cell>
          <cell r="AB235">
            <v>8391.9399999999914</v>
          </cell>
          <cell r="AC235">
            <v>0</v>
          </cell>
        </row>
        <row r="236">
          <cell r="D236" t="str">
            <v>3254</v>
          </cell>
          <cell r="E236" t="str">
            <v>罗贵</v>
          </cell>
          <cell r="F236">
            <v>38.19</v>
          </cell>
          <cell r="G236">
            <v>2480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40</v>
          </cell>
          <cell r="M236">
            <v>4084.1</v>
          </cell>
          <cell r="N236">
            <v>0</v>
          </cell>
          <cell r="O236">
            <v>0</v>
          </cell>
          <cell r="P236">
            <v>0</v>
          </cell>
          <cell r="Q236">
            <v>220</v>
          </cell>
          <cell r="R236">
            <v>10</v>
          </cell>
          <cell r="S236">
            <v>6814.1</v>
          </cell>
          <cell r="T236">
            <v>0</v>
          </cell>
          <cell r="U236">
            <v>517.5</v>
          </cell>
          <cell r="V236">
            <v>0</v>
          </cell>
          <cell r="W236">
            <v>10</v>
          </cell>
          <cell r="X236">
            <v>0</v>
          </cell>
          <cell r="Y236">
            <v>527.5</v>
          </cell>
          <cell r="Z236">
            <v>6286.6</v>
          </cell>
          <cell r="AA236" t="str">
            <v>6228480039049512278</v>
          </cell>
          <cell r="AB236">
            <v>6814.0999999999831</v>
          </cell>
          <cell r="AC236">
            <v>-1.7280399333685637E-11</v>
          </cell>
        </row>
        <row r="237">
          <cell r="D237" t="str">
            <v>3293</v>
          </cell>
          <cell r="E237" t="str">
            <v>康凤珍</v>
          </cell>
          <cell r="F237">
            <v>43.94</v>
          </cell>
          <cell r="G237">
            <v>2480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60</v>
          </cell>
          <cell r="M237">
            <v>4770.1000000000004</v>
          </cell>
          <cell r="N237">
            <v>0</v>
          </cell>
          <cell r="O237">
            <v>0</v>
          </cell>
          <cell r="P237">
            <v>0</v>
          </cell>
          <cell r="Q237">
            <v>200</v>
          </cell>
          <cell r="R237">
            <v>16</v>
          </cell>
          <cell r="S237">
            <v>7494.1</v>
          </cell>
          <cell r="T237">
            <v>0</v>
          </cell>
          <cell r="U237">
            <v>517.5</v>
          </cell>
          <cell r="V237">
            <v>0</v>
          </cell>
          <cell r="W237">
            <v>10</v>
          </cell>
          <cell r="X237">
            <v>0</v>
          </cell>
          <cell r="Y237">
            <v>527.5</v>
          </cell>
          <cell r="Z237">
            <v>6966.6</v>
          </cell>
          <cell r="AA237" t="str">
            <v>6228480038764201075</v>
          </cell>
          <cell r="AB237">
            <v>7494.0999999999995</v>
          </cell>
          <cell r="AC237">
            <v>0</v>
          </cell>
        </row>
        <row r="238">
          <cell r="D238" t="str">
            <v>3298</v>
          </cell>
          <cell r="E238" t="str">
            <v>刘学伟</v>
          </cell>
          <cell r="F238">
            <v>40.31</v>
          </cell>
          <cell r="G238">
            <v>2480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60</v>
          </cell>
          <cell r="M238">
            <v>5461.07</v>
          </cell>
          <cell r="N238">
            <v>0</v>
          </cell>
          <cell r="O238">
            <v>0</v>
          </cell>
          <cell r="P238">
            <v>0</v>
          </cell>
          <cell r="Q238">
            <v>200</v>
          </cell>
          <cell r="R238">
            <v>0</v>
          </cell>
          <cell r="S238">
            <v>8201.07</v>
          </cell>
          <cell r="T238">
            <v>0</v>
          </cell>
          <cell r="U238">
            <v>517.5</v>
          </cell>
          <cell r="V238">
            <v>0</v>
          </cell>
          <cell r="W238">
            <v>0</v>
          </cell>
          <cell r="X238">
            <v>0</v>
          </cell>
          <cell r="Y238">
            <v>517.5</v>
          </cell>
          <cell r="Z238">
            <v>7683.57</v>
          </cell>
          <cell r="AA238" t="str">
            <v>6228480038052191772</v>
          </cell>
          <cell r="AB238">
            <v>8201.07</v>
          </cell>
          <cell r="AC238">
            <v>0</v>
          </cell>
        </row>
        <row r="239">
          <cell r="D239" t="str">
            <v>3299</v>
          </cell>
          <cell r="E239" t="str">
            <v>王亭</v>
          </cell>
          <cell r="F239">
            <v>37.06</v>
          </cell>
          <cell r="G239">
            <v>2480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60</v>
          </cell>
          <cell r="M239">
            <v>4376.1000000000004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6916.1</v>
          </cell>
          <cell r="T239">
            <v>0</v>
          </cell>
          <cell r="U239">
            <v>517.5</v>
          </cell>
          <cell r="V239">
            <v>0</v>
          </cell>
          <cell r="W239">
            <v>10</v>
          </cell>
          <cell r="X239">
            <v>0</v>
          </cell>
          <cell r="Y239">
            <v>527.5</v>
          </cell>
          <cell r="Z239">
            <v>6388.6</v>
          </cell>
          <cell r="AA239" t="str">
            <v>6228480038052191871</v>
          </cell>
          <cell r="AB239">
            <v>6916.1</v>
          </cell>
          <cell r="AC239">
            <v>0</v>
          </cell>
        </row>
        <row r="240">
          <cell r="D240" t="str">
            <v>3307</v>
          </cell>
          <cell r="E240" t="str">
            <v>熊小玲</v>
          </cell>
          <cell r="F240">
            <v>35.56</v>
          </cell>
          <cell r="G240">
            <v>2480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60</v>
          </cell>
          <cell r="M240">
            <v>3189</v>
          </cell>
          <cell r="N240">
            <v>0</v>
          </cell>
          <cell r="O240">
            <v>0</v>
          </cell>
          <cell r="P240">
            <v>0</v>
          </cell>
          <cell r="Q240">
            <v>15</v>
          </cell>
          <cell r="R240">
            <v>6</v>
          </cell>
          <cell r="S240">
            <v>5738</v>
          </cell>
          <cell r="T240">
            <v>0</v>
          </cell>
          <cell r="U240">
            <v>517.5</v>
          </cell>
          <cell r="V240">
            <v>0</v>
          </cell>
          <cell r="W240">
            <v>10</v>
          </cell>
          <cell r="X240">
            <v>0</v>
          </cell>
          <cell r="Y240">
            <v>527.5</v>
          </cell>
          <cell r="Z240">
            <v>5210.5</v>
          </cell>
          <cell r="AA240" t="str">
            <v>6228480038751255779</v>
          </cell>
          <cell r="AB240">
            <v>5738.0000000000091</v>
          </cell>
          <cell r="AC240">
            <v>9.0949470177292824E-12</v>
          </cell>
        </row>
        <row r="241">
          <cell r="D241" t="str">
            <v>3319</v>
          </cell>
          <cell r="E241" t="str">
            <v>李兆辉</v>
          </cell>
          <cell r="F241">
            <v>40.19</v>
          </cell>
          <cell r="G241">
            <v>2480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60</v>
          </cell>
          <cell r="M241">
            <v>5016.1000000000004</v>
          </cell>
          <cell r="N241">
            <v>0</v>
          </cell>
          <cell r="O241">
            <v>0</v>
          </cell>
          <cell r="P241">
            <v>0</v>
          </cell>
          <cell r="Q241">
            <v>245</v>
          </cell>
          <cell r="R241">
            <v>6</v>
          </cell>
          <cell r="S241">
            <v>7795.1</v>
          </cell>
          <cell r="T241">
            <v>0</v>
          </cell>
          <cell r="U241">
            <v>517.5</v>
          </cell>
          <cell r="V241">
            <v>0</v>
          </cell>
          <cell r="W241">
            <v>0</v>
          </cell>
          <cell r="X241">
            <v>0</v>
          </cell>
          <cell r="Y241">
            <v>517.5</v>
          </cell>
          <cell r="Z241">
            <v>7277.6</v>
          </cell>
          <cell r="AA241" t="str">
            <v>6228480038798052171</v>
          </cell>
          <cell r="AB241">
            <v>7795.0999999999894</v>
          </cell>
          <cell r="AC241">
            <v>-1.0913936421275139E-11</v>
          </cell>
        </row>
        <row r="242">
          <cell r="D242" t="str">
            <v>3335</v>
          </cell>
          <cell r="E242" t="str">
            <v>杨俊2</v>
          </cell>
          <cell r="F242">
            <v>43.63</v>
          </cell>
          <cell r="G242">
            <v>2480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60</v>
          </cell>
          <cell r="M242">
            <v>5370</v>
          </cell>
          <cell r="N242">
            <v>0</v>
          </cell>
          <cell r="O242">
            <v>0</v>
          </cell>
          <cell r="P242">
            <v>0</v>
          </cell>
          <cell r="Q242">
            <v>100</v>
          </cell>
          <cell r="R242">
            <v>0</v>
          </cell>
          <cell r="S242">
            <v>8010</v>
          </cell>
          <cell r="T242">
            <v>0</v>
          </cell>
          <cell r="U242">
            <v>517.5</v>
          </cell>
          <cell r="V242">
            <v>0</v>
          </cell>
          <cell r="W242">
            <v>10</v>
          </cell>
          <cell r="X242">
            <v>0</v>
          </cell>
          <cell r="Y242">
            <v>527.5</v>
          </cell>
          <cell r="Z242">
            <v>7482.5</v>
          </cell>
          <cell r="AA242" t="str">
            <v>6228480038850758178</v>
          </cell>
          <cell r="AB242">
            <v>8010.0000000000091</v>
          </cell>
          <cell r="AC242">
            <v>9.0949470177292824E-12</v>
          </cell>
        </row>
        <row r="243">
          <cell r="D243" t="str">
            <v>3337</v>
          </cell>
          <cell r="E243" t="str">
            <v>王莉</v>
          </cell>
          <cell r="F243">
            <v>37.25</v>
          </cell>
          <cell r="G243">
            <v>2480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60</v>
          </cell>
          <cell r="M243">
            <v>4113.75</v>
          </cell>
          <cell r="N243">
            <v>0</v>
          </cell>
          <cell r="O243">
            <v>0</v>
          </cell>
          <cell r="P243">
            <v>0</v>
          </cell>
          <cell r="Q243">
            <v>100</v>
          </cell>
          <cell r="R243">
            <v>6</v>
          </cell>
          <cell r="S243">
            <v>6747.75</v>
          </cell>
          <cell r="T243">
            <v>0</v>
          </cell>
          <cell r="U243">
            <v>517.5</v>
          </cell>
          <cell r="V243">
            <v>0</v>
          </cell>
          <cell r="W243">
            <v>10</v>
          </cell>
          <cell r="X243">
            <v>0</v>
          </cell>
          <cell r="Y243">
            <v>527.5</v>
          </cell>
          <cell r="Z243">
            <v>6220.25</v>
          </cell>
          <cell r="AA243" t="str">
            <v>6228480038806995973</v>
          </cell>
          <cell r="AB243">
            <v>6747.7500000000027</v>
          </cell>
          <cell r="AC243">
            <v>0</v>
          </cell>
        </row>
        <row r="244">
          <cell r="D244" t="str">
            <v>3348</v>
          </cell>
          <cell r="E244" t="str">
            <v>马华东</v>
          </cell>
          <cell r="F244">
            <v>44.44</v>
          </cell>
          <cell r="G244">
            <v>2480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60</v>
          </cell>
          <cell r="M244">
            <v>6257.3</v>
          </cell>
          <cell r="N244">
            <v>0</v>
          </cell>
          <cell r="O244">
            <v>0</v>
          </cell>
          <cell r="P244">
            <v>0</v>
          </cell>
          <cell r="Q244">
            <v>200</v>
          </cell>
          <cell r="R244">
            <v>0</v>
          </cell>
          <cell r="S244">
            <v>8997.2999999999993</v>
          </cell>
          <cell r="T244">
            <v>0</v>
          </cell>
          <cell r="U244">
            <v>517.5</v>
          </cell>
          <cell r="V244">
            <v>0</v>
          </cell>
          <cell r="W244">
            <v>10</v>
          </cell>
          <cell r="X244">
            <v>0</v>
          </cell>
          <cell r="Y244">
            <v>527.5</v>
          </cell>
          <cell r="Z244">
            <v>8469.7999999999993</v>
          </cell>
          <cell r="AA244" t="str">
            <v>6228480038806989570</v>
          </cell>
          <cell r="AB244">
            <v>8997.2999999999956</v>
          </cell>
          <cell r="AC244">
            <v>0</v>
          </cell>
        </row>
        <row r="245">
          <cell r="D245" t="str">
            <v>3359</v>
          </cell>
          <cell r="E245" t="str">
            <v>张俊</v>
          </cell>
          <cell r="F245">
            <v>39.81</v>
          </cell>
          <cell r="G245">
            <v>2480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60</v>
          </cell>
          <cell r="M245">
            <v>4645.99</v>
          </cell>
          <cell r="N245">
            <v>0</v>
          </cell>
          <cell r="O245">
            <v>0</v>
          </cell>
          <cell r="P245">
            <v>0</v>
          </cell>
          <cell r="Q245">
            <v>200</v>
          </cell>
          <cell r="R245">
            <v>24</v>
          </cell>
          <cell r="S245">
            <v>7361.99</v>
          </cell>
          <cell r="T245">
            <v>0</v>
          </cell>
          <cell r="U245">
            <v>517.5</v>
          </cell>
          <cell r="V245">
            <v>0</v>
          </cell>
          <cell r="W245">
            <v>10</v>
          </cell>
          <cell r="X245">
            <v>0</v>
          </cell>
          <cell r="Y245">
            <v>527.5</v>
          </cell>
          <cell r="Z245">
            <v>6834.49</v>
          </cell>
          <cell r="AA245" t="str">
            <v>6228480038821224979</v>
          </cell>
          <cell r="AB245">
            <v>7361.9900000000007</v>
          </cell>
          <cell r="AC245">
            <v>0</v>
          </cell>
        </row>
        <row r="246">
          <cell r="D246" t="str">
            <v>3366</v>
          </cell>
          <cell r="E246" t="str">
            <v>于利英</v>
          </cell>
          <cell r="F246">
            <v>36.75</v>
          </cell>
          <cell r="G246">
            <v>2480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60</v>
          </cell>
          <cell r="M246">
            <v>3441</v>
          </cell>
          <cell r="N246">
            <v>0</v>
          </cell>
          <cell r="O246">
            <v>0</v>
          </cell>
          <cell r="P246">
            <v>0</v>
          </cell>
          <cell r="Q246">
            <v>15</v>
          </cell>
          <cell r="R246">
            <v>6</v>
          </cell>
          <cell r="S246">
            <v>5990</v>
          </cell>
          <cell r="T246">
            <v>0</v>
          </cell>
          <cell r="U246">
            <v>517.5</v>
          </cell>
          <cell r="V246">
            <v>0</v>
          </cell>
          <cell r="W246">
            <v>10</v>
          </cell>
          <cell r="X246">
            <v>0</v>
          </cell>
          <cell r="Y246">
            <v>527.5</v>
          </cell>
          <cell r="Z246">
            <v>5462.5</v>
          </cell>
          <cell r="AA246" t="str">
            <v>6228480038764209177</v>
          </cell>
          <cell r="AB246">
            <v>5989.9999999999964</v>
          </cell>
          <cell r="AC246">
            <v>0</v>
          </cell>
        </row>
        <row r="247">
          <cell r="D247" t="str">
            <v>3371</v>
          </cell>
          <cell r="E247" t="str">
            <v>刘广娥</v>
          </cell>
          <cell r="F247">
            <v>43.25</v>
          </cell>
          <cell r="G247">
            <v>2480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60</v>
          </cell>
          <cell r="M247">
            <v>5521.25</v>
          </cell>
          <cell r="N247">
            <v>0</v>
          </cell>
          <cell r="O247">
            <v>0</v>
          </cell>
          <cell r="P247">
            <v>0</v>
          </cell>
          <cell r="Q247">
            <v>200</v>
          </cell>
          <cell r="R247">
            <v>0</v>
          </cell>
          <cell r="S247">
            <v>8261.25</v>
          </cell>
          <cell r="T247">
            <v>0</v>
          </cell>
          <cell r="U247">
            <v>517.5</v>
          </cell>
          <cell r="V247">
            <v>0</v>
          </cell>
          <cell r="W247">
            <v>0</v>
          </cell>
          <cell r="X247">
            <v>0</v>
          </cell>
          <cell r="Y247">
            <v>517.5</v>
          </cell>
          <cell r="Z247">
            <v>7743.75</v>
          </cell>
          <cell r="AA247" t="str">
            <v>6228480038962918074</v>
          </cell>
          <cell r="AB247">
            <v>8261.25</v>
          </cell>
          <cell r="AC247">
            <v>0</v>
          </cell>
        </row>
        <row r="248">
          <cell r="D248" t="str">
            <v>3378</v>
          </cell>
          <cell r="E248" t="str">
            <v>耿跃辉</v>
          </cell>
          <cell r="F248">
            <v>40.81</v>
          </cell>
          <cell r="G248">
            <v>2480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40</v>
          </cell>
          <cell r="M248">
            <v>5244.8</v>
          </cell>
          <cell r="N248">
            <v>0</v>
          </cell>
          <cell r="O248">
            <v>0</v>
          </cell>
          <cell r="P248">
            <v>0</v>
          </cell>
          <cell r="Q248">
            <v>200</v>
          </cell>
          <cell r="R248">
            <v>0</v>
          </cell>
          <cell r="S248">
            <v>7964.8</v>
          </cell>
          <cell r="T248">
            <v>0</v>
          </cell>
          <cell r="U248">
            <v>517.5</v>
          </cell>
          <cell r="V248">
            <v>0</v>
          </cell>
          <cell r="W248">
            <v>0</v>
          </cell>
          <cell r="X248">
            <v>0</v>
          </cell>
          <cell r="Y248">
            <v>517.5</v>
          </cell>
          <cell r="Z248">
            <v>7447.3</v>
          </cell>
          <cell r="AA248" t="str">
            <v>6228480038975009978</v>
          </cell>
          <cell r="AB248">
            <v>7964.8000000000111</v>
          </cell>
          <cell r="AC248">
            <v>1.0913936421275139E-11</v>
          </cell>
        </row>
        <row r="249">
          <cell r="D249" t="str">
            <v>3379</v>
          </cell>
          <cell r="E249" t="str">
            <v>仲伟风</v>
          </cell>
          <cell r="F249">
            <v>42.5</v>
          </cell>
          <cell r="G249">
            <v>2480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40</v>
          </cell>
          <cell r="M249">
            <v>4575</v>
          </cell>
          <cell r="N249">
            <v>0</v>
          </cell>
          <cell r="O249">
            <v>0</v>
          </cell>
          <cell r="P249">
            <v>0</v>
          </cell>
          <cell r="Q249">
            <v>200</v>
          </cell>
          <cell r="R249">
            <v>16</v>
          </cell>
          <cell r="S249">
            <v>7279</v>
          </cell>
          <cell r="T249">
            <v>0</v>
          </cell>
          <cell r="U249">
            <v>517.5</v>
          </cell>
          <cell r="V249">
            <v>0</v>
          </cell>
          <cell r="W249">
            <v>0</v>
          </cell>
          <cell r="X249">
            <v>0</v>
          </cell>
          <cell r="Y249">
            <v>517.5</v>
          </cell>
          <cell r="Z249">
            <v>6761.5</v>
          </cell>
          <cell r="AA249" t="str">
            <v>6228480439630168276</v>
          </cell>
          <cell r="AB249">
            <v>7279</v>
          </cell>
          <cell r="AC249">
            <v>0</v>
          </cell>
        </row>
        <row r="250">
          <cell r="D250" t="str">
            <v>3388</v>
          </cell>
          <cell r="E250" t="str">
            <v>胡林喜</v>
          </cell>
          <cell r="F250">
            <v>41.75</v>
          </cell>
          <cell r="G250">
            <v>2480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40</v>
          </cell>
          <cell r="M250">
            <v>3782.5</v>
          </cell>
          <cell r="N250">
            <v>0</v>
          </cell>
          <cell r="O250">
            <v>0</v>
          </cell>
          <cell r="P250">
            <v>0</v>
          </cell>
          <cell r="Q250">
            <v>200</v>
          </cell>
          <cell r="R250">
            <v>12</v>
          </cell>
          <cell r="S250">
            <v>6490.5</v>
          </cell>
          <cell r="T250">
            <v>0</v>
          </cell>
          <cell r="U250">
            <v>517.5</v>
          </cell>
          <cell r="V250">
            <v>0</v>
          </cell>
          <cell r="W250">
            <v>0</v>
          </cell>
          <cell r="X250">
            <v>0</v>
          </cell>
          <cell r="Y250">
            <v>517.5</v>
          </cell>
          <cell r="Z250">
            <v>5973</v>
          </cell>
          <cell r="AA250" t="str">
            <v>6228480038868154873</v>
          </cell>
          <cell r="AB250">
            <v>6490.5</v>
          </cell>
          <cell r="AC250">
            <v>0</v>
          </cell>
        </row>
        <row r="251">
          <cell r="D251" t="str">
            <v>3409</v>
          </cell>
          <cell r="E251" t="str">
            <v>成爱群</v>
          </cell>
          <cell r="F251">
            <v>41.94</v>
          </cell>
          <cell r="G251">
            <v>2480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40</v>
          </cell>
          <cell r="M251">
            <v>4943.38</v>
          </cell>
          <cell r="N251">
            <v>0</v>
          </cell>
          <cell r="O251">
            <v>0</v>
          </cell>
          <cell r="P251">
            <v>0</v>
          </cell>
          <cell r="Q251">
            <v>215</v>
          </cell>
          <cell r="R251">
            <v>6</v>
          </cell>
          <cell r="S251">
            <v>7672.38</v>
          </cell>
          <cell r="T251">
            <v>0</v>
          </cell>
          <cell r="U251">
            <v>517.5</v>
          </cell>
          <cell r="V251">
            <v>0</v>
          </cell>
          <cell r="W251">
            <v>0</v>
          </cell>
          <cell r="X251">
            <v>0</v>
          </cell>
          <cell r="Y251">
            <v>517.5</v>
          </cell>
          <cell r="Z251">
            <v>7154.88</v>
          </cell>
          <cell r="AA251" t="str">
            <v>6228480038850756479</v>
          </cell>
          <cell r="AB251">
            <v>7672.3799999999992</v>
          </cell>
          <cell r="AC251">
            <v>0</v>
          </cell>
        </row>
        <row r="252">
          <cell r="D252" t="str">
            <v>3413</v>
          </cell>
          <cell r="E252" t="str">
            <v>晁艳芹</v>
          </cell>
          <cell r="F252">
            <v>39.75</v>
          </cell>
          <cell r="G252">
            <v>2480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40</v>
          </cell>
          <cell r="M252">
            <v>4476.25</v>
          </cell>
          <cell r="N252">
            <v>0</v>
          </cell>
          <cell r="O252">
            <v>0</v>
          </cell>
          <cell r="P252">
            <v>0</v>
          </cell>
          <cell r="Q252">
            <v>200</v>
          </cell>
          <cell r="R252">
            <v>0</v>
          </cell>
          <cell r="S252">
            <v>7196.25</v>
          </cell>
          <cell r="T252">
            <v>0</v>
          </cell>
          <cell r="U252">
            <v>517.5</v>
          </cell>
          <cell r="V252">
            <v>0</v>
          </cell>
          <cell r="W252">
            <v>10</v>
          </cell>
          <cell r="X252">
            <v>0</v>
          </cell>
          <cell r="Y252">
            <v>527.5</v>
          </cell>
          <cell r="Z252">
            <v>6668.75</v>
          </cell>
          <cell r="AA252" t="str">
            <v>6228482299133007670</v>
          </cell>
          <cell r="AB252">
            <v>7196.25</v>
          </cell>
          <cell r="AC252">
            <v>0</v>
          </cell>
        </row>
        <row r="253">
          <cell r="D253" t="str">
            <v>3516</v>
          </cell>
          <cell r="E253" t="str">
            <v>单歌利</v>
          </cell>
          <cell r="F253">
            <v>42.63</v>
          </cell>
          <cell r="G253">
            <v>2480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140</v>
          </cell>
          <cell r="M253">
            <v>4740.7</v>
          </cell>
          <cell r="N253">
            <v>0</v>
          </cell>
          <cell r="O253">
            <v>0</v>
          </cell>
          <cell r="P253">
            <v>0</v>
          </cell>
          <cell r="Q253">
            <v>200</v>
          </cell>
          <cell r="R253">
            <v>32</v>
          </cell>
          <cell r="S253">
            <v>7528.7</v>
          </cell>
          <cell r="T253">
            <v>0</v>
          </cell>
          <cell r="U253">
            <v>517.5</v>
          </cell>
          <cell r="V253">
            <v>0</v>
          </cell>
          <cell r="W253">
            <v>10</v>
          </cell>
          <cell r="X253">
            <v>0</v>
          </cell>
          <cell r="Y253">
            <v>527.5</v>
          </cell>
          <cell r="Z253">
            <v>7001.2</v>
          </cell>
          <cell r="AA253" t="str">
            <v>6228480038116004979</v>
          </cell>
          <cell r="AB253">
            <v>7528.6999999999953</v>
          </cell>
          <cell r="AC253">
            <v>0</v>
          </cell>
        </row>
        <row r="254">
          <cell r="D254" t="str">
            <v>3544</v>
          </cell>
          <cell r="E254" t="str">
            <v>周士军</v>
          </cell>
          <cell r="F254">
            <v>40.44</v>
          </cell>
          <cell r="G254">
            <v>2480</v>
          </cell>
          <cell r="H254">
            <v>0</v>
          </cell>
          <cell r="I254">
            <v>500</v>
          </cell>
          <cell r="J254">
            <v>0</v>
          </cell>
          <cell r="K254">
            <v>0</v>
          </cell>
          <cell r="L254">
            <v>120</v>
          </cell>
          <cell r="M254">
            <v>4568</v>
          </cell>
          <cell r="N254">
            <v>0</v>
          </cell>
          <cell r="O254">
            <v>0</v>
          </cell>
          <cell r="P254">
            <v>0</v>
          </cell>
          <cell r="Q254">
            <v>200</v>
          </cell>
          <cell r="R254">
            <v>22</v>
          </cell>
          <cell r="S254">
            <v>7846</v>
          </cell>
          <cell r="T254">
            <v>0</v>
          </cell>
          <cell r="U254">
            <v>517.5</v>
          </cell>
          <cell r="V254">
            <v>0</v>
          </cell>
          <cell r="W254">
            <v>10</v>
          </cell>
          <cell r="X254">
            <v>0</v>
          </cell>
          <cell r="Y254">
            <v>527.5</v>
          </cell>
          <cell r="Z254">
            <v>7318.5</v>
          </cell>
          <cell r="AA254" t="str">
            <v>6228480038116054370</v>
          </cell>
          <cell r="AB254">
            <v>7846.0000000000082</v>
          </cell>
          <cell r="AC254">
            <v>8.1854523159563541E-12</v>
          </cell>
        </row>
        <row r="255">
          <cell r="D255" t="str">
            <v>3573</v>
          </cell>
          <cell r="E255" t="str">
            <v>王方祥</v>
          </cell>
          <cell r="F255">
            <v>43.13</v>
          </cell>
          <cell r="G255">
            <v>2480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100</v>
          </cell>
          <cell r="M255">
            <v>6016.61</v>
          </cell>
          <cell r="N255">
            <v>0</v>
          </cell>
          <cell r="O255">
            <v>0</v>
          </cell>
          <cell r="P255">
            <v>0</v>
          </cell>
          <cell r="Q255">
            <v>200</v>
          </cell>
          <cell r="R255">
            <v>0</v>
          </cell>
          <cell r="S255">
            <v>8796.61</v>
          </cell>
          <cell r="T255">
            <v>0</v>
          </cell>
          <cell r="U255">
            <v>517.5</v>
          </cell>
          <cell r="V255">
            <v>0</v>
          </cell>
          <cell r="W255">
            <v>10</v>
          </cell>
          <cell r="X255">
            <v>0</v>
          </cell>
          <cell r="Y255">
            <v>527.5</v>
          </cell>
          <cell r="Z255">
            <v>8269.11</v>
          </cell>
          <cell r="AA255" t="str">
            <v>6228480038798051777</v>
          </cell>
          <cell r="AB255">
            <v>8796.61</v>
          </cell>
          <cell r="AC255">
            <v>0</v>
          </cell>
        </row>
        <row r="256">
          <cell r="D256" t="str">
            <v>3650</v>
          </cell>
          <cell r="E256" t="str">
            <v>廖海霞</v>
          </cell>
          <cell r="F256">
            <v>39.5</v>
          </cell>
          <cell r="G256">
            <v>2480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120</v>
          </cell>
          <cell r="M256">
            <v>4959.5</v>
          </cell>
          <cell r="N256">
            <v>0</v>
          </cell>
          <cell r="O256">
            <v>0</v>
          </cell>
          <cell r="P256">
            <v>0</v>
          </cell>
          <cell r="Q256">
            <v>200</v>
          </cell>
          <cell r="R256">
            <v>100</v>
          </cell>
          <cell r="S256">
            <v>7659.5</v>
          </cell>
          <cell r="T256">
            <v>0</v>
          </cell>
          <cell r="U256">
            <v>517.5</v>
          </cell>
          <cell r="V256">
            <v>0</v>
          </cell>
          <cell r="W256">
            <v>10</v>
          </cell>
          <cell r="X256">
            <v>0</v>
          </cell>
          <cell r="Y256">
            <v>527.5</v>
          </cell>
          <cell r="Z256">
            <v>7132</v>
          </cell>
          <cell r="AA256" t="str">
            <v>6228480038116081977</v>
          </cell>
          <cell r="AB256">
            <v>7659.50000000001</v>
          </cell>
          <cell r="AC256">
            <v>1.0004441719502211E-11</v>
          </cell>
        </row>
        <row r="257">
          <cell r="D257" t="str">
            <v>3671</v>
          </cell>
          <cell r="E257" t="str">
            <v>张飞</v>
          </cell>
          <cell r="F257">
            <v>38.880000000000003</v>
          </cell>
          <cell r="G257">
            <v>2480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120</v>
          </cell>
          <cell r="M257">
            <v>4401.76</v>
          </cell>
          <cell r="N257">
            <v>0</v>
          </cell>
          <cell r="O257">
            <v>0</v>
          </cell>
          <cell r="P257">
            <v>0</v>
          </cell>
          <cell r="Q257">
            <v>200</v>
          </cell>
          <cell r="R257">
            <v>209</v>
          </cell>
          <cell r="S257">
            <v>6992.76</v>
          </cell>
          <cell r="T257">
            <v>0</v>
          </cell>
          <cell r="U257">
            <v>517.5</v>
          </cell>
          <cell r="V257">
            <v>0</v>
          </cell>
          <cell r="W257">
            <v>10</v>
          </cell>
          <cell r="X257">
            <v>0</v>
          </cell>
          <cell r="Y257">
            <v>527.5</v>
          </cell>
          <cell r="Z257">
            <v>6465.26</v>
          </cell>
          <cell r="AA257" t="str">
            <v>6228480038179509971</v>
          </cell>
          <cell r="AB257">
            <v>6992.76</v>
          </cell>
          <cell r="AC257">
            <v>0</v>
          </cell>
        </row>
        <row r="258">
          <cell r="D258" t="str">
            <v>3687</v>
          </cell>
          <cell r="E258" t="str">
            <v>张雷</v>
          </cell>
          <cell r="F258">
            <v>37.880000000000003</v>
          </cell>
          <cell r="G258">
            <v>2480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20</v>
          </cell>
          <cell r="M258">
            <v>4384</v>
          </cell>
          <cell r="N258">
            <v>0</v>
          </cell>
          <cell r="O258">
            <v>0</v>
          </cell>
          <cell r="P258">
            <v>0</v>
          </cell>
          <cell r="Q258">
            <v>230</v>
          </cell>
          <cell r="R258">
            <v>10</v>
          </cell>
          <cell r="S258">
            <v>7104</v>
          </cell>
          <cell r="T258">
            <v>0</v>
          </cell>
          <cell r="U258">
            <v>517.5</v>
          </cell>
          <cell r="V258">
            <v>0</v>
          </cell>
          <cell r="W258">
            <v>0</v>
          </cell>
          <cell r="X258">
            <v>0</v>
          </cell>
          <cell r="Y258">
            <v>517.5</v>
          </cell>
          <cell r="Z258">
            <v>6586.5</v>
          </cell>
          <cell r="AA258" t="str">
            <v>6228480038252283973</v>
          </cell>
          <cell r="AB258">
            <v>7104.0000000000118</v>
          </cell>
          <cell r="AC258">
            <v>1.1823431123048067E-11</v>
          </cell>
        </row>
        <row r="259">
          <cell r="D259" t="str">
            <v>3709</v>
          </cell>
          <cell r="E259" t="str">
            <v>孙贤保</v>
          </cell>
          <cell r="F259">
            <v>37.5</v>
          </cell>
          <cell r="G259">
            <v>2480</v>
          </cell>
          <cell r="H259">
            <v>1860</v>
          </cell>
          <cell r="I259">
            <v>720</v>
          </cell>
          <cell r="J259">
            <v>1000</v>
          </cell>
          <cell r="K259">
            <v>0</v>
          </cell>
          <cell r="L259">
            <v>200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200</v>
          </cell>
          <cell r="R259">
            <v>0</v>
          </cell>
          <cell r="S259">
            <v>6460</v>
          </cell>
          <cell r="T259">
            <v>0</v>
          </cell>
          <cell r="U259">
            <v>517.5</v>
          </cell>
          <cell r="V259">
            <v>0</v>
          </cell>
          <cell r="W259">
            <v>10</v>
          </cell>
          <cell r="X259">
            <v>0</v>
          </cell>
          <cell r="Y259">
            <v>527.5</v>
          </cell>
          <cell r="Z259">
            <v>5932.5</v>
          </cell>
          <cell r="AA259" t="str">
            <v>6228480038043016179</v>
          </cell>
          <cell r="AB259">
            <v>6460</v>
          </cell>
          <cell r="AC259">
            <v>0</v>
          </cell>
        </row>
        <row r="260">
          <cell r="D260" t="str">
            <v>3740</v>
          </cell>
          <cell r="E260" t="str">
            <v>张学林</v>
          </cell>
          <cell r="F260">
            <v>45.13</v>
          </cell>
          <cell r="G260">
            <v>2480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40</v>
          </cell>
          <cell r="M260">
            <v>6184.96</v>
          </cell>
          <cell r="N260">
            <v>0</v>
          </cell>
          <cell r="O260">
            <v>0</v>
          </cell>
          <cell r="P260">
            <v>0</v>
          </cell>
          <cell r="Q260">
            <v>200</v>
          </cell>
          <cell r="R260">
            <v>5</v>
          </cell>
          <cell r="S260">
            <v>8899.9599999999991</v>
          </cell>
          <cell r="T260">
            <v>0</v>
          </cell>
          <cell r="U260">
            <v>517.5</v>
          </cell>
          <cell r="V260">
            <v>0</v>
          </cell>
          <cell r="W260">
            <v>10</v>
          </cell>
          <cell r="X260">
            <v>0</v>
          </cell>
          <cell r="Y260">
            <v>527.5</v>
          </cell>
          <cell r="Z260">
            <v>8372.4599999999991</v>
          </cell>
          <cell r="AA260" t="str">
            <v>6228480038116051277</v>
          </cell>
          <cell r="AB260">
            <v>8899.9600000000009</v>
          </cell>
          <cell r="AC260">
            <v>0</v>
          </cell>
        </row>
        <row r="261">
          <cell r="D261" t="str">
            <v>3905</v>
          </cell>
          <cell r="E261" t="str">
            <v>刘光友</v>
          </cell>
          <cell r="F261">
            <v>46.13</v>
          </cell>
          <cell r="G261">
            <v>2480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40</v>
          </cell>
          <cell r="M261">
            <v>6515.35</v>
          </cell>
          <cell r="N261">
            <v>0</v>
          </cell>
          <cell r="O261">
            <v>0</v>
          </cell>
          <cell r="P261">
            <v>0</v>
          </cell>
          <cell r="Q261">
            <v>200</v>
          </cell>
          <cell r="R261">
            <v>0</v>
          </cell>
          <cell r="S261">
            <v>9235.35</v>
          </cell>
          <cell r="T261">
            <v>0</v>
          </cell>
          <cell r="U261">
            <v>517.5</v>
          </cell>
          <cell r="V261">
            <v>0</v>
          </cell>
          <cell r="W261">
            <v>0</v>
          </cell>
          <cell r="X261">
            <v>0</v>
          </cell>
          <cell r="Y261">
            <v>517.5</v>
          </cell>
          <cell r="Z261">
            <v>8717.85</v>
          </cell>
          <cell r="AA261" t="str">
            <v>6228480031700313815</v>
          </cell>
          <cell r="AB261">
            <v>9235.35</v>
          </cell>
          <cell r="AC261">
            <v>0</v>
          </cell>
        </row>
        <row r="262">
          <cell r="D262" t="str">
            <v>3923</v>
          </cell>
          <cell r="E262" t="str">
            <v>陈娟</v>
          </cell>
          <cell r="F262">
            <v>40.31</v>
          </cell>
          <cell r="G262">
            <v>2480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40</v>
          </cell>
          <cell r="M262">
            <v>3160.3</v>
          </cell>
          <cell r="N262">
            <v>0</v>
          </cell>
          <cell r="O262">
            <v>0</v>
          </cell>
          <cell r="P262">
            <v>0</v>
          </cell>
          <cell r="Q262">
            <v>200</v>
          </cell>
          <cell r="R262">
            <v>0</v>
          </cell>
          <cell r="S262">
            <v>5880.3</v>
          </cell>
          <cell r="T262">
            <v>0</v>
          </cell>
          <cell r="U262">
            <v>517.5</v>
          </cell>
          <cell r="V262">
            <v>0</v>
          </cell>
          <cell r="W262">
            <v>0</v>
          </cell>
          <cell r="X262">
            <v>0</v>
          </cell>
          <cell r="Y262">
            <v>517.5</v>
          </cell>
          <cell r="Z262">
            <v>5362.8</v>
          </cell>
          <cell r="AA262" t="str">
            <v>6228480038245508973</v>
          </cell>
          <cell r="AB262">
            <v>5880.3000000000056</v>
          </cell>
          <cell r="AC262">
            <v>0</v>
          </cell>
        </row>
        <row r="263">
          <cell r="D263" t="str">
            <v>6201</v>
          </cell>
          <cell r="E263" t="str">
            <v>饶正来</v>
          </cell>
          <cell r="F263">
            <v>43.88</v>
          </cell>
          <cell r="G263">
            <v>2480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200</v>
          </cell>
          <cell r="M263">
            <v>6115.05</v>
          </cell>
          <cell r="N263">
            <v>0</v>
          </cell>
          <cell r="O263">
            <v>0</v>
          </cell>
          <cell r="P263">
            <v>0</v>
          </cell>
          <cell r="Q263">
            <v>200</v>
          </cell>
          <cell r="R263">
            <v>0</v>
          </cell>
          <cell r="S263">
            <v>8995.0499999999993</v>
          </cell>
          <cell r="T263">
            <v>0</v>
          </cell>
          <cell r="U263">
            <v>517.5</v>
          </cell>
          <cell r="V263">
            <v>0</v>
          </cell>
          <cell r="W263">
            <v>10</v>
          </cell>
          <cell r="X263">
            <v>0</v>
          </cell>
          <cell r="Y263">
            <v>527.5</v>
          </cell>
          <cell r="Z263">
            <v>8467.5499999999993</v>
          </cell>
          <cell r="AA263" t="str">
            <v>6228480038116028374</v>
          </cell>
          <cell r="AB263">
            <v>8995.0500000000065</v>
          </cell>
          <cell r="AC263">
            <v>0</v>
          </cell>
        </row>
        <row r="264">
          <cell r="D264" t="str">
            <v>6202</v>
          </cell>
          <cell r="E264" t="str">
            <v>郭广彬</v>
          </cell>
          <cell r="F264">
            <v>37</v>
          </cell>
          <cell r="G264">
            <v>2480</v>
          </cell>
          <cell r="H264">
            <v>0</v>
          </cell>
          <cell r="I264">
            <v>500</v>
          </cell>
          <cell r="J264">
            <v>0</v>
          </cell>
          <cell r="K264">
            <v>0</v>
          </cell>
          <cell r="L264">
            <v>160</v>
          </cell>
          <cell r="M264">
            <v>3930.97</v>
          </cell>
          <cell r="N264">
            <v>0</v>
          </cell>
          <cell r="O264">
            <v>0</v>
          </cell>
          <cell r="P264">
            <v>0</v>
          </cell>
          <cell r="Q264">
            <v>200</v>
          </cell>
          <cell r="R264">
            <v>120</v>
          </cell>
          <cell r="S264">
            <v>7150.97</v>
          </cell>
          <cell r="T264">
            <v>0</v>
          </cell>
          <cell r="U264">
            <v>517.5</v>
          </cell>
          <cell r="V264">
            <v>0</v>
          </cell>
          <cell r="W264">
            <v>10</v>
          </cell>
          <cell r="X264">
            <v>0</v>
          </cell>
          <cell r="Y264">
            <v>527.5</v>
          </cell>
          <cell r="Z264">
            <v>6623.47</v>
          </cell>
          <cell r="AA264" t="str">
            <v>6228480038116009879</v>
          </cell>
          <cell r="AB264">
            <v>7150.9709999999995</v>
          </cell>
          <cell r="AC264">
            <v>9.9999999929423211E-4</v>
          </cell>
        </row>
        <row r="265">
          <cell r="D265" t="str">
            <v>6203</v>
          </cell>
          <cell r="E265" t="str">
            <v>黄杜俊</v>
          </cell>
          <cell r="F265">
            <v>44.94</v>
          </cell>
          <cell r="G265">
            <v>2480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160</v>
          </cell>
          <cell r="M265">
            <v>6463.09</v>
          </cell>
          <cell r="N265">
            <v>0</v>
          </cell>
          <cell r="O265">
            <v>0</v>
          </cell>
          <cell r="P265">
            <v>0</v>
          </cell>
          <cell r="Q265">
            <v>200</v>
          </cell>
          <cell r="R265">
            <v>0</v>
          </cell>
          <cell r="S265">
            <v>9303.09</v>
          </cell>
          <cell r="T265">
            <v>0</v>
          </cell>
          <cell r="U265">
            <v>517.5</v>
          </cell>
          <cell r="V265">
            <v>0</v>
          </cell>
          <cell r="W265">
            <v>0</v>
          </cell>
          <cell r="X265">
            <v>0</v>
          </cell>
          <cell r="Y265">
            <v>517.5</v>
          </cell>
          <cell r="Z265">
            <v>8785.59</v>
          </cell>
          <cell r="AA265" t="str">
            <v>6228480038989070974</v>
          </cell>
          <cell r="AB265">
            <v>9303.0899999999856</v>
          </cell>
          <cell r="AC265">
            <v>-1.4551915228366852E-11</v>
          </cell>
        </row>
        <row r="266">
          <cell r="D266" t="str">
            <v>6204</v>
          </cell>
          <cell r="E266" t="str">
            <v>朱军华</v>
          </cell>
          <cell r="F266">
            <v>40.81</v>
          </cell>
          <cell r="G266">
            <v>2480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200</v>
          </cell>
          <cell r="M266">
            <v>4930.8</v>
          </cell>
          <cell r="N266">
            <v>0</v>
          </cell>
          <cell r="O266">
            <v>0</v>
          </cell>
          <cell r="P266">
            <v>0</v>
          </cell>
          <cell r="Q266">
            <v>200</v>
          </cell>
          <cell r="R266">
            <v>0</v>
          </cell>
          <cell r="S266">
            <v>7810.8</v>
          </cell>
          <cell r="T266">
            <v>0</v>
          </cell>
          <cell r="U266">
            <v>517.5</v>
          </cell>
          <cell r="V266">
            <v>0</v>
          </cell>
          <cell r="W266">
            <v>0</v>
          </cell>
          <cell r="X266">
            <v>0</v>
          </cell>
          <cell r="Y266">
            <v>517.5</v>
          </cell>
          <cell r="Z266">
            <v>7293.3</v>
          </cell>
          <cell r="AA266" t="str">
            <v>6228480039143337275</v>
          </cell>
          <cell r="AB266">
            <v>7810.8000000000111</v>
          </cell>
          <cell r="AC266">
            <v>1.0913936421275139E-11</v>
          </cell>
        </row>
        <row r="267">
          <cell r="D267" t="str">
            <v>6206</v>
          </cell>
          <cell r="E267" t="str">
            <v>邢小波</v>
          </cell>
          <cell r="F267">
            <v>43.5</v>
          </cell>
          <cell r="G267">
            <v>2480</v>
          </cell>
          <cell r="H267">
            <v>0</v>
          </cell>
          <cell r="I267">
            <v>500</v>
          </cell>
          <cell r="J267">
            <v>0</v>
          </cell>
          <cell r="K267">
            <v>0</v>
          </cell>
          <cell r="L267">
            <v>160</v>
          </cell>
          <cell r="M267">
            <v>5480.5</v>
          </cell>
          <cell r="N267">
            <v>0</v>
          </cell>
          <cell r="O267">
            <v>0</v>
          </cell>
          <cell r="P267">
            <v>0</v>
          </cell>
          <cell r="Q267">
            <v>200</v>
          </cell>
          <cell r="R267">
            <v>0</v>
          </cell>
          <cell r="S267">
            <v>8820.5</v>
          </cell>
          <cell r="T267">
            <v>0</v>
          </cell>
          <cell r="U267">
            <v>517.5</v>
          </cell>
          <cell r="V267">
            <v>0</v>
          </cell>
          <cell r="W267">
            <v>10</v>
          </cell>
          <cell r="X267">
            <v>0</v>
          </cell>
          <cell r="Y267">
            <v>527.5</v>
          </cell>
          <cell r="Z267">
            <v>8293</v>
          </cell>
          <cell r="AA267" t="str">
            <v>6228480038116040973</v>
          </cell>
          <cell r="AB267">
            <v>8820.5</v>
          </cell>
          <cell r="AC267">
            <v>0</v>
          </cell>
        </row>
        <row r="268">
          <cell r="D268" t="str">
            <v>6208</v>
          </cell>
          <cell r="E268" t="str">
            <v>杜爱勇</v>
          </cell>
          <cell r="F268">
            <v>37.630000000000003</v>
          </cell>
          <cell r="G268">
            <v>2480</v>
          </cell>
          <cell r="H268">
            <v>0</v>
          </cell>
          <cell r="I268">
            <v>500</v>
          </cell>
          <cell r="J268">
            <v>0</v>
          </cell>
          <cell r="K268">
            <v>0</v>
          </cell>
          <cell r="L268">
            <v>120</v>
          </cell>
          <cell r="M268">
            <v>4317.8</v>
          </cell>
          <cell r="N268">
            <v>0</v>
          </cell>
          <cell r="O268">
            <v>0</v>
          </cell>
          <cell r="P268">
            <v>0</v>
          </cell>
          <cell r="Q268">
            <v>50</v>
          </cell>
          <cell r="R268">
            <v>24</v>
          </cell>
          <cell r="S268">
            <v>7443.8</v>
          </cell>
          <cell r="T268">
            <v>0</v>
          </cell>
          <cell r="U268">
            <v>517.5</v>
          </cell>
          <cell r="V268">
            <v>0</v>
          </cell>
          <cell r="W268">
            <v>10</v>
          </cell>
          <cell r="X268">
            <v>0</v>
          </cell>
          <cell r="Y268">
            <v>527.5</v>
          </cell>
          <cell r="Z268">
            <v>6916.3</v>
          </cell>
          <cell r="AA268" t="str">
            <v>6228480038116069774</v>
          </cell>
          <cell r="AB268">
            <v>7443.7999999999838</v>
          </cell>
          <cell r="AC268">
            <v>-1.6370904631912708E-11</v>
          </cell>
        </row>
        <row r="269">
          <cell r="D269" t="str">
            <v>6211</v>
          </cell>
          <cell r="E269" t="str">
            <v>袁同齐</v>
          </cell>
          <cell r="F269">
            <v>39.880000000000003</v>
          </cell>
          <cell r="G269">
            <v>2480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200</v>
          </cell>
          <cell r="M269">
            <v>4717.8999999999996</v>
          </cell>
          <cell r="N269">
            <v>0</v>
          </cell>
          <cell r="O269">
            <v>0</v>
          </cell>
          <cell r="P269">
            <v>0</v>
          </cell>
          <cell r="Q269">
            <v>200</v>
          </cell>
          <cell r="R269">
            <v>0</v>
          </cell>
          <cell r="S269">
            <v>7597.9</v>
          </cell>
          <cell r="T269">
            <v>0</v>
          </cell>
          <cell r="U269">
            <v>517.5</v>
          </cell>
          <cell r="V269">
            <v>0</v>
          </cell>
          <cell r="W269">
            <v>10</v>
          </cell>
          <cell r="X269">
            <v>0</v>
          </cell>
          <cell r="Y269">
            <v>527.5</v>
          </cell>
          <cell r="Z269">
            <v>7070.4</v>
          </cell>
          <cell r="AA269" t="str">
            <v>6228480038751225772</v>
          </cell>
          <cell r="AB269">
            <v>7597.899999999996</v>
          </cell>
          <cell r="AC269">
            <v>0</v>
          </cell>
        </row>
        <row r="270">
          <cell r="D270" t="str">
            <v>6217</v>
          </cell>
          <cell r="E270" t="str">
            <v>刘贵龙</v>
          </cell>
          <cell r="F270">
            <v>41.94</v>
          </cell>
          <cell r="G270">
            <v>2480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100</v>
          </cell>
          <cell r="M270">
            <v>4498.3</v>
          </cell>
          <cell r="N270">
            <v>0</v>
          </cell>
          <cell r="O270">
            <v>0</v>
          </cell>
          <cell r="P270">
            <v>0</v>
          </cell>
          <cell r="Q270">
            <v>200</v>
          </cell>
          <cell r="R270">
            <v>0</v>
          </cell>
          <cell r="S270">
            <v>7278.3</v>
          </cell>
          <cell r="T270">
            <v>0</v>
          </cell>
          <cell r="U270">
            <v>517.5</v>
          </cell>
          <cell r="V270">
            <v>0</v>
          </cell>
          <cell r="W270">
            <v>0</v>
          </cell>
          <cell r="X270">
            <v>0</v>
          </cell>
          <cell r="Y270">
            <v>517.5</v>
          </cell>
          <cell r="Z270">
            <v>6760.8</v>
          </cell>
          <cell r="AA270" t="str">
            <v>6228480038251496873</v>
          </cell>
          <cell r="AB270">
            <v>7278.2999999999938</v>
          </cell>
          <cell r="AC270">
            <v>0</v>
          </cell>
        </row>
        <row r="271">
          <cell r="D271" t="str">
            <v>6219</v>
          </cell>
          <cell r="E271" t="str">
            <v>迟运海</v>
          </cell>
          <cell r="F271">
            <v>42.56</v>
          </cell>
          <cell r="G271">
            <v>2480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40</v>
          </cell>
          <cell r="M271">
            <v>5610.6</v>
          </cell>
          <cell r="N271">
            <v>0</v>
          </cell>
          <cell r="O271">
            <v>0</v>
          </cell>
          <cell r="P271">
            <v>0</v>
          </cell>
          <cell r="Q271">
            <v>200</v>
          </cell>
          <cell r="R271">
            <v>2</v>
          </cell>
          <cell r="S271">
            <v>8328.6</v>
          </cell>
          <cell r="T271">
            <v>0</v>
          </cell>
          <cell r="U271">
            <v>517.5</v>
          </cell>
          <cell r="V271">
            <v>0</v>
          </cell>
          <cell r="W271">
            <v>0</v>
          </cell>
          <cell r="X271">
            <v>0</v>
          </cell>
          <cell r="Y271">
            <v>517.5</v>
          </cell>
          <cell r="Z271">
            <v>7811.1</v>
          </cell>
          <cell r="AA271" t="str">
            <v>6228480578871701277</v>
          </cell>
          <cell r="AB271">
            <v>8328.5999999999876</v>
          </cell>
          <cell r="AC271">
            <v>0</v>
          </cell>
        </row>
        <row r="272">
          <cell r="D272" t="str">
            <v>6220</v>
          </cell>
          <cell r="E272" t="str">
            <v>尤立凤</v>
          </cell>
          <cell r="F272">
            <v>40.5</v>
          </cell>
          <cell r="G272">
            <v>2480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40</v>
          </cell>
          <cell r="M272">
            <v>4688.5</v>
          </cell>
          <cell r="N272">
            <v>0</v>
          </cell>
          <cell r="O272">
            <v>0</v>
          </cell>
          <cell r="P272">
            <v>0</v>
          </cell>
          <cell r="Q272">
            <v>200</v>
          </cell>
          <cell r="R272">
            <v>18</v>
          </cell>
          <cell r="S272">
            <v>7390.5</v>
          </cell>
          <cell r="T272">
            <v>0</v>
          </cell>
          <cell r="U272">
            <v>517.5</v>
          </cell>
          <cell r="V272">
            <v>0</v>
          </cell>
          <cell r="W272">
            <v>0</v>
          </cell>
          <cell r="X272">
            <v>0</v>
          </cell>
          <cell r="Y272">
            <v>517.5</v>
          </cell>
          <cell r="Z272">
            <v>6873</v>
          </cell>
          <cell r="AA272" t="str">
            <v>6228481238593337376</v>
          </cell>
          <cell r="AB272">
            <v>7390.5</v>
          </cell>
          <cell r="AC272">
            <v>0</v>
          </cell>
        </row>
        <row r="273">
          <cell r="D273" t="str">
            <v>6221</v>
          </cell>
          <cell r="E273" t="str">
            <v>赵小华</v>
          </cell>
          <cell r="F273">
            <v>42.06</v>
          </cell>
          <cell r="G273">
            <v>2480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40</v>
          </cell>
          <cell r="M273">
            <v>5090.8</v>
          </cell>
          <cell r="N273">
            <v>0</v>
          </cell>
          <cell r="O273">
            <v>0</v>
          </cell>
          <cell r="P273">
            <v>0</v>
          </cell>
          <cell r="Q273">
            <v>215</v>
          </cell>
          <cell r="R273">
            <v>6</v>
          </cell>
          <cell r="S273">
            <v>7819.8</v>
          </cell>
          <cell r="T273">
            <v>0</v>
          </cell>
          <cell r="U273">
            <v>517.5</v>
          </cell>
          <cell r="V273">
            <v>0</v>
          </cell>
          <cell r="W273">
            <v>10</v>
          </cell>
          <cell r="X273">
            <v>0</v>
          </cell>
          <cell r="Y273">
            <v>527.5</v>
          </cell>
          <cell r="Z273">
            <v>7292.3</v>
          </cell>
          <cell r="AA273" t="str">
            <v>6230520030041574471</v>
          </cell>
          <cell r="AB273">
            <v>7819.8</v>
          </cell>
          <cell r="AC273">
            <v>0</v>
          </cell>
        </row>
        <row r="274">
          <cell r="D274" t="str">
            <v>8210</v>
          </cell>
          <cell r="E274" t="str">
            <v>朱英</v>
          </cell>
          <cell r="F274">
            <v>30.75</v>
          </cell>
          <cell r="G274">
            <v>2480</v>
          </cell>
          <cell r="H274">
            <v>1050</v>
          </cell>
          <cell r="I274">
            <v>740</v>
          </cell>
          <cell r="J274">
            <v>900</v>
          </cell>
          <cell r="K274">
            <v>0</v>
          </cell>
          <cell r="L274">
            <v>80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200</v>
          </cell>
          <cell r="R274">
            <v>0</v>
          </cell>
          <cell r="S274">
            <v>5450</v>
          </cell>
          <cell r="T274">
            <v>0</v>
          </cell>
          <cell r="U274">
            <v>517.5</v>
          </cell>
          <cell r="V274">
            <v>0</v>
          </cell>
          <cell r="W274">
            <v>10</v>
          </cell>
          <cell r="X274">
            <v>0</v>
          </cell>
          <cell r="Y274">
            <v>527.5</v>
          </cell>
          <cell r="Z274">
            <v>4922.5</v>
          </cell>
          <cell r="AA274" t="str">
            <v>6228480038461392276</v>
          </cell>
          <cell r="AB274">
            <v>5450</v>
          </cell>
          <cell r="AC274">
            <v>0</v>
          </cell>
        </row>
        <row r="275">
          <cell r="D275" t="str">
            <v>8269</v>
          </cell>
          <cell r="E275" t="str">
            <v>相伟堂</v>
          </cell>
          <cell r="F275">
            <v>41.69</v>
          </cell>
          <cell r="G275">
            <v>2480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20</v>
          </cell>
          <cell r="M275">
            <v>4747.3</v>
          </cell>
          <cell r="N275">
            <v>0</v>
          </cell>
          <cell r="O275">
            <v>0</v>
          </cell>
          <cell r="P275">
            <v>0</v>
          </cell>
          <cell r="Q275">
            <v>200</v>
          </cell>
          <cell r="R275">
            <v>0</v>
          </cell>
          <cell r="S275">
            <v>7447.3</v>
          </cell>
          <cell r="T275">
            <v>0</v>
          </cell>
          <cell r="U275">
            <v>517.5</v>
          </cell>
          <cell r="V275">
            <v>0</v>
          </cell>
          <cell r="W275">
            <v>0</v>
          </cell>
          <cell r="X275">
            <v>0</v>
          </cell>
          <cell r="Y275">
            <v>517.5</v>
          </cell>
          <cell r="Z275">
            <v>6929.8</v>
          </cell>
          <cell r="AA275" t="str">
            <v>6230520030042596770</v>
          </cell>
          <cell r="AB275">
            <v>7447.2999999999993</v>
          </cell>
          <cell r="AC275">
            <v>0</v>
          </cell>
        </row>
        <row r="276">
          <cell r="D276" t="str">
            <v>8270</v>
          </cell>
          <cell r="E276" t="str">
            <v>陶东苏</v>
          </cell>
          <cell r="F276">
            <v>41.31</v>
          </cell>
          <cell r="G276">
            <v>2480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20</v>
          </cell>
          <cell r="M276">
            <v>6021.4</v>
          </cell>
          <cell r="N276">
            <v>0</v>
          </cell>
          <cell r="O276">
            <v>0</v>
          </cell>
          <cell r="P276">
            <v>0</v>
          </cell>
          <cell r="Q276">
            <v>200</v>
          </cell>
          <cell r="R276">
            <v>60</v>
          </cell>
          <cell r="S276">
            <v>8661.4</v>
          </cell>
          <cell r="T276">
            <v>0</v>
          </cell>
          <cell r="U276">
            <v>517.5</v>
          </cell>
          <cell r="V276">
            <v>0</v>
          </cell>
          <cell r="W276">
            <v>0</v>
          </cell>
          <cell r="X276">
            <v>0</v>
          </cell>
          <cell r="Y276">
            <v>517.5</v>
          </cell>
          <cell r="Z276">
            <v>8143.9</v>
          </cell>
          <cell r="AA276" t="str">
            <v>6230520030042596879</v>
          </cell>
          <cell r="AB276">
            <v>8661.4000000000178</v>
          </cell>
          <cell r="AC276">
            <v>1.8189894035458565E-11</v>
          </cell>
        </row>
        <row r="277">
          <cell r="D277" t="str">
            <v>8332</v>
          </cell>
          <cell r="E277" t="str">
            <v>张海军</v>
          </cell>
          <cell r="F277">
            <v>44.31</v>
          </cell>
          <cell r="G277">
            <v>2480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20</v>
          </cell>
          <cell r="M277">
            <v>5938.9</v>
          </cell>
          <cell r="N277">
            <v>0</v>
          </cell>
          <cell r="O277">
            <v>0</v>
          </cell>
          <cell r="P277">
            <v>0</v>
          </cell>
          <cell r="Q277">
            <v>100</v>
          </cell>
          <cell r="R277">
            <v>0</v>
          </cell>
          <cell r="S277">
            <v>8538.9</v>
          </cell>
          <cell r="T277">
            <v>0</v>
          </cell>
          <cell r="U277">
            <v>517.5</v>
          </cell>
          <cell r="V277">
            <v>0</v>
          </cell>
          <cell r="W277">
            <v>0</v>
          </cell>
          <cell r="X277">
            <v>0</v>
          </cell>
          <cell r="Y277">
            <v>517.5</v>
          </cell>
          <cell r="Z277">
            <v>8021.4</v>
          </cell>
          <cell r="AA277" t="str">
            <v>6228480039110903570</v>
          </cell>
          <cell r="AB277">
            <v>8538.9</v>
          </cell>
          <cell r="AC277">
            <v>0</v>
          </cell>
        </row>
        <row r="278">
          <cell r="D278" t="str">
            <v>8384</v>
          </cell>
          <cell r="E278" t="str">
            <v>姚宇</v>
          </cell>
          <cell r="F278">
            <v>45.75</v>
          </cell>
          <cell r="G278">
            <v>2480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20</v>
          </cell>
          <cell r="M278">
            <v>6170.2</v>
          </cell>
          <cell r="N278">
            <v>0</v>
          </cell>
          <cell r="O278">
            <v>0</v>
          </cell>
          <cell r="P278">
            <v>0</v>
          </cell>
          <cell r="Q278">
            <v>200</v>
          </cell>
          <cell r="R278">
            <v>0</v>
          </cell>
          <cell r="S278">
            <v>8870.2000000000007</v>
          </cell>
          <cell r="T278">
            <v>0</v>
          </cell>
          <cell r="U278">
            <v>517.5</v>
          </cell>
          <cell r="V278">
            <v>0</v>
          </cell>
          <cell r="W278">
            <v>0</v>
          </cell>
          <cell r="X278">
            <v>0</v>
          </cell>
          <cell r="Y278">
            <v>517.5</v>
          </cell>
          <cell r="Z278">
            <v>8352.7000000000007</v>
          </cell>
          <cell r="AA278" t="str">
            <v>6228480078192668776</v>
          </cell>
          <cell r="AB278">
            <v>8870.2000000000189</v>
          </cell>
          <cell r="AC278">
            <v>1.8189894035458565E-11</v>
          </cell>
        </row>
        <row r="279">
          <cell r="D279" t="str">
            <v>8390</v>
          </cell>
          <cell r="E279" t="str">
            <v>李朋丽</v>
          </cell>
          <cell r="F279">
            <v>39.56</v>
          </cell>
          <cell r="G279">
            <v>2480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20</v>
          </cell>
          <cell r="M279">
            <v>4482.5600000000004</v>
          </cell>
          <cell r="N279">
            <v>0</v>
          </cell>
          <cell r="O279">
            <v>0</v>
          </cell>
          <cell r="P279">
            <v>0</v>
          </cell>
          <cell r="Q279">
            <v>200</v>
          </cell>
          <cell r="R279">
            <v>24</v>
          </cell>
          <cell r="S279">
            <v>7158.56</v>
          </cell>
          <cell r="T279">
            <v>0</v>
          </cell>
          <cell r="U279">
            <v>517.5</v>
          </cell>
          <cell r="V279">
            <v>0</v>
          </cell>
          <cell r="W279">
            <v>10</v>
          </cell>
          <cell r="X279">
            <v>0</v>
          </cell>
          <cell r="Y279">
            <v>527.5</v>
          </cell>
          <cell r="Z279">
            <v>6631.06</v>
          </cell>
          <cell r="AA279" t="str">
            <v>6230520030043142673</v>
          </cell>
          <cell r="AB279">
            <v>7158.56</v>
          </cell>
          <cell r="AC279">
            <v>0</v>
          </cell>
        </row>
        <row r="280">
          <cell r="D280" t="str">
            <v>8417</v>
          </cell>
          <cell r="E280" t="str">
            <v>曹婉玉</v>
          </cell>
          <cell r="F280">
            <v>41.63</v>
          </cell>
          <cell r="G280">
            <v>2480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20</v>
          </cell>
          <cell r="M280">
            <v>4720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7220</v>
          </cell>
          <cell r="T280">
            <v>0</v>
          </cell>
          <cell r="U280">
            <v>517.5</v>
          </cell>
          <cell r="V280">
            <v>0</v>
          </cell>
          <cell r="W280">
            <v>0</v>
          </cell>
          <cell r="X280">
            <v>0</v>
          </cell>
          <cell r="Y280">
            <v>517.5</v>
          </cell>
          <cell r="Z280">
            <v>6702.5</v>
          </cell>
          <cell r="AA280" t="str">
            <v>6228480405478849574</v>
          </cell>
          <cell r="AB280">
            <v>7219.9999999999945</v>
          </cell>
          <cell r="AC280">
            <v>0</v>
          </cell>
        </row>
        <row r="281">
          <cell r="D281" t="str">
            <v>8423</v>
          </cell>
          <cell r="E281" t="str">
            <v>王学梅</v>
          </cell>
          <cell r="F281">
            <v>36.31</v>
          </cell>
          <cell r="G281">
            <v>2480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20</v>
          </cell>
          <cell r="M281">
            <v>3419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6</v>
          </cell>
          <cell r="S281">
            <v>5913</v>
          </cell>
          <cell r="T281">
            <v>0</v>
          </cell>
          <cell r="U281">
            <v>517.5</v>
          </cell>
          <cell r="V281">
            <v>0</v>
          </cell>
          <cell r="W281">
            <v>0</v>
          </cell>
          <cell r="X281">
            <v>0</v>
          </cell>
          <cell r="Y281">
            <v>517.5</v>
          </cell>
          <cell r="Z281">
            <v>5395.5</v>
          </cell>
          <cell r="AA281" t="str">
            <v>6228480038828566471</v>
          </cell>
          <cell r="AB281">
            <v>5913.0000000000073</v>
          </cell>
          <cell r="AC281">
            <v>7.2759576141834259E-12</v>
          </cell>
        </row>
        <row r="282">
          <cell r="D282" t="str">
            <v>8424</v>
          </cell>
          <cell r="E282" t="str">
            <v>王海波</v>
          </cell>
          <cell r="F282">
            <v>38.69</v>
          </cell>
          <cell r="G282">
            <v>2480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20</v>
          </cell>
          <cell r="M282">
            <v>4213.3999999999996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6713.4</v>
          </cell>
          <cell r="T282">
            <v>0</v>
          </cell>
          <cell r="U282">
            <v>517.5</v>
          </cell>
          <cell r="V282">
            <v>0</v>
          </cell>
          <cell r="W282">
            <v>0</v>
          </cell>
          <cell r="X282">
            <v>0</v>
          </cell>
          <cell r="Y282">
            <v>517.5</v>
          </cell>
          <cell r="Z282">
            <v>6195.9</v>
          </cell>
          <cell r="AA282" t="str">
            <v>6228480405951268979</v>
          </cell>
          <cell r="AB282">
            <v>6713.4000000000115</v>
          </cell>
          <cell r="AC282">
            <v>1.1823431123048067E-11</v>
          </cell>
        </row>
        <row r="283">
          <cell r="D283" t="str">
            <v>8425</v>
          </cell>
          <cell r="E283" t="str">
            <v>陈要</v>
          </cell>
          <cell r="F283">
            <v>37.06</v>
          </cell>
          <cell r="G283">
            <v>2480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20</v>
          </cell>
          <cell r="M283">
            <v>4220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20</v>
          </cell>
          <cell r="S283">
            <v>6700</v>
          </cell>
          <cell r="T283">
            <v>0</v>
          </cell>
          <cell r="U283">
            <v>517.5</v>
          </cell>
          <cell r="V283">
            <v>0</v>
          </cell>
          <cell r="W283">
            <v>0</v>
          </cell>
          <cell r="X283">
            <v>0</v>
          </cell>
          <cell r="Y283">
            <v>517.5</v>
          </cell>
          <cell r="Z283">
            <v>6182.5</v>
          </cell>
          <cell r="AA283" t="str">
            <v>6230520030063554278</v>
          </cell>
          <cell r="AB283">
            <v>6699.9999999999873</v>
          </cell>
          <cell r="AC283">
            <v>-1.2732925824820995E-11</v>
          </cell>
        </row>
        <row r="284">
          <cell r="D284" t="str">
            <v>8435</v>
          </cell>
          <cell r="E284" t="str">
            <v>吴建军</v>
          </cell>
          <cell r="F284">
            <v>36.56</v>
          </cell>
          <cell r="G284">
            <v>2480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20</v>
          </cell>
          <cell r="M284">
            <v>3174.73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5674.73</v>
          </cell>
          <cell r="T284">
            <v>0</v>
          </cell>
          <cell r="U284">
            <v>517.5</v>
          </cell>
          <cell r="V284">
            <v>0</v>
          </cell>
          <cell r="W284">
            <v>0</v>
          </cell>
          <cell r="X284">
            <v>0</v>
          </cell>
          <cell r="Y284">
            <v>517.5</v>
          </cell>
          <cell r="Z284">
            <v>5157.2299999999996</v>
          </cell>
          <cell r="AA284" t="str">
            <v>6228480038975024779</v>
          </cell>
          <cell r="AB284">
            <v>5674.7299999999814</v>
          </cell>
          <cell r="AC284">
            <v>-1.8189894035458565E-11</v>
          </cell>
        </row>
        <row r="285">
          <cell r="D285" t="str">
            <v>8502</v>
          </cell>
          <cell r="E285" t="str">
            <v>蒲鸿贤</v>
          </cell>
          <cell r="F285">
            <v>43.13</v>
          </cell>
          <cell r="G285">
            <v>2480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20</v>
          </cell>
          <cell r="M285">
            <v>5328.5</v>
          </cell>
          <cell r="N285">
            <v>0</v>
          </cell>
          <cell r="O285">
            <v>0</v>
          </cell>
          <cell r="P285">
            <v>0</v>
          </cell>
          <cell r="Q285">
            <v>200</v>
          </cell>
          <cell r="R285">
            <v>0</v>
          </cell>
          <cell r="S285">
            <v>8028.5</v>
          </cell>
          <cell r="T285">
            <v>0</v>
          </cell>
          <cell r="U285">
            <v>517.5</v>
          </cell>
          <cell r="V285">
            <v>0</v>
          </cell>
          <cell r="W285">
            <v>0</v>
          </cell>
          <cell r="X285">
            <v>0</v>
          </cell>
          <cell r="Y285">
            <v>517.5</v>
          </cell>
          <cell r="Z285">
            <v>7511</v>
          </cell>
          <cell r="AA285" t="str">
            <v>6228480039111741276</v>
          </cell>
          <cell r="AB285">
            <v>8028.5000000000018</v>
          </cell>
          <cell r="AC285">
            <v>0</v>
          </cell>
        </row>
        <row r="286">
          <cell r="D286" t="str">
            <v>8515</v>
          </cell>
          <cell r="E286" t="str">
            <v>徐旺旺</v>
          </cell>
          <cell r="F286">
            <v>42.31</v>
          </cell>
          <cell r="G286">
            <v>2480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20</v>
          </cell>
          <cell r="M286">
            <v>4620.7</v>
          </cell>
          <cell r="N286">
            <v>0</v>
          </cell>
          <cell r="O286">
            <v>0</v>
          </cell>
          <cell r="P286">
            <v>0</v>
          </cell>
          <cell r="Q286">
            <v>200</v>
          </cell>
          <cell r="R286">
            <v>14</v>
          </cell>
          <cell r="S286">
            <v>7306.7</v>
          </cell>
          <cell r="T286">
            <v>0</v>
          </cell>
          <cell r="U286">
            <v>517.5</v>
          </cell>
          <cell r="V286">
            <v>0</v>
          </cell>
          <cell r="W286">
            <v>0</v>
          </cell>
          <cell r="X286">
            <v>0</v>
          </cell>
          <cell r="Y286">
            <v>517.5</v>
          </cell>
          <cell r="Z286">
            <v>6789.2</v>
          </cell>
          <cell r="AA286" t="str">
            <v>6228480038660662776</v>
          </cell>
          <cell r="AB286">
            <v>7306.6999999999816</v>
          </cell>
          <cell r="AC286">
            <v>-1.8189894035458565E-11</v>
          </cell>
        </row>
        <row r="287">
          <cell r="D287" t="str">
            <v>8573</v>
          </cell>
          <cell r="E287" t="str">
            <v>房震超</v>
          </cell>
          <cell r="F287">
            <v>36.44</v>
          </cell>
          <cell r="G287">
            <v>2480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20</v>
          </cell>
          <cell r="M287">
            <v>4061.1</v>
          </cell>
          <cell r="N287">
            <v>0</v>
          </cell>
          <cell r="O287">
            <v>0</v>
          </cell>
          <cell r="P287">
            <v>0</v>
          </cell>
          <cell r="Q287">
            <v>200</v>
          </cell>
          <cell r="R287">
            <v>2</v>
          </cell>
          <cell r="S287">
            <v>6759.1</v>
          </cell>
          <cell r="T287">
            <v>0</v>
          </cell>
          <cell r="U287">
            <v>517.5</v>
          </cell>
          <cell r="V287">
            <v>0</v>
          </cell>
          <cell r="W287">
            <v>0</v>
          </cell>
          <cell r="X287">
            <v>0</v>
          </cell>
          <cell r="Y287">
            <v>517.5</v>
          </cell>
          <cell r="Z287">
            <v>6241.6</v>
          </cell>
          <cell r="AA287" t="str">
            <v>6228480039122706474</v>
          </cell>
          <cell r="AB287">
            <v>6759.1000000000176</v>
          </cell>
          <cell r="AC287">
            <v>1.7280399333685637E-11</v>
          </cell>
        </row>
        <row r="288">
          <cell r="D288" t="str">
            <v>8606</v>
          </cell>
          <cell r="E288" t="str">
            <v>周晓龙</v>
          </cell>
          <cell r="F288">
            <v>41.31</v>
          </cell>
          <cell r="G288">
            <v>2480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20</v>
          </cell>
          <cell r="M288">
            <v>4502.8999999999996</v>
          </cell>
          <cell r="N288">
            <v>0</v>
          </cell>
          <cell r="O288">
            <v>0</v>
          </cell>
          <cell r="P288">
            <v>0</v>
          </cell>
          <cell r="Q288">
            <v>200</v>
          </cell>
          <cell r="R288">
            <v>0</v>
          </cell>
          <cell r="S288">
            <v>7202.9</v>
          </cell>
          <cell r="T288">
            <v>0</v>
          </cell>
          <cell r="U288">
            <v>517.5</v>
          </cell>
          <cell r="V288">
            <v>0</v>
          </cell>
          <cell r="W288">
            <v>0</v>
          </cell>
          <cell r="X288">
            <v>0</v>
          </cell>
          <cell r="Y288">
            <v>517.5</v>
          </cell>
          <cell r="Z288">
            <v>6685.4</v>
          </cell>
          <cell r="AA288" t="str">
            <v>6228480039166510873</v>
          </cell>
          <cell r="AB288">
            <v>7202.8999999999978</v>
          </cell>
          <cell r="AC288">
            <v>0</v>
          </cell>
        </row>
        <row r="289">
          <cell r="D289" t="str">
            <v>8607</v>
          </cell>
          <cell r="E289" t="str">
            <v>吴然涛</v>
          </cell>
          <cell r="F289">
            <v>43.19</v>
          </cell>
          <cell r="G289">
            <v>2480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20</v>
          </cell>
          <cell r="M289">
            <v>5639.93</v>
          </cell>
          <cell r="N289">
            <v>0</v>
          </cell>
          <cell r="O289">
            <v>0</v>
          </cell>
          <cell r="P289">
            <v>0</v>
          </cell>
          <cell r="Q289">
            <v>200</v>
          </cell>
          <cell r="R289">
            <v>0</v>
          </cell>
          <cell r="S289">
            <v>8339.93</v>
          </cell>
          <cell r="T289">
            <v>0</v>
          </cell>
          <cell r="U289">
            <v>517.5</v>
          </cell>
          <cell r="V289">
            <v>0</v>
          </cell>
          <cell r="W289">
            <v>0</v>
          </cell>
          <cell r="X289">
            <v>0</v>
          </cell>
          <cell r="Y289">
            <v>517.5</v>
          </cell>
          <cell r="Z289">
            <v>7822.43</v>
          </cell>
          <cell r="AA289" t="str">
            <v>6228480039170966178</v>
          </cell>
          <cell r="AB289">
            <v>8339.9300000000076</v>
          </cell>
          <cell r="AC289">
            <v>0</v>
          </cell>
        </row>
        <row r="290">
          <cell r="D290" t="str">
            <v>8618</v>
          </cell>
          <cell r="E290" t="str">
            <v>房震</v>
          </cell>
          <cell r="F290">
            <v>42.25</v>
          </cell>
          <cell r="G290">
            <v>2480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20</v>
          </cell>
          <cell r="M290">
            <v>4978.3100000000004</v>
          </cell>
          <cell r="N290">
            <v>0</v>
          </cell>
          <cell r="O290">
            <v>0</v>
          </cell>
          <cell r="P290">
            <v>0</v>
          </cell>
          <cell r="Q290">
            <v>100</v>
          </cell>
          <cell r="R290">
            <v>17</v>
          </cell>
          <cell r="S290">
            <v>7561.31</v>
          </cell>
          <cell r="T290">
            <v>0</v>
          </cell>
          <cell r="U290">
            <v>517.5</v>
          </cell>
          <cell r="V290">
            <v>0</v>
          </cell>
          <cell r="W290">
            <v>0</v>
          </cell>
          <cell r="X290">
            <v>0</v>
          </cell>
          <cell r="Y290">
            <v>517.5</v>
          </cell>
          <cell r="Z290">
            <v>7043.81</v>
          </cell>
          <cell r="AA290" t="str">
            <v>6228480039176849675</v>
          </cell>
          <cell r="AB290">
            <v>7561.3099999999949</v>
          </cell>
          <cell r="AC290">
            <v>0</v>
          </cell>
        </row>
        <row r="291">
          <cell r="D291" t="str">
            <v>8620</v>
          </cell>
          <cell r="E291" t="str">
            <v>彭百福</v>
          </cell>
          <cell r="F291">
            <v>42.31</v>
          </cell>
          <cell r="G291">
            <v>2480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20</v>
          </cell>
          <cell r="M291">
            <v>4204.7</v>
          </cell>
          <cell r="N291">
            <v>0</v>
          </cell>
          <cell r="O291">
            <v>0</v>
          </cell>
          <cell r="P291">
            <v>0</v>
          </cell>
          <cell r="Q291">
            <v>200</v>
          </cell>
          <cell r="R291">
            <v>0</v>
          </cell>
          <cell r="S291">
            <v>6904.7</v>
          </cell>
          <cell r="T291">
            <v>0</v>
          </cell>
          <cell r="U291">
            <v>517.5</v>
          </cell>
          <cell r="V291">
            <v>0</v>
          </cell>
          <cell r="W291">
            <v>0</v>
          </cell>
          <cell r="X291">
            <v>0</v>
          </cell>
          <cell r="Y291">
            <v>517.5</v>
          </cell>
          <cell r="Z291">
            <v>6387.2</v>
          </cell>
          <cell r="AA291" t="str">
            <v>6230520030042550975</v>
          </cell>
          <cell r="AB291">
            <v>6904.7000000000062</v>
          </cell>
          <cell r="AC291">
            <v>0</v>
          </cell>
        </row>
        <row r="292">
          <cell r="D292" t="str">
            <v>8633</v>
          </cell>
          <cell r="E292" t="str">
            <v>陈丽娜</v>
          </cell>
          <cell r="F292">
            <v>39.31</v>
          </cell>
          <cell r="G292">
            <v>2480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20</v>
          </cell>
          <cell r="M292">
            <v>2781.3</v>
          </cell>
          <cell r="N292">
            <v>0</v>
          </cell>
          <cell r="O292">
            <v>0</v>
          </cell>
          <cell r="P292">
            <v>0</v>
          </cell>
          <cell r="Q292">
            <v>200</v>
          </cell>
          <cell r="R292">
            <v>28</v>
          </cell>
          <cell r="S292">
            <v>5453.3</v>
          </cell>
          <cell r="T292">
            <v>0</v>
          </cell>
          <cell r="U292">
            <v>517.5</v>
          </cell>
          <cell r="V292">
            <v>0</v>
          </cell>
          <cell r="W292">
            <v>0</v>
          </cell>
          <cell r="X292">
            <v>0</v>
          </cell>
          <cell r="Y292">
            <v>517.5</v>
          </cell>
          <cell r="Z292">
            <v>4935.8</v>
          </cell>
          <cell r="AA292" t="str">
            <v>6228480039166554079</v>
          </cell>
          <cell r="AB292">
            <v>5453.2999999999965</v>
          </cell>
          <cell r="AC292">
            <v>0</v>
          </cell>
        </row>
        <row r="293">
          <cell r="D293" t="str">
            <v>8644</v>
          </cell>
          <cell r="E293" t="str">
            <v>蒋东琴</v>
          </cell>
          <cell r="F293">
            <v>41.88</v>
          </cell>
          <cell r="G293">
            <v>2480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4555.84</v>
          </cell>
          <cell r="N293">
            <v>0</v>
          </cell>
          <cell r="O293">
            <v>0</v>
          </cell>
          <cell r="P293">
            <v>0</v>
          </cell>
          <cell r="Q293">
            <v>210</v>
          </cell>
          <cell r="R293">
            <v>8</v>
          </cell>
          <cell r="S293">
            <v>7237.84</v>
          </cell>
          <cell r="T293">
            <v>0</v>
          </cell>
          <cell r="U293">
            <v>517.5</v>
          </cell>
          <cell r="V293">
            <v>0</v>
          </cell>
          <cell r="W293">
            <v>0</v>
          </cell>
          <cell r="X293">
            <v>0</v>
          </cell>
          <cell r="Y293">
            <v>517.5</v>
          </cell>
          <cell r="Z293">
            <v>6720.34</v>
          </cell>
          <cell r="AA293" t="str">
            <v>6228480038265989970</v>
          </cell>
          <cell r="AB293">
            <v>7237.84</v>
          </cell>
          <cell r="AC293">
            <v>0</v>
          </cell>
        </row>
        <row r="294">
          <cell r="D294" t="str">
            <v>8649</v>
          </cell>
          <cell r="E294" t="str">
            <v>白惠惠</v>
          </cell>
          <cell r="F294">
            <v>35.880000000000003</v>
          </cell>
          <cell r="G294">
            <v>2480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3799</v>
          </cell>
          <cell r="N294">
            <v>0</v>
          </cell>
          <cell r="O294">
            <v>0</v>
          </cell>
          <cell r="P294">
            <v>0</v>
          </cell>
          <cell r="Q294">
            <v>200</v>
          </cell>
          <cell r="R294">
            <v>4</v>
          </cell>
          <cell r="S294">
            <v>6475</v>
          </cell>
          <cell r="T294">
            <v>0</v>
          </cell>
          <cell r="U294">
            <v>517.5</v>
          </cell>
          <cell r="V294">
            <v>0</v>
          </cell>
          <cell r="W294">
            <v>0</v>
          </cell>
          <cell r="X294">
            <v>0</v>
          </cell>
          <cell r="Y294">
            <v>517.5</v>
          </cell>
          <cell r="Z294">
            <v>5957.5</v>
          </cell>
          <cell r="AA294" t="str">
            <v>6228480039205572470</v>
          </cell>
          <cell r="AB294">
            <v>6475</v>
          </cell>
          <cell r="AC294">
            <v>0</v>
          </cell>
        </row>
        <row r="295">
          <cell r="D295" t="str">
            <v>8652</v>
          </cell>
          <cell r="E295" t="str">
            <v>杨伟</v>
          </cell>
          <cell r="F295">
            <v>32.630000000000003</v>
          </cell>
          <cell r="G295">
            <v>2480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3719.7</v>
          </cell>
          <cell r="N295">
            <v>456</v>
          </cell>
          <cell r="O295">
            <v>0</v>
          </cell>
          <cell r="P295">
            <v>0</v>
          </cell>
          <cell r="Q295">
            <v>200</v>
          </cell>
          <cell r="R295">
            <v>5</v>
          </cell>
          <cell r="S295">
            <v>6850.7</v>
          </cell>
          <cell r="T295">
            <v>0</v>
          </cell>
          <cell r="U295">
            <v>517.5</v>
          </cell>
          <cell r="V295">
            <v>0</v>
          </cell>
          <cell r="W295">
            <v>0</v>
          </cell>
          <cell r="X295">
            <v>0</v>
          </cell>
          <cell r="Y295">
            <v>517.5</v>
          </cell>
          <cell r="Z295">
            <v>6333.2</v>
          </cell>
          <cell r="AA295" t="str">
            <v>6228480038989236674</v>
          </cell>
          <cell r="AB295">
            <v>6850.7000000000007</v>
          </cell>
          <cell r="AC295">
            <v>0</v>
          </cell>
        </row>
        <row r="296">
          <cell r="D296" t="str">
            <v>8654</v>
          </cell>
          <cell r="E296" t="str">
            <v>宋雪</v>
          </cell>
          <cell r="F296">
            <v>40.130000000000003</v>
          </cell>
          <cell r="G296">
            <v>2480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4623.01</v>
          </cell>
          <cell r="N296">
            <v>0</v>
          </cell>
          <cell r="O296">
            <v>0</v>
          </cell>
          <cell r="P296">
            <v>0</v>
          </cell>
          <cell r="Q296">
            <v>200</v>
          </cell>
          <cell r="R296">
            <v>22</v>
          </cell>
          <cell r="S296">
            <v>7281.01</v>
          </cell>
          <cell r="T296">
            <v>0</v>
          </cell>
          <cell r="U296">
            <v>517.5</v>
          </cell>
          <cell r="V296">
            <v>0</v>
          </cell>
          <cell r="W296">
            <v>10</v>
          </cell>
          <cell r="X296">
            <v>0</v>
          </cell>
          <cell r="Y296">
            <v>527.5</v>
          </cell>
          <cell r="Z296">
            <v>6753.51</v>
          </cell>
          <cell r="AA296" t="str">
            <v>6228480038613295872</v>
          </cell>
          <cell r="AB296">
            <v>7281.01</v>
          </cell>
          <cell r="AC296">
            <v>0</v>
          </cell>
        </row>
        <row r="297">
          <cell r="D297" t="str">
            <v>8655</v>
          </cell>
          <cell r="E297" t="str">
            <v>黄军军</v>
          </cell>
          <cell r="F297">
            <v>27.44</v>
          </cell>
          <cell r="G297">
            <v>2480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2184.8000000000002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4664.8</v>
          </cell>
          <cell r="T297">
            <v>0</v>
          </cell>
          <cell r="U297">
            <v>517.5</v>
          </cell>
          <cell r="V297">
            <v>0</v>
          </cell>
          <cell r="W297">
            <v>0</v>
          </cell>
          <cell r="X297">
            <v>0</v>
          </cell>
          <cell r="Y297">
            <v>517.5</v>
          </cell>
          <cell r="Z297">
            <v>4147.3</v>
          </cell>
          <cell r="AA297" t="str">
            <v>6228480038764217675</v>
          </cell>
          <cell r="AB297">
            <v>4664.8</v>
          </cell>
          <cell r="AC297">
            <v>0</v>
          </cell>
        </row>
        <row r="298">
          <cell r="D298" t="str">
            <v>8689</v>
          </cell>
          <cell r="E298" t="str">
            <v>谢翠荣</v>
          </cell>
          <cell r="F298">
            <v>32.75</v>
          </cell>
          <cell r="G298">
            <v>2480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2877.25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5357.25</v>
          </cell>
          <cell r="T298">
            <v>0</v>
          </cell>
          <cell r="U298">
            <v>517.5</v>
          </cell>
          <cell r="V298">
            <v>0</v>
          </cell>
          <cell r="W298">
            <v>0</v>
          </cell>
          <cell r="X298">
            <v>0</v>
          </cell>
          <cell r="Y298">
            <v>517.5</v>
          </cell>
          <cell r="Z298">
            <v>4839.75</v>
          </cell>
          <cell r="AA298" t="str">
            <v>6228480039205567470</v>
          </cell>
          <cell r="AB298">
            <v>5357.2500000000091</v>
          </cell>
          <cell r="AC298">
            <v>9.0949470177292824E-12</v>
          </cell>
        </row>
        <row r="299">
          <cell r="D299" t="str">
            <v>8693</v>
          </cell>
          <cell r="E299" t="str">
            <v>易丽</v>
          </cell>
          <cell r="F299">
            <v>39.44</v>
          </cell>
          <cell r="G299">
            <v>2480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4500.88</v>
          </cell>
          <cell r="N299">
            <v>0</v>
          </cell>
          <cell r="O299">
            <v>0</v>
          </cell>
          <cell r="P299">
            <v>0</v>
          </cell>
          <cell r="Q299">
            <v>200</v>
          </cell>
          <cell r="R299">
            <v>22</v>
          </cell>
          <cell r="S299">
            <v>7158.88</v>
          </cell>
          <cell r="T299">
            <v>0</v>
          </cell>
          <cell r="U299">
            <v>517.5</v>
          </cell>
          <cell r="V299">
            <v>0</v>
          </cell>
          <cell r="W299">
            <v>0</v>
          </cell>
          <cell r="X299">
            <v>0</v>
          </cell>
          <cell r="Y299">
            <v>517.5</v>
          </cell>
          <cell r="Z299">
            <v>6641.38</v>
          </cell>
          <cell r="AA299" t="str">
            <v>6228480038709687677</v>
          </cell>
          <cell r="AB299">
            <v>7158.8799999999992</v>
          </cell>
          <cell r="AC299">
            <v>0</v>
          </cell>
        </row>
        <row r="300">
          <cell r="D300" t="str">
            <v>8697</v>
          </cell>
          <cell r="E300" t="str">
            <v>蔡正娟</v>
          </cell>
          <cell r="F300">
            <v>43.25</v>
          </cell>
          <cell r="G300">
            <v>2480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4699.5</v>
          </cell>
          <cell r="N300">
            <v>0</v>
          </cell>
          <cell r="O300">
            <v>0</v>
          </cell>
          <cell r="P300">
            <v>0</v>
          </cell>
          <cell r="Q300">
            <v>200</v>
          </cell>
          <cell r="R300">
            <v>16</v>
          </cell>
          <cell r="S300">
            <v>7363.5</v>
          </cell>
          <cell r="T300">
            <v>0</v>
          </cell>
          <cell r="U300">
            <v>517.5</v>
          </cell>
          <cell r="V300">
            <v>0</v>
          </cell>
          <cell r="W300">
            <v>0</v>
          </cell>
          <cell r="X300">
            <v>0</v>
          </cell>
          <cell r="Y300">
            <v>517.5</v>
          </cell>
          <cell r="Z300">
            <v>6846</v>
          </cell>
          <cell r="AA300" t="str">
            <v>6228480039205558073</v>
          </cell>
          <cell r="AB300">
            <v>7363.5</v>
          </cell>
          <cell r="AC300">
            <v>0</v>
          </cell>
        </row>
        <row r="301">
          <cell r="D301" t="str">
            <v>8702</v>
          </cell>
          <cell r="E301" t="str">
            <v>孙先琴</v>
          </cell>
          <cell r="F301">
            <v>41.13</v>
          </cell>
          <cell r="G301">
            <v>2480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4989.3</v>
          </cell>
          <cell r="N301">
            <v>0</v>
          </cell>
          <cell r="O301">
            <v>0</v>
          </cell>
          <cell r="P301">
            <v>0</v>
          </cell>
          <cell r="Q301">
            <v>200</v>
          </cell>
          <cell r="R301">
            <v>2</v>
          </cell>
          <cell r="S301">
            <v>7667.3</v>
          </cell>
          <cell r="T301">
            <v>0</v>
          </cell>
          <cell r="U301">
            <v>517.5</v>
          </cell>
          <cell r="V301">
            <v>0</v>
          </cell>
          <cell r="W301">
            <v>0</v>
          </cell>
          <cell r="X301">
            <v>0</v>
          </cell>
          <cell r="Y301">
            <v>517.5</v>
          </cell>
          <cell r="Z301">
            <v>7149.8</v>
          </cell>
          <cell r="AA301" t="str">
            <v>6228480039205634874</v>
          </cell>
          <cell r="AB301">
            <v>7667.2999999999893</v>
          </cell>
          <cell r="AC301">
            <v>-1.0913936421275139E-11</v>
          </cell>
        </row>
        <row r="302">
          <cell r="D302" t="str">
            <v>8783</v>
          </cell>
          <cell r="E302" t="str">
            <v>韩凯凯</v>
          </cell>
          <cell r="F302">
            <v>39.56</v>
          </cell>
          <cell r="G302">
            <v>2480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4607</v>
          </cell>
          <cell r="N302">
            <v>0</v>
          </cell>
          <cell r="O302">
            <v>0</v>
          </cell>
          <cell r="P302">
            <v>0</v>
          </cell>
          <cell r="Q302">
            <v>200</v>
          </cell>
          <cell r="R302">
            <v>0</v>
          </cell>
          <cell r="S302">
            <v>7287</v>
          </cell>
          <cell r="T302">
            <v>0</v>
          </cell>
          <cell r="U302">
            <v>517.5</v>
          </cell>
          <cell r="V302">
            <v>0</v>
          </cell>
          <cell r="W302">
            <v>0</v>
          </cell>
          <cell r="X302">
            <v>0</v>
          </cell>
          <cell r="Y302">
            <v>517.5</v>
          </cell>
          <cell r="Z302">
            <v>6769.5</v>
          </cell>
          <cell r="AA302" t="str">
            <v>6228480039223943372</v>
          </cell>
          <cell r="AB302">
            <v>7287.00000000001</v>
          </cell>
          <cell r="AC302">
            <v>1.0004441719502211E-11</v>
          </cell>
        </row>
        <row r="303">
          <cell r="D303" t="str">
            <v>8793</v>
          </cell>
          <cell r="E303" t="str">
            <v>王国力</v>
          </cell>
          <cell r="F303">
            <v>32.19</v>
          </cell>
          <cell r="G303">
            <v>2480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3109.8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5589.8</v>
          </cell>
          <cell r="T303">
            <v>0</v>
          </cell>
          <cell r="U303">
            <v>517.5</v>
          </cell>
          <cell r="V303">
            <v>0</v>
          </cell>
          <cell r="W303">
            <v>0</v>
          </cell>
          <cell r="X303">
            <v>0</v>
          </cell>
          <cell r="Y303">
            <v>517.5</v>
          </cell>
          <cell r="Z303">
            <v>5072.3</v>
          </cell>
          <cell r="AA303" t="str">
            <v>6228480038673618070</v>
          </cell>
          <cell r="AB303">
            <v>5589.8</v>
          </cell>
          <cell r="AC303">
            <v>0</v>
          </cell>
        </row>
        <row r="304">
          <cell r="D304" t="str">
            <v>8802</v>
          </cell>
          <cell r="E304" t="str">
            <v>冯伟</v>
          </cell>
          <cell r="F304">
            <v>41.69</v>
          </cell>
          <cell r="G304">
            <v>2480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5232.6899999999996</v>
          </cell>
          <cell r="N304">
            <v>0</v>
          </cell>
          <cell r="O304">
            <v>0</v>
          </cell>
          <cell r="P304">
            <v>0</v>
          </cell>
          <cell r="Q304">
            <v>200</v>
          </cell>
          <cell r="R304">
            <v>0</v>
          </cell>
          <cell r="S304">
            <v>7912.69</v>
          </cell>
          <cell r="T304">
            <v>0</v>
          </cell>
          <cell r="U304">
            <v>517.5</v>
          </cell>
          <cell r="V304">
            <v>0</v>
          </cell>
          <cell r="W304">
            <v>0</v>
          </cell>
          <cell r="X304">
            <v>0</v>
          </cell>
          <cell r="Y304">
            <v>517.5</v>
          </cell>
          <cell r="Z304">
            <v>7395.19</v>
          </cell>
          <cell r="AA304" t="str">
            <v>6228480031172515111</v>
          </cell>
          <cell r="AB304">
            <v>7912.6900000000041</v>
          </cell>
          <cell r="AC304">
            <v>0</v>
          </cell>
        </row>
        <row r="305">
          <cell r="D305" t="str">
            <v>8857</v>
          </cell>
          <cell r="E305" t="str">
            <v>卢勤勤</v>
          </cell>
          <cell r="F305">
            <v>38.44</v>
          </cell>
          <cell r="G305">
            <v>2480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3977.92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22</v>
          </cell>
          <cell r="S305">
            <v>6435.92</v>
          </cell>
          <cell r="T305">
            <v>0</v>
          </cell>
          <cell r="U305">
            <v>517.5</v>
          </cell>
          <cell r="V305">
            <v>0</v>
          </cell>
          <cell r="W305">
            <v>0</v>
          </cell>
          <cell r="X305">
            <v>0</v>
          </cell>
          <cell r="Y305">
            <v>517.5</v>
          </cell>
          <cell r="Z305">
            <v>5918.42</v>
          </cell>
          <cell r="AA305" t="str">
            <v>6228480039077249173</v>
          </cell>
          <cell r="AB305">
            <v>6435.92</v>
          </cell>
          <cell r="AC305">
            <v>0</v>
          </cell>
        </row>
        <row r="306">
          <cell r="D306" t="str">
            <v>8858</v>
          </cell>
          <cell r="E306" t="str">
            <v>宣爱平</v>
          </cell>
          <cell r="F306">
            <v>39.81</v>
          </cell>
          <cell r="G306">
            <v>2480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4168.2700000000004</v>
          </cell>
          <cell r="N306">
            <v>0</v>
          </cell>
          <cell r="O306">
            <v>0</v>
          </cell>
          <cell r="P306">
            <v>0</v>
          </cell>
          <cell r="Q306">
            <v>200</v>
          </cell>
          <cell r="R306">
            <v>24</v>
          </cell>
          <cell r="S306">
            <v>6824.27</v>
          </cell>
          <cell r="T306">
            <v>0</v>
          </cell>
          <cell r="U306">
            <v>517.5</v>
          </cell>
          <cell r="V306">
            <v>0</v>
          </cell>
          <cell r="W306">
            <v>0</v>
          </cell>
          <cell r="X306">
            <v>0</v>
          </cell>
          <cell r="Y306">
            <v>517.5</v>
          </cell>
          <cell r="Z306">
            <v>6306.77</v>
          </cell>
          <cell r="AA306" t="str">
            <v>6228480038042988774</v>
          </cell>
          <cell r="AB306">
            <v>6824.27</v>
          </cell>
          <cell r="AC306">
            <v>0</v>
          </cell>
        </row>
        <row r="307">
          <cell r="D307" t="str">
            <v>8861</v>
          </cell>
          <cell r="E307" t="str">
            <v>李丙银</v>
          </cell>
          <cell r="F307">
            <v>39.5</v>
          </cell>
          <cell r="G307">
            <v>2480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4643.7</v>
          </cell>
          <cell r="N307">
            <v>0</v>
          </cell>
          <cell r="O307">
            <v>0</v>
          </cell>
          <cell r="P307">
            <v>0</v>
          </cell>
          <cell r="Q307">
            <v>225</v>
          </cell>
          <cell r="R307">
            <v>22</v>
          </cell>
          <cell r="S307">
            <v>7326.7</v>
          </cell>
          <cell r="T307">
            <v>0</v>
          </cell>
          <cell r="U307">
            <v>517.5</v>
          </cell>
          <cell r="V307">
            <v>0</v>
          </cell>
          <cell r="W307">
            <v>0</v>
          </cell>
          <cell r="X307">
            <v>0</v>
          </cell>
          <cell r="Y307">
            <v>517.5</v>
          </cell>
          <cell r="Z307">
            <v>6809.2</v>
          </cell>
          <cell r="AA307" t="str">
            <v>6230522080011829478</v>
          </cell>
          <cell r="AB307">
            <v>7326.7000000000007</v>
          </cell>
          <cell r="AC307">
            <v>0</v>
          </cell>
        </row>
        <row r="308">
          <cell r="D308" t="str">
            <v>8866</v>
          </cell>
          <cell r="E308" t="str">
            <v>兰文明</v>
          </cell>
          <cell r="F308">
            <v>42.75</v>
          </cell>
          <cell r="G308">
            <v>2480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5604.7</v>
          </cell>
          <cell r="N308">
            <v>0</v>
          </cell>
          <cell r="O308">
            <v>0</v>
          </cell>
          <cell r="P308">
            <v>0</v>
          </cell>
          <cell r="Q308">
            <v>200</v>
          </cell>
          <cell r="R308">
            <v>0</v>
          </cell>
          <cell r="S308">
            <v>8284.7000000000007</v>
          </cell>
          <cell r="T308">
            <v>0</v>
          </cell>
          <cell r="U308">
            <v>517.5</v>
          </cell>
          <cell r="V308">
            <v>0</v>
          </cell>
          <cell r="W308">
            <v>0</v>
          </cell>
          <cell r="X308">
            <v>0</v>
          </cell>
          <cell r="Y308">
            <v>517.5</v>
          </cell>
          <cell r="Z308">
            <v>7767.2</v>
          </cell>
          <cell r="AA308" t="str">
            <v>6228480038967118878</v>
          </cell>
          <cell r="AB308">
            <v>8284.6999999999898</v>
          </cell>
          <cell r="AC308">
            <v>0</v>
          </cell>
        </row>
        <row r="309">
          <cell r="D309" t="str">
            <v>8881</v>
          </cell>
          <cell r="E309" t="str">
            <v>江慧</v>
          </cell>
          <cell r="F309">
            <v>35.25</v>
          </cell>
          <cell r="G309">
            <v>2480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3336.25</v>
          </cell>
          <cell r="N309">
            <v>0</v>
          </cell>
          <cell r="O309">
            <v>0</v>
          </cell>
          <cell r="P309">
            <v>0</v>
          </cell>
          <cell r="Q309">
            <v>200</v>
          </cell>
          <cell r="R309">
            <v>2</v>
          </cell>
          <cell r="S309">
            <v>6014.25</v>
          </cell>
          <cell r="T309">
            <v>0</v>
          </cell>
          <cell r="U309">
            <v>517.5</v>
          </cell>
          <cell r="V309">
            <v>0</v>
          </cell>
          <cell r="W309">
            <v>0</v>
          </cell>
          <cell r="X309">
            <v>0</v>
          </cell>
          <cell r="Y309">
            <v>517.5</v>
          </cell>
          <cell r="Z309">
            <v>5496.75</v>
          </cell>
          <cell r="AA309" t="str">
            <v>6228480039263473371</v>
          </cell>
          <cell r="AB309">
            <v>6014.25</v>
          </cell>
          <cell r="AC309">
            <v>0</v>
          </cell>
        </row>
        <row r="310">
          <cell r="D310" t="str">
            <v>8893</v>
          </cell>
          <cell r="E310" t="str">
            <v>闻海涛</v>
          </cell>
          <cell r="F310">
            <v>42.56</v>
          </cell>
          <cell r="G310">
            <v>2480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5138.24</v>
          </cell>
          <cell r="N310">
            <v>0</v>
          </cell>
          <cell r="O310">
            <v>0</v>
          </cell>
          <cell r="P310">
            <v>0</v>
          </cell>
          <cell r="Q310">
            <v>200</v>
          </cell>
          <cell r="R310">
            <v>2</v>
          </cell>
          <cell r="S310">
            <v>7816.24</v>
          </cell>
          <cell r="T310">
            <v>0</v>
          </cell>
          <cell r="U310">
            <v>517.5</v>
          </cell>
          <cell r="V310">
            <v>0</v>
          </cell>
          <cell r="W310">
            <v>0</v>
          </cell>
          <cell r="X310">
            <v>0</v>
          </cell>
          <cell r="Y310">
            <v>517.5</v>
          </cell>
          <cell r="Z310">
            <v>7298.74</v>
          </cell>
          <cell r="AA310" t="str">
            <v>6228480038029989472</v>
          </cell>
          <cell r="AB310">
            <v>7816.2400000000007</v>
          </cell>
          <cell r="AC310">
            <v>0</v>
          </cell>
        </row>
        <row r="311">
          <cell r="D311" t="str">
            <v>8899</v>
          </cell>
          <cell r="E311" t="str">
            <v>罗岚清</v>
          </cell>
          <cell r="F311">
            <v>37.94</v>
          </cell>
          <cell r="G311">
            <v>2480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3020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5500</v>
          </cell>
          <cell r="T311">
            <v>0</v>
          </cell>
          <cell r="U311">
            <v>517.5</v>
          </cell>
          <cell r="V311">
            <v>0</v>
          </cell>
          <cell r="W311">
            <v>0</v>
          </cell>
          <cell r="X311">
            <v>0</v>
          </cell>
          <cell r="Y311">
            <v>517.5</v>
          </cell>
          <cell r="Z311">
            <v>4982.5</v>
          </cell>
          <cell r="AA311" t="str">
            <v>6228480039049969379</v>
          </cell>
          <cell r="AB311">
            <v>5499.9999999999836</v>
          </cell>
          <cell r="AC311">
            <v>-1.6370904631912708E-11</v>
          </cell>
        </row>
        <row r="312">
          <cell r="D312" t="str">
            <v>8901</v>
          </cell>
          <cell r="E312" t="str">
            <v>李昆</v>
          </cell>
          <cell r="F312">
            <v>38.19</v>
          </cell>
          <cell r="G312">
            <v>2480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1808</v>
          </cell>
          <cell r="N312">
            <v>0</v>
          </cell>
          <cell r="O312">
            <v>0</v>
          </cell>
          <cell r="P312">
            <v>0</v>
          </cell>
          <cell r="Q312">
            <v>200</v>
          </cell>
          <cell r="R312">
            <v>50</v>
          </cell>
          <cell r="S312">
            <v>4438</v>
          </cell>
          <cell r="T312">
            <v>0</v>
          </cell>
          <cell r="U312">
            <v>517.5</v>
          </cell>
          <cell r="V312">
            <v>0</v>
          </cell>
          <cell r="W312">
            <v>0</v>
          </cell>
          <cell r="X312">
            <v>0</v>
          </cell>
          <cell r="Y312">
            <v>517.5</v>
          </cell>
          <cell r="Z312">
            <v>3920.5</v>
          </cell>
          <cell r="AA312" t="str">
            <v>6228480039283848073</v>
          </cell>
          <cell r="AB312">
            <v>4438.0000000000009</v>
          </cell>
          <cell r="AC312">
            <v>0</v>
          </cell>
        </row>
        <row r="313">
          <cell r="D313" t="str">
            <v>8917</v>
          </cell>
          <cell r="E313" t="str">
            <v>吕本存</v>
          </cell>
          <cell r="F313">
            <v>43.81</v>
          </cell>
          <cell r="G313">
            <v>2480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3906.35</v>
          </cell>
          <cell r="N313">
            <v>0</v>
          </cell>
          <cell r="O313">
            <v>0</v>
          </cell>
          <cell r="P313">
            <v>0</v>
          </cell>
          <cell r="Q313">
            <v>200</v>
          </cell>
          <cell r="R313">
            <v>0</v>
          </cell>
          <cell r="S313">
            <v>6586.35</v>
          </cell>
          <cell r="T313">
            <v>0</v>
          </cell>
          <cell r="U313">
            <v>517.5</v>
          </cell>
          <cell r="V313">
            <v>0</v>
          </cell>
          <cell r="W313">
            <v>0</v>
          </cell>
          <cell r="X313">
            <v>0</v>
          </cell>
          <cell r="Y313">
            <v>517.5</v>
          </cell>
          <cell r="Z313">
            <v>6068.85</v>
          </cell>
          <cell r="AA313" t="str">
            <v>6228482399553046974</v>
          </cell>
          <cell r="AB313">
            <v>6586.3500000000149</v>
          </cell>
          <cell r="AC313">
            <v>1.4551915228366852E-11</v>
          </cell>
        </row>
        <row r="314">
          <cell r="D314" t="str">
            <v>8919</v>
          </cell>
          <cell r="E314" t="str">
            <v>贾翠红</v>
          </cell>
          <cell r="F314">
            <v>41.81</v>
          </cell>
          <cell r="G314">
            <v>2480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3624.26</v>
          </cell>
          <cell r="N314">
            <v>0</v>
          </cell>
          <cell r="O314">
            <v>0</v>
          </cell>
          <cell r="P314">
            <v>0</v>
          </cell>
          <cell r="Q314">
            <v>200</v>
          </cell>
          <cell r="R314">
            <v>18</v>
          </cell>
          <cell r="S314">
            <v>6286.26</v>
          </cell>
          <cell r="T314">
            <v>0</v>
          </cell>
          <cell r="U314">
            <v>517.5</v>
          </cell>
          <cell r="V314">
            <v>0</v>
          </cell>
          <cell r="W314">
            <v>0</v>
          </cell>
          <cell r="X314">
            <v>0</v>
          </cell>
          <cell r="Y314">
            <v>517.5</v>
          </cell>
          <cell r="Z314">
            <v>5768.76</v>
          </cell>
          <cell r="AA314" t="str">
            <v>6228480039052572375</v>
          </cell>
          <cell r="AB314">
            <v>6286.26</v>
          </cell>
          <cell r="AC314">
            <v>0</v>
          </cell>
        </row>
        <row r="315">
          <cell r="D315" t="str">
            <v>8927</v>
          </cell>
          <cell r="E315" t="str">
            <v>杨锐</v>
          </cell>
          <cell r="F315">
            <v>39.380000000000003</v>
          </cell>
          <cell r="G315">
            <v>2480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3230.1</v>
          </cell>
          <cell r="N315">
            <v>0</v>
          </cell>
          <cell r="O315">
            <v>0</v>
          </cell>
          <cell r="P315">
            <v>0</v>
          </cell>
          <cell r="Q315">
            <v>200</v>
          </cell>
          <cell r="R315">
            <v>20</v>
          </cell>
          <cell r="S315">
            <v>5890.1</v>
          </cell>
          <cell r="T315">
            <v>0</v>
          </cell>
          <cell r="U315">
            <v>517.5</v>
          </cell>
          <cell r="V315">
            <v>0</v>
          </cell>
          <cell r="W315">
            <v>0</v>
          </cell>
          <cell r="X315">
            <v>0</v>
          </cell>
          <cell r="Y315">
            <v>517.5</v>
          </cell>
          <cell r="Z315">
            <v>5372.6</v>
          </cell>
          <cell r="AA315" t="str">
            <v>6228480039302697170</v>
          </cell>
          <cell r="AB315">
            <v>5890.1</v>
          </cell>
          <cell r="AC315">
            <v>0</v>
          </cell>
        </row>
        <row r="316">
          <cell r="D316" t="str">
            <v>8928</v>
          </cell>
          <cell r="E316" t="str">
            <v>郭艳玲</v>
          </cell>
          <cell r="F316">
            <v>37</v>
          </cell>
          <cell r="G316">
            <v>2480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3625</v>
          </cell>
          <cell r="N316">
            <v>0</v>
          </cell>
          <cell r="O316">
            <v>0</v>
          </cell>
          <cell r="P316">
            <v>0</v>
          </cell>
          <cell r="Q316">
            <v>5</v>
          </cell>
          <cell r="R316">
            <v>4</v>
          </cell>
          <cell r="S316">
            <v>6106</v>
          </cell>
          <cell r="T316">
            <v>0</v>
          </cell>
          <cell r="U316">
            <v>517.5</v>
          </cell>
          <cell r="V316">
            <v>0</v>
          </cell>
          <cell r="W316">
            <v>0</v>
          </cell>
          <cell r="X316">
            <v>0</v>
          </cell>
          <cell r="Y316">
            <v>517.5</v>
          </cell>
          <cell r="Z316">
            <v>5588.5</v>
          </cell>
          <cell r="AA316" t="str">
            <v>6228480039302497977</v>
          </cell>
          <cell r="AB316">
            <v>6106</v>
          </cell>
          <cell r="AC316">
            <v>0</v>
          </cell>
        </row>
        <row r="317">
          <cell r="D317" t="str">
            <v>8932</v>
          </cell>
          <cell r="E317" t="str">
            <v>简新云</v>
          </cell>
          <cell r="F317">
            <v>42</v>
          </cell>
          <cell r="G317">
            <v>2480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2980</v>
          </cell>
          <cell r="N317">
            <v>0</v>
          </cell>
          <cell r="O317">
            <v>0</v>
          </cell>
          <cell r="P317">
            <v>0</v>
          </cell>
          <cell r="Q317">
            <v>200</v>
          </cell>
          <cell r="R317">
            <v>6</v>
          </cell>
          <cell r="S317">
            <v>5654</v>
          </cell>
          <cell r="T317">
            <v>0</v>
          </cell>
          <cell r="U317">
            <v>517.5</v>
          </cell>
          <cell r="V317">
            <v>0</v>
          </cell>
          <cell r="W317">
            <v>0</v>
          </cell>
          <cell r="X317">
            <v>0</v>
          </cell>
          <cell r="Y317">
            <v>517.5</v>
          </cell>
          <cell r="Z317">
            <v>5136.5</v>
          </cell>
          <cell r="AA317" t="str">
            <v>6228480039286773070</v>
          </cell>
          <cell r="AB317">
            <v>5654</v>
          </cell>
          <cell r="AC317">
            <v>0</v>
          </cell>
        </row>
        <row r="318">
          <cell r="D318" t="str">
            <v>8933</v>
          </cell>
          <cell r="E318" t="str">
            <v>覃邦香</v>
          </cell>
          <cell r="F318">
            <v>39.880000000000003</v>
          </cell>
          <cell r="G318">
            <v>2480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3756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6236</v>
          </cell>
          <cell r="T318">
            <v>0</v>
          </cell>
          <cell r="U318">
            <v>517.5</v>
          </cell>
          <cell r="V318">
            <v>0</v>
          </cell>
          <cell r="W318">
            <v>0</v>
          </cell>
          <cell r="X318">
            <v>0</v>
          </cell>
          <cell r="Y318">
            <v>517.5</v>
          </cell>
          <cell r="Z318">
            <v>5718.5</v>
          </cell>
          <cell r="AA318" t="str">
            <v>6228480604740680516</v>
          </cell>
          <cell r="AB318">
            <v>6236.0000000000127</v>
          </cell>
          <cell r="AC318">
            <v>1.2732925824820995E-11</v>
          </cell>
        </row>
        <row r="319">
          <cell r="D319" t="str">
            <v>8934</v>
          </cell>
          <cell r="E319" t="str">
            <v>李建刚</v>
          </cell>
          <cell r="F319">
            <v>12</v>
          </cell>
          <cell r="G319">
            <v>2480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-785.2</v>
          </cell>
          <cell r="N319">
            <v>0</v>
          </cell>
          <cell r="O319">
            <v>0</v>
          </cell>
          <cell r="P319">
            <v>0</v>
          </cell>
          <cell r="Q319">
            <v>5</v>
          </cell>
          <cell r="R319">
            <v>29</v>
          </cell>
          <cell r="S319">
            <v>1670.8</v>
          </cell>
          <cell r="T319">
            <v>0</v>
          </cell>
          <cell r="U319">
            <v>517.5</v>
          </cell>
          <cell r="V319">
            <v>0</v>
          </cell>
          <cell r="W319">
            <v>0</v>
          </cell>
          <cell r="X319">
            <v>0</v>
          </cell>
          <cell r="Y319">
            <v>517.5</v>
          </cell>
          <cell r="Z319">
            <v>1153.3</v>
          </cell>
          <cell r="AA319" t="str">
            <v>6228480038739728970</v>
          </cell>
          <cell r="AB319">
            <v>1670.7999999999961</v>
          </cell>
          <cell r="AC319">
            <v>-3.865352482534945E-12</v>
          </cell>
        </row>
        <row r="320">
          <cell r="D320" t="str">
            <v>8941</v>
          </cell>
          <cell r="E320" t="str">
            <v>陆瑛</v>
          </cell>
          <cell r="F320">
            <v>40.81</v>
          </cell>
          <cell r="G320">
            <v>2480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1588.4</v>
          </cell>
          <cell r="N320">
            <v>0</v>
          </cell>
          <cell r="O320">
            <v>0</v>
          </cell>
          <cell r="P320">
            <v>0</v>
          </cell>
          <cell r="Q320">
            <v>100</v>
          </cell>
          <cell r="R320">
            <v>82</v>
          </cell>
          <cell r="S320">
            <v>4086.4</v>
          </cell>
          <cell r="T320">
            <v>0</v>
          </cell>
          <cell r="U320">
            <v>517.5</v>
          </cell>
          <cell r="V320">
            <v>0</v>
          </cell>
          <cell r="W320">
            <v>0</v>
          </cell>
          <cell r="X320">
            <v>0</v>
          </cell>
          <cell r="Y320">
            <v>517.5</v>
          </cell>
          <cell r="Z320">
            <v>3568.9</v>
          </cell>
          <cell r="AA320" t="str">
            <v>6228480038509866273</v>
          </cell>
          <cell r="AB320">
            <v>4086.3999999999987</v>
          </cell>
          <cell r="AC320">
            <v>0</v>
          </cell>
        </row>
        <row r="321">
          <cell r="D321" t="str">
            <v>8942</v>
          </cell>
          <cell r="E321" t="str">
            <v>陆燕</v>
          </cell>
          <cell r="F321">
            <v>41</v>
          </cell>
          <cell r="G321">
            <v>2480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2979.4</v>
          </cell>
          <cell r="N321">
            <v>0</v>
          </cell>
          <cell r="O321">
            <v>0</v>
          </cell>
          <cell r="P321">
            <v>0</v>
          </cell>
          <cell r="Q321">
            <v>100</v>
          </cell>
          <cell r="R321">
            <v>0</v>
          </cell>
          <cell r="S321">
            <v>5559.4</v>
          </cell>
          <cell r="T321">
            <v>0</v>
          </cell>
          <cell r="U321">
            <v>517.5</v>
          </cell>
          <cell r="V321">
            <v>0</v>
          </cell>
          <cell r="W321">
            <v>0</v>
          </cell>
          <cell r="X321">
            <v>0</v>
          </cell>
          <cell r="Y321">
            <v>517.5</v>
          </cell>
          <cell r="Z321">
            <v>5041.8999999999996</v>
          </cell>
          <cell r="AA321" t="str">
            <v>6228480038509866174</v>
          </cell>
          <cell r="AB321">
            <v>5559.400000000016</v>
          </cell>
          <cell r="AC321">
            <v>1.6370904631912708E-11</v>
          </cell>
        </row>
        <row r="322">
          <cell r="D322" t="str">
            <v>8948</v>
          </cell>
          <cell r="E322" t="str">
            <v>王琴</v>
          </cell>
          <cell r="F322">
            <v>41.44</v>
          </cell>
          <cell r="G322">
            <v>2480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4647.68</v>
          </cell>
          <cell r="N322">
            <v>0</v>
          </cell>
          <cell r="O322">
            <v>0</v>
          </cell>
          <cell r="P322">
            <v>0</v>
          </cell>
          <cell r="Q322">
            <v>200</v>
          </cell>
          <cell r="R322">
            <v>0</v>
          </cell>
          <cell r="S322">
            <v>7327.68</v>
          </cell>
          <cell r="T322">
            <v>0</v>
          </cell>
          <cell r="U322">
            <v>517.5</v>
          </cell>
          <cell r="V322">
            <v>0</v>
          </cell>
          <cell r="W322">
            <v>0</v>
          </cell>
          <cell r="X322">
            <v>0</v>
          </cell>
          <cell r="Y322">
            <v>517.5</v>
          </cell>
          <cell r="Z322">
            <v>6810.18</v>
          </cell>
          <cell r="AA322" t="str">
            <v>6228480038604850875</v>
          </cell>
          <cell r="AB322">
            <v>7327.6799999999994</v>
          </cell>
          <cell r="AC322">
            <v>0</v>
          </cell>
        </row>
        <row r="323">
          <cell r="D323" t="str">
            <v>8956</v>
          </cell>
          <cell r="E323" t="str">
            <v>朱金兵</v>
          </cell>
          <cell r="F323">
            <v>40.56</v>
          </cell>
          <cell r="G323">
            <v>2480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4252.96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6732.96</v>
          </cell>
          <cell r="T323">
            <v>0</v>
          </cell>
          <cell r="U323">
            <v>517.5</v>
          </cell>
          <cell r="V323">
            <v>0</v>
          </cell>
          <cell r="W323">
            <v>0</v>
          </cell>
          <cell r="X323">
            <v>0</v>
          </cell>
          <cell r="Y323">
            <v>517.5</v>
          </cell>
          <cell r="Z323">
            <v>6215.46</v>
          </cell>
          <cell r="AA323" t="str">
            <v>6228480039308116779</v>
          </cell>
          <cell r="AB323">
            <v>6732.96</v>
          </cell>
          <cell r="AC323">
            <v>0</v>
          </cell>
        </row>
        <row r="324">
          <cell r="D324" t="str">
            <v>8957</v>
          </cell>
          <cell r="E324" t="str">
            <v>郭忠</v>
          </cell>
          <cell r="F324">
            <v>39.31</v>
          </cell>
          <cell r="G324">
            <v>2480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3561</v>
          </cell>
          <cell r="N324">
            <v>0</v>
          </cell>
          <cell r="O324">
            <v>0</v>
          </cell>
          <cell r="P324">
            <v>0</v>
          </cell>
          <cell r="Q324">
            <v>200</v>
          </cell>
          <cell r="R324">
            <v>170</v>
          </cell>
          <cell r="S324">
            <v>6071</v>
          </cell>
          <cell r="T324">
            <v>0</v>
          </cell>
          <cell r="U324">
            <v>517.5</v>
          </cell>
          <cell r="V324">
            <v>0</v>
          </cell>
          <cell r="W324">
            <v>0</v>
          </cell>
          <cell r="X324">
            <v>0</v>
          </cell>
          <cell r="Y324">
            <v>517.5</v>
          </cell>
          <cell r="Z324">
            <v>5553.5</v>
          </cell>
          <cell r="AA324" t="str">
            <v>6228480039308109873</v>
          </cell>
          <cell r="AB324">
            <v>6070.9999999999973</v>
          </cell>
          <cell r="AC324">
            <v>0</v>
          </cell>
        </row>
        <row r="325">
          <cell r="D325" t="str">
            <v>8959</v>
          </cell>
          <cell r="E325" t="str">
            <v>曹凤娟</v>
          </cell>
          <cell r="F325">
            <v>39</v>
          </cell>
          <cell r="G325">
            <v>2480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2980</v>
          </cell>
          <cell r="N325">
            <v>0</v>
          </cell>
          <cell r="O325">
            <v>0</v>
          </cell>
          <cell r="P325">
            <v>0</v>
          </cell>
          <cell r="Q325">
            <v>200</v>
          </cell>
          <cell r="R325">
            <v>0</v>
          </cell>
          <cell r="S325">
            <v>5660</v>
          </cell>
          <cell r="T325">
            <v>0</v>
          </cell>
          <cell r="U325">
            <v>517.5</v>
          </cell>
          <cell r="V325">
            <v>0</v>
          </cell>
          <cell r="W325">
            <v>0</v>
          </cell>
          <cell r="X325">
            <v>0</v>
          </cell>
          <cell r="Y325">
            <v>517.5</v>
          </cell>
          <cell r="Z325">
            <v>5142.5</v>
          </cell>
          <cell r="AA325" t="str">
            <v>6228480039308109071</v>
          </cell>
          <cell r="AB325">
            <v>5660</v>
          </cell>
          <cell r="AC325">
            <v>0</v>
          </cell>
        </row>
        <row r="326">
          <cell r="D326" t="str">
            <v>8960</v>
          </cell>
          <cell r="E326" t="str">
            <v>徐燕文</v>
          </cell>
          <cell r="F326">
            <v>41.75</v>
          </cell>
          <cell r="G326">
            <v>2480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4556.1000000000004</v>
          </cell>
          <cell r="N326">
            <v>0</v>
          </cell>
          <cell r="O326">
            <v>0</v>
          </cell>
          <cell r="P326">
            <v>0</v>
          </cell>
          <cell r="Q326">
            <v>200</v>
          </cell>
          <cell r="R326">
            <v>10</v>
          </cell>
          <cell r="S326">
            <v>7226.1</v>
          </cell>
          <cell r="T326">
            <v>0</v>
          </cell>
          <cell r="U326">
            <v>517.5</v>
          </cell>
          <cell r="V326">
            <v>0</v>
          </cell>
          <cell r="W326">
            <v>0</v>
          </cell>
          <cell r="X326">
            <v>0</v>
          </cell>
          <cell r="Y326">
            <v>517.5</v>
          </cell>
          <cell r="Z326">
            <v>6708.6</v>
          </cell>
          <cell r="AA326" t="str">
            <v>6228482309211819779</v>
          </cell>
          <cell r="AB326">
            <v>7226.0999999999894</v>
          </cell>
          <cell r="AC326">
            <v>-1.0913936421275139E-11</v>
          </cell>
        </row>
        <row r="327">
          <cell r="D327" t="str">
            <v>8975</v>
          </cell>
          <cell r="E327" t="str">
            <v>胡祥巧</v>
          </cell>
          <cell r="F327">
            <v>34.880000000000003</v>
          </cell>
          <cell r="G327">
            <v>2480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2228.8000000000002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4708.8</v>
          </cell>
          <cell r="T327">
            <v>0</v>
          </cell>
          <cell r="U327">
            <v>517.5</v>
          </cell>
          <cell r="V327">
            <v>0</v>
          </cell>
          <cell r="W327">
            <v>0</v>
          </cell>
          <cell r="X327">
            <v>0</v>
          </cell>
          <cell r="Y327">
            <v>517.5</v>
          </cell>
          <cell r="Z327">
            <v>4191.3</v>
          </cell>
          <cell r="AA327" t="str">
            <v>6228480039327985576</v>
          </cell>
          <cell r="AB327">
            <v>4708.8</v>
          </cell>
          <cell r="AC327">
            <v>0</v>
          </cell>
        </row>
        <row r="328">
          <cell r="D328" t="str">
            <v>8978</v>
          </cell>
          <cell r="E328" t="str">
            <v>孙启文</v>
          </cell>
          <cell r="F328">
            <v>12.13</v>
          </cell>
          <cell r="G328">
            <v>2480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-1085.05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1394.95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1394.95</v>
          </cell>
          <cell r="AA328" t="str">
            <v>6228480038509869079</v>
          </cell>
          <cell r="AB328">
            <v>1394.95</v>
          </cell>
          <cell r="AC328">
            <v>0</v>
          </cell>
        </row>
        <row r="329">
          <cell r="D329" t="str">
            <v>8983</v>
          </cell>
          <cell r="E329" t="str">
            <v>王应贤</v>
          </cell>
          <cell r="F329">
            <v>28.06</v>
          </cell>
          <cell r="G329">
            <v>2480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1308.0999999999999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3788.1</v>
          </cell>
          <cell r="T329">
            <v>0</v>
          </cell>
          <cell r="U329">
            <v>517.5</v>
          </cell>
          <cell r="V329">
            <v>0</v>
          </cell>
          <cell r="W329">
            <v>0</v>
          </cell>
          <cell r="X329">
            <v>0</v>
          </cell>
          <cell r="Y329">
            <v>517.5</v>
          </cell>
          <cell r="Z329">
            <v>3270.6</v>
          </cell>
          <cell r="AA329" t="str">
            <v>6228480038057490377</v>
          </cell>
          <cell r="AB329">
            <v>3788.1</v>
          </cell>
          <cell r="AC329">
            <v>0</v>
          </cell>
        </row>
        <row r="330">
          <cell r="D330" t="str">
            <v>8985</v>
          </cell>
          <cell r="E330" t="str">
            <v>冯远儒</v>
          </cell>
          <cell r="F330">
            <v>40.31</v>
          </cell>
          <cell r="G330">
            <v>2480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2760.3</v>
          </cell>
          <cell r="N330">
            <v>0</v>
          </cell>
          <cell r="O330">
            <v>0</v>
          </cell>
          <cell r="P330">
            <v>0</v>
          </cell>
          <cell r="Q330">
            <v>200</v>
          </cell>
          <cell r="R330">
            <v>17</v>
          </cell>
          <cell r="S330">
            <v>5423.3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5423.3</v>
          </cell>
          <cell r="AA330" t="str">
            <v>6228480039327990873</v>
          </cell>
          <cell r="AB330">
            <v>5423.3</v>
          </cell>
          <cell r="AC330">
            <v>0</v>
          </cell>
        </row>
        <row r="331">
          <cell r="D331" t="str">
            <v>8988</v>
          </cell>
          <cell r="E331" t="str">
            <v>陈慧</v>
          </cell>
          <cell r="F331">
            <v>39.380000000000003</v>
          </cell>
          <cell r="G331">
            <v>2480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2840.4</v>
          </cell>
          <cell r="N331">
            <v>0</v>
          </cell>
          <cell r="O331">
            <v>0</v>
          </cell>
          <cell r="P331">
            <v>0</v>
          </cell>
          <cell r="Q331">
            <v>100</v>
          </cell>
          <cell r="R331">
            <v>0</v>
          </cell>
          <cell r="S331">
            <v>5420.4</v>
          </cell>
          <cell r="T331">
            <v>0</v>
          </cell>
          <cell r="U331">
            <v>517.5</v>
          </cell>
          <cell r="V331">
            <v>0</v>
          </cell>
          <cell r="W331">
            <v>0</v>
          </cell>
          <cell r="X331">
            <v>0</v>
          </cell>
          <cell r="Y331">
            <v>517.5</v>
          </cell>
          <cell r="Z331">
            <v>4902.8999999999996</v>
          </cell>
          <cell r="AA331" t="str">
            <v>6228480039308107075</v>
          </cell>
          <cell r="AB331">
            <v>5420.4000000000151</v>
          </cell>
          <cell r="AC331">
            <v>1.546140993013978E-11</v>
          </cell>
        </row>
        <row r="332">
          <cell r="D332" t="str">
            <v>8989</v>
          </cell>
          <cell r="E332" t="str">
            <v>周清清</v>
          </cell>
          <cell r="F332">
            <v>6.19</v>
          </cell>
          <cell r="G332">
            <v>2480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-1774.34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705.66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705.66</v>
          </cell>
          <cell r="AA332" t="str">
            <v>6228480038739745271</v>
          </cell>
          <cell r="AB332">
            <v>705.66000000000008</v>
          </cell>
          <cell r="AC332">
            <v>0</v>
          </cell>
        </row>
        <row r="333">
          <cell r="D333" t="str">
            <v>8990</v>
          </cell>
          <cell r="E333" t="str">
            <v>康铭</v>
          </cell>
          <cell r="F333">
            <v>11.88</v>
          </cell>
          <cell r="G333">
            <v>2480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-1125.68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1354.32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1354.32</v>
          </cell>
          <cell r="AA333" t="str">
            <v>6228480039265651271</v>
          </cell>
          <cell r="AB333">
            <v>1354.3200000000002</v>
          </cell>
          <cell r="AC333">
            <v>0</v>
          </cell>
        </row>
        <row r="334">
          <cell r="D334" t="str">
            <v>8993</v>
          </cell>
          <cell r="E334" t="str">
            <v>杨玉凤</v>
          </cell>
          <cell r="F334">
            <v>39.19</v>
          </cell>
          <cell r="G334">
            <v>2480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1987.66</v>
          </cell>
          <cell r="N334">
            <v>0</v>
          </cell>
          <cell r="O334">
            <v>0</v>
          </cell>
          <cell r="P334">
            <v>0</v>
          </cell>
          <cell r="Q334">
            <v>100</v>
          </cell>
          <cell r="R334">
            <v>0</v>
          </cell>
          <cell r="S334">
            <v>4567.66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4567.66</v>
          </cell>
          <cell r="AA334" t="str">
            <v>6228480039327994578</v>
          </cell>
          <cell r="AB334">
            <v>4567.66</v>
          </cell>
          <cell r="AC334">
            <v>0</v>
          </cell>
        </row>
        <row r="335">
          <cell r="D335" t="str">
            <v>8994</v>
          </cell>
          <cell r="E335" t="str">
            <v>梅亮</v>
          </cell>
          <cell r="F335">
            <v>34.44</v>
          </cell>
          <cell r="G335">
            <v>2480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3785.3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6265.3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6265.3</v>
          </cell>
          <cell r="AA335" t="str">
            <v>6228480039327987374</v>
          </cell>
          <cell r="AB335">
            <v>6265.3000000000075</v>
          </cell>
          <cell r="AC335">
            <v>7.2759576141834259E-12</v>
          </cell>
        </row>
        <row r="336">
          <cell r="D336" t="str">
            <v>8996</v>
          </cell>
          <cell r="E336" t="str">
            <v>李军</v>
          </cell>
          <cell r="F336">
            <v>30.5</v>
          </cell>
          <cell r="G336">
            <v>2480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2705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5185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5185</v>
          </cell>
          <cell r="AA336" t="str">
            <v>6228480039327993570</v>
          </cell>
          <cell r="AB336">
            <v>5185</v>
          </cell>
          <cell r="AC336">
            <v>0</v>
          </cell>
        </row>
        <row r="337">
          <cell r="D337" t="str">
            <v>8997</v>
          </cell>
          <cell r="E337" t="str">
            <v>王俊峰</v>
          </cell>
          <cell r="F337">
            <v>40.94</v>
          </cell>
          <cell r="G337">
            <v>2480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2649.7</v>
          </cell>
          <cell r="N337">
            <v>0</v>
          </cell>
          <cell r="O337">
            <v>0</v>
          </cell>
          <cell r="P337">
            <v>0</v>
          </cell>
          <cell r="Q337">
            <v>200</v>
          </cell>
          <cell r="R337">
            <v>0</v>
          </cell>
          <cell r="S337">
            <v>5329.7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5329.7</v>
          </cell>
          <cell r="AA337" t="str">
            <v>6228480039255966275</v>
          </cell>
          <cell r="AB337">
            <v>5329.699999999988</v>
          </cell>
          <cell r="AC337">
            <v>-1.1823431123048067E-11</v>
          </cell>
        </row>
        <row r="338">
          <cell r="D338" t="str">
            <v>8998</v>
          </cell>
          <cell r="E338" t="str">
            <v>田永利</v>
          </cell>
          <cell r="F338">
            <v>37.25</v>
          </cell>
          <cell r="G338">
            <v>2480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2957.7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5437.7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5437.7</v>
          </cell>
          <cell r="AA338" t="str">
            <v>6230521290036649378</v>
          </cell>
          <cell r="AB338">
            <v>5437.7000000000044</v>
          </cell>
          <cell r="AC338">
            <v>0</v>
          </cell>
        </row>
        <row r="339">
          <cell r="D339" t="str">
            <v>8999</v>
          </cell>
          <cell r="E339" t="str">
            <v>田卫星</v>
          </cell>
          <cell r="F339">
            <v>39.75</v>
          </cell>
          <cell r="G339">
            <v>2480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2806</v>
          </cell>
          <cell r="N339">
            <v>0</v>
          </cell>
          <cell r="O339">
            <v>0</v>
          </cell>
          <cell r="P339">
            <v>0</v>
          </cell>
          <cell r="Q339">
            <v>100</v>
          </cell>
          <cell r="R339">
            <v>0</v>
          </cell>
          <cell r="S339">
            <v>5386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5386</v>
          </cell>
          <cell r="AA339" t="str">
            <v>6228480039327985873</v>
          </cell>
          <cell r="AB339">
            <v>5386.0000000000118</v>
          </cell>
          <cell r="AC339">
            <v>1.1823431123048067E-11</v>
          </cell>
        </row>
        <row r="340">
          <cell r="D340" t="str">
            <v>9000</v>
          </cell>
          <cell r="E340" t="str">
            <v>曾琴</v>
          </cell>
          <cell r="F340">
            <v>36.69</v>
          </cell>
          <cell r="G340">
            <v>2480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1702.66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4182.66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4182.66</v>
          </cell>
          <cell r="AA340" t="str">
            <v>6228480030892936615</v>
          </cell>
          <cell r="AB340">
            <v>4182.66</v>
          </cell>
          <cell r="AC340">
            <v>0</v>
          </cell>
        </row>
        <row r="341">
          <cell r="D341" t="str">
            <v>9002</v>
          </cell>
          <cell r="E341" t="str">
            <v>琚慧萍</v>
          </cell>
          <cell r="F341">
            <v>36.25</v>
          </cell>
          <cell r="G341">
            <v>2480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2776.25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5256.25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5256.25</v>
          </cell>
          <cell r="AA341" t="str">
            <v>6228480038955875372</v>
          </cell>
          <cell r="AB341">
            <v>5256.25</v>
          </cell>
          <cell r="AC341">
            <v>0</v>
          </cell>
        </row>
        <row r="342">
          <cell r="D342" t="str">
            <v>9003</v>
          </cell>
          <cell r="E342" t="str">
            <v>戴小琴</v>
          </cell>
          <cell r="F342">
            <v>36.81</v>
          </cell>
          <cell r="G342">
            <v>2480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2268.4899999999998</v>
          </cell>
          <cell r="N342">
            <v>0</v>
          </cell>
          <cell r="O342">
            <v>0</v>
          </cell>
          <cell r="P342">
            <v>0</v>
          </cell>
          <cell r="Q342">
            <v>100</v>
          </cell>
          <cell r="R342">
            <v>0</v>
          </cell>
          <cell r="S342">
            <v>4848.49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4848.49</v>
          </cell>
          <cell r="AA342" t="str">
            <v>6228480039327987572</v>
          </cell>
          <cell r="AB342">
            <v>4848.4900000000007</v>
          </cell>
          <cell r="AC342">
            <v>0</v>
          </cell>
        </row>
        <row r="343">
          <cell r="D343" t="str">
            <v>9004</v>
          </cell>
          <cell r="E343" t="str">
            <v>陈鹏洲</v>
          </cell>
          <cell r="F343">
            <v>35.81</v>
          </cell>
          <cell r="G343">
            <v>2480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2808.9</v>
          </cell>
          <cell r="N343">
            <v>0</v>
          </cell>
          <cell r="O343">
            <v>0</v>
          </cell>
          <cell r="P343">
            <v>0</v>
          </cell>
          <cell r="Q343">
            <v>100</v>
          </cell>
          <cell r="R343">
            <v>0</v>
          </cell>
          <cell r="S343">
            <v>5388.9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5388.9</v>
          </cell>
          <cell r="AA343" t="str">
            <v>6228480039327994172</v>
          </cell>
          <cell r="AB343">
            <v>5388.9000000000015</v>
          </cell>
          <cell r="AC343">
            <v>0</v>
          </cell>
        </row>
        <row r="344">
          <cell r="D344" t="str">
            <v>9005</v>
          </cell>
          <cell r="E344" t="str">
            <v>古凤龙</v>
          </cell>
          <cell r="F344">
            <v>7.44</v>
          </cell>
          <cell r="G344">
            <v>2480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-1631.84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848.16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848.16</v>
          </cell>
          <cell r="AA344" t="str">
            <v>6228480038284335676</v>
          </cell>
          <cell r="AB344">
            <v>848.16000000000008</v>
          </cell>
          <cell r="AC344">
            <v>0</v>
          </cell>
        </row>
        <row r="345">
          <cell r="D345" t="str">
            <v>9007</v>
          </cell>
          <cell r="E345" t="str">
            <v>王海涛</v>
          </cell>
          <cell r="F345">
            <v>17.309999999999999</v>
          </cell>
          <cell r="G345">
            <v>2480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-566.4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1913.6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1913.6</v>
          </cell>
          <cell r="AA345" t="str">
            <v>6228480039327855670</v>
          </cell>
          <cell r="AB345">
            <v>1913.5999999999924</v>
          </cell>
          <cell r="AC345">
            <v>-7.503331289626658E-12</v>
          </cell>
        </row>
        <row r="346">
          <cell r="D346" t="str">
            <v>9008</v>
          </cell>
          <cell r="E346" t="str">
            <v>邵艳玲</v>
          </cell>
          <cell r="F346">
            <v>18.809999999999999</v>
          </cell>
          <cell r="G346">
            <v>2480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-335.66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2144.34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2144.34</v>
          </cell>
          <cell r="AA346" t="str">
            <v>6228480039327978373</v>
          </cell>
          <cell r="AB346">
            <v>2144.3399999999997</v>
          </cell>
          <cell r="AC346">
            <v>0</v>
          </cell>
        </row>
        <row r="347">
          <cell r="D347" t="str">
            <v>9009</v>
          </cell>
          <cell r="E347" t="str">
            <v>黄翠英</v>
          </cell>
          <cell r="F347">
            <v>39.130000000000003</v>
          </cell>
          <cell r="G347">
            <v>2480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3311.2</v>
          </cell>
          <cell r="N347">
            <v>0</v>
          </cell>
          <cell r="O347">
            <v>0</v>
          </cell>
          <cell r="P347">
            <v>0</v>
          </cell>
          <cell r="Q347">
            <v>200</v>
          </cell>
          <cell r="R347">
            <v>0</v>
          </cell>
          <cell r="S347">
            <v>5991.2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5991.2</v>
          </cell>
          <cell r="AA347" t="str">
            <v>6228480039327988174</v>
          </cell>
          <cell r="AB347">
            <v>5991.2000000000153</v>
          </cell>
          <cell r="AC347">
            <v>1.546140993013978E-11</v>
          </cell>
        </row>
        <row r="348">
          <cell r="D348" t="str">
            <v>9010</v>
          </cell>
          <cell r="E348" t="str">
            <v>李晓辉</v>
          </cell>
          <cell r="F348">
            <v>38.44</v>
          </cell>
          <cell r="G348">
            <v>2480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2961.6</v>
          </cell>
          <cell r="N348">
            <v>0</v>
          </cell>
          <cell r="O348">
            <v>0</v>
          </cell>
          <cell r="P348">
            <v>0</v>
          </cell>
          <cell r="Q348">
            <v>200</v>
          </cell>
          <cell r="R348">
            <v>0</v>
          </cell>
          <cell r="S348">
            <v>5641.6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5641.6</v>
          </cell>
          <cell r="AA348" t="str">
            <v>6230522870002815472</v>
          </cell>
          <cell r="AB348">
            <v>5641.5999999999949</v>
          </cell>
          <cell r="AC348">
            <v>0</v>
          </cell>
        </row>
        <row r="349">
          <cell r="D349" t="str">
            <v>9011</v>
          </cell>
          <cell r="E349" t="str">
            <v>杨妃</v>
          </cell>
          <cell r="F349">
            <v>36.880000000000003</v>
          </cell>
          <cell r="G349">
            <v>2480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1724.32</v>
          </cell>
          <cell r="N349">
            <v>0</v>
          </cell>
          <cell r="O349">
            <v>0</v>
          </cell>
          <cell r="P349">
            <v>0</v>
          </cell>
          <cell r="Q349">
            <v>100</v>
          </cell>
          <cell r="R349">
            <v>18</v>
          </cell>
          <cell r="S349">
            <v>4286.32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4286.32</v>
          </cell>
          <cell r="AA349" t="str">
            <v>6228480039319036875</v>
          </cell>
          <cell r="AB349">
            <v>4286.3200000000006</v>
          </cell>
          <cell r="AC349">
            <v>0</v>
          </cell>
        </row>
        <row r="350">
          <cell r="D350" t="str">
            <v>9013</v>
          </cell>
          <cell r="E350" t="str">
            <v>孔志坤</v>
          </cell>
          <cell r="F350">
            <v>33.25</v>
          </cell>
          <cell r="G350">
            <v>2480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1310.5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3790.5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3790.5</v>
          </cell>
          <cell r="AA350" t="str">
            <v>6228480039327956171</v>
          </cell>
          <cell r="AB350">
            <v>3790.5</v>
          </cell>
          <cell r="AC350">
            <v>0</v>
          </cell>
        </row>
        <row r="351">
          <cell r="D351" t="str">
            <v>9014</v>
          </cell>
          <cell r="E351" t="str">
            <v>李小东</v>
          </cell>
          <cell r="F351">
            <v>13</v>
          </cell>
          <cell r="G351">
            <v>2480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-985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1495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1495</v>
          </cell>
          <cell r="AA351" t="str">
            <v>6228480039327987077</v>
          </cell>
          <cell r="AB351">
            <v>1495</v>
          </cell>
          <cell r="AC351">
            <v>0</v>
          </cell>
        </row>
        <row r="352">
          <cell r="D352" t="str">
            <v>9015</v>
          </cell>
          <cell r="E352" t="str">
            <v>杨亮亮</v>
          </cell>
          <cell r="F352">
            <v>13.06</v>
          </cell>
          <cell r="G352">
            <v>2480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-991.16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1488.84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1488.84</v>
          </cell>
          <cell r="AA352" t="str">
            <v>6228483048625790874</v>
          </cell>
          <cell r="AB352">
            <v>1488.8400000000001</v>
          </cell>
          <cell r="AC352">
            <v>0</v>
          </cell>
        </row>
        <row r="353">
          <cell r="D353" t="str">
            <v>9016</v>
          </cell>
          <cell r="E353" t="str">
            <v>孙强</v>
          </cell>
          <cell r="F353">
            <v>9.3800000000000008</v>
          </cell>
          <cell r="G353">
            <v>2480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-1410.68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1069.32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1069.32</v>
          </cell>
          <cell r="AA353" t="str">
            <v>6228410344572691076</v>
          </cell>
          <cell r="AB353">
            <v>1069.3200000000002</v>
          </cell>
          <cell r="AC353">
            <v>0</v>
          </cell>
        </row>
        <row r="354">
          <cell r="D354" t="str">
            <v>9019</v>
          </cell>
          <cell r="E354" t="str">
            <v>徐鑫鑫</v>
          </cell>
          <cell r="F354">
            <v>41.81</v>
          </cell>
          <cell r="G354">
            <v>2480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4829.1000000000004</v>
          </cell>
          <cell r="N354">
            <v>0</v>
          </cell>
          <cell r="O354">
            <v>0</v>
          </cell>
          <cell r="P354">
            <v>0</v>
          </cell>
          <cell r="Q354">
            <v>200</v>
          </cell>
          <cell r="R354">
            <v>0</v>
          </cell>
          <cell r="S354">
            <v>7509.1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7509.1</v>
          </cell>
          <cell r="AA354" t="str">
            <v>6228480389495158674</v>
          </cell>
          <cell r="AB354">
            <v>7509.0999999999867</v>
          </cell>
          <cell r="AC354">
            <v>-1.3642420526593924E-11</v>
          </cell>
        </row>
        <row r="355">
          <cell r="D355" t="str">
            <v>9026</v>
          </cell>
          <cell r="E355" t="str">
            <v>兰元玲</v>
          </cell>
          <cell r="F355">
            <v>35.130000000000003</v>
          </cell>
          <cell r="G355">
            <v>2480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2086.9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4566.8999999999996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4566.8999999999996</v>
          </cell>
          <cell r="AA355" t="str">
            <v>6228480038265976571</v>
          </cell>
          <cell r="AB355">
            <v>4566.9000000000005</v>
          </cell>
          <cell r="AC355">
            <v>0</v>
          </cell>
        </row>
        <row r="356">
          <cell r="D356" t="str">
            <v>9028</v>
          </cell>
          <cell r="E356" t="str">
            <v>张志莲</v>
          </cell>
          <cell r="F356">
            <v>40.31</v>
          </cell>
          <cell r="G356">
            <v>2480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4352.3900000000003</v>
          </cell>
          <cell r="N356">
            <v>0</v>
          </cell>
          <cell r="O356">
            <v>0</v>
          </cell>
          <cell r="P356">
            <v>0</v>
          </cell>
          <cell r="Q356">
            <v>200</v>
          </cell>
          <cell r="R356">
            <v>5</v>
          </cell>
          <cell r="S356">
            <v>7027.39</v>
          </cell>
          <cell r="T356">
            <v>0</v>
          </cell>
          <cell r="U356">
            <v>517.5</v>
          </cell>
          <cell r="V356">
            <v>0</v>
          </cell>
          <cell r="W356">
            <v>0</v>
          </cell>
          <cell r="X356">
            <v>0</v>
          </cell>
          <cell r="Y356">
            <v>517.5</v>
          </cell>
          <cell r="Z356">
            <v>6509.89</v>
          </cell>
          <cell r="AA356" t="str">
            <v>6228480039052077078</v>
          </cell>
          <cell r="AB356">
            <v>7027.39</v>
          </cell>
          <cell r="AC356">
            <v>0</v>
          </cell>
        </row>
        <row r="357">
          <cell r="D357" t="str">
            <v>9032</v>
          </cell>
          <cell r="E357" t="str">
            <v>李万江</v>
          </cell>
          <cell r="F357">
            <v>13.31</v>
          </cell>
          <cell r="G357">
            <v>2480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-842.87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1637.13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1637.13</v>
          </cell>
          <cell r="AA357" t="str">
            <v>6212821192507610977</v>
          </cell>
          <cell r="AB357">
            <v>1637.13</v>
          </cell>
          <cell r="AC357">
            <v>0</v>
          </cell>
        </row>
        <row r="358">
          <cell r="D358" t="str">
            <v>9033</v>
          </cell>
          <cell r="E358" t="str">
            <v>邱妮</v>
          </cell>
          <cell r="F358">
            <v>10.31</v>
          </cell>
          <cell r="G358">
            <v>2480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-1304.6600000000001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1175.3399999999999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1175.3399999999999</v>
          </cell>
          <cell r="AA358" t="str">
            <v>6228480039319888572</v>
          </cell>
          <cell r="AB358">
            <v>1175.3400000000001</v>
          </cell>
          <cell r="AC358">
            <v>0</v>
          </cell>
        </row>
        <row r="359">
          <cell r="D359" t="str">
            <v>9034</v>
          </cell>
          <cell r="E359" t="str">
            <v>曹强</v>
          </cell>
          <cell r="F359">
            <v>11.25</v>
          </cell>
          <cell r="G359">
            <v>2480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-1016.93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1463.07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1463.07</v>
          </cell>
          <cell r="AA359" t="str">
            <v>6228480039310973977</v>
          </cell>
          <cell r="AB359">
            <v>1463.0700000000038</v>
          </cell>
          <cell r="AC359">
            <v>3.865352482534945E-12</v>
          </cell>
        </row>
        <row r="360">
          <cell r="D360" t="str">
            <v>9036</v>
          </cell>
          <cell r="E360" t="str">
            <v>胡洁强</v>
          </cell>
          <cell r="F360">
            <v>8.75</v>
          </cell>
          <cell r="G360">
            <v>2480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-1289.5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1190.5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1190.5</v>
          </cell>
          <cell r="AA360" t="str">
            <v>6228480039329998478</v>
          </cell>
          <cell r="AB360">
            <v>1190.5000000000011</v>
          </cell>
          <cell r="AC360">
            <v>0</v>
          </cell>
        </row>
        <row r="361">
          <cell r="D361" t="str">
            <v>9037</v>
          </cell>
          <cell r="E361" t="str">
            <v>李小军</v>
          </cell>
          <cell r="F361">
            <v>5</v>
          </cell>
          <cell r="G361">
            <v>2480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-1910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570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570</v>
          </cell>
          <cell r="AA361" t="str">
            <v>6228480039329998676</v>
          </cell>
          <cell r="AB361">
            <v>570</v>
          </cell>
          <cell r="AC361">
            <v>0</v>
          </cell>
        </row>
        <row r="362">
          <cell r="D362" t="str">
            <v>9038</v>
          </cell>
          <cell r="E362" t="str">
            <v>唐美艳</v>
          </cell>
          <cell r="F362">
            <v>5.75</v>
          </cell>
          <cell r="G362">
            <v>2480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-1824.5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655.5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655.5</v>
          </cell>
          <cell r="AA362" t="str">
            <v>6228480039327981971</v>
          </cell>
          <cell r="AB362">
            <v>655.5</v>
          </cell>
          <cell r="AC362">
            <v>0</v>
          </cell>
        </row>
        <row r="363">
          <cell r="D363" t="str">
            <v>9039</v>
          </cell>
          <cell r="E363" t="str">
            <v>朱家宝</v>
          </cell>
          <cell r="F363">
            <v>2.44</v>
          </cell>
          <cell r="G363">
            <v>2480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-2187.1999999999998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292.8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292.8</v>
          </cell>
          <cell r="AA363" t="str">
            <v>6228480039114150871</v>
          </cell>
          <cell r="AB363">
            <v>292.8</v>
          </cell>
          <cell r="AC363">
            <v>0</v>
          </cell>
        </row>
        <row r="364">
          <cell r="D364" t="str">
            <v>9938</v>
          </cell>
          <cell r="E364" t="str">
            <v>张春香</v>
          </cell>
          <cell r="F364">
            <v>5</v>
          </cell>
          <cell r="G364">
            <v>2480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-1910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570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570</v>
          </cell>
          <cell r="AA364" t="str">
            <v>6228480039319034979</v>
          </cell>
          <cell r="AB364">
            <v>570</v>
          </cell>
          <cell r="AC364">
            <v>0</v>
          </cell>
        </row>
        <row r="365">
          <cell r="D365" t="str">
            <v>9939</v>
          </cell>
          <cell r="E365" t="str">
            <v>张春连</v>
          </cell>
          <cell r="F365">
            <v>5</v>
          </cell>
          <cell r="G365">
            <v>2480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-1880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600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600</v>
          </cell>
          <cell r="AA365" t="str">
            <v>6228480039319034870</v>
          </cell>
          <cell r="AB365">
            <v>600</v>
          </cell>
          <cell r="AC365">
            <v>0</v>
          </cell>
        </row>
        <row r="366">
          <cell r="D366" t="str">
            <v>9940</v>
          </cell>
          <cell r="E366" t="str">
            <v>张春梅</v>
          </cell>
          <cell r="F366">
            <v>6.88</v>
          </cell>
          <cell r="G366">
            <v>2480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-1680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800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800</v>
          </cell>
          <cell r="AA366" t="str">
            <v>6228482898609751578</v>
          </cell>
          <cell r="AB366">
            <v>800.00000000000091</v>
          </cell>
          <cell r="AC366">
            <v>9.0949470177292824E-13</v>
          </cell>
        </row>
        <row r="367">
          <cell r="D367" t="str">
            <v>9941</v>
          </cell>
          <cell r="E367" t="str">
            <v>转云峰</v>
          </cell>
          <cell r="F367">
            <v>5.5</v>
          </cell>
          <cell r="G367">
            <v>2480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-1853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627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627</v>
          </cell>
          <cell r="AA367" t="str">
            <v>6228480039319045173</v>
          </cell>
          <cell r="AB367">
            <v>627</v>
          </cell>
          <cell r="AC367">
            <v>0</v>
          </cell>
        </row>
        <row r="368">
          <cell r="D368" t="str">
            <v>3700</v>
          </cell>
          <cell r="E368" t="str">
            <v>董潇</v>
          </cell>
          <cell r="F368">
            <v>41.25</v>
          </cell>
          <cell r="G368">
            <v>2480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60</v>
          </cell>
          <cell r="M368">
            <v>5357.5</v>
          </cell>
          <cell r="N368">
            <v>0</v>
          </cell>
          <cell r="O368">
            <v>0</v>
          </cell>
          <cell r="P368">
            <v>0</v>
          </cell>
          <cell r="Q368">
            <v>200</v>
          </cell>
          <cell r="R368">
            <v>0</v>
          </cell>
          <cell r="S368">
            <v>8097.5</v>
          </cell>
          <cell r="T368">
            <v>0</v>
          </cell>
          <cell r="U368">
            <v>517.5</v>
          </cell>
          <cell r="V368">
            <v>0</v>
          </cell>
          <cell r="W368">
            <v>10</v>
          </cell>
          <cell r="X368">
            <v>0</v>
          </cell>
          <cell r="Y368">
            <v>527.5</v>
          </cell>
          <cell r="Z368">
            <v>7570</v>
          </cell>
          <cell r="AA368" t="str">
            <v>6228480038523140473</v>
          </cell>
          <cell r="AB368">
            <v>8097.5</v>
          </cell>
          <cell r="AC368">
            <v>0</v>
          </cell>
        </row>
        <row r="369">
          <cell r="D369" t="str">
            <v>3701</v>
          </cell>
          <cell r="E369" t="str">
            <v>胡巨合</v>
          </cell>
          <cell r="F369">
            <v>35.5</v>
          </cell>
          <cell r="G369">
            <v>2480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100</v>
          </cell>
          <cell r="M369">
            <v>3954</v>
          </cell>
          <cell r="N369">
            <v>205.2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6739.2</v>
          </cell>
          <cell r="T369">
            <v>0</v>
          </cell>
          <cell r="U369">
            <v>517.5</v>
          </cell>
          <cell r="V369">
            <v>0</v>
          </cell>
          <cell r="W369">
            <v>0</v>
          </cell>
          <cell r="X369">
            <v>0</v>
          </cell>
          <cell r="Y369">
            <v>517.5</v>
          </cell>
          <cell r="Z369">
            <v>6221.7</v>
          </cell>
          <cell r="AA369" t="str">
            <v>6228480038265282871</v>
          </cell>
          <cell r="AB369">
            <v>6739.1999999999889</v>
          </cell>
          <cell r="AC369">
            <v>-1.0913936421275139E-11</v>
          </cell>
        </row>
        <row r="370">
          <cell r="D370" t="str">
            <v>3703</v>
          </cell>
          <cell r="E370" t="str">
            <v>蒋庆德</v>
          </cell>
          <cell r="F370">
            <v>42.44</v>
          </cell>
          <cell r="G370">
            <v>2480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200</v>
          </cell>
          <cell r="M370">
            <v>5620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8300</v>
          </cell>
          <cell r="T370">
            <v>0</v>
          </cell>
          <cell r="U370">
            <v>517.5</v>
          </cell>
          <cell r="V370">
            <v>0</v>
          </cell>
          <cell r="W370">
            <v>0</v>
          </cell>
          <cell r="X370">
            <v>0</v>
          </cell>
          <cell r="Y370">
            <v>517.5</v>
          </cell>
          <cell r="Z370">
            <v>7782.5</v>
          </cell>
          <cell r="AA370" t="str">
            <v>6228480038116014671</v>
          </cell>
          <cell r="AB370">
            <v>8300.0000000000146</v>
          </cell>
          <cell r="AC370">
            <v>1.4551915228366852E-11</v>
          </cell>
        </row>
        <row r="371">
          <cell r="D371" t="str">
            <v>3704</v>
          </cell>
          <cell r="E371" t="str">
            <v>胡多地</v>
          </cell>
          <cell r="F371">
            <v>39.56</v>
          </cell>
          <cell r="G371">
            <v>2480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200</v>
          </cell>
          <cell r="M371">
            <v>4229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6909</v>
          </cell>
          <cell r="T371">
            <v>0</v>
          </cell>
          <cell r="U371">
            <v>517.5</v>
          </cell>
          <cell r="V371">
            <v>0</v>
          </cell>
          <cell r="W371">
            <v>10</v>
          </cell>
          <cell r="X371">
            <v>0</v>
          </cell>
          <cell r="Y371">
            <v>527.5</v>
          </cell>
          <cell r="Z371">
            <v>6381.5</v>
          </cell>
          <cell r="AA371" t="str">
            <v>6228480038116011479</v>
          </cell>
          <cell r="AB371">
            <v>6908.9999999999909</v>
          </cell>
          <cell r="AC371">
            <v>-9.0949470177292824E-12</v>
          </cell>
        </row>
        <row r="372">
          <cell r="D372" t="str">
            <v>3705</v>
          </cell>
          <cell r="E372" t="str">
            <v>孙庆家</v>
          </cell>
          <cell r="F372">
            <v>42.88</v>
          </cell>
          <cell r="G372">
            <v>2480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160</v>
          </cell>
          <cell r="M372">
            <v>5238.3999999999996</v>
          </cell>
          <cell r="N372">
            <v>0</v>
          </cell>
          <cell r="O372">
            <v>0</v>
          </cell>
          <cell r="P372">
            <v>0</v>
          </cell>
          <cell r="Q372">
            <v>200</v>
          </cell>
          <cell r="R372">
            <v>0</v>
          </cell>
          <cell r="S372">
            <v>8078.4</v>
          </cell>
          <cell r="T372">
            <v>0</v>
          </cell>
          <cell r="U372">
            <v>517.5</v>
          </cell>
          <cell r="V372">
            <v>0</v>
          </cell>
          <cell r="W372">
            <v>10</v>
          </cell>
          <cell r="X372">
            <v>0</v>
          </cell>
          <cell r="Y372">
            <v>527.5</v>
          </cell>
          <cell r="Z372">
            <v>7550.9</v>
          </cell>
          <cell r="AA372" t="str">
            <v>6228480038842567877</v>
          </cell>
          <cell r="AB372">
            <v>8078.4000000000005</v>
          </cell>
          <cell r="AC372">
            <v>0</v>
          </cell>
        </row>
        <row r="373">
          <cell r="D373" t="str">
            <v>3707</v>
          </cell>
          <cell r="E373" t="str">
            <v>和鑫</v>
          </cell>
          <cell r="F373">
            <v>39.81</v>
          </cell>
          <cell r="G373">
            <v>2480</v>
          </cell>
          <cell r="H373">
            <v>0</v>
          </cell>
          <cell r="I373">
            <v>320</v>
          </cell>
          <cell r="J373">
            <v>900</v>
          </cell>
          <cell r="K373">
            <v>0</v>
          </cell>
          <cell r="L373">
            <v>140</v>
          </cell>
          <cell r="M373">
            <v>3696.1</v>
          </cell>
          <cell r="N373">
            <v>0</v>
          </cell>
          <cell r="O373">
            <v>0</v>
          </cell>
          <cell r="P373">
            <v>0</v>
          </cell>
          <cell r="Q373">
            <v>200</v>
          </cell>
          <cell r="R373">
            <v>120</v>
          </cell>
          <cell r="S373">
            <v>7616.1</v>
          </cell>
          <cell r="T373">
            <v>0</v>
          </cell>
          <cell r="U373">
            <v>517.5</v>
          </cell>
          <cell r="V373">
            <v>0</v>
          </cell>
          <cell r="W373">
            <v>10</v>
          </cell>
          <cell r="X373">
            <v>0</v>
          </cell>
          <cell r="Y373">
            <v>527.5</v>
          </cell>
          <cell r="Z373">
            <v>7088.6</v>
          </cell>
          <cell r="AA373" t="str">
            <v>6228480038116011172</v>
          </cell>
          <cell r="AB373">
            <v>7616.1013940000003</v>
          </cell>
          <cell r="AC373">
            <v>1.3939999998910935E-3</v>
          </cell>
        </row>
        <row r="374">
          <cell r="D374" t="str">
            <v>3708</v>
          </cell>
          <cell r="E374" t="str">
            <v>郭景员</v>
          </cell>
          <cell r="F374">
            <v>34</v>
          </cell>
          <cell r="G374">
            <v>2480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120</v>
          </cell>
          <cell r="M374">
            <v>3233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5833</v>
          </cell>
          <cell r="T374">
            <v>0</v>
          </cell>
          <cell r="U374">
            <v>517.5</v>
          </cell>
          <cell r="V374">
            <v>0</v>
          </cell>
          <cell r="W374">
            <v>10</v>
          </cell>
          <cell r="X374">
            <v>0</v>
          </cell>
          <cell r="Y374">
            <v>527.5</v>
          </cell>
          <cell r="Z374">
            <v>5305.5</v>
          </cell>
          <cell r="AA374" t="str">
            <v>6228480038116010174</v>
          </cell>
          <cell r="AB374">
            <v>5833.0000000000036</v>
          </cell>
          <cell r="AC374">
            <v>0</v>
          </cell>
        </row>
        <row r="375">
          <cell r="D375" t="str">
            <v>3710</v>
          </cell>
          <cell r="E375" t="str">
            <v>陈福洲</v>
          </cell>
          <cell r="F375">
            <v>33</v>
          </cell>
          <cell r="G375">
            <v>2480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200</v>
          </cell>
          <cell r="M375">
            <v>3625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6305</v>
          </cell>
          <cell r="T375">
            <v>0</v>
          </cell>
          <cell r="U375">
            <v>517.5</v>
          </cell>
          <cell r="V375">
            <v>0</v>
          </cell>
          <cell r="W375">
            <v>0</v>
          </cell>
          <cell r="X375">
            <v>0</v>
          </cell>
          <cell r="Y375">
            <v>517.5</v>
          </cell>
          <cell r="Z375">
            <v>5787.5</v>
          </cell>
          <cell r="AA375" t="str">
            <v>6228480039114150772</v>
          </cell>
          <cell r="AB375">
            <v>6305</v>
          </cell>
          <cell r="AC375">
            <v>0</v>
          </cell>
        </row>
        <row r="376">
          <cell r="D376" t="str">
            <v>3711</v>
          </cell>
          <cell r="E376" t="str">
            <v>杨丙清</v>
          </cell>
          <cell r="F376">
            <v>41.63</v>
          </cell>
          <cell r="G376">
            <v>2480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200</v>
          </cell>
          <cell r="M376">
            <v>5762.74</v>
          </cell>
          <cell r="N376">
            <v>0</v>
          </cell>
          <cell r="O376">
            <v>0</v>
          </cell>
          <cell r="P376">
            <v>0</v>
          </cell>
          <cell r="Q376">
            <v>200</v>
          </cell>
          <cell r="R376">
            <v>0</v>
          </cell>
          <cell r="S376">
            <v>8642.74</v>
          </cell>
          <cell r="T376">
            <v>0</v>
          </cell>
          <cell r="U376">
            <v>517.5</v>
          </cell>
          <cell r="V376">
            <v>0</v>
          </cell>
          <cell r="W376">
            <v>10</v>
          </cell>
          <cell r="X376">
            <v>0</v>
          </cell>
          <cell r="Y376">
            <v>527.5</v>
          </cell>
          <cell r="Z376">
            <v>8115.24</v>
          </cell>
          <cell r="AA376" t="str">
            <v>6228480038116043175</v>
          </cell>
          <cell r="AB376">
            <v>8642.74</v>
          </cell>
          <cell r="AC376">
            <v>0</v>
          </cell>
        </row>
        <row r="377">
          <cell r="D377" t="str">
            <v>3712</v>
          </cell>
          <cell r="E377" t="str">
            <v>丁彦花</v>
          </cell>
          <cell r="F377">
            <v>42.88</v>
          </cell>
          <cell r="G377">
            <v>2480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180</v>
          </cell>
          <cell r="M377">
            <v>5066.88</v>
          </cell>
          <cell r="N377">
            <v>0</v>
          </cell>
          <cell r="O377">
            <v>0</v>
          </cell>
          <cell r="P377">
            <v>0</v>
          </cell>
          <cell r="Q377">
            <v>200</v>
          </cell>
          <cell r="R377">
            <v>0</v>
          </cell>
          <cell r="S377">
            <v>7926.88</v>
          </cell>
          <cell r="T377">
            <v>0</v>
          </cell>
          <cell r="U377">
            <v>517.5</v>
          </cell>
          <cell r="V377">
            <v>0</v>
          </cell>
          <cell r="W377">
            <v>10</v>
          </cell>
          <cell r="X377">
            <v>0</v>
          </cell>
          <cell r="Y377">
            <v>527.5</v>
          </cell>
          <cell r="Z377">
            <v>7399.38</v>
          </cell>
          <cell r="AA377" t="str">
            <v>6228480038312733876</v>
          </cell>
          <cell r="AB377">
            <v>7926.88</v>
          </cell>
          <cell r="AC377">
            <v>0</v>
          </cell>
        </row>
        <row r="378">
          <cell r="D378" t="str">
            <v>3713</v>
          </cell>
          <cell r="E378" t="str">
            <v>储召军</v>
          </cell>
          <cell r="F378">
            <v>40.31</v>
          </cell>
          <cell r="G378">
            <v>2480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160</v>
          </cell>
          <cell r="M378">
            <v>4775.8</v>
          </cell>
          <cell r="N378">
            <v>0</v>
          </cell>
          <cell r="O378">
            <v>0</v>
          </cell>
          <cell r="P378">
            <v>0</v>
          </cell>
          <cell r="Q378">
            <v>200</v>
          </cell>
          <cell r="R378">
            <v>0</v>
          </cell>
          <cell r="S378">
            <v>7615.8</v>
          </cell>
          <cell r="T378">
            <v>0</v>
          </cell>
          <cell r="U378">
            <v>517.5</v>
          </cell>
          <cell r="V378">
            <v>254</v>
          </cell>
          <cell r="W378">
            <v>10</v>
          </cell>
          <cell r="X378">
            <v>0</v>
          </cell>
          <cell r="Y378">
            <v>781.5</v>
          </cell>
          <cell r="Z378">
            <v>6834.3</v>
          </cell>
          <cell r="AA378" t="str">
            <v>6228480038116004375</v>
          </cell>
          <cell r="AB378">
            <v>7615.8</v>
          </cell>
          <cell r="AC378">
            <v>0</v>
          </cell>
        </row>
        <row r="379">
          <cell r="D379" t="str">
            <v>3716</v>
          </cell>
          <cell r="E379" t="str">
            <v>靳跃龙</v>
          </cell>
          <cell r="F379">
            <v>43.38</v>
          </cell>
          <cell r="G379">
            <v>2480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160</v>
          </cell>
          <cell r="M379">
            <v>5719.85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2</v>
          </cell>
          <cell r="S379">
            <v>8357.85</v>
          </cell>
          <cell r="T379">
            <v>0</v>
          </cell>
          <cell r="U379">
            <v>517.5</v>
          </cell>
          <cell r="V379">
            <v>0</v>
          </cell>
          <cell r="W379">
            <v>10</v>
          </cell>
          <cell r="X379">
            <v>0</v>
          </cell>
          <cell r="Y379">
            <v>527.5</v>
          </cell>
          <cell r="Z379">
            <v>7830.35</v>
          </cell>
          <cell r="AA379" t="str">
            <v>6228480038116015272</v>
          </cell>
          <cell r="AB379">
            <v>8357.8499999999913</v>
          </cell>
          <cell r="AC379">
            <v>0</v>
          </cell>
        </row>
        <row r="380">
          <cell r="D380" t="str">
            <v>3717</v>
          </cell>
          <cell r="E380" t="str">
            <v>王春雷</v>
          </cell>
          <cell r="F380">
            <v>40.880000000000003</v>
          </cell>
          <cell r="G380">
            <v>2480</v>
          </cell>
          <cell r="H380">
            <v>0</v>
          </cell>
          <cell r="I380">
            <v>500</v>
          </cell>
          <cell r="J380">
            <v>0</v>
          </cell>
          <cell r="K380">
            <v>0</v>
          </cell>
          <cell r="L380">
            <v>140</v>
          </cell>
          <cell r="M380">
            <v>5325.85</v>
          </cell>
          <cell r="N380">
            <v>0</v>
          </cell>
          <cell r="O380">
            <v>0</v>
          </cell>
          <cell r="P380">
            <v>0</v>
          </cell>
          <cell r="Q380">
            <v>200</v>
          </cell>
          <cell r="R380">
            <v>320</v>
          </cell>
          <cell r="S380">
            <v>8325.85</v>
          </cell>
          <cell r="T380">
            <v>0</v>
          </cell>
          <cell r="U380">
            <v>517.5</v>
          </cell>
          <cell r="V380">
            <v>0</v>
          </cell>
          <cell r="W380">
            <v>10</v>
          </cell>
          <cell r="X380">
            <v>0</v>
          </cell>
          <cell r="Y380">
            <v>527.5</v>
          </cell>
          <cell r="Z380">
            <v>7798.35</v>
          </cell>
          <cell r="AA380" t="str">
            <v>6228480038116034679</v>
          </cell>
          <cell r="AB380">
            <v>8325.849999999984</v>
          </cell>
          <cell r="AC380">
            <v>-1.6370904631912708E-11</v>
          </cell>
        </row>
        <row r="381">
          <cell r="D381" t="str">
            <v>3718</v>
          </cell>
          <cell r="E381" t="str">
            <v>李仁春</v>
          </cell>
          <cell r="F381">
            <v>39.19</v>
          </cell>
          <cell r="G381">
            <v>2480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140</v>
          </cell>
          <cell r="M381">
            <v>4770.1499999999996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7390.15</v>
          </cell>
          <cell r="T381">
            <v>0</v>
          </cell>
          <cell r="U381">
            <v>517.5</v>
          </cell>
          <cell r="V381">
            <v>0</v>
          </cell>
          <cell r="W381">
            <v>10</v>
          </cell>
          <cell r="X381">
            <v>0</v>
          </cell>
          <cell r="Y381">
            <v>527.5</v>
          </cell>
          <cell r="Z381">
            <v>6862.65</v>
          </cell>
          <cell r="AA381" t="str">
            <v>6228480038116018276</v>
          </cell>
          <cell r="AB381">
            <v>7390.15</v>
          </cell>
          <cell r="AC381">
            <v>0</v>
          </cell>
        </row>
        <row r="382">
          <cell r="D382" t="str">
            <v>3720</v>
          </cell>
          <cell r="E382" t="str">
            <v>张有君</v>
          </cell>
          <cell r="F382">
            <v>41.31</v>
          </cell>
          <cell r="G382">
            <v>2480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120</v>
          </cell>
          <cell r="M382">
            <v>4501.3900000000003</v>
          </cell>
          <cell r="N382">
            <v>0</v>
          </cell>
          <cell r="O382">
            <v>0</v>
          </cell>
          <cell r="P382">
            <v>0</v>
          </cell>
          <cell r="Q382">
            <v>200</v>
          </cell>
          <cell r="R382">
            <v>0</v>
          </cell>
          <cell r="S382">
            <v>7301.39</v>
          </cell>
          <cell r="T382">
            <v>0</v>
          </cell>
          <cell r="U382">
            <v>517.5</v>
          </cell>
          <cell r="V382">
            <v>0</v>
          </cell>
          <cell r="W382">
            <v>10</v>
          </cell>
          <cell r="X382">
            <v>0</v>
          </cell>
          <cell r="Y382">
            <v>527.5</v>
          </cell>
          <cell r="Z382">
            <v>6773.89</v>
          </cell>
          <cell r="AA382" t="str">
            <v>6228480038053786570</v>
          </cell>
          <cell r="AB382">
            <v>7301.39</v>
          </cell>
          <cell r="AC382">
            <v>0</v>
          </cell>
        </row>
        <row r="383">
          <cell r="D383" t="str">
            <v>3721</v>
          </cell>
          <cell r="E383" t="str">
            <v>顾华建</v>
          </cell>
          <cell r="F383">
            <v>39.69</v>
          </cell>
          <cell r="G383">
            <v>2480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180</v>
          </cell>
          <cell r="M383">
            <v>4862.6499999999996</v>
          </cell>
          <cell r="N383">
            <v>0</v>
          </cell>
          <cell r="O383">
            <v>0</v>
          </cell>
          <cell r="P383">
            <v>0</v>
          </cell>
          <cell r="Q383">
            <v>200</v>
          </cell>
          <cell r="R383">
            <v>0</v>
          </cell>
          <cell r="S383">
            <v>7722.65</v>
          </cell>
          <cell r="T383">
            <v>0</v>
          </cell>
          <cell r="U383">
            <v>517.5</v>
          </cell>
          <cell r="V383">
            <v>0</v>
          </cell>
          <cell r="W383">
            <v>10</v>
          </cell>
          <cell r="X383">
            <v>0</v>
          </cell>
          <cell r="Y383">
            <v>527.5</v>
          </cell>
          <cell r="Z383">
            <v>7195.15</v>
          </cell>
          <cell r="AA383" t="str">
            <v>6228480038116008376</v>
          </cell>
          <cell r="AB383">
            <v>7722.65</v>
          </cell>
          <cell r="AC383">
            <v>0</v>
          </cell>
        </row>
        <row r="384">
          <cell r="D384" t="str">
            <v>3722</v>
          </cell>
          <cell r="E384" t="str">
            <v>周自华</v>
          </cell>
          <cell r="F384">
            <v>43.5</v>
          </cell>
          <cell r="G384">
            <v>2480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80</v>
          </cell>
          <cell r="M384">
            <v>5570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8130</v>
          </cell>
          <cell r="T384">
            <v>0</v>
          </cell>
          <cell r="U384">
            <v>517.5</v>
          </cell>
          <cell r="V384">
            <v>0</v>
          </cell>
          <cell r="W384">
            <v>0</v>
          </cell>
          <cell r="X384">
            <v>0</v>
          </cell>
          <cell r="Y384">
            <v>517.5</v>
          </cell>
          <cell r="Z384">
            <v>7612.5</v>
          </cell>
          <cell r="AA384" t="str">
            <v>6228480038546749078</v>
          </cell>
          <cell r="AB384">
            <v>8130.0000000000209</v>
          </cell>
          <cell r="AC384">
            <v>2.0918378140777349E-11</v>
          </cell>
        </row>
        <row r="385">
          <cell r="D385" t="str">
            <v>3723</v>
          </cell>
          <cell r="E385" t="str">
            <v>王传武</v>
          </cell>
          <cell r="F385">
            <v>40.5</v>
          </cell>
          <cell r="G385">
            <v>2480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80</v>
          </cell>
          <cell r="M385">
            <v>5070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7630</v>
          </cell>
          <cell r="T385">
            <v>0</v>
          </cell>
          <cell r="U385">
            <v>517.5</v>
          </cell>
          <cell r="V385">
            <v>0</v>
          </cell>
          <cell r="W385">
            <v>0</v>
          </cell>
          <cell r="X385">
            <v>0</v>
          </cell>
          <cell r="Y385">
            <v>517.5</v>
          </cell>
          <cell r="Z385">
            <v>7112.5</v>
          </cell>
          <cell r="AA385" t="str">
            <v>6228480038546747676</v>
          </cell>
          <cell r="AB385">
            <v>7629.9999999999809</v>
          </cell>
          <cell r="AC385">
            <v>-1.9099388737231493E-11</v>
          </cell>
        </row>
        <row r="386">
          <cell r="D386" t="str">
            <v>3726</v>
          </cell>
          <cell r="E386" t="str">
            <v>杨根</v>
          </cell>
          <cell r="F386">
            <v>43.38</v>
          </cell>
          <cell r="G386">
            <v>2480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80</v>
          </cell>
          <cell r="M386">
            <v>5520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8080</v>
          </cell>
          <cell r="T386">
            <v>0</v>
          </cell>
          <cell r="U386">
            <v>517.5</v>
          </cell>
          <cell r="V386">
            <v>0</v>
          </cell>
          <cell r="W386">
            <v>0</v>
          </cell>
          <cell r="X386">
            <v>0</v>
          </cell>
          <cell r="Y386">
            <v>517.5</v>
          </cell>
          <cell r="Z386">
            <v>7562.5</v>
          </cell>
          <cell r="AA386" t="str">
            <v>6228480038116043878</v>
          </cell>
          <cell r="AB386">
            <v>8079.9999999999791</v>
          </cell>
          <cell r="AC386">
            <v>-2.0918378140777349E-11</v>
          </cell>
        </row>
        <row r="387">
          <cell r="D387" t="str">
            <v>3730</v>
          </cell>
          <cell r="E387" t="str">
            <v>李方方</v>
          </cell>
          <cell r="F387">
            <v>41.63</v>
          </cell>
          <cell r="G387">
            <v>2480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100</v>
          </cell>
          <cell r="M387">
            <v>5148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7728</v>
          </cell>
          <cell r="T387">
            <v>0</v>
          </cell>
          <cell r="U387">
            <v>517.5</v>
          </cell>
          <cell r="V387">
            <v>0</v>
          </cell>
          <cell r="W387">
            <v>0</v>
          </cell>
          <cell r="X387">
            <v>0</v>
          </cell>
          <cell r="Y387">
            <v>517.5</v>
          </cell>
          <cell r="Z387">
            <v>7210.5</v>
          </cell>
          <cell r="AA387" t="str">
            <v>6228480038328977376</v>
          </cell>
          <cell r="AB387">
            <v>7727.9999999999927</v>
          </cell>
          <cell r="AC387">
            <v>-7.2759576141834259E-12</v>
          </cell>
        </row>
        <row r="388">
          <cell r="D388" t="str">
            <v>3732</v>
          </cell>
          <cell r="E388" t="str">
            <v>王业山</v>
          </cell>
          <cell r="F388">
            <v>41.69</v>
          </cell>
          <cell r="G388">
            <v>2480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80</v>
          </cell>
          <cell r="M388">
            <v>5649.55</v>
          </cell>
          <cell r="N388">
            <v>0</v>
          </cell>
          <cell r="O388">
            <v>0</v>
          </cell>
          <cell r="P388">
            <v>0</v>
          </cell>
          <cell r="Q388">
            <v>200</v>
          </cell>
          <cell r="R388">
            <v>0</v>
          </cell>
          <cell r="S388">
            <v>8409.5499999999993</v>
          </cell>
          <cell r="T388">
            <v>0</v>
          </cell>
          <cell r="U388">
            <v>517.5</v>
          </cell>
          <cell r="V388">
            <v>0</v>
          </cell>
          <cell r="W388">
            <v>0</v>
          </cell>
          <cell r="X388">
            <v>0</v>
          </cell>
          <cell r="Y388">
            <v>517.5</v>
          </cell>
          <cell r="Z388">
            <v>7892.05</v>
          </cell>
          <cell r="AA388" t="str">
            <v>6228480038509860078</v>
          </cell>
          <cell r="AB388">
            <v>8409.5499999999993</v>
          </cell>
          <cell r="AC388">
            <v>0</v>
          </cell>
        </row>
        <row r="389">
          <cell r="D389" t="str">
            <v>3733</v>
          </cell>
          <cell r="E389" t="str">
            <v>段涛</v>
          </cell>
          <cell r="F389">
            <v>42.69</v>
          </cell>
          <cell r="G389">
            <v>2480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120</v>
          </cell>
          <cell r="M389">
            <v>5844.55</v>
          </cell>
          <cell r="N389">
            <v>0</v>
          </cell>
          <cell r="O389">
            <v>0</v>
          </cell>
          <cell r="P389">
            <v>0</v>
          </cell>
          <cell r="Q389">
            <v>200</v>
          </cell>
          <cell r="R389">
            <v>0</v>
          </cell>
          <cell r="S389">
            <v>8644.5499999999993</v>
          </cell>
          <cell r="T389">
            <v>0</v>
          </cell>
          <cell r="U389">
            <v>517.5</v>
          </cell>
          <cell r="V389">
            <v>0</v>
          </cell>
          <cell r="W389">
            <v>10</v>
          </cell>
          <cell r="X389">
            <v>0</v>
          </cell>
          <cell r="Y389">
            <v>527.5</v>
          </cell>
          <cell r="Z389">
            <v>8117.05</v>
          </cell>
          <cell r="AA389" t="str">
            <v>6228480038868154279</v>
          </cell>
          <cell r="AB389">
            <v>8644.5499999999993</v>
          </cell>
          <cell r="AC389">
            <v>0</v>
          </cell>
        </row>
        <row r="390">
          <cell r="D390" t="str">
            <v>3745</v>
          </cell>
          <cell r="E390" t="str">
            <v>曹莉</v>
          </cell>
          <cell r="F390">
            <v>43.38</v>
          </cell>
          <cell r="G390">
            <v>2480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40</v>
          </cell>
          <cell r="M390">
            <v>5220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7740</v>
          </cell>
          <cell r="T390">
            <v>0</v>
          </cell>
          <cell r="U390">
            <v>517.5</v>
          </cell>
          <cell r="V390">
            <v>0</v>
          </cell>
          <cell r="W390">
            <v>0</v>
          </cell>
          <cell r="X390">
            <v>0</v>
          </cell>
          <cell r="Y390">
            <v>517.5</v>
          </cell>
          <cell r="Z390">
            <v>7222.5</v>
          </cell>
          <cell r="AA390" t="str">
            <v>6228480038994921476</v>
          </cell>
          <cell r="AB390">
            <v>7739.9999999999936</v>
          </cell>
          <cell r="AC390">
            <v>0</v>
          </cell>
        </row>
        <row r="391">
          <cell r="D391" t="str">
            <v>3800</v>
          </cell>
          <cell r="E391" t="str">
            <v>徐永州</v>
          </cell>
          <cell r="F391">
            <v>42.31</v>
          </cell>
          <cell r="G391">
            <v>2480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100</v>
          </cell>
          <cell r="M391">
            <v>5225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7805</v>
          </cell>
          <cell r="T391">
            <v>0</v>
          </cell>
          <cell r="U391">
            <v>517.5</v>
          </cell>
          <cell r="V391">
            <v>0</v>
          </cell>
          <cell r="W391">
            <v>0</v>
          </cell>
          <cell r="X391">
            <v>0</v>
          </cell>
          <cell r="Y391">
            <v>517.5</v>
          </cell>
          <cell r="Z391">
            <v>7287.5</v>
          </cell>
          <cell r="AA391" t="str">
            <v>6228480038329002976</v>
          </cell>
          <cell r="AB391">
            <v>7804.9999999999873</v>
          </cell>
          <cell r="AC391">
            <v>-1.2732925824820995E-11</v>
          </cell>
        </row>
        <row r="392">
          <cell r="D392" t="str">
            <v>3801</v>
          </cell>
          <cell r="E392" t="str">
            <v>李小雷</v>
          </cell>
          <cell r="F392">
            <v>25.88</v>
          </cell>
          <cell r="G392">
            <v>2480</v>
          </cell>
          <cell r="H392">
            <v>0</v>
          </cell>
          <cell r="I392">
            <v>300</v>
          </cell>
          <cell r="J392">
            <v>0</v>
          </cell>
          <cell r="K392">
            <v>0</v>
          </cell>
          <cell r="L392">
            <v>120</v>
          </cell>
          <cell r="M392">
            <v>1619.6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4519.6000000000004</v>
          </cell>
          <cell r="T392">
            <v>0</v>
          </cell>
          <cell r="U392">
            <v>517.5</v>
          </cell>
          <cell r="V392">
            <v>0</v>
          </cell>
          <cell r="W392">
            <v>0</v>
          </cell>
          <cell r="X392">
            <v>0</v>
          </cell>
          <cell r="Y392">
            <v>517.5</v>
          </cell>
          <cell r="Z392">
            <v>4002.1</v>
          </cell>
          <cell r="AA392" t="str">
            <v>6228480038179487970</v>
          </cell>
          <cell r="AB392">
            <v>4519.5999999999995</v>
          </cell>
          <cell r="AC392">
            <v>0</v>
          </cell>
        </row>
        <row r="393">
          <cell r="D393" t="str">
            <v>3802</v>
          </cell>
          <cell r="E393" t="str">
            <v>杨才彬</v>
          </cell>
          <cell r="F393">
            <v>42.75</v>
          </cell>
          <cell r="G393">
            <v>2480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60</v>
          </cell>
          <cell r="M393">
            <v>5143.8999999999996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7683.9</v>
          </cell>
          <cell r="T393">
            <v>0</v>
          </cell>
          <cell r="U393">
            <v>517.5</v>
          </cell>
          <cell r="V393">
            <v>0</v>
          </cell>
          <cell r="W393">
            <v>0</v>
          </cell>
          <cell r="X393">
            <v>0</v>
          </cell>
          <cell r="Y393">
            <v>517.5</v>
          </cell>
          <cell r="Z393">
            <v>7166.4</v>
          </cell>
          <cell r="AA393" t="str">
            <v>6228480038859474975</v>
          </cell>
          <cell r="AB393">
            <v>7683.9000000000106</v>
          </cell>
          <cell r="AC393">
            <v>1.0913936421275139E-11</v>
          </cell>
        </row>
        <row r="394">
          <cell r="D394" t="str">
            <v>4227</v>
          </cell>
          <cell r="E394" t="str">
            <v>赵治功</v>
          </cell>
          <cell r="F394">
            <v>13.13</v>
          </cell>
          <cell r="G394">
            <v>2480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40</v>
          </cell>
          <cell r="M394">
            <v>-1726.2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95</v>
          </cell>
          <cell r="S394">
            <v>698.8</v>
          </cell>
          <cell r="T394">
            <v>0</v>
          </cell>
          <cell r="U394">
            <v>517.5</v>
          </cell>
          <cell r="V394">
            <v>0</v>
          </cell>
          <cell r="W394">
            <v>0</v>
          </cell>
          <cell r="X394">
            <v>0</v>
          </cell>
          <cell r="Y394">
            <v>517.5</v>
          </cell>
          <cell r="Z394">
            <v>181.3</v>
          </cell>
          <cell r="AA394" t="str">
            <v>6230520030026642871</v>
          </cell>
          <cell r="AB394">
            <v>698.8</v>
          </cell>
          <cell r="AC394">
            <v>0</v>
          </cell>
        </row>
        <row r="395">
          <cell r="D395" t="str">
            <v>6107</v>
          </cell>
          <cell r="E395" t="str">
            <v>沈军2</v>
          </cell>
          <cell r="F395">
            <v>38.75</v>
          </cell>
          <cell r="G395">
            <v>2480</v>
          </cell>
          <cell r="H395">
            <v>0</v>
          </cell>
          <cell r="I395">
            <v>320</v>
          </cell>
          <cell r="J395">
            <v>900</v>
          </cell>
          <cell r="K395">
            <v>0</v>
          </cell>
          <cell r="L395">
            <v>200</v>
          </cell>
          <cell r="M395">
            <v>3600</v>
          </cell>
          <cell r="N395">
            <v>0</v>
          </cell>
          <cell r="O395">
            <v>0</v>
          </cell>
          <cell r="P395">
            <v>0</v>
          </cell>
          <cell r="Q395">
            <v>5</v>
          </cell>
          <cell r="R395">
            <v>0</v>
          </cell>
          <cell r="S395">
            <v>7505</v>
          </cell>
          <cell r="T395">
            <v>0</v>
          </cell>
          <cell r="U395">
            <v>517.5</v>
          </cell>
          <cell r="V395">
            <v>254</v>
          </cell>
          <cell r="W395">
            <v>10</v>
          </cell>
          <cell r="X395">
            <v>0</v>
          </cell>
          <cell r="Y395">
            <v>781.5</v>
          </cell>
          <cell r="Z395">
            <v>6723.5</v>
          </cell>
          <cell r="AA395" t="str">
            <v>6228480038116029679</v>
          </cell>
          <cell r="AB395">
            <v>7505.0000000000045</v>
          </cell>
          <cell r="AC395">
            <v>0</v>
          </cell>
        </row>
        <row r="396">
          <cell r="D396" t="str">
            <v>8346</v>
          </cell>
          <cell r="E396" t="str">
            <v>周保和</v>
          </cell>
          <cell r="F396">
            <v>42</v>
          </cell>
          <cell r="G396">
            <v>2480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20</v>
          </cell>
          <cell r="M396">
            <v>4507.96</v>
          </cell>
          <cell r="N396">
            <v>0</v>
          </cell>
          <cell r="O396">
            <v>0</v>
          </cell>
          <cell r="P396">
            <v>0</v>
          </cell>
          <cell r="Q396">
            <v>200</v>
          </cell>
          <cell r="R396">
            <v>0</v>
          </cell>
          <cell r="S396">
            <v>7207.96</v>
          </cell>
          <cell r="T396">
            <v>0</v>
          </cell>
          <cell r="U396">
            <v>517.5</v>
          </cell>
          <cell r="V396">
            <v>0</v>
          </cell>
          <cell r="W396">
            <v>0</v>
          </cell>
          <cell r="X396">
            <v>0</v>
          </cell>
          <cell r="Y396">
            <v>517.5</v>
          </cell>
          <cell r="Z396">
            <v>6690.46</v>
          </cell>
          <cell r="AA396" t="str">
            <v>6230520030042590773</v>
          </cell>
          <cell r="AB396">
            <v>7207.96</v>
          </cell>
          <cell r="AC396">
            <v>0</v>
          </cell>
        </row>
        <row r="397">
          <cell r="D397" t="str">
            <v>8450</v>
          </cell>
          <cell r="E397" t="str">
            <v>解东生</v>
          </cell>
          <cell r="F397">
            <v>41.63</v>
          </cell>
          <cell r="G397">
            <v>2480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20</v>
          </cell>
          <cell r="M397">
            <v>4806.08</v>
          </cell>
          <cell r="N397">
            <v>0</v>
          </cell>
          <cell r="O397">
            <v>0</v>
          </cell>
          <cell r="P397">
            <v>0</v>
          </cell>
          <cell r="Q397">
            <v>200</v>
          </cell>
          <cell r="R397">
            <v>0</v>
          </cell>
          <cell r="S397">
            <v>7506.08</v>
          </cell>
          <cell r="T397">
            <v>0</v>
          </cell>
          <cell r="U397">
            <v>517.5</v>
          </cell>
          <cell r="V397">
            <v>0</v>
          </cell>
          <cell r="W397">
            <v>0</v>
          </cell>
          <cell r="X397">
            <v>0</v>
          </cell>
          <cell r="Y397">
            <v>517.5</v>
          </cell>
          <cell r="Z397">
            <v>6988.58</v>
          </cell>
          <cell r="AA397" t="str">
            <v>6230520030042496971</v>
          </cell>
          <cell r="AB397">
            <v>7506.0800000000154</v>
          </cell>
          <cell r="AC397">
            <v>1.546140993013978E-11</v>
          </cell>
        </row>
        <row r="398">
          <cell r="D398" t="str">
            <v>8659</v>
          </cell>
          <cell r="E398" t="str">
            <v>吴霞</v>
          </cell>
          <cell r="F398">
            <v>37.81</v>
          </cell>
          <cell r="G398">
            <v>2480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3507.4</v>
          </cell>
          <cell r="N398">
            <v>0</v>
          </cell>
          <cell r="O398">
            <v>0</v>
          </cell>
          <cell r="P398">
            <v>0</v>
          </cell>
          <cell r="Q398">
            <v>200</v>
          </cell>
          <cell r="R398">
            <v>48</v>
          </cell>
          <cell r="S398">
            <v>6139.4</v>
          </cell>
          <cell r="T398">
            <v>0</v>
          </cell>
          <cell r="U398">
            <v>517.5</v>
          </cell>
          <cell r="V398">
            <v>0</v>
          </cell>
          <cell r="W398">
            <v>0</v>
          </cell>
          <cell r="X398">
            <v>0</v>
          </cell>
          <cell r="Y398">
            <v>517.5</v>
          </cell>
          <cell r="Z398">
            <v>5621.9</v>
          </cell>
          <cell r="AA398" t="str">
            <v>6228480039205574674</v>
          </cell>
          <cell r="AB398">
            <v>6139.3999999999824</v>
          </cell>
          <cell r="AC398">
            <v>-1.7280399333685637E-11</v>
          </cell>
        </row>
        <row r="399">
          <cell r="D399" t="str">
            <v>8780</v>
          </cell>
          <cell r="E399" t="str">
            <v>张彦梅</v>
          </cell>
          <cell r="F399">
            <v>40.69</v>
          </cell>
          <cell r="G399">
            <v>2480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4437.3</v>
          </cell>
          <cell r="N399">
            <v>0</v>
          </cell>
          <cell r="O399">
            <v>0</v>
          </cell>
          <cell r="P399">
            <v>0</v>
          </cell>
          <cell r="Q399">
            <v>200</v>
          </cell>
          <cell r="R399">
            <v>0</v>
          </cell>
          <cell r="S399">
            <v>7117.3</v>
          </cell>
          <cell r="T399">
            <v>0</v>
          </cell>
          <cell r="U399">
            <v>517.5</v>
          </cell>
          <cell r="V399">
            <v>0</v>
          </cell>
          <cell r="W399">
            <v>0</v>
          </cell>
          <cell r="X399">
            <v>0</v>
          </cell>
          <cell r="Y399">
            <v>517.5</v>
          </cell>
          <cell r="Z399">
            <v>6599.8</v>
          </cell>
          <cell r="AA399" t="str">
            <v>6228480038053775870</v>
          </cell>
          <cell r="AB399">
            <v>7117.2999999999993</v>
          </cell>
          <cell r="AC399">
            <v>0</v>
          </cell>
        </row>
        <row r="400">
          <cell r="D400" t="str">
            <v>8803</v>
          </cell>
          <cell r="E400" t="str">
            <v>陈高强</v>
          </cell>
          <cell r="F400">
            <v>35.94</v>
          </cell>
          <cell r="G400">
            <v>2480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3564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18</v>
          </cell>
          <cell r="S400">
            <v>6026</v>
          </cell>
          <cell r="T400">
            <v>0</v>
          </cell>
          <cell r="U400">
            <v>517.5</v>
          </cell>
          <cell r="V400">
            <v>0</v>
          </cell>
          <cell r="W400">
            <v>0</v>
          </cell>
          <cell r="X400">
            <v>0</v>
          </cell>
          <cell r="Y400">
            <v>517.5</v>
          </cell>
          <cell r="Z400">
            <v>5508.5</v>
          </cell>
          <cell r="AA400" t="str">
            <v>6228480039224037570</v>
          </cell>
          <cell r="AB400">
            <v>6026.0000000000109</v>
          </cell>
          <cell r="AC400">
            <v>1.0913936421275139E-11</v>
          </cell>
        </row>
        <row r="401">
          <cell r="D401" t="str">
            <v>8859</v>
          </cell>
          <cell r="E401" t="str">
            <v>易守根</v>
          </cell>
          <cell r="F401">
            <v>39.880000000000003</v>
          </cell>
          <cell r="G401">
            <v>2480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4499</v>
          </cell>
          <cell r="N401">
            <v>0</v>
          </cell>
          <cell r="O401">
            <v>0</v>
          </cell>
          <cell r="P401">
            <v>0</v>
          </cell>
          <cell r="Q401">
            <v>200</v>
          </cell>
          <cell r="R401">
            <v>0</v>
          </cell>
          <cell r="S401">
            <v>7179</v>
          </cell>
          <cell r="T401">
            <v>0</v>
          </cell>
          <cell r="U401">
            <v>517.5</v>
          </cell>
          <cell r="V401">
            <v>0</v>
          </cell>
          <cell r="W401">
            <v>0</v>
          </cell>
          <cell r="X401">
            <v>0</v>
          </cell>
          <cell r="Y401">
            <v>517.5</v>
          </cell>
          <cell r="Z401">
            <v>6661.5</v>
          </cell>
          <cell r="AA401" t="str">
            <v>6228480368555706473</v>
          </cell>
          <cell r="AB401">
            <v>7179</v>
          </cell>
          <cell r="AC401">
            <v>0</v>
          </cell>
        </row>
        <row r="402">
          <cell r="D402" t="str">
            <v>8885</v>
          </cell>
          <cell r="E402" t="str">
            <v>杨间明</v>
          </cell>
          <cell r="F402">
            <v>42.19</v>
          </cell>
          <cell r="G402">
            <v>2480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4523.54</v>
          </cell>
          <cell r="N402">
            <v>0</v>
          </cell>
          <cell r="O402">
            <v>0</v>
          </cell>
          <cell r="P402">
            <v>0</v>
          </cell>
          <cell r="Q402">
            <v>200</v>
          </cell>
          <cell r="R402">
            <v>0</v>
          </cell>
          <cell r="S402">
            <v>7203.54</v>
          </cell>
          <cell r="T402">
            <v>0</v>
          </cell>
          <cell r="U402">
            <v>517.5</v>
          </cell>
          <cell r="V402">
            <v>0</v>
          </cell>
          <cell r="W402">
            <v>0</v>
          </cell>
          <cell r="X402">
            <v>0</v>
          </cell>
          <cell r="Y402">
            <v>517.5</v>
          </cell>
          <cell r="Z402">
            <v>6686.04</v>
          </cell>
          <cell r="AA402" t="str">
            <v>6228480039136037171</v>
          </cell>
          <cell r="AB402">
            <v>7203.54</v>
          </cell>
          <cell r="AC402">
            <v>0</v>
          </cell>
        </row>
        <row r="403">
          <cell r="D403" t="str">
            <v>8001</v>
          </cell>
          <cell r="E403" t="str">
            <v>孙中奇</v>
          </cell>
          <cell r="F403">
            <v>22</v>
          </cell>
          <cell r="G403">
            <v>40000</v>
          </cell>
          <cell r="H403">
            <v>0</v>
          </cell>
          <cell r="I403">
            <v>12000</v>
          </cell>
          <cell r="J403">
            <v>10500</v>
          </cell>
          <cell r="K403">
            <v>2800</v>
          </cell>
          <cell r="L403">
            <v>200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200</v>
          </cell>
          <cell r="R403">
            <v>0</v>
          </cell>
          <cell r="S403">
            <v>65700</v>
          </cell>
          <cell r="T403">
            <v>0</v>
          </cell>
          <cell r="U403">
            <v>529.70000000000005</v>
          </cell>
          <cell r="V403">
            <v>0</v>
          </cell>
          <cell r="W403">
            <v>0</v>
          </cell>
          <cell r="X403">
            <v>0</v>
          </cell>
          <cell r="Y403">
            <v>529.70000000000005</v>
          </cell>
          <cell r="Z403">
            <v>65170.3</v>
          </cell>
          <cell r="AA403" t="str">
            <v>6228480038116032970</v>
          </cell>
          <cell r="AB403">
            <v>65700</v>
          </cell>
          <cell r="AC403">
            <v>0</v>
          </cell>
        </row>
        <row r="404">
          <cell r="D404" t="str">
            <v>8029</v>
          </cell>
          <cell r="E404" t="str">
            <v>金志华</v>
          </cell>
          <cell r="F404">
            <v>0</v>
          </cell>
          <cell r="G404">
            <v>2480</v>
          </cell>
          <cell r="H404">
            <v>0</v>
          </cell>
          <cell r="I404">
            <v>1140</v>
          </cell>
          <cell r="J404">
            <v>780</v>
          </cell>
          <cell r="K404">
            <v>50</v>
          </cell>
          <cell r="L404">
            <v>0</v>
          </cell>
          <cell r="M404">
            <v>-3932.5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517.5</v>
          </cell>
          <cell r="T404">
            <v>0</v>
          </cell>
          <cell r="U404">
            <v>517.5</v>
          </cell>
          <cell r="V404">
            <v>0</v>
          </cell>
          <cell r="W404">
            <v>0</v>
          </cell>
          <cell r="X404">
            <v>0</v>
          </cell>
          <cell r="Y404">
            <v>517.5</v>
          </cell>
          <cell r="Z404">
            <v>0</v>
          </cell>
          <cell r="AA404" t="str">
            <v>6228480031272845319</v>
          </cell>
          <cell r="AB404">
            <v>517.5</v>
          </cell>
          <cell r="AC404">
            <v>0</v>
          </cell>
        </row>
        <row r="405">
          <cell r="D405" t="str">
            <v>8048</v>
          </cell>
          <cell r="E405" t="str">
            <v>顾战瑛</v>
          </cell>
          <cell r="F405">
            <v>22</v>
          </cell>
          <cell r="G405">
            <v>2480</v>
          </cell>
          <cell r="H405">
            <v>0</v>
          </cell>
          <cell r="I405">
            <v>0</v>
          </cell>
          <cell r="J405">
            <v>1320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3800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3800</v>
          </cell>
          <cell r="AA405" t="str">
            <v>6228480038116009374</v>
          </cell>
          <cell r="AB405">
            <v>3800</v>
          </cell>
          <cell r="AC405">
            <v>0</v>
          </cell>
        </row>
        <row r="406">
          <cell r="D406" t="str">
            <v>8721</v>
          </cell>
          <cell r="E406" t="str">
            <v>王玉飞</v>
          </cell>
          <cell r="F406">
            <v>44.44</v>
          </cell>
          <cell r="G406">
            <v>2480</v>
          </cell>
          <cell r="H406">
            <v>2692.8</v>
          </cell>
          <cell r="I406">
            <v>720</v>
          </cell>
          <cell r="J406">
            <v>1500</v>
          </cell>
          <cell r="K406">
            <v>0</v>
          </cell>
          <cell r="L406">
            <v>200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200</v>
          </cell>
          <cell r="R406">
            <v>0</v>
          </cell>
          <cell r="S406">
            <v>7792.8</v>
          </cell>
          <cell r="T406">
            <v>0</v>
          </cell>
          <cell r="U406">
            <v>517.5</v>
          </cell>
          <cell r="V406">
            <v>254</v>
          </cell>
          <cell r="W406">
            <v>10</v>
          </cell>
          <cell r="X406">
            <v>0</v>
          </cell>
          <cell r="Y406">
            <v>781.5</v>
          </cell>
          <cell r="Z406">
            <v>7011.3</v>
          </cell>
          <cell r="AA406" t="str">
            <v>6228480038116038175</v>
          </cell>
          <cell r="AB406">
            <v>7792.7999999999993</v>
          </cell>
          <cell r="AC406">
            <v>0</v>
          </cell>
        </row>
        <row r="407">
          <cell r="D407" t="str">
            <v>8723</v>
          </cell>
          <cell r="E407" t="str">
            <v>康萝男</v>
          </cell>
          <cell r="F407">
            <v>44.75</v>
          </cell>
          <cell r="G407">
            <v>2480</v>
          </cell>
          <cell r="H407">
            <v>2730</v>
          </cell>
          <cell r="I407">
            <v>720</v>
          </cell>
          <cell r="J407">
            <v>1500</v>
          </cell>
          <cell r="K407">
            <v>0</v>
          </cell>
          <cell r="L407">
            <v>200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200</v>
          </cell>
          <cell r="R407">
            <v>0</v>
          </cell>
          <cell r="S407">
            <v>7830</v>
          </cell>
          <cell r="T407">
            <v>0</v>
          </cell>
          <cell r="U407">
            <v>0</v>
          </cell>
          <cell r="V407">
            <v>0</v>
          </cell>
          <cell r="W407">
            <v>10</v>
          </cell>
          <cell r="X407">
            <v>0</v>
          </cell>
          <cell r="Y407">
            <v>10</v>
          </cell>
          <cell r="Z407">
            <v>7820</v>
          </cell>
          <cell r="AA407" t="str">
            <v>6228480030128574917</v>
          </cell>
          <cell r="AB407">
            <v>7830</v>
          </cell>
          <cell r="AC407">
            <v>0</v>
          </cell>
        </row>
        <row r="408">
          <cell r="D408" t="str">
            <v>8724</v>
          </cell>
          <cell r="E408" t="str">
            <v>范新初</v>
          </cell>
          <cell r="F408">
            <v>45.13</v>
          </cell>
          <cell r="G408">
            <v>2480</v>
          </cell>
          <cell r="H408">
            <v>2775.6</v>
          </cell>
          <cell r="I408">
            <v>720</v>
          </cell>
          <cell r="J408">
            <v>1500</v>
          </cell>
          <cell r="K408">
            <v>0</v>
          </cell>
          <cell r="L408">
            <v>80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200</v>
          </cell>
          <cell r="R408">
            <v>0</v>
          </cell>
          <cell r="S408">
            <v>7755.6</v>
          </cell>
          <cell r="T408">
            <v>0</v>
          </cell>
          <cell r="U408">
            <v>517.5</v>
          </cell>
          <cell r="V408">
            <v>254</v>
          </cell>
          <cell r="W408">
            <v>10</v>
          </cell>
          <cell r="X408">
            <v>0</v>
          </cell>
          <cell r="Y408">
            <v>781.5</v>
          </cell>
          <cell r="Z408">
            <v>6974.1</v>
          </cell>
          <cell r="AA408" t="str">
            <v>6228480038509852778</v>
          </cell>
          <cell r="AB408">
            <v>7755.6</v>
          </cell>
          <cell r="AC408">
            <v>0</v>
          </cell>
        </row>
        <row r="409">
          <cell r="D409" t="str">
            <v>8725</v>
          </cell>
          <cell r="E409" t="str">
            <v>孙标</v>
          </cell>
          <cell r="F409">
            <v>42.75</v>
          </cell>
          <cell r="G409">
            <v>2480</v>
          </cell>
          <cell r="H409">
            <v>2490</v>
          </cell>
          <cell r="I409">
            <v>720</v>
          </cell>
          <cell r="J409">
            <v>1500</v>
          </cell>
          <cell r="K409">
            <v>0</v>
          </cell>
          <cell r="L409">
            <v>200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200</v>
          </cell>
          <cell r="R409">
            <v>0</v>
          </cell>
          <cell r="S409">
            <v>7590</v>
          </cell>
          <cell r="T409">
            <v>0</v>
          </cell>
          <cell r="U409">
            <v>517.5</v>
          </cell>
          <cell r="V409">
            <v>0</v>
          </cell>
          <cell r="W409">
            <v>10</v>
          </cell>
          <cell r="X409">
            <v>0</v>
          </cell>
          <cell r="Y409">
            <v>527.5</v>
          </cell>
          <cell r="Z409">
            <v>7062.5</v>
          </cell>
          <cell r="AA409" t="str">
            <v>6228480038116031576</v>
          </cell>
          <cell r="AB409">
            <v>7590</v>
          </cell>
          <cell r="AC409">
            <v>0</v>
          </cell>
        </row>
        <row r="410">
          <cell r="D410" t="str">
            <v>3915</v>
          </cell>
          <cell r="E410" t="str">
            <v>陆伟</v>
          </cell>
          <cell r="F410">
            <v>36.06</v>
          </cell>
          <cell r="G410">
            <v>2480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40</v>
          </cell>
          <cell r="M410">
            <v>2977</v>
          </cell>
          <cell r="N410">
            <v>0</v>
          </cell>
          <cell r="O410">
            <v>0</v>
          </cell>
          <cell r="P410">
            <v>0</v>
          </cell>
          <cell r="Q410">
            <v>400</v>
          </cell>
          <cell r="R410">
            <v>0</v>
          </cell>
          <cell r="S410">
            <v>5897</v>
          </cell>
          <cell r="T410">
            <v>0</v>
          </cell>
          <cell r="U410">
            <v>517.5</v>
          </cell>
          <cell r="V410">
            <v>254</v>
          </cell>
          <cell r="W410">
            <v>0</v>
          </cell>
          <cell r="X410">
            <v>0</v>
          </cell>
          <cell r="Y410">
            <v>771.5</v>
          </cell>
          <cell r="Z410">
            <v>5125.5</v>
          </cell>
          <cell r="AA410" t="str">
            <v>6228480038625827472</v>
          </cell>
          <cell r="AB410">
            <v>5896.9999999999909</v>
          </cell>
          <cell r="AC410">
            <v>-9.0949470177292824E-12</v>
          </cell>
        </row>
        <row r="411">
          <cell r="D411" t="str">
            <v>4000</v>
          </cell>
          <cell r="E411" t="str">
            <v>金高峰</v>
          </cell>
          <cell r="F411">
            <v>27.13</v>
          </cell>
          <cell r="G411">
            <v>2480</v>
          </cell>
          <cell r="H411">
            <v>615.6</v>
          </cell>
          <cell r="I411">
            <v>440</v>
          </cell>
          <cell r="J411">
            <v>780</v>
          </cell>
          <cell r="K411">
            <v>50</v>
          </cell>
          <cell r="L411">
            <v>200</v>
          </cell>
          <cell r="M411">
            <v>756</v>
          </cell>
          <cell r="N411">
            <v>0</v>
          </cell>
          <cell r="O411">
            <v>0</v>
          </cell>
          <cell r="P411">
            <v>0</v>
          </cell>
          <cell r="Q411">
            <v>200</v>
          </cell>
          <cell r="R411">
            <v>0</v>
          </cell>
          <cell r="S411">
            <v>5521.6</v>
          </cell>
          <cell r="T411">
            <v>30</v>
          </cell>
          <cell r="U411">
            <v>517.5</v>
          </cell>
          <cell r="V411">
            <v>0</v>
          </cell>
          <cell r="W411">
            <v>10</v>
          </cell>
          <cell r="X411">
            <v>0</v>
          </cell>
          <cell r="Y411">
            <v>527.5</v>
          </cell>
          <cell r="Z411">
            <v>5024.1000000000004</v>
          </cell>
          <cell r="AA411" t="str">
            <v>6228480038116014978</v>
          </cell>
          <cell r="AB411">
            <v>5521.6</v>
          </cell>
          <cell r="AC411">
            <v>0</v>
          </cell>
        </row>
        <row r="412">
          <cell r="D412" t="str">
            <v>4001</v>
          </cell>
          <cell r="E412" t="str">
            <v>叶军</v>
          </cell>
          <cell r="F412">
            <v>29.94</v>
          </cell>
          <cell r="G412">
            <v>2480</v>
          </cell>
          <cell r="H412">
            <v>952.8</v>
          </cell>
          <cell r="I412">
            <v>440</v>
          </cell>
          <cell r="J412">
            <v>780</v>
          </cell>
          <cell r="K412">
            <v>0</v>
          </cell>
          <cell r="L412">
            <v>180</v>
          </cell>
          <cell r="M412">
            <v>665</v>
          </cell>
          <cell r="N412">
            <v>0</v>
          </cell>
          <cell r="O412">
            <v>0</v>
          </cell>
          <cell r="P412">
            <v>0</v>
          </cell>
          <cell r="Q412">
            <v>500</v>
          </cell>
          <cell r="R412">
            <v>0</v>
          </cell>
          <cell r="S412">
            <v>5997.8</v>
          </cell>
          <cell r="T412">
            <v>0</v>
          </cell>
          <cell r="U412">
            <v>517.5</v>
          </cell>
          <cell r="V412">
            <v>254</v>
          </cell>
          <cell r="W412">
            <v>10</v>
          </cell>
          <cell r="X412">
            <v>0</v>
          </cell>
          <cell r="Y412">
            <v>781.5</v>
          </cell>
          <cell r="Z412">
            <v>5216.3</v>
          </cell>
          <cell r="AA412" t="str">
            <v>6228480038116045378</v>
          </cell>
          <cell r="AB412">
            <v>5997.8</v>
          </cell>
          <cell r="AC412">
            <v>0</v>
          </cell>
        </row>
        <row r="413">
          <cell r="D413" t="str">
            <v>4002</v>
          </cell>
          <cell r="E413" t="str">
            <v>陈强</v>
          </cell>
          <cell r="F413">
            <v>25.25</v>
          </cell>
          <cell r="G413">
            <v>2480</v>
          </cell>
          <cell r="H413">
            <v>390</v>
          </cell>
          <cell r="I413">
            <v>440</v>
          </cell>
          <cell r="J413">
            <v>780</v>
          </cell>
          <cell r="K413">
            <v>0</v>
          </cell>
          <cell r="L413">
            <v>160</v>
          </cell>
          <cell r="M413">
            <v>574</v>
          </cell>
          <cell r="N413">
            <v>0</v>
          </cell>
          <cell r="O413">
            <v>0</v>
          </cell>
          <cell r="P413">
            <v>0</v>
          </cell>
          <cell r="Q413">
            <v>200</v>
          </cell>
          <cell r="R413">
            <v>0</v>
          </cell>
          <cell r="S413">
            <v>5024</v>
          </cell>
          <cell r="T413">
            <v>0</v>
          </cell>
          <cell r="U413">
            <v>517.5</v>
          </cell>
          <cell r="V413">
            <v>254</v>
          </cell>
          <cell r="W413">
            <v>10</v>
          </cell>
          <cell r="X413">
            <v>0</v>
          </cell>
          <cell r="Y413">
            <v>781.5</v>
          </cell>
          <cell r="Z413">
            <v>4242.5</v>
          </cell>
          <cell r="AA413" t="str">
            <v>6228480038116002775</v>
          </cell>
          <cell r="AB413">
            <v>5024</v>
          </cell>
          <cell r="AC413">
            <v>0</v>
          </cell>
        </row>
        <row r="414">
          <cell r="D414" t="str">
            <v>4003</v>
          </cell>
          <cell r="E414" t="str">
            <v>诸天元</v>
          </cell>
          <cell r="F414">
            <v>28.38</v>
          </cell>
          <cell r="G414">
            <v>2480</v>
          </cell>
          <cell r="H414">
            <v>765.6</v>
          </cell>
          <cell r="I414">
            <v>440</v>
          </cell>
          <cell r="J414">
            <v>780</v>
          </cell>
          <cell r="K414">
            <v>0</v>
          </cell>
          <cell r="L414">
            <v>200</v>
          </cell>
          <cell r="M414">
            <v>220</v>
          </cell>
          <cell r="N414">
            <v>0</v>
          </cell>
          <cell r="O414">
            <v>0</v>
          </cell>
          <cell r="P414">
            <v>0</v>
          </cell>
          <cell r="Q414">
            <v>500</v>
          </cell>
          <cell r="R414">
            <v>0</v>
          </cell>
          <cell r="S414">
            <v>5385.6</v>
          </cell>
          <cell r="T414">
            <v>0</v>
          </cell>
          <cell r="U414">
            <v>517.5</v>
          </cell>
          <cell r="V414">
            <v>254</v>
          </cell>
          <cell r="W414">
            <v>10</v>
          </cell>
          <cell r="X414">
            <v>0</v>
          </cell>
          <cell r="Y414">
            <v>781.5</v>
          </cell>
          <cell r="Z414">
            <v>4604.1000000000004</v>
          </cell>
          <cell r="AA414" t="str">
            <v>6228480038967107871</v>
          </cell>
          <cell r="AB414">
            <v>5385.6</v>
          </cell>
          <cell r="AC414">
            <v>0</v>
          </cell>
        </row>
        <row r="415">
          <cell r="D415" t="str">
            <v>4007</v>
          </cell>
          <cell r="E415" t="str">
            <v>王妹妹</v>
          </cell>
          <cell r="F415">
            <v>25.56</v>
          </cell>
          <cell r="G415">
            <v>2480</v>
          </cell>
          <cell r="H415">
            <v>427.2</v>
          </cell>
          <cell r="I415">
            <v>440</v>
          </cell>
          <cell r="J415">
            <v>780</v>
          </cell>
          <cell r="K415">
            <v>0</v>
          </cell>
          <cell r="L415">
            <v>140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100</v>
          </cell>
          <cell r="R415">
            <v>0</v>
          </cell>
          <cell r="S415">
            <v>4367.2</v>
          </cell>
          <cell r="T415">
            <v>0</v>
          </cell>
          <cell r="U415">
            <v>517.5</v>
          </cell>
          <cell r="V415">
            <v>254</v>
          </cell>
          <cell r="W415">
            <v>10</v>
          </cell>
          <cell r="X415">
            <v>0</v>
          </cell>
          <cell r="Y415">
            <v>781.5</v>
          </cell>
          <cell r="Z415">
            <v>3585.7</v>
          </cell>
          <cell r="AA415" t="str">
            <v>6228480038116037078</v>
          </cell>
          <cell r="AB415">
            <v>4367.2</v>
          </cell>
          <cell r="AC415">
            <v>0</v>
          </cell>
        </row>
        <row r="416">
          <cell r="D416" t="str">
            <v>4008</v>
          </cell>
          <cell r="E416" t="str">
            <v>沈燕华</v>
          </cell>
          <cell r="F416">
            <v>29.38</v>
          </cell>
          <cell r="G416">
            <v>2480</v>
          </cell>
          <cell r="H416">
            <v>885.6</v>
          </cell>
          <cell r="I416">
            <v>440</v>
          </cell>
          <cell r="J416">
            <v>780</v>
          </cell>
          <cell r="K416">
            <v>0</v>
          </cell>
          <cell r="L416">
            <v>120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200</v>
          </cell>
          <cell r="R416">
            <v>0</v>
          </cell>
          <cell r="S416">
            <v>4905.6000000000004</v>
          </cell>
          <cell r="T416">
            <v>0</v>
          </cell>
          <cell r="U416">
            <v>517.5</v>
          </cell>
          <cell r="V416">
            <v>254</v>
          </cell>
          <cell r="W416">
            <v>10</v>
          </cell>
          <cell r="X416">
            <v>0</v>
          </cell>
          <cell r="Y416">
            <v>781.5</v>
          </cell>
          <cell r="Z416">
            <v>4124.1000000000004</v>
          </cell>
          <cell r="AA416" t="str">
            <v>6228480038237519871</v>
          </cell>
          <cell r="AB416">
            <v>4905.6000000000004</v>
          </cell>
          <cell r="AC416">
            <v>0</v>
          </cell>
        </row>
        <row r="417">
          <cell r="D417" t="str">
            <v>4009</v>
          </cell>
          <cell r="E417" t="str">
            <v>董云</v>
          </cell>
          <cell r="F417">
            <v>32.19</v>
          </cell>
          <cell r="G417">
            <v>2480</v>
          </cell>
          <cell r="H417">
            <v>1222.8</v>
          </cell>
          <cell r="I417">
            <v>440</v>
          </cell>
          <cell r="J417">
            <v>780</v>
          </cell>
          <cell r="K417">
            <v>0</v>
          </cell>
          <cell r="L417">
            <v>140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200</v>
          </cell>
          <cell r="R417">
            <v>0</v>
          </cell>
          <cell r="S417">
            <v>5262.8</v>
          </cell>
          <cell r="T417">
            <v>0</v>
          </cell>
          <cell r="U417">
            <v>517.5</v>
          </cell>
          <cell r="V417">
            <v>0</v>
          </cell>
          <cell r="W417">
            <v>10</v>
          </cell>
          <cell r="X417">
            <v>0</v>
          </cell>
          <cell r="Y417">
            <v>527.5</v>
          </cell>
          <cell r="Z417">
            <v>4735.3</v>
          </cell>
          <cell r="AA417" t="str">
            <v>6228480038116006073</v>
          </cell>
          <cell r="AB417">
            <v>5262.7999999999993</v>
          </cell>
          <cell r="AC417">
            <v>0</v>
          </cell>
        </row>
        <row r="418">
          <cell r="D418" t="str">
            <v>4020</v>
          </cell>
          <cell r="E418" t="str">
            <v>许建平</v>
          </cell>
          <cell r="F418">
            <v>29.94</v>
          </cell>
          <cell r="G418">
            <v>2480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120</v>
          </cell>
          <cell r="M418">
            <v>2609.8000000000002</v>
          </cell>
          <cell r="N418">
            <v>0</v>
          </cell>
          <cell r="O418">
            <v>0</v>
          </cell>
          <cell r="P418">
            <v>0</v>
          </cell>
          <cell r="Q418">
            <v>200</v>
          </cell>
          <cell r="R418">
            <v>0</v>
          </cell>
          <cell r="S418">
            <v>5409.8</v>
          </cell>
          <cell r="T418">
            <v>0</v>
          </cell>
          <cell r="U418">
            <v>517.5</v>
          </cell>
          <cell r="V418">
            <v>254</v>
          </cell>
          <cell r="W418">
            <v>0</v>
          </cell>
          <cell r="X418">
            <v>0</v>
          </cell>
          <cell r="Y418">
            <v>771.5</v>
          </cell>
          <cell r="Z418">
            <v>4638.3</v>
          </cell>
          <cell r="AA418" t="str">
            <v>6228480039069007878</v>
          </cell>
          <cell r="AB418">
            <v>5409.8</v>
          </cell>
          <cell r="AC418">
            <v>0</v>
          </cell>
        </row>
        <row r="419">
          <cell r="D419" t="str">
            <v>4031</v>
          </cell>
          <cell r="E419" t="str">
            <v>陈严芳</v>
          </cell>
          <cell r="F419">
            <v>27.5</v>
          </cell>
          <cell r="G419">
            <v>2480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80</v>
          </cell>
          <cell r="M419">
            <v>1920</v>
          </cell>
          <cell r="N419">
            <v>0</v>
          </cell>
          <cell r="O419">
            <v>0</v>
          </cell>
          <cell r="P419">
            <v>0</v>
          </cell>
          <cell r="Q419">
            <v>200</v>
          </cell>
          <cell r="R419">
            <v>0</v>
          </cell>
          <cell r="S419">
            <v>4680</v>
          </cell>
          <cell r="T419">
            <v>0</v>
          </cell>
          <cell r="U419">
            <v>517.5</v>
          </cell>
          <cell r="V419">
            <v>254</v>
          </cell>
          <cell r="W419">
            <v>10</v>
          </cell>
          <cell r="X419">
            <v>0</v>
          </cell>
          <cell r="Y419">
            <v>781.5</v>
          </cell>
          <cell r="Z419">
            <v>3898.5</v>
          </cell>
          <cell r="AA419" t="str">
            <v>6228480038572064376</v>
          </cell>
          <cell r="AB419">
            <v>4680</v>
          </cell>
          <cell r="AC419">
            <v>0</v>
          </cell>
        </row>
        <row r="420">
          <cell r="D420" t="str">
            <v>4032</v>
          </cell>
          <cell r="E420" t="str">
            <v>李祥华</v>
          </cell>
          <cell r="F420">
            <v>27.63</v>
          </cell>
          <cell r="G420">
            <v>2480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100</v>
          </cell>
          <cell r="M420">
            <v>1940.8</v>
          </cell>
          <cell r="N420">
            <v>0</v>
          </cell>
          <cell r="O420">
            <v>0</v>
          </cell>
          <cell r="P420">
            <v>0</v>
          </cell>
          <cell r="Q420">
            <v>200</v>
          </cell>
          <cell r="R420">
            <v>0</v>
          </cell>
          <cell r="S420">
            <v>4720.8</v>
          </cell>
          <cell r="T420">
            <v>0</v>
          </cell>
          <cell r="U420">
            <v>517.5</v>
          </cell>
          <cell r="V420">
            <v>254</v>
          </cell>
          <cell r="W420">
            <v>10</v>
          </cell>
          <cell r="X420">
            <v>0</v>
          </cell>
          <cell r="Y420">
            <v>781.5</v>
          </cell>
          <cell r="Z420">
            <v>3939.3</v>
          </cell>
          <cell r="AA420" t="str">
            <v>6228480030790820713</v>
          </cell>
          <cell r="AB420">
            <v>4720.8</v>
          </cell>
          <cell r="AC420">
            <v>0</v>
          </cell>
        </row>
        <row r="421">
          <cell r="D421" t="str">
            <v>4061</v>
          </cell>
          <cell r="E421" t="str">
            <v>陶桂华</v>
          </cell>
          <cell r="F421">
            <v>22</v>
          </cell>
          <cell r="G421">
            <v>2480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60</v>
          </cell>
          <cell r="M421">
            <v>200</v>
          </cell>
          <cell r="N421">
            <v>517.5</v>
          </cell>
          <cell r="O421">
            <v>0</v>
          </cell>
          <cell r="P421">
            <v>0</v>
          </cell>
          <cell r="Q421">
            <v>200</v>
          </cell>
          <cell r="R421">
            <v>0</v>
          </cell>
          <cell r="S421">
            <v>3457.5</v>
          </cell>
          <cell r="T421">
            <v>0</v>
          </cell>
          <cell r="U421">
            <v>517.5</v>
          </cell>
          <cell r="V421">
            <v>0</v>
          </cell>
          <cell r="W421">
            <v>10</v>
          </cell>
          <cell r="X421">
            <v>0</v>
          </cell>
          <cell r="Y421">
            <v>527.5</v>
          </cell>
          <cell r="Z421">
            <v>2930</v>
          </cell>
          <cell r="AA421" t="str">
            <v>6228480038859385072</v>
          </cell>
          <cell r="AB421">
            <v>3457.5</v>
          </cell>
          <cell r="AC421">
            <v>0</v>
          </cell>
        </row>
        <row r="422">
          <cell r="D422" t="str">
            <v>4062</v>
          </cell>
          <cell r="E422" t="str">
            <v>王兴国</v>
          </cell>
          <cell r="F422">
            <v>32.19</v>
          </cell>
          <cell r="G422">
            <v>2480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80</v>
          </cell>
          <cell r="M422">
            <v>3156.1</v>
          </cell>
          <cell r="N422">
            <v>0</v>
          </cell>
          <cell r="O422">
            <v>0</v>
          </cell>
          <cell r="P422">
            <v>0</v>
          </cell>
          <cell r="Q422">
            <v>200</v>
          </cell>
          <cell r="R422">
            <v>0</v>
          </cell>
          <cell r="S422">
            <v>5916.1</v>
          </cell>
          <cell r="T422">
            <v>0</v>
          </cell>
          <cell r="U422">
            <v>517.5</v>
          </cell>
          <cell r="V422">
            <v>254</v>
          </cell>
          <cell r="W422">
            <v>0</v>
          </cell>
          <cell r="X422">
            <v>0</v>
          </cell>
          <cell r="Y422">
            <v>771.5</v>
          </cell>
          <cell r="Z422">
            <v>5144.6000000000004</v>
          </cell>
          <cell r="AA422" t="str">
            <v>6228480038643451370</v>
          </cell>
          <cell r="AB422">
            <v>5916.1000000000076</v>
          </cell>
          <cell r="AC422">
            <v>7.2759576141834259E-12</v>
          </cell>
        </row>
        <row r="423">
          <cell r="D423" t="str">
            <v>4064</v>
          </cell>
          <cell r="E423" t="str">
            <v>林亚中</v>
          </cell>
          <cell r="F423">
            <v>28.31</v>
          </cell>
          <cell r="G423">
            <v>2480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200</v>
          </cell>
          <cell r="M423">
            <v>1908.05</v>
          </cell>
          <cell r="N423">
            <v>0</v>
          </cell>
          <cell r="O423">
            <v>0</v>
          </cell>
          <cell r="P423">
            <v>0</v>
          </cell>
          <cell r="Q423">
            <v>200</v>
          </cell>
          <cell r="R423">
            <v>0</v>
          </cell>
          <cell r="S423">
            <v>4788.05</v>
          </cell>
          <cell r="T423">
            <v>0</v>
          </cell>
          <cell r="U423">
            <v>517.5</v>
          </cell>
          <cell r="V423">
            <v>254</v>
          </cell>
          <cell r="W423">
            <v>10</v>
          </cell>
          <cell r="X423">
            <v>0</v>
          </cell>
          <cell r="Y423">
            <v>781.5</v>
          </cell>
          <cell r="Z423">
            <v>4006.55</v>
          </cell>
          <cell r="AA423" t="str">
            <v>6228480031337388313</v>
          </cell>
          <cell r="AB423">
            <v>4788.05</v>
          </cell>
          <cell r="AC423">
            <v>0</v>
          </cell>
        </row>
        <row r="424">
          <cell r="D424" t="str">
            <v>4065</v>
          </cell>
          <cell r="E424" t="str">
            <v>龚林福</v>
          </cell>
          <cell r="F424">
            <v>34.81</v>
          </cell>
          <cell r="G424">
            <v>2480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180</v>
          </cell>
          <cell r="M424">
            <v>3811.15</v>
          </cell>
          <cell r="N424">
            <v>0</v>
          </cell>
          <cell r="O424">
            <v>0</v>
          </cell>
          <cell r="P424">
            <v>0</v>
          </cell>
          <cell r="Q424">
            <v>200</v>
          </cell>
          <cell r="R424">
            <v>0</v>
          </cell>
          <cell r="S424">
            <v>6671.15</v>
          </cell>
          <cell r="T424">
            <v>0</v>
          </cell>
          <cell r="U424">
            <v>517.5</v>
          </cell>
          <cell r="V424">
            <v>0</v>
          </cell>
          <cell r="W424">
            <v>10</v>
          </cell>
          <cell r="X424">
            <v>0</v>
          </cell>
          <cell r="Y424">
            <v>527.5</v>
          </cell>
          <cell r="Z424">
            <v>6143.65</v>
          </cell>
          <cell r="AA424" t="str">
            <v>6228480038116007972</v>
          </cell>
          <cell r="AB424">
            <v>6671.1499999999924</v>
          </cell>
          <cell r="AC424">
            <v>-7.2759576141834259E-12</v>
          </cell>
        </row>
        <row r="425">
          <cell r="D425" t="str">
            <v>4083</v>
          </cell>
          <cell r="E425" t="str">
            <v>储章</v>
          </cell>
          <cell r="F425">
            <v>37.630000000000003</v>
          </cell>
          <cell r="G425">
            <v>2480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40</v>
          </cell>
          <cell r="M425">
            <v>4293.3999999999996</v>
          </cell>
          <cell r="N425">
            <v>0</v>
          </cell>
          <cell r="O425">
            <v>0</v>
          </cell>
          <cell r="P425">
            <v>0</v>
          </cell>
          <cell r="Q425">
            <v>500</v>
          </cell>
          <cell r="R425">
            <v>0</v>
          </cell>
          <cell r="S425">
            <v>7313.4</v>
          </cell>
          <cell r="T425">
            <v>0</v>
          </cell>
          <cell r="U425">
            <v>517.5</v>
          </cell>
          <cell r="V425">
            <v>254</v>
          </cell>
          <cell r="W425">
            <v>0</v>
          </cell>
          <cell r="X425">
            <v>0</v>
          </cell>
          <cell r="Y425">
            <v>771.5</v>
          </cell>
          <cell r="Z425">
            <v>6541.9</v>
          </cell>
          <cell r="AA425" t="str">
            <v>6228480039210512370</v>
          </cell>
          <cell r="AB425">
            <v>7313.4000000000005</v>
          </cell>
          <cell r="AC425">
            <v>0</v>
          </cell>
        </row>
        <row r="426">
          <cell r="D426" t="str">
            <v>4084</v>
          </cell>
          <cell r="E426" t="str">
            <v>杨明</v>
          </cell>
          <cell r="F426">
            <v>34.75</v>
          </cell>
          <cell r="G426">
            <v>2480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40</v>
          </cell>
          <cell r="M426">
            <v>3080</v>
          </cell>
          <cell r="N426">
            <v>0</v>
          </cell>
          <cell r="O426">
            <v>0</v>
          </cell>
          <cell r="P426">
            <v>0</v>
          </cell>
          <cell r="Q426">
            <v>500</v>
          </cell>
          <cell r="R426">
            <v>0</v>
          </cell>
          <cell r="S426">
            <v>6100</v>
          </cell>
          <cell r="T426">
            <v>0</v>
          </cell>
          <cell r="U426">
            <v>517.5</v>
          </cell>
          <cell r="V426">
            <v>0</v>
          </cell>
          <cell r="W426">
            <v>0</v>
          </cell>
          <cell r="X426">
            <v>0</v>
          </cell>
          <cell r="Y426">
            <v>517.5</v>
          </cell>
          <cell r="Z426">
            <v>5582.5</v>
          </cell>
          <cell r="AA426" t="str">
            <v>6228480038081611170</v>
          </cell>
          <cell r="AB426">
            <v>6100</v>
          </cell>
          <cell r="AC426">
            <v>0</v>
          </cell>
        </row>
        <row r="427">
          <cell r="D427" t="str">
            <v>4085</v>
          </cell>
          <cell r="E427" t="str">
            <v>陈建忠</v>
          </cell>
          <cell r="F427">
            <v>26</v>
          </cell>
          <cell r="G427">
            <v>2480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40</v>
          </cell>
          <cell r="M427">
            <v>1680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4200</v>
          </cell>
          <cell r="T427">
            <v>0</v>
          </cell>
          <cell r="U427">
            <v>517.5</v>
          </cell>
          <cell r="V427">
            <v>0</v>
          </cell>
          <cell r="W427">
            <v>10</v>
          </cell>
          <cell r="X427">
            <v>0</v>
          </cell>
          <cell r="Y427">
            <v>527.5</v>
          </cell>
          <cell r="Z427">
            <v>3672.5</v>
          </cell>
          <cell r="AA427" t="str">
            <v>6230520030026624275</v>
          </cell>
          <cell r="AB427">
            <v>4200</v>
          </cell>
          <cell r="AC427">
            <v>0</v>
          </cell>
        </row>
        <row r="428">
          <cell r="D428" t="str">
            <v>4086</v>
          </cell>
          <cell r="E428" t="str">
            <v>张国栋</v>
          </cell>
          <cell r="F428">
            <v>26.75</v>
          </cell>
          <cell r="G428">
            <v>2480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40</v>
          </cell>
          <cell r="M428">
            <v>2067.5</v>
          </cell>
          <cell r="N428">
            <v>0</v>
          </cell>
          <cell r="O428">
            <v>0</v>
          </cell>
          <cell r="P428">
            <v>0</v>
          </cell>
          <cell r="Q428">
            <v>200</v>
          </cell>
          <cell r="R428">
            <v>0</v>
          </cell>
          <cell r="S428">
            <v>4787.5</v>
          </cell>
          <cell r="T428">
            <v>0</v>
          </cell>
          <cell r="U428">
            <v>517.5</v>
          </cell>
          <cell r="V428">
            <v>254</v>
          </cell>
          <cell r="W428">
            <v>0</v>
          </cell>
          <cell r="X428">
            <v>0</v>
          </cell>
          <cell r="Y428">
            <v>771.5</v>
          </cell>
          <cell r="Z428">
            <v>4016</v>
          </cell>
          <cell r="AA428" t="str">
            <v>6228480038998940373</v>
          </cell>
          <cell r="AB428">
            <v>4787.5</v>
          </cell>
          <cell r="AC428">
            <v>0</v>
          </cell>
        </row>
        <row r="429">
          <cell r="D429" t="str">
            <v>4091</v>
          </cell>
          <cell r="E429" t="str">
            <v>朱文飞</v>
          </cell>
          <cell r="F429">
            <v>37.19</v>
          </cell>
          <cell r="G429">
            <v>2480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40</v>
          </cell>
          <cell r="M429">
            <v>4433.26</v>
          </cell>
          <cell r="N429">
            <v>0</v>
          </cell>
          <cell r="O429">
            <v>0</v>
          </cell>
          <cell r="P429">
            <v>0</v>
          </cell>
          <cell r="Q429">
            <v>200</v>
          </cell>
          <cell r="R429">
            <v>0</v>
          </cell>
          <cell r="S429">
            <v>7153.26</v>
          </cell>
          <cell r="T429">
            <v>0</v>
          </cell>
          <cell r="U429">
            <v>517.5</v>
          </cell>
          <cell r="V429">
            <v>0</v>
          </cell>
          <cell r="W429">
            <v>0</v>
          </cell>
          <cell r="X429">
            <v>0</v>
          </cell>
          <cell r="Y429">
            <v>517.5</v>
          </cell>
          <cell r="Z429">
            <v>6635.76</v>
          </cell>
          <cell r="AA429" t="str">
            <v>6230520030042034970</v>
          </cell>
          <cell r="AB429">
            <v>7153.2599999999939</v>
          </cell>
          <cell r="AC429">
            <v>0</v>
          </cell>
        </row>
        <row r="430">
          <cell r="D430" t="str">
            <v>4215</v>
          </cell>
          <cell r="E430" t="str">
            <v>周美青</v>
          </cell>
          <cell r="F430">
            <v>38.06</v>
          </cell>
          <cell r="G430">
            <v>2480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100</v>
          </cell>
          <cell r="M430">
            <v>3289.9</v>
          </cell>
          <cell r="N430">
            <v>0</v>
          </cell>
          <cell r="O430">
            <v>0</v>
          </cell>
          <cell r="P430">
            <v>0</v>
          </cell>
          <cell r="Q430">
            <v>400</v>
          </cell>
          <cell r="R430">
            <v>0</v>
          </cell>
          <cell r="S430">
            <v>6269.9</v>
          </cell>
          <cell r="T430">
            <v>0</v>
          </cell>
          <cell r="U430">
            <v>517.5</v>
          </cell>
          <cell r="V430">
            <v>0</v>
          </cell>
          <cell r="W430">
            <v>10</v>
          </cell>
          <cell r="X430">
            <v>0</v>
          </cell>
          <cell r="Y430">
            <v>527.5</v>
          </cell>
          <cell r="Z430">
            <v>5742.4</v>
          </cell>
          <cell r="AA430" t="str">
            <v>6228480038265285270</v>
          </cell>
          <cell r="AB430">
            <v>6269.9000000000033</v>
          </cell>
          <cell r="AC430">
            <v>0</v>
          </cell>
        </row>
        <row r="431">
          <cell r="D431" t="str">
            <v>4216</v>
          </cell>
          <cell r="E431" t="str">
            <v>朱红</v>
          </cell>
          <cell r="F431">
            <v>39.31</v>
          </cell>
          <cell r="G431">
            <v>2480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80</v>
          </cell>
          <cell r="M431">
            <v>3815.5</v>
          </cell>
          <cell r="N431">
            <v>0</v>
          </cell>
          <cell r="O431">
            <v>0</v>
          </cell>
          <cell r="P431">
            <v>0</v>
          </cell>
          <cell r="Q431">
            <v>400</v>
          </cell>
          <cell r="R431">
            <v>0</v>
          </cell>
          <cell r="S431">
            <v>6775.5</v>
          </cell>
          <cell r="T431">
            <v>0</v>
          </cell>
          <cell r="U431">
            <v>517.5</v>
          </cell>
          <cell r="V431">
            <v>0</v>
          </cell>
          <cell r="W431">
            <v>10</v>
          </cell>
          <cell r="X431">
            <v>0</v>
          </cell>
          <cell r="Y431">
            <v>527.5</v>
          </cell>
          <cell r="Z431">
            <v>6248</v>
          </cell>
          <cell r="AA431" t="str">
            <v>6228480038124174772</v>
          </cell>
          <cell r="AB431">
            <v>6775.5000000000109</v>
          </cell>
          <cell r="AC431">
            <v>1.0913936421275139E-11</v>
          </cell>
        </row>
        <row r="432">
          <cell r="D432" t="str">
            <v>4217</v>
          </cell>
          <cell r="E432" t="str">
            <v>胡建国</v>
          </cell>
          <cell r="F432">
            <v>28.06</v>
          </cell>
          <cell r="G432">
            <v>2480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120</v>
          </cell>
          <cell r="M432">
            <v>2261</v>
          </cell>
          <cell r="N432">
            <v>0</v>
          </cell>
          <cell r="O432">
            <v>0</v>
          </cell>
          <cell r="P432">
            <v>0</v>
          </cell>
          <cell r="Q432">
            <v>200</v>
          </cell>
          <cell r="R432">
            <v>0</v>
          </cell>
          <cell r="S432">
            <v>5061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5061</v>
          </cell>
          <cell r="AA432" t="str">
            <v>6228480038134288778</v>
          </cell>
          <cell r="AB432">
            <v>5060.9999999999973</v>
          </cell>
          <cell r="AC432">
            <v>0</v>
          </cell>
        </row>
        <row r="433">
          <cell r="D433" t="str">
            <v>4218</v>
          </cell>
          <cell r="E433" t="str">
            <v>周美</v>
          </cell>
          <cell r="F433">
            <v>38.19</v>
          </cell>
          <cell r="G433">
            <v>2480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60</v>
          </cell>
          <cell r="M433">
            <v>3525.08</v>
          </cell>
          <cell r="N433">
            <v>0</v>
          </cell>
          <cell r="O433">
            <v>0</v>
          </cell>
          <cell r="P433">
            <v>0</v>
          </cell>
          <cell r="Q433">
            <v>400</v>
          </cell>
          <cell r="R433">
            <v>0</v>
          </cell>
          <cell r="S433">
            <v>6465.08</v>
          </cell>
          <cell r="T433">
            <v>0</v>
          </cell>
          <cell r="U433">
            <v>517.5</v>
          </cell>
          <cell r="V433">
            <v>0</v>
          </cell>
          <cell r="W433">
            <v>10</v>
          </cell>
          <cell r="X433">
            <v>0</v>
          </cell>
          <cell r="Y433">
            <v>527.5</v>
          </cell>
          <cell r="Z433">
            <v>5937.58</v>
          </cell>
          <cell r="AA433" t="str">
            <v>6228480038328979372</v>
          </cell>
          <cell r="AB433">
            <v>6465.0799999999817</v>
          </cell>
          <cell r="AC433">
            <v>-1.8189894035458565E-11</v>
          </cell>
        </row>
        <row r="434">
          <cell r="D434" t="str">
            <v>4219</v>
          </cell>
          <cell r="E434" t="str">
            <v>乔佩红</v>
          </cell>
          <cell r="F434">
            <v>38.06</v>
          </cell>
          <cell r="G434">
            <v>2480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60</v>
          </cell>
          <cell r="M434">
            <v>3289.9</v>
          </cell>
          <cell r="N434">
            <v>0</v>
          </cell>
          <cell r="O434">
            <v>0</v>
          </cell>
          <cell r="P434">
            <v>0</v>
          </cell>
          <cell r="Q434">
            <v>400</v>
          </cell>
          <cell r="R434">
            <v>0</v>
          </cell>
          <cell r="S434">
            <v>6229.9</v>
          </cell>
          <cell r="T434">
            <v>0</v>
          </cell>
          <cell r="U434">
            <v>517.5</v>
          </cell>
          <cell r="V434">
            <v>0</v>
          </cell>
          <cell r="W434">
            <v>10</v>
          </cell>
          <cell r="X434">
            <v>0</v>
          </cell>
          <cell r="Y434">
            <v>527.5</v>
          </cell>
          <cell r="Z434">
            <v>5702.4</v>
          </cell>
          <cell r="AA434" t="str">
            <v>6228480038890038672</v>
          </cell>
          <cell r="AB434">
            <v>6229.9000000000033</v>
          </cell>
          <cell r="AC434">
            <v>0</v>
          </cell>
        </row>
        <row r="435">
          <cell r="D435" t="str">
            <v>4223</v>
          </cell>
          <cell r="E435" t="str">
            <v>王海兰</v>
          </cell>
          <cell r="F435">
            <v>31.06</v>
          </cell>
          <cell r="G435">
            <v>2480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160</v>
          </cell>
          <cell r="M435">
            <v>2644.9</v>
          </cell>
          <cell r="N435">
            <v>0</v>
          </cell>
          <cell r="O435">
            <v>0</v>
          </cell>
          <cell r="P435">
            <v>0</v>
          </cell>
          <cell r="Q435">
            <v>200</v>
          </cell>
          <cell r="R435">
            <v>0</v>
          </cell>
          <cell r="S435">
            <v>5484.9</v>
          </cell>
          <cell r="T435">
            <v>0</v>
          </cell>
          <cell r="U435">
            <v>517.5</v>
          </cell>
          <cell r="V435">
            <v>0</v>
          </cell>
          <cell r="W435">
            <v>10</v>
          </cell>
          <cell r="X435">
            <v>0</v>
          </cell>
          <cell r="Y435">
            <v>527.5</v>
          </cell>
          <cell r="Z435">
            <v>4957.3999999999996</v>
          </cell>
          <cell r="AA435" t="str">
            <v>6228480038116035577</v>
          </cell>
          <cell r="AB435">
            <v>5484.9</v>
          </cell>
          <cell r="AC435">
            <v>0</v>
          </cell>
        </row>
        <row r="436">
          <cell r="D436" t="str">
            <v>4224</v>
          </cell>
          <cell r="E436" t="str">
            <v>龚英</v>
          </cell>
          <cell r="F436">
            <v>29.56</v>
          </cell>
          <cell r="G436">
            <v>2480</v>
          </cell>
          <cell r="H436">
            <v>907.2</v>
          </cell>
          <cell r="I436">
            <v>740</v>
          </cell>
          <cell r="J436">
            <v>900</v>
          </cell>
          <cell r="K436">
            <v>0</v>
          </cell>
          <cell r="L436">
            <v>40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200</v>
          </cell>
          <cell r="R436">
            <v>0</v>
          </cell>
          <cell r="S436">
            <v>5267.2</v>
          </cell>
          <cell r="T436">
            <v>0</v>
          </cell>
          <cell r="U436">
            <v>517.5</v>
          </cell>
          <cell r="V436">
            <v>254</v>
          </cell>
          <cell r="W436">
            <v>10</v>
          </cell>
          <cell r="X436">
            <v>0</v>
          </cell>
          <cell r="Y436">
            <v>781.5</v>
          </cell>
          <cell r="Z436">
            <v>4485.7</v>
          </cell>
          <cell r="AA436" t="str">
            <v>6228430030007780214</v>
          </cell>
          <cell r="AB436">
            <v>5267.2</v>
          </cell>
          <cell r="AC436">
            <v>0</v>
          </cell>
        </row>
        <row r="437">
          <cell r="D437" t="str">
            <v>4228</v>
          </cell>
          <cell r="E437" t="str">
            <v>顾慧花</v>
          </cell>
          <cell r="F437">
            <v>40.94</v>
          </cell>
          <cell r="G437">
            <v>2480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40</v>
          </cell>
          <cell r="M437">
            <v>3931.85</v>
          </cell>
          <cell r="N437">
            <v>0</v>
          </cell>
          <cell r="O437">
            <v>0</v>
          </cell>
          <cell r="P437">
            <v>0</v>
          </cell>
          <cell r="Q437">
            <v>400</v>
          </cell>
          <cell r="R437">
            <v>0</v>
          </cell>
          <cell r="S437">
            <v>6851.85</v>
          </cell>
          <cell r="T437">
            <v>30</v>
          </cell>
          <cell r="U437">
            <v>517.5</v>
          </cell>
          <cell r="V437">
            <v>254</v>
          </cell>
          <cell r="W437">
            <v>10</v>
          </cell>
          <cell r="X437">
            <v>0</v>
          </cell>
          <cell r="Y437">
            <v>781.5</v>
          </cell>
          <cell r="Z437">
            <v>6100.35</v>
          </cell>
          <cell r="AA437" t="str">
            <v>6228480031356719513</v>
          </cell>
          <cell r="AB437">
            <v>6851.849999999994</v>
          </cell>
          <cell r="AC437">
            <v>0</v>
          </cell>
        </row>
        <row r="438">
          <cell r="D438" t="str">
            <v>8431</v>
          </cell>
          <cell r="E438" t="str">
            <v>黄彩英</v>
          </cell>
          <cell r="F438">
            <v>37.94</v>
          </cell>
          <cell r="G438">
            <v>2480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20</v>
          </cell>
          <cell r="M438">
            <v>3104.9</v>
          </cell>
          <cell r="N438">
            <v>0</v>
          </cell>
          <cell r="O438">
            <v>0</v>
          </cell>
          <cell r="P438">
            <v>0</v>
          </cell>
          <cell r="Q438">
            <v>400</v>
          </cell>
          <cell r="R438">
            <v>0</v>
          </cell>
          <cell r="S438">
            <v>6004.9</v>
          </cell>
          <cell r="T438">
            <v>0</v>
          </cell>
          <cell r="U438">
            <v>517.5</v>
          </cell>
          <cell r="V438">
            <v>0</v>
          </cell>
          <cell r="W438">
            <v>10</v>
          </cell>
          <cell r="X438">
            <v>0</v>
          </cell>
          <cell r="Y438">
            <v>527.5</v>
          </cell>
          <cell r="Z438">
            <v>5477.4</v>
          </cell>
          <cell r="AA438" t="str">
            <v>6228480031206008810</v>
          </cell>
          <cell r="AB438">
            <v>6004.9000000000024</v>
          </cell>
          <cell r="AC438">
            <v>0</v>
          </cell>
        </row>
        <row r="439">
          <cell r="D439" t="str">
            <v>8794</v>
          </cell>
          <cell r="E439" t="str">
            <v>吴涛</v>
          </cell>
          <cell r="F439">
            <v>27.06</v>
          </cell>
          <cell r="G439">
            <v>2480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1849.6</v>
          </cell>
          <cell r="N439">
            <v>0</v>
          </cell>
          <cell r="O439">
            <v>0</v>
          </cell>
          <cell r="P439">
            <v>0</v>
          </cell>
          <cell r="Q439">
            <v>100</v>
          </cell>
          <cell r="R439">
            <v>0</v>
          </cell>
          <cell r="S439">
            <v>4429.6000000000004</v>
          </cell>
          <cell r="T439">
            <v>0</v>
          </cell>
          <cell r="U439">
            <v>517.5</v>
          </cell>
          <cell r="V439">
            <v>254</v>
          </cell>
          <cell r="W439">
            <v>0</v>
          </cell>
          <cell r="X439">
            <v>0</v>
          </cell>
          <cell r="Y439">
            <v>771.5</v>
          </cell>
          <cell r="Z439">
            <v>3658.1</v>
          </cell>
          <cell r="AA439" t="str">
            <v>6228480031527535715</v>
          </cell>
          <cell r="AB439">
            <v>4429.5999999999995</v>
          </cell>
          <cell r="AC439">
            <v>0</v>
          </cell>
        </row>
        <row r="440">
          <cell r="D440" t="str">
            <v>8835</v>
          </cell>
          <cell r="E440" t="str">
            <v>康秀英</v>
          </cell>
          <cell r="F440">
            <v>31</v>
          </cell>
          <cell r="G440">
            <v>2480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2170</v>
          </cell>
          <cell r="N440">
            <v>0</v>
          </cell>
          <cell r="O440">
            <v>0</v>
          </cell>
          <cell r="P440">
            <v>0</v>
          </cell>
          <cell r="Q440">
            <v>700</v>
          </cell>
          <cell r="R440">
            <v>0</v>
          </cell>
          <cell r="S440">
            <v>5350</v>
          </cell>
          <cell r="T440">
            <v>30</v>
          </cell>
          <cell r="U440">
            <v>517.5</v>
          </cell>
          <cell r="V440">
            <v>0</v>
          </cell>
          <cell r="W440">
            <v>10</v>
          </cell>
          <cell r="X440">
            <v>0</v>
          </cell>
          <cell r="Y440">
            <v>527.5</v>
          </cell>
          <cell r="Z440">
            <v>4852.5</v>
          </cell>
          <cell r="AA440" t="str">
            <v>6228480031192228612</v>
          </cell>
          <cell r="AB440">
            <v>5350</v>
          </cell>
          <cell r="AC440">
            <v>0</v>
          </cell>
        </row>
        <row r="441">
          <cell r="D441" t="str">
            <v>9803</v>
          </cell>
          <cell r="E441" t="str">
            <v>陈梁</v>
          </cell>
          <cell r="F441">
            <v>30.75</v>
          </cell>
          <cell r="G441">
            <v>2480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200</v>
          </cell>
          <cell r="M441">
            <v>2440</v>
          </cell>
          <cell r="N441">
            <v>0</v>
          </cell>
          <cell r="O441">
            <v>0</v>
          </cell>
          <cell r="P441">
            <v>0</v>
          </cell>
          <cell r="Q441">
            <v>200</v>
          </cell>
          <cell r="R441">
            <v>0</v>
          </cell>
          <cell r="S441">
            <v>5320</v>
          </cell>
          <cell r="T441">
            <v>0</v>
          </cell>
          <cell r="U441">
            <v>0</v>
          </cell>
          <cell r="V441">
            <v>0</v>
          </cell>
          <cell r="W441">
            <v>10</v>
          </cell>
          <cell r="X441">
            <v>0</v>
          </cell>
          <cell r="Y441">
            <v>10</v>
          </cell>
          <cell r="Z441">
            <v>5310</v>
          </cell>
          <cell r="AA441" t="str">
            <v>6228480038116002072</v>
          </cell>
          <cell r="AB441">
            <v>5320</v>
          </cell>
          <cell r="AC441">
            <v>0</v>
          </cell>
        </row>
        <row r="442">
          <cell r="D442" t="str">
            <v>9804</v>
          </cell>
          <cell r="E442" t="str">
            <v>瞿永官</v>
          </cell>
          <cell r="F442">
            <v>27.31</v>
          </cell>
          <cell r="G442">
            <v>2480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200</v>
          </cell>
          <cell r="M442">
            <v>1343.4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4023.4</v>
          </cell>
          <cell r="T442">
            <v>0</v>
          </cell>
          <cell r="U442">
            <v>517.5</v>
          </cell>
          <cell r="V442">
            <v>0</v>
          </cell>
          <cell r="W442">
            <v>10</v>
          </cell>
          <cell r="X442">
            <v>0</v>
          </cell>
          <cell r="Y442">
            <v>527.5</v>
          </cell>
          <cell r="Z442">
            <v>3495.9</v>
          </cell>
          <cell r="AA442" t="str">
            <v>6228480038116015470</v>
          </cell>
          <cell r="AB442">
            <v>4023.3999999999996</v>
          </cell>
          <cell r="AC442">
            <v>0</v>
          </cell>
        </row>
        <row r="443">
          <cell r="D443" t="str">
            <v>8924</v>
          </cell>
          <cell r="E443" t="str">
            <v>孙克莲</v>
          </cell>
          <cell r="F443">
            <v>28.06</v>
          </cell>
          <cell r="G443">
            <v>2480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2261</v>
          </cell>
          <cell r="N443">
            <v>0</v>
          </cell>
          <cell r="O443">
            <v>0</v>
          </cell>
          <cell r="P443">
            <v>0</v>
          </cell>
          <cell r="Q443">
            <v>400</v>
          </cell>
          <cell r="R443">
            <v>0</v>
          </cell>
          <cell r="S443">
            <v>5141</v>
          </cell>
          <cell r="T443">
            <v>0</v>
          </cell>
          <cell r="U443">
            <v>517.5</v>
          </cell>
          <cell r="V443">
            <v>0</v>
          </cell>
          <cell r="W443">
            <v>0</v>
          </cell>
          <cell r="X443">
            <v>0</v>
          </cell>
          <cell r="Y443">
            <v>517.5</v>
          </cell>
          <cell r="Z443">
            <v>4623.5</v>
          </cell>
          <cell r="AA443" t="str">
            <v>6228480039111700074</v>
          </cell>
          <cell r="AB443">
            <v>5140.9999999999973</v>
          </cell>
          <cell r="AC443">
            <v>0</v>
          </cell>
        </row>
        <row r="444">
          <cell r="D444" t="str">
            <v>8925</v>
          </cell>
          <cell r="E444" t="str">
            <v>范丽平</v>
          </cell>
          <cell r="F444">
            <v>36.630000000000003</v>
          </cell>
          <cell r="G444">
            <v>2480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3073.1</v>
          </cell>
          <cell r="N444">
            <v>0</v>
          </cell>
          <cell r="O444">
            <v>0</v>
          </cell>
          <cell r="P444">
            <v>0</v>
          </cell>
          <cell r="Q444">
            <v>400</v>
          </cell>
          <cell r="R444">
            <v>0</v>
          </cell>
          <cell r="S444">
            <v>5953.1</v>
          </cell>
          <cell r="T444">
            <v>0</v>
          </cell>
          <cell r="U444">
            <v>517.5</v>
          </cell>
          <cell r="V444">
            <v>0</v>
          </cell>
          <cell r="W444">
            <v>0</v>
          </cell>
          <cell r="X444">
            <v>0</v>
          </cell>
          <cell r="Y444">
            <v>517.5</v>
          </cell>
          <cell r="Z444">
            <v>5435.6</v>
          </cell>
          <cell r="AA444" t="str">
            <v>6228480031356270012</v>
          </cell>
          <cell r="AB444">
            <v>5953.1000000000149</v>
          </cell>
          <cell r="AC444">
            <v>1.4551915228366852E-11</v>
          </cell>
        </row>
        <row r="445">
          <cell r="D445" t="str">
            <v>8979</v>
          </cell>
          <cell r="E445" t="str">
            <v>倪群</v>
          </cell>
          <cell r="F445">
            <v>23.5</v>
          </cell>
          <cell r="G445">
            <v>2480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1489</v>
          </cell>
          <cell r="N445">
            <v>0</v>
          </cell>
          <cell r="O445">
            <v>0</v>
          </cell>
          <cell r="P445">
            <v>0</v>
          </cell>
          <cell r="Q445">
            <v>200</v>
          </cell>
          <cell r="R445">
            <v>0</v>
          </cell>
          <cell r="S445">
            <v>4169</v>
          </cell>
          <cell r="T445">
            <v>0</v>
          </cell>
          <cell r="U445">
            <v>517.5</v>
          </cell>
          <cell r="V445">
            <v>0</v>
          </cell>
          <cell r="W445">
            <v>0</v>
          </cell>
          <cell r="X445">
            <v>0</v>
          </cell>
          <cell r="Y445">
            <v>517.5</v>
          </cell>
          <cell r="Z445">
            <v>3651.5</v>
          </cell>
          <cell r="AA445" t="str">
            <v>6228480039170675779</v>
          </cell>
          <cell r="AB445">
            <v>4169.0000000000091</v>
          </cell>
          <cell r="AC445">
            <v>9.0949470177292824E-12</v>
          </cell>
        </row>
        <row r="446">
          <cell r="D446" t="str">
            <v>4502</v>
          </cell>
          <cell r="E446" t="str">
            <v>俞萍</v>
          </cell>
          <cell r="F446">
            <v>27</v>
          </cell>
          <cell r="G446">
            <v>2480</v>
          </cell>
          <cell r="H446">
            <v>0</v>
          </cell>
          <cell r="I446">
            <v>0</v>
          </cell>
          <cell r="J446">
            <v>600</v>
          </cell>
          <cell r="K446">
            <v>0</v>
          </cell>
          <cell r="L446">
            <v>200</v>
          </cell>
          <cell r="M446">
            <v>0</v>
          </cell>
          <cell r="N446">
            <v>1045.0999999999999</v>
          </cell>
          <cell r="O446">
            <v>0</v>
          </cell>
          <cell r="P446">
            <v>0</v>
          </cell>
          <cell r="Q446">
            <v>200</v>
          </cell>
          <cell r="R446">
            <v>0</v>
          </cell>
          <cell r="S446">
            <v>4525.1000000000004</v>
          </cell>
          <cell r="T446">
            <v>0</v>
          </cell>
          <cell r="U446">
            <v>517.5</v>
          </cell>
          <cell r="V446">
            <v>254</v>
          </cell>
          <cell r="W446">
            <v>10</v>
          </cell>
          <cell r="X446">
            <v>0</v>
          </cell>
          <cell r="Y446">
            <v>781.5</v>
          </cell>
          <cell r="Z446">
            <v>3743.6</v>
          </cell>
          <cell r="AA446" t="str">
            <v>6228480038116046772</v>
          </cell>
          <cell r="AB446">
            <v>4525.1000000000004</v>
          </cell>
          <cell r="AC446">
            <v>0</v>
          </cell>
        </row>
        <row r="447">
          <cell r="D447" t="str">
            <v>4504</v>
          </cell>
          <cell r="E447" t="str">
            <v>朱正伯</v>
          </cell>
          <cell r="F447">
            <v>27</v>
          </cell>
          <cell r="G447">
            <v>2480</v>
          </cell>
          <cell r="H447">
            <v>0</v>
          </cell>
          <cell r="I447">
            <v>200</v>
          </cell>
          <cell r="J447">
            <v>1000</v>
          </cell>
          <cell r="K447">
            <v>0</v>
          </cell>
          <cell r="L447">
            <v>200</v>
          </cell>
          <cell r="M447">
            <v>0</v>
          </cell>
          <cell r="N447">
            <v>1045.0999999999999</v>
          </cell>
          <cell r="O447">
            <v>0</v>
          </cell>
          <cell r="P447">
            <v>0</v>
          </cell>
          <cell r="Q447">
            <v>200</v>
          </cell>
          <cell r="R447">
            <v>0</v>
          </cell>
          <cell r="S447">
            <v>5125.1000000000004</v>
          </cell>
          <cell r="T447">
            <v>0</v>
          </cell>
          <cell r="U447">
            <v>517.5</v>
          </cell>
          <cell r="V447">
            <v>0</v>
          </cell>
          <cell r="W447">
            <v>10</v>
          </cell>
          <cell r="X447">
            <v>0</v>
          </cell>
          <cell r="Y447">
            <v>527.5</v>
          </cell>
          <cell r="Z447">
            <v>4597.6000000000004</v>
          </cell>
          <cell r="AA447" t="str">
            <v>6228480038116056078</v>
          </cell>
          <cell r="AB447">
            <v>5125.1000000000004</v>
          </cell>
          <cell r="AC447">
            <v>0</v>
          </cell>
        </row>
        <row r="448">
          <cell r="D448" t="str">
            <v>4506</v>
          </cell>
          <cell r="E448" t="str">
            <v>严忠妹</v>
          </cell>
          <cell r="F448">
            <v>28</v>
          </cell>
          <cell r="G448">
            <v>2480</v>
          </cell>
          <cell r="H448">
            <v>0</v>
          </cell>
          <cell r="I448">
            <v>0</v>
          </cell>
          <cell r="J448">
            <v>450</v>
          </cell>
          <cell r="K448">
            <v>0</v>
          </cell>
          <cell r="L448">
            <v>100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200</v>
          </cell>
          <cell r="R448">
            <v>0</v>
          </cell>
          <cell r="S448">
            <v>3230</v>
          </cell>
          <cell r="T448">
            <v>0</v>
          </cell>
          <cell r="U448">
            <v>517.5</v>
          </cell>
          <cell r="V448">
            <v>0</v>
          </cell>
          <cell r="W448">
            <v>10</v>
          </cell>
          <cell r="X448">
            <v>0</v>
          </cell>
          <cell r="Y448">
            <v>527.5</v>
          </cell>
          <cell r="Z448">
            <v>2702.5</v>
          </cell>
          <cell r="AA448" t="str">
            <v>6228480038217169374</v>
          </cell>
          <cell r="AB448">
            <v>3230</v>
          </cell>
          <cell r="AC448">
            <v>0</v>
          </cell>
        </row>
        <row r="449">
          <cell r="D449" t="str">
            <v>4507</v>
          </cell>
          <cell r="E449" t="str">
            <v>曹国鑫</v>
          </cell>
          <cell r="F449">
            <v>28</v>
          </cell>
          <cell r="G449">
            <v>2480</v>
          </cell>
          <cell r="H449">
            <v>0</v>
          </cell>
          <cell r="I449">
            <v>100</v>
          </cell>
          <cell r="J449">
            <v>0</v>
          </cell>
          <cell r="K449">
            <v>0</v>
          </cell>
          <cell r="L449">
            <v>100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200</v>
          </cell>
          <cell r="R449">
            <v>0</v>
          </cell>
          <cell r="S449">
            <v>2880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2880</v>
          </cell>
          <cell r="AA449" t="str">
            <v>6228480038471027573</v>
          </cell>
          <cell r="AB449">
            <v>2880</v>
          </cell>
          <cell r="AC449">
            <v>0</v>
          </cell>
        </row>
        <row r="450">
          <cell r="D450" t="str">
            <v>4508</v>
          </cell>
          <cell r="E450" t="str">
            <v>董龙仙</v>
          </cell>
          <cell r="F450">
            <v>27</v>
          </cell>
          <cell r="G450">
            <v>2480</v>
          </cell>
          <cell r="H450">
            <v>0</v>
          </cell>
          <cell r="I450">
            <v>0</v>
          </cell>
          <cell r="J450">
            <v>350</v>
          </cell>
          <cell r="K450">
            <v>0</v>
          </cell>
          <cell r="L450">
            <v>100</v>
          </cell>
          <cell r="M450">
            <v>0</v>
          </cell>
          <cell r="N450">
            <v>1045.0999999999999</v>
          </cell>
          <cell r="O450">
            <v>0</v>
          </cell>
          <cell r="P450">
            <v>0</v>
          </cell>
          <cell r="Q450">
            <v>200</v>
          </cell>
          <cell r="R450">
            <v>0</v>
          </cell>
          <cell r="S450">
            <v>4175.1000000000004</v>
          </cell>
          <cell r="T450">
            <v>0</v>
          </cell>
          <cell r="U450">
            <v>0</v>
          </cell>
          <cell r="V450">
            <v>0</v>
          </cell>
          <cell r="W450">
            <v>10</v>
          </cell>
          <cell r="X450">
            <v>0</v>
          </cell>
          <cell r="Y450">
            <v>10</v>
          </cell>
          <cell r="Z450">
            <v>4165.1000000000004</v>
          </cell>
          <cell r="AA450" t="str">
            <v>6228480038312744972</v>
          </cell>
          <cell r="AB450">
            <v>4175.1000000000004</v>
          </cell>
          <cell r="AC450">
            <v>0</v>
          </cell>
        </row>
        <row r="451">
          <cell r="D451" t="str">
            <v>4510</v>
          </cell>
          <cell r="E451" t="str">
            <v>董凤仙</v>
          </cell>
          <cell r="F451">
            <v>27</v>
          </cell>
          <cell r="G451">
            <v>2480</v>
          </cell>
          <cell r="H451">
            <v>0</v>
          </cell>
          <cell r="I451">
            <v>0</v>
          </cell>
          <cell r="J451">
            <v>300</v>
          </cell>
          <cell r="K451">
            <v>0</v>
          </cell>
          <cell r="L451">
            <v>140</v>
          </cell>
          <cell r="M451">
            <v>0</v>
          </cell>
          <cell r="N451">
            <v>1045.0999999999999</v>
          </cell>
          <cell r="O451">
            <v>0</v>
          </cell>
          <cell r="P451">
            <v>0</v>
          </cell>
          <cell r="Q451">
            <v>200</v>
          </cell>
          <cell r="R451">
            <v>0</v>
          </cell>
          <cell r="S451">
            <v>4165.1000000000004</v>
          </cell>
          <cell r="T451">
            <v>0</v>
          </cell>
          <cell r="U451">
            <v>0</v>
          </cell>
          <cell r="V451">
            <v>0</v>
          </cell>
          <cell r="W451">
            <v>10</v>
          </cell>
          <cell r="X451">
            <v>0</v>
          </cell>
          <cell r="Y451">
            <v>10</v>
          </cell>
          <cell r="Z451">
            <v>4155.1000000000004</v>
          </cell>
          <cell r="AA451" t="str">
            <v>6228480038116005570</v>
          </cell>
          <cell r="AB451">
            <v>4165.1000000000004</v>
          </cell>
          <cell r="AC451">
            <v>0</v>
          </cell>
        </row>
        <row r="452">
          <cell r="D452" t="str">
            <v>4512</v>
          </cell>
          <cell r="E452" t="str">
            <v>罗卫龙</v>
          </cell>
          <cell r="F452">
            <v>29.25</v>
          </cell>
          <cell r="G452">
            <v>2480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200</v>
          </cell>
          <cell r="M452">
            <v>825.25</v>
          </cell>
          <cell r="N452">
            <v>0</v>
          </cell>
          <cell r="O452">
            <v>0</v>
          </cell>
          <cell r="P452">
            <v>0</v>
          </cell>
          <cell r="Q452">
            <v>200</v>
          </cell>
          <cell r="R452">
            <v>0</v>
          </cell>
          <cell r="S452">
            <v>3705.25</v>
          </cell>
          <cell r="T452">
            <v>0</v>
          </cell>
          <cell r="U452">
            <v>517.5</v>
          </cell>
          <cell r="V452">
            <v>254</v>
          </cell>
          <cell r="W452">
            <v>10</v>
          </cell>
          <cell r="X452">
            <v>0</v>
          </cell>
          <cell r="Y452">
            <v>781.5</v>
          </cell>
          <cell r="Z452">
            <v>2923.75</v>
          </cell>
          <cell r="AA452" t="str">
            <v>6228480038116023474</v>
          </cell>
          <cell r="AB452">
            <v>3705.25</v>
          </cell>
          <cell r="AC452">
            <v>0</v>
          </cell>
        </row>
        <row r="453">
          <cell r="D453" t="str">
            <v>4513</v>
          </cell>
          <cell r="E453" t="str">
            <v>吴红花</v>
          </cell>
          <cell r="F453">
            <v>27.44</v>
          </cell>
          <cell r="G453">
            <v>2480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80</v>
          </cell>
          <cell r="M453">
            <v>757.92</v>
          </cell>
          <cell r="N453">
            <v>354</v>
          </cell>
          <cell r="O453">
            <v>0</v>
          </cell>
          <cell r="P453">
            <v>0</v>
          </cell>
          <cell r="Q453">
            <v>200</v>
          </cell>
          <cell r="R453">
            <v>0</v>
          </cell>
          <cell r="S453">
            <v>3871.92</v>
          </cell>
          <cell r="T453">
            <v>0</v>
          </cell>
          <cell r="U453">
            <v>0</v>
          </cell>
          <cell r="V453">
            <v>0</v>
          </cell>
          <cell r="W453">
            <v>10</v>
          </cell>
          <cell r="X453">
            <v>0</v>
          </cell>
          <cell r="Y453">
            <v>10</v>
          </cell>
          <cell r="Z453">
            <v>3861.92</v>
          </cell>
          <cell r="AA453" t="str">
            <v>6228480039308103777</v>
          </cell>
          <cell r="AB453">
            <v>3871.92</v>
          </cell>
          <cell r="AC453">
            <v>0</v>
          </cell>
        </row>
        <row r="454">
          <cell r="D454" t="str">
            <v>4515</v>
          </cell>
          <cell r="E454" t="str">
            <v>傅正宇</v>
          </cell>
          <cell r="F454">
            <v>27</v>
          </cell>
          <cell r="G454">
            <v>2480</v>
          </cell>
          <cell r="H454">
            <v>0</v>
          </cell>
          <cell r="I454">
            <v>100</v>
          </cell>
          <cell r="J454">
            <v>900</v>
          </cell>
          <cell r="K454">
            <v>0</v>
          </cell>
          <cell r="L454">
            <v>40</v>
          </cell>
          <cell r="M454">
            <v>0</v>
          </cell>
          <cell r="N454">
            <v>1045.0999999999999</v>
          </cell>
          <cell r="O454">
            <v>0</v>
          </cell>
          <cell r="P454">
            <v>0</v>
          </cell>
          <cell r="Q454">
            <v>200</v>
          </cell>
          <cell r="R454">
            <v>0</v>
          </cell>
          <cell r="S454">
            <v>4765.1000000000004</v>
          </cell>
          <cell r="T454">
            <v>0</v>
          </cell>
          <cell r="U454">
            <v>0</v>
          </cell>
          <cell r="V454">
            <v>0</v>
          </cell>
          <cell r="W454">
            <v>10</v>
          </cell>
          <cell r="X454">
            <v>0</v>
          </cell>
          <cell r="Y454">
            <v>10</v>
          </cell>
          <cell r="Z454">
            <v>4755.1000000000004</v>
          </cell>
          <cell r="AA454" t="str">
            <v>6230520030026665377</v>
          </cell>
          <cell r="AB454">
            <v>4765.1000000000004</v>
          </cell>
          <cell r="AC454">
            <v>0</v>
          </cell>
        </row>
        <row r="455">
          <cell r="D455" t="str">
            <v>4521</v>
          </cell>
          <cell r="E455" t="str">
            <v>褚芹仙</v>
          </cell>
          <cell r="F455">
            <v>31.25</v>
          </cell>
          <cell r="G455">
            <v>2480</v>
          </cell>
          <cell r="H455">
            <v>0</v>
          </cell>
          <cell r="I455">
            <v>0</v>
          </cell>
          <cell r="J455">
            <v>500</v>
          </cell>
          <cell r="K455">
            <v>0</v>
          </cell>
          <cell r="L455">
            <v>100</v>
          </cell>
          <cell r="M455">
            <v>1020</v>
          </cell>
          <cell r="N455">
            <v>650</v>
          </cell>
          <cell r="O455">
            <v>0</v>
          </cell>
          <cell r="P455">
            <v>0</v>
          </cell>
          <cell r="Q455">
            <v>200</v>
          </cell>
          <cell r="R455">
            <v>0</v>
          </cell>
          <cell r="S455">
            <v>4950</v>
          </cell>
          <cell r="T455">
            <v>0</v>
          </cell>
          <cell r="U455">
            <v>0</v>
          </cell>
          <cell r="V455">
            <v>0</v>
          </cell>
          <cell r="W455">
            <v>10</v>
          </cell>
          <cell r="X455">
            <v>0</v>
          </cell>
          <cell r="Y455">
            <v>10</v>
          </cell>
          <cell r="Z455">
            <v>4940</v>
          </cell>
          <cell r="AA455" t="str">
            <v>6228480038454976374</v>
          </cell>
          <cell r="AB455">
            <v>4950</v>
          </cell>
          <cell r="AC455">
            <v>0</v>
          </cell>
        </row>
        <row r="456">
          <cell r="D456" t="str">
            <v>7506</v>
          </cell>
          <cell r="E456" t="str">
            <v>胡学明</v>
          </cell>
          <cell r="F456">
            <v>22</v>
          </cell>
          <cell r="G456">
            <v>2480</v>
          </cell>
          <cell r="H456">
            <v>0</v>
          </cell>
          <cell r="I456">
            <v>200</v>
          </cell>
          <cell r="J456">
            <v>0</v>
          </cell>
          <cell r="K456">
            <v>0</v>
          </cell>
          <cell r="L456">
            <v>60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200</v>
          </cell>
          <cell r="R456">
            <v>0</v>
          </cell>
          <cell r="S456">
            <v>2940</v>
          </cell>
          <cell r="T456">
            <v>0</v>
          </cell>
          <cell r="U456">
            <v>0</v>
          </cell>
          <cell r="V456">
            <v>0</v>
          </cell>
          <cell r="W456">
            <v>10</v>
          </cell>
          <cell r="X456">
            <v>0</v>
          </cell>
          <cell r="Y456">
            <v>10</v>
          </cell>
          <cell r="Z456">
            <v>2930</v>
          </cell>
          <cell r="AA456" t="str">
            <v>6228480038955894878</v>
          </cell>
          <cell r="AB456">
            <v>2940</v>
          </cell>
          <cell r="AC456">
            <v>0</v>
          </cell>
        </row>
        <row r="457">
          <cell r="D457" t="str">
            <v>7507</v>
          </cell>
          <cell r="E457" t="str">
            <v>计炳全</v>
          </cell>
          <cell r="F457">
            <v>22</v>
          </cell>
          <cell r="G457">
            <v>2480</v>
          </cell>
          <cell r="H457">
            <v>0</v>
          </cell>
          <cell r="I457">
            <v>100</v>
          </cell>
          <cell r="J457">
            <v>0</v>
          </cell>
          <cell r="K457">
            <v>0</v>
          </cell>
          <cell r="L457">
            <v>120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200</v>
          </cell>
          <cell r="R457">
            <v>0</v>
          </cell>
          <cell r="S457">
            <v>2900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2900</v>
          </cell>
          <cell r="AA457" t="str">
            <v>6228480038116013673</v>
          </cell>
          <cell r="AB457">
            <v>2900</v>
          </cell>
          <cell r="AC457">
            <v>0</v>
          </cell>
        </row>
        <row r="458">
          <cell r="D458" t="str">
            <v>7513</v>
          </cell>
          <cell r="E458" t="str">
            <v>沈新华</v>
          </cell>
          <cell r="F458">
            <v>21</v>
          </cell>
          <cell r="G458">
            <v>2480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100</v>
          </cell>
          <cell r="M458">
            <v>-2</v>
          </cell>
          <cell r="N458">
            <v>525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3103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3103</v>
          </cell>
          <cell r="AA458" t="str">
            <v>6228480030479165612</v>
          </cell>
          <cell r="AB458">
            <v>3103</v>
          </cell>
          <cell r="AC458">
            <v>0</v>
          </cell>
        </row>
        <row r="459">
          <cell r="D459" t="str">
            <v>7514</v>
          </cell>
          <cell r="E459" t="str">
            <v>严志明</v>
          </cell>
          <cell r="F459">
            <v>26</v>
          </cell>
          <cell r="G459">
            <v>2480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100</v>
          </cell>
          <cell r="M459">
            <v>718</v>
          </cell>
          <cell r="N459">
            <v>0</v>
          </cell>
          <cell r="O459">
            <v>0</v>
          </cell>
          <cell r="P459">
            <v>0</v>
          </cell>
          <cell r="Q459">
            <v>200</v>
          </cell>
          <cell r="R459">
            <v>0</v>
          </cell>
          <cell r="S459">
            <v>3498</v>
          </cell>
          <cell r="T459">
            <v>0</v>
          </cell>
          <cell r="U459">
            <v>517.5</v>
          </cell>
          <cell r="V459">
            <v>0</v>
          </cell>
          <cell r="W459">
            <v>10</v>
          </cell>
          <cell r="X459">
            <v>0</v>
          </cell>
          <cell r="Y459">
            <v>527.5</v>
          </cell>
          <cell r="Z459">
            <v>2970.5</v>
          </cell>
          <cell r="AA459" t="str">
            <v>6228480039186932974</v>
          </cell>
          <cell r="AB459">
            <v>3498</v>
          </cell>
          <cell r="AC459">
            <v>0</v>
          </cell>
        </row>
        <row r="460">
          <cell r="D460" t="str">
            <v>8351</v>
          </cell>
          <cell r="E460" t="str">
            <v>代红梅</v>
          </cell>
          <cell r="F460">
            <v>27</v>
          </cell>
          <cell r="G460">
            <v>2480</v>
          </cell>
          <cell r="H460">
            <v>0</v>
          </cell>
          <cell r="I460">
            <v>0</v>
          </cell>
          <cell r="J460">
            <v>100</v>
          </cell>
          <cell r="K460">
            <v>0</v>
          </cell>
          <cell r="L460">
            <v>20</v>
          </cell>
          <cell r="M460">
            <v>0</v>
          </cell>
          <cell r="N460">
            <v>1045.0999999999999</v>
          </cell>
          <cell r="O460">
            <v>0</v>
          </cell>
          <cell r="P460">
            <v>0</v>
          </cell>
          <cell r="Q460">
            <v>200</v>
          </cell>
          <cell r="R460">
            <v>0</v>
          </cell>
          <cell r="S460">
            <v>3845.1</v>
          </cell>
          <cell r="T460">
            <v>0</v>
          </cell>
          <cell r="U460">
            <v>0</v>
          </cell>
          <cell r="V460">
            <v>0</v>
          </cell>
          <cell r="W460">
            <v>10</v>
          </cell>
          <cell r="X460">
            <v>0</v>
          </cell>
          <cell r="Y460">
            <v>10</v>
          </cell>
          <cell r="Z460">
            <v>3835.1</v>
          </cell>
          <cell r="AA460" t="str">
            <v>6230520030043147375</v>
          </cell>
          <cell r="AB460">
            <v>3845.1</v>
          </cell>
          <cell r="AC460">
            <v>0</v>
          </cell>
        </row>
        <row r="461">
          <cell r="D461" t="str">
            <v>8619</v>
          </cell>
          <cell r="E461" t="str">
            <v>葛大明</v>
          </cell>
          <cell r="F461">
            <v>22</v>
          </cell>
          <cell r="G461">
            <v>2480</v>
          </cell>
          <cell r="H461">
            <v>0</v>
          </cell>
          <cell r="I461">
            <v>200</v>
          </cell>
          <cell r="J461">
            <v>0</v>
          </cell>
          <cell r="K461">
            <v>0</v>
          </cell>
          <cell r="L461">
            <v>20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</v>
          </cell>
          <cell r="R461">
            <v>0</v>
          </cell>
          <cell r="S461">
            <v>2900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2900</v>
          </cell>
          <cell r="AA461" t="str">
            <v>6228480039166852879</v>
          </cell>
          <cell r="AB461">
            <v>2900</v>
          </cell>
          <cell r="AC461">
            <v>0</v>
          </cell>
        </row>
        <row r="462">
          <cell r="D462" t="str">
            <v>8703</v>
          </cell>
          <cell r="E462" t="str">
            <v>徐南芳</v>
          </cell>
          <cell r="F462">
            <v>26</v>
          </cell>
          <cell r="G462">
            <v>2480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1045.0999999999999</v>
          </cell>
          <cell r="O462">
            <v>0</v>
          </cell>
          <cell r="P462">
            <v>0</v>
          </cell>
          <cell r="Q462">
            <v>200</v>
          </cell>
          <cell r="R462">
            <v>0</v>
          </cell>
          <cell r="S462">
            <v>3725.1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3725.1</v>
          </cell>
          <cell r="AA462" t="str">
            <v>6228480039205562372</v>
          </cell>
          <cell r="AB462">
            <v>3725.1</v>
          </cell>
          <cell r="AC462">
            <v>0</v>
          </cell>
        </row>
        <row r="463">
          <cell r="D463" t="str">
            <v>8781</v>
          </cell>
          <cell r="E463" t="str">
            <v>顾新昌</v>
          </cell>
          <cell r="F463">
            <v>27</v>
          </cell>
          <cell r="G463">
            <v>2480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1045.0999999999999</v>
          </cell>
          <cell r="O463">
            <v>0</v>
          </cell>
          <cell r="P463">
            <v>0</v>
          </cell>
          <cell r="Q463">
            <v>200</v>
          </cell>
          <cell r="R463">
            <v>0</v>
          </cell>
          <cell r="S463">
            <v>3725.1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3725.1</v>
          </cell>
          <cell r="AA463" t="str">
            <v>6228480039226918371</v>
          </cell>
          <cell r="AB463">
            <v>3725.1</v>
          </cell>
          <cell r="AC463">
            <v>0</v>
          </cell>
        </row>
        <row r="464">
          <cell r="D464" t="str">
            <v>8935</v>
          </cell>
          <cell r="E464" t="str">
            <v>储根标</v>
          </cell>
          <cell r="F464">
            <v>22</v>
          </cell>
          <cell r="G464">
            <v>2480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100</v>
          </cell>
          <cell r="N464">
            <v>0</v>
          </cell>
          <cell r="O464">
            <v>0</v>
          </cell>
          <cell r="P464">
            <v>0</v>
          </cell>
          <cell r="Q464">
            <v>200</v>
          </cell>
          <cell r="R464">
            <v>0</v>
          </cell>
          <cell r="S464">
            <v>2780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2780</v>
          </cell>
          <cell r="AA464" t="str">
            <v>6228480038133734277</v>
          </cell>
          <cell r="AB464">
            <v>2780</v>
          </cell>
          <cell r="AC464">
            <v>0</v>
          </cell>
        </row>
        <row r="465">
          <cell r="D465" t="str">
            <v>8937</v>
          </cell>
          <cell r="E465" t="str">
            <v>康龙福</v>
          </cell>
          <cell r="F465">
            <v>22</v>
          </cell>
          <cell r="G465">
            <v>2480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200</v>
          </cell>
          <cell r="N465">
            <v>0</v>
          </cell>
          <cell r="O465">
            <v>0</v>
          </cell>
          <cell r="P465">
            <v>0</v>
          </cell>
          <cell r="Q465">
            <v>200</v>
          </cell>
          <cell r="R465">
            <v>0</v>
          </cell>
          <cell r="S465">
            <v>2880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2880</v>
          </cell>
          <cell r="AA465" t="str">
            <v>6228480039302661473</v>
          </cell>
          <cell r="AB465">
            <v>2880</v>
          </cell>
          <cell r="AC465">
            <v>0</v>
          </cell>
        </row>
        <row r="466">
          <cell r="D466" t="str">
            <v>8938</v>
          </cell>
          <cell r="E466" t="str">
            <v>顾凤祥</v>
          </cell>
          <cell r="F466">
            <v>22</v>
          </cell>
          <cell r="G466">
            <v>2480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200</v>
          </cell>
          <cell r="N466">
            <v>0</v>
          </cell>
          <cell r="O466">
            <v>0</v>
          </cell>
          <cell r="P466">
            <v>0</v>
          </cell>
          <cell r="Q466">
            <v>200</v>
          </cell>
          <cell r="R466">
            <v>0</v>
          </cell>
          <cell r="S466">
            <v>2880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2880</v>
          </cell>
          <cell r="AA466" t="str">
            <v>6228480031057580917</v>
          </cell>
          <cell r="AB466">
            <v>2880</v>
          </cell>
          <cell r="AC466">
            <v>0</v>
          </cell>
        </row>
        <row r="467">
          <cell r="D467" t="str">
            <v>9030</v>
          </cell>
          <cell r="E467" t="str">
            <v>褚新国</v>
          </cell>
          <cell r="F467">
            <v>20</v>
          </cell>
          <cell r="G467">
            <v>2480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2480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2480</v>
          </cell>
          <cell r="AA467" t="str">
            <v>6228480039302481872</v>
          </cell>
          <cell r="AB467">
            <v>2480</v>
          </cell>
          <cell r="AC467">
            <v>0</v>
          </cell>
        </row>
        <row r="468">
          <cell r="D468" t="str">
            <v>9808</v>
          </cell>
          <cell r="E468" t="str">
            <v>王龙明</v>
          </cell>
          <cell r="F468">
            <v>27</v>
          </cell>
          <cell r="G468">
            <v>2480</v>
          </cell>
          <cell r="H468">
            <v>0</v>
          </cell>
          <cell r="I468">
            <v>200</v>
          </cell>
          <cell r="J468">
            <v>750</v>
          </cell>
          <cell r="K468">
            <v>0</v>
          </cell>
          <cell r="L468">
            <v>200</v>
          </cell>
          <cell r="M468">
            <v>0</v>
          </cell>
          <cell r="N468">
            <v>1045.0999999999999</v>
          </cell>
          <cell r="O468">
            <v>0</v>
          </cell>
          <cell r="P468">
            <v>0</v>
          </cell>
          <cell r="Q468">
            <v>200</v>
          </cell>
          <cell r="R468">
            <v>0</v>
          </cell>
          <cell r="S468">
            <v>4875.1000000000004</v>
          </cell>
          <cell r="T468">
            <v>0</v>
          </cell>
          <cell r="U468">
            <v>517.5</v>
          </cell>
          <cell r="V468">
            <v>0</v>
          </cell>
          <cell r="W468">
            <v>10</v>
          </cell>
          <cell r="X468">
            <v>0</v>
          </cell>
          <cell r="Y468">
            <v>527.5</v>
          </cell>
          <cell r="Z468">
            <v>4347.6000000000004</v>
          </cell>
          <cell r="AA468" t="str">
            <v>6228480038629652975</v>
          </cell>
          <cell r="AB468">
            <v>4875.1000000000004</v>
          </cell>
          <cell r="AC468">
            <v>0</v>
          </cell>
        </row>
        <row r="469">
          <cell r="D469" t="str">
            <v>7523</v>
          </cell>
          <cell r="E469" t="str">
            <v>孙雪林</v>
          </cell>
          <cell r="F469">
            <v>0</v>
          </cell>
          <cell r="G469">
            <v>3500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3500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3500</v>
          </cell>
          <cell r="AA469" t="str">
            <v>9559980030124700318</v>
          </cell>
          <cell r="AB469">
            <v>3500</v>
          </cell>
          <cell r="AC469">
            <v>0</v>
          </cell>
        </row>
        <row r="470">
          <cell r="D470" t="str">
            <v>7004</v>
          </cell>
          <cell r="E470" t="str">
            <v>沈方明</v>
          </cell>
          <cell r="F470">
            <v>37.5</v>
          </cell>
          <cell r="G470">
            <v>2480</v>
          </cell>
          <cell r="H470">
            <v>0</v>
          </cell>
          <cell r="I470">
            <v>200</v>
          </cell>
          <cell r="J470">
            <v>0</v>
          </cell>
          <cell r="K470">
            <v>0</v>
          </cell>
          <cell r="L470">
            <v>200</v>
          </cell>
          <cell r="M470">
            <v>3623.75</v>
          </cell>
          <cell r="N470">
            <v>120</v>
          </cell>
          <cell r="O470">
            <v>0</v>
          </cell>
          <cell r="P470">
            <v>0</v>
          </cell>
          <cell r="Q470">
            <v>200</v>
          </cell>
          <cell r="R470">
            <v>0</v>
          </cell>
          <cell r="S470">
            <v>6823.75</v>
          </cell>
          <cell r="T470">
            <v>0</v>
          </cell>
          <cell r="U470">
            <v>517.5</v>
          </cell>
          <cell r="V470">
            <v>0</v>
          </cell>
          <cell r="W470">
            <v>10</v>
          </cell>
          <cell r="X470">
            <v>0</v>
          </cell>
          <cell r="Y470">
            <v>527.5</v>
          </cell>
          <cell r="Z470">
            <v>6296.25</v>
          </cell>
          <cell r="AA470" t="str">
            <v>6228480038116029174</v>
          </cell>
          <cell r="AB470">
            <v>6823.75</v>
          </cell>
          <cell r="AC470">
            <v>0</v>
          </cell>
        </row>
        <row r="471">
          <cell r="D471" t="str">
            <v>7007</v>
          </cell>
          <cell r="E471" t="str">
            <v>张熙亮</v>
          </cell>
          <cell r="F471">
            <v>41</v>
          </cell>
          <cell r="G471">
            <v>2480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120</v>
          </cell>
          <cell r="M471">
            <v>4711.3999999999996</v>
          </cell>
          <cell r="N471">
            <v>120</v>
          </cell>
          <cell r="O471">
            <v>0</v>
          </cell>
          <cell r="P471">
            <v>0</v>
          </cell>
          <cell r="Q471">
            <v>500</v>
          </cell>
          <cell r="R471">
            <v>0</v>
          </cell>
          <cell r="S471">
            <v>7931.4</v>
          </cell>
          <cell r="T471">
            <v>0</v>
          </cell>
          <cell r="U471">
            <v>517.5</v>
          </cell>
          <cell r="V471">
            <v>0</v>
          </cell>
          <cell r="W471">
            <v>10</v>
          </cell>
          <cell r="X471">
            <v>0</v>
          </cell>
          <cell r="Y471">
            <v>527.5</v>
          </cell>
          <cell r="Z471">
            <v>7403.9</v>
          </cell>
          <cell r="AA471" t="str">
            <v>6228480038116050675</v>
          </cell>
          <cell r="AB471">
            <v>7931.4000000000005</v>
          </cell>
          <cell r="AC471">
            <v>0</v>
          </cell>
        </row>
        <row r="472">
          <cell r="D472" t="str">
            <v>7008</v>
          </cell>
          <cell r="E472" t="str">
            <v>杨振国</v>
          </cell>
          <cell r="F472">
            <v>45.5</v>
          </cell>
          <cell r="G472">
            <v>2480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60</v>
          </cell>
          <cell r="M472">
            <v>5983</v>
          </cell>
          <cell r="N472">
            <v>120</v>
          </cell>
          <cell r="O472">
            <v>0</v>
          </cell>
          <cell r="P472">
            <v>0</v>
          </cell>
          <cell r="Q472">
            <v>300</v>
          </cell>
          <cell r="R472">
            <v>0</v>
          </cell>
          <cell r="S472">
            <v>8943</v>
          </cell>
          <cell r="T472">
            <v>0</v>
          </cell>
          <cell r="U472">
            <v>517.5</v>
          </cell>
          <cell r="V472">
            <v>0</v>
          </cell>
          <cell r="W472">
            <v>0</v>
          </cell>
          <cell r="X472">
            <v>0</v>
          </cell>
          <cell r="Y472">
            <v>517.5</v>
          </cell>
          <cell r="Z472">
            <v>8425.5</v>
          </cell>
          <cell r="AA472" t="str">
            <v>6228480038764124871</v>
          </cell>
          <cell r="AB472">
            <v>8943</v>
          </cell>
          <cell r="AC472">
            <v>0</v>
          </cell>
        </row>
        <row r="473">
          <cell r="D473" t="str">
            <v>7017</v>
          </cell>
          <cell r="E473" t="str">
            <v>张长重</v>
          </cell>
          <cell r="F473">
            <v>45</v>
          </cell>
          <cell r="G473">
            <v>2480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60</v>
          </cell>
          <cell r="M473">
            <v>6205</v>
          </cell>
          <cell r="N473">
            <v>128</v>
          </cell>
          <cell r="O473">
            <v>0</v>
          </cell>
          <cell r="P473">
            <v>0</v>
          </cell>
          <cell r="Q473">
            <v>300</v>
          </cell>
          <cell r="R473">
            <v>0</v>
          </cell>
          <cell r="S473">
            <v>9173</v>
          </cell>
          <cell r="T473">
            <v>0</v>
          </cell>
          <cell r="U473">
            <v>517.5</v>
          </cell>
          <cell r="V473">
            <v>0</v>
          </cell>
          <cell r="W473">
            <v>0</v>
          </cell>
          <cell r="X473">
            <v>0</v>
          </cell>
          <cell r="Y473">
            <v>517.5</v>
          </cell>
          <cell r="Z473">
            <v>8655.5</v>
          </cell>
          <cell r="AA473" t="str">
            <v>6228480038207226770</v>
          </cell>
          <cell r="AB473">
            <v>9173</v>
          </cell>
          <cell r="AC473">
            <v>0</v>
          </cell>
        </row>
        <row r="474">
          <cell r="D474" t="str">
            <v>7018</v>
          </cell>
          <cell r="E474" t="str">
            <v>樊华灵</v>
          </cell>
          <cell r="F474">
            <v>41.81</v>
          </cell>
          <cell r="G474">
            <v>2480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60</v>
          </cell>
          <cell r="M474">
            <v>5099.7</v>
          </cell>
          <cell r="N474">
            <v>0</v>
          </cell>
          <cell r="O474">
            <v>0</v>
          </cell>
          <cell r="P474">
            <v>0</v>
          </cell>
          <cell r="Q474">
            <v>200</v>
          </cell>
          <cell r="R474">
            <v>0</v>
          </cell>
          <cell r="S474">
            <v>7839.7</v>
          </cell>
          <cell r="T474">
            <v>0</v>
          </cell>
          <cell r="U474">
            <v>517.5</v>
          </cell>
          <cell r="V474">
            <v>0</v>
          </cell>
          <cell r="W474">
            <v>0</v>
          </cell>
          <cell r="X474">
            <v>0</v>
          </cell>
          <cell r="Y474">
            <v>517.5</v>
          </cell>
          <cell r="Z474">
            <v>7322.2</v>
          </cell>
          <cell r="AA474" t="str">
            <v>6228480038798045373</v>
          </cell>
          <cell r="AB474">
            <v>7839.6999999999944</v>
          </cell>
          <cell r="AC474">
            <v>0</v>
          </cell>
        </row>
        <row r="475">
          <cell r="D475" t="str">
            <v>7019</v>
          </cell>
          <cell r="E475" t="str">
            <v>张玉柱</v>
          </cell>
          <cell r="F475">
            <v>43.5</v>
          </cell>
          <cell r="G475">
            <v>2480</v>
          </cell>
          <cell r="H475">
            <v>0</v>
          </cell>
          <cell r="I475">
            <v>200</v>
          </cell>
          <cell r="J475">
            <v>0</v>
          </cell>
          <cell r="K475">
            <v>0</v>
          </cell>
          <cell r="L475">
            <v>100</v>
          </cell>
          <cell r="M475">
            <v>5567.5</v>
          </cell>
          <cell r="N475">
            <v>112</v>
          </cell>
          <cell r="O475">
            <v>0</v>
          </cell>
          <cell r="P475">
            <v>0</v>
          </cell>
          <cell r="Q475">
            <v>200</v>
          </cell>
          <cell r="R475">
            <v>0</v>
          </cell>
          <cell r="S475">
            <v>8659.5</v>
          </cell>
          <cell r="T475">
            <v>0</v>
          </cell>
          <cell r="U475">
            <v>517.5</v>
          </cell>
          <cell r="V475">
            <v>0</v>
          </cell>
          <cell r="W475">
            <v>10</v>
          </cell>
          <cell r="X475">
            <v>0</v>
          </cell>
          <cell r="Y475">
            <v>527.5</v>
          </cell>
          <cell r="Z475">
            <v>8132</v>
          </cell>
          <cell r="AA475" t="str">
            <v>6228480038278245774</v>
          </cell>
          <cell r="AB475">
            <v>8659.5</v>
          </cell>
          <cell r="AC475">
            <v>0</v>
          </cell>
        </row>
        <row r="476">
          <cell r="D476" t="str">
            <v>7020</v>
          </cell>
          <cell r="E476" t="str">
            <v>王张红</v>
          </cell>
          <cell r="F476">
            <v>42</v>
          </cell>
          <cell r="G476">
            <v>2480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40</v>
          </cell>
          <cell r="M476">
            <v>4702</v>
          </cell>
          <cell r="N476">
            <v>160</v>
          </cell>
          <cell r="O476">
            <v>0</v>
          </cell>
          <cell r="P476">
            <v>0</v>
          </cell>
          <cell r="Q476">
            <v>200</v>
          </cell>
          <cell r="R476">
            <v>0</v>
          </cell>
          <cell r="S476">
            <v>7582</v>
          </cell>
          <cell r="T476">
            <v>0</v>
          </cell>
          <cell r="U476">
            <v>517.5</v>
          </cell>
          <cell r="V476">
            <v>0</v>
          </cell>
          <cell r="W476">
            <v>0</v>
          </cell>
          <cell r="X476">
            <v>0</v>
          </cell>
          <cell r="Y476">
            <v>517.5</v>
          </cell>
          <cell r="Z476">
            <v>7064.5</v>
          </cell>
          <cell r="AA476" t="str">
            <v>6228480039224027274</v>
          </cell>
          <cell r="AB476">
            <v>7582</v>
          </cell>
          <cell r="AC476">
            <v>0</v>
          </cell>
        </row>
        <row r="477">
          <cell r="D477" t="str">
            <v>7025</v>
          </cell>
          <cell r="E477" t="str">
            <v>王士双</v>
          </cell>
          <cell r="F477">
            <v>31.5</v>
          </cell>
          <cell r="G477">
            <v>2480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40</v>
          </cell>
          <cell r="M477">
            <v>2654.5</v>
          </cell>
          <cell r="N477">
            <v>80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5254.5</v>
          </cell>
          <cell r="T477">
            <v>0</v>
          </cell>
          <cell r="U477">
            <v>517.5</v>
          </cell>
          <cell r="V477">
            <v>0</v>
          </cell>
          <cell r="W477">
            <v>0</v>
          </cell>
          <cell r="X477">
            <v>0</v>
          </cell>
          <cell r="Y477">
            <v>517.5</v>
          </cell>
          <cell r="Z477">
            <v>4737</v>
          </cell>
          <cell r="AA477" t="str">
            <v>6230520030027225874</v>
          </cell>
          <cell r="AB477">
            <v>5254.5</v>
          </cell>
          <cell r="AC477">
            <v>0</v>
          </cell>
        </row>
        <row r="478">
          <cell r="D478" t="str">
            <v>8259</v>
          </cell>
          <cell r="E478" t="str">
            <v>孟凡云</v>
          </cell>
          <cell r="F478">
            <v>42</v>
          </cell>
          <cell r="G478">
            <v>2480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20</v>
          </cell>
          <cell r="M478">
            <v>5668</v>
          </cell>
          <cell r="N478">
            <v>120</v>
          </cell>
          <cell r="O478">
            <v>0</v>
          </cell>
          <cell r="P478">
            <v>0</v>
          </cell>
          <cell r="Q478">
            <v>200</v>
          </cell>
          <cell r="R478">
            <v>0</v>
          </cell>
          <cell r="S478">
            <v>8488</v>
          </cell>
          <cell r="T478">
            <v>0</v>
          </cell>
          <cell r="U478">
            <v>517.5</v>
          </cell>
          <cell r="V478">
            <v>0</v>
          </cell>
          <cell r="W478">
            <v>0</v>
          </cell>
          <cell r="X478">
            <v>0</v>
          </cell>
          <cell r="Y478">
            <v>517.5</v>
          </cell>
          <cell r="Z478">
            <v>7970.5</v>
          </cell>
          <cell r="AA478" t="str">
            <v>6228480039283846879</v>
          </cell>
          <cell r="AB478">
            <v>8488</v>
          </cell>
          <cell r="AC478">
            <v>0</v>
          </cell>
        </row>
        <row r="479">
          <cell r="D479" t="str">
            <v>8543</v>
          </cell>
          <cell r="E479" t="str">
            <v>张永军</v>
          </cell>
          <cell r="F479">
            <v>39</v>
          </cell>
          <cell r="G479">
            <v>2480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20</v>
          </cell>
          <cell r="M479">
            <v>4150</v>
          </cell>
          <cell r="N479">
            <v>112</v>
          </cell>
          <cell r="O479">
            <v>0</v>
          </cell>
          <cell r="P479">
            <v>0</v>
          </cell>
          <cell r="Q479">
            <v>200</v>
          </cell>
          <cell r="R479">
            <v>0</v>
          </cell>
          <cell r="S479">
            <v>6962</v>
          </cell>
          <cell r="T479">
            <v>0</v>
          </cell>
          <cell r="U479">
            <v>517.5</v>
          </cell>
          <cell r="V479">
            <v>0</v>
          </cell>
          <cell r="W479">
            <v>0</v>
          </cell>
          <cell r="X479">
            <v>0</v>
          </cell>
          <cell r="Y479">
            <v>517.5</v>
          </cell>
          <cell r="Z479">
            <v>6444.5</v>
          </cell>
          <cell r="AA479" t="str">
            <v>6228480039114341074</v>
          </cell>
          <cell r="AB479">
            <v>6962</v>
          </cell>
          <cell r="AC479">
            <v>0</v>
          </cell>
        </row>
        <row r="480">
          <cell r="D480" t="str">
            <v>8651</v>
          </cell>
          <cell r="E480" t="str">
            <v>张红霞</v>
          </cell>
          <cell r="F480">
            <v>36</v>
          </cell>
          <cell r="G480">
            <v>2480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3640</v>
          </cell>
          <cell r="N480">
            <v>104</v>
          </cell>
          <cell r="O480">
            <v>0</v>
          </cell>
          <cell r="P480">
            <v>0</v>
          </cell>
          <cell r="Q480">
            <v>200</v>
          </cell>
          <cell r="R480">
            <v>0</v>
          </cell>
          <cell r="S480">
            <v>6424</v>
          </cell>
          <cell r="T480">
            <v>0</v>
          </cell>
          <cell r="U480">
            <v>517.5</v>
          </cell>
          <cell r="V480">
            <v>0</v>
          </cell>
          <cell r="W480">
            <v>0</v>
          </cell>
          <cell r="X480">
            <v>0</v>
          </cell>
          <cell r="Y480">
            <v>517.5</v>
          </cell>
          <cell r="Z480">
            <v>5906.5</v>
          </cell>
          <cell r="AA480" t="str">
            <v>6228480038116049172</v>
          </cell>
          <cell r="AB480">
            <v>6424</v>
          </cell>
          <cell r="AC480">
            <v>0</v>
          </cell>
        </row>
        <row r="481">
          <cell r="D481" t="str">
            <v>8701</v>
          </cell>
          <cell r="E481" t="str">
            <v>姚树友</v>
          </cell>
          <cell r="F481">
            <v>41</v>
          </cell>
          <cell r="G481">
            <v>2480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4375.2</v>
          </cell>
          <cell r="N481">
            <v>120</v>
          </cell>
          <cell r="O481">
            <v>0</v>
          </cell>
          <cell r="P481">
            <v>0</v>
          </cell>
          <cell r="Q481">
            <v>200</v>
          </cell>
          <cell r="R481">
            <v>0</v>
          </cell>
          <cell r="S481">
            <v>7175.2</v>
          </cell>
          <cell r="T481">
            <v>0</v>
          </cell>
          <cell r="U481">
            <v>517.5</v>
          </cell>
          <cell r="V481">
            <v>0</v>
          </cell>
          <cell r="W481">
            <v>0</v>
          </cell>
          <cell r="X481">
            <v>0</v>
          </cell>
          <cell r="Y481">
            <v>517.5</v>
          </cell>
          <cell r="Z481">
            <v>6657.7</v>
          </cell>
          <cell r="AA481" t="str">
            <v>6228480038922253273</v>
          </cell>
          <cell r="AB481">
            <v>7175.2</v>
          </cell>
          <cell r="AC481">
            <v>0</v>
          </cell>
        </row>
        <row r="482">
          <cell r="D482" t="str">
            <v>8789</v>
          </cell>
          <cell r="E482" t="str">
            <v>戴正春</v>
          </cell>
          <cell r="F482">
            <v>43.5</v>
          </cell>
          <cell r="G482">
            <v>2480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4828</v>
          </cell>
          <cell r="N482">
            <v>120</v>
          </cell>
          <cell r="O482">
            <v>0</v>
          </cell>
          <cell r="P482">
            <v>0</v>
          </cell>
          <cell r="Q482">
            <v>200</v>
          </cell>
          <cell r="R482">
            <v>0</v>
          </cell>
          <cell r="S482">
            <v>7628</v>
          </cell>
          <cell r="T482">
            <v>0</v>
          </cell>
          <cell r="U482">
            <v>517.5</v>
          </cell>
          <cell r="V482">
            <v>0</v>
          </cell>
          <cell r="W482">
            <v>0</v>
          </cell>
          <cell r="X482">
            <v>0</v>
          </cell>
          <cell r="Y482">
            <v>517.5</v>
          </cell>
          <cell r="Z482">
            <v>7110.5</v>
          </cell>
          <cell r="AA482" t="str">
            <v>6228480318181658473</v>
          </cell>
          <cell r="AB482">
            <v>7628</v>
          </cell>
          <cell r="AC482">
            <v>0</v>
          </cell>
        </row>
        <row r="483">
          <cell r="D483" t="str">
            <v>7300</v>
          </cell>
          <cell r="E483" t="str">
            <v>汤利国</v>
          </cell>
          <cell r="F483">
            <v>0</v>
          </cell>
          <cell r="G483">
            <v>2480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-1962.5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517.5</v>
          </cell>
          <cell r="T483">
            <v>0</v>
          </cell>
          <cell r="U483">
            <v>517.5</v>
          </cell>
          <cell r="V483">
            <v>0</v>
          </cell>
          <cell r="W483">
            <v>0</v>
          </cell>
          <cell r="X483">
            <v>0</v>
          </cell>
          <cell r="Y483">
            <v>517.5</v>
          </cell>
          <cell r="Z483">
            <v>0</v>
          </cell>
          <cell r="AB483">
            <v>517.5</v>
          </cell>
          <cell r="AC483">
            <v>0</v>
          </cell>
        </row>
        <row r="484">
          <cell r="D484" t="str">
            <v>7307</v>
          </cell>
          <cell r="E484" t="str">
            <v>李兴元</v>
          </cell>
          <cell r="F484">
            <v>37.5</v>
          </cell>
          <cell r="G484">
            <v>2480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40</v>
          </cell>
          <cell r="M484">
            <v>4270</v>
          </cell>
          <cell r="N484">
            <v>400</v>
          </cell>
          <cell r="O484">
            <v>0</v>
          </cell>
          <cell r="P484">
            <v>0</v>
          </cell>
          <cell r="Q484">
            <v>200</v>
          </cell>
          <cell r="R484">
            <v>0</v>
          </cell>
          <cell r="S484">
            <v>7390</v>
          </cell>
          <cell r="T484">
            <v>0</v>
          </cell>
          <cell r="U484">
            <v>517.5</v>
          </cell>
          <cell r="V484">
            <v>0</v>
          </cell>
          <cell r="W484">
            <v>0</v>
          </cell>
          <cell r="X484">
            <v>0</v>
          </cell>
          <cell r="Y484">
            <v>517.5</v>
          </cell>
          <cell r="Z484">
            <v>6872.5</v>
          </cell>
          <cell r="AA484" t="str">
            <v>6228480038613293778</v>
          </cell>
          <cell r="AB484">
            <v>7390</v>
          </cell>
          <cell r="AC484">
            <v>0</v>
          </cell>
        </row>
        <row r="485">
          <cell r="D485" t="str">
            <v>76083</v>
          </cell>
          <cell r="E485" t="str">
            <v>郝云玮</v>
          </cell>
          <cell r="F485">
            <v>0</v>
          </cell>
          <cell r="G485">
            <v>800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800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800</v>
          </cell>
          <cell r="AA485" t="str">
            <v>6228480028630082379</v>
          </cell>
          <cell r="AB485">
            <v>800</v>
          </cell>
          <cell r="AC485">
            <v>0</v>
          </cell>
        </row>
        <row r="486">
          <cell r="D486" t="str">
            <v>7804</v>
          </cell>
          <cell r="E486" t="str">
            <v>方浩扬</v>
          </cell>
          <cell r="F486">
            <v>27.25</v>
          </cell>
          <cell r="G486">
            <v>2480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1716.5</v>
          </cell>
          <cell r="N486">
            <v>350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4546.5</v>
          </cell>
          <cell r="T486">
            <v>0</v>
          </cell>
          <cell r="U486">
            <v>420.28</v>
          </cell>
          <cell r="V486">
            <v>0</v>
          </cell>
          <cell r="W486">
            <v>0</v>
          </cell>
          <cell r="X486">
            <v>0</v>
          </cell>
          <cell r="Y486">
            <v>420.28</v>
          </cell>
          <cell r="Z486">
            <v>4126.22</v>
          </cell>
          <cell r="AA486" t="str">
            <v>6228480086113291271</v>
          </cell>
          <cell r="AB486">
            <v>4546.5</v>
          </cell>
          <cell r="AC486">
            <v>0</v>
          </cell>
        </row>
        <row r="487">
          <cell r="D487" t="str">
            <v>7808</v>
          </cell>
          <cell r="E487" t="str">
            <v>宋志生</v>
          </cell>
          <cell r="F487">
            <v>29.75</v>
          </cell>
          <cell r="G487">
            <v>2800</v>
          </cell>
          <cell r="H487">
            <v>930</v>
          </cell>
          <cell r="I487">
            <v>0</v>
          </cell>
          <cell r="J487">
            <v>600</v>
          </cell>
          <cell r="K487">
            <v>0</v>
          </cell>
          <cell r="L487">
            <v>0</v>
          </cell>
          <cell r="M487">
            <v>0</v>
          </cell>
          <cell r="N487">
            <v>250</v>
          </cell>
          <cell r="O487">
            <v>0</v>
          </cell>
          <cell r="P487">
            <v>0</v>
          </cell>
          <cell r="Q487">
            <v>200</v>
          </cell>
          <cell r="R487">
            <v>0</v>
          </cell>
          <cell r="S487">
            <v>4780</v>
          </cell>
          <cell r="T487">
            <v>0</v>
          </cell>
          <cell r="U487">
            <v>420.28</v>
          </cell>
          <cell r="V487">
            <v>0</v>
          </cell>
          <cell r="W487">
            <v>0</v>
          </cell>
          <cell r="X487">
            <v>0</v>
          </cell>
          <cell r="Y487">
            <v>420.28</v>
          </cell>
          <cell r="Z487">
            <v>4359.72</v>
          </cell>
          <cell r="AA487" t="str">
            <v>6228480086668834475</v>
          </cell>
          <cell r="AB487">
            <v>4780</v>
          </cell>
          <cell r="AC487">
            <v>0</v>
          </cell>
        </row>
        <row r="488">
          <cell r="D488" t="str">
            <v>7813</v>
          </cell>
          <cell r="E488" t="str">
            <v>唐能能</v>
          </cell>
          <cell r="F488">
            <v>30.75</v>
          </cell>
          <cell r="G488">
            <v>3000</v>
          </cell>
          <cell r="H488">
            <v>1050</v>
          </cell>
          <cell r="I488">
            <v>0</v>
          </cell>
          <cell r="J488">
            <v>800</v>
          </cell>
          <cell r="K488">
            <v>0</v>
          </cell>
          <cell r="L488">
            <v>0</v>
          </cell>
          <cell r="M488">
            <v>0</v>
          </cell>
          <cell r="N488">
            <v>400</v>
          </cell>
          <cell r="O488">
            <v>0</v>
          </cell>
          <cell r="P488">
            <v>0</v>
          </cell>
          <cell r="Q488">
            <v>200</v>
          </cell>
          <cell r="R488">
            <v>0</v>
          </cell>
          <cell r="S488">
            <v>5450</v>
          </cell>
          <cell r="T488">
            <v>0</v>
          </cell>
          <cell r="U488">
            <v>517.5</v>
          </cell>
          <cell r="V488">
            <v>0</v>
          </cell>
          <cell r="W488">
            <v>10</v>
          </cell>
          <cell r="X488">
            <v>0</v>
          </cell>
          <cell r="Y488">
            <v>527.5</v>
          </cell>
          <cell r="Z488">
            <v>4922.5</v>
          </cell>
          <cell r="AA488" t="str">
            <v>6228480038116033275</v>
          </cell>
          <cell r="AB488">
            <v>5450</v>
          </cell>
          <cell r="AC488">
            <v>0</v>
          </cell>
        </row>
        <row r="489">
          <cell r="D489" t="str">
            <v>7832</v>
          </cell>
          <cell r="E489" t="str">
            <v>赵清华</v>
          </cell>
          <cell r="F489">
            <v>28.63</v>
          </cell>
          <cell r="G489">
            <v>2480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1756.5</v>
          </cell>
          <cell r="N489">
            <v>350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4586.5</v>
          </cell>
          <cell r="T489">
            <v>0</v>
          </cell>
          <cell r="U489">
            <v>420.28</v>
          </cell>
          <cell r="V489">
            <v>0</v>
          </cell>
          <cell r="W489">
            <v>0</v>
          </cell>
          <cell r="X489">
            <v>0</v>
          </cell>
          <cell r="Y489">
            <v>420.28</v>
          </cell>
          <cell r="Z489">
            <v>4166.22</v>
          </cell>
          <cell r="AA489" t="str">
            <v>6228410080527093519</v>
          </cell>
          <cell r="AB489">
            <v>4586.5</v>
          </cell>
          <cell r="AC489">
            <v>0</v>
          </cell>
        </row>
        <row r="490">
          <cell r="D490" t="str">
            <v>7835</v>
          </cell>
          <cell r="E490" t="str">
            <v>黄家卓</v>
          </cell>
          <cell r="F490">
            <v>27.63</v>
          </cell>
          <cell r="G490">
            <v>2480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1553.25</v>
          </cell>
          <cell r="N490">
            <v>350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4383.25</v>
          </cell>
          <cell r="T490">
            <v>0</v>
          </cell>
          <cell r="U490">
            <v>420.28</v>
          </cell>
          <cell r="V490">
            <v>0</v>
          </cell>
          <cell r="W490">
            <v>0</v>
          </cell>
          <cell r="X490">
            <v>0</v>
          </cell>
          <cell r="Y490">
            <v>420.28</v>
          </cell>
          <cell r="Z490">
            <v>3962.97</v>
          </cell>
          <cell r="AA490" t="str">
            <v>6228480086850045872</v>
          </cell>
          <cell r="AB490">
            <v>4383.25</v>
          </cell>
          <cell r="AC490">
            <v>0</v>
          </cell>
        </row>
        <row r="491">
          <cell r="D491" t="str">
            <v>7837</v>
          </cell>
          <cell r="E491" t="str">
            <v>林寅</v>
          </cell>
          <cell r="F491">
            <v>28</v>
          </cell>
          <cell r="G491">
            <v>2480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1300</v>
          </cell>
          <cell r="N491">
            <v>350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4130</v>
          </cell>
          <cell r="T491">
            <v>0</v>
          </cell>
          <cell r="U491">
            <v>420.28</v>
          </cell>
          <cell r="V491">
            <v>0</v>
          </cell>
          <cell r="W491">
            <v>0</v>
          </cell>
          <cell r="X491">
            <v>0</v>
          </cell>
          <cell r="Y491">
            <v>420.28</v>
          </cell>
          <cell r="Z491">
            <v>3709.72</v>
          </cell>
          <cell r="AA491" t="str">
            <v>6228480086842292772</v>
          </cell>
          <cell r="AB491">
            <v>4130</v>
          </cell>
          <cell r="AC491">
            <v>0</v>
          </cell>
        </row>
        <row r="492">
          <cell r="D492" t="str">
            <v>7838</v>
          </cell>
          <cell r="E492" t="str">
            <v>方浩智</v>
          </cell>
          <cell r="F492">
            <v>27.63</v>
          </cell>
          <cell r="G492">
            <v>2480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1746.63</v>
          </cell>
          <cell r="N492">
            <v>350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4576.63</v>
          </cell>
          <cell r="T492">
            <v>0</v>
          </cell>
          <cell r="U492">
            <v>420.28</v>
          </cell>
          <cell r="V492">
            <v>0</v>
          </cell>
          <cell r="W492">
            <v>0</v>
          </cell>
          <cell r="X492">
            <v>0</v>
          </cell>
          <cell r="Y492">
            <v>420.28</v>
          </cell>
          <cell r="Z492">
            <v>4156.3500000000004</v>
          </cell>
          <cell r="AA492" t="str">
            <v>6228480086849276372</v>
          </cell>
          <cell r="AB492">
            <v>4576.63</v>
          </cell>
          <cell r="AC492">
            <v>0</v>
          </cell>
        </row>
        <row r="493">
          <cell r="D493" t="str">
            <v>7847</v>
          </cell>
          <cell r="E493" t="str">
            <v>黄胜民</v>
          </cell>
          <cell r="F493">
            <v>25.75</v>
          </cell>
          <cell r="G493">
            <v>6000</v>
          </cell>
          <cell r="H493">
            <v>450</v>
          </cell>
          <cell r="I493">
            <v>0</v>
          </cell>
          <cell r="J493">
            <v>1000</v>
          </cell>
          <cell r="K493">
            <v>0</v>
          </cell>
          <cell r="L493">
            <v>0</v>
          </cell>
          <cell r="M493">
            <v>0</v>
          </cell>
          <cell r="N493">
            <v>150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7600</v>
          </cell>
          <cell r="T493">
            <v>0</v>
          </cell>
          <cell r="U493">
            <v>420.28</v>
          </cell>
          <cell r="V493">
            <v>252</v>
          </cell>
          <cell r="W493">
            <v>0</v>
          </cell>
          <cell r="X493">
            <v>0</v>
          </cell>
          <cell r="Y493">
            <v>672.28</v>
          </cell>
          <cell r="Z493">
            <v>6927.72</v>
          </cell>
          <cell r="AA493" t="str">
            <v>6228480086846756772</v>
          </cell>
          <cell r="AB493">
            <v>7600</v>
          </cell>
          <cell r="AC493">
            <v>0</v>
          </cell>
        </row>
        <row r="494">
          <cell r="D494" t="str">
            <v>7855</v>
          </cell>
          <cell r="E494" t="str">
            <v>农兴亮</v>
          </cell>
          <cell r="F494">
            <v>27.56</v>
          </cell>
          <cell r="G494">
            <v>2480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1792.19</v>
          </cell>
          <cell r="N494">
            <v>350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4622.1899999999996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4622.1899999999996</v>
          </cell>
          <cell r="AA494" t="str">
            <v>6228480086905899877</v>
          </cell>
          <cell r="AB494">
            <v>4622.1899999999996</v>
          </cell>
          <cell r="AC494">
            <v>0</v>
          </cell>
        </row>
        <row r="495">
          <cell r="D495" t="str">
            <v>7857</v>
          </cell>
          <cell r="E495" t="str">
            <v>李梦蝶</v>
          </cell>
          <cell r="F495">
            <v>3.38</v>
          </cell>
          <cell r="G495">
            <v>2480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-2007.5</v>
          </cell>
          <cell r="N495">
            <v>15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487.5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487.5</v>
          </cell>
          <cell r="AA495" t="str">
            <v>6228481699030336372</v>
          </cell>
          <cell r="AB495">
            <v>487.5</v>
          </cell>
          <cell r="AC495">
            <v>0</v>
          </cell>
        </row>
        <row r="496">
          <cell r="D496" t="str">
            <v>8532</v>
          </cell>
          <cell r="E496" t="str">
            <v>朱杰平</v>
          </cell>
          <cell r="F496">
            <v>32.25</v>
          </cell>
          <cell r="G496">
            <v>2480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2615.5</v>
          </cell>
          <cell r="N496">
            <v>350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5445.5</v>
          </cell>
          <cell r="T496">
            <v>0</v>
          </cell>
          <cell r="U496">
            <v>420.28</v>
          </cell>
          <cell r="V496">
            <v>0</v>
          </cell>
          <cell r="W496">
            <v>0</v>
          </cell>
          <cell r="X496">
            <v>0</v>
          </cell>
          <cell r="Y496">
            <v>420.28</v>
          </cell>
          <cell r="Z496">
            <v>5025.22</v>
          </cell>
          <cell r="AA496" t="str">
            <v>6230520080040987679</v>
          </cell>
          <cell r="AB496">
            <v>5445.5</v>
          </cell>
          <cell r="AC496">
            <v>0</v>
          </cell>
        </row>
        <row r="497">
          <cell r="D497" t="str">
            <v>8535</v>
          </cell>
          <cell r="E497" t="str">
            <v>李敏华</v>
          </cell>
          <cell r="F497">
            <v>29.69</v>
          </cell>
          <cell r="G497">
            <v>3400</v>
          </cell>
          <cell r="H497">
            <v>923</v>
          </cell>
          <cell r="I497">
            <v>0</v>
          </cell>
          <cell r="J497">
            <v>1000</v>
          </cell>
          <cell r="K497">
            <v>0</v>
          </cell>
          <cell r="L497">
            <v>0</v>
          </cell>
          <cell r="M497">
            <v>0</v>
          </cell>
          <cell r="N497">
            <v>150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5473</v>
          </cell>
          <cell r="T497">
            <v>0</v>
          </cell>
          <cell r="U497">
            <v>420.28</v>
          </cell>
          <cell r="V497">
            <v>105</v>
          </cell>
          <cell r="W497">
            <v>0</v>
          </cell>
          <cell r="X497">
            <v>0</v>
          </cell>
          <cell r="Y497">
            <v>525.28</v>
          </cell>
          <cell r="Z497">
            <v>4947.72</v>
          </cell>
          <cell r="AA497" t="str">
            <v>6228480084696567514</v>
          </cell>
          <cell r="AB497">
            <v>5473</v>
          </cell>
          <cell r="AC497">
            <v>0</v>
          </cell>
        </row>
        <row r="498">
          <cell r="D498" t="str">
            <v>8617</v>
          </cell>
          <cell r="E498" t="str">
            <v>冯剑锋</v>
          </cell>
          <cell r="F498">
            <v>31.5</v>
          </cell>
          <cell r="G498">
            <v>3000</v>
          </cell>
          <cell r="H498">
            <v>1140</v>
          </cell>
          <cell r="I498">
            <v>0</v>
          </cell>
          <cell r="J498">
            <v>800</v>
          </cell>
          <cell r="K498">
            <v>0</v>
          </cell>
          <cell r="L498">
            <v>0</v>
          </cell>
          <cell r="M498">
            <v>0</v>
          </cell>
          <cell r="N498">
            <v>510</v>
          </cell>
          <cell r="O498">
            <v>0</v>
          </cell>
          <cell r="P498">
            <v>0</v>
          </cell>
          <cell r="Q498">
            <v>150</v>
          </cell>
          <cell r="R498">
            <v>0</v>
          </cell>
          <cell r="S498">
            <v>5600</v>
          </cell>
          <cell r="T498">
            <v>0</v>
          </cell>
          <cell r="U498">
            <v>420.28</v>
          </cell>
          <cell r="V498">
            <v>105</v>
          </cell>
          <cell r="W498">
            <v>0</v>
          </cell>
          <cell r="X498">
            <v>0</v>
          </cell>
          <cell r="Y498">
            <v>525.28</v>
          </cell>
          <cell r="Z498">
            <v>5074.72</v>
          </cell>
          <cell r="AA498" t="str">
            <v>6228480086944167674</v>
          </cell>
          <cell r="AB498">
            <v>5600</v>
          </cell>
          <cell r="AC498">
            <v>0</v>
          </cell>
        </row>
        <row r="499">
          <cell r="D499" t="str">
            <v>8638</v>
          </cell>
          <cell r="E499" t="str">
            <v>钟梅</v>
          </cell>
          <cell r="F499">
            <v>26.5</v>
          </cell>
          <cell r="G499">
            <v>4750</v>
          </cell>
          <cell r="H499">
            <v>540</v>
          </cell>
          <cell r="I499">
            <v>0</v>
          </cell>
          <cell r="J499">
            <v>1500</v>
          </cell>
          <cell r="K499">
            <v>0</v>
          </cell>
          <cell r="L499">
            <v>0</v>
          </cell>
          <cell r="M499">
            <v>0</v>
          </cell>
          <cell r="N499">
            <v>150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6940</v>
          </cell>
          <cell r="T499">
            <v>0</v>
          </cell>
          <cell r="U499">
            <v>420.28</v>
          </cell>
          <cell r="V499">
            <v>105</v>
          </cell>
          <cell r="W499">
            <v>0</v>
          </cell>
          <cell r="X499">
            <v>0</v>
          </cell>
          <cell r="Y499">
            <v>525.28</v>
          </cell>
          <cell r="Z499">
            <v>6414.72</v>
          </cell>
          <cell r="AA499" t="str">
            <v>6228481436713339278</v>
          </cell>
          <cell r="AB499">
            <v>6940</v>
          </cell>
          <cell r="AC499">
            <v>0</v>
          </cell>
        </row>
        <row r="500">
          <cell r="D500" t="str">
            <v>8677</v>
          </cell>
          <cell r="E500" t="str">
            <v>何伊玲</v>
          </cell>
          <cell r="F500">
            <v>22.25</v>
          </cell>
          <cell r="G500">
            <v>3400</v>
          </cell>
          <cell r="H500">
            <v>30</v>
          </cell>
          <cell r="I500">
            <v>0</v>
          </cell>
          <cell r="J500">
            <v>800</v>
          </cell>
          <cell r="K500">
            <v>0</v>
          </cell>
          <cell r="L500">
            <v>0</v>
          </cell>
          <cell r="M500">
            <v>0</v>
          </cell>
          <cell r="N500">
            <v>150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4380</v>
          </cell>
          <cell r="T500">
            <v>0</v>
          </cell>
          <cell r="U500">
            <v>420.28</v>
          </cell>
          <cell r="V500">
            <v>0</v>
          </cell>
          <cell r="W500">
            <v>0</v>
          </cell>
          <cell r="X500">
            <v>0</v>
          </cell>
          <cell r="Y500">
            <v>420.28</v>
          </cell>
          <cell r="Z500">
            <v>3959.72</v>
          </cell>
          <cell r="AA500" t="str">
            <v>6228480088835054375</v>
          </cell>
          <cell r="AB500">
            <v>4380</v>
          </cell>
          <cell r="AC500">
            <v>0</v>
          </cell>
        </row>
        <row r="501">
          <cell r="D501" t="str">
            <v>8682</v>
          </cell>
          <cell r="E501" t="str">
            <v>李燕婷</v>
          </cell>
          <cell r="F501">
            <v>27.63</v>
          </cell>
          <cell r="G501">
            <v>2480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1470.38</v>
          </cell>
          <cell r="N501">
            <v>250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4200.38</v>
          </cell>
          <cell r="T501">
            <v>0</v>
          </cell>
          <cell r="U501">
            <v>420.28</v>
          </cell>
          <cell r="V501">
            <v>0</v>
          </cell>
          <cell r="W501">
            <v>0</v>
          </cell>
          <cell r="X501">
            <v>0</v>
          </cell>
          <cell r="Y501">
            <v>420.28</v>
          </cell>
          <cell r="Z501">
            <v>3780.1</v>
          </cell>
          <cell r="AA501" t="str">
            <v>6228480086781183677</v>
          </cell>
          <cell r="AB501">
            <v>4200.38</v>
          </cell>
          <cell r="AC501">
            <v>0</v>
          </cell>
        </row>
        <row r="502">
          <cell r="D502" t="str">
            <v>8684</v>
          </cell>
          <cell r="E502" t="str">
            <v>李志伟</v>
          </cell>
          <cell r="F502">
            <v>27.63</v>
          </cell>
          <cell r="G502">
            <v>2480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1525.63</v>
          </cell>
          <cell r="N502">
            <v>250</v>
          </cell>
          <cell r="O502">
            <v>0</v>
          </cell>
          <cell r="P502">
            <v>0</v>
          </cell>
          <cell r="Q502">
            <v>100</v>
          </cell>
          <cell r="R502">
            <v>0</v>
          </cell>
          <cell r="S502">
            <v>4355.63</v>
          </cell>
          <cell r="T502">
            <v>0</v>
          </cell>
          <cell r="U502">
            <v>420.28</v>
          </cell>
          <cell r="V502">
            <v>0</v>
          </cell>
          <cell r="W502">
            <v>0</v>
          </cell>
          <cell r="X502">
            <v>0</v>
          </cell>
          <cell r="Y502">
            <v>420.28</v>
          </cell>
          <cell r="Z502">
            <v>3935.35</v>
          </cell>
          <cell r="AA502" t="str">
            <v>6230520080088873179</v>
          </cell>
          <cell r="AB502">
            <v>4355.63</v>
          </cell>
          <cell r="AC502">
            <v>0</v>
          </cell>
        </row>
        <row r="503">
          <cell r="D503" t="str">
            <v>8710</v>
          </cell>
          <cell r="E503" t="str">
            <v>邓丽珍</v>
          </cell>
          <cell r="F503">
            <v>30.5</v>
          </cell>
          <cell r="G503">
            <v>2480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2043.15</v>
          </cell>
          <cell r="N503">
            <v>150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4673.1499999999996</v>
          </cell>
          <cell r="T503">
            <v>0</v>
          </cell>
          <cell r="U503">
            <v>420.28</v>
          </cell>
          <cell r="V503">
            <v>0</v>
          </cell>
          <cell r="W503">
            <v>0</v>
          </cell>
          <cell r="X503">
            <v>0</v>
          </cell>
          <cell r="Y503">
            <v>420.28</v>
          </cell>
          <cell r="Z503">
            <v>4252.87</v>
          </cell>
          <cell r="AA503" t="str">
            <v>6230520080095097978</v>
          </cell>
          <cell r="AB503">
            <v>4673.1499999999996</v>
          </cell>
          <cell r="AC503">
            <v>0</v>
          </cell>
        </row>
        <row r="504">
          <cell r="D504" t="str">
            <v>8738</v>
          </cell>
          <cell r="E504" t="str">
            <v>刘丽霞</v>
          </cell>
          <cell r="F504">
            <v>7</v>
          </cell>
          <cell r="G504">
            <v>2800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-1245.45</v>
          </cell>
          <cell r="N504">
            <v>50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1604.55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1604.55</v>
          </cell>
          <cell r="AA504" t="str">
            <v>6228480086763350971</v>
          </cell>
          <cell r="AB504">
            <v>1604.55</v>
          </cell>
          <cell r="AC504">
            <v>0</v>
          </cell>
        </row>
        <row r="505">
          <cell r="D505" t="str">
            <v>8739</v>
          </cell>
          <cell r="E505" t="str">
            <v>朱永</v>
          </cell>
          <cell r="F505">
            <v>20.75</v>
          </cell>
          <cell r="G505">
            <v>2800</v>
          </cell>
          <cell r="H505">
            <v>0</v>
          </cell>
          <cell r="I505">
            <v>0</v>
          </cell>
          <cell r="J505">
            <v>600</v>
          </cell>
          <cell r="K505">
            <v>0</v>
          </cell>
          <cell r="L505">
            <v>0</v>
          </cell>
          <cell r="M505">
            <v>-910</v>
          </cell>
          <cell r="N505">
            <v>110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2600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2600</v>
          </cell>
          <cell r="AA505" t="str">
            <v>6228481938609613179</v>
          </cell>
          <cell r="AB505">
            <v>2600</v>
          </cell>
          <cell r="AC505">
            <v>0</v>
          </cell>
        </row>
        <row r="506">
          <cell r="D506" t="str">
            <v>8741</v>
          </cell>
          <cell r="E506" t="str">
            <v>黄常花</v>
          </cell>
          <cell r="F506">
            <v>28.63</v>
          </cell>
          <cell r="G506">
            <v>2480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1387.5</v>
          </cell>
          <cell r="N506">
            <v>250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4117.5</v>
          </cell>
          <cell r="T506">
            <v>0</v>
          </cell>
          <cell r="U506">
            <v>420.28</v>
          </cell>
          <cell r="V506">
            <v>0</v>
          </cell>
          <cell r="W506">
            <v>0</v>
          </cell>
          <cell r="X506">
            <v>0</v>
          </cell>
          <cell r="Y506">
            <v>420.28</v>
          </cell>
          <cell r="Z506">
            <v>3697.22</v>
          </cell>
          <cell r="AA506" t="str">
            <v>6228480086882962979</v>
          </cell>
          <cell r="AB506">
            <v>4117.5</v>
          </cell>
          <cell r="AC506">
            <v>0</v>
          </cell>
        </row>
        <row r="507">
          <cell r="D507" t="str">
            <v>8742</v>
          </cell>
          <cell r="E507" t="str">
            <v>韦边旁</v>
          </cell>
          <cell r="F507">
            <v>27.63</v>
          </cell>
          <cell r="G507">
            <v>2480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1584.75</v>
          </cell>
          <cell r="N507">
            <v>250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4314.75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4314.75</v>
          </cell>
          <cell r="AA507" t="str">
            <v>6228480083622425417</v>
          </cell>
          <cell r="AB507">
            <v>4314.75</v>
          </cell>
          <cell r="AC507">
            <v>0</v>
          </cell>
        </row>
        <row r="508">
          <cell r="D508" t="str">
            <v>8748</v>
          </cell>
          <cell r="E508" t="str">
            <v>李光路</v>
          </cell>
          <cell r="F508">
            <v>32.130000000000003</v>
          </cell>
          <cell r="G508">
            <v>2480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2338.75</v>
          </cell>
          <cell r="N508">
            <v>250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5068.75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5068.75</v>
          </cell>
          <cell r="AA508" t="str">
            <v>6228482841308975817</v>
          </cell>
          <cell r="AB508">
            <v>5068.75</v>
          </cell>
          <cell r="AC508">
            <v>0</v>
          </cell>
        </row>
        <row r="509">
          <cell r="D509" t="str">
            <v>8751</v>
          </cell>
          <cell r="E509" t="str">
            <v>何燕萍</v>
          </cell>
          <cell r="F509">
            <v>32.630000000000003</v>
          </cell>
          <cell r="G509">
            <v>2480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2397.44</v>
          </cell>
          <cell r="N509">
            <v>250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5127.4399999999996</v>
          </cell>
          <cell r="T509">
            <v>0</v>
          </cell>
          <cell r="U509">
            <v>420.28</v>
          </cell>
          <cell r="V509">
            <v>0</v>
          </cell>
          <cell r="W509">
            <v>0</v>
          </cell>
          <cell r="X509">
            <v>0</v>
          </cell>
          <cell r="Y509">
            <v>420.28</v>
          </cell>
          <cell r="Z509">
            <v>4707.16</v>
          </cell>
          <cell r="AA509" t="str">
            <v>9559980085582014511</v>
          </cell>
          <cell r="AB509">
            <v>5127.4399999999996</v>
          </cell>
          <cell r="AC509">
            <v>0</v>
          </cell>
        </row>
        <row r="510">
          <cell r="D510" t="str">
            <v>8759</v>
          </cell>
          <cell r="E510" t="str">
            <v>谭存胜</v>
          </cell>
          <cell r="F510">
            <v>33.880000000000003</v>
          </cell>
          <cell r="G510">
            <v>2480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3448.13</v>
          </cell>
          <cell r="N510">
            <v>250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6178.13</v>
          </cell>
          <cell r="T510">
            <v>0</v>
          </cell>
          <cell r="U510">
            <v>420.28</v>
          </cell>
          <cell r="V510">
            <v>0</v>
          </cell>
          <cell r="W510">
            <v>0</v>
          </cell>
          <cell r="X510">
            <v>0</v>
          </cell>
          <cell r="Y510">
            <v>420.28</v>
          </cell>
          <cell r="Z510">
            <v>5757.85</v>
          </cell>
          <cell r="AA510" t="str">
            <v>6228480389287203878</v>
          </cell>
          <cell r="AB510">
            <v>6178.13</v>
          </cell>
          <cell r="AC510">
            <v>0</v>
          </cell>
        </row>
        <row r="511">
          <cell r="D511" t="str">
            <v>8762</v>
          </cell>
          <cell r="E511" t="str">
            <v>周成</v>
          </cell>
          <cell r="F511">
            <v>32.630000000000003</v>
          </cell>
          <cell r="G511">
            <v>2480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2609.5</v>
          </cell>
          <cell r="N511">
            <v>250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5339.5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5339.5</v>
          </cell>
          <cell r="AA511" t="str">
            <v>6228270129909007974</v>
          </cell>
          <cell r="AB511">
            <v>5339.5</v>
          </cell>
          <cell r="AC511">
            <v>0</v>
          </cell>
        </row>
        <row r="512">
          <cell r="D512" t="str">
            <v>8816</v>
          </cell>
          <cell r="E512" t="str">
            <v>黄利艳</v>
          </cell>
          <cell r="F512">
            <v>27.25</v>
          </cell>
          <cell r="G512">
            <v>2480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1335</v>
          </cell>
          <cell r="N512">
            <v>250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4065</v>
          </cell>
          <cell r="T512">
            <v>0</v>
          </cell>
          <cell r="U512">
            <v>420.28</v>
          </cell>
          <cell r="V512">
            <v>0</v>
          </cell>
          <cell r="W512">
            <v>0</v>
          </cell>
          <cell r="X512">
            <v>0</v>
          </cell>
          <cell r="Y512">
            <v>420.28</v>
          </cell>
          <cell r="Z512">
            <v>3644.72</v>
          </cell>
          <cell r="AA512" t="str">
            <v>6228480086778745371</v>
          </cell>
          <cell r="AB512">
            <v>4065</v>
          </cell>
          <cell r="AC512">
            <v>0</v>
          </cell>
        </row>
        <row r="513">
          <cell r="D513" t="str">
            <v>8817</v>
          </cell>
          <cell r="E513" t="str">
            <v>邓小兰</v>
          </cell>
          <cell r="F513">
            <v>32.94</v>
          </cell>
          <cell r="G513">
            <v>2480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2633.8</v>
          </cell>
          <cell r="N513">
            <v>250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5363.8</v>
          </cell>
          <cell r="T513">
            <v>0</v>
          </cell>
          <cell r="U513">
            <v>420.28</v>
          </cell>
          <cell r="V513">
            <v>0</v>
          </cell>
          <cell r="W513">
            <v>0</v>
          </cell>
          <cell r="X513">
            <v>0</v>
          </cell>
          <cell r="Y513">
            <v>420.28</v>
          </cell>
          <cell r="Z513">
            <v>4943.5200000000004</v>
          </cell>
          <cell r="AA513" t="str">
            <v>6228270081246041077</v>
          </cell>
          <cell r="AB513">
            <v>5363.8</v>
          </cell>
          <cell r="AC513">
            <v>0</v>
          </cell>
        </row>
        <row r="514">
          <cell r="D514" t="str">
            <v>8845</v>
          </cell>
          <cell r="E514" t="str">
            <v>雷丹</v>
          </cell>
          <cell r="F514">
            <v>32.5</v>
          </cell>
          <cell r="G514">
            <v>2480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2330</v>
          </cell>
          <cell r="N514">
            <v>250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5060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5060</v>
          </cell>
          <cell r="AA514" t="str">
            <v>6230520080111052072</v>
          </cell>
          <cell r="AB514">
            <v>5060</v>
          </cell>
          <cell r="AC514">
            <v>0</v>
          </cell>
        </row>
        <row r="515">
          <cell r="D515" t="str">
            <v>8846</v>
          </cell>
          <cell r="E515" t="str">
            <v>易昌花</v>
          </cell>
          <cell r="F515">
            <v>25</v>
          </cell>
          <cell r="G515">
            <v>2480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1285</v>
          </cell>
          <cell r="N515">
            <v>150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3915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3915</v>
          </cell>
          <cell r="AA515" t="str">
            <v>6228480088815192179</v>
          </cell>
          <cell r="AB515">
            <v>3915</v>
          </cell>
          <cell r="AC515">
            <v>0</v>
          </cell>
        </row>
        <row r="516">
          <cell r="D516" t="str">
            <v>8873</v>
          </cell>
          <cell r="E516" t="str">
            <v>林继达</v>
          </cell>
          <cell r="F516">
            <v>32.5</v>
          </cell>
          <cell r="G516">
            <v>2480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2297.5</v>
          </cell>
          <cell r="N516">
            <v>250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5027.5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5027.5</v>
          </cell>
          <cell r="AA516" t="str">
            <v>6228480086962712476</v>
          </cell>
          <cell r="AB516">
            <v>5027.5</v>
          </cell>
          <cell r="AC516">
            <v>0</v>
          </cell>
        </row>
        <row r="517">
          <cell r="D517" t="str">
            <v>8876</v>
          </cell>
          <cell r="E517" t="str">
            <v>曾文静</v>
          </cell>
          <cell r="F517">
            <v>24.31</v>
          </cell>
          <cell r="G517">
            <v>2480</v>
          </cell>
          <cell r="H517">
            <v>278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1320</v>
          </cell>
          <cell r="N517">
            <v>150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4228</v>
          </cell>
          <cell r="T517">
            <v>0</v>
          </cell>
          <cell r="U517">
            <v>420.28</v>
          </cell>
          <cell r="V517">
            <v>0</v>
          </cell>
          <cell r="W517">
            <v>0</v>
          </cell>
          <cell r="X517">
            <v>0</v>
          </cell>
          <cell r="Y517">
            <v>420.28</v>
          </cell>
          <cell r="Z517">
            <v>3807.72</v>
          </cell>
          <cell r="AA517" t="str">
            <v>6228480084265048813</v>
          </cell>
          <cell r="AB517">
            <v>4228</v>
          </cell>
          <cell r="AC517">
            <v>0</v>
          </cell>
        </row>
        <row r="518">
          <cell r="D518" t="str">
            <v>8886</v>
          </cell>
          <cell r="E518" t="str">
            <v>杨胜英</v>
          </cell>
          <cell r="F518">
            <v>26.81</v>
          </cell>
          <cell r="G518">
            <v>2480</v>
          </cell>
          <cell r="H518">
            <v>578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920</v>
          </cell>
          <cell r="N518">
            <v>150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4128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4128</v>
          </cell>
          <cell r="AA518" t="str">
            <v>6228481198005100079</v>
          </cell>
          <cell r="AB518">
            <v>4128</v>
          </cell>
          <cell r="AC518">
            <v>0</v>
          </cell>
        </row>
        <row r="519">
          <cell r="D519" t="str">
            <v>8887</v>
          </cell>
          <cell r="E519" t="str">
            <v>梁毅康</v>
          </cell>
          <cell r="F519">
            <v>24.75</v>
          </cell>
          <cell r="G519">
            <v>2480</v>
          </cell>
          <cell r="H519">
            <v>330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820</v>
          </cell>
          <cell r="N519">
            <v>150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3780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3780</v>
          </cell>
          <cell r="AA519" t="str">
            <v>6228480086836510973</v>
          </cell>
          <cell r="AB519">
            <v>3780</v>
          </cell>
          <cell r="AC519">
            <v>0</v>
          </cell>
        </row>
        <row r="520">
          <cell r="D520" t="str">
            <v>8888</v>
          </cell>
          <cell r="E520" t="str">
            <v>韦宽</v>
          </cell>
          <cell r="F520">
            <v>32.630000000000003</v>
          </cell>
          <cell r="G520">
            <v>2480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2364.81</v>
          </cell>
          <cell r="N520">
            <v>250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5094.8100000000004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5094.8100000000004</v>
          </cell>
          <cell r="AA520" t="str">
            <v>6228410614511766571</v>
          </cell>
          <cell r="AB520">
            <v>5094.8100000000004</v>
          </cell>
          <cell r="AC520">
            <v>0</v>
          </cell>
        </row>
        <row r="521">
          <cell r="D521" t="str">
            <v>8889</v>
          </cell>
          <cell r="E521" t="str">
            <v>谭顺意</v>
          </cell>
          <cell r="F521">
            <v>32.25</v>
          </cell>
          <cell r="G521">
            <v>2480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2228.5</v>
          </cell>
          <cell r="N521">
            <v>250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4958.5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4958.5</v>
          </cell>
          <cell r="AA521" t="str">
            <v>6230520080123665176</v>
          </cell>
          <cell r="AB521">
            <v>4958.5</v>
          </cell>
          <cell r="AC521">
            <v>0</v>
          </cell>
        </row>
        <row r="522">
          <cell r="D522" t="str">
            <v>8903</v>
          </cell>
          <cell r="E522" t="str">
            <v>陶卫花</v>
          </cell>
          <cell r="F522">
            <v>32.56</v>
          </cell>
          <cell r="G522">
            <v>2480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2168.5</v>
          </cell>
          <cell r="N522">
            <v>250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4898.5</v>
          </cell>
          <cell r="T522">
            <v>0</v>
          </cell>
          <cell r="U522">
            <v>420.28</v>
          </cell>
          <cell r="V522">
            <v>0</v>
          </cell>
          <cell r="W522">
            <v>0</v>
          </cell>
          <cell r="X522">
            <v>0</v>
          </cell>
          <cell r="Y522">
            <v>420.28</v>
          </cell>
          <cell r="Z522">
            <v>4478.22</v>
          </cell>
          <cell r="AA522" t="str">
            <v>6228480084193035718</v>
          </cell>
          <cell r="AB522">
            <v>4898.5</v>
          </cell>
          <cell r="AC522">
            <v>0</v>
          </cell>
        </row>
        <row r="523">
          <cell r="D523" t="str">
            <v>8929</v>
          </cell>
          <cell r="E523" t="str">
            <v>高青霞</v>
          </cell>
          <cell r="F523">
            <v>9.1300000000000008</v>
          </cell>
          <cell r="G523">
            <v>2480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-1318.64</v>
          </cell>
          <cell r="N523">
            <v>65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1226.3599999999999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1226.3599999999999</v>
          </cell>
          <cell r="AA523" t="str">
            <v>6230520080138435078</v>
          </cell>
          <cell r="AB523">
            <v>1226.3599999999999</v>
          </cell>
          <cell r="AC523">
            <v>0</v>
          </cell>
        </row>
        <row r="524">
          <cell r="D524" t="str">
            <v>8930</v>
          </cell>
          <cell r="E524" t="str">
            <v>林庆森</v>
          </cell>
          <cell r="F524">
            <v>24.38</v>
          </cell>
          <cell r="G524">
            <v>2480</v>
          </cell>
          <cell r="H524">
            <v>285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820</v>
          </cell>
          <cell r="N524">
            <v>150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3735</v>
          </cell>
          <cell r="T524">
            <v>0</v>
          </cell>
          <cell r="U524">
            <v>420.28</v>
          </cell>
          <cell r="V524">
            <v>0</v>
          </cell>
          <cell r="W524">
            <v>0</v>
          </cell>
          <cell r="X524">
            <v>0</v>
          </cell>
          <cell r="Y524">
            <v>420.28</v>
          </cell>
          <cell r="Z524">
            <v>3314.72</v>
          </cell>
          <cell r="AA524" t="str">
            <v>6228270081100347677</v>
          </cell>
          <cell r="AB524">
            <v>3735</v>
          </cell>
          <cell r="AC524">
            <v>0</v>
          </cell>
        </row>
        <row r="525">
          <cell r="D525" t="str">
            <v>8931</v>
          </cell>
          <cell r="E525" t="str">
            <v>周间飞</v>
          </cell>
          <cell r="F525">
            <v>28.19</v>
          </cell>
          <cell r="G525">
            <v>2480</v>
          </cell>
          <cell r="H525">
            <v>743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1420</v>
          </cell>
          <cell r="N525">
            <v>150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4793</v>
          </cell>
          <cell r="T525">
            <v>0</v>
          </cell>
          <cell r="U525">
            <v>420.28</v>
          </cell>
          <cell r="V525">
            <v>0</v>
          </cell>
          <cell r="W525">
            <v>0</v>
          </cell>
          <cell r="X525">
            <v>0</v>
          </cell>
          <cell r="Y525">
            <v>420.28</v>
          </cell>
          <cell r="Z525">
            <v>4372.72</v>
          </cell>
          <cell r="AA525" t="str">
            <v>6228480088527106871</v>
          </cell>
          <cell r="AB525">
            <v>4793</v>
          </cell>
          <cell r="AC525">
            <v>0</v>
          </cell>
        </row>
        <row r="526">
          <cell r="D526" t="str">
            <v>8936</v>
          </cell>
          <cell r="E526" t="str">
            <v>高楚然</v>
          </cell>
          <cell r="F526">
            <v>26.63</v>
          </cell>
          <cell r="G526">
            <v>2480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1247.5</v>
          </cell>
          <cell r="N526">
            <v>250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3977.5</v>
          </cell>
          <cell r="T526">
            <v>0</v>
          </cell>
          <cell r="U526">
            <v>840.56</v>
          </cell>
          <cell r="V526">
            <v>0</v>
          </cell>
          <cell r="W526">
            <v>0</v>
          </cell>
          <cell r="X526">
            <v>0</v>
          </cell>
          <cell r="Y526">
            <v>840.56</v>
          </cell>
          <cell r="Z526">
            <v>3136.94</v>
          </cell>
          <cell r="AA526" t="str">
            <v>6228480081450937115</v>
          </cell>
          <cell r="AB526">
            <v>3977.5</v>
          </cell>
          <cell r="AC526">
            <v>0</v>
          </cell>
        </row>
        <row r="527">
          <cell r="D527" t="str">
            <v>8967</v>
          </cell>
          <cell r="E527" t="str">
            <v>邓先峦</v>
          </cell>
          <cell r="F527">
            <v>25.25</v>
          </cell>
          <cell r="G527">
            <v>2480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853</v>
          </cell>
          <cell r="N527">
            <v>150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3483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3483</v>
          </cell>
          <cell r="AA527" t="str">
            <v>6228430086902493170</v>
          </cell>
          <cell r="AB527">
            <v>3483</v>
          </cell>
          <cell r="AC527">
            <v>0</v>
          </cell>
        </row>
        <row r="528">
          <cell r="D528" t="str">
            <v>8968</v>
          </cell>
          <cell r="E528" t="str">
            <v>陈虞东</v>
          </cell>
          <cell r="F528">
            <v>29.25</v>
          </cell>
          <cell r="G528">
            <v>2480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1044.6300000000001</v>
          </cell>
          <cell r="N528">
            <v>150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3674.63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3674.63</v>
          </cell>
          <cell r="AA528" t="str">
            <v>6228480083259137616</v>
          </cell>
          <cell r="AB528">
            <v>3674.63</v>
          </cell>
          <cell r="AC528">
            <v>0</v>
          </cell>
        </row>
        <row r="529">
          <cell r="D529" t="str">
            <v>8969</v>
          </cell>
          <cell r="E529" t="str">
            <v>黄继忠</v>
          </cell>
          <cell r="F529">
            <v>31.75</v>
          </cell>
          <cell r="G529">
            <v>2480</v>
          </cell>
          <cell r="H529">
            <v>1170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720</v>
          </cell>
          <cell r="N529">
            <v>150</v>
          </cell>
          <cell r="O529">
            <v>0</v>
          </cell>
          <cell r="P529">
            <v>0</v>
          </cell>
          <cell r="Q529">
            <v>200</v>
          </cell>
          <cell r="R529">
            <v>0</v>
          </cell>
          <cell r="S529">
            <v>4720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4720</v>
          </cell>
          <cell r="AA529" t="str">
            <v>6228230087666713961</v>
          </cell>
          <cell r="AB529">
            <v>4720</v>
          </cell>
          <cell r="AC529">
            <v>0</v>
          </cell>
        </row>
        <row r="530">
          <cell r="D530" t="str">
            <v>8971</v>
          </cell>
          <cell r="E530" t="str">
            <v>李艳</v>
          </cell>
          <cell r="F530">
            <v>26.69</v>
          </cell>
          <cell r="G530">
            <v>2480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1202.8800000000001</v>
          </cell>
          <cell r="N530">
            <v>250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3932.88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3932.88</v>
          </cell>
          <cell r="AA530" t="str">
            <v>6228481699449180577</v>
          </cell>
          <cell r="AB530">
            <v>3932.88</v>
          </cell>
          <cell r="AC530">
            <v>0</v>
          </cell>
        </row>
        <row r="531">
          <cell r="D531" t="str">
            <v>8972</v>
          </cell>
          <cell r="E531" t="str">
            <v>韦涛</v>
          </cell>
          <cell r="F531">
            <v>32</v>
          </cell>
          <cell r="G531">
            <v>2480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1680</v>
          </cell>
          <cell r="N531">
            <v>250</v>
          </cell>
          <cell r="O531">
            <v>0</v>
          </cell>
          <cell r="P531">
            <v>0</v>
          </cell>
          <cell r="Q531">
            <v>100</v>
          </cell>
          <cell r="R531">
            <v>0</v>
          </cell>
          <cell r="S531">
            <v>4510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4510</v>
          </cell>
          <cell r="AA531" t="str">
            <v>6230520080036726370</v>
          </cell>
          <cell r="AB531">
            <v>4510</v>
          </cell>
          <cell r="AC531">
            <v>0</v>
          </cell>
        </row>
        <row r="532">
          <cell r="D532" t="str">
            <v>8973</v>
          </cell>
          <cell r="E532" t="str">
            <v>朱莲英</v>
          </cell>
          <cell r="F532">
            <v>17</v>
          </cell>
          <cell r="G532">
            <v>2480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456.36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2936.36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2936.36</v>
          </cell>
          <cell r="AA532" t="str">
            <v>6228480086882953275</v>
          </cell>
          <cell r="AB532">
            <v>2936.36</v>
          </cell>
          <cell r="AC532">
            <v>0</v>
          </cell>
        </row>
        <row r="533">
          <cell r="D533" t="str">
            <v>9020</v>
          </cell>
          <cell r="E533" t="str">
            <v>庾杏芬</v>
          </cell>
          <cell r="F533">
            <v>27.63</v>
          </cell>
          <cell r="G533">
            <v>2480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973.13</v>
          </cell>
          <cell r="N533">
            <v>250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3703.13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3703.13</v>
          </cell>
          <cell r="AA533" t="str">
            <v>6228480086813339578</v>
          </cell>
          <cell r="AB533">
            <v>3703.13</v>
          </cell>
          <cell r="AC533">
            <v>0</v>
          </cell>
        </row>
        <row r="534">
          <cell r="D534" t="str">
            <v>9021</v>
          </cell>
          <cell r="E534" t="str">
            <v>邓广才</v>
          </cell>
          <cell r="F534">
            <v>30.38</v>
          </cell>
          <cell r="G534">
            <v>2480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1165</v>
          </cell>
          <cell r="N534">
            <v>250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3895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3895</v>
          </cell>
          <cell r="AA534" t="str">
            <v>6230520080147552376</v>
          </cell>
          <cell r="AB534">
            <v>3895</v>
          </cell>
          <cell r="AC534">
            <v>0</v>
          </cell>
        </row>
        <row r="535">
          <cell r="D535" t="str">
            <v>9022</v>
          </cell>
          <cell r="E535" t="str">
            <v>邓云</v>
          </cell>
          <cell r="F535">
            <v>28.63</v>
          </cell>
          <cell r="G535">
            <v>2480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1241.25</v>
          </cell>
          <cell r="N535">
            <v>250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3971.25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3971.25</v>
          </cell>
          <cell r="AA535" t="str">
            <v>6228480819474670174</v>
          </cell>
          <cell r="AB535">
            <v>3971.25</v>
          </cell>
          <cell r="AC535">
            <v>0</v>
          </cell>
        </row>
        <row r="536">
          <cell r="D536" t="str">
            <v>9023</v>
          </cell>
          <cell r="E536" t="str">
            <v>邝满香</v>
          </cell>
          <cell r="F536">
            <v>32.56</v>
          </cell>
          <cell r="G536">
            <v>2480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1210</v>
          </cell>
          <cell r="N536">
            <v>250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3940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3940</v>
          </cell>
          <cell r="AA536" t="str">
            <v>6228480083979667918</v>
          </cell>
          <cell r="AB536">
            <v>3940</v>
          </cell>
          <cell r="AC536">
            <v>0</v>
          </cell>
        </row>
        <row r="537">
          <cell r="D537" t="str">
            <v>9024</v>
          </cell>
          <cell r="E537" t="str">
            <v>韦追</v>
          </cell>
          <cell r="F537">
            <v>28</v>
          </cell>
          <cell r="G537">
            <v>2480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880</v>
          </cell>
          <cell r="N537">
            <v>250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3610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3610</v>
          </cell>
          <cell r="AA537" t="str">
            <v>6228430086903641777</v>
          </cell>
          <cell r="AB537">
            <v>3610</v>
          </cell>
          <cell r="AC537">
            <v>0</v>
          </cell>
        </row>
        <row r="538">
          <cell r="D538" t="str">
            <v>9041</v>
          </cell>
          <cell r="E538" t="str">
            <v>谢美珠</v>
          </cell>
          <cell r="F538">
            <v>23</v>
          </cell>
          <cell r="G538">
            <v>2480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-2480</v>
          </cell>
          <cell r="N538">
            <v>250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250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250</v>
          </cell>
          <cell r="AA538" t="str">
            <v>6228410080573949911</v>
          </cell>
          <cell r="AB538">
            <v>250</v>
          </cell>
          <cell r="AC538">
            <v>0</v>
          </cell>
        </row>
        <row r="539">
          <cell r="D539" t="str">
            <v>9042</v>
          </cell>
          <cell r="E539" t="str">
            <v>萧笑芳</v>
          </cell>
          <cell r="F539">
            <v>33.130000000000003</v>
          </cell>
          <cell r="G539">
            <v>2480</v>
          </cell>
          <cell r="H539">
            <v>1335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320</v>
          </cell>
          <cell r="N539">
            <v>150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4285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4285</v>
          </cell>
          <cell r="AA539" t="str">
            <v>6228430086903643674</v>
          </cell>
          <cell r="AB539">
            <v>4285</v>
          </cell>
          <cell r="AC539">
            <v>0</v>
          </cell>
        </row>
        <row r="540">
          <cell r="D540" t="str">
            <v>9043</v>
          </cell>
          <cell r="E540" t="str">
            <v>庾雪琼</v>
          </cell>
          <cell r="F540">
            <v>9</v>
          </cell>
          <cell r="G540">
            <v>2480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-925.45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1554.55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1554.55</v>
          </cell>
          <cell r="AA540" t="str">
            <v>6228430086904381571</v>
          </cell>
          <cell r="AB540">
            <v>1554.55</v>
          </cell>
          <cell r="AC540">
            <v>0</v>
          </cell>
        </row>
        <row r="541">
          <cell r="D541" t="str">
            <v>5001</v>
          </cell>
          <cell r="E541" t="str">
            <v>李会彬</v>
          </cell>
          <cell r="F541">
            <v>45.75</v>
          </cell>
          <cell r="G541">
            <v>2480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200</v>
          </cell>
          <cell r="M541">
            <v>6212.5</v>
          </cell>
          <cell r="N541">
            <v>0</v>
          </cell>
          <cell r="O541">
            <v>0</v>
          </cell>
          <cell r="P541">
            <v>0</v>
          </cell>
          <cell r="Q541">
            <v>200</v>
          </cell>
          <cell r="R541">
            <v>0</v>
          </cell>
          <cell r="S541">
            <v>9092.5</v>
          </cell>
          <cell r="T541">
            <v>0</v>
          </cell>
          <cell r="U541">
            <v>517.5</v>
          </cell>
          <cell r="V541">
            <v>0</v>
          </cell>
          <cell r="W541">
            <v>10</v>
          </cell>
          <cell r="X541">
            <v>0</v>
          </cell>
          <cell r="Y541">
            <v>527.5</v>
          </cell>
          <cell r="Z541">
            <v>8565</v>
          </cell>
          <cell r="AA541" t="str">
            <v>6228480038116017070</v>
          </cell>
          <cell r="AB541">
            <v>9092.5</v>
          </cell>
          <cell r="AC541">
            <v>0</v>
          </cell>
        </row>
        <row r="542">
          <cell r="D542" t="str">
            <v>5002</v>
          </cell>
          <cell r="E542" t="str">
            <v>顾建锋</v>
          </cell>
          <cell r="F542">
            <v>49</v>
          </cell>
          <cell r="G542">
            <v>2480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180</v>
          </cell>
          <cell r="M542">
            <v>6340</v>
          </cell>
          <cell r="N542">
            <v>0</v>
          </cell>
          <cell r="O542">
            <v>0</v>
          </cell>
          <cell r="P542">
            <v>0</v>
          </cell>
          <cell r="Q542">
            <v>200</v>
          </cell>
          <cell r="R542">
            <v>0</v>
          </cell>
          <cell r="S542">
            <v>9200</v>
          </cell>
          <cell r="T542">
            <v>0</v>
          </cell>
          <cell r="U542">
            <v>517.5</v>
          </cell>
          <cell r="V542">
            <v>254</v>
          </cell>
          <cell r="W542">
            <v>10</v>
          </cell>
          <cell r="X542">
            <v>0</v>
          </cell>
          <cell r="Y542">
            <v>781.5</v>
          </cell>
          <cell r="Z542">
            <v>8418.5</v>
          </cell>
          <cell r="AA542" t="str">
            <v>6228480038116008475</v>
          </cell>
          <cell r="AB542">
            <v>9200</v>
          </cell>
          <cell r="AC542">
            <v>0</v>
          </cell>
        </row>
        <row r="543">
          <cell r="D543" t="str">
            <v>5003</v>
          </cell>
          <cell r="E543" t="str">
            <v>王元宏</v>
          </cell>
          <cell r="F543">
            <v>40</v>
          </cell>
          <cell r="G543">
            <v>2480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40</v>
          </cell>
          <cell r="M543">
            <v>4320</v>
          </cell>
          <cell r="N543">
            <v>0</v>
          </cell>
          <cell r="O543">
            <v>0</v>
          </cell>
          <cell r="P543">
            <v>0</v>
          </cell>
          <cell r="Q543">
            <v>200</v>
          </cell>
          <cell r="R543">
            <v>0</v>
          </cell>
          <cell r="S543">
            <v>7040</v>
          </cell>
          <cell r="T543">
            <v>0</v>
          </cell>
          <cell r="U543">
            <v>517.5</v>
          </cell>
          <cell r="V543">
            <v>0</v>
          </cell>
          <cell r="W543">
            <v>0</v>
          </cell>
          <cell r="X543">
            <v>0</v>
          </cell>
          <cell r="Y543">
            <v>517.5</v>
          </cell>
          <cell r="Z543">
            <v>6522.5</v>
          </cell>
          <cell r="AA543" t="str">
            <v>6228480039049855875</v>
          </cell>
          <cell r="AB543">
            <v>7040</v>
          </cell>
          <cell r="AC543">
            <v>0</v>
          </cell>
        </row>
        <row r="544">
          <cell r="D544" t="str">
            <v>5005</v>
          </cell>
          <cell r="E544" t="str">
            <v>严中华</v>
          </cell>
          <cell r="F544">
            <v>44.75</v>
          </cell>
          <cell r="G544">
            <v>2480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100</v>
          </cell>
          <cell r="M544">
            <v>6022.5</v>
          </cell>
          <cell r="N544">
            <v>0</v>
          </cell>
          <cell r="O544">
            <v>0</v>
          </cell>
          <cell r="P544">
            <v>0</v>
          </cell>
          <cell r="Q544">
            <v>200</v>
          </cell>
          <cell r="R544">
            <v>0</v>
          </cell>
          <cell r="S544">
            <v>8802.5</v>
          </cell>
          <cell r="T544">
            <v>0</v>
          </cell>
          <cell r="U544">
            <v>517.5</v>
          </cell>
          <cell r="V544">
            <v>0</v>
          </cell>
          <cell r="W544">
            <v>10</v>
          </cell>
          <cell r="X544">
            <v>0</v>
          </cell>
          <cell r="Y544">
            <v>527.5</v>
          </cell>
          <cell r="Z544">
            <v>8275</v>
          </cell>
          <cell r="AA544" t="str">
            <v>6228480038265976175</v>
          </cell>
          <cell r="AB544">
            <v>8802.5</v>
          </cell>
          <cell r="AC544">
            <v>0</v>
          </cell>
        </row>
        <row r="545">
          <cell r="D545" t="str">
            <v>5007</v>
          </cell>
          <cell r="E545" t="str">
            <v>杨玉红</v>
          </cell>
          <cell r="F545">
            <v>40.75</v>
          </cell>
          <cell r="G545">
            <v>2480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120</v>
          </cell>
          <cell r="M545">
            <v>5058.75</v>
          </cell>
          <cell r="N545">
            <v>0</v>
          </cell>
          <cell r="O545">
            <v>0</v>
          </cell>
          <cell r="P545">
            <v>0</v>
          </cell>
          <cell r="Q545">
            <v>200</v>
          </cell>
          <cell r="R545">
            <v>0</v>
          </cell>
          <cell r="S545">
            <v>7858.75</v>
          </cell>
          <cell r="T545">
            <v>0</v>
          </cell>
          <cell r="U545">
            <v>517.5</v>
          </cell>
          <cell r="V545">
            <v>0</v>
          </cell>
          <cell r="W545">
            <v>10</v>
          </cell>
          <cell r="X545">
            <v>0</v>
          </cell>
          <cell r="Y545">
            <v>527.5</v>
          </cell>
          <cell r="Z545">
            <v>7331.25</v>
          </cell>
          <cell r="AA545" t="str">
            <v>6228480038082017575</v>
          </cell>
          <cell r="AB545">
            <v>7858.75</v>
          </cell>
          <cell r="AC545">
            <v>0</v>
          </cell>
        </row>
        <row r="546">
          <cell r="D546" t="str">
            <v>5008</v>
          </cell>
          <cell r="E546" t="str">
            <v>杨刚</v>
          </cell>
          <cell r="F546">
            <v>44.38</v>
          </cell>
          <cell r="G546">
            <v>2480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100</v>
          </cell>
          <cell r="M546">
            <v>5730.3</v>
          </cell>
          <cell r="N546">
            <v>0</v>
          </cell>
          <cell r="O546">
            <v>0</v>
          </cell>
          <cell r="P546">
            <v>0</v>
          </cell>
          <cell r="Q546">
            <v>200</v>
          </cell>
          <cell r="R546">
            <v>0</v>
          </cell>
          <cell r="S546">
            <v>8510.2999999999993</v>
          </cell>
          <cell r="T546">
            <v>0</v>
          </cell>
          <cell r="U546">
            <v>517.5</v>
          </cell>
          <cell r="V546">
            <v>0</v>
          </cell>
          <cell r="W546">
            <v>10</v>
          </cell>
          <cell r="X546">
            <v>0</v>
          </cell>
          <cell r="Y546">
            <v>527.5</v>
          </cell>
          <cell r="Z546">
            <v>7982.8</v>
          </cell>
          <cell r="AA546" t="str">
            <v>6228480039186949473</v>
          </cell>
          <cell r="AB546">
            <v>8510.3000000000011</v>
          </cell>
          <cell r="AC546">
            <v>0</v>
          </cell>
        </row>
        <row r="547">
          <cell r="D547" t="str">
            <v>5009</v>
          </cell>
          <cell r="E547" t="str">
            <v>胡庆芳</v>
          </cell>
          <cell r="F547">
            <v>0</v>
          </cell>
          <cell r="G547">
            <v>1350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200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1550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1550</v>
          </cell>
          <cell r="AA547" t="str">
            <v>6228480320904144112</v>
          </cell>
          <cell r="AB547">
            <v>1550</v>
          </cell>
          <cell r="AC547">
            <v>0</v>
          </cell>
        </row>
        <row r="548">
          <cell r="D548" t="str">
            <v>5010</v>
          </cell>
          <cell r="E548" t="str">
            <v>杨勉芳</v>
          </cell>
          <cell r="F548">
            <v>0</v>
          </cell>
          <cell r="G548">
            <v>1000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400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1400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1400</v>
          </cell>
          <cell r="AA548" t="str">
            <v>6228480403749218315</v>
          </cell>
          <cell r="AB548">
            <v>1400</v>
          </cell>
          <cell r="AC548">
            <v>0</v>
          </cell>
        </row>
        <row r="549">
          <cell r="D549" t="str">
            <v>5011</v>
          </cell>
          <cell r="E549" t="str">
            <v>夏朝合</v>
          </cell>
          <cell r="F549">
            <v>0</v>
          </cell>
          <cell r="G549">
            <v>1000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200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1200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1200</v>
          </cell>
          <cell r="AA549" t="str">
            <v>6228480759731998572</v>
          </cell>
          <cell r="AB549">
            <v>1200</v>
          </cell>
          <cell r="AC549">
            <v>0</v>
          </cell>
        </row>
        <row r="550">
          <cell r="D550" t="str">
            <v>5012</v>
          </cell>
          <cell r="E550" t="str">
            <v>宋红霞</v>
          </cell>
          <cell r="F550">
            <v>0</v>
          </cell>
          <cell r="G550">
            <v>2700</v>
          </cell>
          <cell r="H550">
            <v>0</v>
          </cell>
          <cell r="I550">
            <v>1000</v>
          </cell>
          <cell r="J550">
            <v>900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4600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4600</v>
          </cell>
          <cell r="AA550" t="str">
            <v>6228480031730027112</v>
          </cell>
          <cell r="AB550">
            <v>4600</v>
          </cell>
          <cell r="AC550">
            <v>0</v>
          </cell>
        </row>
        <row r="551">
          <cell r="D551" t="str">
            <v>5013</v>
          </cell>
          <cell r="E551" t="str">
            <v>刘勇</v>
          </cell>
          <cell r="F551">
            <v>0</v>
          </cell>
          <cell r="G551">
            <v>1000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320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1320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1320</v>
          </cell>
          <cell r="AA551" t="str">
            <v>6228480329214434279</v>
          </cell>
          <cell r="AB551">
            <v>1320</v>
          </cell>
          <cell r="AC551">
            <v>0</v>
          </cell>
        </row>
        <row r="552">
          <cell r="D552" t="str">
            <v>8252</v>
          </cell>
          <cell r="E552" t="str">
            <v>刘正帅</v>
          </cell>
          <cell r="F552">
            <v>40.75</v>
          </cell>
          <cell r="G552">
            <v>2480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40</v>
          </cell>
          <cell r="M552">
            <v>4447.5</v>
          </cell>
          <cell r="N552">
            <v>0</v>
          </cell>
          <cell r="O552">
            <v>0</v>
          </cell>
          <cell r="P552">
            <v>0</v>
          </cell>
          <cell r="Q552">
            <v>200</v>
          </cell>
          <cell r="R552">
            <v>0</v>
          </cell>
          <cell r="S552">
            <v>7167.5</v>
          </cell>
          <cell r="T552">
            <v>0</v>
          </cell>
          <cell r="U552">
            <v>517.5</v>
          </cell>
          <cell r="V552">
            <v>0</v>
          </cell>
          <cell r="W552">
            <v>0</v>
          </cell>
          <cell r="X552">
            <v>0</v>
          </cell>
          <cell r="Y552">
            <v>517.5</v>
          </cell>
          <cell r="Z552">
            <v>6650</v>
          </cell>
          <cell r="AA552" t="str">
            <v>6228480492616581616</v>
          </cell>
          <cell r="AB552">
            <v>7167.5</v>
          </cell>
          <cell r="AC552">
            <v>0</v>
          </cell>
        </row>
        <row r="553">
          <cell r="D553" t="str">
            <v>8590</v>
          </cell>
          <cell r="E553" t="str">
            <v>吴俊可</v>
          </cell>
          <cell r="F553">
            <v>22</v>
          </cell>
          <cell r="G553">
            <v>2480</v>
          </cell>
          <cell r="H553">
            <v>0</v>
          </cell>
          <cell r="I553">
            <v>0</v>
          </cell>
          <cell r="J553">
            <v>-480</v>
          </cell>
          <cell r="K553">
            <v>0</v>
          </cell>
          <cell r="L553">
            <v>0</v>
          </cell>
          <cell r="M553">
            <v>200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2200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2200</v>
          </cell>
          <cell r="AA553" t="str">
            <v>6230522050011799575</v>
          </cell>
          <cell r="AB553">
            <v>2200</v>
          </cell>
          <cell r="AC553">
            <v>0</v>
          </cell>
        </row>
        <row r="554">
          <cell r="D554" t="str">
            <v>1003</v>
          </cell>
          <cell r="E554" t="str">
            <v>熊建才</v>
          </cell>
          <cell r="F554">
            <v>39.49</v>
          </cell>
          <cell r="G554">
            <v>2500</v>
          </cell>
          <cell r="H554">
            <v>0</v>
          </cell>
          <cell r="I554">
            <v>500</v>
          </cell>
          <cell r="J554">
            <v>1000</v>
          </cell>
          <cell r="K554">
            <v>0</v>
          </cell>
          <cell r="L554">
            <v>200</v>
          </cell>
          <cell r="M554">
            <v>3667.2</v>
          </cell>
          <cell r="N554">
            <v>0</v>
          </cell>
          <cell r="O554">
            <v>0</v>
          </cell>
          <cell r="P554">
            <v>0</v>
          </cell>
          <cell r="Q554">
            <v>220</v>
          </cell>
          <cell r="R554">
            <v>148</v>
          </cell>
          <cell r="S554">
            <v>7939.2</v>
          </cell>
          <cell r="T554">
            <v>0</v>
          </cell>
          <cell r="U554">
            <v>517.5</v>
          </cell>
          <cell r="V554">
            <v>0</v>
          </cell>
          <cell r="W554">
            <v>10</v>
          </cell>
          <cell r="X554">
            <v>0</v>
          </cell>
          <cell r="Y554">
            <v>527.5</v>
          </cell>
          <cell r="Z554">
            <v>7411.7</v>
          </cell>
          <cell r="AA554" t="str">
            <v>6228480038116041179</v>
          </cell>
          <cell r="AB554">
            <v>7939.2006949999995</v>
          </cell>
          <cell r="AC554">
            <v>6.9499999972322257E-4</v>
          </cell>
        </row>
        <row r="555">
          <cell r="D555" t="str">
            <v>1005</v>
          </cell>
          <cell r="E555" t="str">
            <v>徐建华</v>
          </cell>
          <cell r="F555">
            <v>37.43</v>
          </cell>
          <cell r="G555">
            <v>2500</v>
          </cell>
          <cell r="H555">
            <v>0</v>
          </cell>
          <cell r="I555">
            <v>500</v>
          </cell>
          <cell r="J555">
            <v>1000</v>
          </cell>
          <cell r="K555">
            <v>0</v>
          </cell>
          <cell r="L555">
            <v>200</v>
          </cell>
          <cell r="M555">
            <v>3267.24</v>
          </cell>
          <cell r="N555">
            <v>0</v>
          </cell>
          <cell r="O555">
            <v>0</v>
          </cell>
          <cell r="P555">
            <v>0</v>
          </cell>
          <cell r="Q555">
            <v>200</v>
          </cell>
          <cell r="R555">
            <v>240</v>
          </cell>
          <cell r="S555">
            <v>7427.24</v>
          </cell>
          <cell r="T555">
            <v>0</v>
          </cell>
          <cell r="U555">
            <v>517.5</v>
          </cell>
          <cell r="V555">
            <v>254</v>
          </cell>
          <cell r="W555">
            <v>10</v>
          </cell>
          <cell r="X555">
            <v>0</v>
          </cell>
          <cell r="Y555">
            <v>781.5</v>
          </cell>
          <cell r="Z555">
            <v>6645.74</v>
          </cell>
          <cell r="AA555" t="str">
            <v>6228480038116041674</v>
          </cell>
          <cell r="AB555">
            <v>7427.2403649999997</v>
          </cell>
          <cell r="AC555">
            <v>3.6499999987427145E-4</v>
          </cell>
        </row>
        <row r="556">
          <cell r="D556" t="str">
            <v>2001</v>
          </cell>
          <cell r="E556" t="str">
            <v>俞彩红</v>
          </cell>
          <cell r="F556">
            <v>36.31</v>
          </cell>
          <cell r="G556">
            <v>2480</v>
          </cell>
          <cell r="H556">
            <v>1717.2</v>
          </cell>
          <cell r="I556">
            <v>1320</v>
          </cell>
          <cell r="J556">
            <v>1500</v>
          </cell>
          <cell r="K556">
            <v>0</v>
          </cell>
          <cell r="L556">
            <v>180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330</v>
          </cell>
          <cell r="S556">
            <v>6867.2</v>
          </cell>
          <cell r="T556">
            <v>0</v>
          </cell>
          <cell r="U556">
            <v>517.5</v>
          </cell>
          <cell r="V556">
            <v>0</v>
          </cell>
          <cell r="W556">
            <v>10</v>
          </cell>
          <cell r="X556">
            <v>0</v>
          </cell>
          <cell r="Y556">
            <v>527.5</v>
          </cell>
          <cell r="Z556">
            <v>6339.7</v>
          </cell>
          <cell r="AA556" t="str">
            <v>6228480038116046574</v>
          </cell>
          <cell r="AB556">
            <v>6867.2000000000007</v>
          </cell>
          <cell r="AC556">
            <v>0</v>
          </cell>
        </row>
        <row r="557">
          <cell r="D557" t="str">
            <v>2005</v>
          </cell>
          <cell r="E557" t="str">
            <v>史银花</v>
          </cell>
          <cell r="F557">
            <v>13.13</v>
          </cell>
          <cell r="G557">
            <v>2480</v>
          </cell>
          <cell r="H557">
            <v>-2136.86</v>
          </cell>
          <cell r="I557">
            <v>1320</v>
          </cell>
          <cell r="J557">
            <v>1500</v>
          </cell>
          <cell r="K557">
            <v>0</v>
          </cell>
          <cell r="L557">
            <v>200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3363.14</v>
          </cell>
          <cell r="T557">
            <v>0</v>
          </cell>
          <cell r="U557">
            <v>517.5</v>
          </cell>
          <cell r="V557">
            <v>254</v>
          </cell>
          <cell r="W557">
            <v>10</v>
          </cell>
          <cell r="X557">
            <v>0</v>
          </cell>
          <cell r="Y557">
            <v>781.5</v>
          </cell>
          <cell r="Z557">
            <v>2581.64</v>
          </cell>
          <cell r="AA557" t="str">
            <v>6228480038116030578</v>
          </cell>
          <cell r="AB557">
            <v>3363.136363636364</v>
          </cell>
          <cell r="AC557">
            <v>-3.6363636359055818E-3</v>
          </cell>
        </row>
        <row r="558">
          <cell r="D558" t="str">
            <v>2009</v>
          </cell>
          <cell r="E558" t="str">
            <v>朱井云</v>
          </cell>
          <cell r="F558">
            <v>26.5</v>
          </cell>
          <cell r="G558">
            <v>3500</v>
          </cell>
          <cell r="H558">
            <v>540</v>
          </cell>
          <cell r="I558">
            <v>1000</v>
          </cell>
          <cell r="J558">
            <v>1000</v>
          </cell>
          <cell r="K558">
            <v>0</v>
          </cell>
          <cell r="L558">
            <v>140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200</v>
          </cell>
          <cell r="R558">
            <v>0</v>
          </cell>
          <cell r="S558">
            <v>6380</v>
          </cell>
          <cell r="T558">
            <v>0</v>
          </cell>
          <cell r="U558">
            <v>517.5</v>
          </cell>
          <cell r="V558">
            <v>0</v>
          </cell>
          <cell r="W558">
            <v>10</v>
          </cell>
          <cell r="X558">
            <v>0</v>
          </cell>
          <cell r="Y558">
            <v>527.5</v>
          </cell>
          <cell r="Z558">
            <v>5852.5</v>
          </cell>
          <cell r="AA558" t="str">
            <v>6228480038116055674</v>
          </cell>
          <cell r="AB558">
            <v>6380</v>
          </cell>
          <cell r="AC558">
            <v>0</v>
          </cell>
        </row>
        <row r="559">
          <cell r="D559" t="str">
            <v>3012</v>
          </cell>
          <cell r="E559" t="str">
            <v>陈鹏伟</v>
          </cell>
          <cell r="F559">
            <v>25.81</v>
          </cell>
          <cell r="G559">
            <v>3500</v>
          </cell>
          <cell r="H559">
            <v>457.2</v>
          </cell>
          <cell r="I559">
            <v>1100</v>
          </cell>
          <cell r="J559">
            <v>1000</v>
          </cell>
          <cell r="K559">
            <v>0</v>
          </cell>
          <cell r="L559">
            <v>100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200</v>
          </cell>
          <cell r="R559">
            <v>0</v>
          </cell>
          <cell r="S559">
            <v>6357.2</v>
          </cell>
          <cell r="T559">
            <v>0</v>
          </cell>
          <cell r="U559">
            <v>517.5</v>
          </cell>
          <cell r="V559">
            <v>0</v>
          </cell>
          <cell r="W559">
            <v>10</v>
          </cell>
          <cell r="X559">
            <v>0</v>
          </cell>
          <cell r="Y559">
            <v>527.5</v>
          </cell>
          <cell r="Z559">
            <v>5829.7</v>
          </cell>
          <cell r="AA559" t="str">
            <v>6228480038018167072</v>
          </cell>
          <cell r="AB559">
            <v>6357.2</v>
          </cell>
          <cell r="AC559">
            <v>0</v>
          </cell>
        </row>
        <row r="560">
          <cell r="D560" t="str">
            <v>3023</v>
          </cell>
          <cell r="E560" t="str">
            <v>张东</v>
          </cell>
          <cell r="F560">
            <v>39.44</v>
          </cell>
          <cell r="G560">
            <v>2480</v>
          </cell>
          <cell r="H560">
            <v>2092.8000000000002</v>
          </cell>
          <cell r="I560">
            <v>1320</v>
          </cell>
          <cell r="J560">
            <v>1500</v>
          </cell>
          <cell r="K560">
            <v>0</v>
          </cell>
          <cell r="L560">
            <v>180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330</v>
          </cell>
          <cell r="S560">
            <v>7242.8</v>
          </cell>
          <cell r="T560">
            <v>0</v>
          </cell>
          <cell r="U560">
            <v>517.5</v>
          </cell>
          <cell r="V560">
            <v>254</v>
          </cell>
          <cell r="W560">
            <v>10</v>
          </cell>
          <cell r="X560">
            <v>0</v>
          </cell>
          <cell r="Y560">
            <v>781.5</v>
          </cell>
          <cell r="Z560">
            <v>6461.3</v>
          </cell>
          <cell r="AA560" t="str">
            <v>6228480038116048174</v>
          </cell>
          <cell r="AB560">
            <v>7242.7999999999993</v>
          </cell>
          <cell r="AC560">
            <v>0</v>
          </cell>
        </row>
        <row r="561">
          <cell r="D561" t="str">
            <v>3919</v>
          </cell>
          <cell r="E561" t="str">
            <v>祝李萍</v>
          </cell>
          <cell r="F561">
            <v>21.44</v>
          </cell>
          <cell r="G561">
            <v>3500</v>
          </cell>
          <cell r="H561">
            <v>-67.2</v>
          </cell>
          <cell r="I561">
            <v>1200</v>
          </cell>
          <cell r="J561">
            <v>800</v>
          </cell>
          <cell r="K561">
            <v>50</v>
          </cell>
          <cell r="L561">
            <v>40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5522.8</v>
          </cell>
          <cell r="T561">
            <v>0</v>
          </cell>
          <cell r="U561">
            <v>517.5</v>
          </cell>
          <cell r="V561">
            <v>254</v>
          </cell>
          <cell r="W561">
            <v>0</v>
          </cell>
          <cell r="X561">
            <v>0</v>
          </cell>
          <cell r="Y561">
            <v>771.5</v>
          </cell>
          <cell r="Z561">
            <v>4751.3</v>
          </cell>
          <cell r="AA561" t="str">
            <v>6228480031271754611</v>
          </cell>
          <cell r="AB561">
            <v>5522.8</v>
          </cell>
          <cell r="AC561">
            <v>0</v>
          </cell>
        </row>
        <row r="562">
          <cell r="D562" t="str">
            <v>4089</v>
          </cell>
          <cell r="E562" t="str">
            <v>陈佩</v>
          </cell>
          <cell r="F562">
            <v>22</v>
          </cell>
          <cell r="G562">
            <v>2480</v>
          </cell>
          <cell r="H562">
            <v>0</v>
          </cell>
          <cell r="I562">
            <v>440</v>
          </cell>
          <cell r="J562">
            <v>980</v>
          </cell>
          <cell r="K562">
            <v>50</v>
          </cell>
          <cell r="L562">
            <v>40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200</v>
          </cell>
          <cell r="R562">
            <v>0</v>
          </cell>
          <cell r="S562">
            <v>4190</v>
          </cell>
          <cell r="T562">
            <v>30</v>
          </cell>
          <cell r="U562">
            <v>517.5</v>
          </cell>
          <cell r="V562">
            <v>254</v>
          </cell>
          <cell r="W562">
            <v>10</v>
          </cell>
          <cell r="X562">
            <v>0</v>
          </cell>
          <cell r="Y562">
            <v>781.5</v>
          </cell>
          <cell r="Z562">
            <v>3438.5</v>
          </cell>
          <cell r="AA562" t="str">
            <v>6228480030170108119</v>
          </cell>
          <cell r="AB562">
            <v>4190</v>
          </cell>
          <cell r="AC562">
            <v>0</v>
          </cell>
        </row>
        <row r="563">
          <cell r="D563" t="str">
            <v>5017</v>
          </cell>
          <cell r="E563" t="str">
            <v>陆嘉雯</v>
          </cell>
          <cell r="F563">
            <v>22</v>
          </cell>
          <cell r="G563">
            <v>3500</v>
          </cell>
          <cell r="H563">
            <v>0</v>
          </cell>
          <cell r="I563">
            <v>900</v>
          </cell>
          <cell r="J563">
            <v>700</v>
          </cell>
          <cell r="K563">
            <v>0</v>
          </cell>
          <cell r="L563">
            <v>40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200</v>
          </cell>
          <cell r="R563">
            <v>0</v>
          </cell>
          <cell r="S563">
            <v>5340</v>
          </cell>
          <cell r="T563">
            <v>0</v>
          </cell>
          <cell r="U563">
            <v>517.5</v>
          </cell>
          <cell r="V563">
            <v>0</v>
          </cell>
          <cell r="W563">
            <v>0</v>
          </cell>
          <cell r="X563">
            <v>0</v>
          </cell>
          <cell r="Y563">
            <v>517.5</v>
          </cell>
          <cell r="Z563">
            <v>4822.5</v>
          </cell>
          <cell r="AA563" t="str">
            <v>6228480038643469679</v>
          </cell>
          <cell r="AB563">
            <v>5340</v>
          </cell>
          <cell r="AC563">
            <v>0</v>
          </cell>
        </row>
        <row r="564">
          <cell r="D564" t="str">
            <v>6001</v>
          </cell>
          <cell r="E564" t="str">
            <v>王晴</v>
          </cell>
          <cell r="F564">
            <v>36.69</v>
          </cell>
          <cell r="G564">
            <v>2480</v>
          </cell>
          <cell r="H564">
            <v>0</v>
          </cell>
          <cell r="I564">
            <v>240</v>
          </cell>
          <cell r="J564">
            <v>752</v>
          </cell>
          <cell r="K564">
            <v>0</v>
          </cell>
          <cell r="L564">
            <v>120</v>
          </cell>
          <cell r="M564">
            <v>3651.57</v>
          </cell>
          <cell r="N564">
            <v>0</v>
          </cell>
          <cell r="O564">
            <v>0</v>
          </cell>
          <cell r="P564">
            <v>0</v>
          </cell>
          <cell r="Q564">
            <v>200</v>
          </cell>
          <cell r="R564">
            <v>60</v>
          </cell>
          <cell r="S564">
            <v>7383.57</v>
          </cell>
          <cell r="T564">
            <v>0</v>
          </cell>
          <cell r="U564">
            <v>517.5</v>
          </cell>
          <cell r="V564">
            <v>0</v>
          </cell>
          <cell r="W564">
            <v>0</v>
          </cell>
          <cell r="X564">
            <v>0</v>
          </cell>
          <cell r="Y564">
            <v>517.5</v>
          </cell>
          <cell r="Z564">
            <v>6866.07</v>
          </cell>
          <cell r="AA564" t="str">
            <v>6228480038116037375</v>
          </cell>
          <cell r="AB564">
            <v>7383.5652950000003</v>
          </cell>
          <cell r="AC564">
            <v>-4.7049999993760139E-3</v>
          </cell>
        </row>
        <row r="565">
          <cell r="D565" t="str">
            <v>6003</v>
          </cell>
          <cell r="E565" t="str">
            <v>胡亚军</v>
          </cell>
          <cell r="F565">
            <v>43.38</v>
          </cell>
          <cell r="G565">
            <v>2480</v>
          </cell>
          <cell r="H565">
            <v>0</v>
          </cell>
          <cell r="I565">
            <v>240</v>
          </cell>
          <cell r="J565">
            <v>736</v>
          </cell>
          <cell r="K565">
            <v>0</v>
          </cell>
          <cell r="L565">
            <v>200</v>
          </cell>
          <cell r="M565">
            <v>4565.3999999999996</v>
          </cell>
          <cell r="N565">
            <v>106</v>
          </cell>
          <cell r="O565">
            <v>0</v>
          </cell>
          <cell r="P565">
            <v>0</v>
          </cell>
          <cell r="Q565">
            <v>472</v>
          </cell>
          <cell r="R565">
            <v>0</v>
          </cell>
          <cell r="S565">
            <v>8799.4</v>
          </cell>
          <cell r="T565">
            <v>0</v>
          </cell>
          <cell r="U565">
            <v>517.5</v>
          </cell>
          <cell r="V565">
            <v>0</v>
          </cell>
          <cell r="W565">
            <v>10</v>
          </cell>
          <cell r="X565">
            <v>0</v>
          </cell>
          <cell r="Y565">
            <v>527.5</v>
          </cell>
          <cell r="Z565">
            <v>8271.9</v>
          </cell>
          <cell r="AA565" t="str">
            <v>6228480038116012576</v>
          </cell>
          <cell r="AB565">
            <v>8799.3958000000002</v>
          </cell>
          <cell r="AC565">
            <v>-4.1999999994004611E-3</v>
          </cell>
        </row>
        <row r="566">
          <cell r="D566" t="str">
            <v>6004</v>
          </cell>
          <cell r="E566" t="str">
            <v>魏加刚</v>
          </cell>
          <cell r="F566">
            <v>30</v>
          </cell>
          <cell r="G566">
            <v>2480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140</v>
          </cell>
          <cell r="M566">
            <v>3160</v>
          </cell>
          <cell r="N566">
            <v>80</v>
          </cell>
          <cell r="O566">
            <v>0</v>
          </cell>
          <cell r="P566">
            <v>0</v>
          </cell>
          <cell r="Q566">
            <v>5</v>
          </cell>
          <cell r="R566">
            <v>110</v>
          </cell>
          <cell r="S566">
            <v>5755</v>
          </cell>
          <cell r="T566">
            <v>0</v>
          </cell>
          <cell r="U566">
            <v>517.5</v>
          </cell>
          <cell r="V566">
            <v>0</v>
          </cell>
          <cell r="W566">
            <v>10</v>
          </cell>
          <cell r="X566">
            <v>0</v>
          </cell>
          <cell r="Y566">
            <v>527.5</v>
          </cell>
          <cell r="Z566">
            <v>5227.5</v>
          </cell>
          <cell r="AA566" t="str">
            <v>6228480038116038670</v>
          </cell>
          <cell r="AB566">
            <v>5755</v>
          </cell>
          <cell r="AC566">
            <v>0</v>
          </cell>
        </row>
        <row r="567">
          <cell r="D567" t="str">
            <v>6005</v>
          </cell>
          <cell r="E567" t="str">
            <v>宋志明</v>
          </cell>
          <cell r="F567">
            <v>40.25</v>
          </cell>
          <cell r="G567">
            <v>2480</v>
          </cell>
          <cell r="H567">
            <v>0</v>
          </cell>
          <cell r="I567">
            <v>240</v>
          </cell>
          <cell r="J567">
            <v>736</v>
          </cell>
          <cell r="K567">
            <v>0</v>
          </cell>
          <cell r="L567">
            <v>140</v>
          </cell>
          <cell r="M567">
            <v>3986.63</v>
          </cell>
          <cell r="N567">
            <v>98</v>
          </cell>
          <cell r="O567">
            <v>0</v>
          </cell>
          <cell r="P567">
            <v>0</v>
          </cell>
          <cell r="Q567">
            <v>509</v>
          </cell>
          <cell r="R567">
            <v>0</v>
          </cell>
          <cell r="S567">
            <v>8189.63</v>
          </cell>
          <cell r="T567">
            <v>0</v>
          </cell>
          <cell r="U567">
            <v>517.5</v>
          </cell>
          <cell r="V567">
            <v>254</v>
          </cell>
          <cell r="W567">
            <v>10</v>
          </cell>
          <cell r="X567">
            <v>0</v>
          </cell>
          <cell r="Y567">
            <v>781.5</v>
          </cell>
          <cell r="Z567">
            <v>7408.13</v>
          </cell>
          <cell r="AA567" t="str">
            <v>6228480038116031477</v>
          </cell>
          <cell r="AB567">
            <v>8189.6274999999996</v>
          </cell>
          <cell r="AC567">
            <v>-2.500000000509317E-3</v>
          </cell>
        </row>
        <row r="568">
          <cell r="D568" t="str">
            <v>6006</v>
          </cell>
          <cell r="E568" t="str">
            <v>王春艳</v>
          </cell>
          <cell r="F568">
            <v>40.5</v>
          </cell>
          <cell r="G568">
            <v>2480</v>
          </cell>
          <cell r="H568">
            <v>0</v>
          </cell>
          <cell r="I568">
            <v>240</v>
          </cell>
          <cell r="J568">
            <v>736</v>
          </cell>
          <cell r="K568">
            <v>0</v>
          </cell>
          <cell r="L568">
            <v>160</v>
          </cell>
          <cell r="M568">
            <v>4032.86</v>
          </cell>
          <cell r="N568">
            <v>99</v>
          </cell>
          <cell r="O568">
            <v>0</v>
          </cell>
          <cell r="P568">
            <v>0</v>
          </cell>
          <cell r="Q568">
            <v>460</v>
          </cell>
          <cell r="R568">
            <v>0</v>
          </cell>
          <cell r="S568">
            <v>8207.86</v>
          </cell>
          <cell r="T568">
            <v>0</v>
          </cell>
          <cell r="U568">
            <v>517.5</v>
          </cell>
          <cell r="V568">
            <v>254</v>
          </cell>
          <cell r="W568">
            <v>10</v>
          </cell>
          <cell r="X568">
            <v>0</v>
          </cell>
          <cell r="Y568">
            <v>781.5</v>
          </cell>
          <cell r="Z568">
            <v>7426.36</v>
          </cell>
          <cell r="AA568" t="str">
            <v>6228480038116034778</v>
          </cell>
          <cell r="AB568">
            <v>8207.8549999999996</v>
          </cell>
          <cell r="AC568">
            <v>-5.0000000010186341E-3</v>
          </cell>
        </row>
        <row r="569">
          <cell r="D569" t="str">
            <v>6007</v>
          </cell>
          <cell r="E569" t="str">
            <v>唐立</v>
          </cell>
          <cell r="F569">
            <v>41.31</v>
          </cell>
          <cell r="G569">
            <v>2480</v>
          </cell>
          <cell r="H569">
            <v>0</v>
          </cell>
          <cell r="I569">
            <v>240</v>
          </cell>
          <cell r="J569">
            <v>736</v>
          </cell>
          <cell r="K569">
            <v>0</v>
          </cell>
          <cell r="L569">
            <v>180</v>
          </cell>
          <cell r="M569">
            <v>4182.63</v>
          </cell>
          <cell r="N569">
            <v>88</v>
          </cell>
          <cell r="O569">
            <v>0</v>
          </cell>
          <cell r="P569">
            <v>0</v>
          </cell>
          <cell r="Q569">
            <v>299</v>
          </cell>
          <cell r="R569">
            <v>30</v>
          </cell>
          <cell r="S569">
            <v>8175.63</v>
          </cell>
          <cell r="T569">
            <v>0</v>
          </cell>
          <cell r="U569">
            <v>517.5</v>
          </cell>
          <cell r="V569">
            <v>254</v>
          </cell>
          <cell r="W569">
            <v>10</v>
          </cell>
          <cell r="X569">
            <v>0</v>
          </cell>
          <cell r="Y569">
            <v>781.5</v>
          </cell>
          <cell r="Z569">
            <v>7394.13</v>
          </cell>
          <cell r="AA569" t="str">
            <v>6228480038116033176</v>
          </cell>
          <cell r="AB569">
            <v>8175.6321000000007</v>
          </cell>
          <cell r="AC569">
            <v>2.1000000006097252E-3</v>
          </cell>
        </row>
        <row r="570">
          <cell r="D570" t="str">
            <v>6008</v>
          </cell>
          <cell r="E570" t="str">
            <v>张海军</v>
          </cell>
          <cell r="F570">
            <v>39.25</v>
          </cell>
          <cell r="G570">
            <v>2480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200</v>
          </cell>
          <cell r="M570">
            <v>6111.04</v>
          </cell>
          <cell r="N570">
            <v>48</v>
          </cell>
          <cell r="O570">
            <v>0</v>
          </cell>
          <cell r="P570">
            <v>0</v>
          </cell>
          <cell r="Q570">
            <v>200</v>
          </cell>
          <cell r="R570">
            <v>130</v>
          </cell>
          <cell r="S570">
            <v>8909.0400000000009</v>
          </cell>
          <cell r="T570">
            <v>0</v>
          </cell>
          <cell r="U570">
            <v>517.5</v>
          </cell>
          <cell r="V570">
            <v>0</v>
          </cell>
          <cell r="W570">
            <v>10</v>
          </cell>
          <cell r="X570">
            <v>0</v>
          </cell>
          <cell r="Y570">
            <v>527.5</v>
          </cell>
          <cell r="Z570">
            <v>8381.5400000000009</v>
          </cell>
          <cell r="AA570" t="str">
            <v>6228480038116049073</v>
          </cell>
          <cell r="AB570">
            <v>8909.0399999999991</v>
          </cell>
          <cell r="AC570">
            <v>0</v>
          </cell>
        </row>
        <row r="571">
          <cell r="D571" t="str">
            <v>7301</v>
          </cell>
          <cell r="E571" t="str">
            <v>汤晓丹</v>
          </cell>
          <cell r="F571">
            <v>25.56</v>
          </cell>
          <cell r="G571">
            <v>2500</v>
          </cell>
          <cell r="H571">
            <v>427.2</v>
          </cell>
          <cell r="I571">
            <v>1800</v>
          </cell>
          <cell r="J571">
            <v>1500</v>
          </cell>
          <cell r="K571">
            <v>50</v>
          </cell>
          <cell r="L571">
            <v>40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200</v>
          </cell>
          <cell r="R571">
            <v>379.5</v>
          </cell>
          <cell r="S571">
            <v>6137.7</v>
          </cell>
          <cell r="T571">
            <v>0</v>
          </cell>
          <cell r="U571">
            <v>517.5</v>
          </cell>
          <cell r="V571">
            <v>0</v>
          </cell>
          <cell r="W571">
            <v>10</v>
          </cell>
          <cell r="X571">
            <v>0</v>
          </cell>
          <cell r="Y571">
            <v>527.5</v>
          </cell>
          <cell r="Z571">
            <v>5610.2</v>
          </cell>
          <cell r="AA571" t="str">
            <v>6228480031327283110</v>
          </cell>
          <cell r="AB571">
            <v>6137.7</v>
          </cell>
          <cell r="AC571">
            <v>0</v>
          </cell>
        </row>
        <row r="572">
          <cell r="D572" t="str">
            <v>8003</v>
          </cell>
          <cell r="E572" t="str">
            <v>顾战安</v>
          </cell>
          <cell r="F572">
            <v>26.13</v>
          </cell>
          <cell r="G572">
            <v>2480</v>
          </cell>
          <cell r="H572">
            <v>495.6</v>
          </cell>
          <cell r="I572">
            <v>2140</v>
          </cell>
          <cell r="J572">
            <v>2380</v>
          </cell>
          <cell r="K572">
            <v>50</v>
          </cell>
          <cell r="L572">
            <v>200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200</v>
          </cell>
          <cell r="R572">
            <v>0</v>
          </cell>
          <cell r="S572">
            <v>7945.6</v>
          </cell>
          <cell r="T572">
            <v>0</v>
          </cell>
          <cell r="U572">
            <v>517.5</v>
          </cell>
          <cell r="V572">
            <v>1006</v>
          </cell>
          <cell r="W572">
            <v>10</v>
          </cell>
          <cell r="X572">
            <v>0</v>
          </cell>
          <cell r="Y572">
            <v>1533.5</v>
          </cell>
          <cell r="Z572">
            <v>6412.1</v>
          </cell>
          <cell r="AA572" t="str">
            <v>6228480038116009275</v>
          </cell>
          <cell r="AB572">
            <v>7945.6</v>
          </cell>
          <cell r="AC572">
            <v>0</v>
          </cell>
        </row>
        <row r="573">
          <cell r="D573" t="str">
            <v>8004</v>
          </cell>
          <cell r="E573" t="str">
            <v>刘雄伟</v>
          </cell>
          <cell r="F573">
            <v>26.81</v>
          </cell>
          <cell r="G573">
            <v>2480</v>
          </cell>
          <cell r="H573">
            <v>577.20000000000005</v>
          </cell>
          <cell r="I573">
            <v>2140</v>
          </cell>
          <cell r="J573">
            <v>2380</v>
          </cell>
          <cell r="K573">
            <v>50</v>
          </cell>
          <cell r="L573">
            <v>160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200</v>
          </cell>
          <cell r="R573">
            <v>0</v>
          </cell>
          <cell r="S573">
            <v>7987.2</v>
          </cell>
          <cell r="T573">
            <v>0</v>
          </cell>
          <cell r="U573">
            <v>517.5</v>
          </cell>
          <cell r="V573">
            <v>254</v>
          </cell>
          <cell r="W573">
            <v>10</v>
          </cell>
          <cell r="X573">
            <v>0</v>
          </cell>
          <cell r="Y573">
            <v>781.5</v>
          </cell>
          <cell r="Z573">
            <v>7205.7</v>
          </cell>
          <cell r="AA573" t="str">
            <v>6228480038116021379</v>
          </cell>
          <cell r="AB573">
            <v>7987.2</v>
          </cell>
          <cell r="AC573">
            <v>0</v>
          </cell>
        </row>
        <row r="574">
          <cell r="D574" t="str">
            <v>8005</v>
          </cell>
          <cell r="E574" t="str">
            <v>孙丽丽</v>
          </cell>
          <cell r="F574">
            <v>22</v>
          </cell>
          <cell r="G574">
            <v>7420</v>
          </cell>
          <cell r="H574">
            <v>0</v>
          </cell>
          <cell r="I574">
            <v>7000</v>
          </cell>
          <cell r="J574">
            <v>1280</v>
          </cell>
          <cell r="K574">
            <v>100</v>
          </cell>
          <cell r="L574">
            <v>180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200</v>
          </cell>
          <cell r="R574">
            <v>0</v>
          </cell>
          <cell r="S574">
            <v>16180</v>
          </cell>
          <cell r="T574">
            <v>0</v>
          </cell>
          <cell r="U574">
            <v>517.5</v>
          </cell>
          <cell r="V574">
            <v>1496</v>
          </cell>
          <cell r="W574">
            <v>10</v>
          </cell>
          <cell r="X574">
            <v>0</v>
          </cell>
          <cell r="Y574">
            <v>2023.5</v>
          </cell>
          <cell r="Z574">
            <v>14156.5</v>
          </cell>
          <cell r="AA574" t="str">
            <v>6228480038116032574</v>
          </cell>
          <cell r="AB574">
            <v>16180</v>
          </cell>
          <cell r="AC574">
            <v>0</v>
          </cell>
        </row>
        <row r="575">
          <cell r="D575" t="str">
            <v>8007</v>
          </cell>
          <cell r="E575" t="str">
            <v>刘加勇</v>
          </cell>
          <cell r="F575">
            <v>27</v>
          </cell>
          <cell r="G575">
            <v>2480</v>
          </cell>
          <cell r="H575">
            <v>600</v>
          </cell>
          <cell r="I575">
            <v>1440</v>
          </cell>
          <cell r="J575">
            <v>1380</v>
          </cell>
          <cell r="K575">
            <v>50</v>
          </cell>
          <cell r="L575">
            <v>200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200</v>
          </cell>
          <cell r="R575">
            <v>0</v>
          </cell>
          <cell r="S575">
            <v>6350</v>
          </cell>
          <cell r="T575">
            <v>0</v>
          </cell>
          <cell r="U575">
            <v>517.5</v>
          </cell>
          <cell r="V575">
            <v>254</v>
          </cell>
          <cell r="W575">
            <v>10</v>
          </cell>
          <cell r="X575">
            <v>0</v>
          </cell>
          <cell r="Y575">
            <v>781.5</v>
          </cell>
          <cell r="Z575">
            <v>5568.5</v>
          </cell>
          <cell r="AA575" t="str">
            <v>6228480038116020579</v>
          </cell>
          <cell r="AB575">
            <v>6350</v>
          </cell>
          <cell r="AC575">
            <v>0</v>
          </cell>
        </row>
        <row r="576">
          <cell r="D576" t="str">
            <v>8008</v>
          </cell>
          <cell r="E576" t="str">
            <v>吉祥</v>
          </cell>
          <cell r="F576">
            <v>31</v>
          </cell>
          <cell r="G576">
            <v>2480</v>
          </cell>
          <cell r="H576">
            <v>1080</v>
          </cell>
          <cell r="I576">
            <v>1440</v>
          </cell>
          <cell r="J576">
            <v>1580</v>
          </cell>
          <cell r="K576">
            <v>50</v>
          </cell>
          <cell r="L576">
            <v>200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200</v>
          </cell>
          <cell r="R576">
            <v>0</v>
          </cell>
          <cell r="S576">
            <v>7030</v>
          </cell>
          <cell r="T576">
            <v>0</v>
          </cell>
          <cell r="U576">
            <v>517.5</v>
          </cell>
          <cell r="V576">
            <v>254</v>
          </cell>
          <cell r="W576">
            <v>10</v>
          </cell>
          <cell r="X576">
            <v>0</v>
          </cell>
          <cell r="Y576">
            <v>781.5</v>
          </cell>
          <cell r="Z576">
            <v>6248.5</v>
          </cell>
          <cell r="AA576" t="str">
            <v>6228480038116013574</v>
          </cell>
          <cell r="AB576">
            <v>7030</v>
          </cell>
          <cell r="AC576">
            <v>0</v>
          </cell>
        </row>
        <row r="577">
          <cell r="D577" t="str">
            <v>8009</v>
          </cell>
          <cell r="E577" t="str">
            <v>顾德兴</v>
          </cell>
          <cell r="F577">
            <v>22.38</v>
          </cell>
          <cell r="G577">
            <v>2480</v>
          </cell>
          <cell r="H577">
            <v>45.6</v>
          </cell>
          <cell r="I577">
            <v>2320</v>
          </cell>
          <cell r="J577">
            <v>1500</v>
          </cell>
          <cell r="K577">
            <v>0</v>
          </cell>
          <cell r="L577">
            <v>200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200</v>
          </cell>
          <cell r="R577">
            <v>120</v>
          </cell>
          <cell r="S577">
            <v>6625.6</v>
          </cell>
          <cell r="T577">
            <v>0</v>
          </cell>
          <cell r="U577">
            <v>517.5</v>
          </cell>
          <cell r="V577">
            <v>254</v>
          </cell>
          <cell r="W577">
            <v>10</v>
          </cell>
          <cell r="X577">
            <v>0</v>
          </cell>
          <cell r="Y577">
            <v>781.5</v>
          </cell>
          <cell r="Z577">
            <v>5844.1</v>
          </cell>
          <cell r="AA577" t="str">
            <v>6228480038116008178</v>
          </cell>
          <cell r="AB577">
            <v>6625.6</v>
          </cell>
          <cell r="AC577">
            <v>0</v>
          </cell>
        </row>
        <row r="578">
          <cell r="D578" t="str">
            <v>8010</v>
          </cell>
          <cell r="E578" t="str">
            <v>高洁</v>
          </cell>
          <cell r="F578">
            <v>24.38</v>
          </cell>
          <cell r="G578">
            <v>2480</v>
          </cell>
          <cell r="H578">
            <v>285.60000000000002</v>
          </cell>
          <cell r="I578">
            <v>1440</v>
          </cell>
          <cell r="J578">
            <v>1080</v>
          </cell>
          <cell r="K578">
            <v>50</v>
          </cell>
          <cell r="L578">
            <v>200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200</v>
          </cell>
          <cell r="R578">
            <v>0</v>
          </cell>
          <cell r="S578">
            <v>5735.6</v>
          </cell>
          <cell r="T578">
            <v>30</v>
          </cell>
          <cell r="U578">
            <v>517.5</v>
          </cell>
          <cell r="V578">
            <v>254</v>
          </cell>
          <cell r="W578">
            <v>10</v>
          </cell>
          <cell r="X578">
            <v>0</v>
          </cell>
          <cell r="Y578">
            <v>781.5</v>
          </cell>
          <cell r="Z578">
            <v>4984.1000000000004</v>
          </cell>
          <cell r="AA578" t="str">
            <v>6228480038116007576</v>
          </cell>
          <cell r="AB578">
            <v>5735.6</v>
          </cell>
          <cell r="AC578">
            <v>0</v>
          </cell>
        </row>
        <row r="579">
          <cell r="D579" t="str">
            <v>8011</v>
          </cell>
          <cell r="E579" t="str">
            <v>宋彦海</v>
          </cell>
          <cell r="F579">
            <v>32.799999999999997</v>
          </cell>
          <cell r="G579">
            <v>2480</v>
          </cell>
          <cell r="H579">
            <v>1296</v>
          </cell>
          <cell r="I579">
            <v>1940</v>
          </cell>
          <cell r="J579">
            <v>1880</v>
          </cell>
          <cell r="K579">
            <v>50</v>
          </cell>
          <cell r="L579">
            <v>200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7846</v>
          </cell>
          <cell r="T579">
            <v>0</v>
          </cell>
          <cell r="U579">
            <v>517.5</v>
          </cell>
          <cell r="V579">
            <v>254</v>
          </cell>
          <cell r="W579">
            <v>10</v>
          </cell>
          <cell r="X579">
            <v>0</v>
          </cell>
          <cell r="Y579">
            <v>781.5</v>
          </cell>
          <cell r="Z579">
            <v>7064.5</v>
          </cell>
          <cell r="AA579" t="str">
            <v>6228480038116031378</v>
          </cell>
          <cell r="AB579">
            <v>8145.39</v>
          </cell>
          <cell r="AC579">
            <v>299.39000000000033</v>
          </cell>
        </row>
        <row r="580">
          <cell r="D580" t="str">
            <v>8013</v>
          </cell>
          <cell r="E580" t="str">
            <v>张忠</v>
          </cell>
          <cell r="F580">
            <v>26.5</v>
          </cell>
          <cell r="G580">
            <v>2480</v>
          </cell>
          <cell r="H580">
            <v>540</v>
          </cell>
          <cell r="I580">
            <v>1320</v>
          </cell>
          <cell r="J580">
            <v>2000</v>
          </cell>
          <cell r="K580">
            <v>50</v>
          </cell>
          <cell r="L580">
            <v>200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200</v>
          </cell>
          <cell r="R580">
            <v>140</v>
          </cell>
          <cell r="S580">
            <v>6650</v>
          </cell>
          <cell r="T580">
            <v>0</v>
          </cell>
          <cell r="U580">
            <v>517.5</v>
          </cell>
          <cell r="V580">
            <v>254</v>
          </cell>
          <cell r="W580">
            <v>0</v>
          </cell>
          <cell r="X580">
            <v>0</v>
          </cell>
          <cell r="Y580">
            <v>771.5</v>
          </cell>
          <cell r="Z580">
            <v>5878.5</v>
          </cell>
          <cell r="AA580" t="str">
            <v>6228480038116052176</v>
          </cell>
          <cell r="AB580">
            <v>6650</v>
          </cell>
          <cell r="AC580">
            <v>0</v>
          </cell>
        </row>
        <row r="581">
          <cell r="D581" t="str">
            <v>8014</v>
          </cell>
          <cell r="E581" t="str">
            <v>邱建南</v>
          </cell>
          <cell r="F581">
            <v>28.44</v>
          </cell>
          <cell r="G581">
            <v>2480</v>
          </cell>
          <cell r="H581">
            <v>772.8</v>
          </cell>
          <cell r="I581">
            <v>1620</v>
          </cell>
          <cell r="J581">
            <v>1000</v>
          </cell>
          <cell r="K581">
            <v>200</v>
          </cell>
          <cell r="L581">
            <v>200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200</v>
          </cell>
          <cell r="R581">
            <v>77</v>
          </cell>
          <cell r="S581">
            <v>6395.8</v>
          </cell>
          <cell r="T581">
            <v>0</v>
          </cell>
          <cell r="U581">
            <v>0</v>
          </cell>
          <cell r="V581">
            <v>254</v>
          </cell>
          <cell r="W581">
            <v>10</v>
          </cell>
          <cell r="X581">
            <v>0</v>
          </cell>
          <cell r="Y581">
            <v>264</v>
          </cell>
          <cell r="Z581">
            <v>6131.8</v>
          </cell>
          <cell r="AA581" t="str">
            <v>6228480038116028176</v>
          </cell>
          <cell r="AB581">
            <v>6395.8</v>
          </cell>
          <cell r="AC581">
            <v>0</v>
          </cell>
        </row>
        <row r="582">
          <cell r="D582" t="str">
            <v>8015</v>
          </cell>
          <cell r="E582" t="str">
            <v>谢杰</v>
          </cell>
          <cell r="F582">
            <v>26.13</v>
          </cell>
          <cell r="G582">
            <v>2480</v>
          </cell>
          <cell r="H582">
            <v>495.6</v>
          </cell>
          <cell r="I582">
            <v>2320</v>
          </cell>
          <cell r="J582">
            <v>1500</v>
          </cell>
          <cell r="K582">
            <v>50</v>
          </cell>
          <cell r="L582">
            <v>200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200</v>
          </cell>
          <cell r="R582">
            <v>240</v>
          </cell>
          <cell r="S582">
            <v>7005.6</v>
          </cell>
          <cell r="T582">
            <v>30</v>
          </cell>
          <cell r="U582">
            <v>517.5</v>
          </cell>
          <cell r="V582">
            <v>254</v>
          </cell>
          <cell r="W582">
            <v>10</v>
          </cell>
          <cell r="X582">
            <v>0</v>
          </cell>
          <cell r="Y582">
            <v>781.5</v>
          </cell>
          <cell r="Z582">
            <v>6254.1</v>
          </cell>
          <cell r="AA582" t="str">
            <v>6228480038116040676</v>
          </cell>
          <cell r="AB582">
            <v>7005.6</v>
          </cell>
          <cell r="AC582">
            <v>0</v>
          </cell>
        </row>
        <row r="583">
          <cell r="D583" t="str">
            <v>8016</v>
          </cell>
          <cell r="E583" t="str">
            <v>周从华</v>
          </cell>
          <cell r="F583">
            <v>34.9</v>
          </cell>
          <cell r="G583">
            <v>2480</v>
          </cell>
          <cell r="H583">
            <v>1548</v>
          </cell>
          <cell r="I583">
            <v>1440</v>
          </cell>
          <cell r="J583">
            <v>1380</v>
          </cell>
          <cell r="K583">
            <v>0</v>
          </cell>
          <cell r="L583">
            <v>200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7048</v>
          </cell>
          <cell r="T583">
            <v>0</v>
          </cell>
          <cell r="U583">
            <v>517.5</v>
          </cell>
          <cell r="V583">
            <v>0</v>
          </cell>
          <cell r="W583">
            <v>10</v>
          </cell>
          <cell r="X583">
            <v>0</v>
          </cell>
          <cell r="Y583">
            <v>527.5</v>
          </cell>
          <cell r="Z583">
            <v>6520.5</v>
          </cell>
          <cell r="AA583" t="str">
            <v>6228480038116053679</v>
          </cell>
          <cell r="AB583">
            <v>7048</v>
          </cell>
          <cell r="AC583">
            <v>0</v>
          </cell>
        </row>
        <row r="584">
          <cell r="D584" t="str">
            <v>8017</v>
          </cell>
          <cell r="E584" t="str">
            <v>周小四</v>
          </cell>
          <cell r="F584">
            <v>26.13</v>
          </cell>
          <cell r="G584">
            <v>2480</v>
          </cell>
          <cell r="H584">
            <v>495.6</v>
          </cell>
          <cell r="I584">
            <v>1820</v>
          </cell>
          <cell r="J584">
            <v>1500</v>
          </cell>
          <cell r="K584">
            <v>0</v>
          </cell>
          <cell r="L584">
            <v>200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200</v>
          </cell>
          <cell r="R584">
            <v>81.45</v>
          </cell>
          <cell r="S584">
            <v>6614.15</v>
          </cell>
          <cell r="T584">
            <v>0</v>
          </cell>
          <cell r="U584">
            <v>517.5</v>
          </cell>
          <cell r="V584">
            <v>0</v>
          </cell>
          <cell r="W584">
            <v>10</v>
          </cell>
          <cell r="X584">
            <v>0</v>
          </cell>
          <cell r="Y584">
            <v>527.5</v>
          </cell>
          <cell r="Z584">
            <v>6086.65</v>
          </cell>
          <cell r="AA584" t="str">
            <v>6228480038116054875</v>
          </cell>
          <cell r="AB584">
            <v>6614.1</v>
          </cell>
          <cell r="AC584">
            <v>-4.9999999999272404E-2</v>
          </cell>
        </row>
        <row r="585">
          <cell r="D585" t="str">
            <v>8018</v>
          </cell>
          <cell r="E585" t="str">
            <v>吕秀红</v>
          </cell>
          <cell r="F585">
            <v>30.63</v>
          </cell>
          <cell r="G585">
            <v>2480</v>
          </cell>
          <cell r="H585">
            <v>1035.5999999999999</v>
          </cell>
          <cell r="I585">
            <v>1120</v>
          </cell>
          <cell r="J585">
            <v>1500</v>
          </cell>
          <cell r="K585">
            <v>0</v>
          </cell>
          <cell r="L585">
            <v>200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200</v>
          </cell>
          <cell r="R585">
            <v>81.45</v>
          </cell>
          <cell r="S585">
            <v>6454.15</v>
          </cell>
          <cell r="T585">
            <v>0</v>
          </cell>
          <cell r="U585">
            <v>517.5</v>
          </cell>
          <cell r="V585">
            <v>254</v>
          </cell>
          <cell r="W585">
            <v>10</v>
          </cell>
          <cell r="X585">
            <v>0</v>
          </cell>
          <cell r="Y585">
            <v>781.5</v>
          </cell>
          <cell r="Z585">
            <v>5672.65</v>
          </cell>
          <cell r="AA585" t="str">
            <v>6228480038116023177</v>
          </cell>
          <cell r="AB585">
            <v>6454.1</v>
          </cell>
          <cell r="AC585">
            <v>-4.9999999999272404E-2</v>
          </cell>
        </row>
        <row r="586">
          <cell r="D586" t="str">
            <v>8020</v>
          </cell>
          <cell r="E586" t="str">
            <v>张国民</v>
          </cell>
          <cell r="F586">
            <v>29</v>
          </cell>
          <cell r="G586">
            <v>2480</v>
          </cell>
          <cell r="H586">
            <v>840</v>
          </cell>
          <cell r="I586">
            <v>920</v>
          </cell>
          <cell r="J586">
            <v>1500</v>
          </cell>
          <cell r="K586">
            <v>0</v>
          </cell>
          <cell r="L586">
            <v>200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200</v>
          </cell>
          <cell r="R586">
            <v>135</v>
          </cell>
          <cell r="S586">
            <v>6005</v>
          </cell>
          <cell r="T586">
            <v>0</v>
          </cell>
          <cell r="U586">
            <v>517.5</v>
          </cell>
          <cell r="V586">
            <v>254</v>
          </cell>
          <cell r="W586">
            <v>10</v>
          </cell>
          <cell r="X586">
            <v>0</v>
          </cell>
          <cell r="Y586">
            <v>781.5</v>
          </cell>
          <cell r="Z586">
            <v>5223.5</v>
          </cell>
          <cell r="AA586" t="str">
            <v>6228480038116048778</v>
          </cell>
          <cell r="AB586">
            <v>6005</v>
          </cell>
          <cell r="AC586">
            <v>0</v>
          </cell>
        </row>
        <row r="587">
          <cell r="D587" t="str">
            <v>8021</v>
          </cell>
          <cell r="E587" t="str">
            <v>潘爱国</v>
          </cell>
          <cell r="F587">
            <v>24.38</v>
          </cell>
          <cell r="G587">
            <v>2480</v>
          </cell>
          <cell r="H587">
            <v>285.60000000000002</v>
          </cell>
          <cell r="I587">
            <v>540</v>
          </cell>
          <cell r="J587">
            <v>1880</v>
          </cell>
          <cell r="K587">
            <v>0</v>
          </cell>
          <cell r="L587">
            <v>200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200</v>
          </cell>
          <cell r="R587">
            <v>0</v>
          </cell>
          <cell r="S587">
            <v>5585.6</v>
          </cell>
          <cell r="T587">
            <v>0</v>
          </cell>
          <cell r="U587">
            <v>517.5</v>
          </cell>
          <cell r="V587">
            <v>254</v>
          </cell>
          <cell r="W587">
            <v>10</v>
          </cell>
          <cell r="X587">
            <v>0</v>
          </cell>
          <cell r="Y587">
            <v>781.5</v>
          </cell>
          <cell r="Z587">
            <v>4804.1000000000004</v>
          </cell>
          <cell r="AA587" t="str">
            <v>6228480038116026774</v>
          </cell>
          <cell r="AB587">
            <v>5585.6</v>
          </cell>
          <cell r="AC587">
            <v>0</v>
          </cell>
        </row>
        <row r="588">
          <cell r="D588" t="str">
            <v>8025</v>
          </cell>
          <cell r="E588" t="str">
            <v>周元妹</v>
          </cell>
          <cell r="F588">
            <v>23.56</v>
          </cell>
          <cell r="G588">
            <v>3500</v>
          </cell>
          <cell r="H588">
            <v>187.2</v>
          </cell>
          <cell r="I588">
            <v>1300</v>
          </cell>
          <cell r="J588">
            <v>1000</v>
          </cell>
          <cell r="K588">
            <v>50</v>
          </cell>
          <cell r="L588">
            <v>180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200</v>
          </cell>
          <cell r="R588">
            <v>0</v>
          </cell>
          <cell r="S588">
            <v>6417.2</v>
          </cell>
          <cell r="T588">
            <v>0</v>
          </cell>
          <cell r="U588">
            <v>517.5</v>
          </cell>
          <cell r="V588">
            <v>254</v>
          </cell>
          <cell r="W588">
            <v>10</v>
          </cell>
          <cell r="X588">
            <v>0</v>
          </cell>
          <cell r="Y588">
            <v>781.5</v>
          </cell>
          <cell r="Z588">
            <v>5635.7</v>
          </cell>
          <cell r="AA588" t="str">
            <v>6228480038116055278</v>
          </cell>
          <cell r="AB588">
            <v>6417.2</v>
          </cell>
          <cell r="AC588">
            <v>0</v>
          </cell>
        </row>
        <row r="589">
          <cell r="D589" t="str">
            <v>8026</v>
          </cell>
          <cell r="E589" t="str">
            <v>方强</v>
          </cell>
          <cell r="F589">
            <v>22.63</v>
          </cell>
          <cell r="G589">
            <v>3500</v>
          </cell>
          <cell r="H589">
            <v>75.599999999999994</v>
          </cell>
          <cell r="I589">
            <v>2000</v>
          </cell>
          <cell r="J589">
            <v>1950</v>
          </cell>
          <cell r="K589">
            <v>50</v>
          </cell>
          <cell r="L589">
            <v>180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200</v>
          </cell>
          <cell r="R589">
            <v>0</v>
          </cell>
          <cell r="S589">
            <v>7955.6</v>
          </cell>
          <cell r="T589">
            <v>30</v>
          </cell>
          <cell r="U589">
            <v>517.5</v>
          </cell>
          <cell r="V589">
            <v>254</v>
          </cell>
          <cell r="W589">
            <v>10</v>
          </cell>
          <cell r="X589">
            <v>0</v>
          </cell>
          <cell r="Y589">
            <v>781.5</v>
          </cell>
          <cell r="Z589">
            <v>7204.1</v>
          </cell>
          <cell r="AA589" t="str">
            <v>6228480038116006776</v>
          </cell>
          <cell r="AB589">
            <v>7955.6</v>
          </cell>
          <cell r="AC589">
            <v>0</v>
          </cell>
        </row>
        <row r="590">
          <cell r="D590" t="str">
            <v>8030</v>
          </cell>
          <cell r="E590" t="str">
            <v>黄道满</v>
          </cell>
          <cell r="F590">
            <v>19.809999999999999</v>
          </cell>
          <cell r="G590">
            <v>3500</v>
          </cell>
          <cell r="H590">
            <v>-262.8</v>
          </cell>
          <cell r="I590">
            <v>1500</v>
          </cell>
          <cell r="J590">
            <v>1500</v>
          </cell>
          <cell r="K590">
            <v>50</v>
          </cell>
          <cell r="L590">
            <v>200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6487.2</v>
          </cell>
          <cell r="T590">
            <v>0</v>
          </cell>
          <cell r="U590">
            <v>517.5</v>
          </cell>
          <cell r="V590">
            <v>254</v>
          </cell>
          <cell r="W590">
            <v>10</v>
          </cell>
          <cell r="X590">
            <v>0</v>
          </cell>
          <cell r="Y590">
            <v>781.5</v>
          </cell>
          <cell r="Z590">
            <v>5705.7</v>
          </cell>
          <cell r="AA590" t="str">
            <v>6228480038604866970</v>
          </cell>
          <cell r="AB590">
            <v>6487.2</v>
          </cell>
          <cell r="AC590">
            <v>0</v>
          </cell>
        </row>
        <row r="591">
          <cell r="D591" t="str">
            <v>8032</v>
          </cell>
          <cell r="E591" t="str">
            <v>龚燕</v>
          </cell>
          <cell r="F591">
            <v>22.88</v>
          </cell>
          <cell r="G591">
            <v>3500</v>
          </cell>
          <cell r="H591">
            <v>105.6</v>
          </cell>
          <cell r="I591">
            <v>1000</v>
          </cell>
          <cell r="J591">
            <v>1000</v>
          </cell>
          <cell r="K591">
            <v>50</v>
          </cell>
          <cell r="L591">
            <v>40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200</v>
          </cell>
          <cell r="R591">
            <v>0</v>
          </cell>
          <cell r="S591">
            <v>5895.6</v>
          </cell>
          <cell r="T591">
            <v>0</v>
          </cell>
          <cell r="U591">
            <v>517.5</v>
          </cell>
          <cell r="V591">
            <v>254</v>
          </cell>
          <cell r="W591">
            <v>10</v>
          </cell>
          <cell r="X591">
            <v>0</v>
          </cell>
          <cell r="Y591">
            <v>781.5</v>
          </cell>
          <cell r="Z591">
            <v>5114.1000000000004</v>
          </cell>
          <cell r="AA591" t="str">
            <v>6228480038994760270</v>
          </cell>
          <cell r="AB591">
            <v>5895.6</v>
          </cell>
          <cell r="AC591">
            <v>0</v>
          </cell>
        </row>
        <row r="592">
          <cell r="D592" t="str">
            <v>8033</v>
          </cell>
          <cell r="E592" t="str">
            <v>陈裴</v>
          </cell>
          <cell r="F592">
            <v>25</v>
          </cell>
          <cell r="G592">
            <v>3500</v>
          </cell>
          <cell r="H592">
            <v>360</v>
          </cell>
          <cell r="I592">
            <v>1300</v>
          </cell>
          <cell r="J592">
            <v>1000</v>
          </cell>
          <cell r="K592">
            <v>50</v>
          </cell>
          <cell r="L592">
            <v>140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100</v>
          </cell>
          <cell r="R592">
            <v>0</v>
          </cell>
          <cell r="S592">
            <v>6450</v>
          </cell>
          <cell r="T592">
            <v>0</v>
          </cell>
          <cell r="U592">
            <v>517.5</v>
          </cell>
          <cell r="V592">
            <v>254</v>
          </cell>
          <cell r="W592">
            <v>10</v>
          </cell>
          <cell r="X592">
            <v>0</v>
          </cell>
          <cell r="Y592">
            <v>781.5</v>
          </cell>
          <cell r="Z592">
            <v>5668.5</v>
          </cell>
          <cell r="AA592" t="str">
            <v>6228480038116002379</v>
          </cell>
          <cell r="AB592">
            <v>6450</v>
          </cell>
          <cell r="AC592">
            <v>0</v>
          </cell>
        </row>
        <row r="593">
          <cell r="D593" t="str">
            <v>8034</v>
          </cell>
          <cell r="E593" t="str">
            <v>邓杨</v>
          </cell>
          <cell r="F593">
            <v>19.440000000000001</v>
          </cell>
          <cell r="G593">
            <v>3500</v>
          </cell>
          <cell r="H593">
            <v>-307.2</v>
          </cell>
          <cell r="I593">
            <v>1500</v>
          </cell>
          <cell r="J593">
            <v>1500</v>
          </cell>
          <cell r="K593">
            <v>50</v>
          </cell>
          <cell r="L593">
            <v>60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6302.8</v>
          </cell>
          <cell r="T593">
            <v>0</v>
          </cell>
          <cell r="U593">
            <v>517.5</v>
          </cell>
          <cell r="V593">
            <v>254</v>
          </cell>
          <cell r="W593">
            <v>0</v>
          </cell>
          <cell r="X593">
            <v>0</v>
          </cell>
          <cell r="Y593">
            <v>771.5</v>
          </cell>
          <cell r="Z593">
            <v>5531.3</v>
          </cell>
          <cell r="AA593" t="str">
            <v>6228480038116005273</v>
          </cell>
          <cell r="AB593">
            <v>6302.8</v>
          </cell>
          <cell r="AC593">
            <v>0</v>
          </cell>
        </row>
        <row r="594">
          <cell r="D594" t="str">
            <v>8035</v>
          </cell>
          <cell r="E594" t="str">
            <v>吴春燕</v>
          </cell>
          <cell r="F594">
            <v>26.63</v>
          </cell>
          <cell r="G594">
            <v>2480</v>
          </cell>
          <cell r="H594">
            <v>555.6</v>
          </cell>
          <cell r="I594">
            <v>1340</v>
          </cell>
          <cell r="J594">
            <v>1380</v>
          </cell>
          <cell r="K594">
            <v>550</v>
          </cell>
          <cell r="L594">
            <v>200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200</v>
          </cell>
          <cell r="R594">
            <v>0</v>
          </cell>
          <cell r="S594">
            <v>6705.6</v>
          </cell>
          <cell r="T594">
            <v>0</v>
          </cell>
          <cell r="U594">
            <v>517.5</v>
          </cell>
          <cell r="V594">
            <v>254</v>
          </cell>
          <cell r="W594">
            <v>10</v>
          </cell>
          <cell r="X594">
            <v>0</v>
          </cell>
          <cell r="Y594">
            <v>781.5</v>
          </cell>
          <cell r="Z594">
            <v>5924.1</v>
          </cell>
          <cell r="AA594" t="str">
            <v>6228480038116038878</v>
          </cell>
          <cell r="AB594">
            <v>6705.6</v>
          </cell>
          <cell r="AC594">
            <v>0</v>
          </cell>
        </row>
        <row r="595">
          <cell r="D595" t="str">
            <v>8038</v>
          </cell>
          <cell r="E595" t="str">
            <v>诸东英</v>
          </cell>
          <cell r="F595">
            <v>22.25</v>
          </cell>
          <cell r="G595">
            <v>2480</v>
          </cell>
          <cell r="H595">
            <v>30</v>
          </cell>
          <cell r="I595">
            <v>540</v>
          </cell>
          <cell r="J595">
            <v>1180</v>
          </cell>
          <cell r="K595">
            <v>200</v>
          </cell>
          <cell r="L595">
            <v>200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200</v>
          </cell>
          <cell r="R595">
            <v>0</v>
          </cell>
          <cell r="S595">
            <v>4830</v>
          </cell>
          <cell r="T595">
            <v>0</v>
          </cell>
          <cell r="U595">
            <v>517.5</v>
          </cell>
          <cell r="V595">
            <v>254</v>
          </cell>
          <cell r="W595">
            <v>10</v>
          </cell>
          <cell r="X595">
            <v>0</v>
          </cell>
          <cell r="Y595">
            <v>781.5</v>
          </cell>
          <cell r="Z595">
            <v>4048.5</v>
          </cell>
          <cell r="AA595" t="str">
            <v>6228480038116056177</v>
          </cell>
          <cell r="AB595">
            <v>4830</v>
          </cell>
          <cell r="AC595">
            <v>0</v>
          </cell>
        </row>
        <row r="596">
          <cell r="D596" t="str">
            <v>8040</v>
          </cell>
          <cell r="E596" t="str">
            <v>高华</v>
          </cell>
          <cell r="F596">
            <v>22</v>
          </cell>
          <cell r="G596">
            <v>2480</v>
          </cell>
          <cell r="H596">
            <v>0</v>
          </cell>
          <cell r="I596">
            <v>540</v>
          </cell>
          <cell r="J596">
            <v>1080</v>
          </cell>
          <cell r="K596">
            <v>250</v>
          </cell>
          <cell r="L596">
            <v>100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200</v>
          </cell>
          <cell r="R596">
            <v>0</v>
          </cell>
          <cell r="S596">
            <v>4650</v>
          </cell>
          <cell r="T596">
            <v>0</v>
          </cell>
          <cell r="U596">
            <v>517.5</v>
          </cell>
          <cell r="V596">
            <v>254</v>
          </cell>
          <cell r="W596">
            <v>10</v>
          </cell>
          <cell r="X596">
            <v>0</v>
          </cell>
          <cell r="Y596">
            <v>781.5</v>
          </cell>
          <cell r="Z596">
            <v>3868.5</v>
          </cell>
          <cell r="AA596" t="str">
            <v>6228480030973226415</v>
          </cell>
          <cell r="AB596">
            <v>4650</v>
          </cell>
          <cell r="AC596">
            <v>0</v>
          </cell>
        </row>
        <row r="597">
          <cell r="D597" t="str">
            <v>8042</v>
          </cell>
          <cell r="E597" t="str">
            <v>盛丽娜</v>
          </cell>
          <cell r="F597">
            <v>22</v>
          </cell>
          <cell r="G597">
            <v>2480</v>
          </cell>
          <cell r="H597">
            <v>0</v>
          </cell>
          <cell r="I597">
            <v>740</v>
          </cell>
          <cell r="J597">
            <v>1080</v>
          </cell>
          <cell r="K597">
            <v>250</v>
          </cell>
          <cell r="L597">
            <v>40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200</v>
          </cell>
          <cell r="R597">
            <v>0</v>
          </cell>
          <cell r="S597">
            <v>4790</v>
          </cell>
          <cell r="T597">
            <v>0</v>
          </cell>
          <cell r="U597">
            <v>517.5</v>
          </cell>
          <cell r="V597">
            <v>254</v>
          </cell>
          <cell r="W597">
            <v>10</v>
          </cell>
          <cell r="X597">
            <v>0</v>
          </cell>
          <cell r="Y597">
            <v>781.5</v>
          </cell>
          <cell r="Z597">
            <v>4008.5</v>
          </cell>
          <cell r="AA597" t="str">
            <v>6228480038404012478</v>
          </cell>
          <cell r="AB597">
            <v>4790</v>
          </cell>
          <cell r="AC597">
            <v>0</v>
          </cell>
        </row>
        <row r="598">
          <cell r="D598" t="str">
            <v>8045</v>
          </cell>
          <cell r="E598" t="str">
            <v>富惠红</v>
          </cell>
          <cell r="F598">
            <v>22.75</v>
          </cell>
          <cell r="G598">
            <v>2480</v>
          </cell>
          <cell r="H598">
            <v>90</v>
          </cell>
          <cell r="I598">
            <v>740</v>
          </cell>
          <cell r="J598">
            <v>1280</v>
          </cell>
          <cell r="K598">
            <v>100</v>
          </cell>
          <cell r="L598">
            <v>40</v>
          </cell>
          <cell r="M598">
            <v>0</v>
          </cell>
          <cell r="N598">
            <v>228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4958</v>
          </cell>
          <cell r="T598">
            <v>0</v>
          </cell>
          <cell r="U598">
            <v>517.5</v>
          </cell>
          <cell r="V598">
            <v>254</v>
          </cell>
          <cell r="W598">
            <v>10</v>
          </cell>
          <cell r="X598">
            <v>0</v>
          </cell>
          <cell r="Y598">
            <v>781.5</v>
          </cell>
          <cell r="Z598">
            <v>4176.5</v>
          </cell>
          <cell r="AA598" t="str">
            <v>6228450038017267671</v>
          </cell>
          <cell r="AB598">
            <v>4958</v>
          </cell>
          <cell r="AC598">
            <v>0</v>
          </cell>
        </row>
        <row r="599">
          <cell r="D599" t="str">
            <v>8046</v>
          </cell>
          <cell r="E599" t="str">
            <v>赵彩芳</v>
          </cell>
          <cell r="F599">
            <v>24.63</v>
          </cell>
          <cell r="G599">
            <v>2480</v>
          </cell>
          <cell r="H599">
            <v>315.60000000000002</v>
          </cell>
          <cell r="I599">
            <v>540</v>
          </cell>
          <cell r="J599">
            <v>680</v>
          </cell>
          <cell r="K599">
            <v>50</v>
          </cell>
          <cell r="L599">
            <v>100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200</v>
          </cell>
          <cell r="R599">
            <v>0</v>
          </cell>
          <cell r="S599">
            <v>4365.6000000000004</v>
          </cell>
          <cell r="T599">
            <v>0</v>
          </cell>
          <cell r="U599">
            <v>517.5</v>
          </cell>
          <cell r="V599">
            <v>254</v>
          </cell>
          <cell r="W599">
            <v>10</v>
          </cell>
          <cell r="X599">
            <v>0</v>
          </cell>
          <cell r="Y599">
            <v>781.5</v>
          </cell>
          <cell r="Z599">
            <v>3584.1</v>
          </cell>
          <cell r="AA599" t="str">
            <v>6228480038265305474</v>
          </cell>
          <cell r="AB599">
            <v>4365.6000000000004</v>
          </cell>
          <cell r="AC599">
            <v>0</v>
          </cell>
        </row>
        <row r="600">
          <cell r="D600" t="str">
            <v>8047</v>
          </cell>
          <cell r="E600" t="str">
            <v>孙金兰</v>
          </cell>
          <cell r="F600">
            <v>33.880000000000003</v>
          </cell>
          <cell r="G600">
            <v>2480</v>
          </cell>
          <cell r="H600">
            <v>1425.6</v>
          </cell>
          <cell r="I600">
            <v>740</v>
          </cell>
          <cell r="J600">
            <v>1080</v>
          </cell>
          <cell r="K600">
            <v>0</v>
          </cell>
          <cell r="L600">
            <v>200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351.4</v>
          </cell>
          <cell r="R600">
            <v>0</v>
          </cell>
          <cell r="S600">
            <v>6277</v>
          </cell>
          <cell r="T600">
            <v>0</v>
          </cell>
          <cell r="U600">
            <v>0</v>
          </cell>
          <cell r="V600">
            <v>0</v>
          </cell>
          <cell r="W600">
            <v>10</v>
          </cell>
          <cell r="X600">
            <v>0</v>
          </cell>
          <cell r="Y600">
            <v>10</v>
          </cell>
          <cell r="Z600">
            <v>6267</v>
          </cell>
          <cell r="AA600" t="str">
            <v>6228480038116032178</v>
          </cell>
          <cell r="AB600">
            <v>6277</v>
          </cell>
          <cell r="AC600">
            <v>0</v>
          </cell>
        </row>
        <row r="601">
          <cell r="D601" t="str">
            <v>8060</v>
          </cell>
          <cell r="E601" t="str">
            <v>顾秀兰</v>
          </cell>
          <cell r="F601">
            <v>22</v>
          </cell>
          <cell r="G601">
            <v>2480</v>
          </cell>
          <cell r="H601">
            <v>0</v>
          </cell>
          <cell r="I601">
            <v>440</v>
          </cell>
          <cell r="J601">
            <v>980</v>
          </cell>
          <cell r="K601">
            <v>200</v>
          </cell>
          <cell r="L601">
            <v>200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200</v>
          </cell>
          <cell r="R601">
            <v>0</v>
          </cell>
          <cell r="S601">
            <v>4500</v>
          </cell>
          <cell r="T601">
            <v>0</v>
          </cell>
          <cell r="U601">
            <v>0</v>
          </cell>
          <cell r="V601">
            <v>254</v>
          </cell>
          <cell r="W601">
            <v>10</v>
          </cell>
          <cell r="X601">
            <v>0</v>
          </cell>
          <cell r="Y601">
            <v>264</v>
          </cell>
          <cell r="Z601">
            <v>4236</v>
          </cell>
          <cell r="AA601" t="str">
            <v>6228480038116009077</v>
          </cell>
          <cell r="AB601">
            <v>4500</v>
          </cell>
          <cell r="AC601">
            <v>0</v>
          </cell>
        </row>
        <row r="602">
          <cell r="D602" t="str">
            <v>8061</v>
          </cell>
          <cell r="E602" t="str">
            <v>黄峰</v>
          </cell>
          <cell r="F602">
            <v>22</v>
          </cell>
          <cell r="G602">
            <v>3500</v>
          </cell>
          <cell r="H602">
            <v>0</v>
          </cell>
          <cell r="I602">
            <v>1300</v>
          </cell>
          <cell r="J602">
            <v>1000</v>
          </cell>
          <cell r="K602">
            <v>50</v>
          </cell>
          <cell r="L602">
            <v>200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200</v>
          </cell>
          <cell r="R602">
            <v>0</v>
          </cell>
          <cell r="S602">
            <v>6250</v>
          </cell>
          <cell r="T602">
            <v>30</v>
          </cell>
          <cell r="U602">
            <v>517.5</v>
          </cell>
          <cell r="V602">
            <v>254</v>
          </cell>
          <cell r="W602">
            <v>10</v>
          </cell>
          <cell r="X602">
            <v>0</v>
          </cell>
          <cell r="Y602">
            <v>781.5</v>
          </cell>
          <cell r="Z602">
            <v>5498.5</v>
          </cell>
          <cell r="AA602" t="str">
            <v>6228480038116013079</v>
          </cell>
          <cell r="AB602">
            <v>6250</v>
          </cell>
          <cell r="AC602">
            <v>0</v>
          </cell>
        </row>
        <row r="603">
          <cell r="D603" t="str">
            <v>8062</v>
          </cell>
          <cell r="E603" t="str">
            <v>张瑜</v>
          </cell>
          <cell r="F603">
            <v>23.44</v>
          </cell>
          <cell r="G603">
            <v>3500</v>
          </cell>
          <cell r="H603">
            <v>172.8</v>
          </cell>
          <cell r="I603">
            <v>1100</v>
          </cell>
          <cell r="J603">
            <v>1000</v>
          </cell>
          <cell r="K603">
            <v>50</v>
          </cell>
          <cell r="L603">
            <v>180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200</v>
          </cell>
          <cell r="R603">
            <v>0</v>
          </cell>
          <cell r="S603">
            <v>6202.8</v>
          </cell>
          <cell r="T603">
            <v>0</v>
          </cell>
          <cell r="U603">
            <v>517.5</v>
          </cell>
          <cell r="V603">
            <v>254</v>
          </cell>
          <cell r="W603">
            <v>10</v>
          </cell>
          <cell r="X603">
            <v>0</v>
          </cell>
          <cell r="Y603">
            <v>781.5</v>
          </cell>
          <cell r="Z603">
            <v>5421.3</v>
          </cell>
          <cell r="AA603" t="str">
            <v>6228480038116051970</v>
          </cell>
          <cell r="AB603">
            <v>6202.8</v>
          </cell>
          <cell r="AC603">
            <v>0</v>
          </cell>
        </row>
        <row r="604">
          <cell r="D604" t="str">
            <v>8063</v>
          </cell>
          <cell r="E604" t="str">
            <v>陈梅华</v>
          </cell>
          <cell r="F604">
            <v>23.31</v>
          </cell>
          <cell r="G604">
            <v>3500</v>
          </cell>
          <cell r="H604">
            <v>157.19999999999999</v>
          </cell>
          <cell r="I604">
            <v>1100</v>
          </cell>
          <cell r="J604">
            <v>1000</v>
          </cell>
          <cell r="K604">
            <v>50</v>
          </cell>
          <cell r="L604">
            <v>200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200</v>
          </cell>
          <cell r="R604">
            <v>0</v>
          </cell>
          <cell r="S604">
            <v>6207.2</v>
          </cell>
          <cell r="T604">
            <v>30</v>
          </cell>
          <cell r="U604">
            <v>517.5</v>
          </cell>
          <cell r="V604">
            <v>254</v>
          </cell>
          <cell r="W604">
            <v>10</v>
          </cell>
          <cell r="X604">
            <v>0</v>
          </cell>
          <cell r="Y604">
            <v>781.5</v>
          </cell>
          <cell r="Z604">
            <v>5455.7</v>
          </cell>
          <cell r="AA604" t="str">
            <v>6228480038116002270</v>
          </cell>
          <cell r="AB604">
            <v>6207.2</v>
          </cell>
          <cell r="AC604">
            <v>0</v>
          </cell>
        </row>
        <row r="605">
          <cell r="D605" t="str">
            <v>8064</v>
          </cell>
          <cell r="E605" t="str">
            <v>李水杰</v>
          </cell>
          <cell r="F605">
            <v>23.13</v>
          </cell>
          <cell r="G605">
            <v>3500</v>
          </cell>
          <cell r="H605">
            <v>135.6</v>
          </cell>
          <cell r="I605">
            <v>1100</v>
          </cell>
          <cell r="J605">
            <v>1000</v>
          </cell>
          <cell r="K605">
            <v>50</v>
          </cell>
          <cell r="L605">
            <v>140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200</v>
          </cell>
          <cell r="R605">
            <v>0</v>
          </cell>
          <cell r="S605">
            <v>6125.6</v>
          </cell>
          <cell r="T605">
            <v>0</v>
          </cell>
          <cell r="U605">
            <v>517.5</v>
          </cell>
          <cell r="V605">
            <v>254</v>
          </cell>
          <cell r="W605">
            <v>10</v>
          </cell>
          <cell r="X605">
            <v>0</v>
          </cell>
          <cell r="Y605">
            <v>781.5</v>
          </cell>
          <cell r="Z605">
            <v>5344.1</v>
          </cell>
          <cell r="AA605" t="str">
            <v>6228480038116018672</v>
          </cell>
          <cell r="AB605">
            <v>6125.6</v>
          </cell>
          <cell r="AC605">
            <v>0</v>
          </cell>
        </row>
        <row r="606">
          <cell r="D606" t="str">
            <v>8066</v>
          </cell>
          <cell r="E606" t="str">
            <v>王帆</v>
          </cell>
          <cell r="F606">
            <v>24.19</v>
          </cell>
          <cell r="G606">
            <v>3500</v>
          </cell>
          <cell r="H606">
            <v>262.8</v>
          </cell>
          <cell r="I606">
            <v>1300</v>
          </cell>
          <cell r="J606">
            <v>1100</v>
          </cell>
          <cell r="K606">
            <v>50</v>
          </cell>
          <cell r="L606">
            <v>80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200</v>
          </cell>
          <cell r="R606">
            <v>0</v>
          </cell>
          <cell r="S606">
            <v>6492.8</v>
          </cell>
          <cell r="T606">
            <v>30</v>
          </cell>
          <cell r="U606">
            <v>517.5</v>
          </cell>
          <cell r="V606">
            <v>254</v>
          </cell>
          <cell r="W606">
            <v>10</v>
          </cell>
          <cell r="X606">
            <v>0</v>
          </cell>
          <cell r="Y606">
            <v>781.5</v>
          </cell>
          <cell r="Z606">
            <v>5741.3</v>
          </cell>
          <cell r="AA606" t="str">
            <v>6228480030007137919</v>
          </cell>
          <cell r="AB606">
            <v>6492.8</v>
          </cell>
          <cell r="AC606">
            <v>0</v>
          </cell>
        </row>
        <row r="607">
          <cell r="D607" t="str">
            <v>8067</v>
          </cell>
          <cell r="E607" t="str">
            <v>潘沛</v>
          </cell>
          <cell r="F607">
            <v>22.38</v>
          </cell>
          <cell r="G607">
            <v>3500</v>
          </cell>
          <cell r="H607">
            <v>45.6</v>
          </cell>
          <cell r="I607">
            <v>1500</v>
          </cell>
          <cell r="J607">
            <v>1400</v>
          </cell>
          <cell r="K607">
            <v>50</v>
          </cell>
          <cell r="L607">
            <v>200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200</v>
          </cell>
          <cell r="R607">
            <v>0</v>
          </cell>
          <cell r="S607">
            <v>6895.6</v>
          </cell>
          <cell r="T607">
            <v>30</v>
          </cell>
          <cell r="U607">
            <v>517.5</v>
          </cell>
          <cell r="V607">
            <v>254</v>
          </cell>
          <cell r="W607">
            <v>10</v>
          </cell>
          <cell r="X607">
            <v>0</v>
          </cell>
          <cell r="Y607">
            <v>781.5</v>
          </cell>
          <cell r="Z607">
            <v>6144.1</v>
          </cell>
          <cell r="AA607" t="str">
            <v>6228480038116026972</v>
          </cell>
          <cell r="AB607">
            <v>6895.6</v>
          </cell>
          <cell r="AC607">
            <v>0</v>
          </cell>
        </row>
        <row r="608">
          <cell r="D608" t="str">
            <v>8069</v>
          </cell>
          <cell r="E608" t="str">
            <v>倪志军</v>
          </cell>
          <cell r="F608">
            <v>25</v>
          </cell>
          <cell r="G608">
            <v>3500</v>
          </cell>
          <cell r="H608">
            <v>360</v>
          </cell>
          <cell r="I608">
            <v>2000</v>
          </cell>
          <cell r="J608">
            <v>2300</v>
          </cell>
          <cell r="K608">
            <v>50</v>
          </cell>
          <cell r="L608">
            <v>200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200</v>
          </cell>
          <cell r="R608">
            <v>0</v>
          </cell>
          <cell r="S608">
            <v>8610</v>
          </cell>
          <cell r="T608">
            <v>30</v>
          </cell>
          <cell r="U608">
            <v>517.5</v>
          </cell>
          <cell r="V608">
            <v>254</v>
          </cell>
          <cell r="W608">
            <v>10</v>
          </cell>
          <cell r="X608">
            <v>0</v>
          </cell>
          <cell r="Y608">
            <v>781.5</v>
          </cell>
          <cell r="Z608">
            <v>7858.5</v>
          </cell>
          <cell r="AA608" t="str">
            <v>6228480038116025974</v>
          </cell>
          <cell r="AB608">
            <v>8610</v>
          </cell>
          <cell r="AC608">
            <v>0</v>
          </cell>
        </row>
        <row r="609">
          <cell r="D609" t="str">
            <v>8070</v>
          </cell>
          <cell r="E609" t="str">
            <v>周婷</v>
          </cell>
          <cell r="F609">
            <v>22.75</v>
          </cell>
          <cell r="G609">
            <v>3500</v>
          </cell>
          <cell r="H609">
            <v>90</v>
          </cell>
          <cell r="I609">
            <v>1500</v>
          </cell>
          <cell r="J609">
            <v>1100</v>
          </cell>
          <cell r="K609">
            <v>50</v>
          </cell>
          <cell r="L609">
            <v>200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100</v>
          </cell>
          <cell r="R609">
            <v>0</v>
          </cell>
          <cell r="S609">
            <v>6540</v>
          </cell>
          <cell r="T609">
            <v>0</v>
          </cell>
          <cell r="U609">
            <v>517.5</v>
          </cell>
          <cell r="V609">
            <v>254</v>
          </cell>
          <cell r="W609">
            <v>10</v>
          </cell>
          <cell r="X609">
            <v>0</v>
          </cell>
          <cell r="Y609">
            <v>781.5</v>
          </cell>
          <cell r="Z609">
            <v>5758.5</v>
          </cell>
          <cell r="AA609" t="str">
            <v>6228480038116054677</v>
          </cell>
          <cell r="AB609">
            <v>6540</v>
          </cell>
          <cell r="AC609">
            <v>0</v>
          </cell>
        </row>
        <row r="610">
          <cell r="D610" t="str">
            <v>8071</v>
          </cell>
          <cell r="E610" t="str">
            <v>诸建</v>
          </cell>
          <cell r="F610">
            <v>25.75</v>
          </cell>
          <cell r="G610">
            <v>3500</v>
          </cell>
          <cell r="H610">
            <v>450</v>
          </cell>
          <cell r="I610">
            <v>1300</v>
          </cell>
          <cell r="J610">
            <v>1100</v>
          </cell>
          <cell r="K610">
            <v>0</v>
          </cell>
          <cell r="L610">
            <v>200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200</v>
          </cell>
          <cell r="R610">
            <v>0</v>
          </cell>
          <cell r="S610">
            <v>6750</v>
          </cell>
          <cell r="T610">
            <v>30</v>
          </cell>
          <cell r="U610">
            <v>517.5</v>
          </cell>
          <cell r="V610">
            <v>254</v>
          </cell>
          <cell r="W610">
            <v>10</v>
          </cell>
          <cell r="X610">
            <v>0</v>
          </cell>
          <cell r="Y610">
            <v>781.5</v>
          </cell>
          <cell r="Z610">
            <v>5998.5</v>
          </cell>
          <cell r="AA610" t="str">
            <v>6228480038116056276</v>
          </cell>
          <cell r="AB610">
            <v>6750</v>
          </cell>
          <cell r="AC610">
            <v>0</v>
          </cell>
        </row>
        <row r="611">
          <cell r="D611" t="str">
            <v>8072</v>
          </cell>
          <cell r="E611" t="str">
            <v>陈荣祥</v>
          </cell>
          <cell r="F611">
            <v>24.5</v>
          </cell>
          <cell r="G611">
            <v>3500</v>
          </cell>
          <cell r="H611">
            <v>300</v>
          </cell>
          <cell r="I611">
            <v>2000</v>
          </cell>
          <cell r="J611">
            <v>2300</v>
          </cell>
          <cell r="K611">
            <v>50</v>
          </cell>
          <cell r="L611">
            <v>200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8350</v>
          </cell>
          <cell r="T611">
            <v>0</v>
          </cell>
          <cell r="U611">
            <v>517.5</v>
          </cell>
          <cell r="V611">
            <v>0</v>
          </cell>
          <cell r="W611">
            <v>10</v>
          </cell>
          <cell r="X611">
            <v>0</v>
          </cell>
          <cell r="Y611">
            <v>527.5</v>
          </cell>
          <cell r="Z611">
            <v>7822.5</v>
          </cell>
          <cell r="AA611" t="str">
            <v>6228480038116002973</v>
          </cell>
          <cell r="AB611">
            <v>8350</v>
          </cell>
          <cell r="AC611">
            <v>0</v>
          </cell>
        </row>
        <row r="612">
          <cell r="D612" t="str">
            <v>8073</v>
          </cell>
          <cell r="E612" t="str">
            <v>欧阳淑琼</v>
          </cell>
          <cell r="F612">
            <v>28.25</v>
          </cell>
          <cell r="G612">
            <v>3500</v>
          </cell>
          <cell r="H612">
            <v>750</v>
          </cell>
          <cell r="I612">
            <v>1500</v>
          </cell>
          <cell r="J612">
            <v>1100</v>
          </cell>
          <cell r="K612">
            <v>50</v>
          </cell>
          <cell r="L612">
            <v>200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100</v>
          </cell>
          <cell r="R612">
            <v>200</v>
          </cell>
          <cell r="S612">
            <v>7000</v>
          </cell>
          <cell r="T612">
            <v>30</v>
          </cell>
          <cell r="U612">
            <v>517.5</v>
          </cell>
          <cell r="V612">
            <v>254</v>
          </cell>
          <cell r="W612">
            <v>10</v>
          </cell>
          <cell r="X612">
            <v>0</v>
          </cell>
          <cell r="Y612">
            <v>781.5</v>
          </cell>
          <cell r="Z612">
            <v>6248.5</v>
          </cell>
          <cell r="AA612" t="str">
            <v>6228480038116026675</v>
          </cell>
          <cell r="AB612">
            <v>7000</v>
          </cell>
          <cell r="AC612">
            <v>0</v>
          </cell>
        </row>
        <row r="613">
          <cell r="D613" t="str">
            <v>8077</v>
          </cell>
          <cell r="E613" t="str">
            <v>陈继</v>
          </cell>
          <cell r="F613">
            <v>30.25</v>
          </cell>
          <cell r="G613">
            <v>3500</v>
          </cell>
          <cell r="H613">
            <v>990</v>
          </cell>
          <cell r="I613">
            <v>2000</v>
          </cell>
          <cell r="J613">
            <v>2600</v>
          </cell>
          <cell r="K613">
            <v>100</v>
          </cell>
          <cell r="L613">
            <v>160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200</v>
          </cell>
          <cell r="R613">
            <v>0</v>
          </cell>
          <cell r="S613">
            <v>9550</v>
          </cell>
          <cell r="T613">
            <v>0</v>
          </cell>
          <cell r="U613">
            <v>517.5</v>
          </cell>
          <cell r="V613">
            <v>254</v>
          </cell>
          <cell r="W613">
            <v>10</v>
          </cell>
          <cell r="X613">
            <v>0</v>
          </cell>
          <cell r="Y613">
            <v>781.5</v>
          </cell>
          <cell r="Z613">
            <v>8768.5</v>
          </cell>
          <cell r="AA613" t="str">
            <v>6228480038116001678</v>
          </cell>
          <cell r="AB613">
            <v>9550</v>
          </cell>
          <cell r="AC613">
            <v>0</v>
          </cell>
        </row>
        <row r="614">
          <cell r="D614" t="str">
            <v>8080</v>
          </cell>
          <cell r="E614" t="str">
            <v>王康林</v>
          </cell>
          <cell r="F614">
            <v>25.69</v>
          </cell>
          <cell r="G614">
            <v>3500</v>
          </cell>
          <cell r="H614">
            <v>442.8</v>
          </cell>
          <cell r="I614">
            <v>1300</v>
          </cell>
          <cell r="J614">
            <v>1100</v>
          </cell>
          <cell r="K614">
            <v>0</v>
          </cell>
          <cell r="L614">
            <v>140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100</v>
          </cell>
          <cell r="R614">
            <v>0</v>
          </cell>
          <cell r="S614">
            <v>6582.8</v>
          </cell>
          <cell r="T614">
            <v>0</v>
          </cell>
          <cell r="U614">
            <v>517.5</v>
          </cell>
          <cell r="V614">
            <v>254</v>
          </cell>
          <cell r="W614">
            <v>10</v>
          </cell>
          <cell r="X614">
            <v>0</v>
          </cell>
          <cell r="Y614">
            <v>781.5</v>
          </cell>
          <cell r="Z614">
            <v>5801.3</v>
          </cell>
          <cell r="AA614" t="str">
            <v>6228480038821194776</v>
          </cell>
          <cell r="AB614">
            <v>6582.8</v>
          </cell>
          <cell r="AC614">
            <v>0</v>
          </cell>
        </row>
        <row r="615">
          <cell r="D615" t="str">
            <v>8083</v>
          </cell>
          <cell r="E615" t="str">
            <v>朱晓枫</v>
          </cell>
          <cell r="F615">
            <v>23.5</v>
          </cell>
          <cell r="G615">
            <v>3500</v>
          </cell>
          <cell r="H615">
            <v>180</v>
          </cell>
          <cell r="I615">
            <v>1300</v>
          </cell>
          <cell r="J615">
            <v>1100</v>
          </cell>
          <cell r="K615">
            <v>0</v>
          </cell>
          <cell r="L615">
            <v>140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100</v>
          </cell>
          <cell r="R615">
            <v>0</v>
          </cell>
          <cell r="S615">
            <v>6320</v>
          </cell>
          <cell r="T615">
            <v>0</v>
          </cell>
          <cell r="U615">
            <v>517.5</v>
          </cell>
          <cell r="V615">
            <v>254</v>
          </cell>
          <cell r="W615">
            <v>10</v>
          </cell>
          <cell r="X615">
            <v>0</v>
          </cell>
          <cell r="Y615">
            <v>781.5</v>
          </cell>
          <cell r="Z615">
            <v>5538.5</v>
          </cell>
          <cell r="AA615" t="str">
            <v>6228480038116055971</v>
          </cell>
          <cell r="AB615">
            <v>6320</v>
          </cell>
          <cell r="AC615">
            <v>0</v>
          </cell>
        </row>
        <row r="616">
          <cell r="D616" t="str">
            <v>8086</v>
          </cell>
          <cell r="E616" t="str">
            <v>徐青</v>
          </cell>
          <cell r="F616">
            <v>24</v>
          </cell>
          <cell r="G616">
            <v>3500</v>
          </cell>
          <cell r="H616">
            <v>240</v>
          </cell>
          <cell r="I616">
            <v>1300</v>
          </cell>
          <cell r="J616">
            <v>1100</v>
          </cell>
          <cell r="K616">
            <v>50</v>
          </cell>
          <cell r="L616">
            <v>100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100</v>
          </cell>
          <cell r="R616">
            <v>0</v>
          </cell>
          <cell r="S616">
            <v>6390</v>
          </cell>
          <cell r="T616">
            <v>30</v>
          </cell>
          <cell r="U616">
            <v>517.5</v>
          </cell>
          <cell r="V616">
            <v>254</v>
          </cell>
          <cell r="W616">
            <v>10</v>
          </cell>
          <cell r="X616">
            <v>0</v>
          </cell>
          <cell r="Y616">
            <v>781.5</v>
          </cell>
          <cell r="Z616">
            <v>5638.5</v>
          </cell>
          <cell r="AA616" t="str">
            <v>6228480038030331870</v>
          </cell>
          <cell r="AB616">
            <v>6390</v>
          </cell>
          <cell r="AC616">
            <v>0</v>
          </cell>
        </row>
        <row r="617">
          <cell r="D617" t="str">
            <v>8087</v>
          </cell>
          <cell r="E617" t="str">
            <v>张冯莉</v>
          </cell>
          <cell r="F617">
            <v>26.5</v>
          </cell>
          <cell r="G617">
            <v>3500</v>
          </cell>
          <cell r="H617">
            <v>540</v>
          </cell>
          <cell r="I617">
            <v>1300</v>
          </cell>
          <cell r="J617">
            <v>1100</v>
          </cell>
          <cell r="K617">
            <v>0</v>
          </cell>
          <cell r="L617">
            <v>140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200</v>
          </cell>
          <cell r="R617">
            <v>0</v>
          </cell>
          <cell r="S617">
            <v>6780</v>
          </cell>
          <cell r="T617">
            <v>30</v>
          </cell>
          <cell r="U617">
            <v>517.5</v>
          </cell>
          <cell r="V617">
            <v>254</v>
          </cell>
          <cell r="W617">
            <v>10</v>
          </cell>
          <cell r="X617">
            <v>0</v>
          </cell>
          <cell r="Y617">
            <v>781.5</v>
          </cell>
          <cell r="Z617">
            <v>6028.5</v>
          </cell>
          <cell r="AA617" t="str">
            <v>6228480038116048372</v>
          </cell>
          <cell r="AB617">
            <v>6780</v>
          </cell>
          <cell r="AC617">
            <v>0</v>
          </cell>
        </row>
        <row r="618">
          <cell r="D618" t="str">
            <v>8088</v>
          </cell>
          <cell r="E618" t="str">
            <v>翁磊</v>
          </cell>
          <cell r="F618">
            <v>25</v>
          </cell>
          <cell r="G618">
            <v>3500</v>
          </cell>
          <cell r="H618">
            <v>360</v>
          </cell>
          <cell r="I618">
            <v>2000</v>
          </cell>
          <cell r="J618">
            <v>2800</v>
          </cell>
          <cell r="K618">
            <v>50</v>
          </cell>
          <cell r="L618">
            <v>100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100</v>
          </cell>
          <cell r="R618">
            <v>0</v>
          </cell>
          <cell r="S618">
            <v>8910</v>
          </cell>
          <cell r="T618">
            <v>0</v>
          </cell>
          <cell r="U618">
            <v>517.5</v>
          </cell>
          <cell r="V618">
            <v>254</v>
          </cell>
          <cell r="W618">
            <v>10</v>
          </cell>
          <cell r="X618">
            <v>0</v>
          </cell>
          <cell r="Y618">
            <v>781.5</v>
          </cell>
          <cell r="Z618">
            <v>8128.5</v>
          </cell>
          <cell r="AA618" t="str">
            <v>6228480038116038779</v>
          </cell>
          <cell r="AB618">
            <v>8910</v>
          </cell>
          <cell r="AC618">
            <v>0</v>
          </cell>
        </row>
        <row r="619">
          <cell r="D619" t="str">
            <v>8089</v>
          </cell>
          <cell r="E619" t="str">
            <v>张超</v>
          </cell>
          <cell r="F619">
            <v>30.63</v>
          </cell>
          <cell r="G619">
            <v>3500</v>
          </cell>
          <cell r="H619">
            <v>1035.5999999999999</v>
          </cell>
          <cell r="I619">
            <v>2000</v>
          </cell>
          <cell r="J619">
            <v>1800</v>
          </cell>
          <cell r="K619">
            <v>100</v>
          </cell>
          <cell r="L619">
            <v>100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200</v>
          </cell>
          <cell r="R619">
            <v>0</v>
          </cell>
          <cell r="S619">
            <v>8735.6</v>
          </cell>
          <cell r="T619">
            <v>0</v>
          </cell>
          <cell r="U619">
            <v>517.5</v>
          </cell>
          <cell r="V619">
            <v>254</v>
          </cell>
          <cell r="W619">
            <v>10</v>
          </cell>
          <cell r="X619">
            <v>0</v>
          </cell>
          <cell r="Y619">
            <v>781.5</v>
          </cell>
          <cell r="Z619">
            <v>7954.1</v>
          </cell>
          <cell r="AA619" t="str">
            <v>6228480038451708879</v>
          </cell>
          <cell r="AB619">
            <v>8735.6</v>
          </cell>
          <cell r="AC619">
            <v>0</v>
          </cell>
        </row>
        <row r="620">
          <cell r="D620" t="str">
            <v>8094</v>
          </cell>
          <cell r="E620" t="str">
            <v>刘沁</v>
          </cell>
          <cell r="F620">
            <v>36.5</v>
          </cell>
          <cell r="G620">
            <v>2480</v>
          </cell>
          <cell r="H620">
            <v>1740</v>
          </cell>
          <cell r="I620">
            <v>540</v>
          </cell>
          <cell r="J620">
            <v>2080</v>
          </cell>
          <cell r="K620">
            <v>50</v>
          </cell>
          <cell r="L620">
            <v>120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200</v>
          </cell>
          <cell r="R620">
            <v>630</v>
          </cell>
          <cell r="S620">
            <v>6580</v>
          </cell>
          <cell r="T620">
            <v>0</v>
          </cell>
          <cell r="U620">
            <v>517.5</v>
          </cell>
          <cell r="V620">
            <v>254</v>
          </cell>
          <cell r="W620">
            <v>10</v>
          </cell>
          <cell r="X620">
            <v>0</v>
          </cell>
          <cell r="Y620">
            <v>781.5</v>
          </cell>
          <cell r="Z620">
            <v>5798.5</v>
          </cell>
          <cell r="AA620" t="str">
            <v>6228480038237506670</v>
          </cell>
          <cell r="AB620">
            <v>6580</v>
          </cell>
          <cell r="AC620">
            <v>0</v>
          </cell>
        </row>
        <row r="621">
          <cell r="D621" t="str">
            <v>8095</v>
          </cell>
          <cell r="E621" t="str">
            <v>傅凌剑</v>
          </cell>
          <cell r="F621">
            <v>31.81</v>
          </cell>
          <cell r="G621">
            <v>2480</v>
          </cell>
          <cell r="H621">
            <v>1177.2</v>
          </cell>
          <cell r="I621">
            <v>440</v>
          </cell>
          <cell r="J621">
            <v>1680</v>
          </cell>
          <cell r="K621">
            <v>50</v>
          </cell>
          <cell r="L621">
            <v>80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5907.2</v>
          </cell>
          <cell r="T621">
            <v>0</v>
          </cell>
          <cell r="U621">
            <v>517.5</v>
          </cell>
          <cell r="V621">
            <v>0</v>
          </cell>
          <cell r="W621">
            <v>10</v>
          </cell>
          <cell r="X621">
            <v>0</v>
          </cell>
          <cell r="Y621">
            <v>527.5</v>
          </cell>
          <cell r="Z621">
            <v>5379.7</v>
          </cell>
          <cell r="AA621" t="str">
            <v>9559980030437912816</v>
          </cell>
          <cell r="AB621">
            <v>5907.2</v>
          </cell>
          <cell r="AC621">
            <v>0</v>
          </cell>
        </row>
        <row r="622">
          <cell r="D622" t="str">
            <v>8096</v>
          </cell>
          <cell r="E622" t="str">
            <v>董俊祥</v>
          </cell>
          <cell r="F622">
            <v>31</v>
          </cell>
          <cell r="G622">
            <v>2480</v>
          </cell>
          <cell r="H622">
            <v>1080</v>
          </cell>
          <cell r="I622">
            <v>740</v>
          </cell>
          <cell r="J622">
            <v>1580</v>
          </cell>
          <cell r="K622">
            <v>0</v>
          </cell>
          <cell r="L622">
            <v>160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200</v>
          </cell>
          <cell r="R622">
            <v>0</v>
          </cell>
          <cell r="S622">
            <v>6240</v>
          </cell>
          <cell r="T622">
            <v>0</v>
          </cell>
          <cell r="U622">
            <v>517.5</v>
          </cell>
          <cell r="V622">
            <v>0</v>
          </cell>
          <cell r="W622">
            <v>10</v>
          </cell>
          <cell r="X622">
            <v>0</v>
          </cell>
          <cell r="Y622">
            <v>527.5</v>
          </cell>
          <cell r="Z622">
            <v>5712.5</v>
          </cell>
          <cell r="AA622" t="str">
            <v>6228480038116005679</v>
          </cell>
          <cell r="AB622">
            <v>6240</v>
          </cell>
          <cell r="AC622">
            <v>0</v>
          </cell>
        </row>
        <row r="623">
          <cell r="D623" t="str">
            <v>8098</v>
          </cell>
          <cell r="E623" t="str">
            <v>刘良军</v>
          </cell>
          <cell r="F623">
            <v>22</v>
          </cell>
          <cell r="G623">
            <v>2480</v>
          </cell>
          <cell r="H623">
            <v>0</v>
          </cell>
          <cell r="I623">
            <v>1440</v>
          </cell>
          <cell r="J623">
            <v>1380</v>
          </cell>
          <cell r="K623">
            <v>100</v>
          </cell>
          <cell r="L623">
            <v>120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5520</v>
          </cell>
          <cell r="T623">
            <v>0</v>
          </cell>
          <cell r="U623">
            <v>517.5</v>
          </cell>
          <cell r="V623">
            <v>254</v>
          </cell>
          <cell r="W623">
            <v>0</v>
          </cell>
          <cell r="X623">
            <v>0</v>
          </cell>
          <cell r="Y623">
            <v>771.5</v>
          </cell>
          <cell r="Z623">
            <v>4748.5</v>
          </cell>
          <cell r="AA623" t="str">
            <v>6228480038116020975</v>
          </cell>
          <cell r="AB623">
            <v>5520</v>
          </cell>
          <cell r="AC623">
            <v>0</v>
          </cell>
        </row>
        <row r="624">
          <cell r="D624" t="str">
            <v>8102</v>
          </cell>
          <cell r="E624" t="str">
            <v>沈志明</v>
          </cell>
          <cell r="F624">
            <v>30.5</v>
          </cell>
          <cell r="G624">
            <v>2480</v>
          </cell>
          <cell r="H624">
            <v>1020</v>
          </cell>
          <cell r="I624">
            <v>540</v>
          </cell>
          <cell r="J624">
            <v>1880</v>
          </cell>
          <cell r="K624">
            <v>0</v>
          </cell>
          <cell r="L624">
            <v>200</v>
          </cell>
          <cell r="M624">
            <v>0</v>
          </cell>
          <cell r="N624">
            <v>0</v>
          </cell>
          <cell r="O624">
            <v>200</v>
          </cell>
          <cell r="P624">
            <v>0</v>
          </cell>
          <cell r="Q624">
            <v>200</v>
          </cell>
          <cell r="R624">
            <v>50</v>
          </cell>
          <cell r="S624">
            <v>6470</v>
          </cell>
          <cell r="T624">
            <v>30</v>
          </cell>
          <cell r="U624">
            <v>517.5</v>
          </cell>
          <cell r="V624">
            <v>254</v>
          </cell>
          <cell r="W624">
            <v>10</v>
          </cell>
          <cell r="X624">
            <v>0</v>
          </cell>
          <cell r="Y624">
            <v>781.5</v>
          </cell>
          <cell r="Z624">
            <v>5518.5</v>
          </cell>
          <cell r="AA624" t="str">
            <v>6228480038116029976</v>
          </cell>
          <cell r="AB624">
            <v>6470</v>
          </cell>
          <cell r="AC624">
            <v>0</v>
          </cell>
        </row>
        <row r="625">
          <cell r="D625" t="str">
            <v>8103</v>
          </cell>
          <cell r="E625" t="str">
            <v>顾伟杰</v>
          </cell>
          <cell r="F625">
            <v>25.5</v>
          </cell>
          <cell r="G625">
            <v>2480</v>
          </cell>
          <cell r="H625">
            <v>420</v>
          </cell>
          <cell r="I625">
            <v>440</v>
          </cell>
          <cell r="J625">
            <v>1080</v>
          </cell>
          <cell r="K625">
            <v>50</v>
          </cell>
          <cell r="L625">
            <v>200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200</v>
          </cell>
          <cell r="R625">
            <v>0</v>
          </cell>
          <cell r="S625">
            <v>4870</v>
          </cell>
          <cell r="T625">
            <v>0</v>
          </cell>
          <cell r="U625">
            <v>517.5</v>
          </cell>
          <cell r="V625">
            <v>254</v>
          </cell>
          <cell r="W625">
            <v>10</v>
          </cell>
          <cell r="X625">
            <v>0</v>
          </cell>
          <cell r="Y625">
            <v>781.5</v>
          </cell>
          <cell r="Z625">
            <v>4088.5</v>
          </cell>
          <cell r="AA625" t="str">
            <v>6228480038116008772</v>
          </cell>
          <cell r="AB625">
            <v>4870</v>
          </cell>
          <cell r="AC625">
            <v>0</v>
          </cell>
        </row>
        <row r="626">
          <cell r="D626" t="str">
            <v>8109</v>
          </cell>
          <cell r="E626" t="str">
            <v>丁超</v>
          </cell>
          <cell r="F626">
            <v>30.13</v>
          </cell>
          <cell r="G626">
            <v>3500</v>
          </cell>
          <cell r="H626">
            <v>0</v>
          </cell>
          <cell r="I626">
            <v>1400</v>
          </cell>
          <cell r="J626">
            <v>4000</v>
          </cell>
          <cell r="K626">
            <v>100</v>
          </cell>
          <cell r="L626">
            <v>60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200</v>
          </cell>
          <cell r="R626">
            <v>900</v>
          </cell>
          <cell r="S626">
            <v>8360</v>
          </cell>
          <cell r="T626">
            <v>0</v>
          </cell>
          <cell r="U626">
            <v>517.5</v>
          </cell>
          <cell r="V626">
            <v>254</v>
          </cell>
          <cell r="W626">
            <v>0</v>
          </cell>
          <cell r="X626">
            <v>0</v>
          </cell>
          <cell r="Y626">
            <v>771.5</v>
          </cell>
          <cell r="Z626">
            <v>7588.5</v>
          </cell>
          <cell r="AA626" t="str">
            <v>6228480038709655773</v>
          </cell>
          <cell r="AB626">
            <v>8360</v>
          </cell>
          <cell r="AC626">
            <v>0</v>
          </cell>
        </row>
        <row r="627">
          <cell r="D627" t="str">
            <v>8111</v>
          </cell>
          <cell r="E627" t="str">
            <v>邵金花</v>
          </cell>
          <cell r="F627">
            <v>23.88</v>
          </cell>
          <cell r="G627">
            <v>2480</v>
          </cell>
          <cell r="H627">
            <v>0</v>
          </cell>
          <cell r="I627">
            <v>2870</v>
          </cell>
          <cell r="J627">
            <v>1500</v>
          </cell>
          <cell r="K627">
            <v>50</v>
          </cell>
          <cell r="L627">
            <v>80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100</v>
          </cell>
          <cell r="R627">
            <v>0</v>
          </cell>
          <cell r="S627">
            <v>7080</v>
          </cell>
          <cell r="T627">
            <v>0</v>
          </cell>
          <cell r="U627">
            <v>517.5</v>
          </cell>
          <cell r="V627">
            <v>254</v>
          </cell>
          <cell r="W627">
            <v>10</v>
          </cell>
          <cell r="X627">
            <v>0</v>
          </cell>
          <cell r="Y627">
            <v>781.5</v>
          </cell>
          <cell r="Z627">
            <v>6298.5</v>
          </cell>
          <cell r="AA627" t="str">
            <v>6228480038608845277</v>
          </cell>
          <cell r="AB627">
            <v>7080</v>
          </cell>
          <cell r="AC627">
            <v>0</v>
          </cell>
        </row>
        <row r="628">
          <cell r="D628" t="str">
            <v>8114</v>
          </cell>
          <cell r="E628" t="str">
            <v>张彩英</v>
          </cell>
          <cell r="F628">
            <v>23.5</v>
          </cell>
          <cell r="G628">
            <v>2480</v>
          </cell>
          <cell r="H628">
            <v>180</v>
          </cell>
          <cell r="I628">
            <v>540</v>
          </cell>
          <cell r="J628">
            <v>980</v>
          </cell>
          <cell r="K628">
            <v>50</v>
          </cell>
          <cell r="L628">
            <v>60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200</v>
          </cell>
          <cell r="R628">
            <v>0</v>
          </cell>
          <cell r="S628">
            <v>4490</v>
          </cell>
          <cell r="T628">
            <v>30</v>
          </cell>
          <cell r="U628">
            <v>517.5</v>
          </cell>
          <cell r="V628">
            <v>254</v>
          </cell>
          <cell r="W628">
            <v>10</v>
          </cell>
          <cell r="X628">
            <v>0</v>
          </cell>
          <cell r="Y628">
            <v>781.5</v>
          </cell>
          <cell r="Z628">
            <v>3738.5</v>
          </cell>
          <cell r="AA628" t="str">
            <v>6228480038833158470</v>
          </cell>
          <cell r="AB628">
            <v>4490</v>
          </cell>
          <cell r="AC628">
            <v>0</v>
          </cell>
        </row>
        <row r="629">
          <cell r="D629" t="str">
            <v>8115</v>
          </cell>
          <cell r="E629" t="str">
            <v>范才荣</v>
          </cell>
          <cell r="F629">
            <v>21.69</v>
          </cell>
          <cell r="G629">
            <v>3500</v>
          </cell>
          <cell r="H629">
            <v>-37.200000000000003</v>
          </cell>
          <cell r="I629">
            <v>2500</v>
          </cell>
          <cell r="J629">
            <v>1000</v>
          </cell>
          <cell r="K629">
            <v>50</v>
          </cell>
          <cell r="L629">
            <v>60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100</v>
          </cell>
          <cell r="R629">
            <v>0</v>
          </cell>
          <cell r="S629">
            <v>7172.8</v>
          </cell>
          <cell r="T629">
            <v>0</v>
          </cell>
          <cell r="U629">
            <v>517.5</v>
          </cell>
          <cell r="V629">
            <v>254</v>
          </cell>
          <cell r="W629">
            <v>10</v>
          </cell>
          <cell r="X629">
            <v>0</v>
          </cell>
          <cell r="Y629">
            <v>781.5</v>
          </cell>
          <cell r="Z629">
            <v>6391.3</v>
          </cell>
          <cell r="AA629" t="str">
            <v>6228480038828689778</v>
          </cell>
          <cell r="AB629">
            <v>7172.8</v>
          </cell>
          <cell r="AC629">
            <v>0</v>
          </cell>
        </row>
        <row r="630">
          <cell r="D630" t="str">
            <v>8117</v>
          </cell>
          <cell r="E630" t="str">
            <v>李林</v>
          </cell>
          <cell r="F630">
            <v>22</v>
          </cell>
          <cell r="G630">
            <v>10000</v>
          </cell>
          <cell r="H630">
            <v>0</v>
          </cell>
          <cell r="I630">
            <v>5000</v>
          </cell>
          <cell r="J630">
            <v>5000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20000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20000</v>
          </cell>
          <cell r="AA630" t="str">
            <v>6228450048001588370</v>
          </cell>
          <cell r="AB630">
            <v>20000</v>
          </cell>
          <cell r="AC630">
            <v>0</v>
          </cell>
        </row>
        <row r="631">
          <cell r="D631" t="str">
            <v>8118</v>
          </cell>
          <cell r="E631" t="str">
            <v>胡涛</v>
          </cell>
          <cell r="F631">
            <v>22.13</v>
          </cell>
          <cell r="G631">
            <v>5000</v>
          </cell>
          <cell r="H631">
            <v>0</v>
          </cell>
          <cell r="I631">
            <v>2000</v>
          </cell>
          <cell r="J631">
            <v>3000</v>
          </cell>
          <cell r="K631">
            <v>600</v>
          </cell>
          <cell r="L631">
            <v>40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100</v>
          </cell>
          <cell r="R631">
            <v>0</v>
          </cell>
          <cell r="S631">
            <v>10740</v>
          </cell>
          <cell r="T631">
            <v>0</v>
          </cell>
          <cell r="U631">
            <v>517.5</v>
          </cell>
          <cell r="V631">
            <v>254</v>
          </cell>
          <cell r="W631">
            <v>10</v>
          </cell>
          <cell r="X631">
            <v>0</v>
          </cell>
          <cell r="Y631">
            <v>781.5</v>
          </cell>
          <cell r="Z631">
            <v>9958.5</v>
          </cell>
          <cell r="AA631" t="str">
            <v>6230520030027653778</v>
          </cell>
          <cell r="AB631">
            <v>10740</v>
          </cell>
          <cell r="AC631">
            <v>0</v>
          </cell>
        </row>
        <row r="632">
          <cell r="D632" t="str">
            <v>8119</v>
          </cell>
          <cell r="E632" t="str">
            <v>梁颖</v>
          </cell>
          <cell r="F632">
            <v>22</v>
          </cell>
          <cell r="G632">
            <v>10000</v>
          </cell>
          <cell r="H632">
            <v>0</v>
          </cell>
          <cell r="I632">
            <v>5000</v>
          </cell>
          <cell r="J632">
            <v>7590.9</v>
          </cell>
          <cell r="K632">
            <v>100</v>
          </cell>
          <cell r="L632">
            <v>40</v>
          </cell>
          <cell r="M632">
            <v>-537.16999999999996</v>
          </cell>
          <cell r="N632">
            <v>0</v>
          </cell>
          <cell r="O632">
            <v>0</v>
          </cell>
          <cell r="P632">
            <v>0</v>
          </cell>
          <cell r="Q632">
            <v>200</v>
          </cell>
          <cell r="R632">
            <v>0</v>
          </cell>
          <cell r="S632">
            <v>22393.73</v>
          </cell>
          <cell r="T632">
            <v>0</v>
          </cell>
          <cell r="U632">
            <v>517.5</v>
          </cell>
          <cell r="V632">
            <v>254</v>
          </cell>
          <cell r="W632">
            <v>0</v>
          </cell>
          <cell r="X632">
            <v>0</v>
          </cell>
          <cell r="Y632">
            <v>771.5</v>
          </cell>
          <cell r="Z632">
            <v>21622.23</v>
          </cell>
          <cell r="AA632" t="str">
            <v>6228480030472402814</v>
          </cell>
          <cell r="AB632">
            <v>22393.73</v>
          </cell>
          <cell r="AC632">
            <v>0</v>
          </cell>
        </row>
        <row r="633">
          <cell r="D633" t="str">
            <v>8202</v>
          </cell>
          <cell r="E633" t="str">
            <v>魏钢</v>
          </cell>
          <cell r="F633">
            <v>29.5</v>
          </cell>
          <cell r="G633">
            <v>2480</v>
          </cell>
          <cell r="H633">
            <v>900</v>
          </cell>
          <cell r="I633">
            <v>440</v>
          </cell>
          <cell r="J633">
            <v>780</v>
          </cell>
          <cell r="K633">
            <v>0</v>
          </cell>
          <cell r="L633">
            <v>140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200</v>
          </cell>
          <cell r="R633">
            <v>39</v>
          </cell>
          <cell r="S633">
            <v>4901</v>
          </cell>
          <cell r="T633">
            <v>0</v>
          </cell>
          <cell r="U633">
            <v>517.5</v>
          </cell>
          <cell r="V633">
            <v>0</v>
          </cell>
          <cell r="W633">
            <v>10</v>
          </cell>
          <cell r="X633">
            <v>0</v>
          </cell>
          <cell r="Y633">
            <v>527.5</v>
          </cell>
          <cell r="Z633">
            <v>4373.5</v>
          </cell>
          <cell r="AA633" t="str">
            <v>6228480038116038571</v>
          </cell>
          <cell r="AB633">
            <v>4901</v>
          </cell>
          <cell r="AC633">
            <v>0</v>
          </cell>
        </row>
        <row r="634">
          <cell r="D634" t="str">
            <v>8204</v>
          </cell>
          <cell r="E634" t="str">
            <v>罗晓红</v>
          </cell>
          <cell r="F634">
            <v>11</v>
          </cell>
          <cell r="G634">
            <v>2480</v>
          </cell>
          <cell r="H634">
            <v>-2000</v>
          </cell>
          <cell r="I634">
            <v>240</v>
          </cell>
          <cell r="J634">
            <v>1280</v>
          </cell>
          <cell r="K634">
            <v>0</v>
          </cell>
          <cell r="L634">
            <v>120</v>
          </cell>
          <cell r="M634">
            <v>0</v>
          </cell>
          <cell r="N634">
            <v>1436.4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3556.4</v>
          </cell>
          <cell r="T634">
            <v>0</v>
          </cell>
          <cell r="U634">
            <v>517.5</v>
          </cell>
          <cell r="V634">
            <v>0</v>
          </cell>
          <cell r="W634">
            <v>10</v>
          </cell>
          <cell r="X634">
            <v>0</v>
          </cell>
          <cell r="Y634">
            <v>527.5</v>
          </cell>
          <cell r="Z634">
            <v>3028.9</v>
          </cell>
          <cell r="AA634" t="str">
            <v>6228480038179505979</v>
          </cell>
          <cell r="AB634">
            <v>3556.4</v>
          </cell>
          <cell r="AC634">
            <v>0</v>
          </cell>
        </row>
        <row r="635">
          <cell r="D635" t="str">
            <v>8206</v>
          </cell>
          <cell r="E635" t="str">
            <v>沈夏杰</v>
          </cell>
          <cell r="F635">
            <v>32.56</v>
          </cell>
          <cell r="G635">
            <v>2480</v>
          </cell>
          <cell r="H635">
            <v>1267.2</v>
          </cell>
          <cell r="I635">
            <v>240</v>
          </cell>
          <cell r="J635">
            <v>780</v>
          </cell>
          <cell r="K635">
            <v>0</v>
          </cell>
          <cell r="L635">
            <v>80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200</v>
          </cell>
          <cell r="R635">
            <v>0</v>
          </cell>
          <cell r="S635">
            <v>5047.2</v>
          </cell>
          <cell r="T635">
            <v>30</v>
          </cell>
          <cell r="U635">
            <v>517.5</v>
          </cell>
          <cell r="V635">
            <v>254</v>
          </cell>
          <cell r="W635">
            <v>10</v>
          </cell>
          <cell r="X635">
            <v>0</v>
          </cell>
          <cell r="Y635">
            <v>781.5</v>
          </cell>
          <cell r="Z635">
            <v>4295.7</v>
          </cell>
          <cell r="AA635" t="str">
            <v>6228480038629670472</v>
          </cell>
          <cell r="AB635">
            <v>5047.2000000000007</v>
          </cell>
          <cell r="AC635">
            <v>0</v>
          </cell>
        </row>
        <row r="636">
          <cell r="D636" t="str">
            <v>8215</v>
          </cell>
          <cell r="E636" t="str">
            <v>宋霞</v>
          </cell>
          <cell r="F636">
            <v>25.81</v>
          </cell>
          <cell r="G636">
            <v>2480</v>
          </cell>
          <cell r="H636">
            <v>457.2</v>
          </cell>
          <cell r="I636">
            <v>240</v>
          </cell>
          <cell r="J636">
            <v>580</v>
          </cell>
          <cell r="K636">
            <v>0</v>
          </cell>
          <cell r="L636">
            <v>40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200</v>
          </cell>
          <cell r="R636">
            <v>0</v>
          </cell>
          <cell r="S636">
            <v>3997.2</v>
          </cell>
          <cell r="T636">
            <v>0</v>
          </cell>
          <cell r="U636">
            <v>517.5</v>
          </cell>
          <cell r="V636">
            <v>254</v>
          </cell>
          <cell r="W636">
            <v>0</v>
          </cell>
          <cell r="X636">
            <v>0</v>
          </cell>
          <cell r="Y636">
            <v>771.5</v>
          </cell>
          <cell r="Z636">
            <v>3225.7</v>
          </cell>
          <cell r="AA636" t="str">
            <v>6228480038211856372</v>
          </cell>
          <cell r="AB636">
            <v>3997.2</v>
          </cell>
          <cell r="AC636">
            <v>0</v>
          </cell>
        </row>
        <row r="637">
          <cell r="D637" t="str">
            <v>8223</v>
          </cell>
          <cell r="E637" t="str">
            <v>单永凤</v>
          </cell>
          <cell r="F637">
            <v>27.06</v>
          </cell>
          <cell r="G637">
            <v>3500</v>
          </cell>
          <cell r="H637">
            <v>607.20000000000005</v>
          </cell>
          <cell r="I637">
            <v>2000</v>
          </cell>
          <cell r="J637">
            <v>2800</v>
          </cell>
          <cell r="K637">
            <v>100</v>
          </cell>
          <cell r="L637">
            <v>200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9207.2000000000007</v>
          </cell>
          <cell r="T637">
            <v>0</v>
          </cell>
          <cell r="U637">
            <v>517.5</v>
          </cell>
          <cell r="V637">
            <v>254</v>
          </cell>
          <cell r="W637">
            <v>10</v>
          </cell>
          <cell r="X637">
            <v>0</v>
          </cell>
          <cell r="Y637">
            <v>781.5</v>
          </cell>
          <cell r="Z637">
            <v>8425.7000000000007</v>
          </cell>
          <cell r="AA637" t="str">
            <v>6228480038116005075</v>
          </cell>
          <cell r="AB637">
            <v>9207.2000000000007</v>
          </cell>
          <cell r="AC637">
            <v>0</v>
          </cell>
        </row>
        <row r="638">
          <cell r="D638" t="str">
            <v>8224</v>
          </cell>
          <cell r="E638" t="str">
            <v>钱叶青</v>
          </cell>
          <cell r="F638">
            <v>29.44</v>
          </cell>
          <cell r="G638">
            <v>3300</v>
          </cell>
          <cell r="H638">
            <v>892.8</v>
          </cell>
          <cell r="I638">
            <v>1000</v>
          </cell>
          <cell r="J638">
            <v>1200</v>
          </cell>
          <cell r="K638">
            <v>50</v>
          </cell>
          <cell r="L638">
            <v>100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200</v>
          </cell>
          <cell r="R638">
            <v>60</v>
          </cell>
          <cell r="S638">
            <v>6682.8</v>
          </cell>
          <cell r="T638">
            <v>0</v>
          </cell>
          <cell r="U638">
            <v>517.5</v>
          </cell>
          <cell r="V638">
            <v>254</v>
          </cell>
          <cell r="W638">
            <v>10</v>
          </cell>
          <cell r="X638">
            <v>0</v>
          </cell>
          <cell r="Y638">
            <v>781.5</v>
          </cell>
          <cell r="Z638">
            <v>5901.3</v>
          </cell>
          <cell r="AA638" t="str">
            <v>6228480038326088978</v>
          </cell>
          <cell r="AB638">
            <v>6682.8</v>
          </cell>
          <cell r="AC638">
            <v>0</v>
          </cell>
        </row>
        <row r="639">
          <cell r="D639" t="str">
            <v>8225</v>
          </cell>
          <cell r="E639" t="str">
            <v>傅红</v>
          </cell>
          <cell r="F639">
            <v>23.13</v>
          </cell>
          <cell r="G639">
            <v>2480</v>
          </cell>
          <cell r="H639">
            <v>135.6</v>
          </cell>
          <cell r="I639">
            <v>720</v>
          </cell>
          <cell r="J639">
            <v>1000</v>
          </cell>
          <cell r="K639">
            <v>50</v>
          </cell>
          <cell r="L639">
            <v>200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200</v>
          </cell>
          <cell r="R639">
            <v>50</v>
          </cell>
          <cell r="S639">
            <v>4735.6000000000004</v>
          </cell>
          <cell r="T639">
            <v>30</v>
          </cell>
          <cell r="U639">
            <v>517.5</v>
          </cell>
          <cell r="V639">
            <v>254</v>
          </cell>
          <cell r="W639">
            <v>10</v>
          </cell>
          <cell r="X639">
            <v>0</v>
          </cell>
          <cell r="Y639">
            <v>781.5</v>
          </cell>
          <cell r="Z639">
            <v>3984.1</v>
          </cell>
          <cell r="AA639" t="str">
            <v>6228480038116007279</v>
          </cell>
          <cell r="AB639">
            <v>4735.6000000000004</v>
          </cell>
          <cell r="AC639">
            <v>0</v>
          </cell>
        </row>
        <row r="640">
          <cell r="D640" t="str">
            <v>8226</v>
          </cell>
          <cell r="E640" t="str">
            <v>陈晓东</v>
          </cell>
          <cell r="F640">
            <v>21.75</v>
          </cell>
          <cell r="G640">
            <v>2480</v>
          </cell>
          <cell r="H640">
            <v>-30</v>
          </cell>
          <cell r="I640">
            <v>440</v>
          </cell>
          <cell r="J640">
            <v>780</v>
          </cell>
          <cell r="K640">
            <v>50</v>
          </cell>
          <cell r="L640">
            <v>160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3880</v>
          </cell>
          <cell r="T640">
            <v>0</v>
          </cell>
          <cell r="U640">
            <v>517.5</v>
          </cell>
          <cell r="V640">
            <v>254</v>
          </cell>
          <cell r="W640">
            <v>10</v>
          </cell>
          <cell r="X640">
            <v>0</v>
          </cell>
          <cell r="Y640">
            <v>781.5</v>
          </cell>
          <cell r="Z640">
            <v>3098.5</v>
          </cell>
          <cell r="AA640" t="str">
            <v>6228480038116003476</v>
          </cell>
          <cell r="AB640">
            <v>3880</v>
          </cell>
          <cell r="AC640">
            <v>0</v>
          </cell>
        </row>
        <row r="641">
          <cell r="D641" t="str">
            <v>8227</v>
          </cell>
          <cell r="E641" t="str">
            <v>张万露</v>
          </cell>
          <cell r="F641">
            <v>30.25</v>
          </cell>
          <cell r="G641">
            <v>2480</v>
          </cell>
          <cell r="H641">
            <v>990</v>
          </cell>
          <cell r="I641">
            <v>440</v>
          </cell>
          <cell r="J641">
            <v>780</v>
          </cell>
          <cell r="K641">
            <v>0</v>
          </cell>
          <cell r="L641">
            <v>140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200</v>
          </cell>
          <cell r="R641">
            <v>0</v>
          </cell>
          <cell r="S641">
            <v>5030</v>
          </cell>
          <cell r="T641">
            <v>0</v>
          </cell>
          <cell r="U641">
            <v>517.5</v>
          </cell>
          <cell r="V641">
            <v>0</v>
          </cell>
          <cell r="W641">
            <v>10</v>
          </cell>
          <cell r="X641">
            <v>0</v>
          </cell>
          <cell r="Y641">
            <v>527.5</v>
          </cell>
          <cell r="Z641">
            <v>4502.5</v>
          </cell>
          <cell r="AA641" t="str">
            <v>6228480038116050477</v>
          </cell>
          <cell r="AB641">
            <v>5030</v>
          </cell>
          <cell r="AC641">
            <v>0</v>
          </cell>
        </row>
        <row r="642">
          <cell r="D642" t="str">
            <v>8228</v>
          </cell>
          <cell r="E642" t="str">
            <v>潘春妹</v>
          </cell>
          <cell r="F642">
            <v>24.88</v>
          </cell>
          <cell r="G642">
            <v>2480</v>
          </cell>
          <cell r="H642">
            <v>345.6</v>
          </cell>
          <cell r="I642">
            <v>440</v>
          </cell>
          <cell r="J642">
            <v>1980</v>
          </cell>
          <cell r="K642">
            <v>50</v>
          </cell>
          <cell r="L642">
            <v>200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200</v>
          </cell>
          <cell r="R642">
            <v>0</v>
          </cell>
          <cell r="S642">
            <v>5695.6</v>
          </cell>
          <cell r="T642">
            <v>30</v>
          </cell>
          <cell r="U642">
            <v>517.5</v>
          </cell>
          <cell r="V642">
            <v>254</v>
          </cell>
          <cell r="W642">
            <v>10</v>
          </cell>
          <cell r="X642">
            <v>0</v>
          </cell>
          <cell r="Y642">
            <v>781.5</v>
          </cell>
          <cell r="Z642">
            <v>4944.1000000000004</v>
          </cell>
          <cell r="AA642" t="str">
            <v>6228480038116026873</v>
          </cell>
          <cell r="AB642">
            <v>5695.6</v>
          </cell>
          <cell r="AC642">
            <v>0</v>
          </cell>
        </row>
        <row r="643">
          <cell r="D643" t="str">
            <v>8229</v>
          </cell>
          <cell r="E643" t="str">
            <v>张锦瑛</v>
          </cell>
          <cell r="F643">
            <v>22.44</v>
          </cell>
          <cell r="G643">
            <v>2480</v>
          </cell>
          <cell r="H643">
            <v>52.8</v>
          </cell>
          <cell r="I643">
            <v>440</v>
          </cell>
          <cell r="J643">
            <v>980</v>
          </cell>
          <cell r="K643">
            <v>50</v>
          </cell>
          <cell r="L643">
            <v>140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200</v>
          </cell>
          <cell r="R643">
            <v>49</v>
          </cell>
          <cell r="S643">
            <v>4293.8</v>
          </cell>
          <cell r="T643">
            <v>30</v>
          </cell>
          <cell r="U643">
            <v>517.5</v>
          </cell>
          <cell r="V643">
            <v>254</v>
          </cell>
          <cell r="W643">
            <v>10</v>
          </cell>
          <cell r="X643">
            <v>0</v>
          </cell>
          <cell r="Y643">
            <v>781.5</v>
          </cell>
          <cell r="Z643">
            <v>3542.3</v>
          </cell>
          <cell r="AA643" t="str">
            <v>6228480030709271313</v>
          </cell>
          <cell r="AB643">
            <v>4293.8</v>
          </cell>
          <cell r="AC643">
            <v>0</v>
          </cell>
        </row>
        <row r="644">
          <cell r="D644" t="str">
            <v>8230</v>
          </cell>
          <cell r="E644" t="str">
            <v>任凯凯</v>
          </cell>
          <cell r="F644">
            <v>8.3800000000000008</v>
          </cell>
          <cell r="G644">
            <v>2480</v>
          </cell>
          <cell r="H644">
            <v>0</v>
          </cell>
          <cell r="I644">
            <v>870</v>
          </cell>
          <cell r="J644">
            <v>1000</v>
          </cell>
          <cell r="K644">
            <v>0</v>
          </cell>
          <cell r="L644">
            <v>200</v>
          </cell>
          <cell r="M644">
            <v>-2693.05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1856.95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1856.95</v>
          </cell>
          <cell r="AA644" t="str">
            <v>6228480038116028572</v>
          </cell>
          <cell r="AB644">
            <v>1856.95454545455</v>
          </cell>
          <cell r="AC644">
            <v>4.5454545499978849E-3</v>
          </cell>
        </row>
        <row r="645">
          <cell r="D645" t="str">
            <v>8232</v>
          </cell>
          <cell r="E645" t="str">
            <v>潘强</v>
          </cell>
          <cell r="F645">
            <v>34.380000000000003</v>
          </cell>
          <cell r="G645">
            <v>2480</v>
          </cell>
          <cell r="H645">
            <v>1485.6</v>
          </cell>
          <cell r="I645">
            <v>1720</v>
          </cell>
          <cell r="J645">
            <v>1500</v>
          </cell>
          <cell r="K645">
            <v>0</v>
          </cell>
          <cell r="L645">
            <v>200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100</v>
          </cell>
          <cell r="R645">
            <v>105</v>
          </cell>
          <cell r="S645">
            <v>7380.6</v>
          </cell>
          <cell r="T645">
            <v>30</v>
          </cell>
          <cell r="U645">
            <v>517.5</v>
          </cell>
          <cell r="V645">
            <v>254</v>
          </cell>
          <cell r="W645">
            <v>10</v>
          </cell>
          <cell r="X645">
            <v>0</v>
          </cell>
          <cell r="Y645">
            <v>781.5</v>
          </cell>
          <cell r="Z645">
            <v>6629.1</v>
          </cell>
          <cell r="AA645" t="str">
            <v>6228480038116027079</v>
          </cell>
          <cell r="AB645">
            <v>7380.6</v>
          </cell>
          <cell r="AC645">
            <v>0</v>
          </cell>
        </row>
        <row r="646">
          <cell r="D646" t="str">
            <v>8235</v>
          </cell>
          <cell r="E646" t="str">
            <v>肖辉</v>
          </cell>
          <cell r="F646">
            <v>25.69</v>
          </cell>
          <cell r="G646">
            <v>2480</v>
          </cell>
          <cell r="H646">
            <v>0</v>
          </cell>
          <cell r="I646">
            <v>7970</v>
          </cell>
          <cell r="J646">
            <v>1500</v>
          </cell>
          <cell r="K646">
            <v>50</v>
          </cell>
          <cell r="L646">
            <v>40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200</v>
          </cell>
          <cell r="R646">
            <v>150</v>
          </cell>
          <cell r="S646">
            <v>12090</v>
          </cell>
          <cell r="T646">
            <v>0</v>
          </cell>
          <cell r="U646">
            <v>517.5</v>
          </cell>
          <cell r="V646">
            <v>254</v>
          </cell>
          <cell r="W646">
            <v>0</v>
          </cell>
          <cell r="X646">
            <v>0</v>
          </cell>
          <cell r="Y646">
            <v>771.5</v>
          </cell>
          <cell r="Z646">
            <v>11318.5</v>
          </cell>
          <cell r="AA646" t="str">
            <v>6228480038994766574</v>
          </cell>
          <cell r="AB646">
            <v>12090</v>
          </cell>
          <cell r="AC646">
            <v>0</v>
          </cell>
        </row>
        <row r="647">
          <cell r="D647" t="str">
            <v>8236</v>
          </cell>
          <cell r="E647" t="str">
            <v>黄运阳</v>
          </cell>
          <cell r="F647">
            <v>24.94</v>
          </cell>
          <cell r="G647">
            <v>2480</v>
          </cell>
          <cell r="H647">
            <v>0</v>
          </cell>
          <cell r="I647">
            <v>5970</v>
          </cell>
          <cell r="J647">
            <v>1500</v>
          </cell>
          <cell r="K647">
            <v>50</v>
          </cell>
          <cell r="L647">
            <v>40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200</v>
          </cell>
          <cell r="R647">
            <v>75</v>
          </cell>
          <cell r="S647">
            <v>10165</v>
          </cell>
          <cell r="T647">
            <v>0</v>
          </cell>
          <cell r="U647">
            <v>517.5</v>
          </cell>
          <cell r="V647">
            <v>254</v>
          </cell>
          <cell r="W647">
            <v>0</v>
          </cell>
          <cell r="X647">
            <v>0</v>
          </cell>
          <cell r="Y647">
            <v>771.5</v>
          </cell>
          <cell r="Z647">
            <v>9393.5</v>
          </cell>
          <cell r="AA647" t="str">
            <v>6228480039007319773</v>
          </cell>
          <cell r="AB647">
            <v>10165</v>
          </cell>
          <cell r="AC647">
            <v>0</v>
          </cell>
        </row>
        <row r="648">
          <cell r="D648" t="str">
            <v>8240</v>
          </cell>
          <cell r="E648" t="str">
            <v>王二宏</v>
          </cell>
          <cell r="F648">
            <v>25.25</v>
          </cell>
          <cell r="G648">
            <v>2480</v>
          </cell>
          <cell r="H648">
            <v>390</v>
          </cell>
          <cell r="I648">
            <v>1440</v>
          </cell>
          <cell r="J648">
            <v>6030</v>
          </cell>
          <cell r="K648">
            <v>50</v>
          </cell>
          <cell r="L648">
            <v>40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200</v>
          </cell>
          <cell r="R648">
            <v>0</v>
          </cell>
          <cell r="S648">
            <v>10630</v>
          </cell>
          <cell r="T648">
            <v>0</v>
          </cell>
          <cell r="U648">
            <v>517.5</v>
          </cell>
          <cell r="V648">
            <v>254</v>
          </cell>
          <cell r="W648">
            <v>0</v>
          </cell>
          <cell r="X648">
            <v>0</v>
          </cell>
          <cell r="Y648">
            <v>771.5</v>
          </cell>
          <cell r="Z648">
            <v>9858.5</v>
          </cell>
          <cell r="AA648" t="str">
            <v>6228480039051897377</v>
          </cell>
          <cell r="AB648">
            <v>10630</v>
          </cell>
          <cell r="AC648">
            <v>0</v>
          </cell>
        </row>
        <row r="649">
          <cell r="D649" t="str">
            <v>8250</v>
          </cell>
          <cell r="E649" t="str">
            <v>李高军</v>
          </cell>
          <cell r="F649">
            <v>31.19</v>
          </cell>
          <cell r="G649">
            <v>2480</v>
          </cell>
          <cell r="H649">
            <v>0</v>
          </cell>
          <cell r="I649">
            <v>10640</v>
          </cell>
          <cell r="J649">
            <v>880</v>
          </cell>
          <cell r="K649">
            <v>0</v>
          </cell>
          <cell r="L649">
            <v>40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200</v>
          </cell>
          <cell r="R649">
            <v>600</v>
          </cell>
          <cell r="S649">
            <v>13640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13640</v>
          </cell>
          <cell r="AA649" t="str">
            <v>6228480039079899074</v>
          </cell>
          <cell r="AB649">
            <v>13640</v>
          </cell>
          <cell r="AC649">
            <v>0</v>
          </cell>
        </row>
        <row r="650">
          <cell r="D650" t="str">
            <v>8254</v>
          </cell>
          <cell r="E650" t="str">
            <v>钟俊显</v>
          </cell>
          <cell r="F650">
            <v>27.63</v>
          </cell>
          <cell r="G650">
            <v>3500</v>
          </cell>
          <cell r="H650">
            <v>675.6</v>
          </cell>
          <cell r="I650">
            <v>1300</v>
          </cell>
          <cell r="J650">
            <v>1100</v>
          </cell>
          <cell r="K650">
            <v>0</v>
          </cell>
          <cell r="L650">
            <v>20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100</v>
          </cell>
          <cell r="R650">
            <v>0</v>
          </cell>
          <cell r="S650">
            <v>6695.6</v>
          </cell>
          <cell r="T650">
            <v>0</v>
          </cell>
          <cell r="U650">
            <v>517.5</v>
          </cell>
          <cell r="V650">
            <v>0</v>
          </cell>
          <cell r="W650">
            <v>0</v>
          </cell>
          <cell r="X650">
            <v>0</v>
          </cell>
          <cell r="Y650">
            <v>517.5</v>
          </cell>
          <cell r="Z650">
            <v>6178.1</v>
          </cell>
          <cell r="AA650" t="str">
            <v>6228480669202377679</v>
          </cell>
          <cell r="AB650">
            <v>6695.6</v>
          </cell>
          <cell r="AC650">
            <v>0</v>
          </cell>
        </row>
        <row r="651">
          <cell r="D651" t="str">
            <v>8257</v>
          </cell>
          <cell r="E651" t="str">
            <v>沈孝春</v>
          </cell>
          <cell r="F651">
            <v>32.06</v>
          </cell>
          <cell r="G651">
            <v>3500</v>
          </cell>
          <cell r="H651">
            <v>1207.2</v>
          </cell>
          <cell r="I651">
            <v>2100</v>
          </cell>
          <cell r="J651">
            <v>1900</v>
          </cell>
          <cell r="K651">
            <v>600</v>
          </cell>
          <cell r="L651">
            <v>20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200</v>
          </cell>
          <cell r="R651">
            <v>0</v>
          </cell>
          <cell r="S651">
            <v>9527.2000000000007</v>
          </cell>
          <cell r="T651">
            <v>30</v>
          </cell>
          <cell r="U651">
            <v>517.5</v>
          </cell>
          <cell r="V651">
            <v>254</v>
          </cell>
          <cell r="W651">
            <v>10</v>
          </cell>
          <cell r="X651">
            <v>0</v>
          </cell>
          <cell r="Y651">
            <v>781.5</v>
          </cell>
          <cell r="Z651">
            <v>8775.7000000000007</v>
          </cell>
          <cell r="AA651" t="str">
            <v>6228480030129807217</v>
          </cell>
          <cell r="AB651">
            <v>9527.2000000000007</v>
          </cell>
          <cell r="AC651">
            <v>0</v>
          </cell>
        </row>
        <row r="652">
          <cell r="D652" t="str">
            <v>8267</v>
          </cell>
          <cell r="E652" t="str">
            <v>蔡良慧</v>
          </cell>
          <cell r="F652">
            <v>23.94</v>
          </cell>
          <cell r="G652">
            <v>3500</v>
          </cell>
          <cell r="H652">
            <v>232.8</v>
          </cell>
          <cell r="I652">
            <v>1300</v>
          </cell>
          <cell r="J652">
            <v>1000</v>
          </cell>
          <cell r="K652">
            <v>50</v>
          </cell>
          <cell r="L652">
            <v>20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200</v>
          </cell>
          <cell r="R652">
            <v>0</v>
          </cell>
          <cell r="S652">
            <v>6302.8</v>
          </cell>
          <cell r="T652">
            <v>0</v>
          </cell>
          <cell r="U652">
            <v>517.5</v>
          </cell>
          <cell r="V652">
            <v>254</v>
          </cell>
          <cell r="W652">
            <v>0</v>
          </cell>
          <cell r="X652">
            <v>0</v>
          </cell>
          <cell r="Y652">
            <v>771.5</v>
          </cell>
          <cell r="Z652">
            <v>5531.3</v>
          </cell>
          <cell r="AA652" t="str">
            <v>6230520030055525773</v>
          </cell>
          <cell r="AB652">
            <v>6302.8</v>
          </cell>
          <cell r="AC652">
            <v>0</v>
          </cell>
        </row>
        <row r="653">
          <cell r="D653" t="str">
            <v>8329</v>
          </cell>
          <cell r="E653" t="str">
            <v>陈寿千</v>
          </cell>
          <cell r="F653">
            <v>0</v>
          </cell>
          <cell r="G653">
            <v>3500</v>
          </cell>
          <cell r="H653">
            <v>0</v>
          </cell>
          <cell r="I653">
            <v>10000</v>
          </cell>
          <cell r="J653">
            <v>4500</v>
          </cell>
          <cell r="K653">
            <v>0</v>
          </cell>
          <cell r="L653">
            <v>20</v>
          </cell>
          <cell r="M653">
            <v>-17502.5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517.5</v>
          </cell>
          <cell r="T653">
            <v>0</v>
          </cell>
          <cell r="U653">
            <v>517.5</v>
          </cell>
          <cell r="V653">
            <v>0</v>
          </cell>
          <cell r="W653">
            <v>0</v>
          </cell>
          <cell r="X653">
            <v>0</v>
          </cell>
          <cell r="Y653">
            <v>517.5</v>
          </cell>
          <cell r="Z653">
            <v>0</v>
          </cell>
          <cell r="AA653" t="str">
            <v>6228480085337867817</v>
          </cell>
          <cell r="AB653">
            <v>517.5</v>
          </cell>
          <cell r="AC653">
            <v>0</v>
          </cell>
        </row>
        <row r="654">
          <cell r="D654" t="str">
            <v>8374</v>
          </cell>
          <cell r="E654" t="str">
            <v>顾飞飞</v>
          </cell>
          <cell r="F654">
            <v>31.19</v>
          </cell>
          <cell r="G654">
            <v>2480</v>
          </cell>
          <cell r="H654">
            <v>1102.8</v>
          </cell>
          <cell r="I654">
            <v>440</v>
          </cell>
          <cell r="J654">
            <v>780</v>
          </cell>
          <cell r="K654">
            <v>0</v>
          </cell>
          <cell r="L654">
            <v>20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200</v>
          </cell>
          <cell r="R654">
            <v>0</v>
          </cell>
          <cell r="S654">
            <v>5022.8</v>
          </cell>
          <cell r="T654">
            <v>30</v>
          </cell>
          <cell r="U654">
            <v>517.5</v>
          </cell>
          <cell r="V654">
            <v>254</v>
          </cell>
          <cell r="W654">
            <v>10</v>
          </cell>
          <cell r="X654">
            <v>0</v>
          </cell>
          <cell r="Y654">
            <v>781.5</v>
          </cell>
          <cell r="Z654">
            <v>4271.3</v>
          </cell>
          <cell r="AA654" t="str">
            <v>6228480039087477673</v>
          </cell>
          <cell r="AB654">
            <v>5022.8</v>
          </cell>
          <cell r="AC654">
            <v>0</v>
          </cell>
        </row>
        <row r="655">
          <cell r="D655" t="str">
            <v>8385</v>
          </cell>
          <cell r="E655" t="str">
            <v>吴莲莲</v>
          </cell>
          <cell r="F655">
            <v>25.19</v>
          </cell>
          <cell r="G655">
            <v>3500</v>
          </cell>
          <cell r="H655">
            <v>382.8</v>
          </cell>
          <cell r="I655">
            <v>1200</v>
          </cell>
          <cell r="J655">
            <v>500</v>
          </cell>
          <cell r="K655">
            <v>0</v>
          </cell>
          <cell r="L655">
            <v>20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200</v>
          </cell>
          <cell r="R655">
            <v>0</v>
          </cell>
          <cell r="S655">
            <v>5802.8</v>
          </cell>
          <cell r="T655">
            <v>0</v>
          </cell>
          <cell r="U655">
            <v>517.5</v>
          </cell>
          <cell r="V655">
            <v>0</v>
          </cell>
          <cell r="W655">
            <v>0</v>
          </cell>
          <cell r="X655">
            <v>0</v>
          </cell>
          <cell r="Y655">
            <v>517.5</v>
          </cell>
          <cell r="Z655">
            <v>5285.3</v>
          </cell>
          <cell r="AA655" t="str">
            <v>6230520030043142970</v>
          </cell>
          <cell r="AB655">
            <v>5802.8</v>
          </cell>
          <cell r="AC655">
            <v>0</v>
          </cell>
        </row>
        <row r="656">
          <cell r="D656" t="str">
            <v>8396</v>
          </cell>
          <cell r="E656" t="str">
            <v>倪燕</v>
          </cell>
          <cell r="F656">
            <v>22.81</v>
          </cell>
          <cell r="G656">
            <v>3500</v>
          </cell>
          <cell r="H656">
            <v>97.2</v>
          </cell>
          <cell r="I656">
            <v>1000</v>
          </cell>
          <cell r="J656">
            <v>1000</v>
          </cell>
          <cell r="K656">
            <v>0</v>
          </cell>
          <cell r="L656">
            <v>20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200</v>
          </cell>
          <cell r="R656">
            <v>0</v>
          </cell>
          <cell r="S656">
            <v>5817.2</v>
          </cell>
          <cell r="T656">
            <v>0</v>
          </cell>
          <cell r="U656">
            <v>517.5</v>
          </cell>
          <cell r="V656">
            <v>0</v>
          </cell>
          <cell r="W656">
            <v>0</v>
          </cell>
          <cell r="X656">
            <v>0</v>
          </cell>
          <cell r="Y656">
            <v>517.5</v>
          </cell>
          <cell r="Z656">
            <v>5299.7</v>
          </cell>
          <cell r="AA656" t="str">
            <v>6230520030042866074</v>
          </cell>
          <cell r="AB656">
            <v>5817.2</v>
          </cell>
          <cell r="AC656">
            <v>0</v>
          </cell>
        </row>
        <row r="657">
          <cell r="D657" t="str">
            <v>8405</v>
          </cell>
          <cell r="E657" t="str">
            <v>孙薇</v>
          </cell>
          <cell r="F657">
            <v>24.5</v>
          </cell>
          <cell r="G657">
            <v>3500</v>
          </cell>
          <cell r="H657">
            <v>300</v>
          </cell>
          <cell r="I657">
            <v>1000</v>
          </cell>
          <cell r="J657">
            <v>1400</v>
          </cell>
          <cell r="K657">
            <v>100</v>
          </cell>
          <cell r="L657">
            <v>20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200</v>
          </cell>
          <cell r="R657">
            <v>0</v>
          </cell>
          <cell r="S657">
            <v>6520</v>
          </cell>
          <cell r="T657">
            <v>30</v>
          </cell>
          <cell r="U657">
            <v>517.5</v>
          </cell>
          <cell r="V657">
            <v>254</v>
          </cell>
          <cell r="W657">
            <v>10</v>
          </cell>
          <cell r="X657">
            <v>0</v>
          </cell>
          <cell r="Y657">
            <v>781.5</v>
          </cell>
          <cell r="Z657">
            <v>5768.5</v>
          </cell>
          <cell r="AA657" t="str">
            <v>6230520030043140271</v>
          </cell>
          <cell r="AB657">
            <v>6520</v>
          </cell>
          <cell r="AC657">
            <v>0</v>
          </cell>
        </row>
        <row r="658">
          <cell r="D658" t="str">
            <v>8407</v>
          </cell>
          <cell r="E658" t="str">
            <v>潘沈心悦</v>
          </cell>
          <cell r="F658">
            <v>24.25</v>
          </cell>
          <cell r="G658">
            <v>3500</v>
          </cell>
          <cell r="H658">
            <v>270</v>
          </cell>
          <cell r="I658">
            <v>1000</v>
          </cell>
          <cell r="J658">
            <v>1000</v>
          </cell>
          <cell r="K658">
            <v>0</v>
          </cell>
          <cell r="L658">
            <v>20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200</v>
          </cell>
          <cell r="R658">
            <v>0</v>
          </cell>
          <cell r="S658">
            <v>5990</v>
          </cell>
          <cell r="T658">
            <v>0</v>
          </cell>
          <cell r="U658">
            <v>517.5</v>
          </cell>
          <cell r="V658">
            <v>0</v>
          </cell>
          <cell r="W658">
            <v>0</v>
          </cell>
          <cell r="X658">
            <v>0</v>
          </cell>
          <cell r="Y658">
            <v>517.5</v>
          </cell>
          <cell r="Z658">
            <v>5472.5</v>
          </cell>
          <cell r="AA658" t="str">
            <v>6228480038630216174</v>
          </cell>
          <cell r="AB658">
            <v>5990</v>
          </cell>
          <cell r="AC658">
            <v>0</v>
          </cell>
        </row>
        <row r="659">
          <cell r="D659" t="str">
            <v>8527</v>
          </cell>
          <cell r="E659" t="str">
            <v>张艺华</v>
          </cell>
          <cell r="F659">
            <v>17.25</v>
          </cell>
          <cell r="G659">
            <v>2480</v>
          </cell>
          <cell r="H659">
            <v>-570</v>
          </cell>
          <cell r="I659">
            <v>740</v>
          </cell>
          <cell r="J659">
            <v>2680</v>
          </cell>
          <cell r="K659">
            <v>100</v>
          </cell>
          <cell r="L659">
            <v>20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5450</v>
          </cell>
          <cell r="T659">
            <v>0</v>
          </cell>
          <cell r="U659">
            <v>517.5</v>
          </cell>
          <cell r="V659">
            <v>254</v>
          </cell>
          <cell r="W659">
            <v>0</v>
          </cell>
          <cell r="X659">
            <v>0</v>
          </cell>
          <cell r="Y659">
            <v>771.5</v>
          </cell>
          <cell r="Z659">
            <v>4678.5</v>
          </cell>
          <cell r="AA659" t="str">
            <v>6228480038453873473</v>
          </cell>
          <cell r="AB659">
            <v>5450</v>
          </cell>
          <cell r="AC659">
            <v>0</v>
          </cell>
        </row>
        <row r="660">
          <cell r="D660" t="str">
            <v>8562</v>
          </cell>
          <cell r="E660" t="str">
            <v>丁方敬</v>
          </cell>
          <cell r="F660">
            <v>32.630000000000003</v>
          </cell>
          <cell r="G660">
            <v>3500</v>
          </cell>
          <cell r="H660">
            <v>1275.5999999999999</v>
          </cell>
          <cell r="I660">
            <v>1000</v>
          </cell>
          <cell r="J660">
            <v>1000</v>
          </cell>
          <cell r="K660">
            <v>50</v>
          </cell>
          <cell r="L660">
            <v>20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200</v>
          </cell>
          <cell r="R660">
            <v>0</v>
          </cell>
          <cell r="S660">
            <v>7045.6</v>
          </cell>
          <cell r="T660">
            <v>0</v>
          </cell>
          <cell r="U660">
            <v>517.5</v>
          </cell>
          <cell r="V660">
            <v>0</v>
          </cell>
          <cell r="W660">
            <v>0</v>
          </cell>
          <cell r="X660">
            <v>0</v>
          </cell>
          <cell r="Y660">
            <v>517.5</v>
          </cell>
          <cell r="Z660">
            <v>6528.1</v>
          </cell>
          <cell r="AA660" t="str">
            <v>6228480038806924874</v>
          </cell>
          <cell r="AB660">
            <v>7045.6</v>
          </cell>
          <cell r="AC660">
            <v>0</v>
          </cell>
        </row>
        <row r="661">
          <cell r="D661" t="str">
            <v>8586</v>
          </cell>
          <cell r="E661" t="str">
            <v>邱宗扬</v>
          </cell>
          <cell r="F661">
            <v>26.88</v>
          </cell>
          <cell r="G661">
            <v>5000</v>
          </cell>
          <cell r="H661">
            <v>0</v>
          </cell>
          <cell r="I661">
            <v>3000</v>
          </cell>
          <cell r="J661">
            <v>7950</v>
          </cell>
          <cell r="K661">
            <v>50</v>
          </cell>
          <cell r="L661">
            <v>20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200</v>
          </cell>
          <cell r="R661">
            <v>0</v>
          </cell>
          <cell r="S661">
            <v>16220</v>
          </cell>
          <cell r="T661">
            <v>0</v>
          </cell>
          <cell r="U661">
            <v>517.5</v>
          </cell>
          <cell r="V661">
            <v>254</v>
          </cell>
          <cell r="W661">
            <v>0</v>
          </cell>
          <cell r="X661">
            <v>0</v>
          </cell>
          <cell r="Y661">
            <v>771.5</v>
          </cell>
          <cell r="Z661">
            <v>15448.5</v>
          </cell>
          <cell r="AA661" t="str">
            <v>6228480039131387571</v>
          </cell>
          <cell r="AB661">
            <v>16220</v>
          </cell>
          <cell r="AC661">
            <v>0</v>
          </cell>
        </row>
        <row r="662">
          <cell r="D662" t="str">
            <v>8599</v>
          </cell>
          <cell r="E662" t="str">
            <v>冯杰</v>
          </cell>
          <cell r="F662">
            <v>24.63</v>
          </cell>
          <cell r="G662">
            <v>3500</v>
          </cell>
          <cell r="H662">
            <v>315.60000000000002</v>
          </cell>
          <cell r="I662">
            <v>1000</v>
          </cell>
          <cell r="J662">
            <v>700</v>
          </cell>
          <cell r="K662">
            <v>50</v>
          </cell>
          <cell r="L662">
            <v>20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200</v>
          </cell>
          <cell r="R662">
            <v>0</v>
          </cell>
          <cell r="S662">
            <v>5785.6</v>
          </cell>
          <cell r="T662">
            <v>0</v>
          </cell>
          <cell r="U662">
            <v>517.5</v>
          </cell>
          <cell r="V662">
            <v>254</v>
          </cell>
          <cell r="W662">
            <v>0</v>
          </cell>
          <cell r="X662">
            <v>0</v>
          </cell>
          <cell r="Y662">
            <v>771.5</v>
          </cell>
          <cell r="Z662">
            <v>5014.1000000000004</v>
          </cell>
          <cell r="AA662" t="str">
            <v>6228480039143488870</v>
          </cell>
          <cell r="AB662">
            <v>5785.6</v>
          </cell>
          <cell r="AC662">
            <v>0</v>
          </cell>
        </row>
        <row r="663">
          <cell r="D663" t="str">
            <v>8603</v>
          </cell>
          <cell r="E663" t="str">
            <v>施沁</v>
          </cell>
          <cell r="F663">
            <v>22.88</v>
          </cell>
          <cell r="G663">
            <v>3500</v>
          </cell>
          <cell r="H663">
            <v>105.6</v>
          </cell>
          <cell r="I663">
            <v>1300</v>
          </cell>
          <cell r="J663">
            <v>1000</v>
          </cell>
          <cell r="K663">
            <v>50</v>
          </cell>
          <cell r="L663">
            <v>20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200</v>
          </cell>
          <cell r="R663">
            <v>0</v>
          </cell>
          <cell r="S663">
            <v>6175.6</v>
          </cell>
          <cell r="T663">
            <v>0</v>
          </cell>
          <cell r="U663">
            <v>517.5</v>
          </cell>
          <cell r="V663">
            <v>254</v>
          </cell>
          <cell r="W663">
            <v>0</v>
          </cell>
          <cell r="X663">
            <v>0</v>
          </cell>
          <cell r="Y663">
            <v>771.5</v>
          </cell>
          <cell r="Z663">
            <v>5404.1</v>
          </cell>
          <cell r="AA663" t="str">
            <v>6228480039035692878</v>
          </cell>
          <cell r="AB663">
            <v>6175.6</v>
          </cell>
          <cell r="AC663">
            <v>0</v>
          </cell>
        </row>
        <row r="664">
          <cell r="D664" t="str">
            <v>8640</v>
          </cell>
          <cell r="E664" t="str">
            <v>颜雪春</v>
          </cell>
          <cell r="F664">
            <v>23.88</v>
          </cell>
          <cell r="G664">
            <v>2480</v>
          </cell>
          <cell r="H664">
            <v>225.6</v>
          </cell>
          <cell r="I664">
            <v>3420</v>
          </cell>
          <cell r="J664">
            <v>1000</v>
          </cell>
          <cell r="K664">
            <v>100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200</v>
          </cell>
          <cell r="R664">
            <v>100</v>
          </cell>
          <cell r="S664">
            <v>7325.6</v>
          </cell>
          <cell r="T664">
            <v>0</v>
          </cell>
          <cell r="U664">
            <v>517.5</v>
          </cell>
          <cell r="V664">
            <v>254</v>
          </cell>
          <cell r="W664">
            <v>0</v>
          </cell>
          <cell r="X664">
            <v>0</v>
          </cell>
          <cell r="Y664">
            <v>771.5</v>
          </cell>
          <cell r="Z664">
            <v>6554.1</v>
          </cell>
          <cell r="AA664" t="str">
            <v>6228480031446171915</v>
          </cell>
          <cell r="AB664">
            <v>7325.6</v>
          </cell>
          <cell r="AC664">
            <v>0</v>
          </cell>
        </row>
        <row r="665">
          <cell r="D665" t="str">
            <v>8642</v>
          </cell>
          <cell r="E665" t="str">
            <v>倪化珍</v>
          </cell>
          <cell r="F665">
            <v>30.5</v>
          </cell>
          <cell r="G665">
            <v>2480</v>
          </cell>
          <cell r="H665">
            <v>1020</v>
          </cell>
          <cell r="I665">
            <v>240</v>
          </cell>
          <cell r="J665">
            <v>780</v>
          </cell>
          <cell r="K665">
            <v>50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200</v>
          </cell>
          <cell r="R665">
            <v>0</v>
          </cell>
          <cell r="S665">
            <v>4770</v>
          </cell>
          <cell r="T665">
            <v>30</v>
          </cell>
          <cell r="U665">
            <v>517.5</v>
          </cell>
          <cell r="V665">
            <v>254</v>
          </cell>
          <cell r="W665">
            <v>0</v>
          </cell>
          <cell r="X665">
            <v>0</v>
          </cell>
          <cell r="Y665">
            <v>771.5</v>
          </cell>
          <cell r="Z665">
            <v>4028.5</v>
          </cell>
          <cell r="AA665" t="str">
            <v>6228480038934333071</v>
          </cell>
          <cell r="AB665">
            <v>4770</v>
          </cell>
          <cell r="AC665">
            <v>0</v>
          </cell>
        </row>
        <row r="666">
          <cell r="D666" t="str">
            <v>8707</v>
          </cell>
          <cell r="E666" t="str">
            <v>朱小冲</v>
          </cell>
          <cell r="F666">
            <v>22.25</v>
          </cell>
          <cell r="G666">
            <v>2480</v>
          </cell>
          <cell r="H666">
            <v>30</v>
          </cell>
          <cell r="I666">
            <v>800</v>
          </cell>
          <cell r="J666">
            <v>2670</v>
          </cell>
          <cell r="K666">
            <v>50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200</v>
          </cell>
          <cell r="R666">
            <v>0</v>
          </cell>
          <cell r="S666">
            <v>6230</v>
          </cell>
          <cell r="T666">
            <v>0</v>
          </cell>
          <cell r="U666">
            <v>517.5</v>
          </cell>
          <cell r="V666">
            <v>254</v>
          </cell>
          <cell r="W666">
            <v>0</v>
          </cell>
          <cell r="X666">
            <v>0</v>
          </cell>
          <cell r="Y666">
            <v>771.5</v>
          </cell>
          <cell r="Z666">
            <v>5458.5</v>
          </cell>
          <cell r="AA666" t="str">
            <v>6228480039205692872</v>
          </cell>
          <cell r="AB666">
            <v>6230</v>
          </cell>
          <cell r="AC666">
            <v>0</v>
          </cell>
        </row>
        <row r="667">
          <cell r="D667" t="str">
            <v>8729</v>
          </cell>
          <cell r="E667" t="str">
            <v>刘志亮</v>
          </cell>
          <cell r="F667">
            <v>22</v>
          </cell>
          <cell r="G667">
            <v>20000</v>
          </cell>
          <cell r="H667">
            <v>0</v>
          </cell>
          <cell r="I667">
            <v>35000</v>
          </cell>
          <cell r="J667">
            <v>23600</v>
          </cell>
          <cell r="K667">
            <v>0</v>
          </cell>
          <cell r="L667">
            <v>40</v>
          </cell>
          <cell r="M667">
            <v>-4898.5</v>
          </cell>
          <cell r="N667">
            <v>0</v>
          </cell>
          <cell r="O667">
            <v>0</v>
          </cell>
          <cell r="P667">
            <v>0</v>
          </cell>
          <cell r="Q667">
            <v>200</v>
          </cell>
          <cell r="R667">
            <v>0</v>
          </cell>
          <cell r="S667">
            <v>73941.5</v>
          </cell>
          <cell r="T667">
            <v>0</v>
          </cell>
          <cell r="U667">
            <v>0</v>
          </cell>
          <cell r="V667">
            <v>0</v>
          </cell>
          <cell r="W667">
            <v>10</v>
          </cell>
          <cell r="X667">
            <v>0</v>
          </cell>
          <cell r="Y667">
            <v>10</v>
          </cell>
          <cell r="Z667">
            <v>73931.5</v>
          </cell>
          <cell r="AA667" t="str">
            <v>6228480405990945272</v>
          </cell>
          <cell r="AB667">
            <v>73941.5</v>
          </cell>
          <cell r="AC667">
            <v>0</v>
          </cell>
        </row>
        <row r="668">
          <cell r="D668" t="str">
            <v>8771</v>
          </cell>
          <cell r="E668" t="str">
            <v>刘鹏</v>
          </cell>
          <cell r="F668">
            <v>33.19</v>
          </cell>
          <cell r="G668">
            <v>2480</v>
          </cell>
          <cell r="H668">
            <v>1342.8</v>
          </cell>
          <cell r="I668">
            <v>500</v>
          </cell>
          <cell r="J668">
            <v>2020</v>
          </cell>
          <cell r="K668">
            <v>100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200</v>
          </cell>
          <cell r="R668">
            <v>0</v>
          </cell>
          <cell r="S668">
            <v>6642.8</v>
          </cell>
          <cell r="T668">
            <v>0</v>
          </cell>
          <cell r="U668">
            <v>517.5</v>
          </cell>
          <cell r="V668">
            <v>0</v>
          </cell>
          <cell r="W668">
            <v>0</v>
          </cell>
          <cell r="X668">
            <v>0</v>
          </cell>
          <cell r="Y668">
            <v>517.5</v>
          </cell>
          <cell r="Z668">
            <v>6125.3</v>
          </cell>
          <cell r="AA668" t="str">
            <v>6228480039217700770</v>
          </cell>
          <cell r="AB668">
            <v>6642.7999999999993</v>
          </cell>
          <cell r="AC668">
            <v>0</v>
          </cell>
        </row>
        <row r="669">
          <cell r="D669" t="str">
            <v>8787</v>
          </cell>
          <cell r="E669" t="str">
            <v>胡国正</v>
          </cell>
          <cell r="F669">
            <v>31.38</v>
          </cell>
          <cell r="G669">
            <v>3500</v>
          </cell>
          <cell r="H669">
            <v>1125.5999999999999</v>
          </cell>
          <cell r="I669">
            <v>1000</v>
          </cell>
          <cell r="J669">
            <v>500</v>
          </cell>
          <cell r="K669">
            <v>50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200</v>
          </cell>
          <cell r="R669">
            <v>0</v>
          </cell>
          <cell r="S669">
            <v>6375.6</v>
          </cell>
          <cell r="T669">
            <v>0</v>
          </cell>
          <cell r="U669">
            <v>517.5</v>
          </cell>
          <cell r="V669">
            <v>0</v>
          </cell>
          <cell r="W669">
            <v>0</v>
          </cell>
          <cell r="X669">
            <v>0</v>
          </cell>
          <cell r="Y669">
            <v>517.5</v>
          </cell>
          <cell r="Z669">
            <v>5858.1</v>
          </cell>
          <cell r="AA669" t="str">
            <v>6228480039218457578</v>
          </cell>
          <cell r="AB669">
            <v>6375.6</v>
          </cell>
          <cell r="AC669">
            <v>0</v>
          </cell>
        </row>
        <row r="670">
          <cell r="D670" t="str">
            <v>8831</v>
          </cell>
          <cell r="E670" t="str">
            <v>项关羽</v>
          </cell>
          <cell r="F670">
            <v>25.44</v>
          </cell>
          <cell r="G670">
            <v>5000</v>
          </cell>
          <cell r="H670">
            <v>0</v>
          </cell>
          <cell r="I670">
            <v>3000</v>
          </cell>
          <cell r="J670">
            <v>7900</v>
          </cell>
          <cell r="K670">
            <v>100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16000</v>
          </cell>
          <cell r="T670">
            <v>0</v>
          </cell>
          <cell r="U670">
            <v>517.5</v>
          </cell>
          <cell r="V670">
            <v>0</v>
          </cell>
          <cell r="W670">
            <v>0</v>
          </cell>
          <cell r="X670">
            <v>0</v>
          </cell>
          <cell r="Y670">
            <v>517.5</v>
          </cell>
          <cell r="Z670">
            <v>15482.5</v>
          </cell>
          <cell r="AA670" t="str">
            <v>6228480435100102274</v>
          </cell>
          <cell r="AB670">
            <v>16000</v>
          </cell>
          <cell r="AC670">
            <v>0</v>
          </cell>
        </row>
        <row r="671">
          <cell r="D671" t="str">
            <v>8836</v>
          </cell>
          <cell r="E671" t="str">
            <v>何晓青</v>
          </cell>
          <cell r="F671">
            <v>23</v>
          </cell>
          <cell r="G671">
            <v>3500</v>
          </cell>
          <cell r="H671">
            <v>120</v>
          </cell>
          <cell r="I671">
            <v>1000</v>
          </cell>
          <cell r="J671">
            <v>1000</v>
          </cell>
          <cell r="K671">
            <v>50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200</v>
          </cell>
          <cell r="R671">
            <v>0</v>
          </cell>
          <cell r="S671">
            <v>5870</v>
          </cell>
          <cell r="T671">
            <v>0</v>
          </cell>
          <cell r="U671">
            <v>517.5</v>
          </cell>
          <cell r="V671">
            <v>0</v>
          </cell>
          <cell r="W671">
            <v>0</v>
          </cell>
          <cell r="X671">
            <v>0</v>
          </cell>
          <cell r="Y671">
            <v>517.5</v>
          </cell>
          <cell r="Z671">
            <v>5352.5</v>
          </cell>
          <cell r="AA671" t="str">
            <v>6228480030187535411</v>
          </cell>
          <cell r="AB671">
            <v>5870</v>
          </cell>
          <cell r="AC671">
            <v>0</v>
          </cell>
        </row>
        <row r="672">
          <cell r="D672" t="str">
            <v>8856</v>
          </cell>
          <cell r="E672" t="str">
            <v>殷鹏飞</v>
          </cell>
          <cell r="F672">
            <v>30.13</v>
          </cell>
          <cell r="G672">
            <v>2480</v>
          </cell>
          <cell r="H672">
            <v>975.6</v>
          </cell>
          <cell r="I672">
            <v>1000</v>
          </cell>
          <cell r="J672">
            <v>3520</v>
          </cell>
          <cell r="K672">
            <v>50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200</v>
          </cell>
          <cell r="R672">
            <v>0</v>
          </cell>
          <cell r="S672">
            <v>8225.6</v>
          </cell>
          <cell r="T672">
            <v>0</v>
          </cell>
          <cell r="U672">
            <v>517.5</v>
          </cell>
          <cell r="V672">
            <v>254</v>
          </cell>
          <cell r="W672">
            <v>0</v>
          </cell>
          <cell r="X672">
            <v>0</v>
          </cell>
          <cell r="Y672">
            <v>771.5</v>
          </cell>
          <cell r="Z672">
            <v>7454.1</v>
          </cell>
          <cell r="AA672" t="str">
            <v>6228480039242963971</v>
          </cell>
          <cell r="AB672">
            <v>8225.6</v>
          </cell>
          <cell r="AC672">
            <v>0</v>
          </cell>
        </row>
        <row r="673">
          <cell r="D673" t="str">
            <v>9805</v>
          </cell>
          <cell r="E673" t="str">
            <v>陆向红</v>
          </cell>
          <cell r="F673">
            <v>32.44</v>
          </cell>
          <cell r="G673">
            <v>2480</v>
          </cell>
          <cell r="H673">
            <v>1252.8</v>
          </cell>
          <cell r="I673">
            <v>240</v>
          </cell>
          <cell r="J673">
            <v>780</v>
          </cell>
          <cell r="K673">
            <v>0</v>
          </cell>
          <cell r="L673">
            <v>200</v>
          </cell>
          <cell r="M673">
            <v>0</v>
          </cell>
          <cell r="N673">
            <v>4000</v>
          </cell>
          <cell r="O673">
            <v>0</v>
          </cell>
          <cell r="P673">
            <v>0</v>
          </cell>
          <cell r="Q673">
            <v>200</v>
          </cell>
          <cell r="R673">
            <v>0</v>
          </cell>
          <cell r="S673">
            <v>9152.7999999999993</v>
          </cell>
          <cell r="T673">
            <v>0</v>
          </cell>
          <cell r="U673">
            <v>517.5</v>
          </cell>
          <cell r="V673">
            <v>0</v>
          </cell>
          <cell r="W673">
            <v>0</v>
          </cell>
          <cell r="X673">
            <v>0</v>
          </cell>
          <cell r="Y673">
            <v>517.5</v>
          </cell>
          <cell r="Z673">
            <v>8635.2999999999993</v>
          </cell>
          <cell r="AA673" t="str">
            <v>6228480038116022377</v>
          </cell>
          <cell r="AB673">
            <v>9152.7999999999993</v>
          </cell>
          <cell r="AC673">
            <v>0</v>
          </cell>
        </row>
        <row r="674">
          <cell r="D674" t="str">
            <v>9801</v>
          </cell>
          <cell r="E674" t="str">
            <v>王志飞</v>
          </cell>
          <cell r="F674">
            <v>44.13</v>
          </cell>
          <cell r="G674">
            <v>2480</v>
          </cell>
          <cell r="H674">
            <v>2655.6</v>
          </cell>
          <cell r="I674">
            <v>720</v>
          </cell>
          <cell r="J674">
            <v>1500</v>
          </cell>
          <cell r="K674">
            <v>0</v>
          </cell>
          <cell r="L674">
            <v>200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200</v>
          </cell>
          <cell r="R674">
            <v>0</v>
          </cell>
          <cell r="S674">
            <v>7755.6</v>
          </cell>
          <cell r="T674">
            <v>0</v>
          </cell>
          <cell r="U674">
            <v>0</v>
          </cell>
          <cell r="V674">
            <v>0</v>
          </cell>
          <cell r="W674">
            <v>10</v>
          </cell>
          <cell r="X674">
            <v>0</v>
          </cell>
          <cell r="Y674">
            <v>10</v>
          </cell>
          <cell r="Z674">
            <v>7745.6</v>
          </cell>
          <cell r="AA674" t="str">
            <v>6228480038116038274</v>
          </cell>
          <cell r="AB674">
            <v>7755.6</v>
          </cell>
          <cell r="AC674">
            <v>0</v>
          </cell>
        </row>
        <row r="675">
          <cell r="D675" t="str">
            <v>9806</v>
          </cell>
          <cell r="E675" t="str">
            <v>唐祥海</v>
          </cell>
          <cell r="F675">
            <v>32</v>
          </cell>
          <cell r="G675">
            <v>2480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200</v>
          </cell>
          <cell r="M675">
            <v>2000</v>
          </cell>
          <cell r="N675">
            <v>0</v>
          </cell>
          <cell r="O675">
            <v>0</v>
          </cell>
          <cell r="P675">
            <v>0</v>
          </cell>
          <cell r="Q675">
            <v>1001</v>
          </cell>
          <cell r="R675">
            <v>0</v>
          </cell>
          <cell r="S675">
            <v>5681</v>
          </cell>
          <cell r="T675">
            <v>0</v>
          </cell>
          <cell r="U675">
            <v>517.5</v>
          </cell>
          <cell r="V675">
            <v>0</v>
          </cell>
          <cell r="W675">
            <v>10</v>
          </cell>
          <cell r="X675">
            <v>0</v>
          </cell>
          <cell r="Y675">
            <v>527.5</v>
          </cell>
          <cell r="Z675">
            <v>5153.5</v>
          </cell>
          <cell r="AA675" t="str">
            <v>6228480038116033374</v>
          </cell>
          <cell r="AB675">
            <v>5681</v>
          </cell>
          <cell r="AC675">
            <v>0</v>
          </cell>
        </row>
        <row r="676">
          <cell r="D676" t="str">
            <v>9810</v>
          </cell>
          <cell r="E676" t="str">
            <v>周素华</v>
          </cell>
          <cell r="F676">
            <v>27.5</v>
          </cell>
          <cell r="G676">
            <v>2480</v>
          </cell>
          <cell r="H676">
            <v>660</v>
          </cell>
          <cell r="I676">
            <v>540</v>
          </cell>
          <cell r="J676">
            <v>1180</v>
          </cell>
          <cell r="K676">
            <v>50</v>
          </cell>
          <cell r="L676">
            <v>200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200</v>
          </cell>
          <cell r="R676">
            <v>0</v>
          </cell>
          <cell r="S676">
            <v>5310</v>
          </cell>
          <cell r="T676">
            <v>0</v>
          </cell>
          <cell r="U676">
            <v>517.5</v>
          </cell>
          <cell r="V676">
            <v>254</v>
          </cell>
          <cell r="W676">
            <v>10</v>
          </cell>
          <cell r="X676">
            <v>0</v>
          </cell>
          <cell r="Y676">
            <v>781.5</v>
          </cell>
          <cell r="Z676">
            <v>4528.5</v>
          </cell>
          <cell r="AA676" t="str">
            <v>6228480038116054479</v>
          </cell>
          <cell r="AB676">
            <v>5310</v>
          </cell>
          <cell r="AC676">
            <v>0</v>
          </cell>
        </row>
        <row r="677">
          <cell r="D677" t="str">
            <v>7522</v>
          </cell>
          <cell r="E677" t="str">
            <v>陆振明</v>
          </cell>
          <cell r="F677">
            <v>3</v>
          </cell>
          <cell r="G677">
            <v>2480</v>
          </cell>
          <cell r="H677">
            <v>0</v>
          </cell>
          <cell r="I677">
            <v>200</v>
          </cell>
          <cell r="J677">
            <v>200</v>
          </cell>
          <cell r="K677">
            <v>0</v>
          </cell>
          <cell r="L677">
            <v>200</v>
          </cell>
          <cell r="M677">
            <v>-2687.27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392.73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392.73</v>
          </cell>
          <cell r="AA677" t="str">
            <v>6228480038116022872</v>
          </cell>
          <cell r="AB677">
            <v>392.72727272726979</v>
          </cell>
          <cell r="AC677">
            <v>-2.7272727302261046E-3</v>
          </cell>
        </row>
        <row r="678">
          <cell r="D678" t="str">
            <v>8465</v>
          </cell>
          <cell r="E678" t="str">
            <v>陆军</v>
          </cell>
          <cell r="F678">
            <v>0</v>
          </cell>
          <cell r="G678">
            <v>2480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462.5</v>
          </cell>
          <cell r="S678">
            <v>2017.5</v>
          </cell>
          <cell r="T678">
            <v>0</v>
          </cell>
          <cell r="U678">
            <v>517.5</v>
          </cell>
          <cell r="V678">
            <v>0</v>
          </cell>
          <cell r="W678">
            <v>0</v>
          </cell>
          <cell r="X678">
            <v>0</v>
          </cell>
          <cell r="Y678">
            <v>517.5</v>
          </cell>
          <cell r="Z678">
            <v>1500</v>
          </cell>
          <cell r="AA678" t="str">
            <v>6228480031369927418</v>
          </cell>
          <cell r="AB678">
            <v>2017.5</v>
          </cell>
          <cell r="AC678">
            <v>0</v>
          </cell>
        </row>
        <row r="679">
          <cell r="D679" t="str">
            <v>8466</v>
          </cell>
          <cell r="E679" t="str">
            <v>祝金彪</v>
          </cell>
          <cell r="F679">
            <v>0</v>
          </cell>
          <cell r="G679">
            <v>2480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662.5</v>
          </cell>
          <cell r="S679">
            <v>1817.5</v>
          </cell>
          <cell r="T679">
            <v>0</v>
          </cell>
          <cell r="U679">
            <v>517.5</v>
          </cell>
          <cell r="V679">
            <v>0</v>
          </cell>
          <cell r="W679">
            <v>0</v>
          </cell>
          <cell r="X679">
            <v>0</v>
          </cell>
          <cell r="Y679">
            <v>517.5</v>
          </cell>
          <cell r="Z679">
            <v>1300</v>
          </cell>
          <cell r="AA679" t="str">
            <v>6228430030002616512</v>
          </cell>
          <cell r="AB679">
            <v>1817.5</v>
          </cell>
          <cell r="AC679">
            <v>0</v>
          </cell>
        </row>
        <row r="680">
          <cell r="D680" t="str">
            <v>8468</v>
          </cell>
          <cell r="E680" t="str">
            <v>龚福民</v>
          </cell>
          <cell r="F680">
            <v>0</v>
          </cell>
          <cell r="G680">
            <v>2480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662.5</v>
          </cell>
          <cell r="S680">
            <v>1817.5</v>
          </cell>
          <cell r="T680">
            <v>0</v>
          </cell>
          <cell r="U680">
            <v>517.5</v>
          </cell>
          <cell r="V680">
            <v>0</v>
          </cell>
          <cell r="W680">
            <v>0</v>
          </cell>
          <cell r="X680">
            <v>0</v>
          </cell>
          <cell r="Y680">
            <v>517.5</v>
          </cell>
          <cell r="Z680">
            <v>1300</v>
          </cell>
          <cell r="AA680" t="str">
            <v>9559980030380031614</v>
          </cell>
          <cell r="AB680">
            <v>1817.5</v>
          </cell>
          <cell r="AC680">
            <v>0</v>
          </cell>
        </row>
        <row r="681">
          <cell r="D681" t="str">
            <v>8600</v>
          </cell>
          <cell r="E681" t="str">
            <v>王红梅</v>
          </cell>
          <cell r="F681">
            <v>0</v>
          </cell>
          <cell r="G681">
            <v>2480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662.5</v>
          </cell>
          <cell r="S681">
            <v>1817.5</v>
          </cell>
          <cell r="T681">
            <v>0</v>
          </cell>
          <cell r="U681">
            <v>517.5</v>
          </cell>
          <cell r="V681">
            <v>0</v>
          </cell>
          <cell r="W681">
            <v>0</v>
          </cell>
          <cell r="X681">
            <v>0</v>
          </cell>
          <cell r="Y681">
            <v>517.5</v>
          </cell>
          <cell r="Z681">
            <v>1300</v>
          </cell>
          <cell r="AA681" t="str">
            <v>6228480030687405412</v>
          </cell>
          <cell r="AB681">
            <v>1817.5</v>
          </cell>
          <cell r="AC681">
            <v>0</v>
          </cell>
        </row>
        <row r="682">
          <cell r="D682" t="str">
            <v>9703</v>
          </cell>
          <cell r="E682" t="str">
            <v>王翠平</v>
          </cell>
          <cell r="F682">
            <v>37.31</v>
          </cell>
          <cell r="G682">
            <v>2480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200</v>
          </cell>
          <cell r="M682">
            <v>4260</v>
          </cell>
          <cell r="N682">
            <v>0</v>
          </cell>
          <cell r="O682">
            <v>0</v>
          </cell>
          <cell r="P682">
            <v>0</v>
          </cell>
          <cell r="Q682">
            <v>10</v>
          </cell>
          <cell r="R682">
            <v>6</v>
          </cell>
          <cell r="S682">
            <v>6944</v>
          </cell>
          <cell r="T682">
            <v>0</v>
          </cell>
          <cell r="U682">
            <v>517.5</v>
          </cell>
          <cell r="V682">
            <v>0</v>
          </cell>
          <cell r="W682">
            <v>10</v>
          </cell>
          <cell r="X682">
            <v>0</v>
          </cell>
          <cell r="Y682">
            <v>527.5</v>
          </cell>
          <cell r="Z682">
            <v>6416.5</v>
          </cell>
          <cell r="AA682" t="str">
            <v>6228480038116034877</v>
          </cell>
          <cell r="AB682">
            <v>6944.0000000000109</v>
          </cell>
          <cell r="AC682">
            <v>1.0913936421275139E-11</v>
          </cell>
        </row>
        <row r="683">
          <cell r="D683" t="str">
            <v>9704</v>
          </cell>
          <cell r="E683" t="str">
            <v>郁洁</v>
          </cell>
          <cell r="F683">
            <v>0</v>
          </cell>
          <cell r="G683">
            <v>2480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562.5</v>
          </cell>
          <cell r="S683">
            <v>1917.5</v>
          </cell>
          <cell r="T683">
            <v>0</v>
          </cell>
          <cell r="U683">
            <v>517.5</v>
          </cell>
          <cell r="V683">
            <v>0</v>
          </cell>
          <cell r="W683">
            <v>0</v>
          </cell>
          <cell r="X683">
            <v>0</v>
          </cell>
          <cell r="Y683">
            <v>517.5</v>
          </cell>
          <cell r="Z683">
            <v>1400</v>
          </cell>
          <cell r="AA683" t="str">
            <v>6228480038116046970</v>
          </cell>
          <cell r="AB683">
            <v>1917.5</v>
          </cell>
          <cell r="AC683">
            <v>0</v>
          </cell>
        </row>
        <row r="684">
          <cell r="D684" t="str">
            <v>9705</v>
          </cell>
          <cell r="E684" t="str">
            <v>倪国明</v>
          </cell>
          <cell r="F684">
            <v>0</v>
          </cell>
          <cell r="G684">
            <v>2480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562.5</v>
          </cell>
          <cell r="S684">
            <v>1917.5</v>
          </cell>
          <cell r="T684">
            <v>0</v>
          </cell>
          <cell r="U684">
            <v>517.5</v>
          </cell>
          <cell r="V684">
            <v>0</v>
          </cell>
          <cell r="W684">
            <v>0</v>
          </cell>
          <cell r="X684">
            <v>0</v>
          </cell>
          <cell r="Y684">
            <v>517.5</v>
          </cell>
          <cell r="Z684">
            <v>1400</v>
          </cell>
          <cell r="AA684" t="str">
            <v>6228480039069051678</v>
          </cell>
          <cell r="AB684">
            <v>1917.5</v>
          </cell>
          <cell r="AC684">
            <v>0</v>
          </cell>
        </row>
        <row r="685">
          <cell r="D685" t="str">
            <v>9706</v>
          </cell>
          <cell r="E685" t="str">
            <v>陆桂兴</v>
          </cell>
          <cell r="F685">
            <v>39</v>
          </cell>
          <cell r="G685">
            <v>2480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200</v>
          </cell>
          <cell r="M685">
            <v>3955</v>
          </cell>
          <cell r="N685">
            <v>0</v>
          </cell>
          <cell r="O685">
            <v>0</v>
          </cell>
          <cell r="P685">
            <v>0</v>
          </cell>
          <cell r="Q685">
            <v>200</v>
          </cell>
          <cell r="R685">
            <v>40</v>
          </cell>
          <cell r="S685">
            <v>6795</v>
          </cell>
          <cell r="T685">
            <v>0</v>
          </cell>
          <cell r="U685">
            <v>517.5</v>
          </cell>
          <cell r="V685">
            <v>0</v>
          </cell>
          <cell r="W685">
            <v>0</v>
          </cell>
          <cell r="X685">
            <v>0</v>
          </cell>
          <cell r="Y685">
            <v>517.5</v>
          </cell>
          <cell r="Z685">
            <v>6277.5</v>
          </cell>
          <cell r="AA685" t="str">
            <v>6228480038116021874</v>
          </cell>
          <cell r="AB685">
            <v>6795</v>
          </cell>
          <cell r="AC685">
            <v>0</v>
          </cell>
        </row>
        <row r="686">
          <cell r="D686" t="str">
            <v>9707</v>
          </cell>
          <cell r="E686" t="str">
            <v>周斌</v>
          </cell>
          <cell r="F686">
            <v>30.75</v>
          </cell>
          <cell r="G686">
            <v>2480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120</v>
          </cell>
          <cell r="M686">
            <v>2747.5</v>
          </cell>
          <cell r="N686">
            <v>48</v>
          </cell>
          <cell r="O686">
            <v>0</v>
          </cell>
          <cell r="P686">
            <v>0</v>
          </cell>
          <cell r="Q686">
            <v>200</v>
          </cell>
          <cell r="R686">
            <v>0</v>
          </cell>
          <cell r="S686">
            <v>5595.5</v>
          </cell>
          <cell r="T686">
            <v>0</v>
          </cell>
          <cell r="U686">
            <v>517.5</v>
          </cell>
          <cell r="V686">
            <v>254</v>
          </cell>
          <cell r="W686">
            <v>10</v>
          </cell>
          <cell r="X686">
            <v>0</v>
          </cell>
          <cell r="Y686">
            <v>781.5</v>
          </cell>
          <cell r="Z686">
            <v>4814</v>
          </cell>
          <cell r="AA686" t="str">
            <v>6228480038134340678</v>
          </cell>
          <cell r="AB686">
            <v>5595.5</v>
          </cell>
          <cell r="AC686">
            <v>0</v>
          </cell>
        </row>
        <row r="687">
          <cell r="D687" t="str">
            <v>9709</v>
          </cell>
          <cell r="E687" t="str">
            <v>沈红丽</v>
          </cell>
          <cell r="F687">
            <v>0</v>
          </cell>
          <cell r="G687">
            <v>2480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662.5</v>
          </cell>
          <cell r="S687">
            <v>1817.5</v>
          </cell>
          <cell r="T687">
            <v>0</v>
          </cell>
          <cell r="U687">
            <v>517.5</v>
          </cell>
          <cell r="V687">
            <v>0</v>
          </cell>
          <cell r="W687">
            <v>0</v>
          </cell>
          <cell r="X687">
            <v>0</v>
          </cell>
          <cell r="Y687">
            <v>517.5</v>
          </cell>
          <cell r="Z687">
            <v>1300</v>
          </cell>
          <cell r="AA687" t="str">
            <v>6228480038909683377</v>
          </cell>
          <cell r="AB687">
            <v>1817.5</v>
          </cell>
          <cell r="AC687">
            <v>0</v>
          </cell>
        </row>
        <row r="688">
          <cell r="F688">
            <v>22321.85</v>
          </cell>
          <cell r="G688">
            <v>1838060</v>
          </cell>
          <cell r="H688">
            <v>92929.54</v>
          </cell>
          <cell r="I688">
            <v>258590</v>
          </cell>
          <cell r="J688">
            <v>279750.90000000002</v>
          </cell>
          <cell r="K688">
            <v>9850</v>
          </cell>
          <cell r="L688">
            <v>48380</v>
          </cell>
          <cell r="M688">
            <v>1710094.45</v>
          </cell>
          <cell r="N688">
            <v>42077.3</v>
          </cell>
          <cell r="O688">
            <v>0</v>
          </cell>
          <cell r="P688">
            <v>0</v>
          </cell>
          <cell r="Q688">
            <v>85733.4</v>
          </cell>
          <cell r="R688">
            <v>17317.2</v>
          </cell>
          <cell r="S688">
            <v>4348148.3899999997</v>
          </cell>
          <cell r="T688">
            <v>870</v>
          </cell>
          <cell r="U688">
            <v>288836.98</v>
          </cell>
          <cell r="V688">
            <v>35581</v>
          </cell>
          <cell r="W688">
            <v>2690</v>
          </cell>
          <cell r="X688">
            <v>0</v>
          </cell>
          <cell r="Y688">
            <v>327107.98</v>
          </cell>
          <cell r="Z688">
            <v>4021910.41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ly" refreshedDate="43980.629108217596" createdVersion="6" refreshedVersion="6" minRefreshableVersion="3" recordCount="691">
  <cacheSource type="worksheet">
    <worksheetSource ref="J1:AV1048576" sheet="12部门提供工资附表主表"/>
  </cacheSource>
  <cacheFields count="39">
    <cacheField name="岗位名称" numFmtId="184">
      <sharedItems containsBlank="1" count="37">
        <s v="接插件车间计时班组长"/>
        <s v="接插件车间计时人员"/>
        <s v="发运部"/>
        <s v="线束车间"/>
        <s v="品质部"/>
        <s v="接插件2开线组"/>
        <s v="接插件计划员"/>
        <s v="接插件车间"/>
        <s v="配件组"/>
        <s v="后勤部"/>
        <s v="残疾车间"/>
        <s v="西继"/>
        <s v="电缆车间检验员"/>
        <s v="电缆车间班组长"/>
        <s v="电缆员工"/>
        <s v="广州车间"/>
        <s v="仓库班组长"/>
        <s v="仓库"/>
        <s v="财务部"/>
        <s v="采购部"/>
        <s v="总经办"/>
        <s v="IT部"/>
        <s v="技术部"/>
        <s v="设备科"/>
        <s v="天津车间"/>
        <s v="电缆车间"/>
        <s v="计划部"/>
        <s v="拉丝车间"/>
        <s v="销售部"/>
        <s v="行政部"/>
        <s v="工艺部"/>
        <s v="精益部"/>
        <s v="线束管理"/>
        <s v="线束车间班组长"/>
        <s v="加工车间"/>
        <s v=""/>
        <m/>
      </sharedItems>
    </cacheField>
    <cacheField name="出勤总时数" numFmtId="184">
      <sharedItems containsNonDate="0" containsString="0" containsBlank="1"/>
    </cacheField>
    <cacheField name="事假总时数" numFmtId="184">
      <sharedItems containsNonDate="0" containsString="0" containsBlank="1"/>
    </cacheField>
    <cacheField name="实际出勤天数/工作日" numFmtId="184">
      <sharedItems containsString="0" containsBlank="1" containsNumber="1" minValue="0" maxValue="22299.750000000004"/>
    </cacheField>
    <cacheField name="加班天数" numFmtId="184">
      <sharedItems containsString="0" containsBlank="1" containsNumber="1" minValue="-22" maxValue="787.66000000000008"/>
    </cacheField>
    <cacheField name="计件工资总金额" numFmtId="184">
      <sharedItems containsString="0" containsBlank="1" containsNumber="1" minValue="0" maxValue="224795.31000000003"/>
    </cacheField>
    <cacheField name="计件单价" numFmtId="184">
      <sharedItems containsString="0" containsBlank="1" containsNumber="1" minValue="57.4105102817974" maxValue="75321.292043698253"/>
    </cacheField>
    <cacheField name="计件工资" numFmtId="184">
      <sharedItems containsString="0" containsBlank="1" containsNumber="1" minValue="0" maxValue="3030135.3758039991"/>
    </cacheField>
    <cacheField name="固定工资" numFmtId="184">
      <sharedItems containsDate="1" containsString="0" containsBlank="1" containsMixedTypes="1" minDate="1899-12-31T02:18:04" maxDate="1900-01-05T21:33:05"/>
    </cacheField>
    <cacheField name="基本工资" numFmtId="184">
      <sharedItems containsString="0" containsBlank="1" containsNumber="1" minValue="0" maxValue="3572575.3758039987"/>
    </cacheField>
    <cacheField name="日工资" numFmtId="184">
      <sharedItems containsString="0" containsBlank="1" containsNumber="1" containsInteger="1" minValue="120" maxValue="17760"/>
    </cacheField>
    <cacheField name="加班费" numFmtId="184">
      <sharedItems containsString="0" containsBlank="1" containsNumber="1" minValue="-2136.863636363636" maxValue="92927.536363636376"/>
    </cacheField>
    <cacheField name="职务津贴/岗位工资" numFmtId="184">
      <sharedItems containsString="0" containsBlank="1" containsNumber="1" containsInteger="1" minValue="0" maxValue="237810"/>
    </cacheField>
    <cacheField name="绩效工资" numFmtId="184">
      <sharedItems containsString="0" containsBlank="1" containsNumber="1" minValue="0" maxValue="258555.62"/>
    </cacheField>
    <cacheField name="工资小计" numFmtId="184">
      <sharedItems containsString="0" containsBlank="1" containsNumber="1" minValue="0" maxValue="4161868.5321676368"/>
    </cacheField>
    <cacheField name="其他" numFmtId="184">
      <sharedItems containsNonDate="0" containsString="0" containsBlank="1"/>
    </cacheField>
    <cacheField name="住宿补贴" numFmtId="184">
      <sharedItems containsString="0" containsBlank="1" containsNumber="1" containsInteger="1" minValue="0" maxValue="9040"/>
    </cacheField>
    <cacheField name="享有餐贴次数" numFmtId="184">
      <sharedItems containsString="0" containsBlank="1" containsNumber="1" containsInteger="1" minValue="0" maxValue="0"/>
    </cacheField>
    <cacheField name="伙食补贴" numFmtId="184">
      <sharedItems containsString="0" containsBlank="1" containsNumber="1" containsInteger="1" minValue="0" maxValue="360"/>
    </cacheField>
    <cacheField name="资职补贴" numFmtId="184">
      <sharedItems containsString="0" containsBlank="1" containsNumber="1" containsInteger="1" minValue="0" maxValue="9400"/>
    </cacheField>
    <cacheField name="工龄工资" numFmtId="184">
      <sharedItems containsString="0" containsBlank="1" containsNumber="1" containsInteger="1" minValue="0" maxValue="48310"/>
    </cacheField>
    <cacheField name="高温费" numFmtId="184">
      <sharedItems containsString="0" containsBlank="1" containsNumber="1" containsInteger="1" minValue="0" maxValue="0"/>
    </cacheField>
    <cacheField name="补贴" numFmtId="184">
      <sharedItems containsDate="1" containsString="0" containsBlank="1" containsMixedTypes="1" minDate="1899-12-31T00:00:00" maxDate="1900-01-10T10:14:04"/>
    </cacheField>
    <cacheField name="学历补贴" numFmtId="184">
      <sharedItems containsString="0" containsBlank="1" containsNumber="1" containsInteger="1" minValue="-2405" maxValue="100"/>
    </cacheField>
    <cacheField name="支付暂押" numFmtId="184">
      <sharedItems containsString="0" containsBlank="1" containsNumber="1" containsInteger="1" minValue="0" maxValue="0"/>
    </cacheField>
    <cacheField name="病假补贴" numFmtId="184">
      <sharedItems containsString="0" containsBlank="1" containsNumber="1" containsInteger="1" minValue="0" maxValue="0"/>
    </cacheField>
    <cacheField name="值班费" numFmtId="184">
      <sharedItems containsString="0" containsBlank="1" containsNumber="1" containsInteger="1" minValue="11" maxValue="7006"/>
    </cacheField>
    <cacheField name="奖励" numFmtId="184">
      <sharedItems containsString="0" containsBlank="1" containsNumber="1" minValue="-0.5" maxValue="23493.4"/>
    </cacheField>
    <cacheField name="社保补贴" numFmtId="184">
      <sharedItems containsString="0" containsBlank="1" containsNumber="1" minValue="517.5" maxValue="1552.5"/>
    </cacheField>
    <cacheField name="全勤奖金额" numFmtId="184">
      <sharedItems containsDate="1" containsString="0" containsBlank="1" containsMixedTypes="1" minDate="1899-12-31T00:00:00" maxDate="1899-12-30T00:00:00"/>
    </cacheField>
    <cacheField name="假期工资" numFmtId="184">
      <sharedItems containsString="0" containsBlank="1" containsNumber="1" minValue="182.4" maxValue="6196.4000000000005"/>
    </cacheField>
    <cacheField name="质量奖励" numFmtId="43">
      <sharedItems containsString="0" containsBlank="1" containsNumber="1" containsInteger="1" minValue="5" maxValue="496"/>
    </cacheField>
    <cacheField name="质量罚款" numFmtId="184">
      <sharedItems containsString="0" containsBlank="1" containsNumber="1" containsInteger="1" minValue="2" maxValue="2925"/>
    </cacheField>
    <cacheField name="绩效扣除" numFmtId="184">
      <sharedItems containsBlank="1" containsMixedTypes="1" containsNumber="1" containsInteger="1" minValue="77" maxValue="1000"/>
    </cacheField>
    <cacheField name="罚款扣款金额（迟到）" numFmtId="184">
      <sharedItems containsString="0" containsBlank="1" containsNumber="1" minValue="-479" maxValue="9228.2081818181796"/>
    </cacheField>
    <cacheField name="扣代付社保" numFmtId="184">
      <sharedItems containsString="0" containsBlank="1" containsNumber="1" minValue="105.30000000000018" maxValue="105.30000000000018"/>
    </cacheField>
    <cacheField name="扣款合计" numFmtId="184">
      <sharedItems containsString="0" containsBlank="1" containsNumber="1" minValue="-479" maxValue="22537.508181818179"/>
    </cacheField>
    <cacheField name="补贴奖励合计" numFmtId="184">
      <sharedItems containsString="0" containsBlank="1" containsNumber="1" minValue="-41" maxValue="199916.59000000005"/>
    </cacheField>
    <cacheField name="应发工资" numFmtId="184">
      <sharedItems containsString="0" containsBlank="1" containsNumber="1" minValue="250" maxValue="4348647.61398582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1">
  <r>
    <x v="0"/>
    <m/>
    <m/>
    <n v="37.56"/>
    <m/>
    <m/>
    <n v="186.78299999999999"/>
    <n v="7015.5694800000001"/>
    <m/>
    <n v="7015.5694800000001"/>
    <m/>
    <n v="0"/>
    <m/>
    <m/>
    <n v="7015.5694800000001"/>
    <m/>
    <m/>
    <m/>
    <m/>
    <n v="0"/>
    <n v="160"/>
    <m/>
    <m/>
    <m/>
    <m/>
    <m/>
    <m/>
    <m/>
    <m/>
    <n v="0"/>
    <m/>
    <m/>
    <m/>
    <n v="120"/>
    <m/>
    <m/>
    <n v="120"/>
    <n v="160"/>
    <n v="7055.5694800000001"/>
  </r>
  <r>
    <x v="0"/>
    <m/>
    <m/>
    <n v="35.25"/>
    <m/>
    <m/>
    <n v="185.15880000000001"/>
    <n v="6526.8477000000003"/>
    <m/>
    <n v="6526.8477000000003"/>
    <m/>
    <n v="0"/>
    <m/>
    <m/>
    <n v="6526.8477000000003"/>
    <m/>
    <m/>
    <m/>
    <m/>
    <n v="0"/>
    <n v="100"/>
    <m/>
    <m/>
    <m/>
    <m/>
    <m/>
    <m/>
    <m/>
    <m/>
    <n v="200"/>
    <m/>
    <m/>
    <m/>
    <n v="120"/>
    <m/>
    <m/>
    <n v="120"/>
    <n v="300"/>
    <n v="6706.8477000000003"/>
  </r>
  <r>
    <x v="0"/>
    <m/>
    <m/>
    <n v="40.380000000000003"/>
    <m/>
    <m/>
    <n v="185.15880000000001"/>
    <n v="7476.7123440000014"/>
    <m/>
    <n v="7476.7123440000014"/>
    <m/>
    <n v="0"/>
    <m/>
    <m/>
    <n v="7476.7123440000014"/>
    <m/>
    <m/>
    <m/>
    <m/>
    <n v="0"/>
    <n v="100"/>
    <m/>
    <m/>
    <m/>
    <m/>
    <m/>
    <m/>
    <m/>
    <m/>
    <n v="200"/>
    <m/>
    <m/>
    <m/>
    <n v="320"/>
    <m/>
    <m/>
    <n v="320"/>
    <n v="300"/>
    <n v="7456.7123440000014"/>
  </r>
  <r>
    <x v="0"/>
    <m/>
    <m/>
    <n v="37"/>
    <m/>
    <m/>
    <n v="186.78299999999999"/>
    <n v="6910.9709999999995"/>
    <m/>
    <n v="6910.9709999999995"/>
    <m/>
    <n v="0"/>
    <m/>
    <m/>
    <n v="6910.9709999999995"/>
    <m/>
    <m/>
    <m/>
    <m/>
    <n v="0"/>
    <n v="160"/>
    <m/>
    <m/>
    <m/>
    <m/>
    <m/>
    <m/>
    <m/>
    <m/>
    <n v="200"/>
    <m/>
    <m/>
    <m/>
    <n v="120"/>
    <m/>
    <m/>
    <n v="120"/>
    <n v="360"/>
    <n v="7150.9709999999995"/>
  </r>
  <r>
    <x v="1"/>
    <m/>
    <m/>
    <n v="41.06"/>
    <m/>
    <m/>
    <n v="165"/>
    <n v="6774.9000000000005"/>
    <m/>
    <n v="6774.9000000000005"/>
    <m/>
    <n v="0"/>
    <m/>
    <m/>
    <n v="6774.9000000000005"/>
    <m/>
    <m/>
    <m/>
    <m/>
    <n v="0"/>
    <n v="200"/>
    <m/>
    <m/>
    <m/>
    <m/>
    <m/>
    <m/>
    <m/>
    <m/>
    <n v="200"/>
    <m/>
    <m/>
    <m/>
    <m/>
    <m/>
    <m/>
    <n v="0"/>
    <n v="400"/>
    <n v="7174.9000000000005"/>
  </r>
  <r>
    <x v="1"/>
    <m/>
    <m/>
    <n v="41.69"/>
    <m/>
    <m/>
    <n v="170"/>
    <n v="7087.2999999999993"/>
    <m/>
    <n v="7087.2999999999993"/>
    <m/>
    <n v="0"/>
    <m/>
    <m/>
    <n v="7087.2999999999993"/>
    <m/>
    <m/>
    <m/>
    <m/>
    <n v="0"/>
    <n v="160"/>
    <m/>
    <m/>
    <m/>
    <m/>
    <m/>
    <m/>
    <m/>
    <m/>
    <n v="200"/>
    <m/>
    <m/>
    <m/>
    <m/>
    <m/>
    <m/>
    <n v="0"/>
    <n v="360"/>
    <n v="7447.2999999999993"/>
  </r>
  <r>
    <x v="1"/>
    <m/>
    <m/>
    <n v="43.94"/>
    <m/>
    <m/>
    <n v="165"/>
    <n v="7250.0999999999995"/>
    <m/>
    <n v="7250.0999999999995"/>
    <m/>
    <n v="0"/>
    <m/>
    <m/>
    <n v="7250.0999999999995"/>
    <m/>
    <m/>
    <m/>
    <m/>
    <n v="0"/>
    <n v="60"/>
    <m/>
    <m/>
    <m/>
    <m/>
    <m/>
    <m/>
    <m/>
    <m/>
    <n v="200"/>
    <m/>
    <m/>
    <n v="16"/>
    <m/>
    <m/>
    <m/>
    <n v="16"/>
    <n v="260"/>
    <n v="7494.0999999999995"/>
  </r>
  <r>
    <x v="1"/>
    <m/>
    <m/>
    <n v="39.130000000000003"/>
    <m/>
    <m/>
    <n v="170"/>
    <n v="6652.1"/>
    <m/>
    <n v="6652.1"/>
    <m/>
    <n v="0"/>
    <m/>
    <m/>
    <n v="6652.1"/>
    <m/>
    <m/>
    <m/>
    <m/>
    <n v="0"/>
    <n v="90"/>
    <m/>
    <m/>
    <m/>
    <m/>
    <m/>
    <m/>
    <m/>
    <m/>
    <n v="100"/>
    <m/>
    <m/>
    <m/>
    <m/>
    <m/>
    <m/>
    <n v="0"/>
    <n v="190"/>
    <n v="6842.1"/>
  </r>
  <r>
    <x v="1"/>
    <m/>
    <m/>
    <n v="37"/>
    <m/>
    <m/>
    <n v="165"/>
    <n v="6105"/>
    <m/>
    <n v="6105"/>
    <m/>
    <n v="0"/>
    <m/>
    <m/>
    <n v="6105"/>
    <m/>
    <m/>
    <m/>
    <m/>
    <n v="0"/>
    <n v="0"/>
    <m/>
    <m/>
    <m/>
    <m/>
    <m/>
    <m/>
    <m/>
    <m/>
    <n v="0"/>
    <m/>
    <n v="5"/>
    <n v="4"/>
    <m/>
    <m/>
    <m/>
    <n v="4"/>
    <n v="5"/>
    <n v="6106"/>
  </r>
  <r>
    <x v="1"/>
    <m/>
    <m/>
    <n v="39.75"/>
    <m/>
    <m/>
    <n v="175"/>
    <n v="6956.25"/>
    <m/>
    <n v="6956.25"/>
    <m/>
    <n v="0"/>
    <m/>
    <m/>
    <n v="6956.25"/>
    <m/>
    <m/>
    <m/>
    <m/>
    <n v="0"/>
    <n v="40"/>
    <m/>
    <m/>
    <m/>
    <m/>
    <m/>
    <m/>
    <m/>
    <m/>
    <n v="200"/>
    <m/>
    <m/>
    <m/>
    <m/>
    <m/>
    <m/>
    <n v="0"/>
    <n v="240"/>
    <n v="7196.25"/>
  </r>
  <r>
    <x v="1"/>
    <m/>
    <m/>
    <n v="41.75"/>
    <m/>
    <m/>
    <n v="150"/>
    <n v="6262.5"/>
    <m/>
    <n v="6262.5"/>
    <m/>
    <n v="0"/>
    <m/>
    <m/>
    <n v="6262.5"/>
    <m/>
    <m/>
    <m/>
    <m/>
    <n v="0"/>
    <n v="40"/>
    <m/>
    <m/>
    <m/>
    <m/>
    <m/>
    <m/>
    <m/>
    <m/>
    <n v="200"/>
    <m/>
    <m/>
    <n v="12"/>
    <m/>
    <m/>
    <m/>
    <n v="12"/>
    <n v="240"/>
    <n v="6490.5"/>
  </r>
  <r>
    <x v="2"/>
    <m/>
    <m/>
    <n v="45.75"/>
    <m/>
    <m/>
    <n v="190"/>
    <n v="8692.5"/>
    <m/>
    <n v="8692.5"/>
    <m/>
    <n v="0"/>
    <m/>
    <m/>
    <n v="8692.5"/>
    <m/>
    <m/>
    <m/>
    <m/>
    <n v="0"/>
    <n v="200"/>
    <m/>
    <m/>
    <m/>
    <m/>
    <m/>
    <m/>
    <m/>
    <m/>
    <n v="200"/>
    <m/>
    <m/>
    <m/>
    <m/>
    <m/>
    <m/>
    <n v="0"/>
    <n v="400"/>
    <n v="9092.5"/>
  </r>
  <r>
    <x v="2"/>
    <m/>
    <m/>
    <n v="49"/>
    <m/>
    <m/>
    <n v="180"/>
    <n v="8820"/>
    <m/>
    <n v="8820"/>
    <m/>
    <n v="0"/>
    <m/>
    <m/>
    <n v="8820"/>
    <m/>
    <m/>
    <m/>
    <m/>
    <n v="0"/>
    <n v="180"/>
    <m/>
    <m/>
    <m/>
    <m/>
    <m/>
    <m/>
    <m/>
    <m/>
    <n v="200"/>
    <m/>
    <m/>
    <m/>
    <m/>
    <m/>
    <m/>
    <n v="0"/>
    <n v="380"/>
    <n v="9200"/>
  </r>
  <r>
    <x v="2"/>
    <m/>
    <m/>
    <n v="44.75"/>
    <m/>
    <m/>
    <n v="190"/>
    <n v="8502.5"/>
    <m/>
    <n v="8502.5"/>
    <m/>
    <n v="0"/>
    <m/>
    <m/>
    <n v="8502.5"/>
    <m/>
    <m/>
    <m/>
    <m/>
    <n v="0"/>
    <n v="100"/>
    <m/>
    <m/>
    <m/>
    <m/>
    <m/>
    <m/>
    <m/>
    <m/>
    <n v="200"/>
    <m/>
    <m/>
    <m/>
    <m/>
    <m/>
    <m/>
    <n v="0"/>
    <n v="300"/>
    <n v="8802.5"/>
  </r>
  <r>
    <x v="2"/>
    <m/>
    <m/>
    <n v="40.75"/>
    <m/>
    <m/>
    <n v="185"/>
    <n v="7538.75"/>
    <m/>
    <n v="7538.75"/>
    <m/>
    <n v="0"/>
    <m/>
    <m/>
    <n v="7538.75"/>
    <m/>
    <m/>
    <m/>
    <m/>
    <n v="0"/>
    <n v="120"/>
    <m/>
    <m/>
    <m/>
    <m/>
    <m/>
    <m/>
    <m/>
    <m/>
    <n v="200"/>
    <m/>
    <m/>
    <m/>
    <m/>
    <m/>
    <m/>
    <n v="0"/>
    <n v="320"/>
    <n v="7858.75"/>
  </r>
  <r>
    <x v="2"/>
    <m/>
    <m/>
    <n v="44.38"/>
    <m/>
    <m/>
    <n v="185"/>
    <n v="8210.3000000000011"/>
    <m/>
    <n v="8210.3000000000011"/>
    <m/>
    <n v="0"/>
    <m/>
    <m/>
    <n v="8210.3000000000011"/>
    <m/>
    <m/>
    <m/>
    <m/>
    <n v="0"/>
    <n v="100"/>
    <m/>
    <m/>
    <m/>
    <m/>
    <m/>
    <m/>
    <m/>
    <m/>
    <n v="200"/>
    <m/>
    <m/>
    <m/>
    <m/>
    <m/>
    <m/>
    <n v="0"/>
    <n v="300"/>
    <n v="8510.3000000000011"/>
  </r>
  <r>
    <x v="2"/>
    <m/>
    <m/>
    <n v="40.75"/>
    <m/>
    <m/>
    <n v="170"/>
    <n v="6927.5"/>
    <m/>
    <n v="6927.5"/>
    <m/>
    <n v="0"/>
    <m/>
    <m/>
    <n v="6927.5"/>
    <m/>
    <m/>
    <m/>
    <m/>
    <n v="0"/>
    <n v="40"/>
    <m/>
    <m/>
    <m/>
    <m/>
    <m/>
    <m/>
    <m/>
    <m/>
    <n v="200"/>
    <m/>
    <m/>
    <m/>
    <m/>
    <m/>
    <m/>
    <n v="0"/>
    <n v="240"/>
    <n v="7167.5"/>
  </r>
  <r>
    <x v="2"/>
    <m/>
    <m/>
    <n v="40"/>
    <m/>
    <m/>
    <n v="170"/>
    <n v="6800"/>
    <m/>
    <n v="6800"/>
    <m/>
    <n v="0"/>
    <m/>
    <m/>
    <n v="6800"/>
    <m/>
    <m/>
    <m/>
    <m/>
    <n v="0"/>
    <n v="40"/>
    <m/>
    <m/>
    <m/>
    <m/>
    <m/>
    <m/>
    <m/>
    <m/>
    <n v="200"/>
    <m/>
    <m/>
    <m/>
    <m/>
    <m/>
    <m/>
    <n v="0"/>
    <n v="240"/>
    <n v="7040"/>
  </r>
  <r>
    <x v="2"/>
    <m/>
    <m/>
    <n v="37.5"/>
    <m/>
    <m/>
    <n v="180"/>
    <n v="6750"/>
    <m/>
    <n v="6750"/>
    <m/>
    <n v="0"/>
    <m/>
    <m/>
    <n v="6750"/>
    <m/>
    <m/>
    <m/>
    <m/>
    <n v="0"/>
    <n v="40"/>
    <m/>
    <n v="400"/>
    <m/>
    <m/>
    <m/>
    <m/>
    <m/>
    <m/>
    <n v="200"/>
    <m/>
    <m/>
    <m/>
    <m/>
    <m/>
    <m/>
    <n v="0"/>
    <n v="640"/>
    <n v="7390"/>
  </r>
  <r>
    <x v="2"/>
    <m/>
    <m/>
    <n v="25.88"/>
    <m/>
    <m/>
    <n v="170"/>
    <n v="4399.5999999999995"/>
    <m/>
    <n v="4399.5999999999995"/>
    <m/>
    <n v="0"/>
    <m/>
    <m/>
    <n v="4399.5999999999995"/>
    <m/>
    <m/>
    <m/>
    <m/>
    <n v="0"/>
    <n v="120"/>
    <m/>
    <m/>
    <m/>
    <m/>
    <m/>
    <m/>
    <m/>
    <m/>
    <m/>
    <m/>
    <m/>
    <m/>
    <m/>
    <m/>
    <m/>
    <n v="0"/>
    <n v="120"/>
    <n v="4519.5999999999995"/>
  </r>
  <r>
    <x v="2"/>
    <m/>
    <m/>
    <m/>
    <m/>
    <n v="1550"/>
    <m/>
    <n v="1550"/>
    <m/>
    <n v="1550"/>
    <m/>
    <n v="0"/>
    <m/>
    <m/>
    <n v="1550"/>
    <m/>
    <m/>
    <m/>
    <m/>
    <n v="0"/>
    <m/>
    <m/>
    <m/>
    <m/>
    <m/>
    <m/>
    <m/>
    <m/>
    <m/>
    <m/>
    <m/>
    <m/>
    <m/>
    <m/>
    <m/>
    <m/>
    <n v="0"/>
    <n v="0"/>
    <n v="1550"/>
  </r>
  <r>
    <x v="2"/>
    <m/>
    <m/>
    <m/>
    <m/>
    <n v="1000"/>
    <m/>
    <n v="1000"/>
    <m/>
    <n v="1000"/>
    <m/>
    <n v="0"/>
    <m/>
    <m/>
    <n v="1000"/>
    <m/>
    <m/>
    <m/>
    <m/>
    <n v="0"/>
    <m/>
    <m/>
    <n v="320"/>
    <m/>
    <m/>
    <m/>
    <m/>
    <m/>
    <m/>
    <m/>
    <m/>
    <m/>
    <m/>
    <m/>
    <m/>
    <m/>
    <n v="0"/>
    <n v="320"/>
    <n v="1320"/>
  </r>
  <r>
    <x v="2"/>
    <m/>
    <m/>
    <m/>
    <m/>
    <n v="1200"/>
    <m/>
    <n v="1200"/>
    <m/>
    <n v="1200"/>
    <m/>
    <n v="0"/>
    <m/>
    <m/>
    <n v="1200"/>
    <m/>
    <m/>
    <m/>
    <m/>
    <n v="0"/>
    <m/>
    <m/>
    <m/>
    <m/>
    <m/>
    <m/>
    <m/>
    <m/>
    <m/>
    <m/>
    <m/>
    <m/>
    <m/>
    <m/>
    <m/>
    <m/>
    <n v="0"/>
    <n v="0"/>
    <n v="1200"/>
  </r>
  <r>
    <x v="2"/>
    <m/>
    <m/>
    <m/>
    <m/>
    <n v="4600"/>
    <m/>
    <n v="4600"/>
    <m/>
    <n v="4600"/>
    <m/>
    <n v="0"/>
    <m/>
    <m/>
    <n v="4600"/>
    <m/>
    <m/>
    <m/>
    <m/>
    <n v="0"/>
    <m/>
    <m/>
    <m/>
    <m/>
    <m/>
    <m/>
    <m/>
    <m/>
    <m/>
    <m/>
    <m/>
    <m/>
    <m/>
    <m/>
    <m/>
    <m/>
    <n v="0"/>
    <n v="0"/>
    <n v="4600"/>
  </r>
  <r>
    <x v="2"/>
    <m/>
    <m/>
    <m/>
    <m/>
    <n v="1000"/>
    <m/>
    <n v="1000"/>
    <m/>
    <n v="1000"/>
    <m/>
    <n v="0"/>
    <m/>
    <m/>
    <n v="1000"/>
    <m/>
    <m/>
    <m/>
    <m/>
    <n v="0"/>
    <m/>
    <m/>
    <n v="400"/>
    <m/>
    <m/>
    <m/>
    <m/>
    <m/>
    <m/>
    <m/>
    <m/>
    <m/>
    <m/>
    <m/>
    <m/>
    <m/>
    <n v="0"/>
    <n v="400"/>
    <n v="1400"/>
  </r>
  <r>
    <x v="3"/>
    <m/>
    <m/>
    <n v="39.56"/>
    <m/>
    <m/>
    <n v="170.42467138523801"/>
    <n v="6742.0000000000164"/>
    <m/>
    <n v="6742.0000000000164"/>
    <m/>
    <n v="0"/>
    <m/>
    <m/>
    <n v="6742.0000000000164"/>
    <m/>
    <m/>
    <m/>
    <m/>
    <n v="0"/>
    <n v="80"/>
    <m/>
    <m/>
    <m/>
    <m/>
    <m/>
    <m/>
    <m/>
    <m/>
    <n v="200"/>
    <m/>
    <m/>
    <n v="10"/>
    <m/>
    <m/>
    <m/>
    <n v="10"/>
    <n v="280"/>
    <n v="7012.0000000000164"/>
  </r>
  <r>
    <x v="3"/>
    <m/>
    <m/>
    <n v="40.31"/>
    <m/>
    <m/>
    <n v="163.55742991813401"/>
    <n v="6592.9999999999818"/>
    <m/>
    <n v="6592.9999999999818"/>
    <m/>
    <n v="0"/>
    <m/>
    <m/>
    <n v="6592.9999999999818"/>
    <m/>
    <m/>
    <m/>
    <m/>
    <n v="0"/>
    <n v="140"/>
    <m/>
    <m/>
    <m/>
    <m/>
    <m/>
    <m/>
    <m/>
    <m/>
    <n v="200"/>
    <m/>
    <m/>
    <m/>
    <m/>
    <m/>
    <m/>
    <n v="0"/>
    <n v="340"/>
    <n v="6932.9999999999818"/>
  </r>
  <r>
    <x v="3"/>
    <m/>
    <m/>
    <n v="37.94"/>
    <m/>
    <m/>
    <n v="144.965735371639"/>
    <n v="5499.9999999999836"/>
    <m/>
    <n v="5499.9999999999836"/>
    <m/>
    <n v="0"/>
    <m/>
    <m/>
    <n v="5499.9999999999836"/>
    <m/>
    <m/>
    <m/>
    <m/>
    <n v="0"/>
    <n v="0"/>
    <m/>
    <m/>
    <m/>
    <m/>
    <m/>
    <m/>
    <m/>
    <m/>
    <n v="0"/>
    <m/>
    <m/>
    <m/>
    <m/>
    <m/>
    <m/>
    <n v="0"/>
    <n v="0"/>
    <n v="5499.9999999999836"/>
  </r>
  <r>
    <x v="3"/>
    <m/>
    <m/>
    <n v="20.88"/>
    <m/>
    <m/>
    <n v="130.747126436782"/>
    <n v="2730.0000000000082"/>
    <m/>
    <n v="2730.0000000000082"/>
    <m/>
    <n v="0"/>
    <m/>
    <m/>
    <n v="2730.0000000000082"/>
    <m/>
    <m/>
    <m/>
    <m/>
    <n v="0"/>
    <n v="0"/>
    <m/>
    <m/>
    <m/>
    <m/>
    <m/>
    <m/>
    <m/>
    <m/>
    <n v="0"/>
    <m/>
    <m/>
    <m/>
    <m/>
    <m/>
    <m/>
    <n v="0"/>
    <n v="0"/>
    <n v="2730.0000000000082"/>
  </r>
  <r>
    <x v="3"/>
    <m/>
    <m/>
    <n v="37.19"/>
    <m/>
    <m/>
    <n v="157.91879537510101"/>
    <n v="5873.0000000000064"/>
    <m/>
    <n v="5873.0000000000064"/>
    <m/>
    <n v="0"/>
    <m/>
    <m/>
    <n v="5873.0000000000064"/>
    <m/>
    <m/>
    <m/>
    <m/>
    <n v="0"/>
    <n v="0"/>
    <m/>
    <m/>
    <m/>
    <m/>
    <m/>
    <m/>
    <m/>
    <m/>
    <n v="200"/>
    <m/>
    <m/>
    <m/>
    <m/>
    <m/>
    <m/>
    <n v="0"/>
    <n v="200"/>
    <n v="6073.0000000000064"/>
  </r>
  <r>
    <x v="3"/>
    <m/>
    <m/>
    <n v="37.44"/>
    <m/>
    <m/>
    <n v="147.059294871795"/>
    <n v="5505.9000000000042"/>
    <m/>
    <n v="5505.9000000000042"/>
    <m/>
    <n v="0"/>
    <m/>
    <m/>
    <n v="5505.9000000000042"/>
    <m/>
    <m/>
    <m/>
    <m/>
    <n v="0"/>
    <n v="0"/>
    <m/>
    <m/>
    <m/>
    <m/>
    <m/>
    <m/>
    <m/>
    <m/>
    <n v="200"/>
    <m/>
    <m/>
    <m/>
    <m/>
    <m/>
    <m/>
    <n v="0"/>
    <n v="200"/>
    <n v="5705.9000000000042"/>
  </r>
  <r>
    <x v="3"/>
    <m/>
    <m/>
    <n v="34.56"/>
    <m/>
    <m/>
    <n v="162.03703703703701"/>
    <n v="5599.9999999999991"/>
    <m/>
    <n v="5599.9999999999991"/>
    <m/>
    <n v="0"/>
    <m/>
    <m/>
    <n v="5599.9999999999991"/>
    <m/>
    <m/>
    <m/>
    <m/>
    <n v="0"/>
    <n v="160"/>
    <m/>
    <m/>
    <m/>
    <m/>
    <m/>
    <m/>
    <m/>
    <m/>
    <n v="0"/>
    <m/>
    <m/>
    <n v="6"/>
    <m/>
    <m/>
    <m/>
    <n v="6"/>
    <n v="160"/>
    <n v="5753.9999999999991"/>
  </r>
  <r>
    <x v="3"/>
    <m/>
    <m/>
    <n v="38.75"/>
    <m/>
    <m/>
    <n v="183.22580645161301"/>
    <n v="7100.0000000000045"/>
    <m/>
    <n v="7100.0000000000045"/>
    <m/>
    <n v="0"/>
    <m/>
    <m/>
    <n v="7100.0000000000045"/>
    <m/>
    <m/>
    <m/>
    <m/>
    <n v="0"/>
    <n v="200"/>
    <m/>
    <m/>
    <m/>
    <m/>
    <m/>
    <m/>
    <m/>
    <m/>
    <n v="200"/>
    <m/>
    <n v="5"/>
    <m/>
    <m/>
    <m/>
    <m/>
    <n v="0"/>
    <n v="405"/>
    <n v="7505.0000000000045"/>
  </r>
  <r>
    <x v="3"/>
    <m/>
    <m/>
    <n v="39.25"/>
    <m/>
    <m/>
    <n v="178.343949044586"/>
    <n v="7000"/>
    <m/>
    <n v="7000"/>
    <m/>
    <n v="0"/>
    <m/>
    <m/>
    <n v="7000"/>
    <m/>
    <m/>
    <m/>
    <m/>
    <n v="0"/>
    <n v="40"/>
    <m/>
    <m/>
    <m/>
    <m/>
    <m/>
    <m/>
    <m/>
    <m/>
    <n v="200"/>
    <m/>
    <m/>
    <n v="30"/>
    <m/>
    <m/>
    <m/>
    <n v="30"/>
    <n v="240"/>
    <n v="7210"/>
  </r>
  <r>
    <x v="3"/>
    <m/>
    <m/>
    <n v="40.75"/>
    <m/>
    <m/>
    <n v="139.877300613497"/>
    <n v="5700.0000000000027"/>
    <m/>
    <n v="5700.0000000000027"/>
    <m/>
    <n v="0"/>
    <m/>
    <m/>
    <n v="5700.0000000000027"/>
    <m/>
    <m/>
    <m/>
    <m/>
    <n v="0"/>
    <n v="0"/>
    <m/>
    <m/>
    <m/>
    <m/>
    <m/>
    <m/>
    <m/>
    <m/>
    <n v="200"/>
    <m/>
    <m/>
    <m/>
    <m/>
    <m/>
    <m/>
    <n v="0"/>
    <n v="200"/>
    <n v="5900.0000000000027"/>
  </r>
  <r>
    <x v="3"/>
    <m/>
    <m/>
    <n v="40.5"/>
    <m/>
    <m/>
    <n v="138.272839506173"/>
    <n v="5600.0500000000065"/>
    <m/>
    <n v="5600.0500000000065"/>
    <m/>
    <n v="0"/>
    <m/>
    <m/>
    <n v="5600.0500000000065"/>
    <m/>
    <m/>
    <m/>
    <m/>
    <n v="0"/>
    <n v="0"/>
    <m/>
    <m/>
    <m/>
    <m/>
    <m/>
    <m/>
    <m/>
    <m/>
    <n v="200"/>
    <m/>
    <n v="25"/>
    <n v="2"/>
    <m/>
    <m/>
    <m/>
    <n v="2"/>
    <n v="225"/>
    <n v="5823.0500000000065"/>
  </r>
  <r>
    <x v="3"/>
    <m/>
    <m/>
    <n v="40.69"/>
    <m/>
    <m/>
    <n v="181.887441631851"/>
    <n v="7401.0000000000173"/>
    <m/>
    <n v="7401.0000000000173"/>
    <m/>
    <n v="0"/>
    <m/>
    <m/>
    <n v="7401.0000000000173"/>
    <m/>
    <m/>
    <m/>
    <m/>
    <n v="0"/>
    <n v="120"/>
    <m/>
    <m/>
    <m/>
    <m/>
    <m/>
    <m/>
    <m/>
    <m/>
    <n v="200"/>
    <m/>
    <m/>
    <m/>
    <m/>
    <m/>
    <m/>
    <n v="0"/>
    <n v="320"/>
    <n v="7721.0000000000173"/>
  </r>
  <r>
    <x v="3"/>
    <m/>
    <m/>
    <n v="38.56"/>
    <m/>
    <m/>
    <n v="163.381742738589"/>
    <n v="6299.9999999999918"/>
    <m/>
    <n v="6299.9999999999918"/>
    <m/>
    <n v="0"/>
    <m/>
    <m/>
    <n v="6299.9999999999918"/>
    <m/>
    <m/>
    <m/>
    <m/>
    <n v="0"/>
    <n v="0"/>
    <m/>
    <m/>
    <m/>
    <m/>
    <m/>
    <m/>
    <m/>
    <m/>
    <n v="0"/>
    <m/>
    <m/>
    <n v="26"/>
    <m/>
    <m/>
    <m/>
    <n v="26"/>
    <n v="0"/>
    <n v="6273.9999999999918"/>
  </r>
  <r>
    <x v="3"/>
    <m/>
    <m/>
    <n v="40.56"/>
    <m/>
    <m/>
    <n v="155.32544378698199"/>
    <n v="6299.99999999999"/>
    <m/>
    <n v="6299.99999999999"/>
    <m/>
    <n v="0"/>
    <m/>
    <m/>
    <n v="6299.99999999999"/>
    <m/>
    <m/>
    <m/>
    <m/>
    <n v="0"/>
    <n v="0"/>
    <m/>
    <m/>
    <m/>
    <m/>
    <m/>
    <m/>
    <m/>
    <m/>
    <n v="200"/>
    <m/>
    <m/>
    <n v="4"/>
    <m/>
    <m/>
    <m/>
    <n v="4"/>
    <n v="200"/>
    <n v="6495.99999999999"/>
  </r>
  <r>
    <x v="3"/>
    <m/>
    <m/>
    <n v="12.44"/>
    <m/>
    <m/>
    <n v="128.617363344051"/>
    <n v="1599.9999999999943"/>
    <m/>
    <n v="1599.9999999999943"/>
    <m/>
    <n v="0"/>
    <m/>
    <m/>
    <n v="1599.9999999999943"/>
    <m/>
    <m/>
    <m/>
    <m/>
    <n v="0"/>
    <n v="0"/>
    <m/>
    <m/>
    <m/>
    <m/>
    <m/>
    <m/>
    <m/>
    <m/>
    <n v="0"/>
    <m/>
    <m/>
    <m/>
    <m/>
    <m/>
    <m/>
    <n v="0"/>
    <n v="0"/>
    <n v="1599.9999999999943"/>
  </r>
  <r>
    <x v="3"/>
    <m/>
    <m/>
    <n v="31"/>
    <m/>
    <m/>
    <n v="135.48387096774201"/>
    <n v="4200.0000000000018"/>
    <m/>
    <n v="4200.0000000000018"/>
    <m/>
    <n v="0"/>
    <m/>
    <m/>
    <n v="4200.0000000000018"/>
    <m/>
    <m/>
    <m/>
    <m/>
    <n v="0"/>
    <n v="0"/>
    <m/>
    <m/>
    <m/>
    <m/>
    <m/>
    <m/>
    <m/>
    <m/>
    <n v="0"/>
    <m/>
    <m/>
    <m/>
    <m/>
    <m/>
    <m/>
    <n v="0"/>
    <n v="0"/>
    <n v="4200.0000000000018"/>
  </r>
  <r>
    <x v="3"/>
    <m/>
    <m/>
    <n v="26.38"/>
    <m/>
    <m/>
    <n v="159.36315390447299"/>
    <n v="4203.9999999999973"/>
    <m/>
    <n v="4203.9999999999973"/>
    <m/>
    <n v="0"/>
    <m/>
    <m/>
    <n v="4203.9999999999973"/>
    <m/>
    <m/>
    <m/>
    <m/>
    <n v="0"/>
    <n v="0"/>
    <m/>
    <m/>
    <m/>
    <m/>
    <m/>
    <m/>
    <m/>
    <m/>
    <n v="0"/>
    <m/>
    <m/>
    <m/>
    <m/>
    <m/>
    <m/>
    <n v="0"/>
    <n v="0"/>
    <n v="4203.9999999999973"/>
  </r>
  <r>
    <x v="3"/>
    <m/>
    <m/>
    <n v="35.880000000000003"/>
    <m/>
    <m/>
    <n v="179.40356744704599"/>
    <n v="6437.0000000000109"/>
    <m/>
    <n v="6437.0000000000109"/>
    <m/>
    <n v="0"/>
    <m/>
    <m/>
    <n v="6437.0000000000109"/>
    <m/>
    <m/>
    <m/>
    <m/>
    <n v="0"/>
    <n v="0"/>
    <m/>
    <m/>
    <m/>
    <m/>
    <m/>
    <m/>
    <m/>
    <m/>
    <n v="200"/>
    <m/>
    <m/>
    <m/>
    <m/>
    <m/>
    <m/>
    <n v="0"/>
    <n v="200"/>
    <n v="6637.0000000000109"/>
  </r>
  <r>
    <x v="3"/>
    <m/>
    <m/>
    <n v="37.31"/>
    <m/>
    <m/>
    <n v="175.28812650763899"/>
    <n v="6540.0000000000109"/>
    <m/>
    <n v="6540.0000000000109"/>
    <m/>
    <n v="0"/>
    <m/>
    <m/>
    <n v="6540.0000000000109"/>
    <m/>
    <m/>
    <m/>
    <m/>
    <n v="0"/>
    <n v="200"/>
    <m/>
    <m/>
    <m/>
    <m/>
    <m/>
    <m/>
    <m/>
    <m/>
    <n v="200"/>
    <m/>
    <n v="10"/>
    <n v="6"/>
    <m/>
    <m/>
    <m/>
    <n v="6"/>
    <n v="410"/>
    <n v="6944.0000000000109"/>
  </r>
  <r>
    <x v="3"/>
    <m/>
    <m/>
    <n v="40.25"/>
    <m/>
    <m/>
    <n v="154.29440993788799"/>
    <n v="6210.3499999999913"/>
    <m/>
    <n v="6210.3499999999913"/>
    <m/>
    <n v="0"/>
    <m/>
    <m/>
    <n v="6210.3499999999913"/>
    <m/>
    <m/>
    <m/>
    <m/>
    <n v="0"/>
    <n v="0"/>
    <m/>
    <m/>
    <m/>
    <m/>
    <m/>
    <m/>
    <m/>
    <m/>
    <n v="200"/>
    <m/>
    <m/>
    <n v="2"/>
    <m/>
    <m/>
    <m/>
    <n v="2"/>
    <n v="200"/>
    <n v="6408.3499999999913"/>
  </r>
  <r>
    <x v="3"/>
    <m/>
    <m/>
    <n v="39.94"/>
    <m/>
    <m/>
    <n v="172.75913870806201"/>
    <n v="6899.9999999999964"/>
    <m/>
    <n v="6899.9999999999964"/>
    <m/>
    <n v="0"/>
    <m/>
    <m/>
    <n v="6899.9999999999964"/>
    <m/>
    <m/>
    <m/>
    <m/>
    <n v="0"/>
    <n v="60"/>
    <m/>
    <m/>
    <m/>
    <m/>
    <m/>
    <m/>
    <m/>
    <m/>
    <n v="200"/>
    <m/>
    <m/>
    <n v="16"/>
    <m/>
    <m/>
    <m/>
    <n v="16"/>
    <n v="260"/>
    <n v="7143.9999999999964"/>
  </r>
  <r>
    <x v="3"/>
    <m/>
    <m/>
    <n v="35.630000000000003"/>
    <m/>
    <m/>
    <n v="165.59079427448799"/>
    <n v="5900.0000000000073"/>
    <m/>
    <n v="5900.0000000000073"/>
    <m/>
    <n v="0"/>
    <m/>
    <m/>
    <n v="5900.0000000000073"/>
    <m/>
    <m/>
    <m/>
    <m/>
    <n v="0"/>
    <n v="0"/>
    <m/>
    <m/>
    <m/>
    <m/>
    <m/>
    <m/>
    <m/>
    <m/>
    <n v="200"/>
    <m/>
    <m/>
    <m/>
    <m/>
    <m/>
    <m/>
    <n v="0"/>
    <n v="200"/>
    <n v="6100.0000000000073"/>
  </r>
  <r>
    <x v="3"/>
    <m/>
    <m/>
    <n v="31.56"/>
    <m/>
    <m/>
    <n v="175.22179974651499"/>
    <n v="5530.0000000000127"/>
    <m/>
    <n v="5530.0000000000127"/>
    <m/>
    <n v="0"/>
    <m/>
    <m/>
    <n v="5530.0000000000127"/>
    <m/>
    <m/>
    <m/>
    <m/>
    <n v="0"/>
    <n v="0"/>
    <m/>
    <m/>
    <m/>
    <m/>
    <m/>
    <m/>
    <m/>
    <m/>
    <n v="0"/>
    <m/>
    <m/>
    <m/>
    <m/>
    <m/>
    <m/>
    <n v="0"/>
    <n v="0"/>
    <n v="5530.0000000000127"/>
  </r>
  <r>
    <x v="3"/>
    <m/>
    <m/>
    <n v="40.25"/>
    <m/>
    <m/>
    <n v="177.19751552795"/>
    <n v="7132.199999999988"/>
    <m/>
    <n v="7132.199999999988"/>
    <m/>
    <n v="0"/>
    <m/>
    <m/>
    <n v="7132.199999999988"/>
    <m/>
    <m/>
    <m/>
    <m/>
    <n v="0"/>
    <n v="40"/>
    <m/>
    <m/>
    <m/>
    <m/>
    <m/>
    <m/>
    <m/>
    <m/>
    <n v="200"/>
    <m/>
    <m/>
    <m/>
    <m/>
    <m/>
    <m/>
    <n v="0"/>
    <n v="240"/>
    <n v="7372.199999999988"/>
  </r>
  <r>
    <x v="3"/>
    <m/>
    <m/>
    <n v="43.5"/>
    <m/>
    <m/>
    <n v="180.45977011494301"/>
    <n v="7850.0000000000209"/>
    <m/>
    <n v="7850.0000000000209"/>
    <m/>
    <n v="0"/>
    <m/>
    <m/>
    <n v="7850.0000000000209"/>
    <m/>
    <m/>
    <m/>
    <m/>
    <n v="0"/>
    <n v="80"/>
    <m/>
    <m/>
    <m/>
    <m/>
    <m/>
    <m/>
    <m/>
    <m/>
    <n v="200"/>
    <m/>
    <m/>
    <m/>
    <m/>
    <m/>
    <m/>
    <n v="0"/>
    <n v="280"/>
    <n v="8130.0000000000209"/>
  </r>
  <r>
    <x v="3"/>
    <m/>
    <m/>
    <n v="42.75"/>
    <m/>
    <m/>
    <n v="173.65847953216399"/>
    <n v="7423.9000000000106"/>
    <m/>
    <n v="7423.9000000000106"/>
    <m/>
    <n v="0"/>
    <m/>
    <m/>
    <n v="7423.9000000000106"/>
    <m/>
    <m/>
    <m/>
    <m/>
    <n v="0"/>
    <n v="60"/>
    <m/>
    <m/>
    <m/>
    <m/>
    <m/>
    <m/>
    <m/>
    <m/>
    <n v="200"/>
    <m/>
    <m/>
    <m/>
    <m/>
    <m/>
    <m/>
    <n v="0"/>
    <n v="260"/>
    <n v="7683.9000000000106"/>
  </r>
  <r>
    <x v="3"/>
    <m/>
    <m/>
    <n v="35.31"/>
    <m/>
    <m/>
    <n v="172.75559331634099"/>
    <n v="6100.0000000000009"/>
    <m/>
    <n v="6100.0000000000009"/>
    <m/>
    <n v="0"/>
    <m/>
    <m/>
    <n v="6100.0000000000009"/>
    <m/>
    <m/>
    <m/>
    <m/>
    <n v="0"/>
    <n v="40"/>
    <m/>
    <m/>
    <m/>
    <m/>
    <m/>
    <m/>
    <m/>
    <m/>
    <n v="100"/>
    <m/>
    <m/>
    <n v="22"/>
    <m/>
    <m/>
    <m/>
    <n v="22"/>
    <n v="140"/>
    <n v="6218.0000000000009"/>
  </r>
  <r>
    <x v="3"/>
    <m/>
    <m/>
    <n v="35.75"/>
    <m/>
    <m/>
    <n v="155.188811188811"/>
    <n v="5547.9999999999936"/>
    <m/>
    <n v="5547.9999999999936"/>
    <m/>
    <n v="0"/>
    <m/>
    <m/>
    <n v="5547.9999999999936"/>
    <m/>
    <m/>
    <m/>
    <m/>
    <n v="0"/>
    <n v="20"/>
    <m/>
    <m/>
    <m/>
    <m/>
    <m/>
    <m/>
    <m/>
    <m/>
    <n v="200"/>
    <m/>
    <n v="5"/>
    <m/>
    <m/>
    <m/>
    <m/>
    <n v="0"/>
    <n v="225"/>
    <n v="5772.9999999999936"/>
  </r>
  <r>
    <x v="3"/>
    <m/>
    <m/>
    <n v="40.31"/>
    <m/>
    <m/>
    <n v="163.11089059786701"/>
    <n v="6575.00000000002"/>
    <m/>
    <n v="6575.00000000002"/>
    <m/>
    <n v="0"/>
    <m/>
    <m/>
    <n v="6575.00000000002"/>
    <m/>
    <m/>
    <m/>
    <m/>
    <n v="0"/>
    <n v="40"/>
    <m/>
    <m/>
    <m/>
    <m/>
    <m/>
    <m/>
    <m/>
    <m/>
    <n v="200"/>
    <m/>
    <m/>
    <m/>
    <m/>
    <m/>
    <m/>
    <n v="0"/>
    <n v="240"/>
    <n v="6815.00000000002"/>
  </r>
  <r>
    <x v="3"/>
    <m/>
    <m/>
    <n v="43.38"/>
    <m/>
    <m/>
    <n v="179.80636237897599"/>
    <n v="7799.9999999999791"/>
    <m/>
    <n v="7799.9999999999791"/>
    <m/>
    <n v="0"/>
    <m/>
    <m/>
    <n v="7799.9999999999791"/>
    <m/>
    <m/>
    <m/>
    <m/>
    <n v="0"/>
    <n v="80"/>
    <m/>
    <m/>
    <m/>
    <m/>
    <m/>
    <m/>
    <m/>
    <m/>
    <n v="200"/>
    <m/>
    <m/>
    <m/>
    <m/>
    <m/>
    <m/>
    <n v="0"/>
    <n v="280"/>
    <n v="8079.9999999999791"/>
  </r>
  <r>
    <x v="3"/>
    <m/>
    <m/>
    <n v="34.5"/>
    <m/>
    <m/>
    <n v="162.31884057971001"/>
    <n v="5599.9999999999955"/>
    <m/>
    <n v="5599.9999999999955"/>
    <m/>
    <n v="0"/>
    <m/>
    <m/>
    <n v="5599.9999999999955"/>
    <m/>
    <m/>
    <m/>
    <m/>
    <n v="0"/>
    <n v="0"/>
    <m/>
    <m/>
    <m/>
    <m/>
    <m/>
    <m/>
    <m/>
    <m/>
    <n v="0"/>
    <m/>
    <m/>
    <n v="4"/>
    <m/>
    <m/>
    <m/>
    <n v="4"/>
    <n v="0"/>
    <n v="5595.9999999999955"/>
  </r>
  <r>
    <x v="3"/>
    <m/>
    <m/>
    <n v="39.880000000000003"/>
    <m/>
    <m/>
    <n v="151.35406218655999"/>
    <n v="6036.0000000000127"/>
    <m/>
    <n v="6036.0000000000127"/>
    <m/>
    <n v="0"/>
    <m/>
    <m/>
    <n v="6036.0000000000127"/>
    <m/>
    <m/>
    <m/>
    <m/>
    <n v="0"/>
    <n v="0"/>
    <m/>
    <m/>
    <m/>
    <m/>
    <m/>
    <m/>
    <m/>
    <m/>
    <n v="200"/>
    <m/>
    <m/>
    <m/>
    <m/>
    <m/>
    <m/>
    <n v="0"/>
    <n v="200"/>
    <n v="6236.0000000000127"/>
  </r>
  <r>
    <x v="3"/>
    <m/>
    <m/>
    <n v="38.630000000000003"/>
    <m/>
    <m/>
    <n v="173.07791871602399"/>
    <n v="6686.0000000000073"/>
    <m/>
    <n v="6686.0000000000073"/>
    <m/>
    <n v="0"/>
    <m/>
    <m/>
    <n v="6686.0000000000073"/>
    <m/>
    <m/>
    <m/>
    <m/>
    <n v="0"/>
    <n v="0"/>
    <m/>
    <m/>
    <m/>
    <m/>
    <m/>
    <m/>
    <m/>
    <m/>
    <n v="200"/>
    <m/>
    <m/>
    <m/>
    <m/>
    <m/>
    <m/>
    <n v="0"/>
    <n v="200"/>
    <n v="6886.0000000000073"/>
  </r>
  <r>
    <x v="3"/>
    <m/>
    <m/>
    <n v="38.130000000000003"/>
    <m/>
    <m/>
    <n v="159.97901914503001"/>
    <n v="6099.9999999999945"/>
    <m/>
    <n v="6099.9999999999945"/>
    <m/>
    <n v="0"/>
    <m/>
    <m/>
    <n v="6099.9999999999945"/>
    <m/>
    <m/>
    <m/>
    <m/>
    <n v="0"/>
    <n v="0"/>
    <m/>
    <m/>
    <m/>
    <m/>
    <m/>
    <m/>
    <m/>
    <m/>
    <n v="0"/>
    <m/>
    <m/>
    <n v="6"/>
    <m/>
    <m/>
    <m/>
    <n v="6"/>
    <n v="0"/>
    <n v="6093.9999999999945"/>
  </r>
  <r>
    <x v="3"/>
    <m/>
    <m/>
    <n v="43.38"/>
    <m/>
    <m/>
    <n v="172.890733056708"/>
    <n v="7499.9999999999936"/>
    <m/>
    <n v="7499.9999999999936"/>
    <m/>
    <n v="0"/>
    <m/>
    <m/>
    <n v="7499.9999999999936"/>
    <m/>
    <m/>
    <m/>
    <m/>
    <n v="0"/>
    <n v="40"/>
    <m/>
    <m/>
    <m/>
    <m/>
    <m/>
    <m/>
    <m/>
    <m/>
    <n v="200"/>
    <m/>
    <m/>
    <m/>
    <m/>
    <m/>
    <m/>
    <n v="0"/>
    <n v="240"/>
    <n v="7739.9999999999936"/>
  </r>
  <r>
    <x v="3"/>
    <m/>
    <m/>
    <n v="35"/>
    <m/>
    <m/>
    <n v="172.05714285714299"/>
    <n v="6022.0000000000045"/>
    <m/>
    <n v="6022.0000000000045"/>
    <m/>
    <n v="0"/>
    <m/>
    <m/>
    <n v="6022.0000000000045"/>
    <m/>
    <m/>
    <m/>
    <m/>
    <n v="0"/>
    <n v="20"/>
    <m/>
    <m/>
    <m/>
    <m/>
    <m/>
    <m/>
    <m/>
    <m/>
    <n v="200"/>
    <m/>
    <m/>
    <n v="10"/>
    <m/>
    <m/>
    <m/>
    <n v="10"/>
    <n v="220"/>
    <n v="6232.0000000000045"/>
  </r>
  <r>
    <x v="3"/>
    <m/>
    <m/>
    <n v="40.25"/>
    <m/>
    <m/>
    <n v="159.00621118012401"/>
    <n v="6399.9999999999918"/>
    <m/>
    <n v="6399.9999999999918"/>
    <m/>
    <n v="0"/>
    <m/>
    <m/>
    <n v="6399.9999999999918"/>
    <m/>
    <m/>
    <m/>
    <m/>
    <n v="0"/>
    <n v="0"/>
    <m/>
    <m/>
    <m/>
    <m/>
    <m/>
    <m/>
    <m/>
    <m/>
    <n v="200"/>
    <m/>
    <m/>
    <n v="30"/>
    <m/>
    <m/>
    <m/>
    <n v="30"/>
    <n v="200"/>
    <n v="6569.9999999999918"/>
  </r>
  <r>
    <x v="3"/>
    <m/>
    <m/>
    <n v="39.5"/>
    <m/>
    <m/>
    <n v="167.088607594937"/>
    <n v="6600.0000000000118"/>
    <m/>
    <n v="6600.0000000000118"/>
    <m/>
    <n v="0"/>
    <m/>
    <m/>
    <n v="6600.0000000000118"/>
    <m/>
    <m/>
    <m/>
    <m/>
    <n v="0"/>
    <n v="20"/>
    <m/>
    <m/>
    <m/>
    <m/>
    <m/>
    <m/>
    <m/>
    <m/>
    <n v="200"/>
    <m/>
    <m/>
    <n v="24"/>
    <m/>
    <m/>
    <m/>
    <n v="24"/>
    <n v="220"/>
    <n v="6796.0000000000118"/>
  </r>
  <r>
    <x v="3"/>
    <m/>
    <m/>
    <n v="43.38"/>
    <m/>
    <m/>
    <n v="167.89326878745999"/>
    <n v="7283.2100000000146"/>
    <m/>
    <n v="7283.2100000000146"/>
    <m/>
    <n v="0"/>
    <m/>
    <m/>
    <n v="7283.2100000000146"/>
    <m/>
    <m/>
    <m/>
    <m/>
    <n v="0"/>
    <n v="0"/>
    <m/>
    <m/>
    <m/>
    <m/>
    <m/>
    <m/>
    <m/>
    <m/>
    <n v="200"/>
    <m/>
    <m/>
    <m/>
    <m/>
    <m/>
    <m/>
    <n v="0"/>
    <n v="200"/>
    <n v="7483.2100000000146"/>
  </r>
  <r>
    <x v="3"/>
    <m/>
    <m/>
    <n v="40.5"/>
    <m/>
    <m/>
    <n v="179.50617283950601"/>
    <n v="7269.9999999999936"/>
    <m/>
    <n v="7269.9999999999936"/>
    <m/>
    <n v="0"/>
    <m/>
    <m/>
    <n v="7269.9999999999936"/>
    <m/>
    <m/>
    <m/>
    <m/>
    <n v="0"/>
    <n v="120"/>
    <m/>
    <m/>
    <m/>
    <m/>
    <m/>
    <m/>
    <m/>
    <m/>
    <n v="200"/>
    <m/>
    <m/>
    <n v="32"/>
    <m/>
    <m/>
    <m/>
    <n v="32"/>
    <n v="320"/>
    <n v="7557.9999999999936"/>
  </r>
  <r>
    <x v="3"/>
    <m/>
    <m/>
    <n v="37.31"/>
    <m/>
    <m/>
    <n v="167.54221388367699"/>
    <n v="6250.9999999999891"/>
    <m/>
    <n v="6250.9999999999891"/>
    <m/>
    <n v="0"/>
    <m/>
    <m/>
    <n v="6250.9999999999891"/>
    <m/>
    <m/>
    <m/>
    <m/>
    <n v="0"/>
    <n v="0"/>
    <m/>
    <m/>
    <m/>
    <m/>
    <m/>
    <m/>
    <m/>
    <m/>
    <n v="200"/>
    <m/>
    <m/>
    <n v="6"/>
    <m/>
    <m/>
    <m/>
    <n v="6"/>
    <n v="200"/>
    <n v="6444.9999999999891"/>
  </r>
  <r>
    <x v="3"/>
    <m/>
    <m/>
    <n v="10.38"/>
    <m/>
    <m/>
    <n v="125.2408477842"/>
    <n v="1299.9999999999961"/>
    <m/>
    <n v="1299.9999999999961"/>
    <m/>
    <n v="0"/>
    <m/>
    <m/>
    <n v="1299.9999999999961"/>
    <m/>
    <m/>
    <m/>
    <m/>
    <n v="0"/>
    <n v="0"/>
    <m/>
    <m/>
    <m/>
    <m/>
    <m/>
    <m/>
    <m/>
    <m/>
    <n v="0"/>
    <m/>
    <m/>
    <m/>
    <m/>
    <m/>
    <m/>
    <n v="0"/>
    <n v="0"/>
    <n v="1299.9999999999961"/>
  </r>
  <r>
    <x v="3"/>
    <m/>
    <m/>
    <n v="42.44"/>
    <m/>
    <m/>
    <n v="186.14514608859599"/>
    <n v="7900.0000000000136"/>
    <m/>
    <n v="7900.0000000000136"/>
    <m/>
    <n v="0"/>
    <m/>
    <m/>
    <n v="7900.0000000000136"/>
    <m/>
    <m/>
    <m/>
    <m/>
    <n v="0"/>
    <n v="200"/>
    <m/>
    <m/>
    <m/>
    <m/>
    <m/>
    <m/>
    <m/>
    <m/>
    <n v="200"/>
    <m/>
    <m/>
    <m/>
    <m/>
    <m/>
    <m/>
    <n v="0"/>
    <n v="400"/>
    <n v="8300.0000000000146"/>
  </r>
  <r>
    <x v="3"/>
    <m/>
    <m/>
    <n v="36.06"/>
    <m/>
    <m/>
    <n v="160.84303937881299"/>
    <n v="5799.9999999999964"/>
    <m/>
    <n v="5799.9999999999964"/>
    <m/>
    <n v="0"/>
    <m/>
    <m/>
    <n v="5799.9999999999964"/>
    <m/>
    <m/>
    <m/>
    <m/>
    <n v="0"/>
    <n v="0"/>
    <m/>
    <m/>
    <m/>
    <m/>
    <m/>
    <m/>
    <m/>
    <m/>
    <n v="200"/>
    <m/>
    <n v="16"/>
    <m/>
    <m/>
    <m/>
    <m/>
    <n v="0"/>
    <n v="216"/>
    <n v="6015.9999999999964"/>
  </r>
  <r>
    <x v="3"/>
    <m/>
    <m/>
    <n v="35.880000000000003"/>
    <m/>
    <m/>
    <n v="151.92307692307699"/>
    <n v="5451.0000000000027"/>
    <m/>
    <n v="5451.0000000000027"/>
    <m/>
    <n v="0"/>
    <m/>
    <m/>
    <n v="5451.0000000000027"/>
    <m/>
    <m/>
    <m/>
    <m/>
    <n v="0"/>
    <n v="40"/>
    <m/>
    <m/>
    <m/>
    <m/>
    <m/>
    <m/>
    <m/>
    <m/>
    <n v="200"/>
    <m/>
    <m/>
    <m/>
    <m/>
    <m/>
    <m/>
    <n v="0"/>
    <n v="240"/>
    <n v="5691.0000000000027"/>
  </r>
  <r>
    <x v="3"/>
    <m/>
    <m/>
    <n v="39"/>
    <m/>
    <m/>
    <n v="162.05128205128199"/>
    <n v="6319.9999999999973"/>
    <m/>
    <n v="6319.9999999999973"/>
    <m/>
    <n v="0"/>
    <m/>
    <m/>
    <n v="6319.9999999999973"/>
    <m/>
    <m/>
    <m/>
    <m/>
    <n v="0"/>
    <n v="120"/>
    <m/>
    <m/>
    <m/>
    <m/>
    <m/>
    <m/>
    <m/>
    <m/>
    <n v="200"/>
    <m/>
    <m/>
    <n v="2"/>
    <m/>
    <m/>
    <m/>
    <n v="2"/>
    <n v="320"/>
    <n v="6637.9999999999973"/>
  </r>
  <r>
    <x v="3"/>
    <m/>
    <m/>
    <n v="34.25"/>
    <m/>
    <m/>
    <n v="143.15328467153299"/>
    <n v="4903.0000000000045"/>
    <m/>
    <n v="4903.0000000000045"/>
    <m/>
    <n v="0"/>
    <m/>
    <m/>
    <n v="4903.0000000000045"/>
    <m/>
    <m/>
    <m/>
    <m/>
    <n v="0"/>
    <n v="0"/>
    <m/>
    <m/>
    <m/>
    <m/>
    <m/>
    <m/>
    <m/>
    <m/>
    <n v="100"/>
    <m/>
    <m/>
    <m/>
    <m/>
    <m/>
    <m/>
    <n v="0"/>
    <n v="100"/>
    <n v="5003.0000000000045"/>
  </r>
  <r>
    <x v="3"/>
    <m/>
    <m/>
    <n v="39.5"/>
    <m/>
    <m/>
    <n v="141.76835443037999"/>
    <n v="5599.8500000000095"/>
    <m/>
    <n v="5599.8500000000095"/>
    <m/>
    <n v="0"/>
    <m/>
    <m/>
    <n v="5599.8500000000095"/>
    <m/>
    <m/>
    <m/>
    <m/>
    <n v="0"/>
    <n v="0"/>
    <m/>
    <m/>
    <m/>
    <m/>
    <m/>
    <m/>
    <m/>
    <m/>
    <n v="200"/>
    <m/>
    <m/>
    <n v="34"/>
    <m/>
    <m/>
    <m/>
    <n v="34"/>
    <n v="200"/>
    <n v="5765.8500000000095"/>
  </r>
  <r>
    <x v="3"/>
    <m/>
    <m/>
    <n v="34.5"/>
    <m/>
    <m/>
    <n v="171.01449275362299"/>
    <n v="5899.9999999999927"/>
    <m/>
    <n v="5899.9999999999927"/>
    <m/>
    <n v="0"/>
    <m/>
    <m/>
    <n v="5899.9999999999927"/>
    <m/>
    <m/>
    <m/>
    <m/>
    <n v="0"/>
    <n v="40"/>
    <m/>
    <m/>
    <m/>
    <m/>
    <m/>
    <m/>
    <m/>
    <m/>
    <n v="200"/>
    <m/>
    <m/>
    <m/>
    <m/>
    <m/>
    <m/>
    <n v="0"/>
    <n v="240"/>
    <n v="6139.9999999999927"/>
  </r>
  <r>
    <x v="3"/>
    <m/>
    <m/>
    <n v="39.75"/>
    <m/>
    <m/>
    <n v="164.57861635220101"/>
    <n v="6541.99999999999"/>
    <m/>
    <n v="6541.99999999999"/>
    <m/>
    <n v="0"/>
    <m/>
    <m/>
    <n v="6541.99999999999"/>
    <m/>
    <m/>
    <m/>
    <m/>
    <n v="0"/>
    <n v="60"/>
    <m/>
    <m/>
    <m/>
    <m/>
    <m/>
    <m/>
    <m/>
    <m/>
    <n v="0"/>
    <m/>
    <m/>
    <n v="2"/>
    <m/>
    <m/>
    <m/>
    <n v="2"/>
    <n v="60"/>
    <n v="6599.99999999999"/>
  </r>
  <r>
    <x v="3"/>
    <m/>
    <m/>
    <n v="38.25"/>
    <m/>
    <m/>
    <n v="149.403921568627"/>
    <n v="5714.6999999999825"/>
    <m/>
    <n v="5714.6999999999825"/>
    <m/>
    <n v="0"/>
    <m/>
    <m/>
    <n v="5714.6999999999825"/>
    <m/>
    <m/>
    <m/>
    <m/>
    <n v="0"/>
    <n v="0"/>
    <m/>
    <m/>
    <m/>
    <m/>
    <m/>
    <m/>
    <m/>
    <m/>
    <n v="200"/>
    <m/>
    <m/>
    <m/>
    <m/>
    <m/>
    <m/>
    <n v="0"/>
    <n v="200"/>
    <n v="5914.6999999999825"/>
  </r>
  <r>
    <x v="3"/>
    <m/>
    <m/>
    <n v="32.56"/>
    <m/>
    <m/>
    <n v="139.74201474201499"/>
    <n v="4550.0000000000082"/>
    <m/>
    <n v="4550.0000000000082"/>
    <m/>
    <n v="0"/>
    <m/>
    <m/>
    <n v="4550.0000000000082"/>
    <m/>
    <m/>
    <m/>
    <m/>
    <n v="0"/>
    <n v="0"/>
    <m/>
    <m/>
    <m/>
    <m/>
    <m/>
    <m/>
    <m/>
    <m/>
    <n v="0"/>
    <m/>
    <m/>
    <n v="2"/>
    <m/>
    <m/>
    <m/>
    <n v="2"/>
    <n v="0"/>
    <n v="4548.0000000000082"/>
  </r>
  <r>
    <x v="3"/>
    <m/>
    <m/>
    <n v="19.559999999999999"/>
    <m/>
    <m/>
    <n v="168.71165644171799"/>
    <n v="3300.0000000000036"/>
    <m/>
    <n v="3300.0000000000036"/>
    <m/>
    <n v="0"/>
    <m/>
    <m/>
    <n v="3300.0000000000036"/>
    <m/>
    <m/>
    <m/>
    <m/>
    <n v="0"/>
    <n v="40"/>
    <m/>
    <m/>
    <m/>
    <m/>
    <m/>
    <m/>
    <m/>
    <m/>
    <n v="0"/>
    <n v="798"/>
    <m/>
    <n v="10"/>
    <m/>
    <m/>
    <m/>
    <n v="10"/>
    <n v="838"/>
    <n v="4128.0000000000036"/>
  </r>
  <r>
    <x v="3"/>
    <m/>
    <m/>
    <n v="39.19"/>
    <m/>
    <m/>
    <n v="174.151569277877"/>
    <n v="6824.9999999999991"/>
    <m/>
    <n v="6824.9999999999991"/>
    <m/>
    <n v="0"/>
    <m/>
    <m/>
    <n v="6824.9999999999991"/>
    <m/>
    <m/>
    <m/>
    <m/>
    <n v="0"/>
    <n v="0"/>
    <m/>
    <m/>
    <m/>
    <m/>
    <m/>
    <m/>
    <m/>
    <m/>
    <n v="200"/>
    <m/>
    <m/>
    <m/>
    <m/>
    <m/>
    <m/>
    <n v="0"/>
    <n v="200"/>
    <n v="7024.9999999999991"/>
  </r>
  <r>
    <x v="3"/>
    <m/>
    <m/>
    <n v="43"/>
    <m/>
    <m/>
    <n v="183.720930232558"/>
    <n v="7899.9999999999945"/>
    <m/>
    <n v="7899.9999999999945"/>
    <m/>
    <n v="0"/>
    <m/>
    <m/>
    <n v="7899.9999999999945"/>
    <m/>
    <m/>
    <m/>
    <m/>
    <n v="0"/>
    <n v="0"/>
    <m/>
    <m/>
    <m/>
    <m/>
    <m/>
    <m/>
    <m/>
    <m/>
    <n v="200"/>
    <m/>
    <m/>
    <m/>
    <m/>
    <m/>
    <m/>
    <n v="0"/>
    <n v="200"/>
    <n v="8099.9999999999945"/>
  </r>
  <r>
    <x v="3"/>
    <m/>
    <m/>
    <n v="38.69"/>
    <m/>
    <m/>
    <n v="170.586714913414"/>
    <n v="6599.9999999999873"/>
    <m/>
    <n v="6599.9999999999873"/>
    <m/>
    <n v="0"/>
    <m/>
    <m/>
    <n v="6599.9999999999873"/>
    <m/>
    <m/>
    <m/>
    <m/>
    <n v="0"/>
    <n v="20"/>
    <m/>
    <m/>
    <m/>
    <m/>
    <m/>
    <m/>
    <m/>
    <m/>
    <n v="100"/>
    <m/>
    <m/>
    <n v="2"/>
    <m/>
    <m/>
    <m/>
    <n v="2"/>
    <n v="120"/>
    <n v="6717.9999999999873"/>
  </r>
  <r>
    <x v="3"/>
    <m/>
    <m/>
    <n v="39.56"/>
    <m/>
    <m/>
    <n v="164.53488372093"/>
    <n v="6508.9999999999909"/>
    <m/>
    <n v="6508.9999999999909"/>
    <m/>
    <n v="0"/>
    <m/>
    <m/>
    <n v="6508.9999999999909"/>
    <m/>
    <m/>
    <m/>
    <m/>
    <n v="0"/>
    <n v="200"/>
    <m/>
    <m/>
    <m/>
    <m/>
    <m/>
    <m/>
    <m/>
    <m/>
    <n v="200"/>
    <m/>
    <m/>
    <m/>
    <m/>
    <m/>
    <m/>
    <n v="0"/>
    <n v="400"/>
    <n v="6908.9999999999909"/>
  </r>
  <r>
    <x v="3"/>
    <m/>
    <m/>
    <n v="5.81"/>
    <m/>
    <m/>
    <n v="137.69363166953499"/>
    <n v="799.99999999999829"/>
    <m/>
    <n v="799.99999999999829"/>
    <m/>
    <n v="0"/>
    <m/>
    <m/>
    <n v="799.99999999999829"/>
    <m/>
    <m/>
    <m/>
    <m/>
    <n v="0"/>
    <n v="0"/>
    <m/>
    <m/>
    <m/>
    <m/>
    <m/>
    <m/>
    <m/>
    <m/>
    <n v="0"/>
    <m/>
    <m/>
    <m/>
    <m/>
    <m/>
    <m/>
    <n v="0"/>
    <n v="0"/>
    <n v="799.99999999999829"/>
  </r>
  <r>
    <x v="3"/>
    <m/>
    <m/>
    <n v="35.94"/>
    <m/>
    <m/>
    <n v="162.60434056761301"/>
    <n v="5844.0000000000109"/>
    <m/>
    <n v="5844.0000000000109"/>
    <m/>
    <n v="0"/>
    <m/>
    <m/>
    <n v="5844.0000000000109"/>
    <m/>
    <m/>
    <m/>
    <m/>
    <n v="0"/>
    <n v="0"/>
    <m/>
    <m/>
    <m/>
    <m/>
    <m/>
    <m/>
    <m/>
    <m/>
    <n v="200"/>
    <m/>
    <m/>
    <n v="18"/>
    <m/>
    <m/>
    <m/>
    <n v="18"/>
    <n v="200"/>
    <n v="6026.0000000000109"/>
  </r>
  <r>
    <x v="3"/>
    <m/>
    <m/>
    <n v="39.56"/>
    <m/>
    <m/>
    <n v="177.95753286147601"/>
    <n v="7039.9999999999918"/>
    <m/>
    <n v="7039.9999999999918"/>
    <m/>
    <n v="0"/>
    <m/>
    <m/>
    <n v="7039.9999999999918"/>
    <m/>
    <m/>
    <m/>
    <m/>
    <n v="0"/>
    <n v="40"/>
    <m/>
    <m/>
    <m/>
    <m/>
    <m/>
    <m/>
    <m/>
    <m/>
    <n v="200"/>
    <m/>
    <m/>
    <m/>
    <m/>
    <m/>
    <m/>
    <n v="0"/>
    <n v="240"/>
    <n v="7279.9999999999918"/>
  </r>
  <r>
    <x v="3"/>
    <m/>
    <m/>
    <n v="40.06"/>
    <m/>
    <m/>
    <n v="164.503245132302"/>
    <n v="6590.0000000000182"/>
    <m/>
    <n v="6590.0000000000182"/>
    <m/>
    <n v="0"/>
    <m/>
    <m/>
    <n v="6590.0000000000182"/>
    <m/>
    <m/>
    <m/>
    <m/>
    <n v="0"/>
    <n v="100"/>
    <m/>
    <m/>
    <m/>
    <m/>
    <m/>
    <m/>
    <m/>
    <m/>
    <n v="200"/>
    <m/>
    <m/>
    <n v="34"/>
    <m/>
    <m/>
    <m/>
    <n v="34"/>
    <n v="300"/>
    <n v="6856.0000000000182"/>
  </r>
  <r>
    <x v="3"/>
    <m/>
    <m/>
    <n v="37.630000000000003"/>
    <m/>
    <m/>
    <n v="165.85171405793201"/>
    <n v="6240.9999999999818"/>
    <m/>
    <n v="6240.9999999999818"/>
    <m/>
    <n v="0"/>
    <m/>
    <m/>
    <n v="6240.9999999999818"/>
    <m/>
    <m/>
    <m/>
    <m/>
    <n v="0"/>
    <n v="20"/>
    <m/>
    <m/>
    <m/>
    <m/>
    <m/>
    <m/>
    <m/>
    <m/>
    <n v="200"/>
    <m/>
    <m/>
    <n v="8"/>
    <m/>
    <m/>
    <m/>
    <n v="8"/>
    <n v="220"/>
    <n v="6452.9999999999818"/>
  </r>
  <r>
    <x v="3"/>
    <m/>
    <m/>
    <n v="27.44"/>
    <m/>
    <m/>
    <n v="150.18221574344"/>
    <n v="4120.9999999999936"/>
    <m/>
    <n v="4120.9999999999936"/>
    <m/>
    <n v="0"/>
    <m/>
    <m/>
    <n v="4120.9999999999936"/>
    <m/>
    <m/>
    <m/>
    <m/>
    <n v="0"/>
    <n v="0"/>
    <m/>
    <m/>
    <m/>
    <m/>
    <m/>
    <m/>
    <m/>
    <m/>
    <n v="0"/>
    <m/>
    <n v="5"/>
    <n v="14"/>
    <m/>
    <m/>
    <m/>
    <n v="14"/>
    <n v="5"/>
    <n v="4111.9999999999936"/>
  </r>
  <r>
    <x v="3"/>
    <m/>
    <m/>
    <n v="40.56"/>
    <m/>
    <m/>
    <n v="156.85404339250499"/>
    <n v="6362.0000000000027"/>
    <m/>
    <n v="6362.0000000000027"/>
    <m/>
    <n v="0"/>
    <m/>
    <m/>
    <n v="6362.0000000000027"/>
    <m/>
    <m/>
    <m/>
    <m/>
    <n v="0"/>
    <n v="0"/>
    <m/>
    <m/>
    <m/>
    <m/>
    <m/>
    <m/>
    <m/>
    <m/>
    <n v="200"/>
    <m/>
    <m/>
    <m/>
    <m/>
    <m/>
    <m/>
    <n v="0"/>
    <n v="200"/>
    <n v="6562.0000000000027"/>
  </r>
  <r>
    <x v="3"/>
    <m/>
    <m/>
    <n v="40.31"/>
    <m/>
    <m/>
    <n v="162.83800545770299"/>
    <n v="6564.0000000000082"/>
    <m/>
    <n v="6564.0000000000082"/>
    <m/>
    <n v="0"/>
    <m/>
    <m/>
    <n v="6564.0000000000082"/>
    <m/>
    <m/>
    <m/>
    <m/>
    <n v="0"/>
    <n v="0"/>
    <m/>
    <m/>
    <m/>
    <m/>
    <m/>
    <m/>
    <m/>
    <m/>
    <n v="100"/>
    <m/>
    <m/>
    <m/>
    <m/>
    <m/>
    <m/>
    <n v="0"/>
    <n v="100"/>
    <n v="6664.0000000000082"/>
  </r>
  <r>
    <x v="3"/>
    <m/>
    <m/>
    <n v="39.94"/>
    <m/>
    <m/>
    <n v="167.75162744116199"/>
    <n v="6700.0000000000091"/>
    <m/>
    <n v="6700.0000000000091"/>
    <m/>
    <n v="0"/>
    <m/>
    <m/>
    <n v="6700.0000000000091"/>
    <m/>
    <m/>
    <m/>
    <m/>
    <n v="0"/>
    <n v="20"/>
    <m/>
    <m/>
    <m/>
    <m/>
    <m/>
    <m/>
    <m/>
    <m/>
    <n v="200"/>
    <m/>
    <m/>
    <n v="28"/>
    <m/>
    <m/>
    <m/>
    <n v="28"/>
    <n v="220"/>
    <n v="6892.0000000000091"/>
  </r>
  <r>
    <x v="3"/>
    <m/>
    <m/>
    <n v="8.94"/>
    <m/>
    <m/>
    <n v="173.37807606263999"/>
    <n v="1550.0000000000014"/>
    <m/>
    <n v="1550.0000000000014"/>
    <m/>
    <n v="0"/>
    <m/>
    <m/>
    <n v="1550.0000000000014"/>
    <m/>
    <m/>
    <m/>
    <m/>
    <n v="0"/>
    <n v="40"/>
    <m/>
    <m/>
    <m/>
    <m/>
    <m/>
    <m/>
    <m/>
    <m/>
    <n v="0"/>
    <m/>
    <m/>
    <m/>
    <m/>
    <m/>
    <m/>
    <n v="0"/>
    <n v="40"/>
    <n v="1590.0000000000014"/>
  </r>
  <r>
    <x v="3"/>
    <m/>
    <m/>
    <n v="42.88"/>
    <m/>
    <m/>
    <n v="153.91791044776099"/>
    <n v="6599.9999999999918"/>
    <m/>
    <n v="6599.9999999999918"/>
    <m/>
    <n v="0"/>
    <m/>
    <m/>
    <n v="6599.9999999999918"/>
    <m/>
    <m/>
    <m/>
    <m/>
    <n v="0"/>
    <n v="0"/>
    <m/>
    <m/>
    <m/>
    <m/>
    <m/>
    <m/>
    <m/>
    <m/>
    <n v="100"/>
    <m/>
    <m/>
    <m/>
    <m/>
    <m/>
    <m/>
    <n v="0"/>
    <n v="100"/>
    <n v="6699.9999999999918"/>
  </r>
  <r>
    <x v="3"/>
    <m/>
    <m/>
    <n v="42.25"/>
    <m/>
    <m/>
    <n v="160.757396449704"/>
    <n v="6791.9999999999945"/>
    <m/>
    <n v="6791.9999999999945"/>
    <m/>
    <n v="0"/>
    <m/>
    <m/>
    <n v="6791.9999999999945"/>
    <m/>
    <m/>
    <m/>
    <m/>
    <n v="0"/>
    <n v="160"/>
    <m/>
    <m/>
    <m/>
    <m/>
    <m/>
    <m/>
    <m/>
    <m/>
    <n v="200"/>
    <m/>
    <m/>
    <n v="2"/>
    <m/>
    <m/>
    <m/>
    <n v="2"/>
    <n v="360"/>
    <n v="7149.9999999999945"/>
  </r>
  <r>
    <x v="3"/>
    <m/>
    <m/>
    <n v="38.06"/>
    <m/>
    <m/>
    <n v="153.78349973725699"/>
    <n v="5853.0000000000009"/>
    <m/>
    <n v="5853.0000000000009"/>
    <m/>
    <n v="0"/>
    <m/>
    <m/>
    <n v="5853.0000000000009"/>
    <m/>
    <m/>
    <m/>
    <m/>
    <n v="0"/>
    <n v="100"/>
    <m/>
    <m/>
    <m/>
    <m/>
    <m/>
    <m/>
    <m/>
    <m/>
    <n v="200"/>
    <m/>
    <m/>
    <m/>
    <m/>
    <m/>
    <m/>
    <n v="0"/>
    <n v="300"/>
    <n v="6153.0000000000009"/>
  </r>
  <r>
    <x v="3"/>
    <m/>
    <m/>
    <n v="34"/>
    <m/>
    <m/>
    <n v="168.029411764706"/>
    <n v="5713.0000000000036"/>
    <m/>
    <n v="5713.0000000000036"/>
    <m/>
    <n v="0"/>
    <m/>
    <m/>
    <n v="5713.0000000000036"/>
    <m/>
    <m/>
    <m/>
    <m/>
    <n v="0"/>
    <n v="120"/>
    <m/>
    <m/>
    <m/>
    <m/>
    <m/>
    <m/>
    <m/>
    <m/>
    <n v="0"/>
    <m/>
    <m/>
    <m/>
    <m/>
    <m/>
    <m/>
    <n v="0"/>
    <n v="120"/>
    <n v="5833.0000000000036"/>
  </r>
  <r>
    <x v="3"/>
    <m/>
    <m/>
    <n v="41.38"/>
    <m/>
    <m/>
    <n v="160.65732237796001"/>
    <n v="6647.9999999999854"/>
    <m/>
    <n v="6647.9999999999854"/>
    <m/>
    <n v="0"/>
    <m/>
    <m/>
    <n v="6647.9999999999854"/>
    <m/>
    <m/>
    <m/>
    <m/>
    <n v="0"/>
    <n v="60"/>
    <m/>
    <m/>
    <m/>
    <m/>
    <m/>
    <m/>
    <m/>
    <m/>
    <n v="200"/>
    <m/>
    <m/>
    <m/>
    <m/>
    <m/>
    <m/>
    <n v="0"/>
    <n v="260"/>
    <n v="6907.9999999999854"/>
  </r>
  <r>
    <x v="3"/>
    <m/>
    <m/>
    <n v="35.880000000000003"/>
    <m/>
    <m/>
    <n v="164.43701226309901"/>
    <n v="5899.9999999999927"/>
    <m/>
    <n v="5899.9999999999927"/>
    <m/>
    <n v="0"/>
    <m/>
    <m/>
    <n v="5899.9999999999927"/>
    <m/>
    <m/>
    <m/>
    <m/>
    <n v="0"/>
    <n v="0"/>
    <m/>
    <m/>
    <m/>
    <m/>
    <m/>
    <m/>
    <m/>
    <m/>
    <n v="200"/>
    <m/>
    <m/>
    <n v="8"/>
    <m/>
    <m/>
    <m/>
    <n v="8"/>
    <n v="200"/>
    <n v="6091.9999999999927"/>
  </r>
  <r>
    <x v="3"/>
    <m/>
    <m/>
    <n v="36.75"/>
    <m/>
    <m/>
    <n v="155.67346938775501"/>
    <n v="5720.9999999999964"/>
    <m/>
    <n v="5720.9999999999964"/>
    <m/>
    <n v="0"/>
    <m/>
    <m/>
    <n v="5720.9999999999964"/>
    <m/>
    <m/>
    <m/>
    <m/>
    <n v="0"/>
    <n v="60"/>
    <m/>
    <m/>
    <m/>
    <m/>
    <m/>
    <m/>
    <m/>
    <m/>
    <n v="200"/>
    <m/>
    <n v="15"/>
    <n v="6"/>
    <m/>
    <m/>
    <m/>
    <n v="6"/>
    <n v="275"/>
    <n v="5989.9999999999964"/>
  </r>
  <r>
    <x v="3"/>
    <m/>
    <m/>
    <n v="35.19"/>
    <m/>
    <m/>
    <n v="166.93378800795699"/>
    <n v="5874.400000000006"/>
    <m/>
    <n v="5874.400000000006"/>
    <m/>
    <n v="0"/>
    <m/>
    <m/>
    <n v="5874.400000000006"/>
    <m/>
    <m/>
    <m/>
    <m/>
    <n v="0"/>
    <n v="60"/>
    <m/>
    <m/>
    <m/>
    <m/>
    <m/>
    <m/>
    <m/>
    <m/>
    <n v="200"/>
    <m/>
    <n v="20"/>
    <n v="6"/>
    <m/>
    <m/>
    <m/>
    <n v="6"/>
    <n v="280"/>
    <n v="6148.400000000006"/>
  </r>
  <r>
    <x v="3"/>
    <m/>
    <m/>
    <n v="35.56"/>
    <m/>
    <m/>
    <n v="153.796400449944"/>
    <n v="5469.0000000000091"/>
    <m/>
    <n v="5469.0000000000091"/>
    <m/>
    <n v="0"/>
    <m/>
    <m/>
    <n v="5469.0000000000091"/>
    <m/>
    <m/>
    <m/>
    <m/>
    <n v="0"/>
    <n v="60"/>
    <m/>
    <m/>
    <m/>
    <m/>
    <m/>
    <m/>
    <m/>
    <m/>
    <n v="200"/>
    <m/>
    <n v="15"/>
    <n v="6"/>
    <m/>
    <m/>
    <m/>
    <n v="6"/>
    <n v="275"/>
    <n v="5738.0000000000091"/>
  </r>
  <r>
    <x v="3"/>
    <m/>
    <m/>
    <n v="39.44"/>
    <m/>
    <m/>
    <n v="173.14908722109499"/>
    <n v="6828.9999999999864"/>
    <m/>
    <n v="6828.9999999999864"/>
    <m/>
    <n v="0"/>
    <m/>
    <m/>
    <n v="6828.9999999999864"/>
    <m/>
    <m/>
    <m/>
    <m/>
    <n v="0"/>
    <n v="80"/>
    <m/>
    <m/>
    <m/>
    <m/>
    <m/>
    <m/>
    <m/>
    <m/>
    <n v="200"/>
    <m/>
    <m/>
    <m/>
    <m/>
    <m/>
    <m/>
    <n v="0"/>
    <n v="280"/>
    <n v="7108.9999999999864"/>
  </r>
  <r>
    <x v="3"/>
    <m/>
    <m/>
    <n v="37.75"/>
    <m/>
    <m/>
    <n v="145.695364238411"/>
    <n v="5500.0000000000155"/>
    <m/>
    <n v="5500.0000000000155"/>
    <m/>
    <n v="0"/>
    <m/>
    <m/>
    <n v="5500.0000000000155"/>
    <m/>
    <m/>
    <m/>
    <m/>
    <n v="0"/>
    <n v="0"/>
    <m/>
    <m/>
    <m/>
    <m/>
    <m/>
    <m/>
    <m/>
    <m/>
    <n v="100"/>
    <m/>
    <m/>
    <m/>
    <m/>
    <m/>
    <m/>
    <n v="0"/>
    <n v="100"/>
    <n v="5600.0000000000155"/>
  </r>
  <r>
    <x v="3"/>
    <m/>
    <m/>
    <n v="37.5"/>
    <m/>
    <m/>
    <n v="178.08"/>
    <n v="6678.0000000000009"/>
    <m/>
    <n v="6678.0000000000009"/>
    <m/>
    <n v="0"/>
    <m/>
    <m/>
    <n v="6678.0000000000009"/>
    <m/>
    <m/>
    <m/>
    <m/>
    <n v="0"/>
    <n v="140"/>
    <m/>
    <m/>
    <m/>
    <m/>
    <m/>
    <m/>
    <m/>
    <m/>
    <n v="200"/>
    <m/>
    <m/>
    <m/>
    <m/>
    <m/>
    <m/>
    <n v="0"/>
    <n v="340"/>
    <n v="7018.0000000000009"/>
  </r>
  <r>
    <x v="3"/>
    <m/>
    <m/>
    <n v="34.75"/>
    <m/>
    <m/>
    <n v="178.41726618704999"/>
    <n v="6199.9999999999873"/>
    <m/>
    <n v="6199.9999999999873"/>
    <m/>
    <n v="0"/>
    <m/>
    <m/>
    <n v="6199.9999999999873"/>
    <m/>
    <m/>
    <m/>
    <m/>
    <n v="0"/>
    <n v="80"/>
    <m/>
    <m/>
    <m/>
    <m/>
    <m/>
    <m/>
    <m/>
    <m/>
    <n v="200"/>
    <m/>
    <n v="10"/>
    <n v="2"/>
    <m/>
    <m/>
    <m/>
    <n v="2"/>
    <n v="290"/>
    <n v="6487.9999999999873"/>
  </r>
  <r>
    <x v="3"/>
    <m/>
    <m/>
    <n v="38.44"/>
    <m/>
    <m/>
    <n v="171.201873048907"/>
    <n v="6580.9999999999845"/>
    <m/>
    <n v="6580.9999999999845"/>
    <m/>
    <n v="0"/>
    <m/>
    <m/>
    <n v="6580.9999999999845"/>
    <m/>
    <m/>
    <m/>
    <m/>
    <n v="0"/>
    <n v="60"/>
    <m/>
    <m/>
    <m/>
    <m/>
    <m/>
    <m/>
    <m/>
    <m/>
    <n v="200"/>
    <m/>
    <m/>
    <n v="30"/>
    <m/>
    <m/>
    <m/>
    <n v="30"/>
    <n v="260"/>
    <n v="6810.9999999999845"/>
  </r>
  <r>
    <x v="3"/>
    <m/>
    <m/>
    <n v="35.630000000000003"/>
    <m/>
    <m/>
    <n v="162.03620544485"/>
    <n v="5773.3500000000058"/>
    <m/>
    <n v="5773.3500000000058"/>
    <m/>
    <n v="0"/>
    <m/>
    <m/>
    <n v="5773.3500000000058"/>
    <m/>
    <m/>
    <m/>
    <m/>
    <n v="0"/>
    <n v="0"/>
    <m/>
    <m/>
    <m/>
    <m/>
    <m/>
    <m/>
    <m/>
    <m/>
    <n v="200"/>
    <m/>
    <n v="5"/>
    <m/>
    <m/>
    <m/>
    <m/>
    <n v="0"/>
    <n v="205"/>
    <n v="5978.3500000000058"/>
  </r>
  <r>
    <x v="3"/>
    <m/>
    <m/>
    <n v="35.630000000000003"/>
    <m/>
    <m/>
    <n v="151.557676115633"/>
    <n v="5400.0000000000045"/>
    <m/>
    <n v="5400.0000000000045"/>
    <m/>
    <n v="0"/>
    <m/>
    <m/>
    <n v="5400.0000000000045"/>
    <m/>
    <m/>
    <m/>
    <m/>
    <n v="0"/>
    <n v="0"/>
    <m/>
    <m/>
    <m/>
    <m/>
    <m/>
    <m/>
    <m/>
    <m/>
    <n v="200"/>
    <m/>
    <m/>
    <m/>
    <m/>
    <m/>
    <m/>
    <n v="0"/>
    <n v="200"/>
    <n v="5600.0000000000045"/>
  </r>
  <r>
    <x v="3"/>
    <m/>
    <m/>
    <n v="34.56"/>
    <m/>
    <m/>
    <n v="162.03703703703701"/>
    <n v="5599.9999999999991"/>
    <m/>
    <n v="5599.9999999999991"/>
    <m/>
    <n v="0"/>
    <m/>
    <m/>
    <n v="5599.9999999999991"/>
    <m/>
    <m/>
    <m/>
    <m/>
    <n v="0"/>
    <n v="0"/>
    <m/>
    <m/>
    <m/>
    <m/>
    <m/>
    <m/>
    <m/>
    <m/>
    <n v="200"/>
    <m/>
    <m/>
    <m/>
    <m/>
    <m/>
    <m/>
    <n v="0"/>
    <n v="200"/>
    <n v="5799.9999999999991"/>
  </r>
  <r>
    <x v="3"/>
    <m/>
    <m/>
    <n v="24.69"/>
    <m/>
    <m/>
    <n v="119.481571486432"/>
    <n v="2950.0000000000064"/>
    <m/>
    <n v="2950.0000000000064"/>
    <m/>
    <n v="0"/>
    <m/>
    <m/>
    <n v="2950.0000000000064"/>
    <m/>
    <m/>
    <m/>
    <m/>
    <n v="0"/>
    <n v="0"/>
    <m/>
    <m/>
    <m/>
    <m/>
    <m/>
    <m/>
    <m/>
    <m/>
    <n v="0"/>
    <n v="410.4"/>
    <m/>
    <m/>
    <m/>
    <m/>
    <m/>
    <n v="0"/>
    <n v="410.4"/>
    <n v="3360.4000000000065"/>
  </r>
  <r>
    <x v="3"/>
    <m/>
    <m/>
    <n v="38.19"/>
    <m/>
    <m/>
    <n v="164.96465043205001"/>
    <n v="6299.9999999999891"/>
    <m/>
    <n v="6299.9999999999891"/>
    <m/>
    <n v="0"/>
    <m/>
    <m/>
    <n v="6299.9999999999891"/>
    <m/>
    <m/>
    <m/>
    <m/>
    <n v="0"/>
    <n v="0"/>
    <m/>
    <m/>
    <m/>
    <m/>
    <m/>
    <m/>
    <m/>
    <m/>
    <n v="200"/>
    <m/>
    <m/>
    <n v="18"/>
    <m/>
    <m/>
    <m/>
    <n v="18"/>
    <n v="200"/>
    <n v="6481.9999999999891"/>
  </r>
  <r>
    <x v="3"/>
    <m/>
    <m/>
    <n v="33.880000000000003"/>
    <m/>
    <m/>
    <n v="159.445100354191"/>
    <n v="5401.9999999999918"/>
    <m/>
    <n v="5401.9999999999918"/>
    <m/>
    <n v="0"/>
    <m/>
    <m/>
    <n v="5401.9999999999918"/>
    <m/>
    <m/>
    <m/>
    <m/>
    <n v="0"/>
    <n v="20"/>
    <m/>
    <m/>
    <m/>
    <m/>
    <m/>
    <m/>
    <m/>
    <m/>
    <n v="200"/>
    <m/>
    <m/>
    <m/>
    <m/>
    <m/>
    <m/>
    <n v="0"/>
    <n v="220"/>
    <n v="5621.9999999999918"/>
  </r>
  <r>
    <x v="3"/>
    <m/>
    <m/>
    <n v="41.75"/>
    <m/>
    <m/>
    <n v="163.71257485029901"/>
    <n v="6834.9999999999836"/>
    <m/>
    <n v="6834.9999999999836"/>
    <m/>
    <n v="0"/>
    <m/>
    <m/>
    <n v="6834.9999999999836"/>
    <m/>
    <m/>
    <m/>
    <m/>
    <n v="0"/>
    <n v="40"/>
    <m/>
    <m/>
    <m/>
    <m/>
    <m/>
    <m/>
    <m/>
    <m/>
    <n v="200"/>
    <m/>
    <m/>
    <m/>
    <m/>
    <m/>
    <m/>
    <n v="0"/>
    <n v="240"/>
    <n v="7074.9999999999836"/>
  </r>
  <r>
    <x v="3"/>
    <m/>
    <m/>
    <n v="36.44"/>
    <m/>
    <m/>
    <n v="157.79363336992299"/>
    <n v="5749.9999999999936"/>
    <m/>
    <n v="5749.9999999999936"/>
    <m/>
    <n v="0"/>
    <m/>
    <m/>
    <n v="5749.9999999999936"/>
    <m/>
    <m/>
    <m/>
    <m/>
    <n v="0"/>
    <n v="20"/>
    <m/>
    <m/>
    <m/>
    <m/>
    <m/>
    <m/>
    <m/>
    <m/>
    <n v="200"/>
    <m/>
    <m/>
    <n v="2"/>
    <m/>
    <m/>
    <m/>
    <n v="2"/>
    <n v="220"/>
    <n v="5967.9999999999936"/>
  </r>
  <r>
    <x v="3"/>
    <m/>
    <m/>
    <n v="35.880000000000003"/>
    <m/>
    <m/>
    <n v="141.499442586399"/>
    <n v="5076.9999999999964"/>
    <m/>
    <n v="5076.9999999999964"/>
    <m/>
    <n v="0"/>
    <m/>
    <m/>
    <n v="5076.9999999999964"/>
    <m/>
    <m/>
    <m/>
    <m/>
    <n v="0"/>
    <n v="0"/>
    <m/>
    <m/>
    <m/>
    <m/>
    <m/>
    <m/>
    <m/>
    <m/>
    <n v="0"/>
    <m/>
    <m/>
    <m/>
    <m/>
    <m/>
    <m/>
    <n v="0"/>
    <n v="0"/>
    <n v="5076.9999999999964"/>
  </r>
  <r>
    <x v="3"/>
    <m/>
    <m/>
    <n v="37.06"/>
    <m/>
    <m/>
    <n v="169.99460334592601"/>
    <n v="6300.0000000000182"/>
    <m/>
    <n v="6300.0000000000182"/>
    <m/>
    <n v="0"/>
    <m/>
    <m/>
    <n v="6300.0000000000182"/>
    <m/>
    <m/>
    <m/>
    <m/>
    <n v="0"/>
    <n v="0"/>
    <m/>
    <m/>
    <m/>
    <m/>
    <m/>
    <m/>
    <m/>
    <m/>
    <n v="200"/>
    <m/>
    <m/>
    <n v="45"/>
    <m/>
    <m/>
    <m/>
    <n v="45"/>
    <n v="200"/>
    <n v="6455.0000000000182"/>
  </r>
  <r>
    <x v="3"/>
    <m/>
    <m/>
    <n v="35.5"/>
    <m/>
    <m/>
    <n v="168.253521126761"/>
    <n v="5973.0000000000155"/>
    <m/>
    <n v="5973.0000000000155"/>
    <m/>
    <n v="0"/>
    <m/>
    <m/>
    <n v="5973.0000000000155"/>
    <m/>
    <m/>
    <m/>
    <m/>
    <n v="0"/>
    <n v="40"/>
    <m/>
    <m/>
    <m/>
    <m/>
    <m/>
    <m/>
    <m/>
    <m/>
    <n v="200"/>
    <m/>
    <m/>
    <n v="70"/>
    <m/>
    <m/>
    <m/>
    <n v="70"/>
    <n v="240"/>
    <n v="6143.0000000000155"/>
  </r>
  <r>
    <x v="3"/>
    <m/>
    <m/>
    <n v="36"/>
    <m/>
    <m/>
    <n v="154.166666666667"/>
    <n v="5550.0000000000118"/>
    <m/>
    <n v="5550.0000000000118"/>
    <m/>
    <n v="0"/>
    <m/>
    <m/>
    <n v="5550.0000000000118"/>
    <m/>
    <m/>
    <m/>
    <m/>
    <n v="0"/>
    <n v="0"/>
    <m/>
    <m/>
    <m/>
    <m/>
    <m/>
    <m/>
    <m/>
    <m/>
    <n v="200"/>
    <m/>
    <m/>
    <n v="8"/>
    <m/>
    <m/>
    <m/>
    <n v="8"/>
    <n v="200"/>
    <n v="5742.0000000000118"/>
  </r>
  <r>
    <x v="3"/>
    <m/>
    <m/>
    <n v="36.81"/>
    <m/>
    <m/>
    <n v="171.14914425427901"/>
    <n v="6300.0000000000109"/>
    <m/>
    <n v="6300.0000000000109"/>
    <m/>
    <n v="0"/>
    <m/>
    <m/>
    <n v="6300.0000000000109"/>
    <m/>
    <m/>
    <m/>
    <m/>
    <n v="0"/>
    <n v="0"/>
    <m/>
    <m/>
    <m/>
    <m/>
    <m/>
    <m/>
    <m/>
    <m/>
    <n v="200"/>
    <m/>
    <m/>
    <n v="22"/>
    <m/>
    <m/>
    <m/>
    <n v="22"/>
    <n v="200"/>
    <n v="6478.0000000000109"/>
  </r>
  <r>
    <x v="3"/>
    <m/>
    <m/>
    <n v="40.19"/>
    <m/>
    <m/>
    <n v="162.52799203782001"/>
    <n v="6531.9999999999864"/>
    <m/>
    <n v="6531.9999999999864"/>
    <m/>
    <n v="0"/>
    <m/>
    <m/>
    <n v="6531.9999999999864"/>
    <m/>
    <m/>
    <m/>
    <m/>
    <n v="0"/>
    <n v="0"/>
    <m/>
    <m/>
    <m/>
    <m/>
    <m/>
    <m/>
    <m/>
    <m/>
    <n v="100"/>
    <m/>
    <m/>
    <m/>
    <m/>
    <m/>
    <m/>
    <n v="0"/>
    <n v="100"/>
    <n v="6631.9999999999864"/>
  </r>
  <r>
    <x v="3"/>
    <m/>
    <m/>
    <n v="41.63"/>
    <m/>
    <m/>
    <n v="164.23252462166701"/>
    <n v="6836.9999999999982"/>
    <m/>
    <n v="6836.9999999999982"/>
    <m/>
    <n v="0"/>
    <m/>
    <m/>
    <n v="6836.9999999999982"/>
    <m/>
    <m/>
    <m/>
    <m/>
    <n v="0"/>
    <n v="40"/>
    <m/>
    <m/>
    <m/>
    <m/>
    <m/>
    <m/>
    <m/>
    <m/>
    <n v="200"/>
    <m/>
    <m/>
    <m/>
    <m/>
    <m/>
    <m/>
    <n v="0"/>
    <n v="240"/>
    <n v="7076.9999999999982"/>
  </r>
  <r>
    <x v="3"/>
    <m/>
    <m/>
    <n v="39"/>
    <m/>
    <m/>
    <n v="142.71794871794901"/>
    <n v="5566.0000000000118"/>
    <m/>
    <n v="5566.0000000000118"/>
    <m/>
    <n v="0"/>
    <m/>
    <m/>
    <n v="5566.0000000000118"/>
    <m/>
    <m/>
    <m/>
    <m/>
    <n v="0"/>
    <n v="0"/>
    <m/>
    <m/>
    <m/>
    <m/>
    <m/>
    <m/>
    <m/>
    <m/>
    <n v="100"/>
    <m/>
    <m/>
    <m/>
    <m/>
    <m/>
    <m/>
    <n v="0"/>
    <n v="100"/>
    <n v="5666.0000000000118"/>
  </r>
  <r>
    <x v="3"/>
    <m/>
    <m/>
    <n v="8.8800000000000008"/>
    <m/>
    <m/>
    <n v="114.864864864865"/>
    <n v="1020.0000000000013"/>
    <m/>
    <n v="1020.0000000000013"/>
    <m/>
    <n v="0"/>
    <m/>
    <m/>
    <n v="1020.0000000000013"/>
    <m/>
    <m/>
    <m/>
    <m/>
    <n v="0"/>
    <n v="0"/>
    <m/>
    <m/>
    <m/>
    <m/>
    <m/>
    <m/>
    <m/>
    <m/>
    <n v="0"/>
    <m/>
    <m/>
    <m/>
    <m/>
    <m/>
    <m/>
    <n v="0"/>
    <n v="0"/>
    <n v="1020.0000000000013"/>
  </r>
  <r>
    <x v="3"/>
    <m/>
    <m/>
    <n v="39.5"/>
    <m/>
    <m/>
    <n v="177.21518987341801"/>
    <n v="7000.0000000000118"/>
    <m/>
    <n v="7000.0000000000118"/>
    <m/>
    <n v="0"/>
    <m/>
    <m/>
    <n v="7000.0000000000118"/>
    <m/>
    <m/>
    <m/>
    <m/>
    <n v="0"/>
    <n v="20"/>
    <m/>
    <m/>
    <m/>
    <m/>
    <m/>
    <m/>
    <m/>
    <m/>
    <n v="200"/>
    <m/>
    <m/>
    <n v="16"/>
    <m/>
    <m/>
    <m/>
    <n v="16"/>
    <n v="220"/>
    <n v="7204.0000000000118"/>
  </r>
  <r>
    <x v="3"/>
    <m/>
    <m/>
    <n v="40.630000000000003"/>
    <m/>
    <m/>
    <n v="153.012552301255"/>
    <n v="6216.8999999999915"/>
    <m/>
    <n v="6216.8999999999915"/>
    <m/>
    <n v="0"/>
    <m/>
    <m/>
    <n v="6216.8999999999915"/>
    <m/>
    <m/>
    <m/>
    <m/>
    <n v="0"/>
    <n v="160"/>
    <m/>
    <m/>
    <m/>
    <m/>
    <m/>
    <m/>
    <m/>
    <m/>
    <n v="200"/>
    <m/>
    <m/>
    <m/>
    <m/>
    <m/>
    <m/>
    <n v="0"/>
    <n v="360"/>
    <n v="6576.8999999999915"/>
  </r>
  <r>
    <x v="3"/>
    <m/>
    <m/>
    <n v="41.63"/>
    <m/>
    <m/>
    <n v="178.429017535431"/>
    <n v="7427.9999999999927"/>
    <m/>
    <n v="7427.9999999999927"/>
    <m/>
    <n v="0"/>
    <m/>
    <m/>
    <n v="7427.9999999999927"/>
    <m/>
    <m/>
    <m/>
    <m/>
    <n v="0"/>
    <n v="100"/>
    <m/>
    <m/>
    <m/>
    <m/>
    <m/>
    <m/>
    <m/>
    <m/>
    <n v="200"/>
    <m/>
    <m/>
    <m/>
    <m/>
    <m/>
    <m/>
    <n v="0"/>
    <n v="300"/>
    <n v="7727.9999999999927"/>
  </r>
  <r>
    <x v="3"/>
    <m/>
    <m/>
    <n v="28.38"/>
    <m/>
    <m/>
    <n v="146.22973925299499"/>
    <n v="4149.9999999999973"/>
    <m/>
    <n v="4149.9999999999973"/>
    <m/>
    <n v="0"/>
    <m/>
    <m/>
    <n v="4149.9999999999973"/>
    <m/>
    <m/>
    <m/>
    <m/>
    <n v="0"/>
    <n v="80"/>
    <m/>
    <m/>
    <m/>
    <m/>
    <m/>
    <m/>
    <m/>
    <m/>
    <n v="200"/>
    <m/>
    <m/>
    <n v="4"/>
    <m/>
    <m/>
    <m/>
    <n v="4"/>
    <n v="280"/>
    <n v="4425.9999999999973"/>
  </r>
  <r>
    <x v="3"/>
    <m/>
    <m/>
    <n v="38.06"/>
    <m/>
    <m/>
    <n v="177.535470310037"/>
    <n v="6757.0000000000082"/>
    <m/>
    <n v="6757.0000000000082"/>
    <m/>
    <n v="0"/>
    <m/>
    <m/>
    <n v="6757.0000000000082"/>
    <m/>
    <m/>
    <m/>
    <m/>
    <n v="0"/>
    <n v="140"/>
    <m/>
    <m/>
    <m/>
    <m/>
    <m/>
    <m/>
    <m/>
    <m/>
    <n v="200"/>
    <m/>
    <m/>
    <m/>
    <m/>
    <m/>
    <m/>
    <n v="0"/>
    <n v="340"/>
    <n v="7097.0000000000082"/>
  </r>
  <r>
    <x v="3"/>
    <m/>
    <m/>
    <n v="25.63"/>
    <m/>
    <m/>
    <n v="169.64494732735099"/>
    <n v="4348.0000000000055"/>
    <m/>
    <n v="4348.0000000000055"/>
    <m/>
    <n v="0"/>
    <m/>
    <m/>
    <n v="4348.0000000000055"/>
    <m/>
    <m/>
    <m/>
    <m/>
    <n v="0"/>
    <n v="80"/>
    <m/>
    <m/>
    <m/>
    <m/>
    <m/>
    <m/>
    <m/>
    <m/>
    <n v="200"/>
    <m/>
    <m/>
    <m/>
    <m/>
    <m/>
    <m/>
    <n v="0"/>
    <n v="280"/>
    <n v="4628.0000000000055"/>
  </r>
  <r>
    <x v="3"/>
    <m/>
    <m/>
    <n v="42.25"/>
    <m/>
    <m/>
    <n v="161.518343195266"/>
    <n v="6824.1499999999887"/>
    <m/>
    <n v="6824.1499999999887"/>
    <m/>
    <n v="0"/>
    <m/>
    <m/>
    <n v="6824.1499999999887"/>
    <m/>
    <m/>
    <m/>
    <m/>
    <n v="0"/>
    <n v="60"/>
    <m/>
    <m/>
    <m/>
    <m/>
    <m/>
    <m/>
    <m/>
    <m/>
    <n v="200"/>
    <m/>
    <m/>
    <m/>
    <m/>
    <m/>
    <m/>
    <n v="0"/>
    <n v="260"/>
    <n v="7084.1499999999887"/>
  </r>
  <r>
    <x v="3"/>
    <m/>
    <m/>
    <n v="42.88"/>
    <m/>
    <m/>
    <n v="161.28731343283599"/>
    <n v="6916.0000000000073"/>
    <m/>
    <n v="6916.0000000000073"/>
    <m/>
    <n v="0"/>
    <m/>
    <m/>
    <n v="6916.0000000000073"/>
    <m/>
    <m/>
    <m/>
    <m/>
    <n v="0"/>
    <n v="80"/>
    <m/>
    <m/>
    <m/>
    <m/>
    <m/>
    <m/>
    <m/>
    <m/>
    <n v="200"/>
    <m/>
    <m/>
    <n v="4"/>
    <m/>
    <m/>
    <m/>
    <n v="4"/>
    <n v="280"/>
    <n v="7192.0000000000073"/>
  </r>
  <r>
    <x v="3"/>
    <m/>
    <m/>
    <n v="34.630000000000003"/>
    <m/>
    <m/>
    <n v="144.38348252959901"/>
    <n v="5000.0000000000136"/>
    <m/>
    <n v="5000.0000000000136"/>
    <m/>
    <n v="0"/>
    <m/>
    <m/>
    <n v="5000.0000000000136"/>
    <m/>
    <m/>
    <m/>
    <m/>
    <n v="0"/>
    <n v="0"/>
    <m/>
    <m/>
    <m/>
    <m/>
    <m/>
    <m/>
    <m/>
    <m/>
    <n v="0"/>
    <m/>
    <m/>
    <m/>
    <m/>
    <m/>
    <m/>
    <n v="0"/>
    <n v="0"/>
    <n v="5000.0000000000136"/>
  </r>
  <r>
    <x v="3"/>
    <m/>
    <m/>
    <n v="43.63"/>
    <m/>
    <m/>
    <n v="173.00022920009201"/>
    <n v="7548.0000000000146"/>
    <m/>
    <n v="7548.0000000000146"/>
    <m/>
    <n v="0"/>
    <m/>
    <m/>
    <n v="7548.0000000000146"/>
    <m/>
    <m/>
    <m/>
    <m/>
    <n v="0"/>
    <n v="40"/>
    <m/>
    <m/>
    <m/>
    <m/>
    <m/>
    <m/>
    <m/>
    <m/>
    <n v="200"/>
    <m/>
    <m/>
    <m/>
    <m/>
    <m/>
    <m/>
    <n v="0"/>
    <n v="240"/>
    <n v="7788.0000000000146"/>
  </r>
  <r>
    <x v="3"/>
    <m/>
    <m/>
    <n v="38.06"/>
    <m/>
    <m/>
    <n v="144.53100367840301"/>
    <n v="5500.8500000000186"/>
    <m/>
    <n v="5500.8500000000186"/>
    <m/>
    <n v="0"/>
    <m/>
    <m/>
    <n v="5500.8500000000186"/>
    <m/>
    <m/>
    <m/>
    <m/>
    <n v="0"/>
    <n v="0"/>
    <m/>
    <m/>
    <m/>
    <m/>
    <m/>
    <m/>
    <m/>
    <m/>
    <n v="100"/>
    <m/>
    <m/>
    <m/>
    <m/>
    <m/>
    <m/>
    <n v="0"/>
    <n v="100"/>
    <n v="5600.8500000000186"/>
  </r>
  <r>
    <x v="3"/>
    <m/>
    <m/>
    <n v="41.13"/>
    <m/>
    <m/>
    <n v="181.546316557257"/>
    <n v="7466.9999999999809"/>
    <m/>
    <n v="7466.9999999999809"/>
    <m/>
    <n v="0"/>
    <m/>
    <m/>
    <n v="7466.9999999999809"/>
    <m/>
    <m/>
    <m/>
    <m/>
    <n v="0"/>
    <n v="100"/>
    <m/>
    <m/>
    <m/>
    <m/>
    <m/>
    <m/>
    <m/>
    <m/>
    <n v="200"/>
    <m/>
    <m/>
    <m/>
    <m/>
    <m/>
    <m/>
    <n v="0"/>
    <n v="300"/>
    <n v="7766.9999999999809"/>
  </r>
  <r>
    <x v="3"/>
    <m/>
    <m/>
    <n v="41.56"/>
    <m/>
    <m/>
    <n v="174.92781520693001"/>
    <n v="7270.0000000000118"/>
    <m/>
    <n v="7270.0000000000118"/>
    <m/>
    <n v="0"/>
    <m/>
    <m/>
    <n v="7270.0000000000118"/>
    <m/>
    <m/>
    <m/>
    <m/>
    <n v="0"/>
    <n v="100"/>
    <m/>
    <m/>
    <m/>
    <m/>
    <m/>
    <m/>
    <m/>
    <m/>
    <n v="200"/>
    <m/>
    <m/>
    <m/>
    <m/>
    <m/>
    <m/>
    <n v="0"/>
    <n v="300"/>
    <n v="7570.0000000000118"/>
  </r>
  <r>
    <x v="3"/>
    <m/>
    <m/>
    <n v="43.38"/>
    <m/>
    <m/>
    <n v="184.413324112494"/>
    <n v="7999.8499999999904"/>
    <m/>
    <n v="7999.8499999999904"/>
    <m/>
    <n v="0"/>
    <m/>
    <m/>
    <n v="7999.8499999999904"/>
    <m/>
    <m/>
    <m/>
    <m/>
    <n v="0"/>
    <n v="160"/>
    <m/>
    <m/>
    <m/>
    <m/>
    <m/>
    <m/>
    <m/>
    <m/>
    <n v="200"/>
    <m/>
    <m/>
    <n v="2"/>
    <m/>
    <m/>
    <m/>
    <n v="2"/>
    <n v="360"/>
    <n v="8357.8499999999913"/>
  </r>
  <r>
    <x v="3"/>
    <m/>
    <m/>
    <n v="39.06"/>
    <m/>
    <m/>
    <n v="178.008192524322"/>
    <n v="6953.0000000000173"/>
    <m/>
    <n v="6953.0000000000173"/>
    <m/>
    <n v="0"/>
    <m/>
    <m/>
    <n v="6953.0000000000173"/>
    <m/>
    <m/>
    <m/>
    <m/>
    <n v="0"/>
    <n v="120"/>
    <m/>
    <m/>
    <m/>
    <m/>
    <m/>
    <m/>
    <m/>
    <m/>
    <n v="100"/>
    <m/>
    <m/>
    <n v="26"/>
    <m/>
    <m/>
    <m/>
    <n v="26"/>
    <n v="220"/>
    <n v="7147.0000000000173"/>
  </r>
  <r>
    <x v="3"/>
    <m/>
    <m/>
    <n v="35.5"/>
    <m/>
    <m/>
    <n v="181.23943661971799"/>
    <n v="6433.9999999999891"/>
    <m/>
    <n v="6433.9999999999891"/>
    <m/>
    <n v="0"/>
    <m/>
    <m/>
    <n v="6433.9999999999891"/>
    <m/>
    <m/>
    <m/>
    <m/>
    <n v="0"/>
    <n v="100"/>
    <m/>
    <m/>
    <m/>
    <m/>
    <m/>
    <m/>
    <m/>
    <m/>
    <n v="0"/>
    <n v="205.2"/>
    <m/>
    <m/>
    <m/>
    <m/>
    <m/>
    <n v="0"/>
    <n v="305.2"/>
    <n v="6739.1999999999889"/>
  </r>
  <r>
    <x v="3"/>
    <m/>
    <m/>
    <n v="37.06"/>
    <m/>
    <m/>
    <n v="175.391257420399"/>
    <n v="6499.9999999999873"/>
    <m/>
    <n v="6499.9999999999873"/>
    <m/>
    <n v="0"/>
    <m/>
    <m/>
    <n v="6499.9999999999873"/>
    <m/>
    <m/>
    <m/>
    <m/>
    <n v="0"/>
    <n v="20"/>
    <m/>
    <m/>
    <m/>
    <m/>
    <m/>
    <m/>
    <m/>
    <m/>
    <n v="200"/>
    <m/>
    <m/>
    <n v="20"/>
    <m/>
    <m/>
    <m/>
    <n v="20"/>
    <n v="220"/>
    <n v="6699.9999999999873"/>
  </r>
  <r>
    <x v="3"/>
    <m/>
    <m/>
    <n v="36.81"/>
    <m/>
    <m/>
    <n v="167.077424612877"/>
    <n v="6150.1200000000026"/>
    <m/>
    <n v="6150.1200000000026"/>
    <m/>
    <n v="0"/>
    <m/>
    <m/>
    <n v="6150.1200000000026"/>
    <m/>
    <m/>
    <m/>
    <m/>
    <n v="0"/>
    <n v="40"/>
    <m/>
    <m/>
    <m/>
    <m/>
    <m/>
    <m/>
    <m/>
    <m/>
    <n v="200"/>
    <m/>
    <m/>
    <n v="12"/>
    <m/>
    <m/>
    <m/>
    <n v="12"/>
    <n v="240"/>
    <n v="6378.1200000000026"/>
  </r>
  <r>
    <x v="3"/>
    <m/>
    <m/>
    <n v="36.31"/>
    <m/>
    <m/>
    <n v="156.95400716056201"/>
    <n v="5699.0000000000073"/>
    <m/>
    <n v="5699.0000000000073"/>
    <m/>
    <n v="0"/>
    <m/>
    <m/>
    <n v="5699.0000000000073"/>
    <m/>
    <m/>
    <m/>
    <m/>
    <n v="0"/>
    <n v="20"/>
    <m/>
    <m/>
    <m/>
    <m/>
    <m/>
    <m/>
    <m/>
    <m/>
    <n v="200"/>
    <m/>
    <m/>
    <n v="6"/>
    <m/>
    <m/>
    <m/>
    <n v="6"/>
    <n v="220"/>
    <n v="5913.0000000000073"/>
  </r>
  <r>
    <x v="3"/>
    <m/>
    <m/>
    <n v="37.44"/>
    <m/>
    <m/>
    <n v="176.28205128205099"/>
    <n v="6599.9999999999882"/>
    <m/>
    <n v="6599.9999999999882"/>
    <m/>
    <n v="0"/>
    <m/>
    <m/>
    <n v="6599.9999999999882"/>
    <m/>
    <m/>
    <m/>
    <m/>
    <n v="0"/>
    <n v="20"/>
    <m/>
    <m/>
    <m/>
    <m/>
    <m/>
    <m/>
    <m/>
    <m/>
    <n v="200"/>
    <m/>
    <m/>
    <m/>
    <m/>
    <m/>
    <m/>
    <n v="0"/>
    <n v="220"/>
    <n v="6819.9999999999882"/>
  </r>
  <r>
    <x v="3"/>
    <m/>
    <m/>
    <n v="40.5"/>
    <m/>
    <m/>
    <n v="181.48148148148101"/>
    <n v="7349.9999999999809"/>
    <m/>
    <n v="7349.9999999999809"/>
    <m/>
    <n v="0"/>
    <m/>
    <m/>
    <n v="7349.9999999999809"/>
    <m/>
    <m/>
    <m/>
    <m/>
    <n v="0"/>
    <n v="80"/>
    <m/>
    <m/>
    <m/>
    <m/>
    <m/>
    <m/>
    <m/>
    <m/>
    <n v="200"/>
    <m/>
    <m/>
    <m/>
    <m/>
    <m/>
    <m/>
    <n v="0"/>
    <n v="280"/>
    <n v="7629.9999999999809"/>
  </r>
  <r>
    <x v="3"/>
    <m/>
    <m/>
    <n v="42.31"/>
    <m/>
    <m/>
    <n v="177.381233750886"/>
    <n v="7504.9999999999873"/>
    <m/>
    <n v="7504.9999999999873"/>
    <m/>
    <n v="0"/>
    <m/>
    <m/>
    <n v="7504.9999999999873"/>
    <m/>
    <m/>
    <m/>
    <m/>
    <n v="0"/>
    <n v="100"/>
    <m/>
    <m/>
    <m/>
    <m/>
    <m/>
    <m/>
    <m/>
    <m/>
    <n v="200"/>
    <m/>
    <m/>
    <m/>
    <m/>
    <m/>
    <m/>
    <n v="0"/>
    <n v="300"/>
    <n v="7804.9999999999873"/>
  </r>
  <r>
    <x v="3"/>
    <m/>
    <m/>
    <n v="41.63"/>
    <m/>
    <m/>
    <n v="168.147970213788"/>
    <n v="6999.9999999999945"/>
    <m/>
    <n v="6999.9999999999945"/>
    <m/>
    <n v="0"/>
    <m/>
    <m/>
    <n v="6999.9999999999945"/>
    <m/>
    <m/>
    <m/>
    <m/>
    <n v="0"/>
    <n v="20"/>
    <m/>
    <m/>
    <m/>
    <m/>
    <m/>
    <m/>
    <m/>
    <m/>
    <n v="200"/>
    <m/>
    <m/>
    <m/>
    <m/>
    <m/>
    <m/>
    <n v="0"/>
    <n v="220"/>
    <n v="7219.9999999999945"/>
  </r>
  <r>
    <x v="3"/>
    <m/>
    <m/>
    <n v="24.25"/>
    <m/>
    <m/>
    <n v="170.39175257732001"/>
    <n v="4132.00000000001"/>
    <m/>
    <n v="4132.00000000001"/>
    <m/>
    <n v="0"/>
    <m/>
    <m/>
    <n v="4132.00000000001"/>
    <m/>
    <m/>
    <m/>
    <m/>
    <n v="0"/>
    <n v="100"/>
    <m/>
    <m/>
    <m/>
    <m/>
    <m/>
    <m/>
    <m/>
    <m/>
    <n v="0"/>
    <m/>
    <m/>
    <m/>
    <m/>
    <m/>
    <m/>
    <n v="0"/>
    <n v="100"/>
    <n v="4232.00000000001"/>
  </r>
  <r>
    <x v="3"/>
    <m/>
    <m/>
    <n v="5"/>
    <m/>
    <m/>
    <n v="120"/>
    <n v="600"/>
    <m/>
    <n v="600"/>
    <m/>
    <n v="0"/>
    <m/>
    <m/>
    <n v="600"/>
    <m/>
    <m/>
    <m/>
    <m/>
    <n v="0"/>
    <n v="0"/>
    <m/>
    <m/>
    <m/>
    <m/>
    <m/>
    <m/>
    <m/>
    <m/>
    <n v="0"/>
    <m/>
    <m/>
    <m/>
    <m/>
    <m/>
    <m/>
    <n v="0"/>
    <n v="0"/>
    <n v="600"/>
  </r>
  <r>
    <x v="3"/>
    <m/>
    <m/>
    <n v="6.88"/>
    <m/>
    <m/>
    <n v="116.279069767442"/>
    <n v="800.00000000000091"/>
    <m/>
    <n v="800.00000000000091"/>
    <m/>
    <n v="0"/>
    <m/>
    <m/>
    <n v="800.00000000000091"/>
    <m/>
    <m/>
    <m/>
    <m/>
    <n v="0"/>
    <n v="0"/>
    <m/>
    <m/>
    <m/>
    <m/>
    <m/>
    <m/>
    <m/>
    <m/>
    <n v="0"/>
    <m/>
    <m/>
    <m/>
    <m/>
    <m/>
    <m/>
    <n v="0"/>
    <n v="0"/>
    <n v="800.00000000000091"/>
  </r>
  <r>
    <x v="3"/>
    <m/>
    <m/>
    <n v="33.380000000000003"/>
    <m/>
    <m/>
    <n v="164.67944877171999"/>
    <n v="5497.0000000000136"/>
    <m/>
    <n v="5497.0000000000136"/>
    <m/>
    <n v="0"/>
    <m/>
    <m/>
    <n v="5497.0000000000136"/>
    <m/>
    <m/>
    <m/>
    <m/>
    <n v="0"/>
    <n v="80"/>
    <m/>
    <m/>
    <m/>
    <m/>
    <m/>
    <m/>
    <m/>
    <m/>
    <n v="200"/>
    <m/>
    <m/>
    <m/>
    <m/>
    <m/>
    <m/>
    <n v="0"/>
    <n v="280"/>
    <n v="5777.0000000000136"/>
  </r>
  <r>
    <x v="3"/>
    <m/>
    <m/>
    <n v="40"/>
    <m/>
    <m/>
    <n v="167.5"/>
    <n v="6700"/>
    <m/>
    <n v="6700"/>
    <m/>
    <n v="0"/>
    <m/>
    <m/>
    <n v="6700"/>
    <m/>
    <m/>
    <m/>
    <m/>
    <n v="0"/>
    <n v="100"/>
    <m/>
    <m/>
    <m/>
    <m/>
    <m/>
    <m/>
    <m/>
    <m/>
    <n v="200"/>
    <m/>
    <m/>
    <n v="12"/>
    <m/>
    <m/>
    <m/>
    <n v="12"/>
    <n v="300"/>
    <n v="6988"/>
  </r>
  <r>
    <x v="3"/>
    <m/>
    <m/>
    <n v="30.56"/>
    <m/>
    <m/>
    <n v="166.884816753927"/>
    <n v="5100.0000000000091"/>
    <m/>
    <n v="5100.0000000000091"/>
    <m/>
    <n v="0"/>
    <m/>
    <m/>
    <n v="5100.0000000000091"/>
    <m/>
    <m/>
    <m/>
    <m/>
    <n v="0"/>
    <n v="100"/>
    <m/>
    <m/>
    <m/>
    <m/>
    <m/>
    <m/>
    <m/>
    <m/>
    <n v="0"/>
    <m/>
    <m/>
    <m/>
    <m/>
    <m/>
    <m/>
    <n v="0"/>
    <n v="100"/>
    <n v="5200.0000000000091"/>
  </r>
  <r>
    <x v="3"/>
    <m/>
    <m/>
    <n v="40.75"/>
    <m/>
    <m/>
    <n v="164.11533742331301"/>
    <n v="6687.7000000000053"/>
    <m/>
    <n v="6687.7000000000053"/>
    <m/>
    <n v="0"/>
    <m/>
    <m/>
    <n v="6687.7000000000053"/>
    <m/>
    <m/>
    <m/>
    <m/>
    <n v="0"/>
    <n v="80"/>
    <m/>
    <m/>
    <m/>
    <m/>
    <m/>
    <m/>
    <m/>
    <m/>
    <n v="200"/>
    <m/>
    <m/>
    <m/>
    <m/>
    <m/>
    <m/>
    <n v="0"/>
    <n v="280"/>
    <n v="6967.7000000000053"/>
  </r>
  <r>
    <x v="3"/>
    <m/>
    <m/>
    <n v="33.69"/>
    <m/>
    <m/>
    <n v="160.28495102404301"/>
    <n v="5400.0000000000091"/>
    <m/>
    <n v="5400.0000000000091"/>
    <m/>
    <n v="0"/>
    <m/>
    <m/>
    <n v="5400.0000000000091"/>
    <m/>
    <m/>
    <m/>
    <m/>
    <n v="0"/>
    <n v="20"/>
    <m/>
    <m/>
    <m/>
    <m/>
    <m/>
    <m/>
    <m/>
    <m/>
    <n v="200"/>
    <m/>
    <m/>
    <m/>
    <m/>
    <m/>
    <m/>
    <n v="0"/>
    <n v="220"/>
    <n v="5620.0000000000091"/>
  </r>
  <r>
    <x v="3"/>
    <m/>
    <m/>
    <n v="39.630000000000003"/>
    <m/>
    <m/>
    <n v="165.63209689629099"/>
    <n v="6564.0000000000127"/>
    <m/>
    <n v="6564.0000000000127"/>
    <m/>
    <n v="0"/>
    <m/>
    <m/>
    <n v="6564.0000000000127"/>
    <m/>
    <m/>
    <m/>
    <m/>
    <n v="0"/>
    <n v="20"/>
    <m/>
    <m/>
    <m/>
    <m/>
    <m/>
    <m/>
    <m/>
    <m/>
    <n v="100"/>
    <m/>
    <m/>
    <n v="24"/>
    <m/>
    <m/>
    <m/>
    <n v="24"/>
    <n v="120"/>
    <n v="6660.0000000000127"/>
  </r>
  <r>
    <x v="3"/>
    <m/>
    <m/>
    <n v="4"/>
    <m/>
    <m/>
    <n v="125"/>
    <n v="500"/>
    <m/>
    <n v="500"/>
    <m/>
    <n v="0"/>
    <m/>
    <m/>
    <n v="500"/>
    <m/>
    <m/>
    <m/>
    <m/>
    <n v="0"/>
    <n v="0"/>
    <m/>
    <m/>
    <m/>
    <m/>
    <m/>
    <m/>
    <m/>
    <m/>
    <n v="0"/>
    <m/>
    <m/>
    <m/>
    <m/>
    <m/>
    <m/>
    <n v="0"/>
    <n v="0"/>
    <n v="500"/>
  </r>
  <r>
    <x v="3"/>
    <m/>
    <m/>
    <n v="38.94"/>
    <m/>
    <m/>
    <n v="179.14740626605001"/>
    <n v="6975.9999999999873"/>
    <m/>
    <n v="6975.9999999999873"/>
    <m/>
    <n v="0"/>
    <m/>
    <m/>
    <n v="6975.9999999999873"/>
    <m/>
    <m/>
    <m/>
    <m/>
    <n v="0"/>
    <n v="60"/>
    <m/>
    <m/>
    <m/>
    <m/>
    <m/>
    <m/>
    <m/>
    <m/>
    <n v="200"/>
    <m/>
    <m/>
    <m/>
    <m/>
    <m/>
    <m/>
    <n v="0"/>
    <n v="260"/>
    <n v="7235.9999999999873"/>
  </r>
  <r>
    <x v="4"/>
    <m/>
    <m/>
    <n v="25.69"/>
    <n v="3.6900000000000013"/>
    <m/>
    <m/>
    <n v="0"/>
    <n v="2480"/>
    <n v="2480"/>
    <m/>
    <n v="0"/>
    <n v="7920"/>
    <n v="1350"/>
    <n v="11750"/>
    <m/>
    <m/>
    <m/>
    <m/>
    <n v="0"/>
    <n v="40"/>
    <m/>
    <n v="100"/>
    <m/>
    <m/>
    <m/>
    <m/>
    <m/>
    <m/>
    <n v="200"/>
    <m/>
    <m/>
    <m/>
    <m/>
    <m/>
    <m/>
    <n v="0"/>
    <n v="340"/>
    <n v="12090"/>
  </r>
  <r>
    <x v="4"/>
    <m/>
    <m/>
    <n v="29.44"/>
    <n v="7.4400000000000013"/>
    <m/>
    <m/>
    <n v="0"/>
    <n v="2480"/>
    <n v="2480"/>
    <n v="120"/>
    <n v="892.80000000000018"/>
    <n v="1820"/>
    <n v="1140"/>
    <n v="6332.8"/>
    <m/>
    <m/>
    <m/>
    <m/>
    <n v="0"/>
    <n v="100"/>
    <m/>
    <n v="50"/>
    <m/>
    <m/>
    <m/>
    <m/>
    <m/>
    <m/>
    <n v="200"/>
    <m/>
    <m/>
    <m/>
    <m/>
    <m/>
    <m/>
    <n v="0"/>
    <n v="350"/>
    <n v="6682.8"/>
  </r>
  <r>
    <x v="4"/>
    <m/>
    <m/>
    <n v="23.13"/>
    <n v="1.129999999999999"/>
    <m/>
    <m/>
    <n v="0"/>
    <n v="2480"/>
    <n v="2480"/>
    <n v="120"/>
    <n v="135.59999999999988"/>
    <n v="720"/>
    <n v="950"/>
    <n v="4285.6000000000004"/>
    <m/>
    <m/>
    <m/>
    <m/>
    <n v="0"/>
    <n v="200"/>
    <m/>
    <n v="50"/>
    <m/>
    <m/>
    <m/>
    <m/>
    <m/>
    <m/>
    <n v="200"/>
    <m/>
    <m/>
    <m/>
    <m/>
    <m/>
    <m/>
    <n v="0"/>
    <n v="450"/>
    <n v="4735.6000000000004"/>
  </r>
  <r>
    <x v="4"/>
    <m/>
    <m/>
    <n v="22.44"/>
    <n v="0.44000000000000128"/>
    <m/>
    <m/>
    <n v="0"/>
    <n v="2480"/>
    <n v="2480"/>
    <n v="120"/>
    <n v="52.800000000000153"/>
    <n v="440"/>
    <n v="931"/>
    <n v="3903.8"/>
    <m/>
    <m/>
    <m/>
    <m/>
    <n v="0"/>
    <n v="140"/>
    <m/>
    <n v="50"/>
    <m/>
    <m/>
    <m/>
    <m/>
    <m/>
    <m/>
    <n v="200"/>
    <m/>
    <m/>
    <m/>
    <m/>
    <m/>
    <m/>
    <n v="0"/>
    <n v="390"/>
    <n v="4293.8"/>
  </r>
  <r>
    <x v="4"/>
    <m/>
    <m/>
    <n v="8.3800000000000008"/>
    <n v="-13.62"/>
    <m/>
    <m/>
    <n v="0"/>
    <n v="2480"/>
    <n v="2480"/>
    <m/>
    <n v="0"/>
    <n v="870"/>
    <n v="1000"/>
    <n v="4350"/>
    <m/>
    <m/>
    <m/>
    <m/>
    <n v="0"/>
    <n v="200"/>
    <m/>
    <m/>
    <m/>
    <m/>
    <m/>
    <m/>
    <m/>
    <m/>
    <n v="0"/>
    <m/>
    <m/>
    <m/>
    <m/>
    <n v="2693.04545454545"/>
    <m/>
    <n v="2693.04545454545"/>
    <n v="200"/>
    <n v="1856.95454545455"/>
  </r>
  <r>
    <x v="4"/>
    <m/>
    <m/>
    <n v="24.94"/>
    <n v="2.9400000000000013"/>
    <m/>
    <m/>
    <n v="0"/>
    <n v="2480"/>
    <n v="2480"/>
    <m/>
    <n v="0"/>
    <n v="5970"/>
    <n v="1425"/>
    <n v="9875"/>
    <m/>
    <m/>
    <m/>
    <m/>
    <n v="0"/>
    <n v="40"/>
    <m/>
    <n v="50"/>
    <m/>
    <m/>
    <m/>
    <m/>
    <m/>
    <m/>
    <n v="200"/>
    <m/>
    <m/>
    <m/>
    <m/>
    <m/>
    <m/>
    <n v="0"/>
    <n v="290"/>
    <n v="10165"/>
  </r>
  <r>
    <x v="4"/>
    <m/>
    <m/>
    <n v="29.5"/>
    <n v="7.5"/>
    <m/>
    <m/>
    <n v="0"/>
    <n v="2480"/>
    <n v="2480"/>
    <n v="120"/>
    <n v="900"/>
    <n v="440"/>
    <n v="741"/>
    <n v="4561"/>
    <m/>
    <m/>
    <m/>
    <m/>
    <n v="0"/>
    <n v="140"/>
    <m/>
    <m/>
    <m/>
    <m/>
    <m/>
    <m/>
    <m/>
    <m/>
    <n v="200"/>
    <m/>
    <m/>
    <m/>
    <m/>
    <m/>
    <m/>
    <n v="0"/>
    <n v="340"/>
    <n v="4901"/>
  </r>
  <r>
    <x v="4"/>
    <m/>
    <m/>
    <n v="23.88"/>
    <n v="1.879999999999999"/>
    <m/>
    <m/>
    <n v="0"/>
    <n v="2480"/>
    <n v="2480"/>
    <n v="120"/>
    <n v="225.59999999999988"/>
    <n v="3420"/>
    <n v="900"/>
    <n v="7025.6"/>
    <m/>
    <m/>
    <m/>
    <m/>
    <n v="0"/>
    <n v="0"/>
    <m/>
    <n v="100"/>
    <m/>
    <m/>
    <m/>
    <m/>
    <m/>
    <m/>
    <n v="200"/>
    <m/>
    <m/>
    <m/>
    <m/>
    <m/>
    <m/>
    <n v="0"/>
    <n v="300"/>
    <n v="7325.6"/>
  </r>
  <r>
    <x v="4"/>
    <m/>
    <m/>
    <n v="21.75"/>
    <n v="-0.25"/>
    <m/>
    <m/>
    <n v="0"/>
    <n v="2480"/>
    <n v="2480"/>
    <n v="120"/>
    <n v="-30"/>
    <n v="440"/>
    <n v="780"/>
    <n v="3670"/>
    <m/>
    <m/>
    <m/>
    <m/>
    <n v="0"/>
    <n v="160"/>
    <m/>
    <n v="50"/>
    <m/>
    <m/>
    <m/>
    <m/>
    <m/>
    <m/>
    <n v="0"/>
    <m/>
    <m/>
    <m/>
    <m/>
    <m/>
    <m/>
    <n v="0"/>
    <n v="210"/>
    <n v="3880"/>
  </r>
  <r>
    <x v="4"/>
    <m/>
    <m/>
    <n v="30.25"/>
    <n v="8.25"/>
    <m/>
    <m/>
    <n v="0"/>
    <n v="2480"/>
    <n v="2480"/>
    <n v="120"/>
    <n v="990"/>
    <n v="440"/>
    <n v="780"/>
    <n v="4690"/>
    <m/>
    <m/>
    <m/>
    <m/>
    <n v="0"/>
    <n v="140"/>
    <m/>
    <m/>
    <m/>
    <m/>
    <m/>
    <m/>
    <m/>
    <m/>
    <n v="200"/>
    <m/>
    <m/>
    <m/>
    <m/>
    <m/>
    <m/>
    <n v="0"/>
    <n v="340"/>
    <n v="5030"/>
  </r>
  <r>
    <x v="4"/>
    <m/>
    <m/>
    <n v="32.44"/>
    <n v="10.439999999999998"/>
    <m/>
    <m/>
    <n v="0"/>
    <n v="2480"/>
    <n v="2480"/>
    <n v="120"/>
    <n v="1252.7999999999997"/>
    <n v="240"/>
    <n v="780"/>
    <n v="4752.7999999999993"/>
    <m/>
    <m/>
    <m/>
    <m/>
    <n v="0"/>
    <n v="200"/>
    <m/>
    <m/>
    <m/>
    <m/>
    <m/>
    <m/>
    <n v="4000"/>
    <m/>
    <n v="200"/>
    <m/>
    <m/>
    <m/>
    <m/>
    <m/>
    <m/>
    <n v="0"/>
    <n v="4400"/>
    <n v="9152.7999999999993"/>
  </r>
  <r>
    <x v="4"/>
    <m/>
    <m/>
    <n v="32.56"/>
    <n v="10.560000000000002"/>
    <m/>
    <m/>
    <n v="0"/>
    <n v="2480"/>
    <n v="2480"/>
    <n v="120"/>
    <n v="1267.2000000000003"/>
    <n v="240"/>
    <n v="780"/>
    <n v="4767.2000000000007"/>
    <m/>
    <m/>
    <m/>
    <m/>
    <n v="0"/>
    <n v="80"/>
    <m/>
    <m/>
    <m/>
    <m/>
    <m/>
    <m/>
    <m/>
    <m/>
    <n v="200"/>
    <m/>
    <m/>
    <m/>
    <m/>
    <m/>
    <m/>
    <n v="0"/>
    <n v="280"/>
    <n v="5047.2000000000007"/>
  </r>
  <r>
    <x v="4"/>
    <m/>
    <m/>
    <n v="25.81"/>
    <n v="3.8099999999999987"/>
    <m/>
    <m/>
    <n v="0"/>
    <n v="2480"/>
    <n v="2480"/>
    <n v="120"/>
    <n v="457.19999999999982"/>
    <n v="240"/>
    <n v="580"/>
    <n v="3757.2"/>
    <m/>
    <m/>
    <m/>
    <m/>
    <n v="0"/>
    <n v="40"/>
    <m/>
    <m/>
    <m/>
    <m/>
    <m/>
    <m/>
    <m/>
    <m/>
    <n v="200"/>
    <m/>
    <m/>
    <m/>
    <m/>
    <m/>
    <m/>
    <n v="0"/>
    <n v="240"/>
    <n v="3997.2"/>
  </r>
  <r>
    <x v="4"/>
    <m/>
    <m/>
    <n v="31.19"/>
    <n v="9.1900000000000013"/>
    <m/>
    <m/>
    <n v="0"/>
    <n v="2480"/>
    <n v="2480"/>
    <n v="120"/>
    <n v="1102.8000000000002"/>
    <n v="440"/>
    <n v="780"/>
    <n v="4802.8"/>
    <m/>
    <m/>
    <m/>
    <m/>
    <n v="0"/>
    <n v="20"/>
    <m/>
    <m/>
    <m/>
    <m/>
    <m/>
    <m/>
    <m/>
    <m/>
    <n v="200"/>
    <m/>
    <m/>
    <m/>
    <m/>
    <m/>
    <m/>
    <n v="0"/>
    <n v="220"/>
    <n v="5022.8"/>
  </r>
  <r>
    <x v="4"/>
    <m/>
    <m/>
    <n v="30.5"/>
    <n v="8.5"/>
    <m/>
    <m/>
    <n v="0"/>
    <n v="2480"/>
    <n v="2480"/>
    <n v="120"/>
    <n v="1020"/>
    <n v="240"/>
    <n v="780"/>
    <n v="4520"/>
    <m/>
    <m/>
    <m/>
    <m/>
    <n v="0"/>
    <n v="0"/>
    <m/>
    <n v="50"/>
    <m/>
    <m/>
    <m/>
    <m/>
    <m/>
    <m/>
    <n v="200"/>
    <m/>
    <m/>
    <m/>
    <m/>
    <m/>
    <m/>
    <n v="0"/>
    <n v="250"/>
    <n v="4770"/>
  </r>
  <r>
    <x v="5"/>
    <m/>
    <m/>
    <n v="33"/>
    <m/>
    <m/>
    <n v="185"/>
    <n v="6105"/>
    <m/>
    <n v="6105"/>
    <m/>
    <n v="0"/>
    <m/>
    <m/>
    <n v="6105"/>
    <m/>
    <m/>
    <m/>
    <m/>
    <n v="0"/>
    <n v="200"/>
    <m/>
    <m/>
    <m/>
    <m/>
    <m/>
    <m/>
    <m/>
    <m/>
    <n v="0"/>
    <m/>
    <m/>
    <m/>
    <m/>
    <m/>
    <m/>
    <n v="0"/>
    <n v="200"/>
    <n v="6305"/>
  </r>
  <r>
    <x v="5"/>
    <m/>
    <m/>
    <n v="41.63"/>
    <m/>
    <m/>
    <n v="198"/>
    <n v="8242.74"/>
    <m/>
    <n v="8242.74"/>
    <m/>
    <n v="0"/>
    <m/>
    <m/>
    <n v="8242.74"/>
    <m/>
    <m/>
    <m/>
    <m/>
    <n v="0"/>
    <n v="200"/>
    <m/>
    <m/>
    <m/>
    <m/>
    <m/>
    <m/>
    <m/>
    <m/>
    <n v="200"/>
    <m/>
    <m/>
    <m/>
    <m/>
    <m/>
    <m/>
    <n v="0"/>
    <n v="400"/>
    <n v="8642.74"/>
  </r>
  <r>
    <x v="5"/>
    <m/>
    <m/>
    <n v="37.19"/>
    <m/>
    <m/>
    <n v="172.44581876848599"/>
    <n v="6413.2599999999939"/>
    <m/>
    <n v="6413.2599999999939"/>
    <m/>
    <n v="0"/>
    <m/>
    <m/>
    <n v="6413.2599999999939"/>
    <m/>
    <m/>
    <m/>
    <m/>
    <n v="0"/>
    <n v="40"/>
    <m/>
    <n v="500"/>
    <m/>
    <m/>
    <m/>
    <m/>
    <m/>
    <m/>
    <n v="200"/>
    <m/>
    <m/>
    <m/>
    <m/>
    <m/>
    <m/>
    <n v="0"/>
    <n v="740"/>
    <n v="7153.2599999999939"/>
  </r>
  <r>
    <x v="5"/>
    <m/>
    <m/>
    <n v="41.63"/>
    <m/>
    <m/>
    <n v="175.01993754503999"/>
    <n v="7286.0800000000154"/>
    <m/>
    <n v="7286.0800000000154"/>
    <m/>
    <n v="0"/>
    <m/>
    <m/>
    <n v="7286.0800000000154"/>
    <m/>
    <m/>
    <m/>
    <m/>
    <n v="0"/>
    <n v="20"/>
    <m/>
    <m/>
    <m/>
    <m/>
    <m/>
    <m/>
    <m/>
    <m/>
    <n v="200"/>
    <m/>
    <m/>
    <m/>
    <m/>
    <m/>
    <m/>
    <n v="0"/>
    <n v="220"/>
    <n v="7506.0800000000154"/>
  </r>
  <r>
    <x v="5"/>
    <m/>
    <m/>
    <n v="39.44"/>
    <m/>
    <m/>
    <n v="170"/>
    <n v="6704.7999999999993"/>
    <m/>
    <n v="6704.7999999999993"/>
    <m/>
    <n v="0"/>
    <m/>
    <m/>
    <n v="6704.7999999999993"/>
    <m/>
    <m/>
    <m/>
    <m/>
    <n v="0"/>
    <n v="40"/>
    <m/>
    <m/>
    <m/>
    <m/>
    <m/>
    <m/>
    <m/>
    <m/>
    <n v="200"/>
    <m/>
    <m/>
    <m/>
    <m/>
    <m/>
    <m/>
    <n v="0"/>
    <n v="240"/>
    <n v="6944.7999999999993"/>
  </r>
  <r>
    <x v="5"/>
    <m/>
    <m/>
    <n v="41.31"/>
    <m/>
    <m/>
    <n v="169"/>
    <n v="6981.39"/>
    <m/>
    <n v="6981.39"/>
    <m/>
    <n v="0"/>
    <m/>
    <m/>
    <n v="6981.39"/>
    <m/>
    <m/>
    <m/>
    <m/>
    <n v="0"/>
    <n v="120"/>
    <m/>
    <m/>
    <m/>
    <m/>
    <m/>
    <m/>
    <m/>
    <m/>
    <n v="200"/>
    <m/>
    <m/>
    <m/>
    <m/>
    <m/>
    <m/>
    <n v="0"/>
    <n v="320"/>
    <n v="7301.39"/>
  </r>
  <r>
    <x v="5"/>
    <m/>
    <m/>
    <n v="40.880000000000003"/>
    <m/>
    <m/>
    <n v="190.94545009784699"/>
    <n v="7805.8499999999849"/>
    <m/>
    <n v="7805.8499999999849"/>
    <m/>
    <n v="0"/>
    <m/>
    <m/>
    <n v="7805.8499999999849"/>
    <m/>
    <m/>
    <m/>
    <m/>
    <n v="0"/>
    <n v="140"/>
    <m/>
    <n v="500"/>
    <m/>
    <m/>
    <m/>
    <m/>
    <m/>
    <m/>
    <n v="200"/>
    <m/>
    <m/>
    <m/>
    <n v="320"/>
    <m/>
    <m/>
    <n v="320"/>
    <n v="840"/>
    <n v="8325.849999999984"/>
  </r>
  <r>
    <x v="5"/>
    <m/>
    <m/>
    <n v="34.81"/>
    <m/>
    <m/>
    <n v="180.72823901177799"/>
    <n v="6291.1499999999924"/>
    <m/>
    <n v="6291.1499999999924"/>
    <m/>
    <n v="0"/>
    <m/>
    <m/>
    <n v="6291.1499999999924"/>
    <m/>
    <m/>
    <m/>
    <m/>
    <n v="0"/>
    <n v="180"/>
    <m/>
    <m/>
    <m/>
    <m/>
    <m/>
    <m/>
    <m/>
    <m/>
    <n v="200"/>
    <m/>
    <m/>
    <m/>
    <m/>
    <m/>
    <m/>
    <n v="0"/>
    <n v="380"/>
    <n v="6671.1499999999924"/>
  </r>
  <r>
    <x v="5"/>
    <m/>
    <m/>
    <n v="42.69"/>
    <m/>
    <m/>
    <n v="195"/>
    <n v="8324.5499999999993"/>
    <m/>
    <n v="8324.5499999999993"/>
    <m/>
    <n v="0"/>
    <m/>
    <m/>
    <n v="8324.5499999999993"/>
    <m/>
    <m/>
    <m/>
    <m/>
    <n v="0"/>
    <n v="120"/>
    <m/>
    <m/>
    <m/>
    <m/>
    <m/>
    <m/>
    <m/>
    <m/>
    <n v="200"/>
    <m/>
    <m/>
    <m/>
    <m/>
    <m/>
    <m/>
    <n v="0"/>
    <n v="320"/>
    <n v="8644.5499999999993"/>
  </r>
  <r>
    <x v="5"/>
    <m/>
    <m/>
    <n v="39.69"/>
    <m/>
    <m/>
    <n v="185"/>
    <n v="7342.65"/>
    <m/>
    <n v="7342.65"/>
    <m/>
    <n v="0"/>
    <m/>
    <m/>
    <n v="7342.65"/>
    <m/>
    <m/>
    <m/>
    <m/>
    <n v="0"/>
    <n v="180"/>
    <m/>
    <m/>
    <m/>
    <m/>
    <m/>
    <m/>
    <m/>
    <m/>
    <n v="200"/>
    <m/>
    <m/>
    <m/>
    <m/>
    <m/>
    <m/>
    <n v="0"/>
    <n v="380"/>
    <n v="7722.65"/>
  </r>
  <r>
    <x v="5"/>
    <m/>
    <m/>
    <n v="40.56"/>
    <m/>
    <m/>
    <n v="166"/>
    <n v="6732.96"/>
    <m/>
    <n v="6732.96"/>
    <m/>
    <n v="0"/>
    <m/>
    <m/>
    <n v="6732.96"/>
    <m/>
    <m/>
    <m/>
    <m/>
    <n v="0"/>
    <n v="0"/>
    <m/>
    <m/>
    <m/>
    <m/>
    <m/>
    <m/>
    <m/>
    <m/>
    <n v="0"/>
    <m/>
    <m/>
    <m/>
    <m/>
    <m/>
    <m/>
    <n v="0"/>
    <n v="0"/>
    <n v="6732.96"/>
  </r>
  <r>
    <x v="5"/>
    <m/>
    <m/>
    <n v="40.69"/>
    <m/>
    <m/>
    <n v="170"/>
    <n v="6917.2999999999993"/>
    <m/>
    <n v="6917.2999999999993"/>
    <m/>
    <n v="0"/>
    <m/>
    <m/>
    <n v="6917.2999999999993"/>
    <m/>
    <m/>
    <m/>
    <m/>
    <n v="0"/>
    <n v="0"/>
    <m/>
    <m/>
    <m/>
    <m/>
    <m/>
    <m/>
    <m/>
    <m/>
    <n v="200"/>
    <m/>
    <m/>
    <m/>
    <m/>
    <m/>
    <m/>
    <n v="0"/>
    <n v="200"/>
    <n v="7117.2999999999993"/>
  </r>
  <r>
    <x v="5"/>
    <m/>
    <m/>
    <n v="42.19"/>
    <m/>
    <m/>
    <n v="166"/>
    <n v="7003.54"/>
    <m/>
    <n v="7003.54"/>
    <m/>
    <n v="0"/>
    <m/>
    <m/>
    <n v="7003.54"/>
    <m/>
    <m/>
    <m/>
    <m/>
    <n v="0"/>
    <n v="0"/>
    <m/>
    <m/>
    <m/>
    <m/>
    <m/>
    <m/>
    <m/>
    <m/>
    <n v="200"/>
    <m/>
    <m/>
    <m/>
    <m/>
    <m/>
    <m/>
    <n v="0"/>
    <n v="200"/>
    <n v="7203.54"/>
  </r>
  <r>
    <x v="5"/>
    <m/>
    <m/>
    <n v="42.88"/>
    <m/>
    <m/>
    <n v="176"/>
    <n v="7546.88"/>
    <m/>
    <n v="7546.88"/>
    <m/>
    <n v="0"/>
    <m/>
    <m/>
    <n v="7546.88"/>
    <m/>
    <m/>
    <m/>
    <m/>
    <n v="0"/>
    <n v="180"/>
    <m/>
    <m/>
    <m/>
    <m/>
    <m/>
    <m/>
    <m/>
    <m/>
    <n v="200"/>
    <m/>
    <m/>
    <m/>
    <m/>
    <m/>
    <m/>
    <n v="0"/>
    <n v="380"/>
    <n v="7926.88"/>
  </r>
  <r>
    <x v="5"/>
    <m/>
    <m/>
    <n v="28.06"/>
    <m/>
    <m/>
    <n v="135"/>
    <n v="3788.1"/>
    <m/>
    <n v="3788.1"/>
    <m/>
    <n v="0"/>
    <m/>
    <m/>
    <n v="3788.1"/>
    <m/>
    <m/>
    <m/>
    <m/>
    <n v="0"/>
    <n v="0"/>
    <m/>
    <m/>
    <m/>
    <m/>
    <m/>
    <m/>
    <m/>
    <m/>
    <n v="0"/>
    <m/>
    <m/>
    <m/>
    <m/>
    <m/>
    <m/>
    <n v="0"/>
    <n v="0"/>
    <n v="3788.1"/>
  </r>
  <r>
    <x v="5"/>
    <m/>
    <m/>
    <n v="42.88"/>
    <m/>
    <m/>
    <n v="180"/>
    <n v="7718.4000000000005"/>
    <m/>
    <n v="7718.4000000000005"/>
    <m/>
    <n v="0"/>
    <m/>
    <m/>
    <n v="7718.4000000000005"/>
    <m/>
    <m/>
    <m/>
    <m/>
    <n v="0"/>
    <n v="160"/>
    <m/>
    <m/>
    <m/>
    <m/>
    <m/>
    <m/>
    <m/>
    <m/>
    <n v="200"/>
    <m/>
    <m/>
    <m/>
    <m/>
    <m/>
    <m/>
    <n v="0"/>
    <n v="360"/>
    <n v="8078.4000000000005"/>
  </r>
  <r>
    <x v="5"/>
    <m/>
    <m/>
    <n v="41.25"/>
    <m/>
    <m/>
    <n v="190"/>
    <n v="7837.5"/>
    <m/>
    <n v="7837.5"/>
    <m/>
    <n v="0"/>
    <m/>
    <m/>
    <n v="7837.5"/>
    <m/>
    <m/>
    <m/>
    <m/>
    <n v="0"/>
    <n v="60"/>
    <m/>
    <m/>
    <m/>
    <m/>
    <m/>
    <m/>
    <m/>
    <m/>
    <n v="200"/>
    <m/>
    <m/>
    <m/>
    <m/>
    <m/>
    <m/>
    <n v="0"/>
    <n v="260"/>
    <n v="8097.5"/>
  </r>
  <r>
    <x v="5"/>
    <m/>
    <m/>
    <n v="39.880000000000003"/>
    <m/>
    <m/>
    <n v="175"/>
    <n v="6979"/>
    <m/>
    <n v="6979"/>
    <m/>
    <n v="0"/>
    <m/>
    <m/>
    <n v="6979"/>
    <m/>
    <m/>
    <m/>
    <m/>
    <n v="0"/>
    <n v="0"/>
    <m/>
    <m/>
    <m/>
    <m/>
    <m/>
    <m/>
    <m/>
    <m/>
    <n v="200"/>
    <m/>
    <m/>
    <m/>
    <m/>
    <m/>
    <m/>
    <n v="0"/>
    <n v="200"/>
    <n v="7179"/>
  </r>
  <r>
    <x v="5"/>
    <m/>
    <m/>
    <n v="39.19"/>
    <m/>
    <m/>
    <n v="185"/>
    <n v="7250.15"/>
    <m/>
    <n v="7250.15"/>
    <m/>
    <n v="0"/>
    <m/>
    <m/>
    <n v="7250.15"/>
    <m/>
    <m/>
    <m/>
    <m/>
    <n v="0"/>
    <n v="140"/>
    <m/>
    <m/>
    <m/>
    <m/>
    <m/>
    <m/>
    <m/>
    <m/>
    <n v="0"/>
    <m/>
    <m/>
    <m/>
    <m/>
    <m/>
    <m/>
    <n v="0"/>
    <n v="140"/>
    <n v="7390.15"/>
  </r>
  <r>
    <x v="5"/>
    <m/>
    <m/>
    <n v="40.31"/>
    <m/>
    <m/>
    <n v="180"/>
    <n v="7255.8"/>
    <m/>
    <n v="7255.8"/>
    <m/>
    <n v="0"/>
    <m/>
    <m/>
    <n v="7255.8"/>
    <m/>
    <m/>
    <m/>
    <m/>
    <n v="0"/>
    <n v="160"/>
    <m/>
    <m/>
    <m/>
    <m/>
    <m/>
    <m/>
    <m/>
    <m/>
    <n v="200"/>
    <m/>
    <m/>
    <m/>
    <m/>
    <m/>
    <m/>
    <n v="0"/>
    <n v="360"/>
    <n v="7615.8"/>
  </r>
  <r>
    <x v="5"/>
    <m/>
    <m/>
    <n v="36.56"/>
    <m/>
    <m/>
    <n v="154.669857768052"/>
    <n v="5654.7299999999814"/>
    <m/>
    <n v="5654.7299999999814"/>
    <m/>
    <n v="0"/>
    <m/>
    <m/>
    <n v="5654.7299999999814"/>
    <m/>
    <m/>
    <m/>
    <m/>
    <n v="0"/>
    <n v="20"/>
    <m/>
    <m/>
    <m/>
    <m/>
    <m/>
    <m/>
    <m/>
    <m/>
    <n v="0"/>
    <m/>
    <m/>
    <m/>
    <m/>
    <m/>
    <m/>
    <n v="0"/>
    <n v="20"/>
    <n v="5674.7299999999814"/>
  </r>
  <r>
    <x v="5"/>
    <m/>
    <m/>
    <n v="41.69"/>
    <m/>
    <m/>
    <n v="195"/>
    <n v="8129.5499999999993"/>
    <m/>
    <n v="8129.5499999999993"/>
    <m/>
    <n v="0"/>
    <m/>
    <m/>
    <n v="8129.5499999999993"/>
    <m/>
    <m/>
    <m/>
    <m/>
    <n v="0"/>
    <n v="80"/>
    <m/>
    <m/>
    <m/>
    <m/>
    <m/>
    <m/>
    <m/>
    <m/>
    <n v="200"/>
    <m/>
    <m/>
    <m/>
    <m/>
    <m/>
    <m/>
    <n v="0"/>
    <n v="280"/>
    <n v="8409.5499999999993"/>
  </r>
  <r>
    <x v="5"/>
    <m/>
    <m/>
    <n v="42"/>
    <m/>
    <m/>
    <n v="166.38"/>
    <n v="6987.96"/>
    <m/>
    <n v="6987.96"/>
    <m/>
    <n v="0"/>
    <m/>
    <m/>
    <n v="6987.96"/>
    <m/>
    <m/>
    <m/>
    <m/>
    <n v="0"/>
    <n v="20"/>
    <m/>
    <m/>
    <m/>
    <m/>
    <m/>
    <m/>
    <m/>
    <m/>
    <n v="200"/>
    <m/>
    <m/>
    <m/>
    <m/>
    <m/>
    <m/>
    <n v="0"/>
    <n v="220"/>
    <n v="7207.96"/>
  </r>
  <r>
    <x v="5"/>
    <m/>
    <m/>
    <n v="32.19"/>
    <m/>
    <m/>
    <n v="175.08853681267499"/>
    <n v="5636.1000000000076"/>
    <m/>
    <n v="5636.1000000000076"/>
    <m/>
    <n v="0"/>
    <m/>
    <m/>
    <n v="5636.1000000000076"/>
    <m/>
    <m/>
    <m/>
    <m/>
    <n v="0"/>
    <n v="80"/>
    <m/>
    <m/>
    <m/>
    <m/>
    <m/>
    <m/>
    <m/>
    <m/>
    <n v="200"/>
    <m/>
    <m/>
    <m/>
    <m/>
    <m/>
    <m/>
    <n v="0"/>
    <n v="280"/>
    <n v="5916.1000000000076"/>
  </r>
  <r>
    <x v="6"/>
    <m/>
    <m/>
    <n v="33"/>
    <n v="11"/>
    <m/>
    <m/>
    <n v="0"/>
    <n v="2420"/>
    <n v="2420"/>
    <n v="120"/>
    <n v="1320"/>
    <n v="1000"/>
    <n v="1100"/>
    <n v="5840"/>
    <m/>
    <m/>
    <m/>
    <m/>
    <n v="0"/>
    <n v="180"/>
    <m/>
    <m/>
    <m/>
    <m/>
    <m/>
    <m/>
    <m/>
    <m/>
    <n v="200"/>
    <m/>
    <m/>
    <m/>
    <m/>
    <m/>
    <m/>
    <n v="0"/>
    <n v="380"/>
    <n v="6220"/>
  </r>
  <r>
    <x v="6"/>
    <m/>
    <m/>
    <n v="31.69"/>
    <n v="9.6900000000000013"/>
    <m/>
    <m/>
    <n v="0"/>
    <n v="2420"/>
    <n v="2420"/>
    <n v="120"/>
    <n v="1162.8000000000002"/>
    <n v="800"/>
    <n v="900"/>
    <n v="5282.8"/>
    <m/>
    <m/>
    <m/>
    <m/>
    <n v="0"/>
    <n v="200"/>
    <m/>
    <m/>
    <m/>
    <m/>
    <m/>
    <m/>
    <m/>
    <m/>
    <n v="200"/>
    <m/>
    <m/>
    <m/>
    <m/>
    <m/>
    <m/>
    <n v="0"/>
    <n v="400"/>
    <n v="5682.8"/>
  </r>
  <r>
    <x v="6"/>
    <m/>
    <m/>
    <n v="30.63"/>
    <n v="8.629999999999999"/>
    <m/>
    <m/>
    <n v="0"/>
    <n v="2420"/>
    <n v="2420"/>
    <n v="120"/>
    <n v="1035.5999999999999"/>
    <n v="800"/>
    <n v="900"/>
    <n v="5155.6000000000004"/>
    <m/>
    <m/>
    <m/>
    <m/>
    <n v="0"/>
    <n v="180"/>
    <m/>
    <m/>
    <m/>
    <m/>
    <m/>
    <m/>
    <m/>
    <m/>
    <n v="0"/>
    <m/>
    <m/>
    <m/>
    <m/>
    <m/>
    <m/>
    <n v="0"/>
    <n v="180"/>
    <n v="5335.6"/>
  </r>
  <r>
    <x v="6"/>
    <m/>
    <m/>
    <n v="31.25"/>
    <n v="9.25"/>
    <m/>
    <m/>
    <n v="0"/>
    <n v="2420"/>
    <n v="2420"/>
    <n v="120"/>
    <n v="1110"/>
    <n v="800"/>
    <n v="900"/>
    <n v="5230"/>
    <m/>
    <m/>
    <m/>
    <m/>
    <n v="0"/>
    <n v="80"/>
    <m/>
    <m/>
    <m/>
    <m/>
    <m/>
    <m/>
    <m/>
    <m/>
    <n v="200"/>
    <m/>
    <m/>
    <m/>
    <m/>
    <m/>
    <m/>
    <n v="0"/>
    <n v="280"/>
    <n v="5510"/>
  </r>
  <r>
    <x v="6"/>
    <m/>
    <m/>
    <n v="29.31"/>
    <n v="7.3099999999999987"/>
    <m/>
    <m/>
    <n v="0"/>
    <n v="2420"/>
    <n v="2420"/>
    <n v="120"/>
    <n v="877.19999999999982"/>
    <n v="800"/>
    <n v="900"/>
    <n v="4997.2"/>
    <m/>
    <m/>
    <m/>
    <m/>
    <n v="0"/>
    <n v="40"/>
    <m/>
    <m/>
    <m/>
    <m/>
    <m/>
    <m/>
    <m/>
    <m/>
    <n v="0"/>
    <m/>
    <m/>
    <m/>
    <m/>
    <m/>
    <m/>
    <n v="0"/>
    <n v="40"/>
    <n v="5037.2"/>
  </r>
  <r>
    <x v="6"/>
    <m/>
    <m/>
    <n v="30.75"/>
    <n v="8.75"/>
    <m/>
    <m/>
    <n v="0"/>
    <n v="2420"/>
    <n v="2420"/>
    <n v="120"/>
    <n v="1050"/>
    <n v="800"/>
    <n v="900"/>
    <n v="5170"/>
    <m/>
    <m/>
    <m/>
    <m/>
    <n v="0"/>
    <n v="80"/>
    <m/>
    <m/>
    <m/>
    <m/>
    <m/>
    <m/>
    <m/>
    <m/>
    <n v="200"/>
    <m/>
    <m/>
    <m/>
    <m/>
    <m/>
    <m/>
    <n v="0"/>
    <n v="280"/>
    <n v="5450"/>
  </r>
  <r>
    <x v="6"/>
    <m/>
    <m/>
    <n v="26.88"/>
    <n v="4.879999999999999"/>
    <m/>
    <m/>
    <n v="0"/>
    <n v="2420"/>
    <n v="2420"/>
    <n v="120"/>
    <n v="585.59999999999991"/>
    <n v="800"/>
    <n v="900"/>
    <n v="4705.6000000000004"/>
    <m/>
    <m/>
    <m/>
    <m/>
    <n v="0"/>
    <n v="120"/>
    <m/>
    <m/>
    <m/>
    <m/>
    <m/>
    <m/>
    <m/>
    <m/>
    <n v="200"/>
    <m/>
    <m/>
    <m/>
    <m/>
    <m/>
    <m/>
    <n v="0"/>
    <n v="320"/>
    <n v="5025.6000000000004"/>
  </r>
  <r>
    <x v="6"/>
    <m/>
    <m/>
    <n v="29.56"/>
    <n v="7.5599999999999987"/>
    <m/>
    <m/>
    <n v="0"/>
    <n v="2420"/>
    <n v="2420"/>
    <n v="120"/>
    <n v="907.19999999999982"/>
    <n v="800"/>
    <n v="900"/>
    <n v="5027.2"/>
    <m/>
    <m/>
    <m/>
    <m/>
    <n v="0"/>
    <n v="40"/>
    <m/>
    <m/>
    <m/>
    <m/>
    <m/>
    <m/>
    <m/>
    <m/>
    <n v="200"/>
    <m/>
    <m/>
    <m/>
    <m/>
    <m/>
    <m/>
    <n v="0"/>
    <n v="240"/>
    <n v="5267.2"/>
  </r>
  <r>
    <x v="6"/>
    <m/>
    <m/>
    <n v="31.88"/>
    <n v="9.879999999999999"/>
    <m/>
    <m/>
    <n v="0"/>
    <n v="2420"/>
    <n v="2420"/>
    <n v="120"/>
    <n v="1185.5999999999999"/>
    <n v="800"/>
    <n v="900"/>
    <n v="5305.6"/>
    <m/>
    <m/>
    <m/>
    <m/>
    <n v="0"/>
    <n v="120"/>
    <m/>
    <m/>
    <m/>
    <m/>
    <m/>
    <m/>
    <m/>
    <m/>
    <n v="200"/>
    <m/>
    <m/>
    <m/>
    <m/>
    <m/>
    <m/>
    <n v="0"/>
    <n v="320"/>
    <n v="5625.6"/>
  </r>
  <r>
    <x v="7"/>
    <m/>
    <m/>
    <n v="39.880000000000003"/>
    <m/>
    <m/>
    <n v="180.488966900702"/>
    <n v="7197.899999999996"/>
    <m/>
    <n v="7197.899999999996"/>
    <m/>
    <n v="0"/>
    <m/>
    <m/>
    <n v="7197.899999999996"/>
    <m/>
    <m/>
    <m/>
    <m/>
    <n v="0"/>
    <n v="200"/>
    <m/>
    <m/>
    <m/>
    <m/>
    <m/>
    <m/>
    <m/>
    <m/>
    <n v="200"/>
    <m/>
    <m/>
    <m/>
    <m/>
    <m/>
    <m/>
    <n v="0"/>
    <n v="400"/>
    <n v="7597.899999999996"/>
  </r>
  <r>
    <x v="7"/>
    <m/>
    <m/>
    <n v="40.81"/>
    <m/>
    <m/>
    <n v="181.59274687576601"/>
    <n v="7410.8000000000111"/>
    <m/>
    <n v="7410.8000000000111"/>
    <m/>
    <n v="0"/>
    <m/>
    <m/>
    <n v="7410.8000000000111"/>
    <m/>
    <m/>
    <m/>
    <m/>
    <n v="0"/>
    <n v="200"/>
    <m/>
    <m/>
    <m/>
    <m/>
    <m/>
    <m/>
    <m/>
    <m/>
    <n v="200"/>
    <m/>
    <m/>
    <m/>
    <m/>
    <m/>
    <m/>
    <n v="0"/>
    <n v="400"/>
    <n v="7810.8000000000111"/>
  </r>
  <r>
    <x v="7"/>
    <m/>
    <m/>
    <n v="40.130000000000003"/>
    <m/>
    <m/>
    <n v="165"/>
    <n v="6621.4500000000007"/>
    <m/>
    <n v="6621.4500000000007"/>
    <m/>
    <n v="0"/>
    <m/>
    <m/>
    <n v="6621.4500000000007"/>
    <m/>
    <m/>
    <m/>
    <m/>
    <n v="0"/>
    <n v="200"/>
    <m/>
    <m/>
    <m/>
    <m/>
    <m/>
    <m/>
    <m/>
    <m/>
    <n v="200"/>
    <m/>
    <n v="10"/>
    <n v="4"/>
    <m/>
    <m/>
    <m/>
    <n v="4"/>
    <n v="410"/>
    <n v="7027.4500000000007"/>
  </r>
  <r>
    <x v="7"/>
    <m/>
    <m/>
    <n v="43.31"/>
    <m/>
    <m/>
    <n v="180.08312168090501"/>
    <n v="7799.399999999996"/>
    <m/>
    <n v="7799.399999999996"/>
    <m/>
    <n v="0"/>
    <m/>
    <m/>
    <n v="7799.399999999996"/>
    <m/>
    <m/>
    <m/>
    <m/>
    <n v="0"/>
    <n v="200"/>
    <m/>
    <m/>
    <m/>
    <m/>
    <m/>
    <m/>
    <m/>
    <m/>
    <n v="200"/>
    <m/>
    <m/>
    <n v="52"/>
    <m/>
    <m/>
    <m/>
    <n v="52"/>
    <n v="400"/>
    <n v="8147.399999999996"/>
  </r>
  <r>
    <x v="7"/>
    <m/>
    <m/>
    <n v="43.88"/>
    <m/>
    <m/>
    <n v="195.876253418414"/>
    <n v="8595.0500000000065"/>
    <m/>
    <n v="8595.0500000000065"/>
    <m/>
    <n v="0"/>
    <m/>
    <m/>
    <n v="8595.0500000000065"/>
    <m/>
    <m/>
    <m/>
    <m/>
    <n v="0"/>
    <n v="200"/>
    <m/>
    <m/>
    <m/>
    <m/>
    <m/>
    <m/>
    <m/>
    <m/>
    <n v="200"/>
    <m/>
    <m/>
    <m/>
    <m/>
    <m/>
    <m/>
    <n v="0"/>
    <n v="400"/>
    <n v="8995.0500000000065"/>
  </r>
  <r>
    <x v="7"/>
    <m/>
    <m/>
    <n v="40.19"/>
    <m/>
    <m/>
    <n v="178.29186364767401"/>
    <n v="7165.5500000000175"/>
    <m/>
    <n v="7165.5500000000175"/>
    <m/>
    <n v="0"/>
    <m/>
    <m/>
    <n v="7165.5500000000175"/>
    <m/>
    <m/>
    <m/>
    <m/>
    <n v="0"/>
    <n v="200"/>
    <m/>
    <m/>
    <m/>
    <m/>
    <m/>
    <m/>
    <m/>
    <m/>
    <n v="200"/>
    <m/>
    <n v="60"/>
    <n v="59"/>
    <m/>
    <m/>
    <m/>
    <n v="59"/>
    <n v="460"/>
    <n v="7566.5500000000175"/>
  </r>
  <r>
    <x v="7"/>
    <m/>
    <m/>
    <n v="38.94"/>
    <m/>
    <m/>
    <n v="165"/>
    <n v="6425.0999999999995"/>
    <m/>
    <n v="6425.0999999999995"/>
    <m/>
    <n v="0"/>
    <m/>
    <m/>
    <n v="6425.0999999999995"/>
    <m/>
    <m/>
    <m/>
    <m/>
    <n v="0"/>
    <n v="200"/>
    <m/>
    <m/>
    <m/>
    <m/>
    <m/>
    <m/>
    <m/>
    <m/>
    <n v="200"/>
    <m/>
    <m/>
    <n v="90"/>
    <m/>
    <m/>
    <m/>
    <n v="90"/>
    <n v="400"/>
    <n v="6735.0999999999995"/>
  </r>
  <r>
    <x v="7"/>
    <m/>
    <m/>
    <n v="40.44"/>
    <m/>
    <m/>
    <n v="141.013847675569"/>
    <n v="5702.6000000000095"/>
    <m/>
    <n v="5702.6000000000095"/>
    <m/>
    <n v="0"/>
    <m/>
    <m/>
    <n v="5702.6000000000095"/>
    <m/>
    <m/>
    <m/>
    <m/>
    <n v="0"/>
    <n v="60"/>
    <m/>
    <m/>
    <m/>
    <m/>
    <m/>
    <m/>
    <m/>
    <m/>
    <n v="200"/>
    <m/>
    <n v="5"/>
    <m/>
    <m/>
    <m/>
    <m/>
    <n v="0"/>
    <n v="265"/>
    <n v="5967.6000000000095"/>
  </r>
  <r>
    <x v="7"/>
    <m/>
    <m/>
    <n v="38.75"/>
    <m/>
    <m/>
    <n v="185"/>
    <n v="7168.75"/>
    <m/>
    <n v="7168.75"/>
    <m/>
    <n v="0"/>
    <m/>
    <m/>
    <n v="7168.75"/>
    <m/>
    <m/>
    <m/>
    <m/>
    <n v="0"/>
    <n v="60"/>
    <m/>
    <m/>
    <m/>
    <m/>
    <m/>
    <m/>
    <m/>
    <m/>
    <n v="200"/>
    <m/>
    <m/>
    <m/>
    <m/>
    <m/>
    <m/>
    <n v="0"/>
    <n v="260"/>
    <n v="7428.75"/>
  </r>
  <r>
    <x v="7"/>
    <m/>
    <m/>
    <n v="44.13"/>
    <m/>
    <m/>
    <n v="210"/>
    <n v="9267.3000000000011"/>
    <m/>
    <n v="9267.3000000000011"/>
    <m/>
    <n v="0"/>
    <m/>
    <m/>
    <n v="9267.3000000000011"/>
    <m/>
    <m/>
    <m/>
    <m/>
    <n v="0"/>
    <n v="160"/>
    <m/>
    <m/>
    <m/>
    <m/>
    <m/>
    <m/>
    <m/>
    <m/>
    <n v="200"/>
    <m/>
    <n v="5"/>
    <n v="10"/>
    <m/>
    <m/>
    <m/>
    <n v="10"/>
    <n v="365"/>
    <n v="9622.3000000000011"/>
  </r>
  <r>
    <x v="7"/>
    <m/>
    <m/>
    <n v="38.380000000000003"/>
    <m/>
    <m/>
    <n v="179"/>
    <n v="6870.02"/>
    <m/>
    <n v="6870.02"/>
    <m/>
    <n v="0"/>
    <m/>
    <m/>
    <n v="6870.02"/>
    <m/>
    <m/>
    <m/>
    <m/>
    <n v="0"/>
    <n v="160"/>
    <m/>
    <m/>
    <m/>
    <m/>
    <m/>
    <m/>
    <m/>
    <m/>
    <n v="200"/>
    <m/>
    <n v="5"/>
    <n v="4"/>
    <m/>
    <m/>
    <m/>
    <n v="4"/>
    <n v="365"/>
    <n v="7231.02"/>
  </r>
  <r>
    <x v="7"/>
    <m/>
    <m/>
    <n v="42.5"/>
    <m/>
    <m/>
    <n v="199"/>
    <n v="8457.5"/>
    <m/>
    <n v="8457.5"/>
    <m/>
    <n v="0"/>
    <m/>
    <m/>
    <n v="8457.5"/>
    <m/>
    <m/>
    <m/>
    <m/>
    <n v="0"/>
    <n v="160"/>
    <m/>
    <m/>
    <m/>
    <m/>
    <m/>
    <m/>
    <m/>
    <m/>
    <n v="200"/>
    <m/>
    <m/>
    <m/>
    <m/>
    <m/>
    <m/>
    <n v="0"/>
    <n v="360"/>
    <n v="8817.5"/>
  </r>
  <r>
    <x v="7"/>
    <m/>
    <m/>
    <n v="40.380000000000003"/>
    <m/>
    <m/>
    <n v="179"/>
    <n v="7228.02"/>
    <m/>
    <n v="7228.02"/>
    <m/>
    <n v="0"/>
    <m/>
    <m/>
    <n v="7228.02"/>
    <m/>
    <m/>
    <m/>
    <m/>
    <n v="0"/>
    <n v="160"/>
    <m/>
    <m/>
    <m/>
    <m/>
    <m/>
    <m/>
    <m/>
    <m/>
    <n v="200"/>
    <m/>
    <m/>
    <n v="18"/>
    <m/>
    <m/>
    <m/>
    <n v="18"/>
    <n v="360"/>
    <n v="7570.02"/>
  </r>
  <r>
    <x v="7"/>
    <m/>
    <m/>
    <n v="41.5"/>
    <m/>
    <m/>
    <n v="183.23373493975899"/>
    <n v="7604.199999999998"/>
    <m/>
    <n v="7604.199999999998"/>
    <m/>
    <n v="0"/>
    <m/>
    <m/>
    <n v="7604.199999999998"/>
    <m/>
    <m/>
    <m/>
    <m/>
    <n v="0"/>
    <n v="140"/>
    <m/>
    <n v="500"/>
    <m/>
    <m/>
    <m/>
    <m/>
    <n v="300"/>
    <m/>
    <n v="200"/>
    <m/>
    <m/>
    <m/>
    <m/>
    <m/>
    <m/>
    <n v="0"/>
    <n v="1140"/>
    <n v="8744.1999999999971"/>
  </r>
  <r>
    <x v="7"/>
    <m/>
    <m/>
    <n v="44.13"/>
    <m/>
    <m/>
    <n v="199.01994108316299"/>
    <n v="8782.7499999999836"/>
    <m/>
    <n v="8782.7499999999836"/>
    <m/>
    <n v="0"/>
    <m/>
    <m/>
    <n v="8782.7499999999836"/>
    <m/>
    <m/>
    <m/>
    <m/>
    <n v="0"/>
    <n v="140"/>
    <m/>
    <m/>
    <m/>
    <m/>
    <m/>
    <m/>
    <m/>
    <m/>
    <n v="200"/>
    <m/>
    <m/>
    <m/>
    <m/>
    <m/>
    <m/>
    <n v="0"/>
    <n v="340"/>
    <n v="9122.7499999999836"/>
  </r>
  <r>
    <x v="7"/>
    <m/>
    <m/>
    <n v="41.25"/>
    <m/>
    <m/>
    <n v="197"/>
    <n v="8126.25"/>
    <m/>
    <n v="8126.25"/>
    <m/>
    <n v="0"/>
    <m/>
    <m/>
    <n v="8126.25"/>
    <m/>
    <m/>
    <m/>
    <m/>
    <n v="0"/>
    <n v="140"/>
    <m/>
    <m/>
    <m/>
    <m/>
    <m/>
    <m/>
    <m/>
    <m/>
    <n v="0"/>
    <m/>
    <m/>
    <m/>
    <m/>
    <m/>
    <m/>
    <n v="0"/>
    <n v="140"/>
    <n v="8266.25"/>
  </r>
  <r>
    <x v="7"/>
    <m/>
    <m/>
    <n v="45.63"/>
    <m/>
    <m/>
    <n v="210"/>
    <n v="9582.3000000000011"/>
    <m/>
    <n v="9582.3000000000011"/>
    <m/>
    <n v="0"/>
    <m/>
    <m/>
    <n v="9582.3000000000011"/>
    <m/>
    <m/>
    <m/>
    <m/>
    <n v="0"/>
    <n v="140"/>
    <m/>
    <m/>
    <m/>
    <m/>
    <m/>
    <m/>
    <m/>
    <m/>
    <n v="200"/>
    <m/>
    <m/>
    <n v="5"/>
    <m/>
    <m/>
    <m/>
    <n v="5"/>
    <n v="340"/>
    <n v="9917.3000000000011"/>
  </r>
  <r>
    <x v="7"/>
    <m/>
    <m/>
    <n v="40.630000000000003"/>
    <m/>
    <m/>
    <n v="116.190007383707"/>
    <n v="4720.8000000000156"/>
    <m/>
    <n v="4720.8000000000156"/>
    <m/>
    <n v="0"/>
    <m/>
    <m/>
    <n v="4720.8000000000156"/>
    <m/>
    <m/>
    <m/>
    <m/>
    <n v="0"/>
    <n v="140"/>
    <m/>
    <m/>
    <m/>
    <m/>
    <m/>
    <m/>
    <m/>
    <m/>
    <n v="200"/>
    <m/>
    <m/>
    <n v="14"/>
    <m/>
    <m/>
    <m/>
    <n v="14"/>
    <n v="340"/>
    <n v="5046.8000000000156"/>
  </r>
  <r>
    <x v="7"/>
    <m/>
    <m/>
    <n v="41.63"/>
    <m/>
    <m/>
    <n v="180.149891904876"/>
    <n v="7499.6399999999885"/>
    <m/>
    <n v="7499.6399999999885"/>
    <m/>
    <n v="0"/>
    <m/>
    <m/>
    <n v="7499.6399999999885"/>
    <m/>
    <m/>
    <m/>
    <m/>
    <n v="0"/>
    <n v="100"/>
    <m/>
    <m/>
    <m/>
    <m/>
    <m/>
    <m/>
    <m/>
    <m/>
    <n v="200"/>
    <m/>
    <m/>
    <m/>
    <m/>
    <m/>
    <m/>
    <n v="0"/>
    <n v="300"/>
    <n v="7799.6399999999885"/>
  </r>
  <r>
    <x v="7"/>
    <m/>
    <m/>
    <n v="41.94"/>
    <m/>
    <m/>
    <n v="166.38769670958499"/>
    <n v="6978.2999999999938"/>
    <m/>
    <n v="6978.2999999999938"/>
    <m/>
    <n v="0"/>
    <m/>
    <m/>
    <n v="6978.2999999999938"/>
    <m/>
    <m/>
    <m/>
    <m/>
    <n v="0"/>
    <n v="100"/>
    <m/>
    <m/>
    <m/>
    <m/>
    <m/>
    <m/>
    <m/>
    <m/>
    <n v="200"/>
    <m/>
    <m/>
    <m/>
    <m/>
    <m/>
    <m/>
    <n v="0"/>
    <n v="300"/>
    <n v="7278.2999999999938"/>
  </r>
  <r>
    <x v="7"/>
    <m/>
    <m/>
    <n v="36.880000000000003"/>
    <m/>
    <m/>
    <n v="192.5"/>
    <n v="7099.4000000000005"/>
    <m/>
    <n v="7099.4000000000005"/>
    <m/>
    <n v="0"/>
    <m/>
    <m/>
    <n v="7099.4000000000005"/>
    <m/>
    <m/>
    <m/>
    <m/>
    <n v="0"/>
    <n v="100"/>
    <m/>
    <m/>
    <m/>
    <m/>
    <m/>
    <m/>
    <m/>
    <m/>
    <n v="0"/>
    <m/>
    <m/>
    <n v="8"/>
    <m/>
    <m/>
    <m/>
    <n v="8"/>
    <n v="100"/>
    <n v="7191.4000000000005"/>
  </r>
  <r>
    <x v="7"/>
    <m/>
    <m/>
    <n v="37.56"/>
    <m/>
    <m/>
    <n v="173.429179978701"/>
    <n v="6514.00000000001"/>
    <m/>
    <n v="6514.00000000001"/>
    <m/>
    <n v="0"/>
    <m/>
    <m/>
    <n v="6514.00000000001"/>
    <m/>
    <m/>
    <m/>
    <m/>
    <n v="0"/>
    <n v="100"/>
    <m/>
    <m/>
    <m/>
    <m/>
    <m/>
    <m/>
    <m/>
    <m/>
    <n v="200"/>
    <m/>
    <m/>
    <m/>
    <m/>
    <m/>
    <m/>
    <n v="0"/>
    <n v="300"/>
    <n v="6814.00000000001"/>
  </r>
  <r>
    <x v="7"/>
    <m/>
    <m/>
    <n v="40.380000000000003"/>
    <m/>
    <m/>
    <n v="177"/>
    <n v="7147.26"/>
    <m/>
    <n v="7147.26"/>
    <m/>
    <n v="0"/>
    <m/>
    <m/>
    <n v="7147.26"/>
    <m/>
    <m/>
    <m/>
    <m/>
    <n v="0"/>
    <n v="100"/>
    <m/>
    <m/>
    <m/>
    <m/>
    <m/>
    <m/>
    <m/>
    <m/>
    <n v="200"/>
    <m/>
    <m/>
    <n v="18"/>
    <m/>
    <m/>
    <m/>
    <n v="18"/>
    <n v="300"/>
    <n v="7429.26"/>
  </r>
  <r>
    <x v="7"/>
    <m/>
    <m/>
    <n v="41.13"/>
    <m/>
    <m/>
    <n v="188"/>
    <n v="7732.4400000000005"/>
    <m/>
    <n v="7732.4400000000005"/>
    <m/>
    <n v="0"/>
    <m/>
    <m/>
    <n v="7732.4400000000005"/>
    <m/>
    <m/>
    <m/>
    <m/>
    <n v="0"/>
    <n v="80"/>
    <m/>
    <m/>
    <m/>
    <m/>
    <m/>
    <m/>
    <m/>
    <m/>
    <n v="100"/>
    <m/>
    <m/>
    <m/>
    <m/>
    <m/>
    <m/>
    <n v="0"/>
    <n v="180"/>
    <n v="7912.4400000000005"/>
  </r>
  <r>
    <x v="7"/>
    <m/>
    <m/>
    <n v="40.06"/>
    <m/>
    <m/>
    <n v="190.147279081378"/>
    <n v="7617.3000000000029"/>
    <m/>
    <n v="7617.3000000000029"/>
    <m/>
    <n v="0"/>
    <m/>
    <m/>
    <n v="7617.3000000000029"/>
    <m/>
    <m/>
    <m/>
    <m/>
    <n v="0"/>
    <n v="60"/>
    <m/>
    <m/>
    <m/>
    <m/>
    <m/>
    <m/>
    <m/>
    <m/>
    <n v="200"/>
    <m/>
    <m/>
    <n v="28"/>
    <m/>
    <m/>
    <m/>
    <n v="28"/>
    <n v="260"/>
    <n v="7849.3000000000029"/>
  </r>
  <r>
    <x v="7"/>
    <m/>
    <m/>
    <n v="42.13"/>
    <m/>
    <m/>
    <n v="186.58200807025901"/>
    <n v="7860.7000000000126"/>
    <m/>
    <n v="7860.7000000000126"/>
    <m/>
    <n v="0"/>
    <m/>
    <m/>
    <n v="7860.7000000000126"/>
    <m/>
    <m/>
    <m/>
    <m/>
    <n v="0"/>
    <n v="60"/>
    <m/>
    <m/>
    <m/>
    <m/>
    <m/>
    <m/>
    <m/>
    <m/>
    <n v="200"/>
    <m/>
    <m/>
    <n v="8"/>
    <m/>
    <m/>
    <m/>
    <n v="8"/>
    <n v="260"/>
    <n v="8112.7000000000126"/>
  </r>
  <r>
    <x v="7"/>
    <m/>
    <m/>
    <n v="42.69"/>
    <m/>
    <m/>
    <n v="190.019676739283"/>
    <n v="8111.9399999999905"/>
    <m/>
    <n v="8111.9399999999905"/>
    <m/>
    <n v="0"/>
    <m/>
    <m/>
    <n v="8111.9399999999905"/>
    <m/>
    <m/>
    <m/>
    <m/>
    <n v="0"/>
    <n v="80"/>
    <m/>
    <m/>
    <m/>
    <m/>
    <m/>
    <m/>
    <m/>
    <m/>
    <n v="200"/>
    <m/>
    <m/>
    <m/>
    <m/>
    <m/>
    <m/>
    <n v="0"/>
    <n v="280"/>
    <n v="8391.9399999999914"/>
  </r>
  <r>
    <x v="7"/>
    <m/>
    <m/>
    <n v="40.31"/>
    <m/>
    <m/>
    <n v="197"/>
    <n v="7941.0700000000006"/>
    <m/>
    <n v="7941.0700000000006"/>
    <m/>
    <n v="0"/>
    <m/>
    <m/>
    <n v="7941.0700000000006"/>
    <m/>
    <m/>
    <m/>
    <m/>
    <n v="0"/>
    <n v="60"/>
    <m/>
    <m/>
    <m/>
    <m/>
    <m/>
    <m/>
    <m/>
    <m/>
    <n v="200"/>
    <m/>
    <m/>
    <m/>
    <m/>
    <m/>
    <m/>
    <n v="0"/>
    <n v="260"/>
    <n v="8201.07"/>
  </r>
  <r>
    <x v="7"/>
    <m/>
    <m/>
    <n v="37.06"/>
    <m/>
    <m/>
    <n v="185"/>
    <n v="6856.1"/>
    <m/>
    <n v="6856.1"/>
    <m/>
    <n v="0"/>
    <m/>
    <m/>
    <n v="6856.1"/>
    <m/>
    <m/>
    <m/>
    <m/>
    <n v="0"/>
    <n v="60"/>
    <m/>
    <m/>
    <m/>
    <m/>
    <m/>
    <m/>
    <m/>
    <m/>
    <n v="0"/>
    <m/>
    <m/>
    <m/>
    <m/>
    <m/>
    <m/>
    <n v="0"/>
    <n v="60"/>
    <n v="6916.1"/>
  </r>
  <r>
    <x v="7"/>
    <m/>
    <m/>
    <n v="40.19"/>
    <m/>
    <m/>
    <n v="186.51654640457801"/>
    <n v="7496.0999999999894"/>
    <m/>
    <n v="7496.0999999999894"/>
    <m/>
    <n v="0"/>
    <m/>
    <m/>
    <n v="7496.0999999999894"/>
    <m/>
    <m/>
    <m/>
    <m/>
    <n v="0"/>
    <n v="60"/>
    <m/>
    <m/>
    <m/>
    <m/>
    <m/>
    <m/>
    <m/>
    <m/>
    <n v="200"/>
    <m/>
    <n v="45"/>
    <n v="6"/>
    <m/>
    <m/>
    <m/>
    <n v="6"/>
    <n v="305"/>
    <n v="7795.0999999999894"/>
  </r>
  <r>
    <x v="7"/>
    <m/>
    <m/>
    <n v="43.63"/>
    <m/>
    <m/>
    <n v="179.92207196882899"/>
    <n v="7850.0000000000091"/>
    <m/>
    <n v="7850.0000000000091"/>
    <m/>
    <n v="0"/>
    <m/>
    <m/>
    <n v="7850.0000000000091"/>
    <m/>
    <m/>
    <m/>
    <m/>
    <n v="0"/>
    <n v="60"/>
    <m/>
    <m/>
    <m/>
    <m/>
    <m/>
    <m/>
    <m/>
    <m/>
    <n v="100"/>
    <m/>
    <m/>
    <m/>
    <m/>
    <m/>
    <m/>
    <n v="0"/>
    <n v="160"/>
    <n v="8010.0000000000091"/>
  </r>
  <r>
    <x v="7"/>
    <m/>
    <m/>
    <n v="37.25"/>
    <m/>
    <m/>
    <n v="177.01342281879201"/>
    <n v="6593.7500000000027"/>
    <m/>
    <n v="6593.7500000000027"/>
    <m/>
    <n v="0"/>
    <m/>
    <m/>
    <n v="6593.7500000000027"/>
    <m/>
    <m/>
    <m/>
    <m/>
    <n v="0"/>
    <n v="60"/>
    <m/>
    <m/>
    <m/>
    <m/>
    <m/>
    <m/>
    <m/>
    <m/>
    <n v="100"/>
    <m/>
    <m/>
    <n v="6"/>
    <m/>
    <m/>
    <m/>
    <n v="6"/>
    <n v="160"/>
    <n v="6747.7500000000027"/>
  </r>
  <r>
    <x v="7"/>
    <m/>
    <m/>
    <n v="44.44"/>
    <m/>
    <m/>
    <n v="196.60891089108901"/>
    <n v="8737.2999999999956"/>
    <m/>
    <n v="8737.2999999999956"/>
    <m/>
    <n v="0"/>
    <m/>
    <m/>
    <n v="8737.2999999999956"/>
    <m/>
    <m/>
    <m/>
    <m/>
    <n v="0"/>
    <n v="60"/>
    <m/>
    <m/>
    <m/>
    <m/>
    <m/>
    <m/>
    <m/>
    <m/>
    <n v="200"/>
    <m/>
    <m/>
    <m/>
    <m/>
    <m/>
    <m/>
    <n v="0"/>
    <n v="260"/>
    <n v="8997.2999999999956"/>
  </r>
  <r>
    <x v="7"/>
    <m/>
    <m/>
    <n v="39.81"/>
    <m/>
    <m/>
    <n v="179"/>
    <n v="7125.9900000000007"/>
    <m/>
    <n v="7125.9900000000007"/>
    <m/>
    <n v="0"/>
    <m/>
    <m/>
    <n v="7125.9900000000007"/>
    <m/>
    <m/>
    <m/>
    <m/>
    <n v="0"/>
    <n v="60"/>
    <m/>
    <m/>
    <m/>
    <m/>
    <m/>
    <m/>
    <m/>
    <m/>
    <n v="200"/>
    <m/>
    <m/>
    <n v="24"/>
    <m/>
    <m/>
    <m/>
    <n v="24"/>
    <n v="260"/>
    <n v="7361.9900000000007"/>
  </r>
  <r>
    <x v="7"/>
    <m/>
    <m/>
    <n v="43.25"/>
    <m/>
    <m/>
    <n v="185"/>
    <n v="8001.25"/>
    <m/>
    <n v="8001.25"/>
    <m/>
    <n v="0"/>
    <m/>
    <m/>
    <n v="8001.25"/>
    <m/>
    <m/>
    <m/>
    <m/>
    <n v="0"/>
    <n v="60"/>
    <m/>
    <m/>
    <m/>
    <m/>
    <m/>
    <m/>
    <m/>
    <m/>
    <n v="200"/>
    <m/>
    <m/>
    <m/>
    <m/>
    <m/>
    <m/>
    <n v="0"/>
    <n v="260"/>
    <n v="8261.25"/>
  </r>
  <r>
    <x v="7"/>
    <m/>
    <m/>
    <n v="42.63"/>
    <m/>
    <m/>
    <n v="169.380717804363"/>
    <n v="7220.6999999999953"/>
    <m/>
    <n v="7220.6999999999953"/>
    <m/>
    <n v="0"/>
    <m/>
    <m/>
    <n v="7220.6999999999953"/>
    <m/>
    <m/>
    <m/>
    <m/>
    <n v="0"/>
    <n v="140"/>
    <m/>
    <m/>
    <m/>
    <m/>
    <m/>
    <m/>
    <m/>
    <m/>
    <n v="200"/>
    <m/>
    <m/>
    <n v="32"/>
    <m/>
    <m/>
    <m/>
    <n v="32"/>
    <n v="340"/>
    <n v="7528.6999999999953"/>
  </r>
  <r>
    <x v="7"/>
    <m/>
    <m/>
    <n v="37.630000000000003"/>
    <m/>
    <m/>
    <n v="180.648418814775"/>
    <n v="6797.7999999999838"/>
    <m/>
    <n v="6797.7999999999838"/>
    <m/>
    <n v="0"/>
    <m/>
    <m/>
    <n v="6797.7999999999838"/>
    <m/>
    <m/>
    <m/>
    <m/>
    <n v="0"/>
    <n v="120"/>
    <m/>
    <n v="500"/>
    <m/>
    <m/>
    <m/>
    <m/>
    <m/>
    <m/>
    <n v="0"/>
    <m/>
    <n v="50"/>
    <n v="24"/>
    <m/>
    <m/>
    <m/>
    <n v="24"/>
    <n v="670"/>
    <n v="7443.7999999999838"/>
  </r>
  <r>
    <x v="7"/>
    <m/>
    <m/>
    <n v="40.44"/>
    <m/>
    <m/>
    <n v="174.28288822947599"/>
    <n v="7048.0000000000082"/>
    <m/>
    <n v="7048.0000000000082"/>
    <m/>
    <n v="0"/>
    <m/>
    <m/>
    <n v="7048.0000000000082"/>
    <m/>
    <m/>
    <m/>
    <m/>
    <n v="0"/>
    <n v="120"/>
    <m/>
    <n v="500"/>
    <m/>
    <m/>
    <m/>
    <m/>
    <m/>
    <m/>
    <n v="200"/>
    <m/>
    <m/>
    <n v="22"/>
    <m/>
    <m/>
    <m/>
    <n v="22"/>
    <n v="820"/>
    <n v="7846.0000000000082"/>
  </r>
  <r>
    <x v="7"/>
    <m/>
    <m/>
    <n v="43.13"/>
    <m/>
    <m/>
    <n v="197"/>
    <n v="8496.61"/>
    <m/>
    <n v="8496.61"/>
    <m/>
    <n v="0"/>
    <m/>
    <m/>
    <n v="8496.61"/>
    <m/>
    <m/>
    <m/>
    <m/>
    <n v="0"/>
    <n v="100"/>
    <m/>
    <m/>
    <m/>
    <m/>
    <m/>
    <m/>
    <m/>
    <m/>
    <n v="200"/>
    <m/>
    <m/>
    <m/>
    <m/>
    <m/>
    <m/>
    <n v="0"/>
    <n v="300"/>
    <n v="8796.61"/>
  </r>
  <r>
    <x v="7"/>
    <m/>
    <m/>
    <n v="39.5"/>
    <m/>
    <m/>
    <n v="188.34177215189899"/>
    <n v="7439.50000000001"/>
    <m/>
    <n v="7439.50000000001"/>
    <m/>
    <n v="0"/>
    <m/>
    <m/>
    <n v="7439.50000000001"/>
    <m/>
    <m/>
    <m/>
    <m/>
    <n v="0"/>
    <n v="120"/>
    <m/>
    <m/>
    <m/>
    <m/>
    <m/>
    <m/>
    <m/>
    <m/>
    <n v="200"/>
    <m/>
    <m/>
    <n v="100"/>
    <m/>
    <m/>
    <m/>
    <n v="100"/>
    <n v="320"/>
    <n v="7659.50000000001"/>
  </r>
  <r>
    <x v="7"/>
    <m/>
    <m/>
    <n v="38.880000000000003"/>
    <m/>
    <m/>
    <n v="177"/>
    <n v="6881.76"/>
    <m/>
    <n v="6881.76"/>
    <m/>
    <n v="0"/>
    <m/>
    <m/>
    <n v="6881.76"/>
    <m/>
    <m/>
    <m/>
    <m/>
    <n v="0"/>
    <n v="120"/>
    <m/>
    <m/>
    <m/>
    <m/>
    <m/>
    <m/>
    <m/>
    <m/>
    <n v="200"/>
    <m/>
    <m/>
    <n v="209"/>
    <m/>
    <m/>
    <m/>
    <n v="209"/>
    <n v="320"/>
    <n v="6992.76"/>
  </r>
  <r>
    <x v="7"/>
    <m/>
    <m/>
    <n v="41.38"/>
    <m/>
    <m/>
    <n v="197"/>
    <n v="8151.8600000000006"/>
    <m/>
    <n v="8151.8600000000006"/>
    <m/>
    <n v="0"/>
    <m/>
    <m/>
    <n v="8151.8600000000006"/>
    <m/>
    <m/>
    <m/>
    <m/>
    <n v="0"/>
    <n v="100"/>
    <m/>
    <m/>
    <m/>
    <m/>
    <m/>
    <m/>
    <m/>
    <m/>
    <n v="200"/>
    <m/>
    <m/>
    <m/>
    <m/>
    <m/>
    <m/>
    <n v="0"/>
    <n v="300"/>
    <n v="8451.86"/>
  </r>
  <r>
    <x v="7"/>
    <m/>
    <m/>
    <n v="39.130000000000003"/>
    <m/>
    <m/>
    <n v="160.03833375926399"/>
    <n v="6262.3"/>
    <m/>
    <n v="6262.3"/>
    <m/>
    <n v="0"/>
    <m/>
    <m/>
    <n v="6262.3"/>
    <m/>
    <m/>
    <m/>
    <m/>
    <n v="0"/>
    <n v="100"/>
    <m/>
    <m/>
    <m/>
    <m/>
    <m/>
    <m/>
    <m/>
    <m/>
    <n v="200"/>
    <m/>
    <n v="5"/>
    <n v="4"/>
    <m/>
    <m/>
    <m/>
    <n v="4"/>
    <n v="305"/>
    <n v="6563.3"/>
  </r>
  <r>
    <x v="7"/>
    <m/>
    <m/>
    <n v="43.38"/>
    <m/>
    <m/>
    <n v="175"/>
    <n v="7591.5"/>
    <m/>
    <n v="7591.5"/>
    <m/>
    <n v="0"/>
    <m/>
    <m/>
    <n v="7591.5"/>
    <m/>
    <m/>
    <m/>
    <m/>
    <n v="0"/>
    <n v="100"/>
    <m/>
    <m/>
    <m/>
    <m/>
    <m/>
    <m/>
    <m/>
    <m/>
    <n v="200"/>
    <m/>
    <m/>
    <m/>
    <m/>
    <m/>
    <m/>
    <n v="0"/>
    <n v="300"/>
    <n v="7891.5"/>
  </r>
  <r>
    <x v="7"/>
    <m/>
    <m/>
    <n v="40.5"/>
    <m/>
    <m/>
    <n v="168.86172839506199"/>
    <n v="6838.9000000000106"/>
    <m/>
    <n v="6838.9000000000106"/>
    <m/>
    <n v="0"/>
    <m/>
    <m/>
    <n v="6838.9000000000106"/>
    <m/>
    <m/>
    <m/>
    <m/>
    <n v="0"/>
    <n v="100"/>
    <m/>
    <m/>
    <m/>
    <m/>
    <m/>
    <m/>
    <m/>
    <m/>
    <n v="200"/>
    <m/>
    <m/>
    <m/>
    <m/>
    <m/>
    <m/>
    <n v="0"/>
    <n v="300"/>
    <n v="7138.9000000000106"/>
  </r>
  <r>
    <x v="7"/>
    <m/>
    <m/>
    <n v="43.5"/>
    <m/>
    <m/>
    <n v="183"/>
    <n v="7960.5"/>
    <m/>
    <n v="7960.5"/>
    <m/>
    <n v="0"/>
    <m/>
    <m/>
    <n v="7960.5"/>
    <m/>
    <m/>
    <m/>
    <m/>
    <n v="0"/>
    <n v="160"/>
    <m/>
    <n v="500"/>
    <m/>
    <m/>
    <m/>
    <m/>
    <m/>
    <m/>
    <n v="200"/>
    <m/>
    <m/>
    <m/>
    <m/>
    <m/>
    <m/>
    <n v="0"/>
    <n v="860"/>
    <n v="8820.5"/>
  </r>
  <r>
    <x v="7"/>
    <m/>
    <m/>
    <n v="44.94"/>
    <m/>
    <m/>
    <n v="199.000667556742"/>
    <n v="8943.0899999999856"/>
    <m/>
    <n v="8943.0899999999856"/>
    <m/>
    <n v="0"/>
    <m/>
    <m/>
    <n v="8943.0899999999856"/>
    <m/>
    <m/>
    <m/>
    <m/>
    <n v="0"/>
    <n v="160"/>
    <m/>
    <m/>
    <m/>
    <m/>
    <m/>
    <m/>
    <m/>
    <m/>
    <n v="200"/>
    <m/>
    <m/>
    <m/>
    <m/>
    <m/>
    <m/>
    <n v="0"/>
    <n v="360"/>
    <n v="9303.0899999999856"/>
  </r>
  <r>
    <x v="7"/>
    <m/>
    <m/>
    <n v="38.56"/>
    <m/>
    <m/>
    <n v="204.16234439834"/>
    <n v="7872.4999999999909"/>
    <m/>
    <n v="7872.4999999999909"/>
    <m/>
    <n v="0"/>
    <m/>
    <m/>
    <n v="7872.4999999999909"/>
    <m/>
    <m/>
    <m/>
    <m/>
    <n v="0"/>
    <n v="100"/>
    <m/>
    <m/>
    <m/>
    <m/>
    <m/>
    <m/>
    <m/>
    <m/>
    <n v="200"/>
    <m/>
    <m/>
    <n v="225"/>
    <m/>
    <m/>
    <m/>
    <n v="225"/>
    <n v="300"/>
    <n v="7947.4999999999909"/>
  </r>
  <r>
    <x v="7"/>
    <m/>
    <m/>
    <n v="40.31"/>
    <m/>
    <m/>
    <n v="169"/>
    <n v="6812.39"/>
    <m/>
    <n v="6812.39"/>
    <m/>
    <n v="0"/>
    <m/>
    <m/>
    <n v="6812.39"/>
    <m/>
    <m/>
    <m/>
    <m/>
    <n v="0"/>
    <n v="20"/>
    <m/>
    <m/>
    <m/>
    <m/>
    <m/>
    <m/>
    <m/>
    <m/>
    <n v="200"/>
    <m/>
    <m/>
    <n v="5"/>
    <m/>
    <m/>
    <m/>
    <n v="5"/>
    <n v="220"/>
    <n v="7027.39"/>
  </r>
  <r>
    <x v="7"/>
    <m/>
    <m/>
    <n v="39"/>
    <m/>
    <m/>
    <n v="168.08461538461501"/>
    <n v="6555.2999999999856"/>
    <m/>
    <n v="6555.2999999999856"/>
    <m/>
    <n v="0"/>
    <m/>
    <m/>
    <n v="6555.2999999999856"/>
    <m/>
    <m/>
    <m/>
    <m/>
    <n v="0"/>
    <n v="0"/>
    <m/>
    <m/>
    <m/>
    <m/>
    <m/>
    <m/>
    <m/>
    <m/>
    <n v="200"/>
    <m/>
    <n v="55"/>
    <n v="64"/>
    <m/>
    <m/>
    <m/>
    <n v="64"/>
    <n v="255"/>
    <n v="6746.2999999999856"/>
  </r>
  <r>
    <x v="7"/>
    <m/>
    <m/>
    <n v="34.880000000000003"/>
    <m/>
    <m/>
    <n v="135"/>
    <n v="4708.8"/>
    <m/>
    <n v="4708.8"/>
    <m/>
    <n v="0"/>
    <m/>
    <m/>
    <n v="4708.8"/>
    <m/>
    <m/>
    <m/>
    <m/>
    <n v="0"/>
    <n v="0"/>
    <m/>
    <m/>
    <m/>
    <m/>
    <m/>
    <m/>
    <m/>
    <m/>
    <n v="0"/>
    <m/>
    <m/>
    <m/>
    <m/>
    <m/>
    <m/>
    <n v="0"/>
    <n v="0"/>
    <n v="4708.8"/>
  </r>
  <r>
    <x v="7"/>
    <m/>
    <m/>
    <n v="40.5"/>
    <m/>
    <m/>
    <n v="177"/>
    <n v="7168.5"/>
    <m/>
    <n v="7168.5"/>
    <m/>
    <n v="0"/>
    <m/>
    <m/>
    <n v="7168.5"/>
    <m/>
    <m/>
    <m/>
    <m/>
    <n v="0"/>
    <n v="40"/>
    <m/>
    <m/>
    <m/>
    <m/>
    <m/>
    <m/>
    <m/>
    <m/>
    <n v="200"/>
    <m/>
    <m/>
    <n v="18"/>
    <m/>
    <m/>
    <m/>
    <n v="18"/>
    <n v="240"/>
    <n v="7390.5"/>
  </r>
  <r>
    <x v="7"/>
    <m/>
    <m/>
    <n v="40.130000000000003"/>
    <m/>
    <m/>
    <n v="177"/>
    <n v="7103.01"/>
    <m/>
    <n v="7103.01"/>
    <m/>
    <n v="0"/>
    <m/>
    <m/>
    <n v="7103.01"/>
    <m/>
    <m/>
    <m/>
    <m/>
    <n v="0"/>
    <n v="0"/>
    <m/>
    <m/>
    <m/>
    <m/>
    <m/>
    <m/>
    <m/>
    <m/>
    <n v="200"/>
    <m/>
    <m/>
    <n v="22"/>
    <m/>
    <m/>
    <m/>
    <n v="22"/>
    <n v="200"/>
    <n v="7281.01"/>
  </r>
  <r>
    <x v="7"/>
    <m/>
    <m/>
    <n v="39.56"/>
    <m/>
    <m/>
    <n v="176"/>
    <n v="6962.56"/>
    <m/>
    <n v="6962.56"/>
    <m/>
    <n v="0"/>
    <m/>
    <m/>
    <n v="6962.56"/>
    <m/>
    <m/>
    <m/>
    <m/>
    <n v="0"/>
    <n v="20"/>
    <m/>
    <m/>
    <m/>
    <m/>
    <m/>
    <m/>
    <m/>
    <m/>
    <n v="200"/>
    <m/>
    <m/>
    <n v="24"/>
    <m/>
    <m/>
    <m/>
    <n v="24"/>
    <n v="220"/>
    <n v="7158.56"/>
  </r>
  <r>
    <x v="7"/>
    <m/>
    <m/>
    <n v="39.380000000000003"/>
    <m/>
    <m/>
    <n v="135.10411376333201"/>
    <n v="5320.4000000000151"/>
    <m/>
    <n v="5320.4000000000151"/>
    <m/>
    <n v="0"/>
    <m/>
    <m/>
    <n v="5320.4000000000151"/>
    <m/>
    <m/>
    <m/>
    <m/>
    <n v="0"/>
    <n v="0"/>
    <m/>
    <m/>
    <m/>
    <m/>
    <m/>
    <m/>
    <m/>
    <m/>
    <n v="100"/>
    <m/>
    <m/>
    <m/>
    <m/>
    <m/>
    <m/>
    <n v="0"/>
    <n v="100"/>
    <n v="5420.4000000000151"/>
  </r>
  <r>
    <x v="7"/>
    <m/>
    <m/>
    <n v="36.25"/>
    <m/>
    <m/>
    <n v="145"/>
    <n v="5256.25"/>
    <m/>
    <n v="5256.25"/>
    <m/>
    <n v="0"/>
    <m/>
    <m/>
    <n v="5256.25"/>
    <m/>
    <m/>
    <m/>
    <m/>
    <n v="0"/>
    <n v="0"/>
    <m/>
    <m/>
    <m/>
    <m/>
    <m/>
    <m/>
    <m/>
    <m/>
    <n v="0"/>
    <m/>
    <m/>
    <m/>
    <m/>
    <m/>
    <m/>
    <n v="0"/>
    <n v="0"/>
    <n v="5256.25"/>
  </r>
  <r>
    <x v="7"/>
    <m/>
    <m/>
    <n v="39.44"/>
    <m/>
    <m/>
    <n v="177"/>
    <n v="6980.8799999999992"/>
    <m/>
    <n v="6980.8799999999992"/>
    <m/>
    <n v="0"/>
    <m/>
    <m/>
    <n v="6980.8799999999992"/>
    <m/>
    <m/>
    <m/>
    <m/>
    <n v="0"/>
    <n v="0"/>
    <m/>
    <m/>
    <m/>
    <m/>
    <m/>
    <m/>
    <m/>
    <m/>
    <n v="200"/>
    <m/>
    <m/>
    <n v="22"/>
    <m/>
    <m/>
    <m/>
    <n v="22"/>
    <n v="200"/>
    <n v="7158.8799999999992"/>
  </r>
  <r>
    <x v="7"/>
    <m/>
    <m/>
    <n v="38.44"/>
    <m/>
    <m/>
    <n v="168"/>
    <n v="6457.92"/>
    <m/>
    <n v="6457.92"/>
    <m/>
    <n v="0"/>
    <m/>
    <m/>
    <n v="6457.92"/>
    <m/>
    <m/>
    <m/>
    <m/>
    <n v="0"/>
    <n v="0"/>
    <m/>
    <m/>
    <m/>
    <m/>
    <m/>
    <m/>
    <m/>
    <m/>
    <n v="0"/>
    <m/>
    <m/>
    <n v="22"/>
    <m/>
    <m/>
    <m/>
    <n v="22"/>
    <n v="0"/>
    <n v="6435.92"/>
  </r>
  <r>
    <x v="7"/>
    <m/>
    <m/>
    <n v="39.81"/>
    <m/>
    <m/>
    <n v="167"/>
    <n v="6648.27"/>
    <m/>
    <n v="6648.27"/>
    <m/>
    <n v="0"/>
    <m/>
    <m/>
    <n v="6648.27"/>
    <m/>
    <m/>
    <m/>
    <m/>
    <n v="0"/>
    <n v="0"/>
    <m/>
    <m/>
    <m/>
    <m/>
    <m/>
    <m/>
    <m/>
    <m/>
    <n v="200"/>
    <m/>
    <m/>
    <n v="24"/>
    <m/>
    <m/>
    <m/>
    <n v="24"/>
    <n v="200"/>
    <n v="6824.27"/>
  </r>
  <r>
    <x v="7"/>
    <m/>
    <m/>
    <n v="39.380000000000003"/>
    <m/>
    <m/>
    <n v="145"/>
    <n v="5710.1"/>
    <m/>
    <n v="5710.1"/>
    <m/>
    <n v="0"/>
    <m/>
    <m/>
    <n v="5710.1"/>
    <m/>
    <m/>
    <m/>
    <m/>
    <n v="0"/>
    <n v="0"/>
    <m/>
    <m/>
    <m/>
    <m/>
    <m/>
    <m/>
    <m/>
    <m/>
    <n v="200"/>
    <m/>
    <m/>
    <n v="20"/>
    <m/>
    <m/>
    <m/>
    <n v="20"/>
    <n v="200"/>
    <n v="5890.1"/>
  </r>
  <r>
    <x v="7"/>
    <m/>
    <m/>
    <n v="42.06"/>
    <m/>
    <m/>
    <n v="180"/>
    <n v="7570.8"/>
    <m/>
    <n v="7570.8"/>
    <m/>
    <n v="0"/>
    <m/>
    <m/>
    <n v="7570.8"/>
    <m/>
    <m/>
    <m/>
    <m/>
    <n v="0"/>
    <n v="40"/>
    <m/>
    <m/>
    <m/>
    <m/>
    <m/>
    <m/>
    <m/>
    <m/>
    <n v="200"/>
    <m/>
    <n v="15"/>
    <n v="6"/>
    <m/>
    <m/>
    <m/>
    <n v="6"/>
    <n v="255"/>
    <n v="7819.8"/>
  </r>
  <r>
    <x v="7"/>
    <m/>
    <m/>
    <n v="41.88"/>
    <m/>
    <m/>
    <n v="168"/>
    <n v="7035.84"/>
    <m/>
    <n v="7035.84"/>
    <m/>
    <n v="0"/>
    <m/>
    <m/>
    <n v="7035.84"/>
    <m/>
    <m/>
    <m/>
    <m/>
    <n v="0"/>
    <n v="0"/>
    <m/>
    <m/>
    <m/>
    <m/>
    <m/>
    <m/>
    <m/>
    <m/>
    <n v="200"/>
    <m/>
    <n v="10"/>
    <n v="8"/>
    <m/>
    <m/>
    <m/>
    <n v="8"/>
    <n v="210"/>
    <n v="7237.84"/>
  </r>
  <r>
    <x v="7"/>
    <m/>
    <m/>
    <n v="41.94"/>
    <m/>
    <m/>
    <n v="177"/>
    <n v="7423.3799999999992"/>
    <m/>
    <n v="7423.3799999999992"/>
    <m/>
    <n v="0"/>
    <m/>
    <m/>
    <n v="7423.3799999999992"/>
    <m/>
    <m/>
    <m/>
    <m/>
    <n v="0"/>
    <n v="40"/>
    <m/>
    <m/>
    <m/>
    <m/>
    <m/>
    <m/>
    <m/>
    <m/>
    <n v="200"/>
    <m/>
    <n v="15"/>
    <n v="6"/>
    <m/>
    <m/>
    <m/>
    <n v="6"/>
    <n v="255"/>
    <n v="7672.3799999999992"/>
  </r>
  <r>
    <x v="7"/>
    <m/>
    <m/>
    <n v="35.880000000000003"/>
    <m/>
    <m/>
    <n v="175"/>
    <n v="6279"/>
    <m/>
    <n v="6279"/>
    <m/>
    <n v="0"/>
    <m/>
    <m/>
    <n v="6279"/>
    <m/>
    <m/>
    <m/>
    <m/>
    <n v="0"/>
    <n v="0"/>
    <m/>
    <m/>
    <m/>
    <m/>
    <m/>
    <m/>
    <m/>
    <m/>
    <n v="200"/>
    <m/>
    <m/>
    <n v="4"/>
    <m/>
    <m/>
    <m/>
    <n v="4"/>
    <n v="200"/>
    <n v="6475"/>
  </r>
  <r>
    <x v="7"/>
    <m/>
    <m/>
    <n v="35.25"/>
    <m/>
    <m/>
    <n v="165"/>
    <n v="5816.25"/>
    <m/>
    <n v="5816.25"/>
    <m/>
    <n v="0"/>
    <m/>
    <m/>
    <n v="5816.25"/>
    <m/>
    <m/>
    <m/>
    <m/>
    <n v="0"/>
    <n v="0"/>
    <m/>
    <m/>
    <m/>
    <m/>
    <m/>
    <m/>
    <m/>
    <m/>
    <n v="200"/>
    <m/>
    <m/>
    <n v="2"/>
    <m/>
    <m/>
    <m/>
    <n v="2"/>
    <n v="200"/>
    <n v="6014.25"/>
  </r>
  <r>
    <x v="7"/>
    <m/>
    <m/>
    <n v="32.75"/>
    <m/>
    <m/>
    <n v="163.580152671756"/>
    <n v="5357.2500000000091"/>
    <m/>
    <n v="5357.2500000000091"/>
    <m/>
    <n v="0"/>
    <m/>
    <m/>
    <n v="5357.2500000000091"/>
    <m/>
    <m/>
    <m/>
    <m/>
    <n v="0"/>
    <n v="0"/>
    <m/>
    <m/>
    <m/>
    <m/>
    <m/>
    <m/>
    <m/>
    <m/>
    <n v="0"/>
    <m/>
    <m/>
    <m/>
    <m/>
    <m/>
    <m/>
    <n v="0"/>
    <n v="0"/>
    <n v="5357.2500000000091"/>
  </r>
  <r>
    <x v="7"/>
    <m/>
    <m/>
    <n v="36.44"/>
    <m/>
    <m/>
    <n v="179.50329308452299"/>
    <n v="6541.1000000000176"/>
    <m/>
    <n v="6541.1000000000176"/>
    <m/>
    <n v="0"/>
    <m/>
    <m/>
    <n v="6541.1000000000176"/>
    <m/>
    <m/>
    <m/>
    <m/>
    <n v="0"/>
    <n v="20"/>
    <m/>
    <m/>
    <m/>
    <m/>
    <m/>
    <m/>
    <m/>
    <m/>
    <n v="200"/>
    <m/>
    <m/>
    <n v="2"/>
    <m/>
    <m/>
    <m/>
    <n v="2"/>
    <n v="220"/>
    <n v="6759.1000000000176"/>
  </r>
  <r>
    <x v="7"/>
    <m/>
    <m/>
    <n v="35.130000000000003"/>
    <m/>
    <m/>
    <n v="168"/>
    <n v="5901.84"/>
    <m/>
    <n v="5901.84"/>
    <m/>
    <n v="0"/>
    <m/>
    <m/>
    <n v="5901.84"/>
    <m/>
    <m/>
    <m/>
    <m/>
    <n v="0"/>
    <n v="100"/>
    <m/>
    <m/>
    <m/>
    <m/>
    <m/>
    <m/>
    <m/>
    <m/>
    <n v="200"/>
    <m/>
    <m/>
    <n v="2"/>
    <m/>
    <m/>
    <m/>
    <n v="2"/>
    <n v="300"/>
    <n v="6199.84"/>
  </r>
  <r>
    <x v="7"/>
    <m/>
    <m/>
    <n v="38.69"/>
    <m/>
    <m/>
    <n v="173.00077539415901"/>
    <n v="6693.4000000000115"/>
    <m/>
    <n v="6693.4000000000115"/>
    <m/>
    <n v="0"/>
    <m/>
    <m/>
    <n v="6693.4000000000115"/>
    <m/>
    <m/>
    <m/>
    <m/>
    <n v="0"/>
    <n v="20"/>
    <m/>
    <m/>
    <m/>
    <m/>
    <m/>
    <m/>
    <m/>
    <m/>
    <n v="0"/>
    <m/>
    <m/>
    <m/>
    <m/>
    <m/>
    <m/>
    <n v="0"/>
    <n v="20"/>
    <n v="6713.4000000000115"/>
  </r>
  <r>
    <x v="7"/>
    <m/>
    <m/>
    <n v="42.56"/>
    <m/>
    <m/>
    <n v="179"/>
    <n v="7618.2400000000007"/>
    <m/>
    <n v="7618.2400000000007"/>
    <m/>
    <n v="0"/>
    <m/>
    <m/>
    <n v="7618.2400000000007"/>
    <m/>
    <m/>
    <m/>
    <m/>
    <n v="0"/>
    <n v="0"/>
    <m/>
    <m/>
    <m/>
    <m/>
    <m/>
    <m/>
    <m/>
    <m/>
    <n v="200"/>
    <m/>
    <m/>
    <n v="2"/>
    <m/>
    <m/>
    <m/>
    <n v="2"/>
    <n v="200"/>
    <n v="7816.2400000000007"/>
  </r>
  <r>
    <x v="7"/>
    <m/>
    <m/>
    <n v="41.81"/>
    <m/>
    <m/>
    <n v="174.817029418799"/>
    <n v="7309.0999999999867"/>
    <m/>
    <n v="7309.0999999999867"/>
    <m/>
    <n v="0"/>
    <m/>
    <m/>
    <n v="7309.0999999999867"/>
    <m/>
    <m/>
    <m/>
    <m/>
    <n v="0"/>
    <n v="0"/>
    <m/>
    <m/>
    <m/>
    <m/>
    <m/>
    <m/>
    <m/>
    <m/>
    <n v="200"/>
    <m/>
    <m/>
    <m/>
    <m/>
    <m/>
    <m/>
    <n v="0"/>
    <n v="200"/>
    <n v="7509.0999999999867"/>
  </r>
  <r>
    <x v="7"/>
    <m/>
    <m/>
    <n v="39.5"/>
    <m/>
    <m/>
    <n v="180.346835443038"/>
    <n v="7123.7000000000007"/>
    <m/>
    <n v="7123.7000000000007"/>
    <m/>
    <n v="0"/>
    <m/>
    <m/>
    <n v="7123.7000000000007"/>
    <m/>
    <m/>
    <m/>
    <m/>
    <n v="0"/>
    <n v="0"/>
    <m/>
    <m/>
    <m/>
    <m/>
    <m/>
    <m/>
    <m/>
    <m/>
    <n v="200"/>
    <m/>
    <n v="25"/>
    <n v="22"/>
    <m/>
    <m/>
    <m/>
    <n v="22"/>
    <n v="225"/>
    <n v="7326.7000000000007"/>
  </r>
  <r>
    <x v="7"/>
    <m/>
    <m/>
    <n v="17.309999999999999"/>
    <m/>
    <m/>
    <n v="110.54881571346"/>
    <n v="1913.5999999999924"/>
    <m/>
    <n v="1913.5999999999924"/>
    <m/>
    <n v="0"/>
    <m/>
    <m/>
    <n v="1913.5999999999924"/>
    <m/>
    <m/>
    <m/>
    <m/>
    <n v="0"/>
    <n v="0"/>
    <m/>
    <m/>
    <m/>
    <m/>
    <m/>
    <m/>
    <m/>
    <m/>
    <n v="0"/>
    <m/>
    <m/>
    <m/>
    <m/>
    <m/>
    <m/>
    <n v="0"/>
    <n v="0"/>
    <n v="1913.5999999999924"/>
  </r>
  <r>
    <x v="7"/>
    <m/>
    <m/>
    <n v="40.94"/>
    <m/>
    <m/>
    <n v="125.297997068881"/>
    <n v="5129.699999999988"/>
    <m/>
    <n v="5129.699999999988"/>
    <m/>
    <n v="0"/>
    <m/>
    <m/>
    <n v="5129.699999999988"/>
    <m/>
    <m/>
    <m/>
    <m/>
    <n v="0"/>
    <n v="0"/>
    <m/>
    <m/>
    <m/>
    <m/>
    <m/>
    <m/>
    <m/>
    <m/>
    <n v="200"/>
    <m/>
    <m/>
    <m/>
    <m/>
    <m/>
    <m/>
    <n v="0"/>
    <n v="200"/>
    <n v="5329.699999999988"/>
  </r>
  <r>
    <x v="7"/>
    <m/>
    <m/>
    <n v="37.880000000000003"/>
    <m/>
    <m/>
    <n v="181.203801478353"/>
    <n v="6864.0000000000118"/>
    <m/>
    <n v="6864.0000000000118"/>
    <m/>
    <n v="0"/>
    <m/>
    <m/>
    <n v="6864.0000000000118"/>
    <m/>
    <m/>
    <m/>
    <m/>
    <n v="0"/>
    <n v="20"/>
    <m/>
    <m/>
    <m/>
    <m/>
    <m/>
    <m/>
    <m/>
    <m/>
    <n v="200"/>
    <m/>
    <n v="30"/>
    <n v="10"/>
    <m/>
    <m/>
    <m/>
    <n v="10"/>
    <n v="250"/>
    <n v="7104.0000000000118"/>
  </r>
  <r>
    <x v="7"/>
    <m/>
    <m/>
    <n v="37.25"/>
    <m/>
    <m/>
    <n v="145.978523489933"/>
    <n v="5437.7000000000044"/>
    <m/>
    <n v="5437.7000000000044"/>
    <m/>
    <n v="0"/>
    <m/>
    <m/>
    <n v="5437.7000000000044"/>
    <m/>
    <m/>
    <m/>
    <m/>
    <n v="0"/>
    <n v="0"/>
    <m/>
    <m/>
    <m/>
    <m/>
    <m/>
    <m/>
    <m/>
    <m/>
    <n v="0"/>
    <m/>
    <m/>
    <m/>
    <m/>
    <m/>
    <m/>
    <n v="0"/>
    <n v="0"/>
    <n v="5437.7000000000044"/>
  </r>
  <r>
    <x v="7"/>
    <m/>
    <m/>
    <n v="42.19"/>
    <m/>
    <m/>
    <n v="121.36525242948601"/>
    <n v="5120.4000000000142"/>
    <m/>
    <n v="5120.4000000000142"/>
    <m/>
    <n v="0"/>
    <m/>
    <m/>
    <n v="5120.4000000000142"/>
    <m/>
    <m/>
    <m/>
    <m/>
    <n v="0"/>
    <n v="0"/>
    <m/>
    <m/>
    <m/>
    <m/>
    <m/>
    <m/>
    <m/>
    <m/>
    <n v="200"/>
    <m/>
    <m/>
    <n v="2"/>
    <m/>
    <m/>
    <m/>
    <n v="2"/>
    <n v="200"/>
    <n v="5318.4000000000142"/>
  </r>
  <r>
    <x v="7"/>
    <m/>
    <m/>
    <n v="39.130000000000003"/>
    <m/>
    <m/>
    <n v="147.99897776642001"/>
    <n v="5791.2000000000153"/>
    <m/>
    <n v="5791.2000000000153"/>
    <m/>
    <n v="0"/>
    <m/>
    <m/>
    <n v="5791.2000000000153"/>
    <m/>
    <m/>
    <m/>
    <m/>
    <n v="0"/>
    <n v="0"/>
    <m/>
    <m/>
    <m/>
    <m/>
    <m/>
    <m/>
    <m/>
    <m/>
    <n v="200"/>
    <m/>
    <m/>
    <m/>
    <m/>
    <m/>
    <m/>
    <n v="0"/>
    <n v="200"/>
    <n v="5991.2000000000153"/>
  </r>
  <r>
    <x v="7"/>
    <m/>
    <m/>
    <n v="35.81"/>
    <m/>
    <m/>
    <n v="147.69338173694501"/>
    <n v="5288.9000000000015"/>
    <m/>
    <n v="5288.9000000000015"/>
    <m/>
    <n v="0"/>
    <m/>
    <m/>
    <n v="5288.9000000000015"/>
    <m/>
    <m/>
    <m/>
    <m/>
    <n v="0"/>
    <n v="0"/>
    <m/>
    <m/>
    <m/>
    <m/>
    <m/>
    <m/>
    <m/>
    <m/>
    <n v="100"/>
    <m/>
    <m/>
    <m/>
    <m/>
    <m/>
    <m/>
    <n v="0"/>
    <n v="100"/>
    <n v="5388.9000000000015"/>
  </r>
  <r>
    <x v="7"/>
    <m/>
    <m/>
    <n v="34.44"/>
    <m/>
    <m/>
    <n v="181.91927990708501"/>
    <n v="6265.3000000000075"/>
    <m/>
    <n v="6265.3000000000075"/>
    <m/>
    <n v="0"/>
    <m/>
    <m/>
    <n v="6265.3000000000075"/>
    <m/>
    <m/>
    <m/>
    <m/>
    <n v="0"/>
    <n v="0"/>
    <m/>
    <m/>
    <m/>
    <m/>
    <m/>
    <m/>
    <m/>
    <m/>
    <n v="0"/>
    <m/>
    <m/>
    <m/>
    <m/>
    <m/>
    <m/>
    <n v="0"/>
    <n v="0"/>
    <n v="6265.3000000000075"/>
  </r>
  <r>
    <x v="7"/>
    <m/>
    <m/>
    <n v="38.19"/>
    <m/>
    <m/>
    <n v="171.88007331762199"/>
    <n v="6564.0999999999831"/>
    <m/>
    <n v="6564.0999999999831"/>
    <m/>
    <n v="0"/>
    <m/>
    <m/>
    <n v="6564.0999999999831"/>
    <m/>
    <m/>
    <m/>
    <m/>
    <n v="0"/>
    <n v="40"/>
    <m/>
    <m/>
    <m/>
    <m/>
    <m/>
    <m/>
    <m/>
    <m/>
    <n v="200"/>
    <m/>
    <n v="20"/>
    <n v="10"/>
    <m/>
    <m/>
    <m/>
    <n v="10"/>
    <n v="260"/>
    <n v="6814.0999999999831"/>
  </r>
  <r>
    <x v="7"/>
    <m/>
    <m/>
    <n v="13.13"/>
    <m/>
    <m/>
    <n v="57.4105102817974"/>
    <n v="753.8"/>
    <m/>
    <n v="753.8"/>
    <m/>
    <n v="0"/>
    <m/>
    <m/>
    <n v="753.8"/>
    <m/>
    <m/>
    <m/>
    <m/>
    <n v="0"/>
    <n v="40"/>
    <m/>
    <m/>
    <m/>
    <m/>
    <m/>
    <m/>
    <m/>
    <m/>
    <n v="0"/>
    <m/>
    <m/>
    <n v="95"/>
    <m/>
    <m/>
    <m/>
    <n v="95"/>
    <n v="40"/>
    <n v="698.8"/>
  </r>
  <r>
    <x v="7"/>
    <m/>
    <m/>
    <n v="41.81"/>
    <m/>
    <m/>
    <n v="181.289165271466"/>
    <n v="7579.6999999999944"/>
    <m/>
    <n v="7579.6999999999944"/>
    <m/>
    <n v="0"/>
    <m/>
    <m/>
    <n v="7579.6999999999944"/>
    <m/>
    <m/>
    <m/>
    <m/>
    <n v="0"/>
    <n v="60"/>
    <m/>
    <m/>
    <m/>
    <m/>
    <m/>
    <m/>
    <m/>
    <m/>
    <n v="200"/>
    <m/>
    <m/>
    <m/>
    <m/>
    <m/>
    <m/>
    <n v="0"/>
    <n v="260"/>
    <n v="7839.6999999999944"/>
  </r>
  <r>
    <x v="7"/>
    <m/>
    <m/>
    <n v="42.56"/>
    <m/>
    <m/>
    <n v="190.09868421052599"/>
    <n v="8090.5999999999867"/>
    <m/>
    <n v="8090.5999999999867"/>
    <m/>
    <n v="0"/>
    <m/>
    <m/>
    <n v="8090.5999999999867"/>
    <m/>
    <m/>
    <m/>
    <m/>
    <n v="0"/>
    <n v="40"/>
    <m/>
    <m/>
    <m/>
    <m/>
    <m/>
    <m/>
    <m/>
    <m/>
    <n v="200"/>
    <m/>
    <m/>
    <n v="2"/>
    <m/>
    <m/>
    <m/>
    <n v="2"/>
    <n v="240"/>
    <n v="8328.5999999999876"/>
  </r>
  <r>
    <x v="7"/>
    <m/>
    <m/>
    <n v="41.13"/>
    <m/>
    <m/>
    <n v="181.60223681011399"/>
    <n v="7469.2999999999893"/>
    <m/>
    <n v="7469.2999999999893"/>
    <m/>
    <n v="0"/>
    <m/>
    <m/>
    <n v="7469.2999999999893"/>
    <m/>
    <m/>
    <m/>
    <m/>
    <n v="0"/>
    <n v="0"/>
    <m/>
    <m/>
    <m/>
    <m/>
    <m/>
    <m/>
    <m/>
    <m/>
    <n v="200"/>
    <m/>
    <m/>
    <n v="2"/>
    <m/>
    <m/>
    <m/>
    <n v="2"/>
    <n v="200"/>
    <n v="7667.2999999999893"/>
  </r>
  <r>
    <x v="7"/>
    <m/>
    <m/>
    <n v="39.31"/>
    <m/>
    <m/>
    <n v="133.84126176545399"/>
    <n v="5261.2999999999965"/>
    <m/>
    <n v="5261.2999999999965"/>
    <m/>
    <n v="0"/>
    <m/>
    <m/>
    <n v="5261.2999999999965"/>
    <m/>
    <m/>
    <m/>
    <m/>
    <n v="0"/>
    <n v="20"/>
    <m/>
    <m/>
    <m/>
    <m/>
    <m/>
    <m/>
    <m/>
    <m/>
    <n v="200"/>
    <m/>
    <m/>
    <n v="28"/>
    <m/>
    <m/>
    <m/>
    <n v="28"/>
    <n v="220"/>
    <n v="5453.2999999999965"/>
  </r>
  <r>
    <x v="7"/>
    <m/>
    <m/>
    <n v="42.31"/>
    <m/>
    <m/>
    <n v="167.82557315055499"/>
    <n v="7100.6999999999816"/>
    <m/>
    <n v="7100.6999999999816"/>
    <m/>
    <n v="0"/>
    <m/>
    <m/>
    <n v="7100.6999999999816"/>
    <m/>
    <m/>
    <m/>
    <m/>
    <n v="0"/>
    <n v="20"/>
    <m/>
    <m/>
    <m/>
    <m/>
    <m/>
    <m/>
    <m/>
    <m/>
    <n v="200"/>
    <m/>
    <m/>
    <n v="14"/>
    <m/>
    <m/>
    <m/>
    <n v="14"/>
    <n v="220"/>
    <n v="7306.6999999999816"/>
  </r>
  <r>
    <x v="7"/>
    <m/>
    <m/>
    <n v="38.19"/>
    <m/>
    <m/>
    <n v="112.280701754386"/>
    <n v="4288.0000000000009"/>
    <m/>
    <n v="4288.0000000000009"/>
    <m/>
    <n v="0"/>
    <m/>
    <m/>
    <n v="4288.0000000000009"/>
    <m/>
    <m/>
    <m/>
    <m/>
    <n v="0"/>
    <n v="0"/>
    <m/>
    <m/>
    <m/>
    <m/>
    <m/>
    <m/>
    <m/>
    <m/>
    <n v="200"/>
    <m/>
    <m/>
    <n v="50"/>
    <m/>
    <m/>
    <m/>
    <n v="50"/>
    <n v="200"/>
    <n v="4438.0000000000009"/>
  </r>
  <r>
    <x v="7"/>
    <m/>
    <m/>
    <n v="38.69"/>
    <m/>
    <m/>
    <n v="130.369604548979"/>
    <n v="5043.9999999999973"/>
    <m/>
    <n v="5043.9999999999973"/>
    <m/>
    <n v="0"/>
    <m/>
    <m/>
    <n v="5043.9999999999973"/>
    <m/>
    <m/>
    <m/>
    <m/>
    <n v="0"/>
    <n v="0"/>
    <m/>
    <m/>
    <m/>
    <m/>
    <m/>
    <m/>
    <m/>
    <m/>
    <n v="200"/>
    <m/>
    <m/>
    <n v="95"/>
    <m/>
    <m/>
    <m/>
    <n v="95"/>
    <n v="200"/>
    <n v="5148.9999999999973"/>
  </r>
  <r>
    <x v="7"/>
    <m/>
    <m/>
    <n v="12"/>
    <m/>
    <m/>
    <n v="141.23333333333301"/>
    <n v="1694.7999999999961"/>
    <m/>
    <n v="1694.7999999999961"/>
    <m/>
    <n v="0"/>
    <m/>
    <m/>
    <n v="1694.7999999999961"/>
    <m/>
    <m/>
    <m/>
    <m/>
    <n v="0"/>
    <n v="0"/>
    <m/>
    <m/>
    <m/>
    <m/>
    <m/>
    <m/>
    <m/>
    <m/>
    <n v="0"/>
    <m/>
    <n v="5"/>
    <n v="29"/>
    <m/>
    <m/>
    <m/>
    <n v="29"/>
    <n v="5"/>
    <n v="1670.7999999999961"/>
  </r>
  <r>
    <x v="7"/>
    <m/>
    <m/>
    <n v="41.75"/>
    <m/>
    <m/>
    <n v="168.52934131736501"/>
    <n v="7036.0999999999894"/>
    <m/>
    <n v="7036.0999999999894"/>
    <m/>
    <n v="0"/>
    <m/>
    <m/>
    <n v="7036.0999999999894"/>
    <m/>
    <m/>
    <m/>
    <m/>
    <n v="0"/>
    <n v="0"/>
    <m/>
    <m/>
    <m/>
    <m/>
    <m/>
    <m/>
    <m/>
    <m/>
    <n v="200"/>
    <m/>
    <m/>
    <n v="10"/>
    <m/>
    <m/>
    <m/>
    <n v="10"/>
    <n v="200"/>
    <n v="7226.0999999999894"/>
  </r>
  <r>
    <x v="7"/>
    <m/>
    <m/>
    <n v="45.75"/>
    <m/>
    <m/>
    <n v="189.075409836066"/>
    <n v="8650.2000000000189"/>
    <m/>
    <n v="8650.2000000000189"/>
    <m/>
    <n v="0"/>
    <m/>
    <m/>
    <n v="8650.2000000000189"/>
    <m/>
    <m/>
    <m/>
    <m/>
    <n v="0"/>
    <n v="20"/>
    <m/>
    <m/>
    <m/>
    <m/>
    <m/>
    <m/>
    <m/>
    <m/>
    <n v="200"/>
    <m/>
    <m/>
    <m/>
    <m/>
    <m/>
    <m/>
    <n v="0"/>
    <n v="220"/>
    <n v="8870.2000000000189"/>
  </r>
  <r>
    <x v="7"/>
    <m/>
    <m/>
    <n v="39.56"/>
    <m/>
    <m/>
    <n v="179.14560161779599"/>
    <n v="7087.00000000001"/>
    <m/>
    <n v="7087.00000000001"/>
    <m/>
    <n v="0"/>
    <m/>
    <m/>
    <n v="7087.00000000001"/>
    <m/>
    <m/>
    <m/>
    <m/>
    <n v="0"/>
    <n v="0"/>
    <m/>
    <m/>
    <m/>
    <m/>
    <m/>
    <m/>
    <m/>
    <m/>
    <n v="200"/>
    <m/>
    <m/>
    <m/>
    <m/>
    <m/>
    <m/>
    <n v="0"/>
    <n v="200"/>
    <n v="7287.00000000001"/>
  </r>
  <r>
    <x v="7"/>
    <m/>
    <m/>
    <n v="41.31"/>
    <m/>
    <m/>
    <n v="169.03655289276199"/>
    <n v="6982.8999999999978"/>
    <m/>
    <n v="6982.8999999999978"/>
    <m/>
    <n v="0"/>
    <m/>
    <m/>
    <n v="6982.8999999999978"/>
    <m/>
    <m/>
    <m/>
    <m/>
    <n v="0"/>
    <n v="20"/>
    <m/>
    <m/>
    <m/>
    <m/>
    <m/>
    <m/>
    <m/>
    <m/>
    <n v="200"/>
    <m/>
    <m/>
    <m/>
    <m/>
    <m/>
    <m/>
    <n v="0"/>
    <n v="220"/>
    <n v="7202.8999999999978"/>
  </r>
  <r>
    <x v="7"/>
    <m/>
    <m/>
    <n v="32.19"/>
    <m/>
    <m/>
    <n v="173.650201926064"/>
    <n v="5589.8"/>
    <m/>
    <n v="5589.8"/>
    <m/>
    <n v="0"/>
    <m/>
    <m/>
    <n v="5589.8"/>
    <m/>
    <m/>
    <m/>
    <m/>
    <n v="0"/>
    <n v="0"/>
    <m/>
    <m/>
    <m/>
    <m/>
    <m/>
    <m/>
    <m/>
    <m/>
    <n v="0"/>
    <m/>
    <m/>
    <m/>
    <m/>
    <m/>
    <m/>
    <n v="0"/>
    <n v="0"/>
    <n v="5589.8"/>
  </r>
  <r>
    <x v="7"/>
    <m/>
    <m/>
    <n v="39.31"/>
    <m/>
    <m/>
    <n v="153.67590943780201"/>
    <n v="6040.9999999999973"/>
    <m/>
    <n v="6040.9999999999973"/>
    <m/>
    <n v="0"/>
    <m/>
    <m/>
    <n v="6040.9999999999973"/>
    <m/>
    <m/>
    <m/>
    <m/>
    <n v="0"/>
    <n v="0"/>
    <m/>
    <m/>
    <m/>
    <m/>
    <m/>
    <m/>
    <m/>
    <m/>
    <n v="200"/>
    <m/>
    <m/>
    <n v="170"/>
    <m/>
    <m/>
    <m/>
    <n v="170"/>
    <n v="200"/>
    <n v="6070.9999999999973"/>
  </r>
  <r>
    <x v="7"/>
    <m/>
    <m/>
    <n v="33.880000000000003"/>
    <m/>
    <m/>
    <n v="138.19362455726099"/>
    <n v="4682.0000000000027"/>
    <m/>
    <n v="4682.0000000000027"/>
    <m/>
    <n v="0"/>
    <m/>
    <m/>
    <n v="4682.0000000000027"/>
    <m/>
    <m/>
    <m/>
    <m/>
    <n v="0"/>
    <n v="0"/>
    <m/>
    <m/>
    <m/>
    <m/>
    <m/>
    <m/>
    <m/>
    <m/>
    <n v="0"/>
    <m/>
    <m/>
    <n v="16"/>
    <m/>
    <m/>
    <m/>
    <n v="16"/>
    <n v="0"/>
    <n v="4666.0000000000027"/>
  </r>
  <r>
    <x v="7"/>
    <m/>
    <m/>
    <n v="41.44"/>
    <m/>
    <m/>
    <n v="172"/>
    <n v="7127.6799999999994"/>
    <m/>
    <n v="7127.6799999999994"/>
    <m/>
    <n v="0"/>
    <m/>
    <m/>
    <n v="7127.6799999999994"/>
    <m/>
    <m/>
    <m/>
    <m/>
    <n v="0"/>
    <n v="0"/>
    <m/>
    <m/>
    <m/>
    <m/>
    <m/>
    <m/>
    <m/>
    <m/>
    <n v="200"/>
    <m/>
    <m/>
    <m/>
    <m/>
    <m/>
    <m/>
    <n v="0"/>
    <n v="200"/>
    <n v="7327.6799999999994"/>
  </r>
  <r>
    <x v="7"/>
    <m/>
    <m/>
    <n v="27.44"/>
    <m/>
    <m/>
    <n v="170"/>
    <n v="4664.8"/>
    <m/>
    <n v="4664.8"/>
    <m/>
    <n v="0"/>
    <m/>
    <m/>
    <n v="4664.8"/>
    <m/>
    <m/>
    <m/>
    <m/>
    <n v="0"/>
    <n v="0"/>
    <m/>
    <m/>
    <m/>
    <m/>
    <m/>
    <m/>
    <m/>
    <m/>
    <n v="0"/>
    <m/>
    <m/>
    <m/>
    <m/>
    <m/>
    <m/>
    <n v="0"/>
    <n v="0"/>
    <n v="4664.8"/>
  </r>
  <r>
    <x v="7"/>
    <m/>
    <m/>
    <n v="41"/>
    <m/>
    <m/>
    <n v="133.15609756097601"/>
    <n v="5459.400000000016"/>
    <m/>
    <n v="5459.400000000016"/>
    <m/>
    <n v="0"/>
    <m/>
    <m/>
    <n v="5459.400000000016"/>
    <m/>
    <m/>
    <m/>
    <m/>
    <n v="0"/>
    <n v="0"/>
    <m/>
    <m/>
    <m/>
    <m/>
    <m/>
    <m/>
    <m/>
    <m/>
    <n v="100"/>
    <m/>
    <m/>
    <m/>
    <m/>
    <m/>
    <m/>
    <n v="0"/>
    <n v="100"/>
    <n v="5559.400000000016"/>
  </r>
  <r>
    <x v="7"/>
    <m/>
    <m/>
    <n v="42.31"/>
    <m/>
    <m/>
    <n v="157.993382179154"/>
    <n v="6684.7000000000062"/>
    <m/>
    <n v="6684.7000000000062"/>
    <m/>
    <n v="0"/>
    <m/>
    <m/>
    <n v="6684.7000000000062"/>
    <m/>
    <m/>
    <m/>
    <m/>
    <n v="0"/>
    <n v="20"/>
    <m/>
    <m/>
    <m/>
    <m/>
    <m/>
    <m/>
    <m/>
    <m/>
    <n v="200"/>
    <m/>
    <m/>
    <m/>
    <m/>
    <m/>
    <m/>
    <n v="0"/>
    <n v="220"/>
    <n v="6904.7000000000062"/>
  </r>
  <r>
    <x v="7"/>
    <m/>
    <m/>
    <n v="42.75"/>
    <m/>
    <m/>
    <n v="189.115789473684"/>
    <n v="8084.6999999999907"/>
    <m/>
    <n v="8084.6999999999907"/>
    <m/>
    <n v="0"/>
    <m/>
    <m/>
    <n v="8084.6999999999907"/>
    <m/>
    <m/>
    <m/>
    <m/>
    <n v="0"/>
    <n v="0"/>
    <m/>
    <m/>
    <m/>
    <m/>
    <m/>
    <m/>
    <m/>
    <m/>
    <n v="200"/>
    <m/>
    <m/>
    <m/>
    <m/>
    <m/>
    <m/>
    <n v="0"/>
    <n v="200"/>
    <n v="8284.6999999999898"/>
  </r>
  <r>
    <x v="7"/>
    <m/>
    <m/>
    <n v="40.81"/>
    <m/>
    <m/>
    <n v="189.28693947561899"/>
    <n v="7724.8000000000111"/>
    <m/>
    <n v="7724.8000000000111"/>
    <m/>
    <n v="0"/>
    <m/>
    <m/>
    <n v="7724.8000000000111"/>
    <m/>
    <m/>
    <m/>
    <m/>
    <n v="0"/>
    <n v="40"/>
    <m/>
    <m/>
    <m/>
    <m/>
    <m/>
    <m/>
    <m/>
    <m/>
    <n v="200"/>
    <m/>
    <m/>
    <m/>
    <m/>
    <m/>
    <m/>
    <n v="0"/>
    <n v="240"/>
    <n v="7964.8000000000111"/>
  </r>
  <r>
    <x v="7"/>
    <m/>
    <m/>
    <n v="42.25"/>
    <m/>
    <m/>
    <n v="176.528047337278"/>
    <n v="7458.3099999999949"/>
    <m/>
    <n v="7458.3099999999949"/>
    <m/>
    <n v="0"/>
    <m/>
    <m/>
    <n v="7458.3099999999949"/>
    <m/>
    <m/>
    <m/>
    <m/>
    <n v="0"/>
    <n v="20"/>
    <m/>
    <m/>
    <m/>
    <m/>
    <m/>
    <m/>
    <m/>
    <m/>
    <n v="100"/>
    <m/>
    <m/>
    <n v="17"/>
    <m/>
    <m/>
    <m/>
    <n v="17"/>
    <n v="120"/>
    <n v="7561.3099999999949"/>
  </r>
  <r>
    <x v="7"/>
    <m/>
    <m/>
    <n v="43.81"/>
    <m/>
    <m/>
    <n v="145.77379593700101"/>
    <n v="6386.3500000000149"/>
    <m/>
    <n v="6386.3500000000149"/>
    <m/>
    <n v="0"/>
    <m/>
    <m/>
    <n v="6386.3500000000149"/>
    <m/>
    <m/>
    <m/>
    <m/>
    <n v="0"/>
    <n v="0"/>
    <m/>
    <m/>
    <m/>
    <m/>
    <m/>
    <m/>
    <m/>
    <m/>
    <n v="200"/>
    <m/>
    <m/>
    <m/>
    <m/>
    <m/>
    <m/>
    <n v="0"/>
    <n v="200"/>
    <n v="6586.3500000000149"/>
  </r>
  <r>
    <x v="7"/>
    <m/>
    <m/>
    <n v="42"/>
    <m/>
    <m/>
    <n v="130"/>
    <n v="5460"/>
    <m/>
    <n v="5460"/>
    <m/>
    <n v="0"/>
    <m/>
    <m/>
    <n v="5460"/>
    <m/>
    <m/>
    <m/>
    <m/>
    <n v="0"/>
    <n v="0"/>
    <m/>
    <m/>
    <m/>
    <m/>
    <m/>
    <m/>
    <m/>
    <m/>
    <n v="200"/>
    <m/>
    <m/>
    <n v="6"/>
    <m/>
    <m/>
    <m/>
    <n v="6"/>
    <n v="200"/>
    <n v="5654"/>
  </r>
  <r>
    <x v="7"/>
    <m/>
    <m/>
    <n v="37.81"/>
    <m/>
    <m/>
    <n v="158.35493255752399"/>
    <n v="5987.3999999999824"/>
    <m/>
    <n v="5987.3999999999824"/>
    <m/>
    <n v="0"/>
    <m/>
    <m/>
    <n v="5987.3999999999824"/>
    <m/>
    <m/>
    <m/>
    <m/>
    <n v="0"/>
    <n v="0"/>
    <m/>
    <m/>
    <m/>
    <m/>
    <m/>
    <m/>
    <m/>
    <m/>
    <n v="200"/>
    <m/>
    <m/>
    <n v="48"/>
    <m/>
    <m/>
    <m/>
    <n v="48"/>
    <n v="200"/>
    <n v="6139.3999999999824"/>
  </r>
  <r>
    <x v="7"/>
    <m/>
    <m/>
    <n v="40.81"/>
    <m/>
    <m/>
    <n v="99.691252144082299"/>
    <n v="4068.3999999999987"/>
    <m/>
    <n v="4068.3999999999987"/>
    <m/>
    <n v="0"/>
    <m/>
    <m/>
    <n v="4068.3999999999987"/>
    <m/>
    <m/>
    <m/>
    <m/>
    <n v="0"/>
    <n v="0"/>
    <m/>
    <m/>
    <m/>
    <m/>
    <m/>
    <m/>
    <m/>
    <m/>
    <n v="100"/>
    <m/>
    <m/>
    <n v="82"/>
    <m/>
    <m/>
    <m/>
    <n v="82"/>
    <n v="100"/>
    <n v="4086.3999999999987"/>
  </r>
  <r>
    <x v="7"/>
    <m/>
    <m/>
    <n v="41.31"/>
    <m/>
    <m/>
    <n v="205.795206971678"/>
    <n v="8501.4000000000178"/>
    <m/>
    <n v="8501.4000000000178"/>
    <m/>
    <n v="0"/>
    <m/>
    <m/>
    <n v="8501.4000000000178"/>
    <m/>
    <m/>
    <m/>
    <m/>
    <n v="0"/>
    <n v="20"/>
    <m/>
    <m/>
    <m/>
    <m/>
    <m/>
    <m/>
    <m/>
    <m/>
    <n v="200"/>
    <m/>
    <m/>
    <n v="60"/>
    <m/>
    <m/>
    <m/>
    <n v="60"/>
    <n v="220"/>
    <n v="8661.4000000000178"/>
  </r>
  <r>
    <x v="7"/>
    <m/>
    <m/>
    <n v="41.31"/>
    <m/>
    <m/>
    <n v="156"/>
    <n v="6444.3600000000006"/>
    <m/>
    <n v="6444.3600000000006"/>
    <m/>
    <n v="0"/>
    <m/>
    <m/>
    <n v="6444.3600000000006"/>
    <m/>
    <m/>
    <m/>
    <m/>
    <n v="0"/>
    <n v="20"/>
    <m/>
    <m/>
    <m/>
    <m/>
    <m/>
    <m/>
    <m/>
    <m/>
    <n v="100"/>
    <m/>
    <m/>
    <n v="16"/>
    <m/>
    <m/>
    <m/>
    <n v="16"/>
    <n v="120"/>
    <n v="6548.3600000000006"/>
  </r>
  <r>
    <x v="7"/>
    <m/>
    <m/>
    <n v="41.81"/>
    <m/>
    <m/>
    <n v="146"/>
    <n v="6104.26"/>
    <m/>
    <n v="6104.26"/>
    <m/>
    <n v="0"/>
    <m/>
    <m/>
    <n v="6104.26"/>
    <m/>
    <m/>
    <m/>
    <m/>
    <n v="0"/>
    <n v="0"/>
    <m/>
    <m/>
    <m/>
    <m/>
    <m/>
    <m/>
    <m/>
    <m/>
    <n v="200"/>
    <m/>
    <m/>
    <n v="18"/>
    <m/>
    <m/>
    <m/>
    <n v="18"/>
    <n v="200"/>
    <n v="6286.26"/>
  </r>
  <r>
    <x v="7"/>
    <m/>
    <m/>
    <n v="43.25"/>
    <m/>
    <m/>
    <n v="166"/>
    <n v="7179.5"/>
    <m/>
    <n v="7179.5"/>
    <m/>
    <n v="0"/>
    <m/>
    <m/>
    <n v="7179.5"/>
    <m/>
    <m/>
    <m/>
    <m/>
    <n v="0"/>
    <n v="0"/>
    <m/>
    <m/>
    <m/>
    <m/>
    <m/>
    <m/>
    <m/>
    <m/>
    <n v="200"/>
    <m/>
    <m/>
    <n v="16"/>
    <m/>
    <m/>
    <m/>
    <n v="16"/>
    <n v="200"/>
    <n v="7363.5"/>
  </r>
  <r>
    <x v="7"/>
    <m/>
    <m/>
    <n v="42.5"/>
    <m/>
    <m/>
    <n v="166"/>
    <n v="7055"/>
    <m/>
    <n v="7055"/>
    <m/>
    <n v="0"/>
    <m/>
    <m/>
    <n v="7055"/>
    <m/>
    <m/>
    <m/>
    <m/>
    <n v="0"/>
    <n v="40"/>
    <m/>
    <m/>
    <m/>
    <m/>
    <m/>
    <m/>
    <m/>
    <m/>
    <n v="200"/>
    <m/>
    <m/>
    <n v="16"/>
    <m/>
    <m/>
    <m/>
    <n v="16"/>
    <n v="240"/>
    <n v="7279"/>
  </r>
  <r>
    <x v="7"/>
    <m/>
    <m/>
    <n v="39"/>
    <m/>
    <m/>
    <n v="140"/>
    <n v="5460"/>
    <m/>
    <n v="5460"/>
    <m/>
    <n v="0"/>
    <m/>
    <m/>
    <n v="5460"/>
    <m/>
    <m/>
    <m/>
    <m/>
    <n v="0"/>
    <n v="0"/>
    <m/>
    <m/>
    <m/>
    <m/>
    <m/>
    <m/>
    <m/>
    <m/>
    <n v="200"/>
    <m/>
    <m/>
    <m/>
    <m/>
    <m/>
    <m/>
    <n v="0"/>
    <n v="200"/>
    <n v="5660"/>
  </r>
  <r>
    <x v="7"/>
    <m/>
    <m/>
    <n v="39.19"/>
    <m/>
    <m/>
    <n v="114"/>
    <n v="4467.66"/>
    <m/>
    <n v="4467.66"/>
    <m/>
    <n v="0"/>
    <m/>
    <m/>
    <n v="4467.66"/>
    <m/>
    <m/>
    <m/>
    <m/>
    <n v="0"/>
    <n v="0"/>
    <m/>
    <m/>
    <m/>
    <m/>
    <m/>
    <m/>
    <m/>
    <m/>
    <n v="100"/>
    <m/>
    <m/>
    <m/>
    <m/>
    <m/>
    <m/>
    <n v="0"/>
    <n v="100"/>
    <n v="4567.66"/>
  </r>
  <r>
    <x v="7"/>
    <m/>
    <m/>
    <n v="39.75"/>
    <m/>
    <m/>
    <n v="132.981132075472"/>
    <n v="5286.0000000000118"/>
    <m/>
    <n v="5286.0000000000118"/>
    <m/>
    <n v="0"/>
    <m/>
    <m/>
    <n v="5286.0000000000118"/>
    <m/>
    <m/>
    <m/>
    <m/>
    <n v="0"/>
    <n v="0"/>
    <m/>
    <m/>
    <m/>
    <m/>
    <m/>
    <m/>
    <m/>
    <m/>
    <n v="100"/>
    <m/>
    <m/>
    <m/>
    <m/>
    <m/>
    <m/>
    <n v="0"/>
    <n v="100"/>
    <n v="5386.0000000000118"/>
  </r>
  <r>
    <x v="7"/>
    <m/>
    <m/>
    <n v="36.69"/>
    <m/>
    <m/>
    <n v="114"/>
    <n v="4182.66"/>
    <m/>
    <n v="4182.66"/>
    <m/>
    <n v="0"/>
    <m/>
    <m/>
    <n v="4182.66"/>
    <m/>
    <m/>
    <m/>
    <m/>
    <n v="0"/>
    <n v="0"/>
    <m/>
    <m/>
    <m/>
    <m/>
    <m/>
    <m/>
    <m/>
    <m/>
    <n v="0"/>
    <m/>
    <m/>
    <m/>
    <m/>
    <m/>
    <m/>
    <n v="0"/>
    <n v="0"/>
    <n v="4182.66"/>
  </r>
  <r>
    <x v="7"/>
    <m/>
    <m/>
    <n v="46.13"/>
    <m/>
    <m/>
    <n v="195"/>
    <n v="8995.35"/>
    <m/>
    <n v="8995.35"/>
    <m/>
    <n v="0"/>
    <m/>
    <m/>
    <n v="8995.35"/>
    <m/>
    <m/>
    <m/>
    <m/>
    <n v="0"/>
    <n v="40"/>
    <m/>
    <m/>
    <m/>
    <m/>
    <m/>
    <m/>
    <m/>
    <m/>
    <n v="200"/>
    <m/>
    <m/>
    <m/>
    <m/>
    <m/>
    <m/>
    <n v="0"/>
    <n v="240"/>
    <n v="9235.35"/>
  </r>
  <r>
    <x v="7"/>
    <m/>
    <m/>
    <n v="45.13"/>
    <m/>
    <m/>
    <n v="192"/>
    <n v="8664.9600000000009"/>
    <m/>
    <n v="8664.9600000000009"/>
    <m/>
    <n v="0"/>
    <m/>
    <m/>
    <n v="8664.9600000000009"/>
    <m/>
    <m/>
    <m/>
    <m/>
    <n v="0"/>
    <n v="40"/>
    <m/>
    <m/>
    <m/>
    <m/>
    <m/>
    <m/>
    <m/>
    <m/>
    <n v="200"/>
    <m/>
    <m/>
    <n v="5"/>
    <m/>
    <m/>
    <m/>
    <n v="5"/>
    <n v="240"/>
    <n v="8899.9600000000009"/>
  </r>
  <r>
    <x v="7"/>
    <m/>
    <m/>
    <n v="44.31"/>
    <m/>
    <m/>
    <n v="190"/>
    <n v="8418.9"/>
    <m/>
    <n v="8418.9"/>
    <m/>
    <n v="0"/>
    <m/>
    <m/>
    <n v="8418.9"/>
    <m/>
    <m/>
    <m/>
    <m/>
    <n v="0"/>
    <n v="20"/>
    <m/>
    <m/>
    <m/>
    <m/>
    <m/>
    <m/>
    <m/>
    <m/>
    <n v="100"/>
    <m/>
    <m/>
    <m/>
    <m/>
    <m/>
    <m/>
    <n v="0"/>
    <n v="120"/>
    <n v="8538.9"/>
  </r>
  <r>
    <x v="7"/>
    <m/>
    <m/>
    <n v="43.19"/>
    <m/>
    <m/>
    <n v="188.00486223662901"/>
    <n v="8119.9300000000067"/>
    <m/>
    <n v="8119.9300000000067"/>
    <m/>
    <n v="0"/>
    <m/>
    <m/>
    <n v="8119.9300000000067"/>
    <m/>
    <m/>
    <m/>
    <m/>
    <n v="0"/>
    <n v="20"/>
    <m/>
    <m/>
    <m/>
    <m/>
    <m/>
    <m/>
    <m/>
    <m/>
    <n v="200"/>
    <m/>
    <m/>
    <m/>
    <m/>
    <m/>
    <m/>
    <n v="0"/>
    <n v="220"/>
    <n v="8339.9300000000076"/>
  </r>
  <r>
    <x v="7"/>
    <m/>
    <m/>
    <n v="32.630000000000003"/>
    <m/>
    <m/>
    <n v="190"/>
    <n v="6199.7000000000007"/>
    <m/>
    <n v="6199.7000000000007"/>
    <m/>
    <n v="0"/>
    <m/>
    <m/>
    <n v="6199.7000000000007"/>
    <m/>
    <m/>
    <m/>
    <m/>
    <n v="0"/>
    <n v="0"/>
    <m/>
    <m/>
    <m/>
    <m/>
    <m/>
    <m/>
    <m/>
    <m/>
    <n v="200"/>
    <n v="456"/>
    <m/>
    <n v="5"/>
    <m/>
    <m/>
    <m/>
    <n v="5"/>
    <n v="656"/>
    <n v="6850.7000000000007"/>
  </r>
  <r>
    <x v="7"/>
    <m/>
    <m/>
    <n v="41.69"/>
    <m/>
    <m/>
    <n v="185.00095946270099"/>
    <n v="7712.6900000000041"/>
    <m/>
    <n v="7712.6900000000041"/>
    <m/>
    <n v="0"/>
    <m/>
    <m/>
    <n v="7712.6900000000041"/>
    <m/>
    <m/>
    <m/>
    <m/>
    <n v="0"/>
    <n v="0"/>
    <m/>
    <m/>
    <m/>
    <m/>
    <m/>
    <m/>
    <m/>
    <m/>
    <n v="200"/>
    <m/>
    <m/>
    <m/>
    <m/>
    <m/>
    <m/>
    <n v="0"/>
    <n v="200"/>
    <n v="7912.6900000000041"/>
  </r>
  <r>
    <x v="7"/>
    <m/>
    <m/>
    <n v="40.31"/>
    <m/>
    <m/>
    <n v="139.92309600595399"/>
    <n v="5640.3000000000056"/>
    <m/>
    <n v="5640.3000000000056"/>
    <m/>
    <n v="0"/>
    <m/>
    <m/>
    <n v="5640.3000000000056"/>
    <m/>
    <m/>
    <m/>
    <m/>
    <n v="0"/>
    <n v="40"/>
    <m/>
    <m/>
    <m/>
    <m/>
    <m/>
    <m/>
    <m/>
    <m/>
    <n v="200"/>
    <m/>
    <m/>
    <m/>
    <m/>
    <m/>
    <m/>
    <n v="0"/>
    <n v="240"/>
    <n v="5880.3000000000056"/>
  </r>
  <r>
    <x v="7"/>
    <m/>
    <m/>
    <n v="43.13"/>
    <m/>
    <m/>
    <n v="181.04567586366801"/>
    <n v="7808.5000000000018"/>
    <m/>
    <n v="7808.5000000000018"/>
    <m/>
    <n v="0"/>
    <m/>
    <m/>
    <n v="7808.5000000000018"/>
    <m/>
    <m/>
    <m/>
    <m/>
    <n v="0"/>
    <n v="20"/>
    <m/>
    <m/>
    <m/>
    <m/>
    <m/>
    <m/>
    <m/>
    <m/>
    <n v="200"/>
    <m/>
    <m/>
    <m/>
    <m/>
    <m/>
    <m/>
    <n v="0"/>
    <n v="220"/>
    <n v="8028.5000000000018"/>
  </r>
  <r>
    <x v="7"/>
    <m/>
    <m/>
    <n v="12.13"/>
    <m/>
    <m/>
    <n v="115"/>
    <n v="1394.95"/>
    <m/>
    <n v="1394.95"/>
    <m/>
    <n v="0"/>
    <m/>
    <m/>
    <n v="1394.95"/>
    <m/>
    <m/>
    <m/>
    <m/>
    <n v="0"/>
    <n v="0"/>
    <m/>
    <m/>
    <m/>
    <m/>
    <m/>
    <m/>
    <m/>
    <m/>
    <n v="0"/>
    <m/>
    <m/>
    <m/>
    <m/>
    <m/>
    <m/>
    <n v="0"/>
    <n v="0"/>
    <n v="1394.95"/>
  </r>
  <r>
    <x v="7"/>
    <m/>
    <m/>
    <n v="40.31"/>
    <m/>
    <m/>
    <n v="130"/>
    <n v="5240.3"/>
    <m/>
    <n v="5240.3"/>
    <m/>
    <n v="0"/>
    <m/>
    <m/>
    <n v="5240.3"/>
    <m/>
    <m/>
    <m/>
    <m/>
    <n v="0"/>
    <n v="0"/>
    <m/>
    <m/>
    <m/>
    <m/>
    <m/>
    <m/>
    <m/>
    <m/>
    <n v="200"/>
    <m/>
    <m/>
    <n v="17"/>
    <m/>
    <m/>
    <m/>
    <n v="17"/>
    <n v="200"/>
    <n v="5423.3"/>
  </r>
  <r>
    <x v="7"/>
    <m/>
    <m/>
    <n v="6.19"/>
    <m/>
    <m/>
    <n v="114"/>
    <n v="705.66000000000008"/>
    <m/>
    <n v="705.66000000000008"/>
    <m/>
    <n v="0"/>
    <m/>
    <m/>
    <n v="705.66000000000008"/>
    <m/>
    <m/>
    <m/>
    <m/>
    <n v="0"/>
    <n v="0"/>
    <m/>
    <m/>
    <m/>
    <m/>
    <m/>
    <m/>
    <m/>
    <m/>
    <n v="0"/>
    <m/>
    <m/>
    <m/>
    <m/>
    <m/>
    <m/>
    <n v="0"/>
    <n v="0"/>
    <n v="705.66000000000008"/>
  </r>
  <r>
    <x v="7"/>
    <m/>
    <m/>
    <n v="11.88"/>
    <m/>
    <m/>
    <n v="114"/>
    <n v="1354.3200000000002"/>
    <m/>
    <n v="1354.3200000000002"/>
    <m/>
    <n v="0"/>
    <m/>
    <m/>
    <n v="1354.3200000000002"/>
    <m/>
    <m/>
    <m/>
    <m/>
    <n v="0"/>
    <n v="0"/>
    <m/>
    <m/>
    <m/>
    <m/>
    <m/>
    <m/>
    <m/>
    <m/>
    <n v="0"/>
    <m/>
    <m/>
    <m/>
    <m/>
    <m/>
    <m/>
    <n v="0"/>
    <n v="0"/>
    <n v="1354.3200000000002"/>
  </r>
  <r>
    <x v="7"/>
    <m/>
    <m/>
    <n v="30.5"/>
    <m/>
    <m/>
    <n v="170"/>
    <n v="5185"/>
    <m/>
    <n v="5185"/>
    <m/>
    <n v="0"/>
    <m/>
    <m/>
    <n v="5185"/>
    <m/>
    <m/>
    <m/>
    <m/>
    <n v="0"/>
    <n v="0"/>
    <m/>
    <m/>
    <m/>
    <m/>
    <m/>
    <m/>
    <m/>
    <m/>
    <n v="0"/>
    <m/>
    <m/>
    <m/>
    <m/>
    <m/>
    <m/>
    <n v="0"/>
    <n v="0"/>
    <n v="5185"/>
  </r>
  <r>
    <x v="7"/>
    <m/>
    <m/>
    <n v="36.81"/>
    <m/>
    <m/>
    <n v="129"/>
    <n v="4748.4900000000007"/>
    <m/>
    <n v="4748.4900000000007"/>
    <m/>
    <n v="0"/>
    <m/>
    <m/>
    <n v="4748.4900000000007"/>
    <m/>
    <m/>
    <m/>
    <m/>
    <n v="0"/>
    <n v="0"/>
    <m/>
    <m/>
    <m/>
    <m/>
    <m/>
    <m/>
    <m/>
    <m/>
    <n v="100"/>
    <m/>
    <m/>
    <m/>
    <m/>
    <m/>
    <m/>
    <n v="0"/>
    <n v="100"/>
    <n v="4848.4900000000007"/>
  </r>
  <r>
    <x v="7"/>
    <m/>
    <m/>
    <n v="7.44"/>
    <m/>
    <m/>
    <n v="114"/>
    <n v="848.16000000000008"/>
    <m/>
    <n v="848.16000000000008"/>
    <m/>
    <n v="0"/>
    <m/>
    <m/>
    <n v="848.16000000000008"/>
    <m/>
    <m/>
    <m/>
    <m/>
    <n v="0"/>
    <n v="0"/>
    <m/>
    <m/>
    <m/>
    <m/>
    <m/>
    <m/>
    <m/>
    <m/>
    <n v="0"/>
    <m/>
    <m/>
    <m/>
    <m/>
    <m/>
    <m/>
    <n v="0"/>
    <n v="0"/>
    <n v="848.16000000000008"/>
  </r>
  <r>
    <x v="7"/>
    <m/>
    <m/>
    <n v="18.809999999999999"/>
    <m/>
    <m/>
    <n v="114"/>
    <n v="2144.3399999999997"/>
    <m/>
    <n v="2144.3399999999997"/>
    <m/>
    <n v="0"/>
    <m/>
    <m/>
    <n v="2144.3399999999997"/>
    <m/>
    <m/>
    <m/>
    <m/>
    <n v="0"/>
    <n v="0"/>
    <m/>
    <m/>
    <m/>
    <m/>
    <m/>
    <m/>
    <m/>
    <m/>
    <n v="0"/>
    <m/>
    <m/>
    <m/>
    <m/>
    <m/>
    <m/>
    <n v="0"/>
    <n v="0"/>
    <n v="2144.3399999999997"/>
  </r>
  <r>
    <x v="7"/>
    <m/>
    <m/>
    <n v="38.44"/>
    <m/>
    <m/>
    <n v="141.56087408949"/>
    <n v="5441.5999999999949"/>
    <m/>
    <n v="5441.5999999999949"/>
    <m/>
    <n v="0"/>
    <m/>
    <m/>
    <n v="5441.5999999999949"/>
    <m/>
    <m/>
    <m/>
    <m/>
    <n v="0"/>
    <n v="0"/>
    <m/>
    <m/>
    <m/>
    <m/>
    <m/>
    <m/>
    <m/>
    <m/>
    <n v="200"/>
    <m/>
    <m/>
    <m/>
    <m/>
    <m/>
    <m/>
    <n v="0"/>
    <n v="200"/>
    <n v="5641.5999999999949"/>
  </r>
  <r>
    <x v="7"/>
    <m/>
    <m/>
    <n v="36.880000000000003"/>
    <m/>
    <m/>
    <n v="114"/>
    <n v="4204.3200000000006"/>
    <m/>
    <n v="4204.3200000000006"/>
    <m/>
    <n v="0"/>
    <m/>
    <m/>
    <n v="4204.3200000000006"/>
    <m/>
    <m/>
    <m/>
    <m/>
    <n v="0"/>
    <n v="0"/>
    <m/>
    <m/>
    <m/>
    <m/>
    <m/>
    <m/>
    <m/>
    <m/>
    <n v="100"/>
    <m/>
    <m/>
    <n v="18"/>
    <m/>
    <m/>
    <m/>
    <n v="18"/>
    <n v="100"/>
    <n v="4286.3200000000006"/>
  </r>
  <r>
    <x v="7"/>
    <m/>
    <m/>
    <n v="33.25"/>
    <m/>
    <m/>
    <n v="114"/>
    <n v="3790.5"/>
    <m/>
    <n v="3790.5"/>
    <m/>
    <n v="0"/>
    <m/>
    <m/>
    <n v="3790.5"/>
    <m/>
    <m/>
    <m/>
    <m/>
    <n v="0"/>
    <n v="0"/>
    <m/>
    <m/>
    <m/>
    <m/>
    <m/>
    <m/>
    <m/>
    <m/>
    <n v="0"/>
    <m/>
    <m/>
    <m/>
    <m/>
    <m/>
    <m/>
    <n v="0"/>
    <n v="0"/>
    <n v="3790.5"/>
  </r>
  <r>
    <x v="7"/>
    <m/>
    <m/>
    <n v="13"/>
    <m/>
    <m/>
    <n v="115"/>
    <n v="1495"/>
    <m/>
    <n v="1495"/>
    <m/>
    <n v="0"/>
    <m/>
    <m/>
    <n v="1495"/>
    <m/>
    <m/>
    <m/>
    <m/>
    <n v="0"/>
    <n v="0"/>
    <m/>
    <m/>
    <m/>
    <m/>
    <m/>
    <m/>
    <m/>
    <m/>
    <n v="0"/>
    <m/>
    <m/>
    <m/>
    <m/>
    <m/>
    <m/>
    <n v="0"/>
    <n v="0"/>
    <n v="1495"/>
  </r>
  <r>
    <x v="7"/>
    <m/>
    <m/>
    <n v="13.06"/>
    <m/>
    <m/>
    <n v="114"/>
    <n v="1488.8400000000001"/>
    <m/>
    <n v="1488.8400000000001"/>
    <m/>
    <n v="0"/>
    <m/>
    <m/>
    <n v="1488.8400000000001"/>
    <m/>
    <m/>
    <m/>
    <m/>
    <n v="0"/>
    <n v="0"/>
    <m/>
    <m/>
    <m/>
    <m/>
    <m/>
    <m/>
    <m/>
    <m/>
    <n v="0"/>
    <m/>
    <m/>
    <m/>
    <m/>
    <m/>
    <m/>
    <n v="0"/>
    <n v="0"/>
    <n v="1488.8400000000001"/>
  </r>
  <r>
    <x v="7"/>
    <m/>
    <m/>
    <n v="9.3800000000000008"/>
    <m/>
    <m/>
    <n v="114"/>
    <n v="1069.3200000000002"/>
    <m/>
    <n v="1069.3200000000002"/>
    <m/>
    <n v="0"/>
    <m/>
    <m/>
    <n v="1069.3200000000002"/>
    <m/>
    <m/>
    <m/>
    <m/>
    <n v="0"/>
    <n v="0"/>
    <m/>
    <m/>
    <m/>
    <m/>
    <m/>
    <m/>
    <m/>
    <m/>
    <n v="0"/>
    <m/>
    <m/>
    <m/>
    <m/>
    <m/>
    <m/>
    <n v="0"/>
    <n v="0"/>
    <n v="1069.3200000000002"/>
  </r>
  <r>
    <x v="7"/>
    <m/>
    <m/>
    <n v="5"/>
    <m/>
    <m/>
    <n v="114"/>
    <n v="570"/>
    <m/>
    <n v="570"/>
    <m/>
    <n v="0"/>
    <m/>
    <m/>
    <n v="570"/>
    <m/>
    <m/>
    <m/>
    <m/>
    <n v="0"/>
    <n v="0"/>
    <m/>
    <m/>
    <m/>
    <m/>
    <m/>
    <m/>
    <m/>
    <m/>
    <n v="0"/>
    <m/>
    <m/>
    <m/>
    <m/>
    <m/>
    <m/>
    <n v="0"/>
    <n v="0"/>
    <n v="570"/>
  </r>
  <r>
    <x v="7"/>
    <m/>
    <m/>
    <n v="5.5"/>
    <m/>
    <m/>
    <n v="114"/>
    <n v="627"/>
    <m/>
    <n v="627"/>
    <m/>
    <n v="0"/>
    <m/>
    <m/>
    <n v="627"/>
    <m/>
    <m/>
    <m/>
    <m/>
    <n v="0"/>
    <n v="0"/>
    <m/>
    <m/>
    <m/>
    <m/>
    <m/>
    <m/>
    <m/>
    <m/>
    <n v="0"/>
    <m/>
    <m/>
    <m/>
    <m/>
    <m/>
    <m/>
    <n v="0"/>
    <n v="0"/>
    <n v="627"/>
  </r>
  <r>
    <x v="7"/>
    <m/>
    <m/>
    <n v="35.130000000000003"/>
    <m/>
    <m/>
    <n v="130"/>
    <n v="4566.9000000000005"/>
    <m/>
    <n v="4566.9000000000005"/>
    <m/>
    <n v="0"/>
    <m/>
    <m/>
    <n v="4566.9000000000005"/>
    <m/>
    <m/>
    <m/>
    <m/>
    <n v="0"/>
    <n v="0"/>
    <m/>
    <m/>
    <m/>
    <m/>
    <m/>
    <m/>
    <m/>
    <m/>
    <n v="0"/>
    <m/>
    <m/>
    <m/>
    <m/>
    <m/>
    <m/>
    <n v="0"/>
    <n v="0"/>
    <n v="4566.9000000000005"/>
  </r>
  <r>
    <x v="7"/>
    <m/>
    <m/>
    <n v="13.31"/>
    <m/>
    <m/>
    <n v="123"/>
    <n v="1637.13"/>
    <m/>
    <n v="1637.13"/>
    <m/>
    <n v="0"/>
    <m/>
    <m/>
    <n v="1637.13"/>
    <m/>
    <m/>
    <m/>
    <m/>
    <n v="0"/>
    <n v="0"/>
    <m/>
    <m/>
    <m/>
    <m/>
    <m/>
    <m/>
    <m/>
    <m/>
    <n v="0"/>
    <m/>
    <m/>
    <m/>
    <m/>
    <m/>
    <m/>
    <n v="0"/>
    <n v="0"/>
    <n v="1637.13"/>
  </r>
  <r>
    <x v="7"/>
    <m/>
    <m/>
    <n v="10.31"/>
    <m/>
    <m/>
    <n v="114"/>
    <n v="1175.3400000000001"/>
    <m/>
    <n v="1175.3400000000001"/>
    <m/>
    <n v="0"/>
    <m/>
    <m/>
    <n v="1175.3400000000001"/>
    <m/>
    <m/>
    <m/>
    <m/>
    <n v="0"/>
    <n v="0"/>
    <m/>
    <m/>
    <m/>
    <m/>
    <m/>
    <m/>
    <m/>
    <m/>
    <n v="0"/>
    <m/>
    <m/>
    <m/>
    <m/>
    <m/>
    <m/>
    <n v="0"/>
    <n v="0"/>
    <n v="1175.3400000000001"/>
  </r>
  <r>
    <x v="7"/>
    <m/>
    <m/>
    <n v="11.25"/>
    <m/>
    <m/>
    <n v="130.05066666666701"/>
    <n v="1463.0700000000038"/>
    <m/>
    <n v="1463.0700000000038"/>
    <m/>
    <n v="0"/>
    <m/>
    <m/>
    <n v="1463.0700000000038"/>
    <m/>
    <m/>
    <m/>
    <m/>
    <n v="0"/>
    <n v="0"/>
    <m/>
    <m/>
    <m/>
    <m/>
    <m/>
    <m/>
    <m/>
    <m/>
    <n v="0"/>
    <m/>
    <m/>
    <m/>
    <m/>
    <m/>
    <m/>
    <n v="0"/>
    <n v="0"/>
    <n v="1463.0700000000038"/>
  </r>
  <r>
    <x v="7"/>
    <m/>
    <m/>
    <n v="8.75"/>
    <m/>
    <m/>
    <n v="136.05714285714299"/>
    <n v="1190.5000000000011"/>
    <m/>
    <n v="1190.5000000000011"/>
    <m/>
    <n v="0"/>
    <m/>
    <m/>
    <n v="1190.5000000000011"/>
    <m/>
    <m/>
    <m/>
    <m/>
    <n v="0"/>
    <n v="0"/>
    <m/>
    <m/>
    <m/>
    <m/>
    <m/>
    <m/>
    <m/>
    <m/>
    <n v="0"/>
    <m/>
    <m/>
    <m/>
    <m/>
    <m/>
    <m/>
    <n v="0"/>
    <n v="0"/>
    <n v="1190.5000000000011"/>
  </r>
  <r>
    <x v="7"/>
    <m/>
    <m/>
    <n v="5"/>
    <m/>
    <m/>
    <n v="114"/>
    <n v="570"/>
    <m/>
    <n v="570"/>
    <m/>
    <n v="0"/>
    <m/>
    <m/>
    <n v="570"/>
    <m/>
    <m/>
    <m/>
    <m/>
    <n v="0"/>
    <n v="0"/>
    <m/>
    <m/>
    <m/>
    <m/>
    <m/>
    <m/>
    <m/>
    <m/>
    <n v="0"/>
    <m/>
    <m/>
    <m/>
    <m/>
    <m/>
    <m/>
    <n v="0"/>
    <n v="0"/>
    <n v="570"/>
  </r>
  <r>
    <x v="7"/>
    <m/>
    <m/>
    <n v="5.75"/>
    <m/>
    <m/>
    <n v="114"/>
    <n v="655.5"/>
    <m/>
    <n v="655.5"/>
    <m/>
    <n v="0"/>
    <m/>
    <m/>
    <n v="655.5"/>
    <m/>
    <m/>
    <m/>
    <m/>
    <n v="0"/>
    <n v="0"/>
    <m/>
    <m/>
    <m/>
    <m/>
    <m/>
    <m/>
    <m/>
    <m/>
    <n v="0"/>
    <m/>
    <m/>
    <m/>
    <m/>
    <m/>
    <m/>
    <n v="0"/>
    <n v="0"/>
    <n v="655.5"/>
  </r>
  <r>
    <x v="7"/>
    <m/>
    <m/>
    <n v="2.44"/>
    <m/>
    <m/>
    <n v="120"/>
    <n v="292.8"/>
    <m/>
    <n v="292.8"/>
    <m/>
    <n v="0"/>
    <m/>
    <m/>
    <n v="292.8"/>
    <m/>
    <m/>
    <m/>
    <m/>
    <n v="0"/>
    <n v="0"/>
    <m/>
    <m/>
    <m/>
    <m/>
    <m/>
    <m/>
    <m/>
    <m/>
    <n v="0"/>
    <m/>
    <m/>
    <m/>
    <m/>
    <m/>
    <m/>
    <n v="0"/>
    <n v="0"/>
    <n v="292.8"/>
  </r>
  <r>
    <x v="8"/>
    <m/>
    <m/>
    <n v="38.06"/>
    <m/>
    <m/>
    <n v="151.60010509721499"/>
    <n v="5769.9000000000033"/>
    <m/>
    <n v="5769.9000000000033"/>
    <m/>
    <n v="0"/>
    <m/>
    <m/>
    <n v="5769.9000000000033"/>
    <m/>
    <m/>
    <m/>
    <m/>
    <n v="0"/>
    <n v="100"/>
    <m/>
    <m/>
    <m/>
    <m/>
    <m/>
    <m/>
    <n v="200"/>
    <m/>
    <n v="200"/>
    <m/>
    <m/>
    <m/>
    <m/>
    <m/>
    <m/>
    <n v="0"/>
    <n v="500"/>
    <n v="6269.9000000000033"/>
  </r>
  <r>
    <x v="8"/>
    <m/>
    <m/>
    <n v="39.31"/>
    <m/>
    <m/>
    <n v="160.150089035869"/>
    <n v="6295.5000000000109"/>
    <m/>
    <n v="6295.5000000000109"/>
    <m/>
    <n v="0"/>
    <m/>
    <m/>
    <n v="6295.5000000000109"/>
    <m/>
    <m/>
    <m/>
    <m/>
    <n v="0"/>
    <n v="80"/>
    <m/>
    <m/>
    <m/>
    <m/>
    <m/>
    <m/>
    <n v="200"/>
    <m/>
    <n v="200"/>
    <m/>
    <m/>
    <m/>
    <m/>
    <m/>
    <m/>
    <n v="0"/>
    <n v="480"/>
    <n v="6775.5000000000109"/>
  </r>
  <r>
    <x v="8"/>
    <m/>
    <m/>
    <n v="28.06"/>
    <m/>
    <m/>
    <n v="168.95937277262999"/>
    <n v="4740.9999999999973"/>
    <m/>
    <n v="4740.9999999999973"/>
    <m/>
    <n v="0"/>
    <m/>
    <m/>
    <n v="4740.9999999999973"/>
    <m/>
    <m/>
    <m/>
    <m/>
    <n v="0"/>
    <n v="120"/>
    <m/>
    <m/>
    <m/>
    <m/>
    <m/>
    <m/>
    <m/>
    <m/>
    <n v="200"/>
    <m/>
    <m/>
    <m/>
    <m/>
    <m/>
    <m/>
    <n v="0"/>
    <n v="320"/>
    <n v="5060.9999999999973"/>
  </r>
  <r>
    <x v="8"/>
    <m/>
    <m/>
    <n v="38.19"/>
    <m/>
    <m/>
    <n v="157.24221000261801"/>
    <n v="6005.0799999999817"/>
    <m/>
    <n v="6005.0799999999817"/>
    <m/>
    <n v="0"/>
    <m/>
    <m/>
    <n v="6005.0799999999817"/>
    <m/>
    <m/>
    <m/>
    <m/>
    <n v="0"/>
    <n v="60"/>
    <m/>
    <m/>
    <m/>
    <m/>
    <m/>
    <m/>
    <n v="200"/>
    <m/>
    <n v="200"/>
    <m/>
    <m/>
    <m/>
    <m/>
    <m/>
    <m/>
    <n v="0"/>
    <n v="460"/>
    <n v="6465.0799999999817"/>
  </r>
  <r>
    <x v="8"/>
    <m/>
    <m/>
    <n v="38.06"/>
    <m/>
    <m/>
    <n v="151.60010509721499"/>
    <n v="5769.9000000000033"/>
    <m/>
    <n v="5769.9000000000033"/>
    <m/>
    <n v="0"/>
    <m/>
    <m/>
    <n v="5769.9000000000033"/>
    <m/>
    <m/>
    <m/>
    <m/>
    <n v="0"/>
    <n v="60"/>
    <m/>
    <m/>
    <m/>
    <m/>
    <m/>
    <m/>
    <n v="200"/>
    <m/>
    <n v="200"/>
    <m/>
    <m/>
    <m/>
    <m/>
    <m/>
    <m/>
    <n v="0"/>
    <n v="460"/>
    <n v="6229.9000000000033"/>
  </r>
  <r>
    <x v="8"/>
    <m/>
    <m/>
    <n v="37.94"/>
    <m/>
    <m/>
    <n v="147.203479177649"/>
    <n v="5584.9000000000024"/>
    <m/>
    <n v="5584.9000000000024"/>
    <m/>
    <n v="0"/>
    <m/>
    <m/>
    <n v="5584.9000000000024"/>
    <m/>
    <m/>
    <m/>
    <m/>
    <n v="0"/>
    <n v="20"/>
    <m/>
    <m/>
    <m/>
    <m/>
    <m/>
    <m/>
    <n v="200"/>
    <m/>
    <n v="200"/>
    <m/>
    <m/>
    <m/>
    <m/>
    <m/>
    <m/>
    <n v="0"/>
    <n v="420"/>
    <n v="6004.9000000000024"/>
  </r>
  <r>
    <x v="8"/>
    <m/>
    <m/>
    <n v="36.06"/>
    <m/>
    <m/>
    <n v="151.33111480865199"/>
    <n v="5456.9999999999909"/>
    <m/>
    <n v="5456.9999999999909"/>
    <m/>
    <n v="0"/>
    <m/>
    <m/>
    <n v="5456.9999999999909"/>
    <m/>
    <m/>
    <m/>
    <m/>
    <n v="0"/>
    <n v="40"/>
    <m/>
    <m/>
    <m/>
    <m/>
    <m/>
    <m/>
    <n v="200"/>
    <m/>
    <n v="200"/>
    <m/>
    <m/>
    <m/>
    <m/>
    <m/>
    <m/>
    <n v="0"/>
    <n v="440"/>
    <n v="5896.9999999999909"/>
  </r>
  <r>
    <x v="8"/>
    <m/>
    <m/>
    <n v="40.94"/>
    <m/>
    <m/>
    <n v="156.61577918905701"/>
    <n v="6411.849999999994"/>
    <m/>
    <n v="6411.849999999994"/>
    <m/>
    <n v="0"/>
    <m/>
    <m/>
    <n v="6411.849999999994"/>
    <m/>
    <m/>
    <m/>
    <m/>
    <n v="0"/>
    <n v="40"/>
    <m/>
    <m/>
    <m/>
    <m/>
    <m/>
    <m/>
    <n v="200"/>
    <m/>
    <n v="200"/>
    <m/>
    <m/>
    <m/>
    <m/>
    <m/>
    <m/>
    <n v="0"/>
    <n v="440"/>
    <n v="6851.849999999994"/>
  </r>
  <r>
    <x v="8"/>
    <m/>
    <m/>
    <n v="28.06"/>
    <m/>
    <m/>
    <n v="168.95937277262999"/>
    <n v="4740.9999999999973"/>
    <m/>
    <n v="4740.9999999999973"/>
    <m/>
    <n v="0"/>
    <m/>
    <m/>
    <n v="4740.9999999999973"/>
    <m/>
    <m/>
    <m/>
    <m/>
    <n v="0"/>
    <n v="0"/>
    <m/>
    <m/>
    <m/>
    <m/>
    <m/>
    <m/>
    <n v="200"/>
    <m/>
    <n v="200"/>
    <m/>
    <m/>
    <m/>
    <m/>
    <m/>
    <m/>
    <n v="0"/>
    <n v="400"/>
    <n v="5140.9999999999973"/>
  </r>
  <r>
    <x v="8"/>
    <m/>
    <m/>
    <n v="36.630000000000003"/>
    <m/>
    <m/>
    <n v="151.59978159978201"/>
    <n v="5553.1000000000149"/>
    <m/>
    <n v="5553.1000000000149"/>
    <m/>
    <n v="0"/>
    <m/>
    <m/>
    <n v="5553.1000000000149"/>
    <m/>
    <m/>
    <m/>
    <m/>
    <n v="0"/>
    <n v="0"/>
    <m/>
    <m/>
    <m/>
    <m/>
    <m/>
    <m/>
    <n v="200"/>
    <m/>
    <n v="200"/>
    <m/>
    <m/>
    <m/>
    <m/>
    <m/>
    <m/>
    <n v="0"/>
    <n v="400"/>
    <n v="5953.1000000000149"/>
  </r>
  <r>
    <x v="8"/>
    <m/>
    <m/>
    <n v="23.5"/>
    <m/>
    <m/>
    <n v="168.89361702127701"/>
    <n v="3969.0000000000095"/>
    <m/>
    <n v="3969.0000000000095"/>
    <m/>
    <n v="0"/>
    <m/>
    <m/>
    <n v="3969.0000000000095"/>
    <m/>
    <m/>
    <m/>
    <m/>
    <n v="0"/>
    <n v="0"/>
    <m/>
    <m/>
    <m/>
    <m/>
    <m/>
    <m/>
    <n v="200"/>
    <m/>
    <n v="0"/>
    <m/>
    <m/>
    <m/>
    <m/>
    <m/>
    <m/>
    <n v="0"/>
    <n v="200"/>
    <n v="4169.0000000000091"/>
  </r>
  <r>
    <x v="9"/>
    <m/>
    <m/>
    <n v="22"/>
    <m/>
    <m/>
    <m/>
    <n v="0"/>
    <n v="2480"/>
    <n v="2480"/>
    <m/>
    <n v="0"/>
    <n v="200"/>
    <m/>
    <n v="2680"/>
    <m/>
    <m/>
    <m/>
    <m/>
    <n v="0"/>
    <n v="60"/>
    <m/>
    <n v="517.5"/>
    <m/>
    <m/>
    <m/>
    <m/>
    <m/>
    <m/>
    <n v="200"/>
    <m/>
    <m/>
    <m/>
    <m/>
    <m/>
    <m/>
    <n v="0"/>
    <n v="777.5"/>
    <n v="3457.5"/>
  </r>
  <r>
    <x v="9"/>
    <m/>
    <m/>
    <n v="22"/>
    <m/>
    <m/>
    <m/>
    <n v="0"/>
    <n v="2480"/>
    <n v="2480"/>
    <m/>
    <n v="0"/>
    <n v="200"/>
    <m/>
    <n v="2680"/>
    <m/>
    <m/>
    <m/>
    <m/>
    <n v="0"/>
    <n v="0"/>
    <m/>
    <m/>
    <m/>
    <m/>
    <m/>
    <m/>
    <m/>
    <m/>
    <n v="200"/>
    <m/>
    <m/>
    <m/>
    <m/>
    <m/>
    <m/>
    <n v="0"/>
    <n v="200"/>
    <n v="2880"/>
  </r>
  <r>
    <x v="9"/>
    <m/>
    <m/>
    <n v="22"/>
    <m/>
    <m/>
    <m/>
    <n v="0"/>
    <n v="2480"/>
    <n v="2480"/>
    <m/>
    <n v="0"/>
    <n v="200"/>
    <m/>
    <n v="2680"/>
    <m/>
    <m/>
    <m/>
    <m/>
    <n v="0"/>
    <n v="20"/>
    <m/>
    <m/>
    <m/>
    <m/>
    <m/>
    <m/>
    <m/>
    <m/>
    <n v="200"/>
    <m/>
    <m/>
    <m/>
    <m/>
    <m/>
    <m/>
    <n v="0"/>
    <n v="220"/>
    <n v="2900"/>
  </r>
  <r>
    <x v="9"/>
    <m/>
    <m/>
    <n v="22"/>
    <m/>
    <m/>
    <m/>
    <n v="0"/>
    <n v="2480"/>
    <n v="2480"/>
    <m/>
    <n v="0"/>
    <n v="200"/>
    <m/>
    <n v="2680"/>
    <m/>
    <m/>
    <m/>
    <m/>
    <n v="0"/>
    <n v="0"/>
    <m/>
    <m/>
    <m/>
    <m/>
    <m/>
    <m/>
    <m/>
    <m/>
    <n v="200"/>
    <m/>
    <m/>
    <m/>
    <m/>
    <m/>
    <m/>
    <n v="0"/>
    <n v="200"/>
    <n v="2880"/>
  </r>
  <r>
    <x v="9"/>
    <m/>
    <m/>
    <n v="22"/>
    <m/>
    <m/>
    <m/>
    <n v="0"/>
    <n v="2480"/>
    <n v="2480"/>
    <m/>
    <n v="0"/>
    <n v="200"/>
    <m/>
    <n v="2680"/>
    <m/>
    <m/>
    <m/>
    <m/>
    <n v="0"/>
    <n v="60"/>
    <m/>
    <m/>
    <m/>
    <m/>
    <m/>
    <m/>
    <m/>
    <m/>
    <n v="200"/>
    <m/>
    <m/>
    <m/>
    <m/>
    <m/>
    <m/>
    <n v="0"/>
    <n v="260"/>
    <n v="2940"/>
  </r>
  <r>
    <x v="9"/>
    <m/>
    <m/>
    <n v="20"/>
    <m/>
    <m/>
    <m/>
    <n v="0"/>
    <n v="2480"/>
    <n v="2480"/>
    <m/>
    <n v="0"/>
    <m/>
    <m/>
    <n v="2480"/>
    <m/>
    <m/>
    <m/>
    <m/>
    <n v="0"/>
    <n v="0"/>
    <m/>
    <m/>
    <m/>
    <m/>
    <m/>
    <m/>
    <m/>
    <m/>
    <n v="0"/>
    <m/>
    <m/>
    <m/>
    <m/>
    <m/>
    <m/>
    <n v="0"/>
    <n v="0"/>
    <n v="2480"/>
  </r>
  <r>
    <x v="9"/>
    <m/>
    <m/>
    <n v="3"/>
    <m/>
    <m/>
    <m/>
    <n v="0"/>
    <n v="2480"/>
    <n v="2480"/>
    <m/>
    <n v="0"/>
    <n v="200"/>
    <m/>
    <n v="2680"/>
    <m/>
    <m/>
    <m/>
    <m/>
    <n v="0"/>
    <n v="200"/>
    <m/>
    <m/>
    <m/>
    <m/>
    <m/>
    <m/>
    <m/>
    <m/>
    <n v="0"/>
    <m/>
    <m/>
    <m/>
    <m/>
    <n v="2487.2727272727302"/>
    <m/>
    <n v="2487.2727272727302"/>
    <n v="200"/>
    <n v="392.72727272726979"/>
  </r>
  <r>
    <x v="9"/>
    <m/>
    <m/>
    <n v="22"/>
    <m/>
    <m/>
    <m/>
    <n v="0"/>
    <n v="2480"/>
    <n v="2480"/>
    <m/>
    <n v="0"/>
    <n v="100"/>
    <m/>
    <n v="2580"/>
    <m/>
    <m/>
    <m/>
    <m/>
    <n v="0"/>
    <n v="120"/>
    <m/>
    <m/>
    <m/>
    <m/>
    <m/>
    <m/>
    <m/>
    <m/>
    <n v="200"/>
    <m/>
    <m/>
    <m/>
    <m/>
    <m/>
    <m/>
    <n v="0"/>
    <n v="320"/>
    <n v="2900"/>
  </r>
  <r>
    <x v="9"/>
    <m/>
    <m/>
    <n v="22"/>
    <m/>
    <m/>
    <m/>
    <n v="0"/>
    <n v="2480"/>
    <n v="2480"/>
    <m/>
    <n v="0"/>
    <n v="100"/>
    <m/>
    <n v="2580"/>
    <m/>
    <m/>
    <m/>
    <m/>
    <n v="0"/>
    <n v="0"/>
    <m/>
    <m/>
    <m/>
    <m/>
    <m/>
    <m/>
    <m/>
    <m/>
    <n v="200"/>
    <m/>
    <m/>
    <m/>
    <m/>
    <m/>
    <m/>
    <n v="0"/>
    <n v="200"/>
    <n v="2780"/>
  </r>
  <r>
    <x v="9"/>
    <m/>
    <m/>
    <n v="27"/>
    <m/>
    <m/>
    <m/>
    <n v="0"/>
    <n v="2480"/>
    <n v="2480"/>
    <m/>
    <n v="0"/>
    <m/>
    <n v="600"/>
    <n v="3080"/>
    <m/>
    <m/>
    <m/>
    <m/>
    <n v="0"/>
    <n v="200"/>
    <m/>
    <m/>
    <m/>
    <m/>
    <m/>
    <m/>
    <n v="1045.0999999999999"/>
    <m/>
    <n v="200"/>
    <m/>
    <m/>
    <m/>
    <m/>
    <m/>
    <m/>
    <n v="0"/>
    <n v="1445.1"/>
    <n v="4525.1000000000004"/>
  </r>
  <r>
    <x v="9"/>
    <m/>
    <m/>
    <n v="26"/>
    <m/>
    <m/>
    <m/>
    <n v="0"/>
    <n v="2480"/>
    <n v="2480"/>
    <m/>
    <n v="0"/>
    <m/>
    <m/>
    <n v="2480"/>
    <m/>
    <m/>
    <m/>
    <m/>
    <n v="0"/>
    <n v="0"/>
    <m/>
    <m/>
    <m/>
    <m/>
    <m/>
    <m/>
    <n v="1045.0999999999999"/>
    <m/>
    <n v="200"/>
    <m/>
    <m/>
    <m/>
    <m/>
    <m/>
    <m/>
    <n v="0"/>
    <n v="1245.0999999999999"/>
    <n v="3725.1"/>
  </r>
  <r>
    <x v="9"/>
    <m/>
    <m/>
    <n v="27"/>
    <m/>
    <m/>
    <m/>
    <n v="0"/>
    <n v="2480"/>
    <n v="2480"/>
    <m/>
    <n v="0"/>
    <n v="200"/>
    <n v="750"/>
    <n v="3430"/>
    <m/>
    <m/>
    <m/>
    <m/>
    <n v="0"/>
    <n v="200"/>
    <m/>
    <m/>
    <m/>
    <m/>
    <m/>
    <m/>
    <n v="1045.0999999999999"/>
    <m/>
    <n v="200"/>
    <m/>
    <m/>
    <m/>
    <m/>
    <m/>
    <m/>
    <n v="0"/>
    <n v="1445.1"/>
    <n v="4875.1000000000004"/>
  </r>
  <r>
    <x v="9"/>
    <m/>
    <m/>
    <n v="28"/>
    <m/>
    <m/>
    <m/>
    <n v="0"/>
    <n v="2480"/>
    <n v="2480"/>
    <m/>
    <n v="0"/>
    <m/>
    <n v="450"/>
    <n v="2930"/>
    <m/>
    <m/>
    <m/>
    <m/>
    <n v="0"/>
    <n v="100"/>
    <m/>
    <m/>
    <m/>
    <m/>
    <m/>
    <m/>
    <m/>
    <m/>
    <n v="200"/>
    <m/>
    <m/>
    <m/>
    <m/>
    <m/>
    <m/>
    <n v="0"/>
    <n v="300"/>
    <n v="3230"/>
  </r>
  <r>
    <x v="9"/>
    <m/>
    <m/>
    <n v="27"/>
    <m/>
    <m/>
    <m/>
    <n v="0"/>
    <n v="2480"/>
    <n v="2480"/>
    <m/>
    <n v="0"/>
    <m/>
    <n v="300"/>
    <n v="2780"/>
    <m/>
    <m/>
    <m/>
    <m/>
    <n v="0"/>
    <n v="140"/>
    <m/>
    <m/>
    <m/>
    <m/>
    <m/>
    <m/>
    <n v="1045.0999999999999"/>
    <m/>
    <n v="200"/>
    <m/>
    <m/>
    <m/>
    <m/>
    <m/>
    <m/>
    <n v="0"/>
    <n v="1385.1"/>
    <n v="4165.1000000000004"/>
  </r>
  <r>
    <x v="9"/>
    <m/>
    <m/>
    <n v="27"/>
    <m/>
    <m/>
    <m/>
    <n v="0"/>
    <n v="2480"/>
    <n v="2480"/>
    <m/>
    <n v="0"/>
    <n v="200"/>
    <n v="1000"/>
    <n v="3680"/>
    <m/>
    <m/>
    <m/>
    <m/>
    <n v="0"/>
    <n v="200"/>
    <m/>
    <m/>
    <m/>
    <m/>
    <m/>
    <m/>
    <n v="1045.0999999999999"/>
    <m/>
    <n v="200"/>
    <m/>
    <m/>
    <m/>
    <m/>
    <m/>
    <m/>
    <n v="0"/>
    <n v="1445.1"/>
    <n v="5125.1000000000004"/>
  </r>
  <r>
    <x v="9"/>
    <m/>
    <m/>
    <n v="27"/>
    <m/>
    <m/>
    <m/>
    <n v="0"/>
    <n v="2480"/>
    <n v="2480"/>
    <m/>
    <n v="0"/>
    <m/>
    <n v="350"/>
    <n v="2830"/>
    <m/>
    <m/>
    <m/>
    <m/>
    <n v="0"/>
    <n v="100"/>
    <m/>
    <m/>
    <m/>
    <m/>
    <m/>
    <m/>
    <n v="1045.0999999999999"/>
    <m/>
    <n v="200"/>
    <m/>
    <m/>
    <m/>
    <m/>
    <m/>
    <m/>
    <n v="0"/>
    <n v="1345.1"/>
    <n v="4175.1000000000004"/>
  </r>
  <r>
    <x v="9"/>
    <m/>
    <m/>
    <n v="28"/>
    <m/>
    <m/>
    <m/>
    <n v="0"/>
    <n v="2480"/>
    <n v="2480"/>
    <m/>
    <n v="0"/>
    <n v="100"/>
    <m/>
    <n v="2580"/>
    <m/>
    <m/>
    <m/>
    <m/>
    <n v="0"/>
    <n v="100"/>
    <m/>
    <m/>
    <m/>
    <m/>
    <m/>
    <m/>
    <m/>
    <m/>
    <n v="200"/>
    <m/>
    <m/>
    <m/>
    <m/>
    <m/>
    <m/>
    <n v="0"/>
    <n v="300"/>
    <n v="2880"/>
  </r>
  <r>
    <x v="9"/>
    <m/>
    <m/>
    <n v="27"/>
    <m/>
    <m/>
    <m/>
    <n v="0"/>
    <n v="2480"/>
    <n v="2480"/>
    <m/>
    <n v="0"/>
    <n v="100"/>
    <n v="900"/>
    <n v="3480"/>
    <m/>
    <m/>
    <m/>
    <m/>
    <n v="0"/>
    <n v="40"/>
    <m/>
    <m/>
    <m/>
    <m/>
    <m/>
    <m/>
    <n v="1045.0999999999999"/>
    <m/>
    <n v="200"/>
    <m/>
    <m/>
    <m/>
    <m/>
    <m/>
    <m/>
    <n v="0"/>
    <n v="1285.0999999999999"/>
    <n v="4765.1000000000004"/>
  </r>
  <r>
    <x v="9"/>
    <m/>
    <m/>
    <n v="27"/>
    <m/>
    <m/>
    <m/>
    <n v="0"/>
    <n v="2480"/>
    <n v="2480"/>
    <m/>
    <n v="0"/>
    <m/>
    <n v="100"/>
    <n v="2580"/>
    <m/>
    <m/>
    <m/>
    <m/>
    <n v="0"/>
    <n v="20"/>
    <m/>
    <m/>
    <m/>
    <m/>
    <m/>
    <m/>
    <n v="1045.0999999999999"/>
    <m/>
    <n v="200"/>
    <m/>
    <m/>
    <m/>
    <m/>
    <m/>
    <m/>
    <n v="0"/>
    <n v="1265.0999999999999"/>
    <n v="3845.1"/>
  </r>
  <r>
    <x v="9"/>
    <m/>
    <m/>
    <n v="27"/>
    <m/>
    <m/>
    <m/>
    <n v="0"/>
    <n v="2480"/>
    <n v="2480"/>
    <m/>
    <n v="0"/>
    <m/>
    <m/>
    <n v="2480"/>
    <m/>
    <m/>
    <m/>
    <m/>
    <n v="0"/>
    <n v="0"/>
    <m/>
    <m/>
    <m/>
    <m/>
    <m/>
    <m/>
    <n v="1045.0999999999999"/>
    <m/>
    <n v="200"/>
    <m/>
    <m/>
    <m/>
    <m/>
    <m/>
    <m/>
    <n v="0"/>
    <n v="1245.0999999999999"/>
    <n v="3725.1"/>
  </r>
  <r>
    <x v="9"/>
    <m/>
    <m/>
    <n v="31.25"/>
    <m/>
    <m/>
    <n v="128"/>
    <n v="4000"/>
    <m/>
    <n v="4000"/>
    <m/>
    <n v="0"/>
    <m/>
    <m/>
    <n v="4000"/>
    <m/>
    <m/>
    <m/>
    <m/>
    <n v="0"/>
    <n v="100"/>
    <m/>
    <n v="650"/>
    <m/>
    <m/>
    <m/>
    <m/>
    <m/>
    <m/>
    <n v="200"/>
    <m/>
    <m/>
    <m/>
    <m/>
    <m/>
    <m/>
    <n v="0"/>
    <n v="950"/>
    <n v="4950"/>
  </r>
  <r>
    <x v="9"/>
    <m/>
    <m/>
    <n v="27.44"/>
    <m/>
    <m/>
    <n v="118"/>
    <n v="3237.92"/>
    <m/>
    <n v="3237.92"/>
    <m/>
    <n v="0"/>
    <m/>
    <m/>
    <n v="3237.92"/>
    <m/>
    <m/>
    <m/>
    <m/>
    <n v="0"/>
    <n v="80"/>
    <m/>
    <n v="354"/>
    <m/>
    <m/>
    <m/>
    <m/>
    <m/>
    <m/>
    <n v="200"/>
    <m/>
    <m/>
    <m/>
    <m/>
    <m/>
    <m/>
    <n v="0"/>
    <n v="634"/>
    <n v="3871.92"/>
  </r>
  <r>
    <x v="9"/>
    <m/>
    <m/>
    <n v="21"/>
    <m/>
    <m/>
    <n v="118"/>
    <n v="2478"/>
    <m/>
    <n v="2478"/>
    <m/>
    <n v="0"/>
    <m/>
    <m/>
    <n v="2478"/>
    <m/>
    <m/>
    <m/>
    <m/>
    <n v="0"/>
    <n v="100"/>
    <m/>
    <n v="525"/>
    <m/>
    <m/>
    <m/>
    <m/>
    <m/>
    <m/>
    <n v="0"/>
    <m/>
    <m/>
    <m/>
    <m/>
    <m/>
    <m/>
    <n v="0"/>
    <n v="625"/>
    <n v="3103"/>
  </r>
  <r>
    <x v="9"/>
    <m/>
    <m/>
    <n v="26"/>
    <m/>
    <m/>
    <n v="123"/>
    <n v="3198"/>
    <m/>
    <n v="3198"/>
    <m/>
    <n v="0"/>
    <m/>
    <m/>
    <n v="3198"/>
    <m/>
    <m/>
    <m/>
    <m/>
    <n v="0"/>
    <n v="100"/>
    <m/>
    <m/>
    <m/>
    <m/>
    <m/>
    <m/>
    <m/>
    <m/>
    <n v="200"/>
    <m/>
    <m/>
    <m/>
    <m/>
    <m/>
    <m/>
    <n v="0"/>
    <n v="300"/>
    <n v="3498"/>
  </r>
  <r>
    <x v="9"/>
    <m/>
    <m/>
    <n v="29.25"/>
    <m/>
    <m/>
    <n v="113"/>
    <n v="3305.25"/>
    <m/>
    <n v="3305.25"/>
    <m/>
    <n v="0"/>
    <m/>
    <m/>
    <n v="3305.25"/>
    <m/>
    <m/>
    <m/>
    <m/>
    <n v="0"/>
    <n v="200"/>
    <m/>
    <m/>
    <m/>
    <m/>
    <m/>
    <m/>
    <m/>
    <m/>
    <n v="200"/>
    <m/>
    <m/>
    <m/>
    <m/>
    <m/>
    <m/>
    <n v="0"/>
    <n v="400"/>
    <n v="3705.2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462.5"/>
    <m/>
    <n v="462.5"/>
    <n v="0"/>
    <n v="20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662.5"/>
    <m/>
    <n v="662.5"/>
    <n v="0"/>
    <n v="18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662.5"/>
    <m/>
    <n v="662.5"/>
    <n v="0"/>
    <n v="18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662.5"/>
    <m/>
    <n v="662.5"/>
    <n v="0"/>
    <n v="18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662.5"/>
    <m/>
    <n v="662.5"/>
    <n v="0"/>
    <n v="18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562.5"/>
    <m/>
    <n v="562.5"/>
    <n v="0"/>
    <n v="1917.5"/>
  </r>
  <r>
    <x v="10"/>
    <m/>
    <m/>
    <m/>
    <m/>
    <m/>
    <m/>
    <n v="0"/>
    <n v="2480"/>
    <n v="2480"/>
    <m/>
    <n v="0"/>
    <m/>
    <m/>
    <n v="2480"/>
    <m/>
    <m/>
    <m/>
    <m/>
    <n v="0"/>
    <m/>
    <m/>
    <m/>
    <m/>
    <m/>
    <m/>
    <m/>
    <m/>
    <m/>
    <m/>
    <m/>
    <m/>
    <m/>
    <m/>
    <n v="562.5"/>
    <m/>
    <n v="562.5"/>
    <n v="0"/>
    <n v="1917.5"/>
  </r>
  <r>
    <x v="11"/>
    <m/>
    <m/>
    <m/>
    <m/>
    <m/>
    <m/>
    <n v="0"/>
    <d v="1905-06-22T00:00:00"/>
    <n v="2000"/>
    <m/>
    <n v="0"/>
    <m/>
    <m/>
    <n v="2000"/>
    <m/>
    <m/>
    <m/>
    <m/>
    <n v="0"/>
    <m/>
    <m/>
    <m/>
    <m/>
    <m/>
    <m/>
    <m/>
    <m/>
    <m/>
    <d v="1900-07-18T00:00:00"/>
    <m/>
    <m/>
    <m/>
    <m/>
    <m/>
    <m/>
    <n v="0"/>
    <n v="200"/>
    <n v="2200"/>
  </r>
  <r>
    <x v="12"/>
    <m/>
    <m/>
    <n v="33.81"/>
    <m/>
    <m/>
    <n v="184.91"/>
    <n v="6251.8071"/>
    <m/>
    <n v="6251.8071"/>
    <m/>
    <n v="0"/>
    <m/>
    <m/>
    <n v="6251.8071"/>
    <m/>
    <m/>
    <m/>
    <m/>
    <n v="0"/>
    <n v="200"/>
    <m/>
    <m/>
    <m/>
    <m/>
    <m/>
    <m/>
    <m/>
    <m/>
    <n v="200"/>
    <m/>
    <m/>
    <m/>
    <m/>
    <m/>
    <m/>
    <n v="0"/>
    <n v="400"/>
    <n v="6651.8071"/>
  </r>
  <r>
    <x v="12"/>
    <m/>
    <m/>
    <n v="41.13"/>
    <m/>
    <m/>
    <n v="184.91"/>
    <n v="7605.3483000000006"/>
    <m/>
    <n v="7605.3483000000006"/>
    <m/>
    <n v="0"/>
    <m/>
    <m/>
    <n v="7605.3483000000006"/>
    <m/>
    <m/>
    <m/>
    <m/>
    <n v="0"/>
    <n v="200"/>
    <m/>
    <m/>
    <m/>
    <m/>
    <m/>
    <n v="88"/>
    <n v="190"/>
    <m/>
    <n v="200"/>
    <m/>
    <m/>
    <m/>
    <m/>
    <n v="30"/>
    <m/>
    <n v="30"/>
    <n v="678"/>
    <n v="8253.3483000000015"/>
  </r>
  <r>
    <x v="12"/>
    <m/>
    <m/>
    <n v="40.630000000000003"/>
    <m/>
    <m/>
    <n v="184.91"/>
    <n v="7512.8933000000006"/>
    <m/>
    <n v="7512.8933000000006"/>
    <m/>
    <n v="0"/>
    <m/>
    <m/>
    <n v="7512.8933000000006"/>
    <m/>
    <m/>
    <m/>
    <m/>
    <n v="0"/>
    <n v="200"/>
    <m/>
    <m/>
    <m/>
    <m/>
    <m/>
    <n v="105"/>
    <n v="120"/>
    <m/>
    <n v="200"/>
    <m/>
    <m/>
    <m/>
    <m/>
    <m/>
    <m/>
    <n v="0"/>
    <n v="625"/>
    <n v="8137.8933000000006"/>
  </r>
  <r>
    <x v="12"/>
    <m/>
    <m/>
    <n v="43.38"/>
    <m/>
    <m/>
    <n v="184.91"/>
    <n v="8021.3958000000002"/>
    <m/>
    <n v="8021.3958000000002"/>
    <m/>
    <n v="0"/>
    <m/>
    <m/>
    <n v="8021.3958000000002"/>
    <m/>
    <m/>
    <m/>
    <m/>
    <n v="0"/>
    <n v="200"/>
    <m/>
    <m/>
    <m/>
    <m/>
    <m/>
    <n v="106"/>
    <n v="272"/>
    <m/>
    <n v="200"/>
    <m/>
    <m/>
    <m/>
    <m/>
    <m/>
    <m/>
    <n v="0"/>
    <n v="778"/>
    <n v="8799.3958000000002"/>
  </r>
  <r>
    <x v="12"/>
    <m/>
    <m/>
    <n v="40.25"/>
    <m/>
    <m/>
    <n v="184.91"/>
    <n v="7442.6274999999996"/>
    <m/>
    <n v="7442.6274999999996"/>
    <m/>
    <n v="0"/>
    <m/>
    <m/>
    <n v="7442.6274999999996"/>
    <m/>
    <m/>
    <m/>
    <m/>
    <n v="0"/>
    <n v="140"/>
    <m/>
    <m/>
    <m/>
    <m/>
    <m/>
    <n v="98"/>
    <n v="309"/>
    <m/>
    <n v="200"/>
    <m/>
    <m/>
    <m/>
    <m/>
    <m/>
    <m/>
    <n v="0"/>
    <n v="747"/>
    <n v="8189.6274999999996"/>
  </r>
  <r>
    <x v="12"/>
    <m/>
    <m/>
    <n v="40.5"/>
    <m/>
    <m/>
    <n v="184.91"/>
    <n v="7488.8549999999996"/>
    <m/>
    <n v="7488.8549999999996"/>
    <m/>
    <n v="0"/>
    <m/>
    <m/>
    <n v="7488.8549999999996"/>
    <m/>
    <m/>
    <m/>
    <m/>
    <n v="0"/>
    <n v="160"/>
    <m/>
    <m/>
    <m/>
    <m/>
    <m/>
    <n v="99"/>
    <n v="260"/>
    <m/>
    <n v="200"/>
    <m/>
    <m/>
    <m/>
    <m/>
    <m/>
    <m/>
    <n v="0"/>
    <n v="719"/>
    <n v="8207.8549999999996"/>
  </r>
  <r>
    <x v="12"/>
    <m/>
    <m/>
    <n v="41.31"/>
    <m/>
    <m/>
    <n v="184.91"/>
    <n v="7638.6321000000007"/>
    <m/>
    <n v="7638.6321000000007"/>
    <m/>
    <n v="0"/>
    <m/>
    <m/>
    <n v="7638.6321000000007"/>
    <m/>
    <m/>
    <m/>
    <m/>
    <n v="0"/>
    <n v="180"/>
    <m/>
    <m/>
    <m/>
    <m/>
    <m/>
    <n v="88"/>
    <n v="99"/>
    <m/>
    <n v="200"/>
    <m/>
    <m/>
    <m/>
    <m/>
    <n v="30"/>
    <m/>
    <n v="30"/>
    <n v="567"/>
    <n v="8175.6321000000007"/>
  </r>
  <r>
    <x v="12"/>
    <m/>
    <m/>
    <n v="40.5"/>
    <m/>
    <m/>
    <n v="184.91"/>
    <n v="7488.8549999999996"/>
    <m/>
    <n v="7488.8549999999996"/>
    <m/>
    <n v="0"/>
    <m/>
    <m/>
    <n v="7488.8549999999996"/>
    <m/>
    <m/>
    <m/>
    <m/>
    <n v="0"/>
    <n v="0"/>
    <m/>
    <m/>
    <m/>
    <m/>
    <m/>
    <n v="98"/>
    <n v="376"/>
    <m/>
    <n v="200"/>
    <m/>
    <m/>
    <m/>
    <m/>
    <m/>
    <m/>
    <n v="0"/>
    <n v="674"/>
    <n v="8162.8549999999996"/>
  </r>
  <r>
    <x v="12"/>
    <m/>
    <m/>
    <n v="29"/>
    <m/>
    <m/>
    <n v="184.91"/>
    <n v="5362.39"/>
    <m/>
    <n v="5362.39"/>
    <m/>
    <n v="0"/>
    <m/>
    <m/>
    <n v="5362.39"/>
    <m/>
    <m/>
    <m/>
    <m/>
    <n v="0"/>
    <n v="160"/>
    <m/>
    <m/>
    <m/>
    <m/>
    <m/>
    <n v="71"/>
    <n v="165"/>
    <m/>
    <n v="0"/>
    <m/>
    <m/>
    <m/>
    <m/>
    <m/>
    <m/>
    <n v="0"/>
    <n v="396"/>
    <n v="5758.39"/>
  </r>
  <r>
    <x v="12"/>
    <m/>
    <m/>
    <n v="37.130000000000003"/>
    <m/>
    <m/>
    <n v="184.91"/>
    <n v="6865.7083000000002"/>
    <m/>
    <n v="6865.7083000000002"/>
    <m/>
    <n v="0"/>
    <m/>
    <m/>
    <n v="6865.7083000000002"/>
    <m/>
    <m/>
    <m/>
    <m/>
    <n v="0"/>
    <n v="60"/>
    <m/>
    <m/>
    <m/>
    <m/>
    <m/>
    <n v="84"/>
    <n v="309"/>
    <m/>
    <n v="200"/>
    <m/>
    <m/>
    <m/>
    <m/>
    <m/>
    <m/>
    <n v="0"/>
    <n v="653"/>
    <n v="7518.7083000000002"/>
  </r>
  <r>
    <x v="13"/>
    <m/>
    <m/>
    <n v="39.49"/>
    <m/>
    <m/>
    <n v="194.15549999999999"/>
    <n v="7667.2006949999995"/>
    <m/>
    <n v="7667.2006949999995"/>
    <m/>
    <n v="0"/>
    <m/>
    <n v="852"/>
    <n v="8519.2006949999995"/>
    <m/>
    <m/>
    <m/>
    <m/>
    <n v="0"/>
    <n v="200"/>
    <m/>
    <m/>
    <m/>
    <m/>
    <m/>
    <m/>
    <n v="20"/>
    <m/>
    <n v="200"/>
    <m/>
    <m/>
    <m/>
    <n v="1000"/>
    <m/>
    <m/>
    <n v="1000"/>
    <n v="420"/>
    <n v="7939.2006949999995"/>
  </r>
  <r>
    <x v="13"/>
    <m/>
    <m/>
    <n v="36.69"/>
    <m/>
    <m/>
    <n v="194.15549999999999"/>
    <n v="7123.5652949999994"/>
    <m/>
    <n v="7123.5652949999994"/>
    <m/>
    <n v="0"/>
    <m/>
    <n v="940"/>
    <n v="8063.5652949999994"/>
    <m/>
    <m/>
    <m/>
    <m/>
    <n v="0"/>
    <n v="120"/>
    <m/>
    <m/>
    <m/>
    <m/>
    <m/>
    <m/>
    <m/>
    <m/>
    <n v="200"/>
    <m/>
    <m/>
    <m/>
    <n v="1000"/>
    <m/>
    <m/>
    <n v="1000"/>
    <n v="320"/>
    <n v="7383.5652950000003"/>
  </r>
  <r>
    <x v="13"/>
    <m/>
    <m/>
    <n v="37.43"/>
    <m/>
    <m/>
    <n v="194.15549999999999"/>
    <n v="7267.2403649999997"/>
    <m/>
    <n v="7267.2403649999997"/>
    <m/>
    <n v="0"/>
    <m/>
    <n v="760"/>
    <n v="8027.2403649999997"/>
    <m/>
    <m/>
    <m/>
    <m/>
    <n v="0"/>
    <n v="200"/>
    <m/>
    <m/>
    <m/>
    <m/>
    <m/>
    <m/>
    <m/>
    <m/>
    <n v="200"/>
    <m/>
    <m/>
    <m/>
    <n v="1000"/>
    <m/>
    <m/>
    <n v="1000"/>
    <n v="400"/>
    <n v="7427.2403649999997"/>
  </r>
  <r>
    <x v="13"/>
    <m/>
    <m/>
    <n v="44.25"/>
    <m/>
    <m/>
    <n v="203.40100000000001"/>
    <n v="9000.4942499999997"/>
    <m/>
    <n v="9000.4942499999997"/>
    <m/>
    <n v="0"/>
    <m/>
    <n v="816"/>
    <n v="9816.4942499999997"/>
    <m/>
    <m/>
    <m/>
    <m/>
    <n v="0"/>
    <n v="200"/>
    <m/>
    <m/>
    <m/>
    <m/>
    <m/>
    <m/>
    <n v="60"/>
    <m/>
    <n v="200"/>
    <m/>
    <m/>
    <m/>
    <n v="1000"/>
    <m/>
    <m/>
    <n v="1000"/>
    <n v="460"/>
    <n v="9276.4942499999997"/>
  </r>
  <r>
    <x v="14"/>
    <m/>
    <m/>
    <n v="39"/>
    <m/>
    <m/>
    <n v="186.5"/>
    <n v="7273.5"/>
    <m/>
    <n v="7273.5"/>
    <m/>
    <n v="0"/>
    <m/>
    <m/>
    <n v="7273.5"/>
    <m/>
    <m/>
    <m/>
    <m/>
    <n v="0"/>
    <n v="200"/>
    <m/>
    <n v="200"/>
    <n v="-80"/>
    <m/>
    <m/>
    <m/>
    <m/>
    <m/>
    <n v="200"/>
    <m/>
    <m/>
    <m/>
    <m/>
    <m/>
    <m/>
    <n v="0"/>
    <n v="520"/>
    <n v="7793.5"/>
  </r>
  <r>
    <x v="14"/>
    <m/>
    <m/>
    <n v="50.63"/>
    <m/>
    <m/>
    <n v="190"/>
    <n v="9619.7000000000007"/>
    <m/>
    <n v="9619.7000000000007"/>
    <m/>
    <n v="0"/>
    <m/>
    <m/>
    <n v="9619.7000000000007"/>
    <m/>
    <m/>
    <m/>
    <m/>
    <n v="0"/>
    <n v="200"/>
    <m/>
    <m/>
    <n v="-20"/>
    <m/>
    <m/>
    <n v="14"/>
    <n v="100"/>
    <m/>
    <n v="200"/>
    <m/>
    <m/>
    <m/>
    <m/>
    <m/>
    <m/>
    <n v="0"/>
    <n v="494"/>
    <n v="10113.700000000001"/>
  </r>
  <r>
    <x v="14"/>
    <m/>
    <m/>
    <n v="40.799999999999997"/>
    <m/>
    <m/>
    <n v="190"/>
    <n v="7751.9999999999991"/>
    <m/>
    <n v="7751.9999999999991"/>
    <m/>
    <n v="0"/>
    <m/>
    <m/>
    <n v="7751.9999999999991"/>
    <m/>
    <m/>
    <m/>
    <m/>
    <n v="0"/>
    <n v="200"/>
    <m/>
    <m/>
    <n v="-30"/>
    <m/>
    <m/>
    <n v="100"/>
    <m/>
    <m/>
    <n v="200"/>
    <m/>
    <m/>
    <m/>
    <m/>
    <m/>
    <m/>
    <n v="0"/>
    <n v="470"/>
    <n v="8222"/>
  </r>
  <r>
    <x v="14"/>
    <m/>
    <m/>
    <n v="49"/>
    <m/>
    <m/>
    <n v="165"/>
    <n v="8085"/>
    <m/>
    <n v="8085"/>
    <m/>
    <n v="0"/>
    <m/>
    <m/>
    <n v="8085"/>
    <m/>
    <m/>
    <m/>
    <m/>
    <n v="0"/>
    <n v="200"/>
    <m/>
    <m/>
    <n v="-150"/>
    <m/>
    <m/>
    <m/>
    <m/>
    <m/>
    <n v="200"/>
    <m/>
    <m/>
    <m/>
    <m/>
    <m/>
    <m/>
    <n v="0"/>
    <n v="250"/>
    <n v="8335"/>
  </r>
  <r>
    <x v="14"/>
    <m/>
    <m/>
    <n v="44.25"/>
    <m/>
    <m/>
    <n v="165"/>
    <n v="7301.25"/>
    <m/>
    <n v="7301.25"/>
    <m/>
    <n v="0"/>
    <m/>
    <m/>
    <n v="7301.25"/>
    <m/>
    <m/>
    <m/>
    <m/>
    <n v="0"/>
    <n v="200"/>
    <m/>
    <m/>
    <m/>
    <m/>
    <m/>
    <n v="88"/>
    <m/>
    <m/>
    <n v="200"/>
    <m/>
    <m/>
    <m/>
    <m/>
    <m/>
    <m/>
    <n v="0"/>
    <n v="488"/>
    <n v="7789.25"/>
  </r>
  <r>
    <x v="14"/>
    <m/>
    <m/>
    <n v="42"/>
    <m/>
    <m/>
    <n v="175"/>
    <n v="7350"/>
    <m/>
    <n v="7350"/>
    <m/>
    <n v="0"/>
    <m/>
    <m/>
    <n v="7350"/>
    <m/>
    <m/>
    <m/>
    <m/>
    <n v="0"/>
    <n v="200"/>
    <m/>
    <m/>
    <n v="-40"/>
    <m/>
    <m/>
    <n v="128"/>
    <m/>
    <m/>
    <n v="200"/>
    <m/>
    <m/>
    <m/>
    <m/>
    <m/>
    <m/>
    <n v="0"/>
    <n v="488"/>
    <n v="7838"/>
  </r>
  <r>
    <x v="14"/>
    <m/>
    <m/>
    <n v="42"/>
    <m/>
    <m/>
    <n v="180"/>
    <n v="7560"/>
    <m/>
    <n v="7560"/>
    <m/>
    <n v="0"/>
    <m/>
    <m/>
    <n v="7560"/>
    <m/>
    <m/>
    <m/>
    <m/>
    <n v="0"/>
    <n v="200"/>
    <m/>
    <m/>
    <m/>
    <m/>
    <m/>
    <m/>
    <n v="120"/>
    <m/>
    <n v="200"/>
    <m/>
    <m/>
    <m/>
    <m/>
    <m/>
    <m/>
    <n v="0"/>
    <n v="520"/>
    <n v="8080"/>
  </r>
  <r>
    <x v="14"/>
    <m/>
    <m/>
    <n v="33.880000000000003"/>
    <m/>
    <m/>
    <n v="175"/>
    <n v="5929"/>
    <m/>
    <n v="5929"/>
    <m/>
    <n v="0"/>
    <m/>
    <m/>
    <n v="5929"/>
    <m/>
    <m/>
    <m/>
    <m/>
    <n v="0"/>
    <n v="200"/>
    <m/>
    <m/>
    <n v="-50"/>
    <m/>
    <m/>
    <m/>
    <m/>
    <m/>
    <n v="200"/>
    <m/>
    <m/>
    <m/>
    <m/>
    <m/>
    <m/>
    <n v="0"/>
    <n v="350"/>
    <n v="6279"/>
  </r>
  <r>
    <x v="14"/>
    <m/>
    <m/>
    <n v="29.05"/>
    <m/>
    <m/>
    <n v="186.5"/>
    <n v="5417.8249999999998"/>
    <m/>
    <n v="5417.8249999999998"/>
    <m/>
    <n v="0"/>
    <m/>
    <m/>
    <n v="5417.8249999999998"/>
    <m/>
    <m/>
    <m/>
    <m/>
    <n v="0"/>
    <n v="200"/>
    <m/>
    <n v="200"/>
    <n v="-10"/>
    <m/>
    <m/>
    <m/>
    <n v="100"/>
    <m/>
    <n v="0"/>
    <m/>
    <m/>
    <m/>
    <m/>
    <m/>
    <m/>
    <n v="0"/>
    <n v="490"/>
    <n v="5907.8249999999998"/>
  </r>
  <r>
    <x v="14"/>
    <m/>
    <m/>
    <n v="43.5"/>
    <m/>
    <m/>
    <n v="186.5"/>
    <n v="8112.75"/>
    <m/>
    <n v="8112.75"/>
    <m/>
    <n v="0"/>
    <m/>
    <m/>
    <n v="8112.75"/>
    <m/>
    <m/>
    <m/>
    <m/>
    <n v="0"/>
    <n v="200"/>
    <m/>
    <m/>
    <n v="-70"/>
    <m/>
    <m/>
    <n v="104"/>
    <m/>
    <m/>
    <n v="200"/>
    <m/>
    <m/>
    <m/>
    <m/>
    <m/>
    <m/>
    <n v="0"/>
    <n v="434"/>
    <n v="8546.75"/>
  </r>
  <r>
    <x v="14"/>
    <m/>
    <m/>
    <n v="33.880000000000003"/>
    <m/>
    <m/>
    <n v="160"/>
    <n v="5420.8"/>
    <m/>
    <n v="5420.8"/>
    <m/>
    <n v="0"/>
    <m/>
    <m/>
    <n v="5420.8"/>
    <m/>
    <m/>
    <m/>
    <m/>
    <n v="0"/>
    <n v="200"/>
    <m/>
    <m/>
    <n v="-10"/>
    <m/>
    <m/>
    <m/>
    <m/>
    <m/>
    <n v="200"/>
    <m/>
    <m/>
    <m/>
    <m/>
    <m/>
    <m/>
    <n v="0"/>
    <n v="390"/>
    <n v="5810.8"/>
  </r>
  <r>
    <x v="14"/>
    <m/>
    <m/>
    <n v="42"/>
    <m/>
    <m/>
    <n v="165"/>
    <n v="6930"/>
    <m/>
    <n v="6930"/>
    <m/>
    <n v="0"/>
    <m/>
    <m/>
    <n v="6930"/>
    <m/>
    <m/>
    <m/>
    <m/>
    <n v="0"/>
    <n v="200"/>
    <m/>
    <m/>
    <n v="-30"/>
    <m/>
    <m/>
    <n v="112"/>
    <m/>
    <m/>
    <n v="200"/>
    <m/>
    <m/>
    <m/>
    <m/>
    <m/>
    <m/>
    <n v="0"/>
    <n v="482"/>
    <n v="7412"/>
  </r>
  <r>
    <x v="14"/>
    <m/>
    <m/>
    <n v="34.5"/>
    <m/>
    <m/>
    <n v="228.62"/>
    <n v="7887.39"/>
    <m/>
    <n v="7887.39"/>
    <m/>
    <n v="0"/>
    <m/>
    <m/>
    <n v="7887.39"/>
    <m/>
    <m/>
    <m/>
    <m/>
    <n v="0"/>
    <n v="200"/>
    <m/>
    <m/>
    <n v="-30"/>
    <m/>
    <m/>
    <n v="65"/>
    <n v="5"/>
    <m/>
    <n v="200"/>
    <m/>
    <m/>
    <m/>
    <m/>
    <m/>
    <m/>
    <n v="0"/>
    <n v="440"/>
    <n v="8327.39"/>
  </r>
  <r>
    <x v="14"/>
    <m/>
    <m/>
    <n v="40.130000000000003"/>
    <m/>
    <m/>
    <n v="215.75"/>
    <n v="8658.0475000000006"/>
    <m/>
    <n v="8658.0475000000006"/>
    <m/>
    <n v="0"/>
    <m/>
    <m/>
    <n v="8658.0475000000006"/>
    <m/>
    <m/>
    <m/>
    <m/>
    <n v="0"/>
    <n v="200"/>
    <m/>
    <m/>
    <n v="-25"/>
    <m/>
    <m/>
    <n v="97"/>
    <m/>
    <m/>
    <n v="200"/>
    <m/>
    <m/>
    <m/>
    <m/>
    <m/>
    <m/>
    <n v="0"/>
    <n v="472"/>
    <n v="9130.0475000000006"/>
  </r>
  <r>
    <x v="14"/>
    <m/>
    <m/>
    <n v="36"/>
    <m/>
    <m/>
    <n v="236.33"/>
    <n v="8507.880000000001"/>
    <m/>
    <n v="8507.880000000001"/>
    <m/>
    <n v="0"/>
    <m/>
    <m/>
    <n v="8507.880000000001"/>
    <m/>
    <m/>
    <m/>
    <m/>
    <n v="0"/>
    <n v="180"/>
    <m/>
    <m/>
    <n v="-55"/>
    <m/>
    <m/>
    <n v="62"/>
    <m/>
    <m/>
    <n v="200"/>
    <m/>
    <m/>
    <m/>
    <m/>
    <m/>
    <m/>
    <n v="0"/>
    <n v="387"/>
    <n v="8894.880000000001"/>
  </r>
  <r>
    <x v="14"/>
    <m/>
    <m/>
    <n v="19.5"/>
    <m/>
    <m/>
    <n v="190"/>
    <n v="3705"/>
    <m/>
    <n v="3705"/>
    <m/>
    <n v="0"/>
    <m/>
    <m/>
    <n v="3705"/>
    <m/>
    <m/>
    <m/>
    <m/>
    <n v="0"/>
    <n v="180"/>
    <m/>
    <m/>
    <n v="-20"/>
    <m/>
    <m/>
    <n v="56"/>
    <n v="20"/>
    <m/>
    <n v="0"/>
    <m/>
    <m/>
    <m/>
    <m/>
    <m/>
    <m/>
    <n v="0"/>
    <n v="236"/>
    <n v="3941"/>
  </r>
  <r>
    <x v="14"/>
    <m/>
    <m/>
    <n v="39.25"/>
    <m/>
    <m/>
    <n v="186.5"/>
    <n v="7320.125"/>
    <m/>
    <n v="7320.125"/>
    <m/>
    <n v="0"/>
    <m/>
    <m/>
    <n v="7320.125"/>
    <m/>
    <m/>
    <m/>
    <m/>
    <n v="0"/>
    <n v="200"/>
    <m/>
    <m/>
    <n v="-5"/>
    <m/>
    <m/>
    <n v="96"/>
    <n v="85"/>
    <m/>
    <n v="200"/>
    <m/>
    <m/>
    <m/>
    <m/>
    <m/>
    <m/>
    <n v="0"/>
    <n v="576"/>
    <n v="7896.125"/>
  </r>
  <r>
    <x v="14"/>
    <m/>
    <m/>
    <n v="39.25"/>
    <m/>
    <m/>
    <n v="186.5"/>
    <n v="7320.125"/>
    <m/>
    <n v="7320.125"/>
    <m/>
    <n v="0"/>
    <m/>
    <m/>
    <n v="7320.125"/>
    <m/>
    <m/>
    <m/>
    <m/>
    <n v="0"/>
    <n v="180"/>
    <m/>
    <m/>
    <n v="-20"/>
    <m/>
    <m/>
    <n v="96"/>
    <n v="120"/>
    <m/>
    <n v="200"/>
    <m/>
    <m/>
    <m/>
    <m/>
    <m/>
    <m/>
    <n v="0"/>
    <n v="576"/>
    <n v="7896.125"/>
  </r>
  <r>
    <x v="14"/>
    <m/>
    <m/>
    <n v="33.75"/>
    <m/>
    <m/>
    <n v="155"/>
    <n v="5231.25"/>
    <m/>
    <n v="5231.25"/>
    <m/>
    <n v="0"/>
    <m/>
    <m/>
    <n v="5231.25"/>
    <m/>
    <m/>
    <m/>
    <m/>
    <n v="0"/>
    <n v="160"/>
    <m/>
    <m/>
    <m/>
    <m/>
    <m/>
    <m/>
    <m/>
    <m/>
    <n v="200"/>
    <m/>
    <m/>
    <m/>
    <m/>
    <m/>
    <m/>
    <n v="0"/>
    <n v="360"/>
    <n v="5591.25"/>
  </r>
  <r>
    <x v="14"/>
    <m/>
    <m/>
    <n v="30"/>
    <m/>
    <m/>
    <n v="165"/>
    <n v="4950"/>
    <m/>
    <n v="4950"/>
    <m/>
    <n v="0"/>
    <m/>
    <m/>
    <n v="4950"/>
    <m/>
    <m/>
    <m/>
    <m/>
    <n v="0"/>
    <n v="160"/>
    <m/>
    <m/>
    <m/>
    <m/>
    <m/>
    <n v="80"/>
    <m/>
    <m/>
    <n v="0"/>
    <m/>
    <m/>
    <m/>
    <m/>
    <m/>
    <n v="105.30000000000018"/>
    <n v="105.30000000000018"/>
    <n v="240"/>
    <n v="5084.7"/>
  </r>
  <r>
    <x v="14"/>
    <m/>
    <m/>
    <n v="41.75"/>
    <m/>
    <m/>
    <n v="175"/>
    <n v="7306.25"/>
    <m/>
    <n v="7306.25"/>
    <m/>
    <n v="0"/>
    <m/>
    <m/>
    <n v="7306.25"/>
    <m/>
    <m/>
    <m/>
    <m/>
    <n v="0"/>
    <n v="200"/>
    <m/>
    <m/>
    <m/>
    <m/>
    <m/>
    <m/>
    <m/>
    <m/>
    <n v="200"/>
    <m/>
    <m/>
    <m/>
    <m/>
    <m/>
    <m/>
    <n v="0"/>
    <n v="400"/>
    <n v="7706.25"/>
  </r>
  <r>
    <x v="14"/>
    <m/>
    <m/>
    <n v="32.25"/>
    <m/>
    <m/>
    <n v="190"/>
    <n v="6127.5"/>
    <m/>
    <n v="6127.5"/>
    <m/>
    <n v="0"/>
    <m/>
    <m/>
    <n v="6127.5"/>
    <m/>
    <m/>
    <m/>
    <m/>
    <n v="0"/>
    <n v="160"/>
    <m/>
    <m/>
    <n v="-35"/>
    <m/>
    <m/>
    <n v="80"/>
    <n v="60"/>
    <m/>
    <n v="0"/>
    <m/>
    <m/>
    <m/>
    <m/>
    <m/>
    <m/>
    <n v="0"/>
    <n v="265"/>
    <n v="6392.5"/>
  </r>
  <r>
    <x v="14"/>
    <m/>
    <m/>
    <n v="41"/>
    <m/>
    <m/>
    <n v="186.5"/>
    <n v="7646.5"/>
    <m/>
    <n v="7646.5"/>
    <m/>
    <n v="0"/>
    <m/>
    <m/>
    <n v="7646.5"/>
    <m/>
    <m/>
    <m/>
    <m/>
    <n v="0"/>
    <n v="160"/>
    <m/>
    <m/>
    <n v="-120"/>
    <m/>
    <m/>
    <n v="96"/>
    <n v="50"/>
    <m/>
    <n v="200"/>
    <m/>
    <m/>
    <m/>
    <m/>
    <m/>
    <m/>
    <n v="0"/>
    <n v="386"/>
    <n v="8032.5"/>
  </r>
  <r>
    <x v="14"/>
    <m/>
    <m/>
    <n v="43.8"/>
    <m/>
    <m/>
    <n v="186.5"/>
    <n v="8168.7"/>
    <m/>
    <n v="8168.7"/>
    <m/>
    <n v="0"/>
    <m/>
    <m/>
    <n v="8168.7"/>
    <m/>
    <m/>
    <m/>
    <m/>
    <n v="0"/>
    <n v="140"/>
    <m/>
    <m/>
    <n v="-10"/>
    <m/>
    <m/>
    <n v="80"/>
    <m/>
    <m/>
    <n v="200"/>
    <m/>
    <m/>
    <m/>
    <m/>
    <m/>
    <m/>
    <n v="0"/>
    <n v="410"/>
    <n v="8578.7000000000007"/>
  </r>
  <r>
    <x v="14"/>
    <m/>
    <m/>
    <n v="30"/>
    <m/>
    <m/>
    <n v="188"/>
    <n v="5640"/>
    <m/>
    <n v="5640"/>
    <m/>
    <n v="0"/>
    <m/>
    <m/>
    <n v="5640"/>
    <m/>
    <m/>
    <m/>
    <m/>
    <n v="0"/>
    <n v="140"/>
    <m/>
    <m/>
    <n v="-110"/>
    <m/>
    <m/>
    <n v="80"/>
    <n v="5"/>
    <m/>
    <n v="0"/>
    <m/>
    <m/>
    <m/>
    <m/>
    <m/>
    <m/>
    <n v="0"/>
    <n v="115"/>
    <n v="5755"/>
  </r>
  <r>
    <x v="14"/>
    <m/>
    <m/>
    <n v="39"/>
    <m/>
    <m/>
    <n v="186.5"/>
    <n v="7273.5"/>
    <m/>
    <n v="7273.5"/>
    <m/>
    <n v="0"/>
    <m/>
    <m/>
    <n v="7273.5"/>
    <m/>
    <m/>
    <m/>
    <m/>
    <n v="0"/>
    <n v="140"/>
    <m/>
    <m/>
    <m/>
    <m/>
    <m/>
    <n v="84"/>
    <n v="200"/>
    <m/>
    <n v="200"/>
    <m/>
    <m/>
    <m/>
    <m/>
    <m/>
    <m/>
    <n v="0"/>
    <n v="624"/>
    <n v="7897.5"/>
  </r>
  <r>
    <x v="14"/>
    <m/>
    <m/>
    <n v="34.75"/>
    <m/>
    <m/>
    <n v="165"/>
    <n v="5733.75"/>
    <m/>
    <n v="5733.75"/>
    <m/>
    <n v="0"/>
    <m/>
    <m/>
    <n v="5733.75"/>
    <m/>
    <m/>
    <m/>
    <m/>
    <n v="0"/>
    <n v="140"/>
    <m/>
    <m/>
    <m/>
    <m/>
    <m/>
    <m/>
    <m/>
    <m/>
    <n v="200"/>
    <m/>
    <m/>
    <m/>
    <m/>
    <m/>
    <m/>
    <n v="0"/>
    <n v="340"/>
    <n v="6073.75"/>
  </r>
  <r>
    <x v="14"/>
    <m/>
    <m/>
    <n v="42.19"/>
    <m/>
    <m/>
    <n v="230.8"/>
    <n v="9737.4519999999993"/>
    <m/>
    <n v="9737.4519999999993"/>
    <m/>
    <n v="0"/>
    <m/>
    <m/>
    <n v="9737.4519999999993"/>
    <m/>
    <m/>
    <m/>
    <m/>
    <n v="0"/>
    <n v="140"/>
    <m/>
    <m/>
    <n v="-55"/>
    <m/>
    <m/>
    <n v="11"/>
    <m/>
    <m/>
    <n v="200"/>
    <m/>
    <m/>
    <m/>
    <m/>
    <m/>
    <m/>
    <n v="0"/>
    <n v="296"/>
    <n v="10033.451999999999"/>
  </r>
  <r>
    <x v="14"/>
    <m/>
    <m/>
    <n v="43.6"/>
    <m/>
    <m/>
    <n v="165"/>
    <n v="7194"/>
    <m/>
    <n v="7194"/>
    <m/>
    <n v="0"/>
    <m/>
    <m/>
    <n v="7194"/>
    <m/>
    <m/>
    <m/>
    <m/>
    <n v="0"/>
    <n v="120"/>
    <m/>
    <m/>
    <n v="-70"/>
    <m/>
    <m/>
    <n v="40"/>
    <n v="10"/>
    <m/>
    <n v="200"/>
    <m/>
    <m/>
    <m/>
    <m/>
    <m/>
    <m/>
    <n v="0"/>
    <n v="300"/>
    <n v="7494"/>
  </r>
  <r>
    <x v="14"/>
    <m/>
    <m/>
    <n v="41"/>
    <m/>
    <m/>
    <n v="186.5"/>
    <n v="7646.5"/>
    <m/>
    <n v="7646.5"/>
    <m/>
    <n v="0"/>
    <m/>
    <m/>
    <n v="7646.5"/>
    <m/>
    <m/>
    <m/>
    <m/>
    <n v="0"/>
    <n v="120"/>
    <m/>
    <m/>
    <n v="-5"/>
    <m/>
    <m/>
    <n v="104"/>
    <n v="40"/>
    <m/>
    <n v="200"/>
    <m/>
    <m/>
    <m/>
    <m/>
    <m/>
    <m/>
    <n v="0"/>
    <n v="459"/>
    <n v="8105.5"/>
  </r>
  <r>
    <x v="14"/>
    <m/>
    <m/>
    <n v="43"/>
    <m/>
    <m/>
    <n v="188"/>
    <n v="8084"/>
    <m/>
    <n v="8084"/>
    <m/>
    <n v="0"/>
    <m/>
    <m/>
    <n v="8084"/>
    <m/>
    <m/>
    <m/>
    <m/>
    <n v="0"/>
    <n v="120"/>
    <m/>
    <m/>
    <n v="-60"/>
    <m/>
    <m/>
    <n v="40"/>
    <n v="5"/>
    <m/>
    <n v="200"/>
    <m/>
    <m/>
    <m/>
    <m/>
    <m/>
    <m/>
    <n v="0"/>
    <n v="305"/>
    <n v="8389"/>
  </r>
  <r>
    <x v="14"/>
    <m/>
    <m/>
    <n v="42"/>
    <m/>
    <m/>
    <n v="175"/>
    <n v="7350"/>
    <m/>
    <n v="7350"/>
    <m/>
    <n v="0"/>
    <m/>
    <m/>
    <n v="7350"/>
    <m/>
    <m/>
    <m/>
    <m/>
    <n v="0"/>
    <n v="120"/>
    <m/>
    <m/>
    <n v="-220"/>
    <m/>
    <m/>
    <n v="112"/>
    <m/>
    <m/>
    <n v="200"/>
    <m/>
    <m/>
    <m/>
    <m/>
    <m/>
    <m/>
    <n v="0"/>
    <n v="212"/>
    <n v="7562"/>
  </r>
  <r>
    <x v="14"/>
    <m/>
    <m/>
    <n v="42"/>
    <m/>
    <m/>
    <n v="165"/>
    <n v="6930"/>
    <m/>
    <n v="6930"/>
    <m/>
    <n v="0"/>
    <m/>
    <m/>
    <n v="6930"/>
    <m/>
    <m/>
    <m/>
    <m/>
    <n v="0"/>
    <n v="120"/>
    <m/>
    <m/>
    <m/>
    <m/>
    <m/>
    <n v="112"/>
    <m/>
    <m/>
    <n v="200"/>
    <m/>
    <m/>
    <m/>
    <m/>
    <m/>
    <m/>
    <n v="0"/>
    <n v="432"/>
    <n v="7362"/>
  </r>
  <r>
    <x v="14"/>
    <m/>
    <m/>
    <n v="42.25"/>
    <m/>
    <m/>
    <n v="186.5"/>
    <n v="7879.625"/>
    <m/>
    <n v="7879.625"/>
    <m/>
    <n v="0"/>
    <m/>
    <m/>
    <n v="7879.625"/>
    <m/>
    <m/>
    <m/>
    <m/>
    <n v="0"/>
    <n v="100"/>
    <m/>
    <m/>
    <n v="-10"/>
    <m/>
    <m/>
    <n v="104"/>
    <n v="80"/>
    <m/>
    <n v="200"/>
    <m/>
    <m/>
    <m/>
    <m/>
    <m/>
    <m/>
    <n v="0"/>
    <n v="474"/>
    <n v="8353.625"/>
  </r>
  <r>
    <x v="14"/>
    <m/>
    <m/>
    <n v="36.75"/>
    <m/>
    <m/>
    <n v="241.13"/>
    <n v="8861.5275000000001"/>
    <m/>
    <n v="8861.5275000000001"/>
    <m/>
    <n v="0"/>
    <m/>
    <m/>
    <n v="8861.5275000000001"/>
    <m/>
    <m/>
    <m/>
    <m/>
    <n v="0"/>
    <n v="100"/>
    <m/>
    <m/>
    <n v="-55"/>
    <m/>
    <m/>
    <n v="92"/>
    <m/>
    <m/>
    <n v="200"/>
    <m/>
    <m/>
    <m/>
    <m/>
    <m/>
    <m/>
    <n v="0"/>
    <n v="337"/>
    <n v="9198.5275000000001"/>
  </r>
  <r>
    <x v="14"/>
    <m/>
    <m/>
    <n v="34.880000000000003"/>
    <m/>
    <m/>
    <n v="194.89"/>
    <n v="6797.7632000000003"/>
    <m/>
    <n v="6797.7632000000003"/>
    <m/>
    <n v="0"/>
    <m/>
    <m/>
    <n v="6797.7632000000003"/>
    <m/>
    <m/>
    <m/>
    <m/>
    <n v="0"/>
    <n v="80"/>
    <m/>
    <m/>
    <n v="-120"/>
    <m/>
    <m/>
    <n v="71"/>
    <m/>
    <m/>
    <n v="200"/>
    <m/>
    <m/>
    <m/>
    <m/>
    <m/>
    <m/>
    <n v="0"/>
    <n v="231"/>
    <n v="7028.7632000000003"/>
  </r>
  <r>
    <x v="14"/>
    <m/>
    <m/>
    <n v="39"/>
    <m/>
    <m/>
    <n v="165"/>
    <n v="6435"/>
    <m/>
    <n v="6435"/>
    <m/>
    <n v="0"/>
    <m/>
    <m/>
    <n v="6435"/>
    <m/>
    <m/>
    <m/>
    <m/>
    <n v="0"/>
    <n v="200"/>
    <m/>
    <m/>
    <n v="-40"/>
    <m/>
    <m/>
    <m/>
    <m/>
    <m/>
    <n v="200"/>
    <m/>
    <m/>
    <m/>
    <m/>
    <m/>
    <m/>
    <n v="0"/>
    <n v="360"/>
    <n v="6795"/>
  </r>
  <r>
    <x v="14"/>
    <m/>
    <m/>
    <n v="30.75"/>
    <m/>
    <m/>
    <n v="170"/>
    <n v="5227.5"/>
    <m/>
    <n v="5227.5"/>
    <m/>
    <n v="0"/>
    <m/>
    <m/>
    <n v="5227.5"/>
    <m/>
    <m/>
    <m/>
    <m/>
    <n v="0"/>
    <n v="120"/>
    <m/>
    <m/>
    <m/>
    <m/>
    <m/>
    <n v="48"/>
    <n v="200"/>
    <m/>
    <n v="0"/>
    <m/>
    <m/>
    <m/>
    <m/>
    <m/>
    <m/>
    <n v="0"/>
    <n v="368"/>
    <n v="5595.5"/>
  </r>
  <r>
    <x v="14"/>
    <m/>
    <m/>
    <n v="42"/>
    <m/>
    <m/>
    <n v="185"/>
    <n v="7770"/>
    <m/>
    <n v="7770"/>
    <m/>
    <n v="0"/>
    <m/>
    <m/>
    <n v="7770"/>
    <m/>
    <m/>
    <m/>
    <m/>
    <n v="0"/>
    <n v="0"/>
    <m/>
    <m/>
    <n v="-20"/>
    <m/>
    <m/>
    <n v="112"/>
    <n v="50"/>
    <m/>
    <n v="200"/>
    <m/>
    <m/>
    <m/>
    <m/>
    <m/>
    <m/>
    <n v="0"/>
    <n v="342"/>
    <n v="8112"/>
  </r>
  <r>
    <x v="14"/>
    <m/>
    <m/>
    <n v="43.5"/>
    <m/>
    <m/>
    <n v="165"/>
    <n v="7177.5"/>
    <m/>
    <n v="7177.5"/>
    <m/>
    <n v="0"/>
    <m/>
    <m/>
    <n v="7177.5"/>
    <m/>
    <m/>
    <m/>
    <m/>
    <n v="0"/>
    <n v="0"/>
    <m/>
    <m/>
    <n v="-50"/>
    <m/>
    <m/>
    <n v="128"/>
    <m/>
    <m/>
    <n v="200"/>
    <m/>
    <m/>
    <m/>
    <m/>
    <m/>
    <m/>
    <n v="0"/>
    <n v="278"/>
    <n v="7455.5"/>
  </r>
  <r>
    <x v="14"/>
    <m/>
    <m/>
    <n v="42.13"/>
    <m/>
    <m/>
    <n v="186.5"/>
    <n v="7857.2450000000008"/>
    <m/>
    <n v="7857.2450000000008"/>
    <m/>
    <n v="0"/>
    <m/>
    <m/>
    <n v="7857.2450000000008"/>
    <m/>
    <m/>
    <m/>
    <m/>
    <n v="0"/>
    <n v="20"/>
    <m/>
    <m/>
    <m/>
    <m/>
    <m/>
    <n v="71"/>
    <n v="200"/>
    <m/>
    <n v="200"/>
    <m/>
    <m/>
    <m/>
    <m/>
    <m/>
    <m/>
    <n v="0"/>
    <n v="491"/>
    <n v="8348.2450000000008"/>
  </r>
  <r>
    <x v="14"/>
    <m/>
    <m/>
    <n v="43.5"/>
    <m/>
    <m/>
    <n v="165"/>
    <n v="7177.5"/>
    <m/>
    <n v="7177.5"/>
    <m/>
    <n v="0"/>
    <m/>
    <m/>
    <n v="7177.5"/>
    <m/>
    <m/>
    <m/>
    <m/>
    <n v="0"/>
    <n v="0"/>
    <m/>
    <m/>
    <m/>
    <m/>
    <m/>
    <n v="64"/>
    <m/>
    <m/>
    <n v="200"/>
    <m/>
    <m/>
    <m/>
    <m/>
    <m/>
    <m/>
    <n v="0"/>
    <n v="264"/>
    <n v="7441.5"/>
  </r>
  <r>
    <x v="14"/>
    <m/>
    <m/>
    <n v="42"/>
    <m/>
    <m/>
    <n v="175"/>
    <n v="7350"/>
    <m/>
    <n v="7350"/>
    <m/>
    <n v="0"/>
    <m/>
    <m/>
    <n v="7350"/>
    <m/>
    <m/>
    <m/>
    <m/>
    <n v="0"/>
    <n v="40"/>
    <m/>
    <m/>
    <n v="-50"/>
    <m/>
    <m/>
    <n v="112"/>
    <n v="40"/>
    <m/>
    <n v="200"/>
    <m/>
    <m/>
    <m/>
    <m/>
    <m/>
    <m/>
    <n v="0"/>
    <n v="342"/>
    <n v="7692"/>
  </r>
  <r>
    <x v="14"/>
    <m/>
    <m/>
    <n v="40.75"/>
    <m/>
    <m/>
    <n v="215.32"/>
    <n v="8774.2899999999991"/>
    <m/>
    <n v="8774.2899999999991"/>
    <m/>
    <n v="0"/>
    <m/>
    <m/>
    <n v="8774.2899999999991"/>
    <m/>
    <m/>
    <m/>
    <m/>
    <n v="0"/>
    <n v="0"/>
    <m/>
    <m/>
    <n v="-50"/>
    <m/>
    <m/>
    <n v="102"/>
    <n v="25"/>
    <m/>
    <n v="200"/>
    <m/>
    <m/>
    <m/>
    <m/>
    <m/>
    <m/>
    <n v="0"/>
    <n v="277"/>
    <n v="9051.2899999999991"/>
  </r>
  <r>
    <x v="14"/>
    <m/>
    <m/>
    <n v="41.5"/>
    <m/>
    <m/>
    <n v="188"/>
    <n v="7802"/>
    <m/>
    <n v="7802"/>
    <m/>
    <n v="0"/>
    <m/>
    <m/>
    <n v="7802"/>
    <m/>
    <m/>
    <m/>
    <m/>
    <n v="0"/>
    <n v="0"/>
    <m/>
    <m/>
    <n v="-70"/>
    <m/>
    <m/>
    <n v="107"/>
    <n v="40"/>
    <m/>
    <n v="200"/>
    <m/>
    <m/>
    <m/>
    <m/>
    <m/>
    <m/>
    <n v="0"/>
    <n v="277"/>
    <n v="8079"/>
  </r>
  <r>
    <x v="14"/>
    <m/>
    <m/>
    <n v="36.25"/>
    <m/>
    <m/>
    <n v="193.06"/>
    <n v="6998.4250000000002"/>
    <m/>
    <n v="6998.4250000000002"/>
    <m/>
    <n v="0"/>
    <m/>
    <m/>
    <n v="6998.4250000000002"/>
    <m/>
    <m/>
    <m/>
    <m/>
    <n v="0"/>
    <n v="0"/>
    <m/>
    <m/>
    <n v="-135"/>
    <m/>
    <m/>
    <n v="64"/>
    <m/>
    <m/>
    <n v="200"/>
    <m/>
    <m/>
    <m/>
    <m/>
    <m/>
    <m/>
    <n v="0"/>
    <n v="129"/>
    <n v="7127.4250000000002"/>
  </r>
  <r>
    <x v="14"/>
    <m/>
    <m/>
    <n v="42.8"/>
    <m/>
    <m/>
    <n v="186.5"/>
    <n v="7982.2"/>
    <m/>
    <n v="7982.2"/>
    <m/>
    <n v="0"/>
    <m/>
    <m/>
    <n v="7982.2"/>
    <m/>
    <m/>
    <m/>
    <m/>
    <n v="0"/>
    <n v="0"/>
    <m/>
    <m/>
    <n v="-100"/>
    <m/>
    <m/>
    <n v="76"/>
    <n v="70"/>
    <m/>
    <n v="200"/>
    <m/>
    <m/>
    <m/>
    <m/>
    <m/>
    <m/>
    <n v="0"/>
    <n v="246"/>
    <n v="8228.2000000000007"/>
  </r>
  <r>
    <x v="14"/>
    <m/>
    <m/>
    <n v="39.25"/>
    <m/>
    <m/>
    <n v="218.88"/>
    <n v="8591.0399999999991"/>
    <m/>
    <n v="8591.0399999999991"/>
    <m/>
    <n v="0"/>
    <m/>
    <m/>
    <n v="8591.0399999999991"/>
    <m/>
    <m/>
    <m/>
    <m/>
    <n v="0"/>
    <n v="200"/>
    <m/>
    <m/>
    <n v="-130"/>
    <m/>
    <m/>
    <n v="48"/>
    <m/>
    <m/>
    <n v="200"/>
    <m/>
    <m/>
    <m/>
    <m/>
    <m/>
    <m/>
    <n v="0"/>
    <n v="318"/>
    <n v="8909.0399999999991"/>
  </r>
  <r>
    <x v="14"/>
    <m/>
    <m/>
    <n v="40.880000000000003"/>
    <m/>
    <m/>
    <n v="221.37"/>
    <n v="9049.6056000000008"/>
    <m/>
    <n v="9049.6056000000008"/>
    <m/>
    <n v="0"/>
    <m/>
    <m/>
    <n v="9049.6056000000008"/>
    <m/>
    <m/>
    <m/>
    <m/>
    <n v="0"/>
    <n v="60"/>
    <m/>
    <m/>
    <n v="-90"/>
    <m/>
    <m/>
    <n v="105"/>
    <n v="5"/>
    <m/>
    <n v="200"/>
    <m/>
    <m/>
    <m/>
    <m/>
    <m/>
    <m/>
    <n v="0"/>
    <n v="280"/>
    <n v="9329.6056000000008"/>
  </r>
  <r>
    <x v="14"/>
    <m/>
    <m/>
    <n v="43.5"/>
    <m/>
    <m/>
    <n v="160"/>
    <n v="6960"/>
    <m/>
    <n v="6960"/>
    <m/>
    <n v="0"/>
    <m/>
    <m/>
    <n v="6960"/>
    <m/>
    <m/>
    <m/>
    <m/>
    <n v="0"/>
    <n v="0"/>
    <m/>
    <m/>
    <m/>
    <m/>
    <m/>
    <n v="120"/>
    <n v="20"/>
    <m/>
    <n v="200"/>
    <m/>
    <m/>
    <m/>
    <m/>
    <m/>
    <m/>
    <n v="0"/>
    <n v="340"/>
    <n v="7300"/>
  </r>
  <r>
    <x v="14"/>
    <m/>
    <m/>
    <n v="30.13"/>
    <m/>
    <m/>
    <n v="165"/>
    <n v="4971.45"/>
    <m/>
    <n v="4971.45"/>
    <m/>
    <n v="0"/>
    <m/>
    <m/>
    <n v="4971.45"/>
    <m/>
    <m/>
    <m/>
    <m/>
    <n v="0"/>
    <n v="40"/>
    <m/>
    <m/>
    <n v="-120"/>
    <m/>
    <m/>
    <n v="39"/>
    <m/>
    <m/>
    <n v="0"/>
    <m/>
    <m/>
    <m/>
    <m/>
    <m/>
    <m/>
    <n v="0"/>
    <n v="-41"/>
    <n v="4930.45"/>
  </r>
  <r>
    <x v="14"/>
    <m/>
    <m/>
    <n v="44.5"/>
    <m/>
    <m/>
    <n v="165"/>
    <n v="7342.5"/>
    <m/>
    <n v="7342.5"/>
    <m/>
    <n v="0"/>
    <m/>
    <m/>
    <n v="7342.5"/>
    <m/>
    <m/>
    <m/>
    <m/>
    <n v="0"/>
    <n v="20"/>
    <m/>
    <m/>
    <m/>
    <m/>
    <m/>
    <n v="96"/>
    <m/>
    <m/>
    <n v="200"/>
    <m/>
    <m/>
    <m/>
    <m/>
    <m/>
    <m/>
    <n v="0"/>
    <n v="316"/>
    <n v="7658.5"/>
  </r>
  <r>
    <x v="14"/>
    <m/>
    <m/>
    <n v="43.5"/>
    <m/>
    <m/>
    <n v="165"/>
    <n v="7177.5"/>
    <m/>
    <n v="7177.5"/>
    <m/>
    <n v="0"/>
    <m/>
    <m/>
    <n v="7177.5"/>
    <m/>
    <m/>
    <m/>
    <m/>
    <n v="0"/>
    <n v="0"/>
    <m/>
    <m/>
    <m/>
    <m/>
    <m/>
    <n v="160"/>
    <n v="100"/>
    <m/>
    <n v="200"/>
    <m/>
    <m/>
    <m/>
    <m/>
    <m/>
    <m/>
    <n v="0"/>
    <n v="460"/>
    <n v="7637.5"/>
  </r>
  <r>
    <x v="14"/>
    <m/>
    <m/>
    <n v="41.25"/>
    <m/>
    <m/>
    <n v="165"/>
    <n v="6806.25"/>
    <m/>
    <n v="6806.25"/>
    <m/>
    <n v="0"/>
    <m/>
    <m/>
    <n v="6806.25"/>
    <m/>
    <m/>
    <m/>
    <m/>
    <n v="0"/>
    <n v="40"/>
    <m/>
    <m/>
    <n v="-30"/>
    <m/>
    <m/>
    <n v="112"/>
    <m/>
    <m/>
    <n v="200"/>
    <m/>
    <m/>
    <m/>
    <m/>
    <m/>
    <m/>
    <n v="0"/>
    <n v="322"/>
    <n v="7128.25"/>
  </r>
  <r>
    <x v="14"/>
    <m/>
    <m/>
    <n v="37.130000000000003"/>
    <m/>
    <m/>
    <n v="160"/>
    <n v="5940.8"/>
    <m/>
    <n v="5940.8"/>
    <m/>
    <n v="0"/>
    <m/>
    <m/>
    <n v="5940.8"/>
    <m/>
    <m/>
    <m/>
    <m/>
    <n v="0"/>
    <m/>
    <m/>
    <m/>
    <n v="-15"/>
    <m/>
    <m/>
    <n v="80"/>
    <m/>
    <m/>
    <n v="200"/>
    <m/>
    <m/>
    <m/>
    <m/>
    <m/>
    <m/>
    <n v="0"/>
    <n v="265"/>
    <n v="6205.8"/>
  </r>
  <r>
    <x v="14"/>
    <m/>
    <m/>
    <n v="42"/>
    <m/>
    <m/>
    <n v="165"/>
    <n v="6930"/>
    <m/>
    <n v="6930"/>
    <m/>
    <n v="0"/>
    <m/>
    <m/>
    <n v="6930"/>
    <m/>
    <m/>
    <m/>
    <m/>
    <n v="0"/>
    <n v="20"/>
    <m/>
    <m/>
    <n v="-50"/>
    <m/>
    <m/>
    <n v="112"/>
    <m/>
    <m/>
    <n v="200"/>
    <m/>
    <m/>
    <m/>
    <m/>
    <m/>
    <m/>
    <n v="0"/>
    <n v="282"/>
    <n v="7212"/>
  </r>
  <r>
    <x v="14"/>
    <m/>
    <m/>
    <n v="34.130000000000003"/>
    <m/>
    <m/>
    <n v="219.38"/>
    <n v="7487.4394000000002"/>
    <m/>
    <n v="7487.4394000000002"/>
    <m/>
    <n v="0"/>
    <m/>
    <m/>
    <n v="7487.4394000000002"/>
    <m/>
    <m/>
    <m/>
    <m/>
    <n v="0"/>
    <n v="40"/>
    <m/>
    <m/>
    <n v="-20"/>
    <m/>
    <m/>
    <n v="73"/>
    <m/>
    <m/>
    <n v="200"/>
    <m/>
    <m/>
    <m/>
    <m/>
    <m/>
    <m/>
    <n v="0"/>
    <n v="293"/>
    <n v="7780.4394000000002"/>
  </r>
  <r>
    <x v="14"/>
    <m/>
    <m/>
    <n v="38.94"/>
    <m/>
    <m/>
    <n v="140"/>
    <n v="5451.5999999999995"/>
    <m/>
    <n v="5451.5999999999995"/>
    <m/>
    <n v="0"/>
    <m/>
    <m/>
    <n v="5451.5999999999995"/>
    <m/>
    <m/>
    <m/>
    <m/>
    <n v="0"/>
    <m/>
    <m/>
    <m/>
    <n v="-20"/>
    <m/>
    <m/>
    <n v="60"/>
    <m/>
    <m/>
    <n v="200"/>
    <m/>
    <m/>
    <m/>
    <m/>
    <m/>
    <m/>
    <n v="0"/>
    <n v="240"/>
    <n v="5691.5999999999995"/>
  </r>
  <r>
    <x v="14"/>
    <m/>
    <m/>
    <n v="39.880000000000003"/>
    <m/>
    <m/>
    <n v="243.12"/>
    <n v="9695.6256000000012"/>
    <m/>
    <n v="9695.6256000000012"/>
    <m/>
    <n v="0"/>
    <m/>
    <m/>
    <n v="9695.6256000000012"/>
    <m/>
    <m/>
    <m/>
    <m/>
    <n v="0"/>
    <n v="20"/>
    <m/>
    <m/>
    <n v="-50"/>
    <m/>
    <m/>
    <n v="88"/>
    <n v="5"/>
    <m/>
    <n v="200"/>
    <m/>
    <m/>
    <m/>
    <m/>
    <m/>
    <m/>
    <n v="0"/>
    <n v="263"/>
    <n v="9958.6256000000012"/>
  </r>
  <r>
    <x v="14"/>
    <m/>
    <m/>
    <n v="39.880000000000003"/>
    <m/>
    <m/>
    <n v="230.52"/>
    <n v="9193.1376000000018"/>
    <m/>
    <n v="9193.1376000000018"/>
    <m/>
    <n v="0"/>
    <m/>
    <m/>
    <n v="9193.1376000000018"/>
    <m/>
    <m/>
    <m/>
    <m/>
    <n v="0"/>
    <n v="20"/>
    <m/>
    <m/>
    <m/>
    <m/>
    <m/>
    <n v="92"/>
    <n v="200"/>
    <m/>
    <n v="200"/>
    <m/>
    <m/>
    <m/>
    <m/>
    <m/>
    <m/>
    <n v="0"/>
    <n v="512"/>
    <n v="9705.1376000000018"/>
  </r>
  <r>
    <x v="14"/>
    <m/>
    <m/>
    <n v="30.75"/>
    <m/>
    <m/>
    <n v="160"/>
    <n v="4920"/>
    <m/>
    <n v="4920"/>
    <m/>
    <n v="0"/>
    <m/>
    <m/>
    <n v="4920"/>
    <m/>
    <m/>
    <m/>
    <m/>
    <n v="0"/>
    <n v="200"/>
    <m/>
    <m/>
    <m/>
    <m/>
    <m/>
    <m/>
    <m/>
    <m/>
    <n v="200"/>
    <m/>
    <m/>
    <m/>
    <m/>
    <m/>
    <m/>
    <n v="0"/>
    <n v="400"/>
    <n v="5320"/>
  </r>
  <r>
    <x v="14"/>
    <m/>
    <m/>
    <n v="32"/>
    <m/>
    <m/>
    <n v="140"/>
    <n v="4480"/>
    <m/>
    <n v="4480"/>
    <m/>
    <n v="0"/>
    <m/>
    <m/>
    <n v="4480"/>
    <m/>
    <m/>
    <m/>
    <m/>
    <n v="0"/>
    <n v="200"/>
    <m/>
    <m/>
    <m/>
    <m/>
    <m/>
    <m/>
    <n v="801"/>
    <m/>
    <n v="200"/>
    <m/>
    <m/>
    <m/>
    <m/>
    <m/>
    <m/>
    <n v="0"/>
    <n v="1201"/>
    <n v="5681"/>
  </r>
  <r>
    <x v="15"/>
    <m/>
    <m/>
    <n v="25.75"/>
    <n v="3.75"/>
    <n v="6000"/>
    <m/>
    <n v="6000"/>
    <m/>
    <n v="6000"/>
    <n v="120"/>
    <n v="450"/>
    <m/>
    <n v="1000"/>
    <n v="7450"/>
    <m/>
    <n v="150"/>
    <m/>
    <n v="0"/>
    <n v="150"/>
    <m/>
    <m/>
    <m/>
    <m/>
    <m/>
    <m/>
    <m/>
    <n v="0"/>
    <m/>
    <n v="0"/>
    <m/>
    <m/>
    <m/>
    <m/>
    <m/>
    <m/>
    <n v="0"/>
    <n v="0"/>
    <n v="7600"/>
  </r>
  <r>
    <x v="15"/>
    <m/>
    <m/>
    <n v="29.6875"/>
    <n v="7.6875"/>
    <n v="3400"/>
    <m/>
    <n v="3400"/>
    <m/>
    <n v="3400"/>
    <n v="120"/>
    <n v="922.5"/>
    <m/>
    <n v="1000"/>
    <n v="5322.5"/>
    <m/>
    <n v="150"/>
    <m/>
    <n v="0"/>
    <n v="150"/>
    <m/>
    <m/>
    <m/>
    <m/>
    <m/>
    <m/>
    <m/>
    <n v="0.5"/>
    <m/>
    <n v="0"/>
    <m/>
    <m/>
    <m/>
    <m/>
    <m/>
    <m/>
    <n v="0"/>
    <n v="0.5"/>
    <n v="5473"/>
  </r>
  <r>
    <x v="15"/>
    <m/>
    <m/>
    <n v="26.5"/>
    <n v="4.5"/>
    <n v="4750"/>
    <m/>
    <n v="4750"/>
    <m/>
    <n v="4750"/>
    <n v="120"/>
    <n v="540"/>
    <m/>
    <n v="1500"/>
    <n v="6790"/>
    <m/>
    <n v="150"/>
    <m/>
    <n v="0"/>
    <n v="150"/>
    <m/>
    <m/>
    <m/>
    <m/>
    <m/>
    <m/>
    <m/>
    <n v="0"/>
    <m/>
    <n v="0"/>
    <m/>
    <m/>
    <m/>
    <m/>
    <m/>
    <m/>
    <n v="0"/>
    <n v="0"/>
    <n v="6940"/>
  </r>
  <r>
    <x v="15"/>
    <m/>
    <m/>
    <n v="9.125"/>
    <m/>
    <n v="1161.3599999999999"/>
    <m/>
    <n v="1161.3599999999999"/>
    <m/>
    <n v="1161.3599999999999"/>
    <n v="120"/>
    <n v="0"/>
    <m/>
    <m/>
    <n v="1161.3599999999999"/>
    <m/>
    <n v="65"/>
    <m/>
    <n v="0"/>
    <n v="65"/>
    <m/>
    <m/>
    <m/>
    <m/>
    <m/>
    <m/>
    <m/>
    <n v="0"/>
    <m/>
    <n v="0"/>
    <m/>
    <m/>
    <m/>
    <m/>
    <m/>
    <m/>
    <n v="0"/>
    <n v="0"/>
    <n v="1226.3599999999999"/>
  </r>
  <r>
    <x v="15"/>
    <m/>
    <m/>
    <n v="28.1875"/>
    <n v="6.1875"/>
    <n v="3300"/>
    <m/>
    <n v="3300"/>
    <m/>
    <n v="3300"/>
    <n v="120"/>
    <n v="742.5"/>
    <m/>
    <n v="600"/>
    <n v="4642.5"/>
    <m/>
    <n v="150"/>
    <m/>
    <n v="0"/>
    <n v="150"/>
    <m/>
    <m/>
    <m/>
    <m/>
    <m/>
    <m/>
    <m/>
    <n v="0.5"/>
    <m/>
    <n v="0"/>
    <m/>
    <m/>
    <m/>
    <m/>
    <m/>
    <m/>
    <n v="0"/>
    <n v="0.5"/>
    <n v="4793"/>
  </r>
  <r>
    <x v="15"/>
    <m/>
    <m/>
    <n v="22.25"/>
    <n v="0.25"/>
    <n v="3400"/>
    <m/>
    <n v="3400"/>
    <m/>
    <n v="3400"/>
    <n v="120"/>
    <n v="30"/>
    <m/>
    <n v="800"/>
    <n v="4230"/>
    <m/>
    <n v="150"/>
    <m/>
    <n v="0"/>
    <n v="150"/>
    <m/>
    <m/>
    <m/>
    <m/>
    <m/>
    <m/>
    <m/>
    <n v="0"/>
    <m/>
    <n v="0"/>
    <m/>
    <m/>
    <m/>
    <m/>
    <m/>
    <m/>
    <n v="0"/>
    <n v="0"/>
    <n v="4380"/>
  </r>
  <r>
    <x v="15"/>
    <m/>
    <m/>
    <n v="26.8125"/>
    <n v="4.8125"/>
    <n v="2800"/>
    <m/>
    <n v="2800"/>
    <m/>
    <n v="2800"/>
    <n v="120"/>
    <n v="577.5"/>
    <m/>
    <n v="600"/>
    <n v="3977.5"/>
    <m/>
    <n v="150"/>
    <m/>
    <n v="0"/>
    <n v="150"/>
    <m/>
    <m/>
    <m/>
    <m/>
    <m/>
    <m/>
    <m/>
    <n v="0.5"/>
    <m/>
    <n v="0"/>
    <m/>
    <m/>
    <m/>
    <m/>
    <m/>
    <m/>
    <n v="0"/>
    <n v="0.5"/>
    <n v="4128"/>
  </r>
  <r>
    <x v="15"/>
    <m/>
    <m/>
    <n v="24.75"/>
    <n v="2.75"/>
    <n v="2800"/>
    <m/>
    <n v="2800"/>
    <m/>
    <n v="2800"/>
    <n v="120"/>
    <n v="330"/>
    <m/>
    <n v="500"/>
    <n v="3630"/>
    <m/>
    <n v="150"/>
    <m/>
    <n v="0"/>
    <n v="150"/>
    <m/>
    <m/>
    <m/>
    <m/>
    <m/>
    <m/>
    <m/>
    <n v="0"/>
    <m/>
    <n v="0"/>
    <m/>
    <m/>
    <m/>
    <m/>
    <m/>
    <m/>
    <n v="0"/>
    <n v="0"/>
    <n v="3780"/>
  </r>
  <r>
    <x v="15"/>
    <m/>
    <m/>
    <n v="24.375"/>
    <n v="2.375"/>
    <n v="2800"/>
    <m/>
    <n v="2800"/>
    <m/>
    <n v="2800"/>
    <n v="120"/>
    <n v="285"/>
    <m/>
    <n v="500"/>
    <n v="3585"/>
    <m/>
    <n v="150"/>
    <m/>
    <n v="0"/>
    <n v="150"/>
    <m/>
    <m/>
    <m/>
    <m/>
    <m/>
    <m/>
    <m/>
    <n v="0"/>
    <m/>
    <n v="0"/>
    <m/>
    <m/>
    <m/>
    <m/>
    <m/>
    <m/>
    <n v="0"/>
    <n v="0"/>
    <n v="3735"/>
  </r>
  <r>
    <x v="15"/>
    <m/>
    <m/>
    <n v="24.3125"/>
    <n v="2.3125"/>
    <n v="3200"/>
    <m/>
    <n v="3200"/>
    <m/>
    <n v="3200"/>
    <n v="120"/>
    <n v="277.5"/>
    <m/>
    <n v="600"/>
    <n v="4077.5"/>
    <m/>
    <n v="150"/>
    <m/>
    <n v="0"/>
    <n v="150"/>
    <m/>
    <m/>
    <m/>
    <m/>
    <m/>
    <m/>
    <m/>
    <n v="0.5"/>
    <m/>
    <n v="0"/>
    <m/>
    <m/>
    <m/>
    <m/>
    <m/>
    <m/>
    <n v="0"/>
    <n v="0.5"/>
    <n v="4228"/>
  </r>
  <r>
    <x v="15"/>
    <m/>
    <m/>
    <n v="34.25"/>
    <n v="12.25"/>
    <n v="4000"/>
    <m/>
    <n v="4000"/>
    <m/>
    <n v="4000"/>
    <n v="120"/>
    <n v="1470"/>
    <n v="600"/>
    <n v="1400"/>
    <n v="7470"/>
    <m/>
    <n v="150"/>
    <m/>
    <n v="0"/>
    <n v="150"/>
    <m/>
    <m/>
    <m/>
    <m/>
    <m/>
    <m/>
    <m/>
    <n v="0"/>
    <m/>
    <n v="0"/>
    <m/>
    <m/>
    <m/>
    <m/>
    <m/>
    <m/>
    <n v="0"/>
    <n v="0"/>
    <n v="7620"/>
  </r>
  <r>
    <x v="15"/>
    <m/>
    <m/>
    <n v="7"/>
    <m/>
    <n v="954.55"/>
    <m/>
    <n v="954.55"/>
    <m/>
    <n v="954.55"/>
    <n v="120"/>
    <n v="0"/>
    <m/>
    <n v="600"/>
    <n v="1554.55"/>
    <m/>
    <n v="50"/>
    <m/>
    <n v="0"/>
    <n v="50"/>
    <m/>
    <m/>
    <m/>
    <m/>
    <m/>
    <m/>
    <m/>
    <n v="0"/>
    <m/>
    <n v="0"/>
    <m/>
    <m/>
    <m/>
    <m/>
    <m/>
    <m/>
    <n v="0"/>
    <n v="0"/>
    <n v="1604.55"/>
  </r>
  <r>
    <x v="15"/>
    <m/>
    <m/>
    <n v="31.5"/>
    <n v="9.5"/>
    <n v="3000"/>
    <m/>
    <n v="3000"/>
    <m/>
    <n v="3000"/>
    <n v="120"/>
    <n v="1140"/>
    <m/>
    <n v="800"/>
    <n v="4940"/>
    <m/>
    <n v="150"/>
    <m/>
    <n v="360"/>
    <n v="510"/>
    <m/>
    <m/>
    <m/>
    <m/>
    <m/>
    <m/>
    <m/>
    <n v="150"/>
    <m/>
    <n v="0"/>
    <m/>
    <m/>
    <m/>
    <m/>
    <m/>
    <m/>
    <n v="0"/>
    <n v="150"/>
    <n v="5600"/>
  </r>
  <r>
    <x v="15"/>
    <m/>
    <m/>
    <n v="37.75"/>
    <n v="15.75"/>
    <n v="4000"/>
    <m/>
    <n v="4000"/>
    <m/>
    <n v="4000"/>
    <n v="120"/>
    <n v="1890"/>
    <n v="700"/>
    <n v="1500"/>
    <n v="8090"/>
    <m/>
    <n v="0"/>
    <m/>
    <n v="0"/>
    <n v="0"/>
    <m/>
    <m/>
    <m/>
    <m/>
    <m/>
    <m/>
    <m/>
    <n v="0"/>
    <m/>
    <n v="0"/>
    <m/>
    <m/>
    <m/>
    <m/>
    <m/>
    <m/>
    <n v="0"/>
    <n v="0"/>
    <n v="8090"/>
  </r>
  <r>
    <x v="15"/>
    <m/>
    <m/>
    <n v="29.75"/>
    <n v="7.75"/>
    <n v="2800"/>
    <m/>
    <n v="2800"/>
    <m/>
    <n v="2800"/>
    <n v="120"/>
    <n v="930"/>
    <m/>
    <n v="600"/>
    <n v="4330"/>
    <m/>
    <n v="250"/>
    <m/>
    <n v="0"/>
    <n v="250"/>
    <m/>
    <m/>
    <m/>
    <m/>
    <m/>
    <m/>
    <m/>
    <n v="200"/>
    <m/>
    <n v="0"/>
    <m/>
    <m/>
    <m/>
    <m/>
    <m/>
    <m/>
    <n v="0"/>
    <n v="200"/>
    <n v="4780"/>
  </r>
  <r>
    <x v="15"/>
    <m/>
    <m/>
    <n v="31.75"/>
    <n v="9.75"/>
    <n v="2800"/>
    <m/>
    <n v="2800"/>
    <m/>
    <n v="2800"/>
    <n v="120"/>
    <n v="1170"/>
    <m/>
    <n v="400"/>
    <n v="4370"/>
    <m/>
    <n v="150"/>
    <m/>
    <n v="0"/>
    <n v="150"/>
    <m/>
    <m/>
    <m/>
    <m/>
    <m/>
    <m/>
    <m/>
    <n v="200"/>
    <m/>
    <n v="0"/>
    <m/>
    <m/>
    <m/>
    <m/>
    <m/>
    <m/>
    <n v="0"/>
    <n v="200"/>
    <n v="4720"/>
  </r>
  <r>
    <x v="15"/>
    <m/>
    <m/>
    <n v="17"/>
    <m/>
    <n v="2936.36"/>
    <m/>
    <n v="2936.36"/>
    <m/>
    <n v="2936.36"/>
    <n v="120"/>
    <n v="0"/>
    <m/>
    <m/>
    <n v="2936.36"/>
    <m/>
    <n v="0"/>
    <m/>
    <m/>
    <n v="0"/>
    <m/>
    <m/>
    <m/>
    <m/>
    <m/>
    <m/>
    <m/>
    <n v="0"/>
    <m/>
    <n v="0"/>
    <m/>
    <m/>
    <m/>
    <m/>
    <m/>
    <m/>
    <n v="0"/>
    <n v="0"/>
    <n v="2936.36"/>
  </r>
  <r>
    <x v="15"/>
    <m/>
    <m/>
    <n v="33.125"/>
    <n v="11.125"/>
    <n v="2800"/>
    <m/>
    <n v="2800"/>
    <m/>
    <n v="2800"/>
    <n v="120"/>
    <n v="1335"/>
    <m/>
    <m/>
    <n v="4135"/>
    <m/>
    <n v="150"/>
    <m/>
    <n v="0"/>
    <n v="150"/>
    <m/>
    <m/>
    <m/>
    <m/>
    <m/>
    <m/>
    <m/>
    <n v="0"/>
    <m/>
    <n v="0"/>
    <m/>
    <m/>
    <m/>
    <m/>
    <m/>
    <m/>
    <n v="0"/>
    <n v="0"/>
    <n v="4285"/>
  </r>
  <r>
    <x v="15"/>
    <m/>
    <m/>
    <n v="9"/>
    <m/>
    <n v="1554.55"/>
    <m/>
    <n v="1554.55"/>
    <m/>
    <n v="1554.55"/>
    <n v="120"/>
    <n v="0"/>
    <m/>
    <m/>
    <n v="1554.55"/>
    <m/>
    <n v="0"/>
    <m/>
    <n v="0"/>
    <n v="0"/>
    <m/>
    <m/>
    <m/>
    <m/>
    <m/>
    <m/>
    <m/>
    <n v="0"/>
    <m/>
    <n v="0"/>
    <m/>
    <m/>
    <m/>
    <m/>
    <m/>
    <m/>
    <n v="0"/>
    <n v="0"/>
    <n v="1554.55"/>
  </r>
  <r>
    <x v="15"/>
    <m/>
    <m/>
    <n v="30.75"/>
    <n v="8.75"/>
    <n v="3000"/>
    <m/>
    <n v="3000"/>
    <m/>
    <n v="3000"/>
    <n v="120"/>
    <n v="1050"/>
    <m/>
    <n v="800"/>
    <n v="4850"/>
    <m/>
    <n v="400"/>
    <m/>
    <n v="0"/>
    <n v="400"/>
    <m/>
    <m/>
    <m/>
    <m/>
    <m/>
    <m/>
    <m/>
    <n v="200"/>
    <m/>
    <n v="0"/>
    <m/>
    <m/>
    <m/>
    <m/>
    <m/>
    <m/>
    <n v="0"/>
    <n v="200"/>
    <n v="5450"/>
  </r>
  <r>
    <x v="15"/>
    <m/>
    <m/>
    <n v="20.75"/>
    <m/>
    <n v="2490"/>
    <m/>
    <n v="2490"/>
    <m/>
    <n v="2490"/>
    <m/>
    <n v="0"/>
    <m/>
    <m/>
    <n v="2490"/>
    <m/>
    <n v="110"/>
    <m/>
    <n v="0"/>
    <n v="110"/>
    <m/>
    <m/>
    <m/>
    <m/>
    <m/>
    <m/>
    <m/>
    <n v="0"/>
    <m/>
    <n v="0"/>
    <m/>
    <m/>
    <m/>
    <m/>
    <m/>
    <m/>
    <n v="0"/>
    <n v="0"/>
    <n v="2600"/>
  </r>
  <r>
    <x v="15"/>
    <m/>
    <m/>
    <n v="27.25"/>
    <m/>
    <n v="4196.5"/>
    <m/>
    <n v="4196.5"/>
    <m/>
    <n v="4196.5"/>
    <m/>
    <n v="0"/>
    <m/>
    <m/>
    <n v="4196.5"/>
    <m/>
    <n v="250"/>
    <m/>
    <n v="0"/>
    <n v="250"/>
    <m/>
    <m/>
    <m/>
    <m/>
    <m/>
    <m/>
    <m/>
    <n v="0"/>
    <m/>
    <n v="100"/>
    <m/>
    <m/>
    <m/>
    <m/>
    <m/>
    <m/>
    <n v="0"/>
    <n v="100"/>
    <n v="4546.5"/>
  </r>
  <r>
    <x v="15"/>
    <m/>
    <m/>
    <n v="28.625"/>
    <m/>
    <n v="4236.5"/>
    <m/>
    <n v="4236.5"/>
    <m/>
    <n v="4236.5"/>
    <m/>
    <n v="0"/>
    <m/>
    <m/>
    <n v="4236.5"/>
    <m/>
    <n v="250"/>
    <m/>
    <n v="0"/>
    <n v="250"/>
    <m/>
    <m/>
    <m/>
    <m/>
    <m/>
    <m/>
    <m/>
    <n v="0"/>
    <m/>
    <n v="100"/>
    <m/>
    <m/>
    <m/>
    <m/>
    <m/>
    <m/>
    <n v="0"/>
    <n v="100"/>
    <n v="4586.5"/>
  </r>
  <r>
    <x v="15"/>
    <m/>
    <m/>
    <n v="27.625"/>
    <m/>
    <n v="4033.25"/>
    <m/>
    <n v="4033.25"/>
    <m/>
    <n v="4033.25"/>
    <m/>
    <n v="0"/>
    <m/>
    <m/>
    <n v="4033.25"/>
    <m/>
    <n v="250"/>
    <m/>
    <n v="0"/>
    <n v="250"/>
    <m/>
    <m/>
    <m/>
    <m/>
    <m/>
    <m/>
    <m/>
    <n v="0"/>
    <m/>
    <n v="100"/>
    <m/>
    <m/>
    <m/>
    <m/>
    <m/>
    <m/>
    <n v="0"/>
    <n v="100"/>
    <n v="4383.25"/>
  </r>
  <r>
    <x v="15"/>
    <m/>
    <m/>
    <n v="28"/>
    <m/>
    <n v="3780"/>
    <m/>
    <n v="3780"/>
    <m/>
    <n v="3780"/>
    <m/>
    <n v="0"/>
    <m/>
    <m/>
    <n v="3780"/>
    <m/>
    <n v="250"/>
    <m/>
    <n v="0"/>
    <n v="250"/>
    <m/>
    <m/>
    <m/>
    <m/>
    <m/>
    <m/>
    <m/>
    <n v="0"/>
    <m/>
    <n v="100"/>
    <m/>
    <m/>
    <m/>
    <m/>
    <m/>
    <m/>
    <n v="0"/>
    <n v="100"/>
    <n v="4130"/>
  </r>
  <r>
    <x v="15"/>
    <m/>
    <m/>
    <n v="27.625"/>
    <m/>
    <n v="4226.63"/>
    <m/>
    <n v="4226.63"/>
    <m/>
    <n v="4226.63"/>
    <m/>
    <n v="0"/>
    <m/>
    <m/>
    <n v="4226.63"/>
    <m/>
    <n v="250"/>
    <m/>
    <n v="0"/>
    <n v="250"/>
    <m/>
    <m/>
    <m/>
    <m/>
    <m/>
    <m/>
    <m/>
    <n v="0"/>
    <m/>
    <n v="100"/>
    <m/>
    <m/>
    <m/>
    <m/>
    <m/>
    <m/>
    <n v="0"/>
    <n v="100"/>
    <n v="4576.63"/>
  </r>
  <r>
    <x v="15"/>
    <m/>
    <m/>
    <n v="27.5625"/>
    <m/>
    <n v="4272.1899999999996"/>
    <m/>
    <n v="4272.1899999999996"/>
    <m/>
    <n v="4272.1899999999996"/>
    <m/>
    <n v="0"/>
    <m/>
    <m/>
    <n v="4272.1899999999996"/>
    <m/>
    <n v="250"/>
    <m/>
    <n v="0"/>
    <n v="250"/>
    <m/>
    <m/>
    <m/>
    <m/>
    <m/>
    <m/>
    <m/>
    <n v="0"/>
    <m/>
    <n v="100"/>
    <m/>
    <m/>
    <m/>
    <m/>
    <m/>
    <m/>
    <n v="0"/>
    <n v="100"/>
    <n v="4622.1899999999996"/>
  </r>
  <r>
    <x v="15"/>
    <m/>
    <m/>
    <n v="3.375"/>
    <m/>
    <n v="472.5"/>
    <m/>
    <n v="472.5"/>
    <m/>
    <n v="472.5"/>
    <m/>
    <n v="0"/>
    <m/>
    <m/>
    <n v="472.5"/>
    <m/>
    <n v="15"/>
    <m/>
    <n v="0"/>
    <n v="15"/>
    <m/>
    <m/>
    <m/>
    <m/>
    <m/>
    <m/>
    <m/>
    <n v="0"/>
    <m/>
    <n v="0"/>
    <m/>
    <m/>
    <m/>
    <m/>
    <m/>
    <m/>
    <n v="0"/>
    <n v="0"/>
    <n v="487.5"/>
  </r>
  <r>
    <x v="15"/>
    <m/>
    <m/>
    <n v="27.625"/>
    <m/>
    <n v="3950.38"/>
    <m/>
    <n v="3950.38"/>
    <m/>
    <n v="3950.38"/>
    <m/>
    <n v="0"/>
    <m/>
    <m/>
    <n v="3950.38"/>
    <m/>
    <n v="150"/>
    <m/>
    <n v="0"/>
    <n v="150"/>
    <m/>
    <m/>
    <m/>
    <m/>
    <m/>
    <m/>
    <m/>
    <n v="0"/>
    <m/>
    <n v="100"/>
    <m/>
    <m/>
    <m/>
    <m/>
    <m/>
    <m/>
    <n v="0"/>
    <n v="100"/>
    <n v="4200.38"/>
  </r>
  <r>
    <x v="15"/>
    <m/>
    <m/>
    <n v="28.625"/>
    <m/>
    <n v="3867.5"/>
    <m/>
    <n v="3867.5"/>
    <m/>
    <n v="3867.5"/>
    <m/>
    <n v="0"/>
    <m/>
    <m/>
    <n v="3867.5"/>
    <m/>
    <n v="150"/>
    <m/>
    <n v="0"/>
    <n v="150"/>
    <m/>
    <m/>
    <m/>
    <m/>
    <m/>
    <m/>
    <m/>
    <n v="0"/>
    <m/>
    <n v="100"/>
    <m/>
    <m/>
    <m/>
    <m/>
    <m/>
    <m/>
    <n v="0"/>
    <n v="100"/>
    <n v="4117.5"/>
  </r>
  <r>
    <x v="15"/>
    <m/>
    <m/>
    <n v="27.625"/>
    <m/>
    <n v="4064.75"/>
    <m/>
    <n v="4064.75"/>
    <m/>
    <n v="4064.75"/>
    <m/>
    <n v="0"/>
    <m/>
    <m/>
    <n v="4064.75"/>
    <m/>
    <n v="150"/>
    <m/>
    <n v="0"/>
    <n v="150"/>
    <m/>
    <m/>
    <m/>
    <m/>
    <m/>
    <m/>
    <m/>
    <n v="0"/>
    <m/>
    <n v="100"/>
    <m/>
    <m/>
    <m/>
    <m/>
    <m/>
    <m/>
    <n v="0"/>
    <n v="100"/>
    <n v="4314.75"/>
  </r>
  <r>
    <x v="15"/>
    <m/>
    <m/>
    <n v="27.25"/>
    <m/>
    <n v="3815"/>
    <m/>
    <n v="3815"/>
    <m/>
    <n v="3815"/>
    <m/>
    <n v="0"/>
    <m/>
    <m/>
    <n v="3815"/>
    <m/>
    <n v="150"/>
    <m/>
    <n v="0"/>
    <n v="150"/>
    <m/>
    <m/>
    <m/>
    <m/>
    <m/>
    <m/>
    <m/>
    <n v="0"/>
    <m/>
    <n v="100"/>
    <m/>
    <m/>
    <m/>
    <m/>
    <m/>
    <m/>
    <n v="0"/>
    <n v="100"/>
    <n v="4065"/>
  </r>
  <r>
    <x v="15"/>
    <m/>
    <m/>
    <n v="26.625"/>
    <m/>
    <n v="3727.5"/>
    <m/>
    <n v="3727.5"/>
    <m/>
    <n v="3727.5"/>
    <m/>
    <n v="0"/>
    <m/>
    <m/>
    <n v="3727.5"/>
    <m/>
    <n v="150"/>
    <m/>
    <n v="0"/>
    <n v="150"/>
    <m/>
    <m/>
    <m/>
    <m/>
    <m/>
    <m/>
    <m/>
    <n v="0"/>
    <m/>
    <n v="100"/>
    <m/>
    <m/>
    <m/>
    <m/>
    <m/>
    <m/>
    <n v="0"/>
    <n v="100"/>
    <n v="3977.5"/>
  </r>
  <r>
    <x v="15"/>
    <m/>
    <m/>
    <n v="37.1875"/>
    <m/>
    <n v="7279.69"/>
    <m/>
    <n v="7279.69"/>
    <m/>
    <n v="7279.69"/>
    <m/>
    <n v="0"/>
    <m/>
    <m/>
    <n v="7279.69"/>
    <m/>
    <n v="250"/>
    <m/>
    <n v="0"/>
    <n v="250"/>
    <m/>
    <m/>
    <m/>
    <m/>
    <m/>
    <m/>
    <m/>
    <n v="0"/>
    <m/>
    <n v="0"/>
    <m/>
    <m/>
    <m/>
    <m/>
    <m/>
    <m/>
    <n v="0"/>
    <n v="0"/>
    <n v="7529.69"/>
  </r>
  <r>
    <x v="15"/>
    <m/>
    <m/>
    <n v="32.25"/>
    <m/>
    <n v="5095.5"/>
    <m/>
    <n v="5095.5"/>
    <m/>
    <n v="5095.5"/>
    <m/>
    <n v="0"/>
    <m/>
    <m/>
    <n v="5095.5"/>
    <m/>
    <n v="250"/>
    <m/>
    <n v="0"/>
    <n v="250"/>
    <m/>
    <m/>
    <m/>
    <m/>
    <m/>
    <m/>
    <m/>
    <n v="0"/>
    <m/>
    <n v="100"/>
    <m/>
    <m/>
    <m/>
    <m/>
    <m/>
    <m/>
    <n v="0"/>
    <n v="100"/>
    <n v="5445.5"/>
  </r>
  <r>
    <x v="15"/>
    <m/>
    <m/>
    <n v="27.625"/>
    <m/>
    <n v="4005.63"/>
    <m/>
    <n v="4005.63"/>
    <m/>
    <n v="4005.63"/>
    <m/>
    <n v="0"/>
    <m/>
    <m/>
    <n v="4005.63"/>
    <m/>
    <n v="150"/>
    <m/>
    <n v="0"/>
    <n v="150"/>
    <m/>
    <m/>
    <m/>
    <m/>
    <m/>
    <m/>
    <m/>
    <n v="100"/>
    <m/>
    <n v="100"/>
    <m/>
    <m/>
    <m/>
    <m/>
    <m/>
    <m/>
    <n v="0"/>
    <n v="200"/>
    <n v="4355.63"/>
  </r>
  <r>
    <x v="15"/>
    <m/>
    <m/>
    <n v="32.125"/>
    <m/>
    <n v="4818.75"/>
    <m/>
    <n v="4818.75"/>
    <m/>
    <n v="4818.75"/>
    <m/>
    <n v="0"/>
    <m/>
    <m/>
    <n v="4818.75"/>
    <m/>
    <n v="150"/>
    <m/>
    <n v="0"/>
    <n v="150"/>
    <m/>
    <m/>
    <m/>
    <m/>
    <m/>
    <m/>
    <m/>
    <n v="0"/>
    <m/>
    <n v="100"/>
    <m/>
    <m/>
    <m/>
    <m/>
    <m/>
    <m/>
    <n v="0"/>
    <n v="100"/>
    <n v="5068.75"/>
  </r>
  <r>
    <x v="15"/>
    <m/>
    <m/>
    <n v="32.625"/>
    <m/>
    <n v="4877.4399999999996"/>
    <m/>
    <n v="4877.4399999999996"/>
    <m/>
    <n v="4877.4399999999996"/>
    <m/>
    <n v="0"/>
    <m/>
    <m/>
    <n v="4877.4399999999996"/>
    <m/>
    <n v="150"/>
    <m/>
    <n v="0"/>
    <n v="150"/>
    <m/>
    <m/>
    <m/>
    <m/>
    <m/>
    <m/>
    <m/>
    <n v="0"/>
    <m/>
    <n v="100"/>
    <m/>
    <m/>
    <m/>
    <m/>
    <m/>
    <m/>
    <n v="0"/>
    <n v="100"/>
    <n v="5127.4399999999996"/>
  </r>
  <r>
    <x v="15"/>
    <m/>
    <m/>
    <n v="30.5"/>
    <m/>
    <n v="4523.1499999999996"/>
    <m/>
    <n v="4523.1499999999996"/>
    <m/>
    <n v="4523.1499999999996"/>
    <m/>
    <n v="0"/>
    <m/>
    <m/>
    <n v="4523.1499999999996"/>
    <m/>
    <n v="150"/>
    <m/>
    <n v="0"/>
    <n v="150"/>
    <m/>
    <m/>
    <m/>
    <m/>
    <m/>
    <m/>
    <m/>
    <n v="0"/>
    <m/>
    <n v="0"/>
    <m/>
    <m/>
    <m/>
    <m/>
    <m/>
    <m/>
    <n v="0"/>
    <n v="0"/>
    <n v="4673.1499999999996"/>
  </r>
  <r>
    <x v="15"/>
    <m/>
    <m/>
    <n v="33.875"/>
    <m/>
    <n v="5928.13"/>
    <m/>
    <n v="5928.13"/>
    <m/>
    <n v="5928.13"/>
    <m/>
    <n v="0"/>
    <m/>
    <m/>
    <n v="5928.13"/>
    <m/>
    <n v="150"/>
    <m/>
    <n v="0"/>
    <n v="150"/>
    <m/>
    <m/>
    <m/>
    <m/>
    <m/>
    <m/>
    <m/>
    <n v="0"/>
    <m/>
    <n v="100"/>
    <m/>
    <m/>
    <m/>
    <m/>
    <m/>
    <m/>
    <n v="0"/>
    <n v="100"/>
    <n v="6178.13"/>
  </r>
  <r>
    <x v="15"/>
    <m/>
    <m/>
    <n v="32.625"/>
    <m/>
    <n v="5089.5"/>
    <m/>
    <n v="5089.5"/>
    <m/>
    <n v="5089.5"/>
    <m/>
    <n v="0"/>
    <m/>
    <m/>
    <n v="5089.5"/>
    <m/>
    <n v="150"/>
    <m/>
    <n v="0"/>
    <n v="150"/>
    <m/>
    <m/>
    <m/>
    <m/>
    <m/>
    <m/>
    <m/>
    <n v="0"/>
    <m/>
    <n v="100"/>
    <m/>
    <m/>
    <m/>
    <m/>
    <m/>
    <m/>
    <n v="0"/>
    <n v="100"/>
    <n v="5339.5"/>
  </r>
  <r>
    <x v="15"/>
    <m/>
    <m/>
    <n v="32.9375"/>
    <m/>
    <n v="5113.8"/>
    <m/>
    <n v="5113.8"/>
    <m/>
    <n v="5113.8"/>
    <m/>
    <n v="0"/>
    <m/>
    <m/>
    <n v="5113.8"/>
    <m/>
    <n v="150"/>
    <m/>
    <n v="0"/>
    <n v="150"/>
    <m/>
    <m/>
    <m/>
    <m/>
    <m/>
    <m/>
    <m/>
    <n v="0"/>
    <m/>
    <n v="100"/>
    <m/>
    <m/>
    <m/>
    <m/>
    <m/>
    <m/>
    <n v="0"/>
    <n v="100"/>
    <n v="5363.8"/>
  </r>
  <r>
    <x v="15"/>
    <m/>
    <m/>
    <n v="32.5"/>
    <m/>
    <n v="4810"/>
    <m/>
    <n v="4810"/>
    <m/>
    <n v="4810"/>
    <m/>
    <n v="0"/>
    <m/>
    <m/>
    <n v="4810"/>
    <m/>
    <n v="150"/>
    <m/>
    <n v="0"/>
    <n v="150"/>
    <m/>
    <m/>
    <m/>
    <m/>
    <m/>
    <m/>
    <m/>
    <n v="0"/>
    <m/>
    <n v="100"/>
    <m/>
    <m/>
    <m/>
    <m/>
    <m/>
    <m/>
    <n v="0"/>
    <n v="100"/>
    <n v="5060"/>
  </r>
  <r>
    <x v="15"/>
    <m/>
    <m/>
    <n v="25"/>
    <m/>
    <n v="3765"/>
    <m/>
    <n v="3765"/>
    <m/>
    <n v="3765"/>
    <m/>
    <n v="0"/>
    <m/>
    <m/>
    <n v="3765"/>
    <m/>
    <n v="150"/>
    <m/>
    <n v="0"/>
    <n v="150"/>
    <m/>
    <m/>
    <m/>
    <m/>
    <m/>
    <m/>
    <m/>
    <n v="0"/>
    <m/>
    <n v="0"/>
    <m/>
    <m/>
    <m/>
    <m/>
    <m/>
    <m/>
    <n v="0"/>
    <n v="0"/>
    <n v="3915"/>
  </r>
  <r>
    <x v="15"/>
    <m/>
    <m/>
    <n v="32.5"/>
    <m/>
    <n v="4777.5"/>
    <m/>
    <n v="4777.5"/>
    <m/>
    <n v="4777.5"/>
    <m/>
    <n v="0"/>
    <m/>
    <m/>
    <n v="4777.5"/>
    <m/>
    <n v="150"/>
    <m/>
    <n v="0"/>
    <n v="150"/>
    <m/>
    <m/>
    <m/>
    <m/>
    <m/>
    <m/>
    <m/>
    <n v="0"/>
    <m/>
    <n v="100"/>
    <m/>
    <m/>
    <m/>
    <m/>
    <m/>
    <m/>
    <n v="0"/>
    <n v="100"/>
    <n v="5027.5"/>
  </r>
  <r>
    <x v="15"/>
    <m/>
    <m/>
    <n v="32.625"/>
    <m/>
    <n v="4844.8100000000004"/>
    <m/>
    <n v="4844.8100000000004"/>
    <m/>
    <n v="4844.8100000000004"/>
    <m/>
    <n v="0"/>
    <m/>
    <m/>
    <n v="4844.8100000000004"/>
    <m/>
    <n v="150"/>
    <m/>
    <n v="0"/>
    <n v="150"/>
    <m/>
    <m/>
    <m/>
    <m/>
    <m/>
    <m/>
    <m/>
    <n v="0"/>
    <m/>
    <n v="100"/>
    <m/>
    <m/>
    <m/>
    <m/>
    <m/>
    <m/>
    <n v="0"/>
    <n v="100"/>
    <n v="5094.8100000000004"/>
  </r>
  <r>
    <x v="15"/>
    <m/>
    <m/>
    <n v="32.25"/>
    <m/>
    <n v="4708.5"/>
    <m/>
    <n v="4708.5"/>
    <m/>
    <n v="4708.5"/>
    <m/>
    <n v="0"/>
    <m/>
    <m/>
    <n v="4708.5"/>
    <m/>
    <n v="150"/>
    <m/>
    <n v="0"/>
    <n v="150"/>
    <m/>
    <m/>
    <m/>
    <m/>
    <m/>
    <m/>
    <m/>
    <n v="0"/>
    <m/>
    <n v="100"/>
    <m/>
    <m/>
    <m/>
    <m/>
    <m/>
    <m/>
    <n v="0"/>
    <n v="100"/>
    <n v="4958.5"/>
  </r>
  <r>
    <x v="15"/>
    <m/>
    <m/>
    <n v="32.5625"/>
    <m/>
    <n v="4648.5"/>
    <m/>
    <n v="4648.5"/>
    <m/>
    <n v="4648.5"/>
    <m/>
    <n v="0"/>
    <m/>
    <m/>
    <n v="4648.5"/>
    <m/>
    <n v="150"/>
    <m/>
    <n v="0"/>
    <n v="150"/>
    <m/>
    <m/>
    <m/>
    <m/>
    <m/>
    <m/>
    <m/>
    <n v="0"/>
    <m/>
    <n v="100"/>
    <m/>
    <m/>
    <m/>
    <m/>
    <m/>
    <m/>
    <n v="0"/>
    <n v="100"/>
    <n v="4898.5"/>
  </r>
  <r>
    <x v="15"/>
    <m/>
    <m/>
    <n v="25.25"/>
    <m/>
    <n v="3333"/>
    <m/>
    <n v="3333"/>
    <m/>
    <n v="3333"/>
    <m/>
    <n v="0"/>
    <m/>
    <m/>
    <n v="3333"/>
    <m/>
    <n v="150"/>
    <m/>
    <n v="0"/>
    <n v="150"/>
    <m/>
    <m/>
    <m/>
    <m/>
    <m/>
    <m/>
    <m/>
    <n v="0"/>
    <m/>
    <n v="0"/>
    <m/>
    <m/>
    <m/>
    <m/>
    <m/>
    <m/>
    <n v="0"/>
    <n v="0"/>
    <n v="3483"/>
  </r>
  <r>
    <x v="15"/>
    <m/>
    <m/>
    <n v="29.25"/>
    <m/>
    <n v="3524.63"/>
    <m/>
    <n v="3524.63"/>
    <m/>
    <n v="3524.63"/>
    <m/>
    <n v="0"/>
    <m/>
    <m/>
    <n v="3524.63"/>
    <m/>
    <n v="150"/>
    <m/>
    <n v="0"/>
    <n v="150"/>
    <m/>
    <m/>
    <m/>
    <m/>
    <m/>
    <m/>
    <m/>
    <n v="0"/>
    <m/>
    <n v="0"/>
    <m/>
    <m/>
    <m/>
    <m/>
    <m/>
    <m/>
    <n v="0"/>
    <n v="0"/>
    <n v="3674.63"/>
  </r>
  <r>
    <x v="15"/>
    <m/>
    <m/>
    <n v="26.6875"/>
    <m/>
    <n v="3682.88"/>
    <m/>
    <n v="3682.88"/>
    <m/>
    <n v="3682.88"/>
    <m/>
    <n v="0"/>
    <m/>
    <m/>
    <n v="3682.88"/>
    <m/>
    <n v="150"/>
    <m/>
    <n v="0"/>
    <n v="150"/>
    <m/>
    <m/>
    <m/>
    <m/>
    <m/>
    <m/>
    <m/>
    <n v="0"/>
    <m/>
    <n v="100"/>
    <m/>
    <m/>
    <m/>
    <m/>
    <m/>
    <m/>
    <n v="0"/>
    <n v="100"/>
    <n v="3932.88"/>
  </r>
  <r>
    <x v="15"/>
    <m/>
    <m/>
    <n v="32"/>
    <m/>
    <n v="4160"/>
    <m/>
    <n v="4160"/>
    <m/>
    <n v="4160"/>
    <m/>
    <n v="0"/>
    <m/>
    <m/>
    <n v="4160"/>
    <m/>
    <n v="150"/>
    <m/>
    <n v="0"/>
    <n v="150"/>
    <m/>
    <m/>
    <m/>
    <m/>
    <m/>
    <m/>
    <m/>
    <n v="100"/>
    <m/>
    <n v="100"/>
    <m/>
    <m/>
    <m/>
    <m/>
    <m/>
    <m/>
    <n v="0"/>
    <n v="200"/>
    <n v="4510"/>
  </r>
  <r>
    <x v="15"/>
    <m/>
    <m/>
    <n v="27.625"/>
    <m/>
    <n v="3453.13"/>
    <m/>
    <n v="3453.13"/>
    <m/>
    <n v="3453.13"/>
    <m/>
    <n v="0"/>
    <m/>
    <m/>
    <n v="3453.13"/>
    <m/>
    <n v="150"/>
    <m/>
    <n v="0"/>
    <n v="150"/>
    <m/>
    <m/>
    <m/>
    <m/>
    <m/>
    <m/>
    <m/>
    <n v="0"/>
    <m/>
    <n v="100"/>
    <m/>
    <m/>
    <m/>
    <m/>
    <m/>
    <m/>
    <n v="0"/>
    <n v="100"/>
    <n v="3703.13"/>
  </r>
  <r>
    <x v="15"/>
    <m/>
    <m/>
    <n v="30.375"/>
    <m/>
    <n v="3645"/>
    <m/>
    <n v="3645"/>
    <m/>
    <n v="3645"/>
    <m/>
    <n v="0"/>
    <m/>
    <m/>
    <n v="3645"/>
    <m/>
    <n v="150"/>
    <m/>
    <n v="0"/>
    <n v="150"/>
    <m/>
    <m/>
    <m/>
    <m/>
    <m/>
    <m/>
    <m/>
    <n v="0"/>
    <m/>
    <n v="100"/>
    <m/>
    <m/>
    <m/>
    <m/>
    <m/>
    <m/>
    <n v="0"/>
    <n v="100"/>
    <n v="3895"/>
  </r>
  <r>
    <x v="15"/>
    <m/>
    <m/>
    <n v="28.625"/>
    <m/>
    <n v="3721.25"/>
    <m/>
    <n v="3721.25"/>
    <m/>
    <n v="3721.25"/>
    <m/>
    <n v="0"/>
    <m/>
    <m/>
    <n v="3721.25"/>
    <m/>
    <n v="150"/>
    <m/>
    <n v="0"/>
    <n v="150"/>
    <m/>
    <m/>
    <m/>
    <m/>
    <m/>
    <m/>
    <m/>
    <n v="0"/>
    <m/>
    <n v="100"/>
    <m/>
    <m/>
    <m/>
    <m/>
    <m/>
    <m/>
    <n v="0"/>
    <n v="100"/>
    <n v="3971.25"/>
  </r>
  <r>
    <x v="15"/>
    <m/>
    <m/>
    <n v="32.5625"/>
    <m/>
    <n v="3690"/>
    <m/>
    <n v="3690"/>
    <m/>
    <n v="3690"/>
    <m/>
    <n v="0"/>
    <m/>
    <m/>
    <n v="3690"/>
    <m/>
    <n v="150"/>
    <m/>
    <n v="0"/>
    <n v="150"/>
    <m/>
    <m/>
    <m/>
    <m/>
    <m/>
    <m/>
    <m/>
    <n v="0"/>
    <m/>
    <n v="100"/>
    <m/>
    <m/>
    <m/>
    <m/>
    <m/>
    <m/>
    <n v="0"/>
    <n v="100"/>
    <n v="3940"/>
  </r>
  <r>
    <x v="15"/>
    <m/>
    <m/>
    <n v="28"/>
    <m/>
    <n v="3360"/>
    <m/>
    <n v="3360"/>
    <m/>
    <n v="3360"/>
    <m/>
    <n v="0"/>
    <m/>
    <m/>
    <n v="3360"/>
    <m/>
    <n v="150"/>
    <m/>
    <n v="0"/>
    <n v="150"/>
    <m/>
    <m/>
    <m/>
    <m/>
    <m/>
    <m/>
    <m/>
    <n v="0"/>
    <m/>
    <n v="100"/>
    <m/>
    <m/>
    <m/>
    <m/>
    <m/>
    <m/>
    <n v="0"/>
    <n v="100"/>
    <n v="3610"/>
  </r>
  <r>
    <x v="15"/>
    <m/>
    <m/>
    <n v="23"/>
    <m/>
    <n v="0"/>
    <m/>
    <n v="0"/>
    <m/>
    <n v="0"/>
    <m/>
    <n v="0"/>
    <m/>
    <m/>
    <n v="0"/>
    <m/>
    <n v="150"/>
    <m/>
    <n v="0"/>
    <n v="150"/>
    <m/>
    <m/>
    <m/>
    <m/>
    <m/>
    <m/>
    <m/>
    <n v="0"/>
    <m/>
    <n v="100"/>
    <m/>
    <m/>
    <m/>
    <m/>
    <m/>
    <m/>
    <n v="0"/>
    <n v="100"/>
    <n v="250"/>
  </r>
  <r>
    <x v="16"/>
    <m/>
    <m/>
    <n v="29.94"/>
    <n v="7.9400000000000013"/>
    <m/>
    <m/>
    <n v="0"/>
    <d v="1906-10-15T00:00:00"/>
    <n v="2480"/>
    <n v="120"/>
    <n v="952.80000000000018"/>
    <n v="440"/>
    <n v="1445"/>
    <n v="5317.8"/>
    <m/>
    <m/>
    <m/>
    <m/>
    <n v="0"/>
    <n v="180"/>
    <m/>
    <m/>
    <m/>
    <m/>
    <m/>
    <m/>
    <n v="300"/>
    <m/>
    <n v="200"/>
    <m/>
    <m/>
    <m/>
    <m/>
    <m/>
    <m/>
    <n v="0"/>
    <n v="680"/>
    <n v="5997.8"/>
  </r>
  <r>
    <x v="16"/>
    <m/>
    <m/>
    <n v="25.25"/>
    <n v="3.25"/>
    <m/>
    <m/>
    <n v="0"/>
    <d v="1906-10-15T00:00:00"/>
    <n v="2480"/>
    <n v="120"/>
    <n v="390"/>
    <n v="440"/>
    <n v="1354"/>
    <n v="4664"/>
    <m/>
    <m/>
    <m/>
    <m/>
    <n v="0"/>
    <n v="160"/>
    <m/>
    <m/>
    <m/>
    <m/>
    <m/>
    <m/>
    <m/>
    <m/>
    <n v="200"/>
    <m/>
    <m/>
    <m/>
    <m/>
    <m/>
    <m/>
    <n v="0"/>
    <n v="360"/>
    <n v="5024"/>
  </r>
  <r>
    <x v="16"/>
    <m/>
    <m/>
    <n v="27.13"/>
    <n v="5.129999999999999"/>
    <m/>
    <m/>
    <n v="0"/>
    <d v="1906-10-15T00:00:00"/>
    <n v="2480"/>
    <n v="120"/>
    <n v="615.59999999999991"/>
    <n v="440"/>
    <n v="1536"/>
    <n v="5071.6000000000004"/>
    <m/>
    <m/>
    <m/>
    <m/>
    <n v="0"/>
    <n v="200"/>
    <m/>
    <n v="50"/>
    <m/>
    <m/>
    <m/>
    <m/>
    <m/>
    <m/>
    <n v="200"/>
    <m/>
    <m/>
    <m/>
    <m/>
    <m/>
    <m/>
    <n v="0"/>
    <n v="450"/>
    <n v="5521.6"/>
  </r>
  <r>
    <x v="16"/>
    <m/>
    <m/>
    <n v="28.38"/>
    <n v="6.379999999999999"/>
    <m/>
    <m/>
    <n v="0"/>
    <d v="1906-10-15T00:00:00"/>
    <n v="2480"/>
    <n v="120"/>
    <n v="765.59999999999991"/>
    <n v="440"/>
    <n v="1000"/>
    <n v="4685.6000000000004"/>
    <m/>
    <m/>
    <m/>
    <m/>
    <n v="0"/>
    <n v="200"/>
    <m/>
    <m/>
    <m/>
    <m/>
    <m/>
    <m/>
    <n v="300"/>
    <m/>
    <n v="200"/>
    <m/>
    <m/>
    <m/>
    <m/>
    <m/>
    <m/>
    <n v="0"/>
    <n v="700"/>
    <n v="5385.6"/>
  </r>
  <r>
    <x v="16"/>
    <m/>
    <m/>
    <n v="29.38"/>
    <n v="7.379999999999999"/>
    <m/>
    <m/>
    <n v="0"/>
    <d v="1906-10-15T00:00:00"/>
    <n v="2480"/>
    <n v="120"/>
    <n v="885.59999999999991"/>
    <n v="440"/>
    <n v="780"/>
    <n v="4585.6000000000004"/>
    <m/>
    <m/>
    <m/>
    <m/>
    <n v="0"/>
    <n v="120"/>
    <m/>
    <m/>
    <m/>
    <m/>
    <m/>
    <m/>
    <m/>
    <m/>
    <n v="200"/>
    <m/>
    <m/>
    <m/>
    <m/>
    <m/>
    <m/>
    <n v="0"/>
    <n v="320"/>
    <n v="4905.6000000000004"/>
  </r>
  <r>
    <x v="16"/>
    <m/>
    <m/>
    <n v="32.19"/>
    <n v="10.189999999999998"/>
    <m/>
    <m/>
    <n v="0"/>
    <d v="1906-10-15T00:00:00"/>
    <n v="2480"/>
    <n v="120"/>
    <n v="1222.7999999999997"/>
    <n v="440"/>
    <n v="780"/>
    <n v="4922.7999999999993"/>
    <m/>
    <m/>
    <m/>
    <m/>
    <n v="0"/>
    <n v="140"/>
    <m/>
    <m/>
    <m/>
    <m/>
    <m/>
    <m/>
    <m/>
    <m/>
    <n v="200"/>
    <m/>
    <m/>
    <m/>
    <m/>
    <m/>
    <m/>
    <n v="0"/>
    <n v="340"/>
    <n v="5262.7999999999993"/>
  </r>
  <r>
    <x v="16"/>
    <m/>
    <m/>
    <n v="25.56"/>
    <n v="3.5599999999999987"/>
    <m/>
    <m/>
    <n v="0"/>
    <d v="1906-10-15T00:00:00"/>
    <n v="2480"/>
    <n v="120"/>
    <n v="427.19999999999982"/>
    <n v="440"/>
    <n v="780"/>
    <n v="4127.2"/>
    <m/>
    <m/>
    <m/>
    <m/>
    <n v="0"/>
    <n v="140"/>
    <m/>
    <m/>
    <m/>
    <m/>
    <m/>
    <m/>
    <m/>
    <m/>
    <n v="100"/>
    <m/>
    <m/>
    <m/>
    <m/>
    <m/>
    <m/>
    <n v="0"/>
    <n v="240"/>
    <n v="4367.2"/>
  </r>
  <r>
    <x v="17"/>
    <m/>
    <m/>
    <n v="29.94"/>
    <m/>
    <m/>
    <n v="170"/>
    <n v="5089.8"/>
    <m/>
    <n v="5089.8"/>
    <m/>
    <n v="0"/>
    <m/>
    <m/>
    <n v="5089.8"/>
    <m/>
    <m/>
    <m/>
    <m/>
    <n v="0"/>
    <n v="120"/>
    <m/>
    <m/>
    <m/>
    <m/>
    <m/>
    <m/>
    <m/>
    <m/>
    <n v="200"/>
    <m/>
    <m/>
    <m/>
    <m/>
    <m/>
    <m/>
    <n v="0"/>
    <n v="320"/>
    <n v="5409.8"/>
  </r>
  <r>
    <x v="17"/>
    <m/>
    <m/>
    <n v="34.75"/>
    <m/>
    <m/>
    <n v="160"/>
    <n v="5560"/>
    <m/>
    <n v="5560"/>
    <m/>
    <n v="0"/>
    <m/>
    <m/>
    <n v="5560"/>
    <m/>
    <m/>
    <m/>
    <m/>
    <n v="0"/>
    <n v="40"/>
    <m/>
    <m/>
    <m/>
    <m/>
    <m/>
    <m/>
    <n v="300"/>
    <m/>
    <n v="200"/>
    <m/>
    <m/>
    <m/>
    <m/>
    <m/>
    <m/>
    <n v="0"/>
    <n v="540"/>
    <n v="6100"/>
  </r>
  <r>
    <x v="17"/>
    <m/>
    <m/>
    <n v="26.75"/>
    <m/>
    <m/>
    <n v="170"/>
    <n v="4547.5"/>
    <m/>
    <n v="4547.5"/>
    <m/>
    <n v="0"/>
    <m/>
    <m/>
    <n v="4547.5"/>
    <m/>
    <m/>
    <m/>
    <m/>
    <n v="0"/>
    <n v="40"/>
    <m/>
    <m/>
    <m/>
    <m/>
    <m/>
    <m/>
    <m/>
    <m/>
    <n v="200"/>
    <m/>
    <m/>
    <m/>
    <m/>
    <m/>
    <m/>
    <n v="0"/>
    <n v="240"/>
    <n v="4787.5"/>
  </r>
  <r>
    <x v="17"/>
    <m/>
    <m/>
    <n v="27.5"/>
    <m/>
    <m/>
    <n v="160"/>
    <n v="4400"/>
    <m/>
    <n v="4400"/>
    <m/>
    <n v="0"/>
    <m/>
    <m/>
    <n v="4400"/>
    <m/>
    <m/>
    <m/>
    <m/>
    <n v="0"/>
    <n v="80"/>
    <m/>
    <m/>
    <m/>
    <m/>
    <m/>
    <m/>
    <m/>
    <m/>
    <n v="200"/>
    <m/>
    <m/>
    <m/>
    <m/>
    <m/>
    <m/>
    <n v="0"/>
    <n v="280"/>
    <n v="4680"/>
  </r>
  <r>
    <x v="17"/>
    <m/>
    <m/>
    <n v="27.63"/>
    <m/>
    <m/>
    <n v="160"/>
    <n v="4420.8"/>
    <m/>
    <n v="4420.8"/>
    <m/>
    <n v="0"/>
    <m/>
    <m/>
    <n v="4420.8"/>
    <m/>
    <m/>
    <m/>
    <m/>
    <n v="0"/>
    <n v="100"/>
    <m/>
    <m/>
    <m/>
    <m/>
    <m/>
    <m/>
    <m/>
    <m/>
    <n v="200"/>
    <m/>
    <m/>
    <m/>
    <m/>
    <m/>
    <m/>
    <n v="0"/>
    <n v="300"/>
    <n v="4720.8"/>
  </r>
  <r>
    <x v="17"/>
    <m/>
    <m/>
    <n v="27.06"/>
    <m/>
    <m/>
    <n v="160"/>
    <n v="4329.5999999999995"/>
    <m/>
    <n v="4329.5999999999995"/>
    <m/>
    <n v="0"/>
    <m/>
    <m/>
    <n v="4329.5999999999995"/>
    <m/>
    <m/>
    <m/>
    <m/>
    <n v="0"/>
    <n v="0"/>
    <m/>
    <m/>
    <m/>
    <m/>
    <m/>
    <m/>
    <m/>
    <m/>
    <n v="100"/>
    <m/>
    <m/>
    <m/>
    <m/>
    <m/>
    <m/>
    <n v="0"/>
    <n v="100"/>
    <n v="4429.5999999999995"/>
  </r>
  <r>
    <x v="17"/>
    <m/>
    <m/>
    <n v="26"/>
    <m/>
    <m/>
    <n v="160"/>
    <n v="4160"/>
    <m/>
    <n v="4160"/>
    <m/>
    <n v="0"/>
    <m/>
    <m/>
    <n v="4160"/>
    <m/>
    <m/>
    <m/>
    <m/>
    <n v="0"/>
    <n v="40"/>
    <m/>
    <m/>
    <m/>
    <m/>
    <m/>
    <m/>
    <m/>
    <m/>
    <n v="0"/>
    <m/>
    <m/>
    <m/>
    <m/>
    <m/>
    <m/>
    <n v="0"/>
    <n v="40"/>
    <n v="4200"/>
  </r>
  <r>
    <x v="17"/>
    <m/>
    <m/>
    <n v="31"/>
    <m/>
    <m/>
    <n v="150"/>
    <n v="4650"/>
    <m/>
    <n v="4650"/>
    <m/>
    <n v="0"/>
    <m/>
    <m/>
    <n v="4650"/>
    <m/>
    <m/>
    <m/>
    <m/>
    <n v="0"/>
    <n v="0"/>
    <m/>
    <d v="1901-05-14T00:00:00"/>
    <m/>
    <m/>
    <m/>
    <m/>
    <m/>
    <m/>
    <n v="200"/>
    <m/>
    <m/>
    <m/>
    <m/>
    <m/>
    <m/>
    <n v="0"/>
    <n v="700"/>
    <n v="5350"/>
  </r>
  <r>
    <x v="17"/>
    <m/>
    <m/>
    <n v="27.31"/>
    <m/>
    <m/>
    <n v="140"/>
    <n v="3823.3999999999996"/>
    <m/>
    <n v="3823.3999999999996"/>
    <m/>
    <n v="0"/>
    <m/>
    <m/>
    <n v="3823.3999999999996"/>
    <m/>
    <m/>
    <m/>
    <m/>
    <n v="0"/>
    <n v="200"/>
    <m/>
    <m/>
    <m/>
    <m/>
    <m/>
    <m/>
    <m/>
    <m/>
    <n v="0"/>
    <m/>
    <m/>
    <m/>
    <m/>
    <m/>
    <m/>
    <n v="0"/>
    <n v="200"/>
    <n v="4023.3999999999996"/>
  </r>
  <r>
    <x v="17"/>
    <m/>
    <m/>
    <n v="28.38"/>
    <m/>
    <m/>
    <n v="150"/>
    <n v="4257"/>
    <m/>
    <n v="4257"/>
    <m/>
    <n v="0"/>
    <m/>
    <m/>
    <n v="4257"/>
    <m/>
    <m/>
    <m/>
    <m/>
    <n v="0"/>
    <n v="0"/>
    <m/>
    <m/>
    <m/>
    <m/>
    <m/>
    <m/>
    <m/>
    <m/>
    <n v="0"/>
    <m/>
    <m/>
    <m/>
    <m/>
    <m/>
    <m/>
    <n v="0"/>
    <n v="0"/>
    <n v="4257"/>
  </r>
  <r>
    <x v="17"/>
    <m/>
    <m/>
    <n v="28.31"/>
    <m/>
    <m/>
    <n v="155"/>
    <n v="4388.05"/>
    <m/>
    <n v="4388.05"/>
    <m/>
    <n v="0"/>
    <m/>
    <m/>
    <n v="4388.05"/>
    <m/>
    <m/>
    <m/>
    <m/>
    <n v="0"/>
    <n v="200"/>
    <m/>
    <m/>
    <m/>
    <m/>
    <m/>
    <m/>
    <m/>
    <m/>
    <n v="200"/>
    <m/>
    <m/>
    <m/>
    <m/>
    <m/>
    <m/>
    <n v="0"/>
    <n v="400"/>
    <n v="4788.05"/>
  </r>
  <r>
    <x v="17"/>
    <m/>
    <m/>
    <n v="31.06"/>
    <m/>
    <m/>
    <n v="165"/>
    <n v="5124.8999999999996"/>
    <m/>
    <n v="5124.8999999999996"/>
    <m/>
    <n v="0"/>
    <m/>
    <m/>
    <n v="5124.8999999999996"/>
    <m/>
    <m/>
    <m/>
    <m/>
    <n v="0"/>
    <n v="160"/>
    <m/>
    <m/>
    <m/>
    <m/>
    <m/>
    <m/>
    <m/>
    <m/>
    <n v="200"/>
    <m/>
    <m/>
    <m/>
    <m/>
    <m/>
    <m/>
    <n v="0"/>
    <n v="360"/>
    <n v="5484.9"/>
  </r>
  <r>
    <x v="17"/>
    <m/>
    <m/>
    <n v="37.630000000000003"/>
    <m/>
    <m/>
    <n v="180"/>
    <n v="6773.4000000000005"/>
    <m/>
    <n v="6773.4000000000005"/>
    <m/>
    <n v="0"/>
    <m/>
    <m/>
    <n v="6773.4000000000005"/>
    <m/>
    <m/>
    <m/>
    <m/>
    <n v="0"/>
    <n v="40"/>
    <m/>
    <m/>
    <m/>
    <m/>
    <m/>
    <m/>
    <n v="300"/>
    <m/>
    <n v="200"/>
    <m/>
    <m/>
    <m/>
    <m/>
    <m/>
    <m/>
    <n v="0"/>
    <n v="540"/>
    <n v="7313.4000000000005"/>
  </r>
  <r>
    <x v="3"/>
    <m/>
    <m/>
    <n v="36.31"/>
    <n v="14.310000000000002"/>
    <m/>
    <m/>
    <n v="0"/>
    <n v="2480"/>
    <n v="2480"/>
    <n v="120"/>
    <n v="1717.2000000000003"/>
    <n v="1320"/>
    <n v="1500"/>
    <n v="7017.2000000000007"/>
    <m/>
    <m/>
    <m/>
    <m/>
    <n v="0"/>
    <n v="180"/>
    <m/>
    <n v="0"/>
    <m/>
    <m/>
    <m/>
    <m/>
    <m/>
    <m/>
    <n v="0"/>
    <m/>
    <m/>
    <m/>
    <n v="330"/>
    <m/>
    <m/>
    <n v="330"/>
    <n v="180"/>
    <n v="6867.2000000000007"/>
  </r>
  <r>
    <x v="3"/>
    <m/>
    <m/>
    <n v="13.13"/>
    <n v="-8.8699999999999992"/>
    <m/>
    <m/>
    <n v="0"/>
    <n v="2480"/>
    <n v="2480"/>
    <m/>
    <n v="-2136.863636363636"/>
    <n v="1320"/>
    <n v="1500"/>
    <n v="3163.136363636364"/>
    <m/>
    <m/>
    <m/>
    <m/>
    <n v="0"/>
    <n v="200"/>
    <m/>
    <n v="0"/>
    <m/>
    <m/>
    <m/>
    <m/>
    <m/>
    <m/>
    <n v="0"/>
    <m/>
    <m/>
    <m/>
    <m/>
    <n v="0"/>
    <m/>
    <n v="0"/>
    <n v="200"/>
    <n v="3363.136363636364"/>
  </r>
  <r>
    <x v="7"/>
    <m/>
    <m/>
    <n v="39.44"/>
    <n v="17.439999999999998"/>
    <m/>
    <m/>
    <n v="0"/>
    <n v="2480"/>
    <n v="2480"/>
    <n v="120"/>
    <n v="2092.7999999999997"/>
    <n v="1320"/>
    <n v="1500"/>
    <n v="7392.7999999999993"/>
    <m/>
    <m/>
    <m/>
    <m/>
    <n v="0"/>
    <n v="180"/>
    <m/>
    <n v="0"/>
    <m/>
    <m/>
    <m/>
    <m/>
    <m/>
    <m/>
    <n v="0"/>
    <m/>
    <m/>
    <m/>
    <n v="330"/>
    <m/>
    <m/>
    <n v="330"/>
    <n v="180"/>
    <n v="7242.7999999999993"/>
  </r>
  <r>
    <x v="4"/>
    <m/>
    <m/>
    <n v="21.44"/>
    <n v="-0.55999999999999872"/>
    <m/>
    <m/>
    <n v="0"/>
    <n v="3500"/>
    <n v="3500"/>
    <n v="120"/>
    <n v="-67.199999999999847"/>
    <n v="1200"/>
    <n v="800"/>
    <n v="5432.8"/>
    <m/>
    <m/>
    <m/>
    <m/>
    <n v="0"/>
    <n v="40"/>
    <m/>
    <n v="50"/>
    <m/>
    <m/>
    <m/>
    <m/>
    <m/>
    <m/>
    <n v="0"/>
    <m/>
    <m/>
    <m/>
    <m/>
    <m/>
    <m/>
    <n v="0"/>
    <n v="90"/>
    <n v="5522.8"/>
  </r>
  <r>
    <x v="18"/>
    <m/>
    <m/>
    <n v="22"/>
    <n v="0"/>
    <m/>
    <m/>
    <n v="0"/>
    <n v="2480"/>
    <n v="2480"/>
    <n v="120"/>
    <n v="0"/>
    <n v="440"/>
    <n v="980"/>
    <n v="3900"/>
    <m/>
    <m/>
    <m/>
    <m/>
    <n v="0"/>
    <n v="40"/>
    <m/>
    <n v="50"/>
    <m/>
    <m/>
    <m/>
    <m/>
    <m/>
    <m/>
    <n v="200"/>
    <m/>
    <m/>
    <m/>
    <m/>
    <n v="0"/>
    <m/>
    <n v="0"/>
    <n v="290"/>
    <n v="4190"/>
  </r>
  <r>
    <x v="2"/>
    <m/>
    <m/>
    <n v="22"/>
    <n v="0"/>
    <m/>
    <m/>
    <n v="0"/>
    <n v="3500"/>
    <n v="3500"/>
    <n v="120"/>
    <n v="0"/>
    <n v="900"/>
    <n v="700"/>
    <n v="5100"/>
    <m/>
    <m/>
    <m/>
    <m/>
    <n v="0"/>
    <n v="40"/>
    <m/>
    <n v="0"/>
    <m/>
    <m/>
    <m/>
    <m/>
    <m/>
    <m/>
    <n v="200"/>
    <m/>
    <m/>
    <m/>
    <m/>
    <n v="0"/>
    <m/>
    <n v="0"/>
    <n v="240"/>
    <n v="5340"/>
  </r>
  <r>
    <x v="19"/>
    <m/>
    <m/>
    <n v="25.56"/>
    <n v="3.5599999999999987"/>
    <m/>
    <m/>
    <n v="0"/>
    <n v="2500"/>
    <n v="2500"/>
    <n v="120"/>
    <n v="427.19999999999982"/>
    <n v="1800"/>
    <n v="1500"/>
    <n v="6227.2"/>
    <m/>
    <m/>
    <m/>
    <m/>
    <n v="0"/>
    <n v="40"/>
    <m/>
    <n v="50"/>
    <m/>
    <m/>
    <m/>
    <m/>
    <n v="0.5"/>
    <m/>
    <n v="200"/>
    <m/>
    <m/>
    <m/>
    <n v="380"/>
    <m/>
    <m/>
    <n v="380"/>
    <n v="290.5"/>
    <n v="6137.7"/>
  </r>
  <r>
    <x v="20"/>
    <m/>
    <m/>
    <n v="22"/>
    <n v="0"/>
    <m/>
    <m/>
    <n v="0"/>
    <n v="40000"/>
    <n v="40000"/>
    <n v="120"/>
    <n v="0"/>
    <n v="12000"/>
    <n v="10500"/>
    <n v="62500"/>
    <m/>
    <m/>
    <m/>
    <m/>
    <n v="0"/>
    <n v="200"/>
    <m/>
    <n v="2800"/>
    <m/>
    <m/>
    <m/>
    <m/>
    <m/>
    <m/>
    <n v="200"/>
    <m/>
    <m/>
    <m/>
    <m/>
    <n v="0"/>
    <m/>
    <n v="0"/>
    <n v="3200"/>
    <n v="65700"/>
  </r>
  <r>
    <x v="20"/>
    <m/>
    <m/>
    <n v="0"/>
    <m/>
    <m/>
    <m/>
    <n v="0"/>
    <n v="3500"/>
    <n v="3500"/>
    <n v="120"/>
    <n v="0"/>
    <m/>
    <m/>
    <n v="3500"/>
    <m/>
    <m/>
    <m/>
    <m/>
    <n v="0"/>
    <n v="0"/>
    <m/>
    <m/>
    <m/>
    <m/>
    <m/>
    <m/>
    <m/>
    <m/>
    <n v="0"/>
    <m/>
    <m/>
    <m/>
    <m/>
    <n v="0"/>
    <m/>
    <n v="0"/>
    <n v="0"/>
    <n v="3500"/>
  </r>
  <r>
    <x v="20"/>
    <m/>
    <m/>
    <n v="26.13"/>
    <n v="4.129999999999999"/>
    <m/>
    <m/>
    <n v="0"/>
    <n v="2480"/>
    <n v="2480"/>
    <n v="120"/>
    <n v="495.59999999999991"/>
    <n v="2140"/>
    <n v="2380"/>
    <n v="7495.6"/>
    <m/>
    <m/>
    <m/>
    <m/>
    <n v="0"/>
    <n v="200"/>
    <m/>
    <n v="50"/>
    <m/>
    <m/>
    <m/>
    <m/>
    <m/>
    <m/>
    <n v="200"/>
    <m/>
    <m/>
    <m/>
    <m/>
    <n v="0"/>
    <m/>
    <n v="0"/>
    <n v="450"/>
    <n v="7945.6"/>
  </r>
  <r>
    <x v="20"/>
    <m/>
    <m/>
    <n v="26.81"/>
    <n v="4.8099999999999987"/>
    <m/>
    <m/>
    <n v="0"/>
    <n v="2480"/>
    <n v="2480"/>
    <n v="120"/>
    <n v="577.19999999999982"/>
    <n v="2140"/>
    <n v="2380"/>
    <n v="7577.2"/>
    <m/>
    <m/>
    <m/>
    <m/>
    <n v="0"/>
    <n v="160"/>
    <m/>
    <n v="50"/>
    <m/>
    <m/>
    <m/>
    <m/>
    <m/>
    <m/>
    <n v="200"/>
    <m/>
    <m/>
    <m/>
    <m/>
    <n v="0"/>
    <m/>
    <n v="0"/>
    <n v="410"/>
    <n v="7987.2"/>
  </r>
  <r>
    <x v="19"/>
    <m/>
    <m/>
    <n v="22"/>
    <n v="0"/>
    <m/>
    <m/>
    <n v="0"/>
    <n v="7420"/>
    <n v="7420"/>
    <n v="120"/>
    <n v="0"/>
    <n v="7000"/>
    <n v="1280"/>
    <n v="15700"/>
    <m/>
    <m/>
    <m/>
    <m/>
    <n v="0"/>
    <n v="180"/>
    <m/>
    <n v="100"/>
    <m/>
    <m/>
    <m/>
    <m/>
    <m/>
    <m/>
    <n v="200"/>
    <m/>
    <m/>
    <m/>
    <m/>
    <n v="0"/>
    <m/>
    <n v="0"/>
    <n v="480"/>
    <n v="16180"/>
  </r>
  <r>
    <x v="21"/>
    <m/>
    <m/>
    <n v="27"/>
    <n v="5"/>
    <m/>
    <m/>
    <n v="0"/>
    <n v="2480"/>
    <n v="2480"/>
    <n v="120"/>
    <n v="600"/>
    <n v="1440"/>
    <n v="1380"/>
    <n v="5900"/>
    <m/>
    <m/>
    <m/>
    <m/>
    <n v="0"/>
    <n v="200"/>
    <m/>
    <n v="50"/>
    <m/>
    <m/>
    <m/>
    <m/>
    <m/>
    <m/>
    <n v="200"/>
    <m/>
    <m/>
    <m/>
    <m/>
    <n v="0"/>
    <m/>
    <n v="0"/>
    <n v="450"/>
    <n v="6350"/>
  </r>
  <r>
    <x v="22"/>
    <m/>
    <m/>
    <n v="31"/>
    <n v="9"/>
    <m/>
    <m/>
    <n v="0"/>
    <n v="2480"/>
    <n v="2480"/>
    <n v="120"/>
    <n v="1080"/>
    <n v="1440"/>
    <n v="1580"/>
    <n v="6580"/>
    <m/>
    <m/>
    <m/>
    <m/>
    <n v="0"/>
    <n v="200"/>
    <m/>
    <n v="50"/>
    <m/>
    <m/>
    <m/>
    <m/>
    <m/>
    <m/>
    <n v="200"/>
    <m/>
    <m/>
    <m/>
    <m/>
    <n v="0"/>
    <m/>
    <n v="0"/>
    <n v="450"/>
    <n v="7030"/>
  </r>
  <r>
    <x v="23"/>
    <m/>
    <m/>
    <n v="22.38"/>
    <n v="0.37999999999999901"/>
    <m/>
    <m/>
    <n v="0"/>
    <n v="2480"/>
    <n v="2480"/>
    <n v="120"/>
    <n v="45.599999999999881"/>
    <n v="2320"/>
    <n v="1500"/>
    <n v="6345.6"/>
    <m/>
    <m/>
    <m/>
    <m/>
    <n v="0"/>
    <n v="200"/>
    <m/>
    <n v="0"/>
    <m/>
    <m/>
    <m/>
    <m/>
    <m/>
    <m/>
    <n v="200"/>
    <m/>
    <m/>
    <m/>
    <n v="120"/>
    <m/>
    <m/>
    <n v="120"/>
    <n v="400"/>
    <n v="6625.6"/>
  </r>
  <r>
    <x v="2"/>
    <m/>
    <m/>
    <n v="24.38"/>
    <n v="2.379999999999999"/>
    <m/>
    <m/>
    <n v="0"/>
    <n v="2480"/>
    <n v="2480"/>
    <n v="120"/>
    <n v="285.59999999999991"/>
    <n v="1440"/>
    <n v="1080"/>
    <n v="5285.6"/>
    <m/>
    <m/>
    <m/>
    <m/>
    <n v="0"/>
    <n v="200"/>
    <m/>
    <n v="50"/>
    <m/>
    <m/>
    <m/>
    <m/>
    <m/>
    <m/>
    <n v="200"/>
    <m/>
    <m/>
    <m/>
    <m/>
    <n v="0"/>
    <m/>
    <n v="0"/>
    <n v="450"/>
    <n v="5735.6"/>
  </r>
  <r>
    <x v="24"/>
    <m/>
    <m/>
    <n v="32.799999999999997"/>
    <n v="10.799999999999997"/>
    <m/>
    <m/>
    <n v="0"/>
    <n v="2480"/>
    <n v="2480"/>
    <n v="120"/>
    <n v="1295.9999999999995"/>
    <n v="1940"/>
    <n v="1880"/>
    <n v="7596"/>
    <m/>
    <m/>
    <m/>
    <m/>
    <n v="0"/>
    <n v="200"/>
    <m/>
    <n v="299.39"/>
    <n v="50"/>
    <m/>
    <m/>
    <m/>
    <m/>
    <m/>
    <n v="0"/>
    <m/>
    <m/>
    <m/>
    <m/>
    <n v="0"/>
    <m/>
    <n v="0"/>
    <n v="549.39"/>
    <n v="8145.39"/>
  </r>
  <r>
    <x v="20"/>
    <m/>
    <m/>
    <n v="26.5"/>
    <n v="4.5"/>
    <m/>
    <m/>
    <n v="0"/>
    <n v="2480"/>
    <n v="2480"/>
    <n v="120"/>
    <n v="540"/>
    <n v="1320"/>
    <n v="2000"/>
    <n v="6340"/>
    <m/>
    <m/>
    <m/>
    <m/>
    <n v="0"/>
    <n v="200"/>
    <m/>
    <n v="50"/>
    <m/>
    <m/>
    <m/>
    <m/>
    <m/>
    <m/>
    <n v="200"/>
    <m/>
    <m/>
    <m/>
    <n v="140"/>
    <m/>
    <m/>
    <n v="140"/>
    <n v="450"/>
    <n v="6650"/>
  </r>
  <r>
    <x v="25"/>
    <m/>
    <m/>
    <n v="28.44"/>
    <n v="6.4400000000000013"/>
    <m/>
    <m/>
    <n v="0"/>
    <n v="2480"/>
    <n v="2480"/>
    <n v="120"/>
    <n v="772.80000000000018"/>
    <n v="1620"/>
    <n v="1000"/>
    <n v="5872.8"/>
    <m/>
    <m/>
    <m/>
    <m/>
    <n v="0"/>
    <n v="200"/>
    <m/>
    <n v="200"/>
    <m/>
    <m/>
    <m/>
    <m/>
    <m/>
    <m/>
    <n v="200"/>
    <m/>
    <m/>
    <m/>
    <n v="77"/>
    <m/>
    <m/>
    <n v="77"/>
    <n v="600"/>
    <n v="6395.8"/>
  </r>
  <r>
    <x v="3"/>
    <m/>
    <m/>
    <n v="26.13"/>
    <n v="4.129999999999999"/>
    <m/>
    <m/>
    <n v="0"/>
    <d v="1906-10-15T00:00:00"/>
    <n v="2480"/>
    <n v="120"/>
    <n v="495.59999999999991"/>
    <n v="2320"/>
    <n v="1500"/>
    <n v="6795.6"/>
    <m/>
    <m/>
    <m/>
    <m/>
    <n v="0"/>
    <n v="200"/>
    <m/>
    <n v="50"/>
    <m/>
    <m/>
    <m/>
    <m/>
    <m/>
    <m/>
    <n v="200"/>
    <m/>
    <m/>
    <m/>
    <n v="240"/>
    <m/>
    <m/>
    <n v="240"/>
    <n v="450"/>
    <n v="7005.6"/>
  </r>
  <r>
    <x v="24"/>
    <m/>
    <m/>
    <n v="34.9"/>
    <n v="12.899999999999999"/>
    <m/>
    <m/>
    <n v="0"/>
    <d v="1906-10-15T00:00:00"/>
    <n v="2480"/>
    <n v="120"/>
    <n v="1547.9999999999998"/>
    <n v="1440"/>
    <n v="1380"/>
    <n v="6848"/>
    <m/>
    <m/>
    <m/>
    <m/>
    <n v="0"/>
    <n v="200"/>
    <m/>
    <n v="0"/>
    <m/>
    <m/>
    <m/>
    <m/>
    <m/>
    <m/>
    <n v="0"/>
    <m/>
    <m/>
    <m/>
    <m/>
    <n v="0"/>
    <m/>
    <n v="0"/>
    <n v="200"/>
    <n v="7048"/>
  </r>
  <r>
    <x v="26"/>
    <m/>
    <m/>
    <n v="26.13"/>
    <n v="4.129999999999999"/>
    <m/>
    <m/>
    <n v="0"/>
    <d v="1906-10-15T00:00:00"/>
    <n v="2480"/>
    <n v="120"/>
    <n v="495.59999999999991"/>
    <n v="1820"/>
    <n v="1500"/>
    <n v="6295.6"/>
    <m/>
    <m/>
    <m/>
    <m/>
    <n v="0"/>
    <n v="200"/>
    <m/>
    <n v="0"/>
    <m/>
    <m/>
    <m/>
    <m/>
    <n v="-0.5"/>
    <m/>
    <n v="200"/>
    <m/>
    <m/>
    <m/>
    <n v="81"/>
    <m/>
    <m/>
    <n v="81"/>
    <n v="399.5"/>
    <n v="6614.1"/>
  </r>
  <r>
    <x v="26"/>
    <m/>
    <m/>
    <n v="30.63"/>
    <n v="8.629999999999999"/>
    <m/>
    <m/>
    <n v="0"/>
    <n v="2480"/>
    <n v="2480"/>
    <n v="120"/>
    <n v="1035.5999999999999"/>
    <n v="1120"/>
    <n v="1500"/>
    <n v="6135.6"/>
    <m/>
    <m/>
    <m/>
    <m/>
    <n v="0"/>
    <n v="200"/>
    <m/>
    <n v="0"/>
    <m/>
    <m/>
    <m/>
    <m/>
    <n v="-0.5"/>
    <m/>
    <n v="200"/>
    <m/>
    <m/>
    <m/>
    <n v="81"/>
    <m/>
    <m/>
    <n v="81"/>
    <n v="399.5"/>
    <n v="6454.1"/>
  </r>
  <r>
    <x v="27"/>
    <m/>
    <m/>
    <n v="29"/>
    <n v="7"/>
    <m/>
    <m/>
    <n v="0"/>
    <n v="2480"/>
    <n v="2480"/>
    <n v="120"/>
    <n v="840"/>
    <n v="920"/>
    <n v="1500"/>
    <n v="5740"/>
    <m/>
    <m/>
    <m/>
    <m/>
    <n v="0"/>
    <n v="200"/>
    <m/>
    <n v="0"/>
    <m/>
    <m/>
    <m/>
    <m/>
    <m/>
    <m/>
    <n v="200"/>
    <m/>
    <m/>
    <m/>
    <n v="135"/>
    <m/>
    <m/>
    <n v="135"/>
    <n v="400"/>
    <n v="6005"/>
  </r>
  <r>
    <x v="17"/>
    <m/>
    <m/>
    <n v="24.38"/>
    <n v="2.379999999999999"/>
    <m/>
    <m/>
    <n v="0"/>
    <n v="2480"/>
    <n v="2480"/>
    <n v="120"/>
    <n v="285.59999999999991"/>
    <n v="540"/>
    <n v="1880"/>
    <n v="5185.6000000000004"/>
    <m/>
    <m/>
    <m/>
    <m/>
    <n v="0"/>
    <n v="200"/>
    <m/>
    <n v="0"/>
    <m/>
    <m/>
    <m/>
    <m/>
    <m/>
    <m/>
    <n v="200"/>
    <m/>
    <m/>
    <m/>
    <m/>
    <n v="0"/>
    <m/>
    <n v="0"/>
    <n v="400"/>
    <n v="5585.6"/>
  </r>
  <r>
    <x v="28"/>
    <m/>
    <m/>
    <n v="23.56"/>
    <n v="1.5599999999999987"/>
    <m/>
    <m/>
    <n v="0"/>
    <n v="3500"/>
    <n v="3500"/>
    <n v="120"/>
    <n v="187.19999999999985"/>
    <n v="1300"/>
    <n v="1000"/>
    <n v="5987.2"/>
    <m/>
    <m/>
    <m/>
    <m/>
    <n v="0"/>
    <n v="180"/>
    <m/>
    <n v="50"/>
    <m/>
    <m/>
    <m/>
    <m/>
    <m/>
    <m/>
    <n v="200"/>
    <m/>
    <m/>
    <m/>
    <m/>
    <n v="0"/>
    <m/>
    <n v="0"/>
    <n v="430"/>
    <n v="6417.2"/>
  </r>
  <r>
    <x v="28"/>
    <m/>
    <m/>
    <n v="22.63"/>
    <n v="0.62999999999999901"/>
    <m/>
    <m/>
    <n v="0"/>
    <n v="3500"/>
    <n v="3500"/>
    <n v="120"/>
    <n v="75.599999999999881"/>
    <n v="2000"/>
    <n v="1950"/>
    <n v="7525.6"/>
    <m/>
    <m/>
    <m/>
    <m/>
    <n v="0"/>
    <n v="180"/>
    <m/>
    <n v="50"/>
    <m/>
    <m/>
    <m/>
    <m/>
    <m/>
    <m/>
    <n v="200"/>
    <m/>
    <m/>
    <m/>
    <m/>
    <n v="0"/>
    <m/>
    <n v="0"/>
    <n v="430"/>
    <n v="7955.6"/>
  </r>
  <r>
    <x v="19"/>
    <m/>
    <m/>
    <n v="19.809999999999999"/>
    <n v="-2.1900000000000013"/>
    <m/>
    <m/>
    <n v="0"/>
    <n v="3500"/>
    <n v="3500"/>
    <n v="120"/>
    <n v="-262.80000000000018"/>
    <n v="1500"/>
    <n v="1500"/>
    <n v="6237.2"/>
    <m/>
    <m/>
    <m/>
    <m/>
    <n v="0"/>
    <n v="200"/>
    <m/>
    <n v="50"/>
    <m/>
    <m/>
    <m/>
    <m/>
    <m/>
    <m/>
    <n v="0"/>
    <m/>
    <m/>
    <m/>
    <m/>
    <n v="0"/>
    <m/>
    <n v="0"/>
    <n v="250"/>
    <n v="6487.2"/>
  </r>
  <r>
    <x v="19"/>
    <m/>
    <m/>
    <n v="22.88"/>
    <n v="0.87999999999999901"/>
    <m/>
    <m/>
    <n v="0"/>
    <n v="3500"/>
    <n v="3500"/>
    <n v="120"/>
    <n v="105.59999999999988"/>
    <n v="1000"/>
    <n v="1000"/>
    <n v="5605.6"/>
    <m/>
    <m/>
    <m/>
    <m/>
    <n v="0"/>
    <n v="40"/>
    <m/>
    <n v="50"/>
    <m/>
    <m/>
    <m/>
    <m/>
    <m/>
    <m/>
    <n v="200"/>
    <m/>
    <m/>
    <m/>
    <m/>
    <n v="0"/>
    <m/>
    <n v="0"/>
    <n v="290"/>
    <n v="5895.6"/>
  </r>
  <r>
    <x v="19"/>
    <m/>
    <m/>
    <n v="25"/>
    <n v="3"/>
    <m/>
    <m/>
    <n v="0"/>
    <n v="3500"/>
    <n v="3500"/>
    <n v="120"/>
    <n v="360"/>
    <n v="1300"/>
    <n v="1000"/>
    <n v="6160"/>
    <m/>
    <m/>
    <m/>
    <m/>
    <n v="0"/>
    <n v="140"/>
    <m/>
    <n v="50"/>
    <m/>
    <m/>
    <m/>
    <m/>
    <m/>
    <m/>
    <n v="100"/>
    <m/>
    <m/>
    <m/>
    <m/>
    <n v="0"/>
    <m/>
    <n v="0"/>
    <n v="290"/>
    <n v="6450"/>
  </r>
  <r>
    <x v="19"/>
    <m/>
    <m/>
    <n v="19.440000000000001"/>
    <n v="-2.5599999999999987"/>
    <m/>
    <m/>
    <n v="0"/>
    <n v="3500"/>
    <n v="3500"/>
    <n v="120"/>
    <n v="-307.19999999999982"/>
    <n v="1500"/>
    <n v="1500"/>
    <n v="6192.8"/>
    <m/>
    <m/>
    <m/>
    <m/>
    <n v="0"/>
    <n v="60"/>
    <m/>
    <n v="50"/>
    <m/>
    <m/>
    <m/>
    <m/>
    <m/>
    <m/>
    <n v="0"/>
    <m/>
    <m/>
    <m/>
    <m/>
    <n v="0"/>
    <m/>
    <n v="0"/>
    <n v="110"/>
    <n v="6302.8"/>
  </r>
  <r>
    <x v="18"/>
    <m/>
    <m/>
    <n v="26.63"/>
    <n v="4.629999999999999"/>
    <m/>
    <m/>
    <n v="0"/>
    <n v="2480"/>
    <n v="2480"/>
    <n v="120"/>
    <n v="555.59999999999991"/>
    <n v="1340"/>
    <n v="1380"/>
    <n v="5755.6"/>
    <m/>
    <m/>
    <m/>
    <m/>
    <n v="0"/>
    <n v="200"/>
    <m/>
    <n v="550"/>
    <m/>
    <m/>
    <m/>
    <m/>
    <m/>
    <m/>
    <n v="200"/>
    <m/>
    <m/>
    <m/>
    <m/>
    <n v="0"/>
    <m/>
    <n v="0"/>
    <n v="950"/>
    <n v="6705.6"/>
  </r>
  <r>
    <x v="18"/>
    <m/>
    <m/>
    <n v="22.25"/>
    <n v="0.25"/>
    <m/>
    <m/>
    <n v="0"/>
    <n v="2480"/>
    <n v="2480"/>
    <n v="120"/>
    <n v="30"/>
    <n v="540"/>
    <n v="1180"/>
    <n v="4230"/>
    <m/>
    <m/>
    <m/>
    <m/>
    <n v="0"/>
    <n v="200"/>
    <m/>
    <n v="200"/>
    <m/>
    <m/>
    <m/>
    <m/>
    <m/>
    <m/>
    <n v="200"/>
    <m/>
    <m/>
    <m/>
    <m/>
    <n v="0"/>
    <m/>
    <n v="0"/>
    <n v="600"/>
    <n v="4830"/>
  </r>
  <r>
    <x v="18"/>
    <m/>
    <m/>
    <n v="22"/>
    <n v="0"/>
    <m/>
    <m/>
    <n v="0"/>
    <n v="2480"/>
    <n v="2480"/>
    <n v="120"/>
    <n v="0"/>
    <n v="540"/>
    <n v="1080"/>
    <n v="4100"/>
    <m/>
    <m/>
    <m/>
    <m/>
    <n v="0"/>
    <n v="100"/>
    <m/>
    <n v="250"/>
    <m/>
    <m/>
    <m/>
    <m/>
    <m/>
    <m/>
    <n v="200"/>
    <m/>
    <m/>
    <m/>
    <m/>
    <n v="0"/>
    <m/>
    <n v="0"/>
    <n v="550"/>
    <n v="4650"/>
  </r>
  <r>
    <x v="18"/>
    <m/>
    <m/>
    <n v="22"/>
    <n v="0"/>
    <m/>
    <m/>
    <n v="0"/>
    <n v="2480"/>
    <n v="2480"/>
    <n v="120"/>
    <n v="0"/>
    <n v="740"/>
    <n v="1080"/>
    <n v="4300"/>
    <m/>
    <m/>
    <m/>
    <m/>
    <n v="0"/>
    <n v="40"/>
    <m/>
    <n v="250"/>
    <m/>
    <m/>
    <m/>
    <m/>
    <m/>
    <m/>
    <n v="200"/>
    <m/>
    <m/>
    <m/>
    <m/>
    <n v="0"/>
    <m/>
    <n v="0"/>
    <n v="490"/>
    <n v="4790"/>
  </r>
  <r>
    <x v="29"/>
    <m/>
    <m/>
    <n v="22.75"/>
    <n v="0.75"/>
    <m/>
    <m/>
    <n v="0"/>
    <n v="2480"/>
    <n v="2480"/>
    <n v="120"/>
    <n v="90"/>
    <n v="740"/>
    <n v="1280"/>
    <n v="4590"/>
    <m/>
    <m/>
    <m/>
    <m/>
    <n v="0"/>
    <n v="40"/>
    <m/>
    <n v="100"/>
    <m/>
    <m/>
    <m/>
    <m/>
    <m/>
    <m/>
    <n v="0"/>
    <n v="228"/>
    <m/>
    <m/>
    <m/>
    <n v="0"/>
    <m/>
    <n v="0"/>
    <n v="368"/>
    <n v="4958"/>
  </r>
  <r>
    <x v="29"/>
    <m/>
    <m/>
    <n v="24.63"/>
    <n v="2.629999999999999"/>
    <m/>
    <m/>
    <n v="0"/>
    <n v="2480"/>
    <n v="2480"/>
    <n v="120"/>
    <n v="315.59999999999991"/>
    <n v="540"/>
    <n v="680"/>
    <n v="4015.6"/>
    <m/>
    <m/>
    <m/>
    <m/>
    <n v="0"/>
    <n v="100"/>
    <m/>
    <n v="50"/>
    <m/>
    <m/>
    <m/>
    <m/>
    <m/>
    <m/>
    <n v="200"/>
    <m/>
    <m/>
    <m/>
    <m/>
    <n v="0"/>
    <m/>
    <n v="0"/>
    <n v="350"/>
    <n v="4365.6000000000004"/>
  </r>
  <r>
    <x v="9"/>
    <m/>
    <m/>
    <n v="33.880000000000003"/>
    <n v="11.880000000000003"/>
    <m/>
    <m/>
    <n v="0"/>
    <n v="2480"/>
    <n v="2480"/>
    <n v="120"/>
    <n v="1425.6000000000004"/>
    <n v="740"/>
    <n v="1080"/>
    <n v="5725.6"/>
    <m/>
    <m/>
    <m/>
    <m/>
    <n v="0"/>
    <n v="200"/>
    <m/>
    <n v="0"/>
    <m/>
    <m/>
    <m/>
    <m/>
    <m/>
    <m/>
    <n v="351.4"/>
    <m/>
    <m/>
    <m/>
    <m/>
    <n v="0"/>
    <m/>
    <n v="0"/>
    <n v="551.4"/>
    <n v="6277"/>
  </r>
  <r>
    <x v="20"/>
    <m/>
    <m/>
    <n v="22"/>
    <n v="0"/>
    <m/>
    <m/>
    <n v="0"/>
    <n v="2480"/>
    <n v="2480"/>
    <n v="120"/>
    <n v="0"/>
    <n v="0"/>
    <n v="1320"/>
    <n v="3800"/>
    <m/>
    <m/>
    <m/>
    <m/>
    <n v="0"/>
    <n v="0"/>
    <m/>
    <n v="0"/>
    <m/>
    <m/>
    <m/>
    <m/>
    <m/>
    <m/>
    <n v="0"/>
    <m/>
    <m/>
    <m/>
    <m/>
    <n v="0"/>
    <m/>
    <n v="0"/>
    <n v="0"/>
    <n v="3800"/>
  </r>
  <r>
    <x v="18"/>
    <m/>
    <m/>
    <n v="22"/>
    <n v="0"/>
    <m/>
    <m/>
    <n v="0"/>
    <n v="2480"/>
    <n v="2480"/>
    <n v="120"/>
    <n v="0"/>
    <n v="440"/>
    <n v="980"/>
    <n v="3900"/>
    <m/>
    <m/>
    <m/>
    <m/>
    <n v="0"/>
    <n v="200"/>
    <m/>
    <n v="200"/>
    <m/>
    <m/>
    <m/>
    <m/>
    <m/>
    <m/>
    <n v="200"/>
    <m/>
    <m/>
    <m/>
    <m/>
    <n v="0"/>
    <m/>
    <n v="0"/>
    <n v="600"/>
    <n v="4500"/>
  </r>
  <r>
    <x v="2"/>
    <m/>
    <m/>
    <n v="22"/>
    <n v="0"/>
    <m/>
    <m/>
    <n v="0"/>
    <n v="3500"/>
    <n v="3500"/>
    <n v="120"/>
    <n v="0"/>
    <n v="1300"/>
    <n v="1000"/>
    <n v="5800"/>
    <m/>
    <m/>
    <m/>
    <m/>
    <n v="0"/>
    <n v="200"/>
    <m/>
    <n v="50"/>
    <m/>
    <m/>
    <m/>
    <m/>
    <m/>
    <m/>
    <n v="200"/>
    <m/>
    <m/>
    <m/>
    <m/>
    <n v="0"/>
    <m/>
    <n v="0"/>
    <n v="450"/>
    <n v="6250"/>
  </r>
  <r>
    <x v="2"/>
    <m/>
    <m/>
    <n v="23.44"/>
    <n v="1.4400000000000013"/>
    <m/>
    <m/>
    <n v="0"/>
    <n v="3500"/>
    <n v="3500"/>
    <n v="120"/>
    <n v="172.80000000000015"/>
    <n v="1100"/>
    <n v="1000"/>
    <n v="5772.8"/>
    <m/>
    <m/>
    <m/>
    <m/>
    <n v="0"/>
    <n v="180"/>
    <m/>
    <n v="50"/>
    <m/>
    <m/>
    <m/>
    <m/>
    <m/>
    <m/>
    <n v="200"/>
    <m/>
    <m/>
    <m/>
    <m/>
    <n v="0"/>
    <m/>
    <n v="0"/>
    <n v="430"/>
    <n v="6202.8"/>
  </r>
  <r>
    <x v="2"/>
    <m/>
    <m/>
    <n v="23.31"/>
    <n v="1.3099999999999987"/>
    <m/>
    <m/>
    <n v="0"/>
    <n v="3500"/>
    <n v="3500"/>
    <n v="120"/>
    <n v="157.19999999999985"/>
    <n v="1100"/>
    <n v="1000"/>
    <n v="5757.2"/>
    <m/>
    <m/>
    <m/>
    <m/>
    <n v="0"/>
    <n v="200"/>
    <m/>
    <n v="50"/>
    <m/>
    <m/>
    <m/>
    <m/>
    <m/>
    <m/>
    <n v="200"/>
    <m/>
    <m/>
    <m/>
    <m/>
    <n v="0"/>
    <m/>
    <n v="0"/>
    <n v="450"/>
    <n v="6207.2"/>
  </r>
  <r>
    <x v="2"/>
    <m/>
    <m/>
    <n v="23.13"/>
    <n v="1.129999999999999"/>
    <m/>
    <m/>
    <n v="0"/>
    <n v="3500"/>
    <n v="3500"/>
    <n v="120"/>
    <n v="135.59999999999988"/>
    <n v="1100"/>
    <n v="1000"/>
    <n v="5735.6"/>
    <m/>
    <m/>
    <m/>
    <m/>
    <n v="0"/>
    <n v="140"/>
    <m/>
    <n v="50"/>
    <m/>
    <m/>
    <m/>
    <m/>
    <m/>
    <m/>
    <n v="200"/>
    <m/>
    <m/>
    <m/>
    <m/>
    <n v="0"/>
    <m/>
    <n v="0"/>
    <n v="390"/>
    <n v="6125.6"/>
  </r>
  <r>
    <x v="22"/>
    <m/>
    <m/>
    <n v="24.19"/>
    <n v="2.1900000000000013"/>
    <m/>
    <m/>
    <n v="0"/>
    <n v="3500"/>
    <n v="3500"/>
    <n v="120"/>
    <n v="262.80000000000018"/>
    <n v="1300"/>
    <n v="1100"/>
    <n v="6162.8"/>
    <m/>
    <m/>
    <m/>
    <m/>
    <n v="0"/>
    <n v="80"/>
    <m/>
    <n v="50"/>
    <m/>
    <m/>
    <m/>
    <m/>
    <m/>
    <m/>
    <n v="200"/>
    <m/>
    <m/>
    <m/>
    <m/>
    <m/>
    <m/>
    <n v="0"/>
    <n v="330"/>
    <n v="6492.8"/>
  </r>
  <r>
    <x v="22"/>
    <m/>
    <m/>
    <n v="22.38"/>
    <n v="0.37999999999999901"/>
    <m/>
    <m/>
    <n v="0"/>
    <n v="3500"/>
    <n v="3500"/>
    <n v="120"/>
    <n v="45.599999999999881"/>
    <n v="1500"/>
    <n v="1400"/>
    <n v="6445.6"/>
    <m/>
    <m/>
    <m/>
    <m/>
    <n v="0"/>
    <n v="200"/>
    <m/>
    <n v="50"/>
    <m/>
    <m/>
    <m/>
    <m/>
    <m/>
    <m/>
    <n v="200"/>
    <m/>
    <m/>
    <m/>
    <m/>
    <m/>
    <m/>
    <n v="0"/>
    <n v="450"/>
    <n v="6895.6"/>
  </r>
  <r>
    <x v="22"/>
    <m/>
    <m/>
    <n v="25"/>
    <n v="3"/>
    <m/>
    <m/>
    <n v="0"/>
    <n v="3500"/>
    <n v="3500"/>
    <n v="120"/>
    <n v="360"/>
    <n v="2000"/>
    <n v="2300"/>
    <n v="8160"/>
    <m/>
    <m/>
    <m/>
    <m/>
    <n v="0"/>
    <n v="200"/>
    <m/>
    <n v="50"/>
    <m/>
    <m/>
    <m/>
    <m/>
    <m/>
    <m/>
    <n v="200"/>
    <m/>
    <m/>
    <m/>
    <m/>
    <m/>
    <m/>
    <n v="0"/>
    <n v="450"/>
    <n v="8610"/>
  </r>
  <r>
    <x v="22"/>
    <m/>
    <m/>
    <n v="22.75"/>
    <n v="0.75"/>
    <m/>
    <m/>
    <n v="0"/>
    <n v="3500"/>
    <n v="3500"/>
    <n v="120"/>
    <n v="90"/>
    <n v="1500"/>
    <n v="1100"/>
    <n v="6190"/>
    <m/>
    <m/>
    <m/>
    <m/>
    <n v="0"/>
    <n v="200"/>
    <m/>
    <n v="50"/>
    <m/>
    <m/>
    <m/>
    <m/>
    <m/>
    <m/>
    <n v="100"/>
    <m/>
    <m/>
    <m/>
    <m/>
    <m/>
    <m/>
    <n v="0"/>
    <n v="350"/>
    <n v="6540"/>
  </r>
  <r>
    <x v="22"/>
    <m/>
    <m/>
    <n v="25.75"/>
    <n v="3.75"/>
    <m/>
    <m/>
    <n v="0"/>
    <n v="3500"/>
    <n v="3500"/>
    <n v="120"/>
    <n v="450"/>
    <n v="1300"/>
    <n v="1100"/>
    <n v="6350"/>
    <m/>
    <m/>
    <m/>
    <m/>
    <n v="0"/>
    <n v="200"/>
    <m/>
    <n v="0"/>
    <m/>
    <m/>
    <m/>
    <m/>
    <m/>
    <m/>
    <n v="200"/>
    <m/>
    <m/>
    <m/>
    <m/>
    <m/>
    <m/>
    <n v="0"/>
    <n v="400"/>
    <n v="6750"/>
  </r>
  <r>
    <x v="22"/>
    <m/>
    <m/>
    <n v="24.5"/>
    <n v="2.5"/>
    <m/>
    <m/>
    <n v="0"/>
    <n v="3500"/>
    <n v="3500"/>
    <n v="120"/>
    <n v="300"/>
    <n v="2000"/>
    <n v="2300"/>
    <n v="8100"/>
    <m/>
    <m/>
    <m/>
    <m/>
    <n v="0"/>
    <n v="200"/>
    <m/>
    <n v="50"/>
    <m/>
    <m/>
    <m/>
    <m/>
    <m/>
    <m/>
    <n v="0"/>
    <m/>
    <m/>
    <m/>
    <m/>
    <m/>
    <m/>
    <n v="0"/>
    <n v="250"/>
    <n v="8350"/>
  </r>
  <r>
    <x v="22"/>
    <m/>
    <m/>
    <n v="28.25"/>
    <n v="6.25"/>
    <m/>
    <m/>
    <n v="0"/>
    <n v="3500"/>
    <n v="3500"/>
    <n v="120"/>
    <n v="750"/>
    <n v="1500"/>
    <n v="1100"/>
    <n v="6850"/>
    <m/>
    <m/>
    <m/>
    <m/>
    <n v="0"/>
    <n v="200"/>
    <m/>
    <n v="50"/>
    <m/>
    <m/>
    <m/>
    <m/>
    <m/>
    <m/>
    <n v="100"/>
    <m/>
    <m/>
    <m/>
    <n v="200"/>
    <m/>
    <m/>
    <n v="200"/>
    <n v="350"/>
    <n v="7000"/>
  </r>
  <r>
    <x v="22"/>
    <m/>
    <m/>
    <n v="30.25"/>
    <n v="8.25"/>
    <m/>
    <m/>
    <n v="0"/>
    <n v="3500"/>
    <n v="3500"/>
    <n v="120"/>
    <n v="990"/>
    <n v="2000"/>
    <n v="2600"/>
    <n v="9090"/>
    <m/>
    <m/>
    <m/>
    <m/>
    <n v="0"/>
    <n v="160"/>
    <m/>
    <n v="100"/>
    <m/>
    <m/>
    <m/>
    <m/>
    <m/>
    <m/>
    <n v="200"/>
    <m/>
    <m/>
    <m/>
    <m/>
    <m/>
    <m/>
    <n v="0"/>
    <n v="460"/>
    <n v="9550"/>
  </r>
  <r>
    <x v="22"/>
    <m/>
    <m/>
    <n v="25.69"/>
    <n v="3.6900000000000013"/>
    <m/>
    <m/>
    <n v="0"/>
    <n v="3500"/>
    <n v="3500"/>
    <n v="120"/>
    <n v="442.80000000000018"/>
    <n v="1300"/>
    <n v="1100"/>
    <n v="6342.8"/>
    <m/>
    <m/>
    <m/>
    <m/>
    <n v="0"/>
    <n v="140"/>
    <m/>
    <n v="0"/>
    <m/>
    <m/>
    <m/>
    <m/>
    <m/>
    <m/>
    <n v="100"/>
    <m/>
    <m/>
    <m/>
    <m/>
    <m/>
    <m/>
    <n v="0"/>
    <n v="240"/>
    <n v="6582.8"/>
  </r>
  <r>
    <x v="22"/>
    <m/>
    <m/>
    <n v="23.5"/>
    <n v="1.5"/>
    <m/>
    <m/>
    <n v="0"/>
    <n v="3500"/>
    <n v="3500"/>
    <n v="120"/>
    <n v="180"/>
    <n v="1300"/>
    <n v="1100"/>
    <n v="6080"/>
    <m/>
    <m/>
    <m/>
    <m/>
    <n v="0"/>
    <n v="140"/>
    <m/>
    <n v="0"/>
    <m/>
    <m/>
    <m/>
    <m/>
    <m/>
    <m/>
    <n v="100"/>
    <m/>
    <m/>
    <m/>
    <m/>
    <m/>
    <m/>
    <n v="0"/>
    <n v="240"/>
    <n v="6320"/>
  </r>
  <r>
    <x v="22"/>
    <m/>
    <m/>
    <n v="24"/>
    <n v="2"/>
    <m/>
    <m/>
    <n v="0"/>
    <n v="3500"/>
    <n v="3500"/>
    <n v="120"/>
    <n v="240"/>
    <n v="1300"/>
    <n v="1100"/>
    <n v="6140"/>
    <m/>
    <m/>
    <m/>
    <m/>
    <n v="0"/>
    <n v="100"/>
    <m/>
    <n v="50"/>
    <m/>
    <m/>
    <m/>
    <m/>
    <m/>
    <m/>
    <n v="100"/>
    <m/>
    <m/>
    <m/>
    <m/>
    <m/>
    <m/>
    <n v="0"/>
    <n v="250"/>
    <n v="6390"/>
  </r>
  <r>
    <x v="22"/>
    <m/>
    <m/>
    <n v="26.5"/>
    <n v="4.5"/>
    <m/>
    <m/>
    <n v="0"/>
    <n v="3500"/>
    <n v="3500"/>
    <n v="120"/>
    <n v="540"/>
    <n v="1300"/>
    <n v="1100"/>
    <n v="6440"/>
    <m/>
    <m/>
    <m/>
    <m/>
    <n v="0"/>
    <n v="140"/>
    <m/>
    <n v="0"/>
    <m/>
    <m/>
    <m/>
    <m/>
    <m/>
    <m/>
    <n v="200"/>
    <m/>
    <m/>
    <m/>
    <m/>
    <m/>
    <m/>
    <n v="0"/>
    <n v="340"/>
    <n v="6780"/>
  </r>
  <r>
    <x v="22"/>
    <m/>
    <m/>
    <n v="25"/>
    <n v="3"/>
    <m/>
    <m/>
    <n v="0"/>
    <n v="3500"/>
    <n v="3500"/>
    <n v="120"/>
    <n v="360"/>
    <n v="2000"/>
    <n v="2800"/>
    <n v="8660"/>
    <m/>
    <m/>
    <m/>
    <m/>
    <n v="0"/>
    <n v="100"/>
    <m/>
    <n v="50"/>
    <m/>
    <m/>
    <m/>
    <m/>
    <m/>
    <m/>
    <n v="100"/>
    <m/>
    <m/>
    <m/>
    <m/>
    <m/>
    <m/>
    <n v="0"/>
    <n v="250"/>
    <n v="8910"/>
  </r>
  <r>
    <x v="22"/>
    <m/>
    <m/>
    <n v="30.63"/>
    <n v="8.629999999999999"/>
    <m/>
    <m/>
    <n v="0"/>
    <n v="3500"/>
    <n v="3500"/>
    <n v="120"/>
    <n v="1035.5999999999999"/>
    <n v="2000"/>
    <n v="1800"/>
    <n v="8335.6"/>
    <m/>
    <m/>
    <m/>
    <m/>
    <n v="0"/>
    <n v="100"/>
    <m/>
    <n v="100"/>
    <m/>
    <m/>
    <m/>
    <m/>
    <m/>
    <m/>
    <n v="200"/>
    <m/>
    <m/>
    <m/>
    <m/>
    <m/>
    <m/>
    <n v="0"/>
    <n v="400"/>
    <n v="8735.6"/>
  </r>
  <r>
    <x v="30"/>
    <m/>
    <m/>
    <n v="36.5"/>
    <n v="14.5"/>
    <m/>
    <m/>
    <n v="0"/>
    <n v="2480"/>
    <n v="2480"/>
    <n v="120"/>
    <n v="1740"/>
    <n v="540"/>
    <n v="2080"/>
    <n v="6840"/>
    <m/>
    <m/>
    <m/>
    <m/>
    <n v="0"/>
    <n v="120"/>
    <m/>
    <n v="50"/>
    <m/>
    <m/>
    <m/>
    <m/>
    <m/>
    <m/>
    <n v="200"/>
    <m/>
    <m/>
    <m/>
    <n v="630"/>
    <m/>
    <m/>
    <n v="630"/>
    <n v="370"/>
    <n v="6580"/>
  </r>
  <r>
    <x v="30"/>
    <m/>
    <m/>
    <n v="31.81"/>
    <n v="9.8099999999999987"/>
    <m/>
    <m/>
    <n v="0"/>
    <n v="2480"/>
    <n v="2480"/>
    <n v="120"/>
    <n v="1177.1999999999998"/>
    <n v="440"/>
    <n v="1680"/>
    <n v="5777.2"/>
    <m/>
    <m/>
    <m/>
    <m/>
    <n v="0"/>
    <n v="80"/>
    <m/>
    <n v="50"/>
    <m/>
    <m/>
    <m/>
    <m/>
    <m/>
    <m/>
    <n v="0"/>
    <m/>
    <m/>
    <m/>
    <m/>
    <n v="0"/>
    <m/>
    <n v="0"/>
    <n v="130"/>
    <n v="5907.2"/>
  </r>
  <r>
    <x v="30"/>
    <m/>
    <m/>
    <n v="31"/>
    <n v="9"/>
    <m/>
    <m/>
    <n v="0"/>
    <n v="2480"/>
    <n v="2480"/>
    <n v="120"/>
    <n v="1080"/>
    <n v="740"/>
    <n v="1580"/>
    <n v="5880"/>
    <m/>
    <m/>
    <m/>
    <m/>
    <n v="0"/>
    <n v="160"/>
    <m/>
    <n v="0"/>
    <m/>
    <m/>
    <m/>
    <m/>
    <m/>
    <m/>
    <n v="200"/>
    <m/>
    <m/>
    <m/>
    <m/>
    <n v="0"/>
    <m/>
    <n v="0"/>
    <n v="360"/>
    <n v="6240"/>
  </r>
  <r>
    <x v="22"/>
    <m/>
    <m/>
    <n v="24.88"/>
    <n v="2.879999999999999"/>
    <m/>
    <m/>
    <n v="0"/>
    <n v="2480"/>
    <n v="2480"/>
    <n v="120"/>
    <n v="345.59999999999991"/>
    <n v="440"/>
    <n v="1980"/>
    <n v="5245.6"/>
    <m/>
    <m/>
    <m/>
    <m/>
    <n v="0"/>
    <n v="200"/>
    <m/>
    <n v="50"/>
    <m/>
    <m/>
    <m/>
    <m/>
    <m/>
    <m/>
    <n v="200"/>
    <m/>
    <m/>
    <m/>
    <m/>
    <n v="0"/>
    <m/>
    <n v="0"/>
    <n v="450"/>
    <n v="5695.6"/>
  </r>
  <r>
    <x v="22"/>
    <m/>
    <m/>
    <n v="11"/>
    <n v="-11"/>
    <m/>
    <m/>
    <n v="0"/>
    <n v="2480"/>
    <n v="2480"/>
    <m/>
    <n v="-2000"/>
    <n v="240"/>
    <n v="1280"/>
    <n v="2000"/>
    <m/>
    <m/>
    <m/>
    <m/>
    <n v="0"/>
    <n v="120"/>
    <m/>
    <m/>
    <m/>
    <m/>
    <m/>
    <m/>
    <m/>
    <m/>
    <n v="0"/>
    <n v="1436.4"/>
    <m/>
    <m/>
    <m/>
    <n v="0"/>
    <m/>
    <n v="0"/>
    <n v="1556.4"/>
    <n v="3556.4"/>
  </r>
  <r>
    <x v="15"/>
    <m/>
    <m/>
    <n v="22"/>
    <n v="0"/>
    <m/>
    <m/>
    <n v="0"/>
    <n v="2480"/>
    <n v="2480"/>
    <n v="120"/>
    <n v="0"/>
    <n v="1440"/>
    <n v="1380"/>
    <n v="5300"/>
    <m/>
    <m/>
    <m/>
    <m/>
    <n v="0"/>
    <n v="120"/>
    <m/>
    <n v="100"/>
    <m/>
    <m/>
    <m/>
    <m/>
    <m/>
    <m/>
    <n v="0"/>
    <m/>
    <m/>
    <m/>
    <m/>
    <n v="0"/>
    <m/>
    <n v="0"/>
    <n v="220"/>
    <n v="5520"/>
  </r>
  <r>
    <x v="8"/>
    <m/>
    <m/>
    <n v="30.5"/>
    <n v="8.5"/>
    <m/>
    <m/>
    <n v="0"/>
    <n v="2480"/>
    <n v="2480"/>
    <n v="120"/>
    <n v="1020"/>
    <n v="540"/>
    <n v="1880"/>
    <n v="5920"/>
    <m/>
    <m/>
    <m/>
    <m/>
    <n v="0"/>
    <n v="200"/>
    <m/>
    <n v="0"/>
    <m/>
    <m/>
    <m/>
    <m/>
    <n v="200"/>
    <m/>
    <n v="200"/>
    <m/>
    <m/>
    <n v="50"/>
    <m/>
    <n v="0"/>
    <m/>
    <n v="50"/>
    <n v="600"/>
    <n v="6470"/>
  </r>
  <r>
    <x v="29"/>
    <m/>
    <m/>
    <n v="25.5"/>
    <n v="3.5"/>
    <m/>
    <m/>
    <n v="0"/>
    <n v="2480"/>
    <n v="2480"/>
    <n v="120"/>
    <n v="420"/>
    <n v="440"/>
    <n v="1080"/>
    <n v="4420"/>
    <m/>
    <m/>
    <m/>
    <m/>
    <n v="0"/>
    <n v="200"/>
    <m/>
    <n v="50"/>
    <m/>
    <m/>
    <m/>
    <m/>
    <m/>
    <m/>
    <n v="200"/>
    <m/>
    <m/>
    <m/>
    <m/>
    <n v="0"/>
    <m/>
    <n v="0"/>
    <n v="450"/>
    <n v="4870"/>
  </r>
  <r>
    <x v="30"/>
    <m/>
    <m/>
    <n v="30.13"/>
    <n v="8.129999999999999"/>
    <m/>
    <m/>
    <n v="0"/>
    <n v="3500"/>
    <n v="3500"/>
    <m/>
    <n v="0"/>
    <n v="1400"/>
    <n v="4000"/>
    <n v="8900"/>
    <m/>
    <m/>
    <m/>
    <m/>
    <n v="0"/>
    <n v="60"/>
    <m/>
    <n v="100"/>
    <m/>
    <m/>
    <m/>
    <m/>
    <m/>
    <m/>
    <n v="200"/>
    <m/>
    <m/>
    <m/>
    <n v="900"/>
    <m/>
    <m/>
    <n v="900"/>
    <n v="360"/>
    <n v="8360"/>
  </r>
  <r>
    <x v="31"/>
    <m/>
    <m/>
    <n v="23.88"/>
    <n v="1.879999999999999"/>
    <m/>
    <m/>
    <n v="0"/>
    <n v="2480"/>
    <n v="2480"/>
    <m/>
    <n v="0"/>
    <n v="2870"/>
    <n v="1500"/>
    <n v="6850"/>
    <m/>
    <m/>
    <m/>
    <m/>
    <n v="0"/>
    <n v="80"/>
    <m/>
    <n v="50"/>
    <m/>
    <m/>
    <m/>
    <m/>
    <m/>
    <m/>
    <n v="100"/>
    <m/>
    <m/>
    <m/>
    <m/>
    <n v="0"/>
    <m/>
    <n v="0"/>
    <n v="230"/>
    <n v="7080"/>
  </r>
  <r>
    <x v="29"/>
    <m/>
    <m/>
    <n v="23.5"/>
    <n v="1.5"/>
    <m/>
    <m/>
    <n v="0"/>
    <n v="2480"/>
    <n v="2480"/>
    <n v="120"/>
    <n v="180"/>
    <n v="540"/>
    <n v="980"/>
    <n v="4180"/>
    <m/>
    <m/>
    <m/>
    <m/>
    <n v="0"/>
    <n v="60"/>
    <m/>
    <n v="50"/>
    <m/>
    <m/>
    <m/>
    <m/>
    <m/>
    <m/>
    <n v="200"/>
    <m/>
    <m/>
    <m/>
    <m/>
    <n v="0"/>
    <m/>
    <n v="0"/>
    <n v="310"/>
    <n v="4490"/>
  </r>
  <r>
    <x v="21"/>
    <m/>
    <m/>
    <n v="21.69"/>
    <n v="-0.30999999999999872"/>
    <m/>
    <m/>
    <n v="0"/>
    <n v="3500"/>
    <n v="3500"/>
    <n v="120"/>
    <n v="-37.199999999999847"/>
    <n v="2500"/>
    <n v="1000"/>
    <n v="6962.8"/>
    <m/>
    <m/>
    <m/>
    <m/>
    <n v="0"/>
    <n v="60"/>
    <m/>
    <n v="50"/>
    <m/>
    <m/>
    <m/>
    <m/>
    <m/>
    <m/>
    <n v="100"/>
    <m/>
    <m/>
    <m/>
    <m/>
    <n v="0"/>
    <m/>
    <n v="0"/>
    <n v="210"/>
    <n v="7172.8"/>
  </r>
  <r>
    <x v="28"/>
    <m/>
    <m/>
    <n v="22"/>
    <n v="0"/>
    <m/>
    <m/>
    <n v="0"/>
    <n v="10000"/>
    <n v="10000"/>
    <n v="120"/>
    <n v="0"/>
    <n v="5000"/>
    <n v="5000"/>
    <n v="20000"/>
    <m/>
    <m/>
    <m/>
    <m/>
    <n v="0"/>
    <n v="0"/>
    <m/>
    <n v="0"/>
    <m/>
    <m/>
    <m/>
    <m/>
    <m/>
    <m/>
    <n v="0"/>
    <m/>
    <m/>
    <m/>
    <m/>
    <n v="0"/>
    <m/>
    <n v="0"/>
    <n v="0"/>
    <n v="20000"/>
  </r>
  <r>
    <x v="18"/>
    <m/>
    <m/>
    <n v="22.13"/>
    <n v="0.12999999999999901"/>
    <m/>
    <m/>
    <n v="0"/>
    <n v="5000"/>
    <n v="5000"/>
    <m/>
    <n v="0"/>
    <n v="2000"/>
    <n v="3000"/>
    <n v="10000"/>
    <m/>
    <m/>
    <m/>
    <m/>
    <n v="0"/>
    <n v="40"/>
    <m/>
    <n v="600"/>
    <m/>
    <m/>
    <m/>
    <m/>
    <m/>
    <m/>
    <n v="100"/>
    <m/>
    <m/>
    <m/>
    <m/>
    <n v="0"/>
    <m/>
    <n v="0"/>
    <n v="740"/>
    <n v="10740"/>
  </r>
  <r>
    <x v="28"/>
    <m/>
    <m/>
    <n v="22"/>
    <n v="0"/>
    <m/>
    <m/>
    <n v="0"/>
    <n v="10000"/>
    <n v="10000"/>
    <m/>
    <n v="0"/>
    <n v="5000"/>
    <n v="7283.12"/>
    <n v="22283.119999999999"/>
    <m/>
    <m/>
    <m/>
    <m/>
    <n v="0"/>
    <n v="40"/>
    <m/>
    <n v="100"/>
    <m/>
    <m/>
    <m/>
    <m/>
    <m/>
    <m/>
    <n v="200"/>
    <m/>
    <m/>
    <m/>
    <m/>
    <n v="229.38999999999942"/>
    <m/>
    <n v="229.38999999999942"/>
    <n v="340"/>
    <n v="22393.73"/>
  </r>
  <r>
    <x v="22"/>
    <m/>
    <m/>
    <n v="27.06"/>
    <n v="5.0599999999999987"/>
    <m/>
    <m/>
    <n v="0"/>
    <n v="3500"/>
    <n v="3500"/>
    <n v="120"/>
    <n v="607.19999999999982"/>
    <n v="2000"/>
    <n v="2800"/>
    <n v="8907.2000000000007"/>
    <m/>
    <m/>
    <m/>
    <m/>
    <n v="0"/>
    <n v="200"/>
    <m/>
    <n v="100"/>
    <m/>
    <m/>
    <m/>
    <m/>
    <m/>
    <m/>
    <n v="0"/>
    <m/>
    <m/>
    <m/>
    <m/>
    <m/>
    <m/>
    <n v="0"/>
    <n v="300"/>
    <n v="9207.2000000000007"/>
  </r>
  <r>
    <x v="25"/>
    <m/>
    <m/>
    <n v="34.380000000000003"/>
    <n v="12.380000000000003"/>
    <m/>
    <m/>
    <n v="0"/>
    <n v="2480"/>
    <n v="2480"/>
    <n v="120"/>
    <n v="1485.6000000000004"/>
    <n v="1720"/>
    <n v="1500"/>
    <n v="7185.6"/>
    <m/>
    <m/>
    <m/>
    <m/>
    <n v="0"/>
    <n v="200"/>
    <m/>
    <m/>
    <m/>
    <m/>
    <m/>
    <m/>
    <m/>
    <m/>
    <n v="100"/>
    <m/>
    <m/>
    <m/>
    <n v="105"/>
    <m/>
    <m/>
    <n v="105"/>
    <n v="300"/>
    <n v="7380.6"/>
  </r>
  <r>
    <x v="30"/>
    <m/>
    <m/>
    <n v="25.25"/>
    <n v="3.25"/>
    <m/>
    <m/>
    <n v="0"/>
    <n v="2480"/>
    <n v="2480"/>
    <n v="120"/>
    <n v="390"/>
    <n v="1440"/>
    <n v="6030"/>
    <n v="10340"/>
    <m/>
    <m/>
    <m/>
    <m/>
    <n v="0"/>
    <n v="40"/>
    <m/>
    <n v="50"/>
    <m/>
    <m/>
    <m/>
    <m/>
    <m/>
    <m/>
    <n v="200"/>
    <m/>
    <m/>
    <m/>
    <m/>
    <n v="0"/>
    <m/>
    <n v="0"/>
    <n v="290"/>
    <n v="10630"/>
  </r>
  <r>
    <x v="31"/>
    <m/>
    <m/>
    <n v="31.19"/>
    <n v="9.1900000000000013"/>
    <m/>
    <m/>
    <n v="0"/>
    <n v="2480"/>
    <n v="2480"/>
    <m/>
    <n v="0"/>
    <n v="10640"/>
    <n v="880"/>
    <n v="14000"/>
    <m/>
    <m/>
    <m/>
    <m/>
    <n v="0"/>
    <n v="40"/>
    <m/>
    <n v="0"/>
    <m/>
    <m/>
    <m/>
    <m/>
    <m/>
    <m/>
    <n v="200"/>
    <m/>
    <m/>
    <m/>
    <n v="600"/>
    <m/>
    <m/>
    <n v="600"/>
    <n v="240"/>
    <n v="13640"/>
  </r>
  <r>
    <x v="22"/>
    <m/>
    <m/>
    <n v="27.63"/>
    <n v="5.629999999999999"/>
    <m/>
    <m/>
    <n v="0"/>
    <n v="3500"/>
    <n v="3500"/>
    <n v="120"/>
    <n v="675.59999999999991"/>
    <n v="1300"/>
    <n v="1100"/>
    <n v="6575.6"/>
    <m/>
    <m/>
    <m/>
    <m/>
    <n v="0"/>
    <n v="20"/>
    <m/>
    <n v="0"/>
    <m/>
    <m/>
    <m/>
    <m/>
    <m/>
    <m/>
    <n v="100"/>
    <m/>
    <m/>
    <m/>
    <m/>
    <m/>
    <m/>
    <n v="0"/>
    <n v="120"/>
    <n v="6695.6"/>
  </r>
  <r>
    <x v="18"/>
    <m/>
    <m/>
    <n v="32.06"/>
    <n v="10.060000000000002"/>
    <m/>
    <m/>
    <n v="0"/>
    <n v="3500"/>
    <n v="3500"/>
    <n v="120"/>
    <n v="1207.2000000000003"/>
    <n v="2100"/>
    <n v="1900"/>
    <n v="8707.2000000000007"/>
    <m/>
    <m/>
    <m/>
    <m/>
    <n v="0"/>
    <n v="20"/>
    <m/>
    <n v="600"/>
    <m/>
    <m/>
    <m/>
    <m/>
    <m/>
    <m/>
    <n v="200"/>
    <m/>
    <m/>
    <m/>
    <m/>
    <n v="0"/>
    <m/>
    <n v="0"/>
    <n v="820"/>
    <n v="9527.2000000000007"/>
  </r>
  <r>
    <x v="28"/>
    <m/>
    <m/>
    <n v="23.94"/>
    <n v="1.9400000000000013"/>
    <m/>
    <m/>
    <n v="0"/>
    <n v="3500"/>
    <n v="3500"/>
    <n v="120"/>
    <n v="232.80000000000015"/>
    <n v="1300"/>
    <n v="1000"/>
    <n v="6032.8"/>
    <m/>
    <m/>
    <m/>
    <m/>
    <n v="0"/>
    <n v="20"/>
    <m/>
    <n v="50"/>
    <m/>
    <m/>
    <m/>
    <m/>
    <m/>
    <m/>
    <n v="200"/>
    <m/>
    <m/>
    <m/>
    <m/>
    <n v="0"/>
    <m/>
    <n v="0"/>
    <n v="270"/>
    <n v="6302.8"/>
  </r>
  <r>
    <x v="22"/>
    <m/>
    <m/>
    <n v="25.19"/>
    <n v="3.1900000000000013"/>
    <m/>
    <m/>
    <n v="0"/>
    <n v="3500"/>
    <n v="3500"/>
    <n v="120"/>
    <n v="382.80000000000018"/>
    <n v="1200"/>
    <n v="500"/>
    <n v="5582.8"/>
    <m/>
    <m/>
    <m/>
    <m/>
    <n v="0"/>
    <n v="20"/>
    <m/>
    <n v="0"/>
    <m/>
    <m/>
    <m/>
    <m/>
    <m/>
    <m/>
    <n v="200"/>
    <m/>
    <m/>
    <m/>
    <m/>
    <m/>
    <m/>
    <n v="0"/>
    <n v="220"/>
    <n v="5802.8"/>
  </r>
  <r>
    <x v="19"/>
    <m/>
    <m/>
    <n v="22.81"/>
    <n v="0.80999999999999872"/>
    <m/>
    <m/>
    <n v="0"/>
    <n v="3500"/>
    <n v="3500"/>
    <n v="120"/>
    <n v="97.199999999999847"/>
    <n v="1000"/>
    <n v="1000"/>
    <n v="5597.2"/>
    <m/>
    <m/>
    <m/>
    <m/>
    <n v="0"/>
    <n v="20"/>
    <m/>
    <n v="0"/>
    <m/>
    <m/>
    <m/>
    <m/>
    <m/>
    <m/>
    <n v="200"/>
    <m/>
    <m/>
    <m/>
    <m/>
    <n v="0"/>
    <m/>
    <n v="0"/>
    <n v="220"/>
    <n v="5817.2"/>
  </r>
  <r>
    <x v="22"/>
    <m/>
    <m/>
    <n v="24.5"/>
    <n v="2.5"/>
    <m/>
    <m/>
    <n v="0"/>
    <n v="3500"/>
    <n v="3500"/>
    <n v="120"/>
    <n v="300"/>
    <n v="1000"/>
    <n v="1400"/>
    <n v="6200"/>
    <m/>
    <m/>
    <m/>
    <m/>
    <n v="0"/>
    <n v="20"/>
    <m/>
    <n v="100"/>
    <m/>
    <m/>
    <m/>
    <m/>
    <m/>
    <m/>
    <n v="200"/>
    <m/>
    <m/>
    <m/>
    <m/>
    <n v="0"/>
    <m/>
    <n v="0"/>
    <n v="320"/>
    <n v="6520"/>
  </r>
  <r>
    <x v="19"/>
    <m/>
    <m/>
    <n v="24.25"/>
    <n v="2.25"/>
    <m/>
    <m/>
    <n v="0"/>
    <n v="3500"/>
    <n v="3500"/>
    <n v="120"/>
    <n v="270"/>
    <n v="1000"/>
    <n v="1000"/>
    <n v="5770"/>
    <m/>
    <m/>
    <m/>
    <m/>
    <n v="0"/>
    <n v="20"/>
    <m/>
    <n v="0"/>
    <m/>
    <m/>
    <m/>
    <m/>
    <m/>
    <m/>
    <n v="200"/>
    <m/>
    <m/>
    <m/>
    <m/>
    <n v="0"/>
    <m/>
    <n v="0"/>
    <n v="220"/>
    <n v="5990"/>
  </r>
  <r>
    <x v="18"/>
    <m/>
    <m/>
    <n v="17.25"/>
    <n v="-4.75"/>
    <m/>
    <m/>
    <n v="0"/>
    <n v="2480"/>
    <n v="2480"/>
    <n v="120"/>
    <n v="-570"/>
    <n v="740"/>
    <n v="2680"/>
    <n v="5330"/>
    <m/>
    <m/>
    <m/>
    <m/>
    <n v="0"/>
    <n v="20"/>
    <m/>
    <n v="100"/>
    <m/>
    <m/>
    <m/>
    <m/>
    <m/>
    <m/>
    <n v="0"/>
    <m/>
    <m/>
    <m/>
    <m/>
    <n v="0"/>
    <m/>
    <n v="0"/>
    <n v="120"/>
    <n v="5450"/>
  </r>
  <r>
    <x v="22"/>
    <m/>
    <m/>
    <n v="32.630000000000003"/>
    <n v="10.630000000000003"/>
    <m/>
    <m/>
    <n v="0"/>
    <n v="3500"/>
    <n v="3500"/>
    <n v="120"/>
    <n v="1275.6000000000004"/>
    <n v="1000"/>
    <n v="1000"/>
    <n v="6775.6"/>
    <m/>
    <m/>
    <m/>
    <m/>
    <n v="0"/>
    <n v="20"/>
    <m/>
    <n v="50"/>
    <m/>
    <m/>
    <m/>
    <m/>
    <m/>
    <m/>
    <n v="200"/>
    <m/>
    <m/>
    <m/>
    <m/>
    <m/>
    <m/>
    <n v="0"/>
    <n v="270"/>
    <n v="7045.6"/>
  </r>
  <r>
    <x v="23"/>
    <m/>
    <m/>
    <n v="44.44"/>
    <n v="22.439999999999998"/>
    <m/>
    <m/>
    <n v="0"/>
    <n v="2480"/>
    <n v="2480"/>
    <n v="120"/>
    <n v="2692.7999999999997"/>
    <n v="720"/>
    <n v="1500"/>
    <n v="7392.7999999999993"/>
    <m/>
    <m/>
    <m/>
    <m/>
    <n v="0"/>
    <n v="200"/>
    <m/>
    <n v="0"/>
    <m/>
    <m/>
    <m/>
    <m/>
    <m/>
    <m/>
    <n v="200"/>
    <m/>
    <m/>
    <m/>
    <m/>
    <n v="0"/>
    <m/>
    <n v="0"/>
    <n v="400"/>
    <n v="7792.7999999999993"/>
  </r>
  <r>
    <x v="23"/>
    <m/>
    <m/>
    <n v="44.75"/>
    <n v="22.75"/>
    <m/>
    <m/>
    <n v="0"/>
    <n v="2480"/>
    <n v="2480"/>
    <n v="120"/>
    <n v="2730"/>
    <n v="720"/>
    <n v="1500"/>
    <n v="7430"/>
    <m/>
    <m/>
    <m/>
    <m/>
    <n v="0"/>
    <n v="200"/>
    <m/>
    <n v="0"/>
    <m/>
    <m/>
    <m/>
    <m/>
    <m/>
    <m/>
    <n v="200"/>
    <m/>
    <m/>
    <m/>
    <m/>
    <n v="0"/>
    <m/>
    <n v="0"/>
    <n v="400"/>
    <n v="7830"/>
  </r>
  <r>
    <x v="23"/>
    <m/>
    <m/>
    <n v="45.13"/>
    <n v="23.130000000000003"/>
    <m/>
    <m/>
    <n v="0"/>
    <n v="2480"/>
    <n v="2480"/>
    <n v="120"/>
    <n v="2775.6000000000004"/>
    <n v="720"/>
    <n v="1500"/>
    <n v="7475.6"/>
    <m/>
    <m/>
    <m/>
    <m/>
    <n v="0"/>
    <n v="80"/>
    <m/>
    <n v="0"/>
    <m/>
    <m/>
    <m/>
    <m/>
    <m/>
    <m/>
    <n v="200"/>
    <m/>
    <m/>
    <m/>
    <m/>
    <n v="0"/>
    <m/>
    <n v="0"/>
    <n v="280"/>
    <n v="7755.6"/>
  </r>
  <r>
    <x v="23"/>
    <m/>
    <m/>
    <n v="42.75"/>
    <n v="20.75"/>
    <m/>
    <m/>
    <n v="0"/>
    <n v="2480"/>
    <n v="2480"/>
    <n v="120"/>
    <n v="2490"/>
    <n v="720"/>
    <n v="1500"/>
    <n v="7190"/>
    <m/>
    <m/>
    <m/>
    <m/>
    <n v="0"/>
    <n v="200"/>
    <m/>
    <n v="0"/>
    <m/>
    <m/>
    <m/>
    <m/>
    <m/>
    <m/>
    <n v="200"/>
    <m/>
    <m/>
    <m/>
    <m/>
    <n v="0"/>
    <m/>
    <n v="0"/>
    <n v="400"/>
    <n v="7590"/>
  </r>
  <r>
    <x v="23"/>
    <m/>
    <m/>
    <n v="45.31"/>
    <n v="23.310000000000002"/>
    <m/>
    <m/>
    <n v="0"/>
    <n v="2480"/>
    <n v="2480"/>
    <n v="120"/>
    <n v="2797.2000000000003"/>
    <n v="720"/>
    <n v="1500"/>
    <n v="7497.2000000000007"/>
    <m/>
    <m/>
    <m/>
    <m/>
    <n v="0"/>
    <n v="140"/>
    <m/>
    <n v="0"/>
    <m/>
    <m/>
    <m/>
    <m/>
    <m/>
    <m/>
    <n v="200"/>
    <m/>
    <m/>
    <m/>
    <m/>
    <n v="0"/>
    <m/>
    <n v="0"/>
    <n v="340"/>
    <n v="7837.2000000000007"/>
  </r>
  <r>
    <x v="20"/>
    <m/>
    <m/>
    <n v="22"/>
    <n v="0"/>
    <m/>
    <m/>
    <n v="0"/>
    <n v="20000"/>
    <n v="20000"/>
    <m/>
    <n v="0"/>
    <n v="35000"/>
    <n v="18222.5"/>
    <n v="73222.5"/>
    <m/>
    <m/>
    <m/>
    <m/>
    <n v="0"/>
    <n v="40"/>
    <m/>
    <n v="0"/>
    <m/>
    <m/>
    <m/>
    <m/>
    <m/>
    <m/>
    <n v="200"/>
    <m/>
    <m/>
    <m/>
    <m/>
    <n v="-479"/>
    <m/>
    <n v="-479"/>
    <n v="240"/>
    <n v="73941.5"/>
  </r>
  <r>
    <x v="23"/>
    <m/>
    <m/>
    <n v="44.13"/>
    <n v="22.130000000000003"/>
    <m/>
    <m/>
    <n v="0"/>
    <n v="2480"/>
    <n v="2480"/>
    <n v="120"/>
    <n v="2655.6000000000004"/>
    <n v="720"/>
    <n v="1500"/>
    <n v="7355.6"/>
    <m/>
    <m/>
    <m/>
    <m/>
    <n v="0"/>
    <n v="200"/>
    <m/>
    <n v="0"/>
    <m/>
    <m/>
    <m/>
    <m/>
    <m/>
    <m/>
    <n v="200"/>
    <m/>
    <m/>
    <m/>
    <m/>
    <n v="0"/>
    <m/>
    <n v="0"/>
    <n v="400"/>
    <n v="7755.6"/>
  </r>
  <r>
    <x v="29"/>
    <m/>
    <m/>
    <n v="27.5"/>
    <n v="5.5"/>
    <m/>
    <m/>
    <n v="0"/>
    <n v="2480"/>
    <n v="2480"/>
    <n v="120"/>
    <n v="660"/>
    <n v="540"/>
    <n v="1180"/>
    <n v="4860"/>
    <m/>
    <m/>
    <m/>
    <m/>
    <n v="0"/>
    <n v="200"/>
    <m/>
    <n v="50"/>
    <m/>
    <m/>
    <m/>
    <m/>
    <m/>
    <m/>
    <n v="200"/>
    <m/>
    <m/>
    <m/>
    <m/>
    <n v="0"/>
    <m/>
    <n v="0"/>
    <n v="450"/>
    <n v="5310"/>
  </r>
  <r>
    <x v="24"/>
    <m/>
    <m/>
    <n v="0"/>
    <m/>
    <m/>
    <m/>
    <n v="0"/>
    <n v="800"/>
    <n v="800"/>
    <n v="120"/>
    <n v="0"/>
    <n v="0"/>
    <n v="0"/>
    <n v="800"/>
    <m/>
    <m/>
    <m/>
    <m/>
    <n v="0"/>
    <n v="0"/>
    <m/>
    <n v="0"/>
    <m/>
    <m/>
    <m/>
    <m/>
    <m/>
    <m/>
    <n v="0"/>
    <m/>
    <m/>
    <m/>
    <m/>
    <n v="0"/>
    <m/>
    <n v="0"/>
    <n v="0"/>
    <n v="800"/>
  </r>
  <r>
    <x v="26"/>
    <m/>
    <m/>
    <n v="25.81"/>
    <n v="3.8099999999999987"/>
    <m/>
    <m/>
    <n v="0"/>
    <n v="3500"/>
    <n v="3500"/>
    <n v="120"/>
    <n v="457.19999999999982"/>
    <n v="1100"/>
    <n v="1000"/>
    <n v="6057.2"/>
    <m/>
    <m/>
    <m/>
    <m/>
    <n v="0"/>
    <n v="100"/>
    <m/>
    <m/>
    <m/>
    <m/>
    <m/>
    <m/>
    <m/>
    <m/>
    <n v="200"/>
    <m/>
    <m/>
    <m/>
    <m/>
    <n v="0"/>
    <m/>
    <n v="0"/>
    <n v="300"/>
    <n v="6357.2"/>
  </r>
  <r>
    <x v="22"/>
    <m/>
    <m/>
    <n v="24.63"/>
    <n v="2.629999999999999"/>
    <m/>
    <m/>
    <n v="0"/>
    <n v="3500"/>
    <n v="3500"/>
    <n v="120"/>
    <n v="315.59999999999991"/>
    <n v="1000"/>
    <n v="700"/>
    <n v="5515.6"/>
    <m/>
    <m/>
    <m/>
    <m/>
    <n v="0"/>
    <n v="20"/>
    <m/>
    <n v="50"/>
    <m/>
    <m/>
    <m/>
    <m/>
    <m/>
    <m/>
    <n v="200"/>
    <m/>
    <m/>
    <m/>
    <m/>
    <m/>
    <m/>
    <n v="0"/>
    <n v="270"/>
    <n v="5785.6"/>
  </r>
  <r>
    <x v="3"/>
    <m/>
    <m/>
    <n v="26.5"/>
    <n v="4.5"/>
    <m/>
    <m/>
    <n v="0"/>
    <n v="3500"/>
    <n v="3500"/>
    <n v="120"/>
    <n v="540"/>
    <n v="1000"/>
    <n v="1000"/>
    <n v="6040"/>
    <m/>
    <m/>
    <m/>
    <m/>
    <n v="0"/>
    <n v="140"/>
    <m/>
    <m/>
    <m/>
    <m/>
    <m/>
    <m/>
    <m/>
    <m/>
    <n v="200"/>
    <m/>
    <m/>
    <m/>
    <m/>
    <m/>
    <m/>
    <n v="0"/>
    <n v="340"/>
    <n v="6380"/>
  </r>
  <r>
    <x v="28"/>
    <m/>
    <m/>
    <n v="22.88"/>
    <n v="0.87999999999999901"/>
    <m/>
    <m/>
    <n v="0"/>
    <n v="3500"/>
    <n v="3500"/>
    <n v="120"/>
    <n v="105.59999999999988"/>
    <n v="1300"/>
    <n v="1000"/>
    <n v="5905.6"/>
    <m/>
    <m/>
    <m/>
    <m/>
    <n v="0"/>
    <n v="20"/>
    <m/>
    <n v="50"/>
    <m/>
    <m/>
    <m/>
    <m/>
    <m/>
    <m/>
    <n v="200"/>
    <m/>
    <m/>
    <m/>
    <m/>
    <n v="0"/>
    <m/>
    <n v="0"/>
    <n v="270"/>
    <n v="6175.6"/>
  </r>
  <r>
    <x v="18"/>
    <m/>
    <m/>
    <n v="0"/>
    <m/>
    <m/>
    <m/>
    <n v="0"/>
    <m/>
    <n v="0"/>
    <n v="120"/>
    <n v="0"/>
    <m/>
    <m/>
    <n v="0"/>
    <m/>
    <m/>
    <m/>
    <m/>
    <n v="0"/>
    <n v="0"/>
    <m/>
    <m/>
    <m/>
    <m/>
    <m/>
    <m/>
    <m/>
    <n v="517.5"/>
    <n v="0"/>
    <m/>
    <m/>
    <m/>
    <m/>
    <m/>
    <m/>
    <n v="0"/>
    <n v="517.5"/>
    <n v="517.5"/>
  </r>
  <r>
    <x v="21"/>
    <m/>
    <m/>
    <n v="26.88"/>
    <n v="4.879999999999999"/>
    <m/>
    <m/>
    <n v="0"/>
    <n v="5000"/>
    <n v="5000"/>
    <m/>
    <n v="0"/>
    <n v="3000"/>
    <n v="7950"/>
    <n v="15950"/>
    <m/>
    <m/>
    <m/>
    <m/>
    <n v="0"/>
    <n v="20"/>
    <m/>
    <n v="50"/>
    <m/>
    <m/>
    <m/>
    <m/>
    <m/>
    <m/>
    <n v="200"/>
    <m/>
    <m/>
    <m/>
    <m/>
    <n v="0"/>
    <m/>
    <n v="0"/>
    <n v="270"/>
    <n v="16220"/>
  </r>
  <r>
    <x v="18"/>
    <m/>
    <m/>
    <n v="22.25"/>
    <n v="0.25"/>
    <m/>
    <m/>
    <n v="0"/>
    <n v="2480"/>
    <n v="2480"/>
    <n v="120"/>
    <n v="30"/>
    <n v="800"/>
    <n v="2670"/>
    <n v="5980"/>
    <m/>
    <m/>
    <m/>
    <m/>
    <n v="0"/>
    <n v="0"/>
    <m/>
    <n v="50"/>
    <m/>
    <m/>
    <m/>
    <m/>
    <m/>
    <m/>
    <n v="200"/>
    <m/>
    <m/>
    <m/>
    <m/>
    <n v="0"/>
    <m/>
    <n v="0"/>
    <n v="250"/>
    <n v="6230"/>
  </r>
  <r>
    <x v="30"/>
    <m/>
    <m/>
    <n v="33.19"/>
    <n v="11.189999999999998"/>
    <m/>
    <m/>
    <n v="0"/>
    <n v="2480"/>
    <n v="2480"/>
    <n v="120"/>
    <n v="1342.7999999999997"/>
    <n v="500"/>
    <n v="2020"/>
    <n v="6342.7999999999993"/>
    <m/>
    <m/>
    <m/>
    <m/>
    <n v="0"/>
    <n v="0"/>
    <m/>
    <n v="100"/>
    <m/>
    <m/>
    <m/>
    <m/>
    <m/>
    <m/>
    <n v="200"/>
    <m/>
    <m/>
    <m/>
    <m/>
    <n v="0"/>
    <m/>
    <n v="0"/>
    <n v="300"/>
    <n v="6642.7999999999993"/>
  </r>
  <r>
    <x v="28"/>
    <m/>
    <m/>
    <n v="24.69"/>
    <n v="2.6900000000000013"/>
    <m/>
    <m/>
    <n v="0"/>
    <n v="3500"/>
    <n v="3500"/>
    <n v="120"/>
    <n v="322.80000000000018"/>
    <n v="1200"/>
    <n v="1000"/>
    <n v="6022.8"/>
    <m/>
    <m/>
    <m/>
    <m/>
    <n v="0"/>
    <n v="80"/>
    <m/>
    <m/>
    <m/>
    <m/>
    <m/>
    <m/>
    <m/>
    <m/>
    <n v="0"/>
    <n v="182.4"/>
    <m/>
    <m/>
    <m/>
    <m/>
    <m/>
    <n v="0"/>
    <n v="262.39999999999998"/>
    <n v="6285.2"/>
  </r>
  <r>
    <x v="30"/>
    <m/>
    <m/>
    <n v="37.5"/>
    <n v="15.5"/>
    <m/>
    <m/>
    <n v="0"/>
    <n v="2480"/>
    <n v="2480"/>
    <n v="120"/>
    <n v="1860"/>
    <n v="720"/>
    <n v="1000"/>
    <n v="6060"/>
    <m/>
    <m/>
    <m/>
    <m/>
    <n v="0"/>
    <n v="200"/>
    <m/>
    <m/>
    <m/>
    <m/>
    <m/>
    <m/>
    <m/>
    <m/>
    <n v="200"/>
    <m/>
    <m/>
    <m/>
    <m/>
    <n v="0"/>
    <m/>
    <n v="0"/>
    <n v="400"/>
    <n v="6460"/>
  </r>
  <r>
    <x v="30"/>
    <m/>
    <m/>
    <n v="31.38"/>
    <n v="9.379999999999999"/>
    <m/>
    <m/>
    <n v="0"/>
    <n v="3500"/>
    <n v="3500"/>
    <n v="120"/>
    <n v="1125.5999999999999"/>
    <n v="1000"/>
    <n v="500"/>
    <n v="6125.6"/>
    <m/>
    <m/>
    <m/>
    <m/>
    <n v="0"/>
    <m/>
    <m/>
    <n v="50"/>
    <m/>
    <m/>
    <m/>
    <m/>
    <m/>
    <m/>
    <n v="200"/>
    <m/>
    <m/>
    <m/>
    <m/>
    <m/>
    <m/>
    <n v="0"/>
    <n v="250"/>
    <n v="6375.6"/>
  </r>
  <r>
    <x v="21"/>
    <m/>
    <m/>
    <n v="25.439999999999998"/>
    <n v="3.4399999999999977"/>
    <m/>
    <m/>
    <n v="0"/>
    <n v="5000"/>
    <n v="5000"/>
    <m/>
    <n v="0"/>
    <n v="3000"/>
    <n v="7900"/>
    <n v="15900"/>
    <m/>
    <m/>
    <m/>
    <m/>
    <n v="0"/>
    <m/>
    <m/>
    <m/>
    <n v="100"/>
    <m/>
    <m/>
    <m/>
    <m/>
    <m/>
    <n v="0"/>
    <m/>
    <m/>
    <m/>
    <m/>
    <n v="0"/>
    <m/>
    <n v="0"/>
    <n v="100"/>
    <n v="16000"/>
  </r>
  <r>
    <x v="22"/>
    <m/>
    <m/>
    <n v="23"/>
    <n v="1"/>
    <m/>
    <m/>
    <n v="0"/>
    <n v="3500"/>
    <n v="3500"/>
    <n v="120"/>
    <n v="120"/>
    <n v="1000"/>
    <n v="1000"/>
    <n v="5620"/>
    <m/>
    <m/>
    <m/>
    <m/>
    <n v="0"/>
    <m/>
    <m/>
    <n v="50"/>
    <m/>
    <m/>
    <m/>
    <m/>
    <m/>
    <m/>
    <n v="200"/>
    <m/>
    <m/>
    <m/>
    <m/>
    <m/>
    <m/>
    <n v="0"/>
    <n v="250"/>
    <n v="5870"/>
  </r>
  <r>
    <x v="30"/>
    <m/>
    <m/>
    <n v="30.13"/>
    <n v="8.129999999999999"/>
    <m/>
    <m/>
    <n v="0"/>
    <n v="2480"/>
    <n v="2480"/>
    <n v="120"/>
    <n v="975.59999999999991"/>
    <n v="1000"/>
    <n v="3520"/>
    <n v="7975.6"/>
    <m/>
    <m/>
    <m/>
    <m/>
    <n v="0"/>
    <m/>
    <m/>
    <n v="50"/>
    <m/>
    <m/>
    <m/>
    <m/>
    <m/>
    <m/>
    <n v="200"/>
    <m/>
    <m/>
    <m/>
    <m/>
    <n v="0"/>
    <m/>
    <n v="0"/>
    <n v="250"/>
    <n v="8225.6"/>
  </r>
  <r>
    <x v="32"/>
    <m/>
    <m/>
    <n v="32.31"/>
    <n v="10.310000000000002"/>
    <m/>
    <m/>
    <n v="0"/>
    <n v="2480"/>
    <n v="2480"/>
    <n v="120"/>
    <n v="1237.2000000000003"/>
    <n v="720"/>
    <n v="1000"/>
    <n v="5437.2000000000007"/>
    <m/>
    <m/>
    <m/>
    <m/>
    <n v="0"/>
    <n v="180"/>
    <m/>
    <m/>
    <m/>
    <m/>
    <m/>
    <m/>
    <m/>
    <m/>
    <n v="0"/>
    <m/>
    <m/>
    <m/>
    <m/>
    <n v="0"/>
    <m/>
    <n v="0"/>
    <n v="180"/>
    <n v="5617.2000000000007"/>
  </r>
  <r>
    <x v="14"/>
    <m/>
    <m/>
    <n v="0"/>
    <n v="-22"/>
    <m/>
    <m/>
    <n v="0"/>
    <m/>
    <n v="0"/>
    <m/>
    <n v="0"/>
    <m/>
    <m/>
    <n v="0"/>
    <m/>
    <m/>
    <m/>
    <m/>
    <n v="0"/>
    <m/>
    <m/>
    <m/>
    <m/>
    <m/>
    <m/>
    <m/>
    <m/>
    <m/>
    <m/>
    <n v="2480"/>
    <m/>
    <m/>
    <m/>
    <m/>
    <m/>
    <n v="0"/>
    <n v="2480"/>
    <n v="2480"/>
  </r>
  <r>
    <x v="33"/>
    <m/>
    <m/>
    <n v="40.19"/>
    <m/>
    <m/>
    <n v="184.6533"/>
    <n v="7421.2161269999997"/>
    <m/>
    <n v="7421.2161269999997"/>
    <m/>
    <n v="0"/>
    <m/>
    <m/>
    <n v="7421.2161269999997"/>
    <m/>
    <m/>
    <m/>
    <m/>
    <n v="0"/>
    <n v="120"/>
    <m/>
    <m/>
    <m/>
    <m/>
    <m/>
    <m/>
    <m/>
    <m/>
    <n v="100"/>
    <m/>
    <m/>
    <m/>
    <n v="370"/>
    <m/>
    <m/>
    <n v="370"/>
    <n v="220"/>
    <n v="7271.2161269999997"/>
  </r>
  <r>
    <x v="33"/>
    <m/>
    <m/>
    <n v="39.81"/>
    <m/>
    <m/>
    <n v="186.28739999999999"/>
    <n v="7416.1013940000003"/>
    <m/>
    <n v="7416.1013940000003"/>
    <m/>
    <n v="0"/>
    <m/>
    <m/>
    <n v="7416.1013940000003"/>
    <m/>
    <m/>
    <m/>
    <m/>
    <n v="0"/>
    <n v="120"/>
    <m/>
    <m/>
    <m/>
    <m/>
    <m/>
    <m/>
    <m/>
    <m/>
    <n v="200"/>
    <m/>
    <m/>
    <m/>
    <n v="120"/>
    <m/>
    <m/>
    <n v="120"/>
    <n v="320"/>
    <n v="7616.1013940000003"/>
  </r>
  <r>
    <x v="33"/>
    <m/>
    <m/>
    <n v="37.380000000000003"/>
    <m/>
    <m/>
    <n v="184.6533"/>
    <n v="6902.3403540000008"/>
    <m/>
    <n v="6902.3403540000008"/>
    <m/>
    <n v="0"/>
    <m/>
    <m/>
    <n v="6902.3403540000008"/>
    <m/>
    <m/>
    <m/>
    <m/>
    <n v="0"/>
    <n v="140"/>
    <m/>
    <m/>
    <m/>
    <m/>
    <m/>
    <m/>
    <m/>
    <m/>
    <n v="100"/>
    <m/>
    <m/>
    <m/>
    <n v="170"/>
    <m/>
    <m/>
    <n v="170"/>
    <n v="240"/>
    <n v="6972.3403540000008"/>
  </r>
  <r>
    <x v="33"/>
    <m/>
    <m/>
    <n v="30"/>
    <m/>
    <m/>
    <n v="183.01919999999998"/>
    <n v="5490.5759999999991"/>
    <m/>
    <n v="5490.5759999999991"/>
    <m/>
    <n v="0"/>
    <m/>
    <m/>
    <n v="5490.5759999999991"/>
    <m/>
    <m/>
    <m/>
    <m/>
    <n v="0"/>
    <n v="100"/>
    <m/>
    <m/>
    <m/>
    <m/>
    <m/>
    <m/>
    <m/>
    <m/>
    <n v="200"/>
    <m/>
    <m/>
    <m/>
    <n v="270"/>
    <m/>
    <m/>
    <n v="270"/>
    <n v="300"/>
    <n v="5520.5759999999991"/>
  </r>
  <r>
    <x v="33"/>
    <m/>
    <m/>
    <n v="31.06"/>
    <m/>
    <m/>
    <n v="165"/>
    <n v="5124.8999999999996"/>
    <m/>
    <n v="5124.8999999999996"/>
    <m/>
    <n v="0"/>
    <m/>
    <m/>
    <n v="5124.8999999999996"/>
    <m/>
    <m/>
    <m/>
    <m/>
    <n v="0"/>
    <n v="200"/>
    <m/>
    <m/>
    <m/>
    <m/>
    <m/>
    <m/>
    <m/>
    <m/>
    <n v="200"/>
    <m/>
    <m/>
    <m/>
    <m/>
    <m/>
    <m/>
    <n v="0"/>
    <n v="400"/>
    <n v="5524.9"/>
  </r>
  <r>
    <x v="27"/>
    <m/>
    <m/>
    <n v="31.5"/>
    <m/>
    <m/>
    <n v="163"/>
    <n v="5134.5"/>
    <m/>
    <n v="5134.5"/>
    <m/>
    <n v="0"/>
    <m/>
    <m/>
    <n v="5134.5"/>
    <m/>
    <m/>
    <m/>
    <m/>
    <n v="0"/>
    <n v="40"/>
    <m/>
    <m/>
    <m/>
    <m/>
    <m/>
    <n v="80"/>
    <m/>
    <m/>
    <n v="0"/>
    <m/>
    <m/>
    <m/>
    <m/>
    <m/>
    <m/>
    <n v="0"/>
    <n v="120"/>
    <n v="5254.5"/>
  </r>
  <r>
    <x v="27"/>
    <m/>
    <m/>
    <n v="42"/>
    <m/>
    <m/>
    <n v="171"/>
    <n v="7182"/>
    <m/>
    <n v="7182"/>
    <m/>
    <n v="0"/>
    <m/>
    <m/>
    <n v="7182"/>
    <m/>
    <m/>
    <m/>
    <m/>
    <n v="0"/>
    <n v="40"/>
    <m/>
    <m/>
    <m/>
    <m/>
    <m/>
    <n v="160"/>
    <m/>
    <m/>
    <n v="200"/>
    <m/>
    <m/>
    <m/>
    <m/>
    <m/>
    <m/>
    <n v="0"/>
    <n v="400"/>
    <n v="7582"/>
  </r>
  <r>
    <x v="27"/>
    <m/>
    <m/>
    <n v="43.5"/>
    <m/>
    <m/>
    <n v="168"/>
    <n v="7308"/>
    <m/>
    <n v="7308"/>
    <m/>
    <n v="0"/>
    <m/>
    <m/>
    <n v="7308"/>
    <m/>
    <m/>
    <m/>
    <m/>
    <n v="0"/>
    <m/>
    <m/>
    <m/>
    <m/>
    <m/>
    <m/>
    <n v="120"/>
    <m/>
    <m/>
    <n v="200"/>
    <m/>
    <m/>
    <m/>
    <m/>
    <m/>
    <m/>
    <n v="0"/>
    <n v="320"/>
    <n v="7628"/>
  </r>
  <r>
    <x v="27"/>
    <m/>
    <m/>
    <n v="42"/>
    <m/>
    <m/>
    <n v="194"/>
    <n v="8148"/>
    <m/>
    <n v="8148"/>
    <m/>
    <n v="0"/>
    <m/>
    <m/>
    <n v="8148"/>
    <m/>
    <m/>
    <m/>
    <m/>
    <n v="0"/>
    <n v="20"/>
    <m/>
    <m/>
    <m/>
    <m/>
    <m/>
    <n v="120"/>
    <m/>
    <m/>
    <n v="200"/>
    <m/>
    <m/>
    <m/>
    <m/>
    <m/>
    <m/>
    <n v="0"/>
    <n v="340"/>
    <n v="8488"/>
  </r>
  <r>
    <x v="27"/>
    <m/>
    <m/>
    <n v="45"/>
    <m/>
    <m/>
    <n v="193"/>
    <n v="8685"/>
    <m/>
    <n v="8685"/>
    <m/>
    <n v="0"/>
    <m/>
    <m/>
    <n v="8685"/>
    <m/>
    <m/>
    <m/>
    <m/>
    <n v="0"/>
    <n v="60"/>
    <m/>
    <m/>
    <m/>
    <m/>
    <m/>
    <n v="128"/>
    <n v="100"/>
    <m/>
    <n v="200"/>
    <m/>
    <m/>
    <m/>
    <m/>
    <m/>
    <m/>
    <n v="0"/>
    <n v="488"/>
    <n v="9173"/>
  </r>
  <r>
    <x v="27"/>
    <m/>
    <m/>
    <n v="37.5"/>
    <m/>
    <m/>
    <n v="168.1"/>
    <n v="6303.75"/>
    <m/>
    <n v="6303.75"/>
    <m/>
    <n v="0"/>
    <m/>
    <m/>
    <n v="6303.75"/>
    <m/>
    <m/>
    <m/>
    <m/>
    <n v="0"/>
    <n v="200"/>
    <m/>
    <m/>
    <m/>
    <m/>
    <m/>
    <n v="120"/>
    <m/>
    <m/>
    <n v="200"/>
    <m/>
    <m/>
    <m/>
    <m/>
    <m/>
    <m/>
    <n v="0"/>
    <n v="520"/>
    <n v="6823.75"/>
  </r>
  <r>
    <x v="27"/>
    <m/>
    <m/>
    <n v="41"/>
    <m/>
    <m/>
    <n v="167.2"/>
    <n v="6855.2"/>
    <m/>
    <n v="6855.2"/>
    <m/>
    <n v="0"/>
    <m/>
    <m/>
    <n v="6855.2"/>
    <m/>
    <m/>
    <m/>
    <m/>
    <n v="0"/>
    <m/>
    <m/>
    <m/>
    <m/>
    <m/>
    <m/>
    <n v="120"/>
    <m/>
    <m/>
    <n v="200"/>
    <m/>
    <m/>
    <m/>
    <m/>
    <m/>
    <m/>
    <n v="0"/>
    <n v="320"/>
    <n v="7175.2"/>
  </r>
  <r>
    <x v="27"/>
    <m/>
    <m/>
    <n v="41"/>
    <m/>
    <m/>
    <n v="175.4"/>
    <n v="7191.4000000000005"/>
    <m/>
    <n v="7191.4000000000005"/>
    <m/>
    <n v="0"/>
    <m/>
    <m/>
    <n v="7191.4000000000005"/>
    <m/>
    <m/>
    <m/>
    <m/>
    <n v="0"/>
    <n v="120"/>
    <m/>
    <m/>
    <m/>
    <m/>
    <m/>
    <n v="120"/>
    <n v="300"/>
    <m/>
    <n v="200"/>
    <m/>
    <m/>
    <m/>
    <m/>
    <m/>
    <m/>
    <n v="0"/>
    <n v="740"/>
    <n v="7931.4000000000005"/>
  </r>
  <r>
    <x v="27"/>
    <m/>
    <m/>
    <n v="39"/>
    <m/>
    <m/>
    <n v="170"/>
    <n v="6630"/>
    <m/>
    <n v="6630"/>
    <m/>
    <n v="0"/>
    <m/>
    <m/>
    <n v="6630"/>
    <m/>
    <m/>
    <m/>
    <m/>
    <n v="0"/>
    <n v="20"/>
    <m/>
    <m/>
    <m/>
    <m/>
    <m/>
    <n v="112"/>
    <m/>
    <m/>
    <n v="200"/>
    <m/>
    <m/>
    <m/>
    <m/>
    <m/>
    <m/>
    <n v="0"/>
    <n v="332"/>
    <n v="6962"/>
  </r>
  <r>
    <x v="27"/>
    <m/>
    <m/>
    <n v="42.5"/>
    <m/>
    <m/>
    <n v="172.2"/>
    <n v="7318.4999999999991"/>
    <m/>
    <n v="7318.4999999999991"/>
    <m/>
    <n v="0"/>
    <m/>
    <m/>
    <n v="7318.4999999999991"/>
    <m/>
    <m/>
    <m/>
    <m/>
    <n v="0"/>
    <n v="140"/>
    <m/>
    <m/>
    <m/>
    <m/>
    <m/>
    <n v="120"/>
    <m/>
    <m/>
    <n v="200"/>
    <m/>
    <m/>
    <m/>
    <m/>
    <m/>
    <m/>
    <n v="0"/>
    <n v="460"/>
    <n v="7778.4999999999991"/>
  </r>
  <r>
    <x v="27"/>
    <m/>
    <m/>
    <n v="40.5"/>
    <m/>
    <m/>
    <n v="173.4"/>
    <n v="7022.7"/>
    <m/>
    <n v="7022.7"/>
    <m/>
    <n v="0"/>
    <m/>
    <m/>
    <n v="7022.7"/>
    <m/>
    <m/>
    <m/>
    <m/>
    <n v="0"/>
    <n v="120"/>
    <m/>
    <m/>
    <m/>
    <m/>
    <m/>
    <n v="120"/>
    <m/>
    <m/>
    <n v="200"/>
    <m/>
    <m/>
    <m/>
    <m/>
    <m/>
    <m/>
    <n v="0"/>
    <n v="440"/>
    <n v="7462.7"/>
  </r>
  <r>
    <x v="27"/>
    <m/>
    <m/>
    <n v="45.5"/>
    <m/>
    <m/>
    <n v="186"/>
    <n v="8463"/>
    <m/>
    <n v="8463"/>
    <m/>
    <n v="0"/>
    <m/>
    <m/>
    <n v="8463"/>
    <m/>
    <m/>
    <m/>
    <m/>
    <n v="0"/>
    <n v="60"/>
    <m/>
    <m/>
    <m/>
    <m/>
    <m/>
    <n v="120"/>
    <n v="100"/>
    <m/>
    <n v="200"/>
    <m/>
    <m/>
    <m/>
    <m/>
    <m/>
    <m/>
    <n v="0"/>
    <n v="480"/>
    <n v="8943"/>
  </r>
  <r>
    <x v="27"/>
    <m/>
    <m/>
    <n v="36"/>
    <m/>
    <m/>
    <n v="170"/>
    <n v="6120"/>
    <m/>
    <n v="6120"/>
    <m/>
    <n v="0"/>
    <m/>
    <m/>
    <n v="6120"/>
    <m/>
    <m/>
    <m/>
    <m/>
    <n v="0"/>
    <m/>
    <m/>
    <m/>
    <m/>
    <m/>
    <m/>
    <n v="104"/>
    <m/>
    <m/>
    <n v="200"/>
    <m/>
    <m/>
    <m/>
    <m/>
    <m/>
    <m/>
    <n v="0"/>
    <n v="304"/>
    <n v="6424"/>
  </r>
  <r>
    <x v="27"/>
    <m/>
    <m/>
    <n v="22.5"/>
    <m/>
    <m/>
    <n v="172.3"/>
    <n v="3876.7500000000005"/>
    <m/>
    <n v="3876.7500000000005"/>
    <m/>
    <n v="0"/>
    <m/>
    <m/>
    <n v="3876.7500000000005"/>
    <m/>
    <m/>
    <m/>
    <m/>
    <n v="0"/>
    <n v="120"/>
    <m/>
    <m/>
    <m/>
    <m/>
    <m/>
    <n v="120"/>
    <m/>
    <m/>
    <n v="0"/>
    <m/>
    <m/>
    <m/>
    <m/>
    <m/>
    <m/>
    <n v="0"/>
    <n v="240"/>
    <n v="4116.75"/>
  </r>
  <r>
    <x v="27"/>
    <m/>
    <m/>
    <n v="39"/>
    <m/>
    <m/>
    <n v="172.3"/>
    <n v="6719.7000000000007"/>
    <m/>
    <n v="6719.7000000000007"/>
    <m/>
    <n v="0"/>
    <m/>
    <m/>
    <n v="6719.7000000000007"/>
    <m/>
    <m/>
    <m/>
    <m/>
    <n v="0"/>
    <n v="160"/>
    <m/>
    <m/>
    <m/>
    <m/>
    <m/>
    <n v="120"/>
    <m/>
    <m/>
    <n v="200"/>
    <m/>
    <m/>
    <m/>
    <m/>
    <m/>
    <m/>
    <n v="0"/>
    <n v="480"/>
    <n v="7199.7000000000007"/>
  </r>
  <r>
    <x v="27"/>
    <m/>
    <m/>
    <n v="43.5"/>
    <m/>
    <m/>
    <n v="185"/>
    <n v="8047.5"/>
    <m/>
    <n v="8047.5"/>
    <m/>
    <n v="0"/>
    <m/>
    <m/>
    <n v="8047.5"/>
    <m/>
    <m/>
    <m/>
    <m/>
    <n v="0"/>
    <n v="100"/>
    <m/>
    <n v="200"/>
    <m/>
    <m/>
    <m/>
    <n v="112"/>
    <m/>
    <m/>
    <n v="200"/>
    <m/>
    <m/>
    <m/>
    <m/>
    <m/>
    <m/>
    <n v="0"/>
    <n v="612"/>
    <n v="8659.5"/>
  </r>
  <r>
    <x v="34"/>
    <m/>
    <m/>
    <m/>
    <m/>
    <m/>
    <m/>
    <n v="0"/>
    <m/>
    <n v="0"/>
    <m/>
    <n v="0"/>
    <m/>
    <m/>
    <n v="0"/>
    <m/>
    <m/>
    <m/>
    <m/>
    <n v="0"/>
    <m/>
    <m/>
    <m/>
    <m/>
    <m/>
    <m/>
    <m/>
    <m/>
    <n v="517.5"/>
    <m/>
    <m/>
    <m/>
    <m/>
    <m/>
    <m/>
    <m/>
    <n v="0"/>
    <n v="517.5"/>
    <n v="517.5"/>
  </r>
  <r>
    <x v="18"/>
    <m/>
    <m/>
    <m/>
    <m/>
    <m/>
    <m/>
    <n v="0"/>
    <m/>
    <n v="0"/>
    <m/>
    <n v="0"/>
    <m/>
    <m/>
    <n v="0"/>
    <m/>
    <m/>
    <m/>
    <m/>
    <n v="0"/>
    <m/>
    <m/>
    <m/>
    <m/>
    <m/>
    <m/>
    <m/>
    <m/>
    <n v="517.5"/>
    <m/>
    <m/>
    <m/>
    <m/>
    <m/>
    <m/>
    <m/>
    <n v="0"/>
    <n v="517.5"/>
    <n v="517.5"/>
  </r>
  <r>
    <x v="35"/>
    <m/>
    <m/>
    <n v="22299.750000000004"/>
    <n v="787.66000000000008"/>
    <n v="224795.31000000003"/>
    <n v="75321.292043698253"/>
    <n v="3030135.3758039991"/>
    <n v="542440"/>
    <n v="3572575.3758039987"/>
    <n v="17760"/>
    <n v="92927.536363636376"/>
    <n v="237810"/>
    <n v="258555.62"/>
    <n v="4161868.5321676368"/>
    <m/>
    <n v="9040"/>
    <n v="0"/>
    <n v="360"/>
    <n v="9400"/>
    <n v="48310"/>
    <n v="0"/>
    <n v="9199.75"/>
    <n v="-2405"/>
    <n v="0"/>
    <n v="0"/>
    <n v="7006"/>
    <n v="23493.4"/>
    <n v="1552.5"/>
    <n v="98051.4"/>
    <n v="6196.4000000000005"/>
    <n v="496"/>
    <n v="2925"/>
    <e v="#N/A"/>
    <n v="9228.2081818181796"/>
    <n v="105.30000000000018"/>
    <n v="22537.508181818179"/>
    <n v="199916.59000000005"/>
    <n v="4348647.6139858216"/>
  </r>
  <r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C41" firstHeaderRow="0" firstDataRow="1" firstDataCol="1"/>
  <pivotFields count="39">
    <pivotField axis="axisRow" numFmtId="184" showAll="0">
      <items count="38">
        <item x="35"/>
        <item x="21"/>
        <item x="18"/>
        <item x="19"/>
        <item x="10"/>
        <item x="17"/>
        <item x="16"/>
        <item x="25"/>
        <item x="13"/>
        <item x="12"/>
        <item x="14"/>
        <item x="2"/>
        <item x="30"/>
        <item x="15"/>
        <item x="29"/>
        <item x="9"/>
        <item x="26"/>
        <item x="22"/>
        <item x="34"/>
        <item x="5"/>
        <item x="7"/>
        <item x="0"/>
        <item x="1"/>
        <item x="6"/>
        <item x="31"/>
        <item x="27"/>
        <item x="8"/>
        <item x="4"/>
        <item x="23"/>
        <item x="24"/>
        <item x="11"/>
        <item x="3"/>
        <item x="33"/>
        <item x="32"/>
        <item x="28"/>
        <item x="20"/>
        <item x="36"/>
        <item t="default"/>
      </items>
    </pivotField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numFmtId="184" showAll="0"/>
    <pivotField dataField="1" numFmtId="184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应发工资" fld="38" baseField="0" baseItem="2" numFmtId="184"/>
    <dataField name="计数项:应发工资" fld="38" subtotal="count" baseField="0" baseItem="0" numFmtId="184"/>
  </dataFields>
  <formats count="9">
    <format dxfId="1395">
      <pivotArea collapsedLevelsAreSubtotals="1" fieldPosition="0">
        <references count="1">
          <reference field="0" count="3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394">
      <pivotArea dataOnly="0" labelOnly="1" fieldPosition="0">
        <references count="1">
          <reference field="0" count="3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393">
      <pivotArea grandRow="1" outline="0" collapsedLevelsAreSubtotals="1" fieldPosition="0"/>
    </format>
    <format dxfId="1392">
      <pivotArea grandRow="1" outline="0" collapsedLevelsAreSubtotals="1" fieldPosition="0"/>
    </format>
    <format dxfId="1391">
      <pivotArea grandRow="1" outline="0" collapsedLevelsAreSubtotals="1" fieldPosition="0"/>
    </format>
    <format dxfId="1390">
      <pivotArea grandRow="1" outline="0" collapsedLevelsAreSubtotals="1" fieldPosition="0"/>
    </format>
    <format dxfId="1389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1388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1387">
      <pivotArea collapsedLevelsAreSubtotals="1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N171"/>
  <sheetViews>
    <sheetView tabSelected="1" topLeftCell="A117" workbookViewId="0">
      <selection activeCell="E119" sqref="E119"/>
    </sheetView>
  </sheetViews>
  <sheetFormatPr defaultRowHeight="13.5"/>
  <cols>
    <col min="1" max="1" width="19.625" customWidth="1"/>
    <col min="2" max="2" width="40.5" bestFit="1" customWidth="1"/>
    <col min="3" max="3" width="40.125" bestFit="1" customWidth="1"/>
    <col min="4" max="4" width="16.375" bestFit="1" customWidth="1"/>
    <col min="5" max="5" width="20.625" bestFit="1" customWidth="1"/>
    <col min="6" max="6" width="26.875" customWidth="1"/>
    <col min="7" max="7" width="16.25" bestFit="1" customWidth="1"/>
    <col min="8" max="8" width="15" bestFit="1" customWidth="1"/>
    <col min="9" max="9" width="14.75" bestFit="1" customWidth="1"/>
    <col min="10" max="11" width="15.125" bestFit="1" customWidth="1"/>
    <col min="12" max="12" width="16.375" bestFit="1" customWidth="1"/>
    <col min="13" max="13" width="16.75" bestFit="1" customWidth="1"/>
    <col min="14" max="20" width="9.125" bestFit="1" customWidth="1"/>
    <col min="21" max="21" width="11.25" bestFit="1" customWidth="1"/>
    <col min="22" max="25" width="9.125" bestFit="1" customWidth="1"/>
  </cols>
  <sheetData>
    <row r="1" spans="1:21" s="556" customFormat="1" ht="22.5">
      <c r="A1" s="753" t="s">
        <v>6314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</row>
    <row r="2" spans="1:21" s="561" customFormat="1" ht="14.25">
      <c r="A2" s="557" t="s">
        <v>6315</v>
      </c>
      <c r="B2" s="558" t="s">
        <v>6316</v>
      </c>
      <c r="C2" s="559" t="s">
        <v>3</v>
      </c>
      <c r="D2" s="560" t="s">
        <v>4</v>
      </c>
      <c r="E2" s="557" t="s">
        <v>6317</v>
      </c>
      <c r="F2" s="557" t="s">
        <v>6318</v>
      </c>
      <c r="G2" s="558" t="s">
        <v>6319</v>
      </c>
      <c r="H2" s="558" t="s">
        <v>6320</v>
      </c>
      <c r="I2" s="557" t="s">
        <v>6321</v>
      </c>
      <c r="J2" s="557" t="s">
        <v>6323</v>
      </c>
      <c r="K2" s="557" t="s">
        <v>6324</v>
      </c>
      <c r="L2" s="557" t="s">
        <v>6326</v>
      </c>
      <c r="M2" s="557" t="s">
        <v>6328</v>
      </c>
      <c r="N2" s="557" t="s">
        <v>6330</v>
      </c>
      <c r="O2" s="557" t="s">
        <v>6332</v>
      </c>
      <c r="P2" s="558" t="s">
        <v>6334</v>
      </c>
    </row>
    <row r="3" spans="1:21" s="565" customFormat="1" ht="14.25">
      <c r="A3" s="560">
        <v>1</v>
      </c>
      <c r="B3" s="560" t="s">
        <v>6335</v>
      </c>
      <c r="C3" s="560" t="s">
        <v>201</v>
      </c>
      <c r="D3" s="560" t="s">
        <v>202</v>
      </c>
      <c r="E3" s="558" t="s">
        <v>6336</v>
      </c>
      <c r="F3" s="562">
        <v>39</v>
      </c>
      <c r="G3" s="560">
        <v>200</v>
      </c>
      <c r="H3" s="560">
        <v>200</v>
      </c>
      <c r="I3" s="560"/>
      <c r="J3" s="560">
        <v>-80</v>
      </c>
      <c r="K3" s="560"/>
      <c r="L3" s="560">
        <v>200</v>
      </c>
      <c r="M3" s="563">
        <f t="shared" ref="M3:M4" si="0">O3*F3</f>
        <v>7273.5</v>
      </c>
      <c r="N3" s="564">
        <f t="shared" ref="N3:N4" si="1">SUM(G3:M3)</f>
        <v>7793.5</v>
      </c>
      <c r="O3" s="564">
        <v>186.5</v>
      </c>
      <c r="P3" s="560"/>
      <c r="Q3" s="565">
        <f>I3+L3</f>
        <v>200</v>
      </c>
      <c r="R3" s="565">
        <f>VLOOKUP(C3,[3]工资数据!$C$1:$S$65536,17,0)</f>
        <v>7793.5</v>
      </c>
    </row>
    <row r="4" spans="1:21" s="565" customFormat="1" ht="14.25">
      <c r="A4" s="560">
        <v>2</v>
      </c>
      <c r="B4" s="560" t="s">
        <v>3717</v>
      </c>
      <c r="C4" s="560" t="s">
        <v>206</v>
      </c>
      <c r="D4" s="560" t="s">
        <v>207</v>
      </c>
      <c r="E4" s="558" t="s">
        <v>6337</v>
      </c>
      <c r="F4" s="562">
        <v>50.63</v>
      </c>
      <c r="G4" s="560"/>
      <c r="H4" s="560">
        <v>200</v>
      </c>
      <c r="I4" s="560">
        <v>100</v>
      </c>
      <c r="J4" s="560">
        <v>-20</v>
      </c>
      <c r="K4" s="560">
        <v>14</v>
      </c>
      <c r="L4" s="560">
        <v>200</v>
      </c>
      <c r="M4" s="563">
        <f t="shared" si="0"/>
        <v>9619.7000000000007</v>
      </c>
      <c r="N4" s="564">
        <f t="shared" si="1"/>
        <v>10113.700000000001</v>
      </c>
      <c r="O4" s="564">
        <v>190</v>
      </c>
      <c r="P4" s="560"/>
      <c r="Q4" s="565">
        <f t="shared" ref="Q4" si="2">I4+L4</f>
        <v>300</v>
      </c>
      <c r="R4" s="565">
        <f>VLOOKUP(C4,[3]工资数据!$C$1:$S$65536,17,0)</f>
        <v>10113.700000000001</v>
      </c>
    </row>
    <row r="5" spans="1:21" s="566" customFormat="1"/>
    <row r="6" spans="1:21" s="566" customFormat="1"/>
    <row r="7" spans="1:21" s="566" customFormat="1"/>
    <row r="8" spans="1:21" s="567" customFormat="1" ht="32.25" customHeight="1">
      <c r="A8" s="754" t="s">
        <v>6338</v>
      </c>
      <c r="B8" s="754"/>
      <c r="C8" s="754"/>
      <c r="D8" s="754"/>
      <c r="E8" s="754"/>
      <c r="F8" s="754"/>
      <c r="G8" s="754"/>
      <c r="H8" s="754"/>
      <c r="I8" s="754"/>
      <c r="J8" s="754"/>
      <c r="K8" s="754"/>
      <c r="L8" s="754"/>
      <c r="M8" s="754"/>
      <c r="N8" s="754"/>
    </row>
    <row r="9" spans="1:21" s="570" customFormat="1" ht="10.5" customHeight="1">
      <c r="A9" s="568"/>
      <c r="B9" s="568"/>
      <c r="C9" s="568"/>
      <c r="D9" s="568"/>
      <c r="E9" s="568"/>
      <c r="F9" s="568"/>
      <c r="G9" s="568"/>
      <c r="H9" s="568"/>
      <c r="I9" s="569"/>
      <c r="J9" s="569"/>
      <c r="K9" s="569"/>
      <c r="L9" s="569"/>
      <c r="M9" s="569"/>
      <c r="N9" s="569"/>
    </row>
    <row r="10" spans="1:21" s="574" customFormat="1" ht="35.1" customHeight="1">
      <c r="A10" s="571" t="s">
        <v>0</v>
      </c>
      <c r="B10" s="571" t="s">
        <v>3590</v>
      </c>
      <c r="C10" s="571" t="s">
        <v>4</v>
      </c>
      <c r="D10" s="572" t="s">
        <v>6318</v>
      </c>
      <c r="E10" s="571" t="s">
        <v>7</v>
      </c>
      <c r="F10" s="573" t="s">
        <v>6320</v>
      </c>
      <c r="G10" s="572" t="s">
        <v>6321</v>
      </c>
      <c r="H10" s="572" t="s">
        <v>6322</v>
      </c>
      <c r="I10" s="571" t="s">
        <v>6339</v>
      </c>
      <c r="J10" s="571" t="s">
        <v>6325</v>
      </c>
      <c r="K10" s="571" t="s">
        <v>6340</v>
      </c>
      <c r="L10" s="572" t="s">
        <v>6341</v>
      </c>
      <c r="M10" s="572" t="s">
        <v>6329</v>
      </c>
      <c r="N10" s="572" t="s">
        <v>6331</v>
      </c>
      <c r="O10" s="573" t="s">
        <v>6333</v>
      </c>
    </row>
    <row r="11" spans="1:21" s="579" customFormat="1" ht="35.1" customHeight="1">
      <c r="A11" s="575">
        <v>1</v>
      </c>
      <c r="B11" s="576" t="s">
        <v>6342</v>
      </c>
      <c r="C11" s="576">
        <v>65</v>
      </c>
      <c r="D11" s="577">
        <v>33.81</v>
      </c>
      <c r="E11" s="577"/>
      <c r="F11" s="577">
        <v>200</v>
      </c>
      <c r="G11" s="577"/>
      <c r="H11" s="577"/>
      <c r="I11" s="577"/>
      <c r="J11" s="577">
        <v>200</v>
      </c>
      <c r="K11" s="577"/>
      <c r="L11" s="577">
        <f t="shared" ref="L11:L12" si="3">N11*D11</f>
        <v>6251.8071</v>
      </c>
      <c r="M11" s="577">
        <f>SUM(F11:L11)</f>
        <v>6651.8071</v>
      </c>
      <c r="N11" s="578">
        <v>184.91</v>
      </c>
      <c r="O11" s="578"/>
      <c r="P11" s="579">
        <f>G11+J11</f>
        <v>200</v>
      </c>
    </row>
    <row r="12" spans="1:21" s="579" customFormat="1" ht="35.1" customHeight="1">
      <c r="A12" s="575">
        <v>2</v>
      </c>
      <c r="B12" s="577" t="s">
        <v>165</v>
      </c>
      <c r="C12" s="577">
        <v>87</v>
      </c>
      <c r="D12" s="580">
        <v>41.13</v>
      </c>
      <c r="E12" s="577"/>
      <c r="F12" s="575">
        <v>200</v>
      </c>
      <c r="G12" s="575">
        <v>190</v>
      </c>
      <c r="H12" s="575">
        <v>-30</v>
      </c>
      <c r="I12" s="581">
        <v>88</v>
      </c>
      <c r="J12" s="577">
        <v>200</v>
      </c>
      <c r="K12" s="577"/>
      <c r="L12" s="577">
        <f t="shared" si="3"/>
        <v>7605.3483000000006</v>
      </c>
      <c r="M12" s="577">
        <f t="shared" ref="M12" si="4">SUM(F12:L12)</f>
        <v>8253.3483000000015</v>
      </c>
      <c r="N12" s="578">
        <v>184.91</v>
      </c>
      <c r="O12" s="582"/>
      <c r="P12" s="579">
        <f t="shared" ref="P12" si="5">G12+J12</f>
        <v>390</v>
      </c>
    </row>
    <row r="13" spans="1:21" s="566" customFormat="1"/>
    <row r="14" spans="1:21" s="566" customFormat="1"/>
    <row r="15" spans="1:21" s="566" customFormat="1"/>
    <row r="16" spans="1:21" s="583" customFormat="1" ht="22.5">
      <c r="A16" s="755" t="s">
        <v>6343</v>
      </c>
      <c r="B16" s="755"/>
      <c r="C16" s="755"/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</row>
    <row r="17" spans="1:23" s="583" customFormat="1" ht="22.5">
      <c r="A17" s="584"/>
      <c r="B17" s="584"/>
      <c r="C17" s="584"/>
      <c r="D17" s="584"/>
      <c r="E17" s="584"/>
      <c r="F17" s="584"/>
      <c r="G17" s="584"/>
      <c r="H17" s="584"/>
      <c r="I17" s="584"/>
      <c r="J17" s="584"/>
      <c r="K17" s="585"/>
      <c r="L17" s="584"/>
      <c r="M17" s="584"/>
      <c r="N17" s="584"/>
      <c r="O17" s="584"/>
      <c r="P17" s="584"/>
      <c r="Q17" s="584"/>
      <c r="R17" s="584"/>
      <c r="S17" s="584"/>
      <c r="T17" s="584"/>
      <c r="U17" s="584"/>
    </row>
    <row r="18" spans="1:23" s="583" customFormat="1" ht="50.1" customHeight="1">
      <c r="A18" s="578" t="s">
        <v>0</v>
      </c>
      <c r="B18" s="578" t="s">
        <v>3590</v>
      </c>
      <c r="C18" s="578" t="s">
        <v>4</v>
      </c>
      <c r="D18" s="578" t="s">
        <v>3591</v>
      </c>
      <c r="E18" s="578" t="s">
        <v>6344</v>
      </c>
      <c r="F18" s="578" t="s">
        <v>6345</v>
      </c>
      <c r="G18" s="578" t="s">
        <v>6346</v>
      </c>
      <c r="H18" s="578" t="s">
        <v>6347</v>
      </c>
      <c r="I18" s="578" t="s">
        <v>6348</v>
      </c>
      <c r="J18" s="578" t="s">
        <v>6347</v>
      </c>
      <c r="K18" s="586" t="s">
        <v>6349</v>
      </c>
      <c r="L18" s="587" t="s">
        <v>4669</v>
      </c>
      <c r="M18" s="588" t="s">
        <v>6350</v>
      </c>
      <c r="N18" s="578" t="s">
        <v>6351</v>
      </c>
      <c r="O18" s="578" t="s">
        <v>8</v>
      </c>
      <c r="P18" s="578" t="s">
        <v>6352</v>
      </c>
      <c r="Q18" s="578" t="s">
        <v>6353</v>
      </c>
      <c r="R18" s="572" t="s">
        <v>6354</v>
      </c>
      <c r="S18" s="578" t="s">
        <v>6355</v>
      </c>
      <c r="T18" s="578" t="s">
        <v>6354</v>
      </c>
      <c r="U18" s="578" t="s">
        <v>6356</v>
      </c>
    </row>
    <row r="19" spans="1:23" s="583" customFormat="1" ht="50.1" customHeight="1">
      <c r="A19" s="576">
        <v>1</v>
      </c>
      <c r="B19" s="576" t="s">
        <v>6357</v>
      </c>
      <c r="C19" s="576">
        <v>29</v>
      </c>
      <c r="D19" s="580">
        <v>39.49</v>
      </c>
      <c r="E19" s="578">
        <v>184.91</v>
      </c>
      <c r="F19" s="578">
        <v>1.05</v>
      </c>
      <c r="G19" s="578">
        <f>E19*F19</f>
        <v>194.15550000000002</v>
      </c>
      <c r="H19" s="578">
        <f>G19*D19</f>
        <v>7667.2006950000014</v>
      </c>
      <c r="I19" s="578">
        <v>1000</v>
      </c>
      <c r="J19" s="578">
        <f>H19-I19</f>
        <v>6667.2006950000014</v>
      </c>
      <c r="K19" s="589">
        <v>0.85199999999999998</v>
      </c>
      <c r="L19" s="587">
        <v>1000</v>
      </c>
      <c r="M19" s="590">
        <f>L19*K19</f>
        <v>852</v>
      </c>
      <c r="N19" s="591">
        <f>M19+J19</f>
        <v>7519.2006950000014</v>
      </c>
      <c r="O19" s="592">
        <v>200</v>
      </c>
      <c r="P19" s="578"/>
      <c r="Q19" s="578">
        <v>200</v>
      </c>
      <c r="R19" s="578"/>
      <c r="S19" s="592">
        <v>20</v>
      </c>
      <c r="T19" s="592"/>
      <c r="U19" s="578">
        <f>SUM(N19:T19)</f>
        <v>7939.2006950000014</v>
      </c>
      <c r="V19" s="583">
        <f>Q19+S19</f>
        <v>220</v>
      </c>
      <c r="W19" s="583">
        <f>I19-M19</f>
        <v>148</v>
      </c>
    </row>
    <row r="20" spans="1:23" s="566" customFormat="1"/>
    <row r="21" spans="1:23" s="566" customFormat="1"/>
    <row r="22" spans="1:23" s="566" customFormat="1"/>
    <row r="23" spans="1:23" s="583" customFormat="1" ht="27">
      <c r="A23" s="593" t="s">
        <v>0</v>
      </c>
      <c r="B23" s="594" t="s">
        <v>4</v>
      </c>
      <c r="C23" s="594" t="s">
        <v>3590</v>
      </c>
      <c r="D23" s="593" t="s">
        <v>6358</v>
      </c>
      <c r="E23" s="593" t="s">
        <v>6359</v>
      </c>
      <c r="F23" s="593" t="s">
        <v>4681</v>
      </c>
      <c r="G23" s="594" t="s">
        <v>6360</v>
      </c>
      <c r="H23" s="593" t="s">
        <v>6361</v>
      </c>
      <c r="I23" s="593" t="s">
        <v>6362</v>
      </c>
      <c r="J23" s="594" t="s">
        <v>6363</v>
      </c>
      <c r="K23" s="593" t="s">
        <v>6364</v>
      </c>
      <c r="L23" s="594" t="s">
        <v>4872</v>
      </c>
      <c r="M23" s="593" t="s">
        <v>6365</v>
      </c>
      <c r="N23" s="594" t="s">
        <v>4873</v>
      </c>
    </row>
    <row r="24" spans="1:23" s="583" customFormat="1" ht="18" customHeight="1">
      <c r="A24" s="594">
        <v>5</v>
      </c>
      <c r="B24" s="594">
        <v>254</v>
      </c>
      <c r="C24" s="594" t="s">
        <v>1225</v>
      </c>
      <c r="D24" s="594">
        <v>45</v>
      </c>
      <c r="E24" s="594"/>
      <c r="F24" s="594">
        <v>100</v>
      </c>
      <c r="G24" s="594"/>
      <c r="H24" s="594">
        <v>8685</v>
      </c>
      <c r="I24" s="594">
        <v>60</v>
      </c>
      <c r="J24" s="594">
        <v>128</v>
      </c>
      <c r="K24" s="594">
        <v>200</v>
      </c>
      <c r="L24" s="594">
        <v>8845</v>
      </c>
      <c r="M24" s="594">
        <v>9173</v>
      </c>
      <c r="N24" s="594">
        <v>193</v>
      </c>
      <c r="O24" s="583">
        <v>300</v>
      </c>
    </row>
    <row r="25" spans="1:23" s="566" customFormat="1"/>
    <row r="26" spans="1:23" s="566" customFormat="1"/>
    <row r="27" spans="1:23" s="566" customFormat="1"/>
    <row r="28" spans="1:23" s="596" customFormat="1" ht="20.25">
      <c r="A28" s="756" t="s">
        <v>6366</v>
      </c>
      <c r="B28" s="756"/>
      <c r="C28" s="756"/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595"/>
    </row>
    <row r="29" spans="1:23" s="596" customFormat="1" ht="20.25">
      <c r="A29" s="597" t="s">
        <v>6367</v>
      </c>
      <c r="B29" s="598" t="s">
        <v>6368</v>
      </c>
      <c r="C29" s="598" t="s">
        <v>6369</v>
      </c>
      <c r="D29" s="598" t="s">
        <v>6370</v>
      </c>
      <c r="E29" s="598" t="s">
        <v>6371</v>
      </c>
      <c r="F29" s="598" t="s">
        <v>6372</v>
      </c>
      <c r="G29" s="599" t="s">
        <v>6373</v>
      </c>
      <c r="H29" s="600" t="s">
        <v>6374</v>
      </c>
      <c r="I29" s="600" t="s">
        <v>6356</v>
      </c>
      <c r="J29" s="600" t="s">
        <v>6375</v>
      </c>
      <c r="K29" s="601" t="s">
        <v>6376</v>
      </c>
      <c r="L29" s="602" t="s">
        <v>6377</v>
      </c>
      <c r="M29" s="601" t="s">
        <v>6378</v>
      </c>
      <c r="N29" s="601" t="s">
        <v>6379</v>
      </c>
      <c r="O29" s="595"/>
    </row>
    <row r="30" spans="1:23" s="607" customFormat="1" ht="12">
      <c r="A30" s="597">
        <v>14</v>
      </c>
      <c r="B30" s="603">
        <v>3065</v>
      </c>
      <c r="C30" s="603">
        <v>361</v>
      </c>
      <c r="D30" s="604" t="s">
        <v>6380</v>
      </c>
      <c r="E30" s="597" t="s">
        <v>6381</v>
      </c>
      <c r="F30" s="603">
        <v>41.5</v>
      </c>
      <c r="G30" s="597">
        <v>500</v>
      </c>
      <c r="H30" s="597">
        <v>5321.7</v>
      </c>
      <c r="I30" s="597">
        <v>5821.7</v>
      </c>
      <c r="J30" s="597">
        <v>128.23373493975905</v>
      </c>
      <c r="K30" s="597">
        <v>7</v>
      </c>
      <c r="L30" s="597">
        <v>140</v>
      </c>
      <c r="M30" s="597">
        <v>200</v>
      </c>
      <c r="N30" s="597">
        <v>6161.7</v>
      </c>
      <c r="O30" s="605"/>
      <c r="P30" s="606">
        <v>6161.7</v>
      </c>
    </row>
    <row r="31" spans="1:23" s="566" customFormat="1"/>
    <row r="32" spans="1:23" s="566" customFormat="1"/>
    <row r="33" spans="1:248" s="609" customFormat="1" ht="20.25">
      <c r="A33" s="756" t="s">
        <v>6382</v>
      </c>
      <c r="B33" s="756"/>
      <c r="C33" s="756"/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608"/>
      <c r="O33" s="608"/>
      <c r="P33" s="608"/>
      <c r="Q33" s="608"/>
      <c r="R33" s="608"/>
      <c r="S33" s="608"/>
      <c r="T33" s="608"/>
      <c r="U33" s="608"/>
      <c r="V33" s="608"/>
      <c r="W33" s="608"/>
      <c r="X33" s="608"/>
      <c r="Y33" s="608"/>
      <c r="Z33" s="608"/>
      <c r="AA33" s="608"/>
      <c r="AB33" s="608"/>
      <c r="AC33" s="608"/>
      <c r="AD33" s="608"/>
      <c r="AE33" s="608"/>
      <c r="AF33" s="608"/>
      <c r="AG33" s="608"/>
      <c r="AH33" s="608"/>
      <c r="AI33" s="608"/>
      <c r="AJ33" s="608"/>
      <c r="AK33" s="608"/>
      <c r="AL33" s="608"/>
      <c r="AM33" s="608"/>
      <c r="AN33" s="608"/>
      <c r="AO33" s="608"/>
      <c r="AP33" s="608"/>
      <c r="AQ33" s="608"/>
      <c r="AR33" s="608"/>
      <c r="AS33" s="608"/>
      <c r="AT33" s="608"/>
      <c r="AU33" s="608"/>
      <c r="AV33" s="608"/>
      <c r="AW33" s="608"/>
      <c r="AX33" s="608"/>
      <c r="AY33" s="608"/>
      <c r="AZ33" s="608"/>
      <c r="BA33" s="608"/>
      <c r="BB33" s="608"/>
      <c r="BC33" s="608"/>
      <c r="BD33" s="608"/>
      <c r="BE33" s="608"/>
      <c r="BF33" s="608"/>
      <c r="BG33" s="608"/>
      <c r="BH33" s="608"/>
      <c r="BI33" s="608"/>
      <c r="BJ33" s="608"/>
      <c r="BK33" s="608"/>
      <c r="BL33" s="608"/>
      <c r="BM33" s="608"/>
      <c r="BN33" s="608"/>
      <c r="BO33" s="608"/>
      <c r="BP33" s="608"/>
      <c r="BQ33" s="608"/>
      <c r="BR33" s="608"/>
      <c r="BS33" s="608"/>
      <c r="BT33" s="608"/>
      <c r="BU33" s="608"/>
      <c r="BV33" s="608"/>
      <c r="BW33" s="608"/>
      <c r="BX33" s="608"/>
      <c r="BY33" s="608"/>
      <c r="BZ33" s="608"/>
      <c r="CA33" s="608"/>
      <c r="CB33" s="608"/>
      <c r="CC33" s="608"/>
      <c r="CD33" s="608"/>
      <c r="CE33" s="608"/>
      <c r="CF33" s="608"/>
      <c r="CG33" s="608"/>
      <c r="CH33" s="608"/>
      <c r="CI33" s="608"/>
      <c r="CJ33" s="608"/>
      <c r="CK33" s="608"/>
      <c r="CL33" s="608"/>
      <c r="CM33" s="608"/>
      <c r="CN33" s="608"/>
      <c r="CO33" s="608"/>
      <c r="CP33" s="608"/>
      <c r="CQ33" s="608"/>
      <c r="CR33" s="608"/>
      <c r="CS33" s="608"/>
      <c r="CT33" s="608"/>
      <c r="CU33" s="608"/>
      <c r="CV33" s="608"/>
      <c r="CW33" s="608"/>
      <c r="CX33" s="608"/>
      <c r="CY33" s="608"/>
      <c r="CZ33" s="608"/>
      <c r="DA33" s="608"/>
      <c r="DB33" s="608"/>
      <c r="DC33" s="608"/>
      <c r="DD33" s="608"/>
      <c r="DE33" s="608"/>
      <c r="DF33" s="608"/>
      <c r="DG33" s="608"/>
      <c r="DH33" s="608"/>
      <c r="DI33" s="608"/>
      <c r="DJ33" s="608"/>
      <c r="DK33" s="608"/>
      <c r="DL33" s="608"/>
      <c r="DM33" s="608"/>
      <c r="DN33" s="608"/>
      <c r="DO33" s="608"/>
      <c r="DP33" s="608"/>
      <c r="DQ33" s="608"/>
      <c r="DR33" s="608"/>
      <c r="DS33" s="608"/>
      <c r="DT33" s="608"/>
      <c r="DU33" s="608"/>
      <c r="DV33" s="608"/>
      <c r="DW33" s="608"/>
      <c r="DX33" s="608"/>
      <c r="DY33" s="608"/>
      <c r="DZ33" s="608"/>
      <c r="EA33" s="608"/>
      <c r="EB33" s="608"/>
      <c r="EC33" s="608"/>
      <c r="ED33" s="608"/>
      <c r="EE33" s="608"/>
      <c r="EF33" s="608"/>
      <c r="EG33" s="608"/>
      <c r="EH33" s="608"/>
      <c r="EI33" s="608"/>
      <c r="EJ33" s="608"/>
      <c r="EK33" s="608"/>
      <c r="EL33" s="608"/>
      <c r="EM33" s="608"/>
      <c r="EN33" s="608"/>
      <c r="EO33" s="608"/>
      <c r="EP33" s="608"/>
      <c r="EQ33" s="608"/>
      <c r="ER33" s="608"/>
      <c r="ES33" s="608"/>
      <c r="ET33" s="608"/>
      <c r="EU33" s="608"/>
      <c r="EV33" s="608"/>
      <c r="EW33" s="608"/>
      <c r="EX33" s="608"/>
      <c r="EY33" s="608"/>
      <c r="EZ33" s="608"/>
      <c r="FA33" s="608"/>
      <c r="FB33" s="608"/>
      <c r="FC33" s="608"/>
      <c r="FD33" s="608"/>
      <c r="FE33" s="608"/>
      <c r="FF33" s="608"/>
      <c r="FG33" s="608"/>
      <c r="FH33" s="608"/>
      <c r="FI33" s="608"/>
      <c r="FJ33" s="608"/>
      <c r="FK33" s="608"/>
      <c r="FL33" s="608"/>
      <c r="FM33" s="608"/>
      <c r="FN33" s="608"/>
      <c r="FO33" s="608"/>
      <c r="FP33" s="608"/>
      <c r="FQ33" s="608"/>
      <c r="FR33" s="608"/>
      <c r="FS33" s="608"/>
      <c r="FT33" s="608"/>
      <c r="FU33" s="608"/>
      <c r="FV33" s="608"/>
      <c r="FW33" s="608"/>
      <c r="FX33" s="608"/>
      <c r="FY33" s="608"/>
      <c r="FZ33" s="608"/>
      <c r="GA33" s="608"/>
      <c r="GB33" s="608"/>
      <c r="GC33" s="608"/>
      <c r="GD33" s="608"/>
      <c r="GE33" s="608"/>
      <c r="GF33" s="608"/>
      <c r="GG33" s="608"/>
      <c r="GH33" s="608"/>
      <c r="GI33" s="608"/>
      <c r="GJ33" s="608"/>
      <c r="GK33" s="608"/>
      <c r="GL33" s="608"/>
      <c r="GM33" s="608"/>
      <c r="GN33" s="608"/>
      <c r="GO33" s="608"/>
      <c r="GP33" s="608"/>
      <c r="GQ33" s="608"/>
      <c r="GR33" s="608"/>
      <c r="GS33" s="608"/>
      <c r="GT33" s="608"/>
      <c r="GU33" s="608"/>
      <c r="GV33" s="608"/>
      <c r="GW33" s="608"/>
      <c r="GX33" s="608"/>
      <c r="GY33" s="608"/>
      <c r="GZ33" s="608"/>
      <c r="HA33" s="608"/>
      <c r="HB33" s="608"/>
      <c r="HC33" s="608"/>
      <c r="HD33" s="608"/>
      <c r="HE33" s="608"/>
      <c r="HF33" s="608"/>
      <c r="HG33" s="608"/>
      <c r="HH33" s="608"/>
      <c r="HI33" s="608"/>
      <c r="HJ33" s="608"/>
      <c r="HK33" s="608"/>
      <c r="HL33" s="608"/>
      <c r="HM33" s="608"/>
      <c r="HN33" s="608"/>
      <c r="HO33" s="608"/>
      <c r="HP33" s="608"/>
      <c r="HQ33" s="608"/>
      <c r="HR33" s="608"/>
      <c r="HS33" s="608"/>
      <c r="HT33" s="608"/>
      <c r="HU33" s="608"/>
      <c r="HV33" s="608"/>
      <c r="HW33" s="608"/>
      <c r="HX33" s="608"/>
      <c r="HY33" s="608"/>
      <c r="HZ33" s="608"/>
      <c r="IA33" s="608"/>
      <c r="IB33" s="608"/>
      <c r="IC33" s="608"/>
      <c r="ID33" s="608"/>
      <c r="IE33" s="608"/>
      <c r="IF33" s="608"/>
      <c r="IG33" s="608"/>
      <c r="IH33" s="608"/>
      <c r="II33" s="608"/>
      <c r="IJ33" s="608"/>
      <c r="IK33" s="608"/>
      <c r="IL33" s="608"/>
      <c r="IM33" s="608"/>
      <c r="IN33" s="608"/>
    </row>
    <row r="34" spans="1:248" s="614" customFormat="1">
      <c r="A34" s="610" t="s">
        <v>6315</v>
      </c>
      <c r="B34" s="610" t="s">
        <v>6316</v>
      </c>
      <c r="C34" s="611" t="s">
        <v>6383</v>
      </c>
      <c r="D34" s="610" t="s">
        <v>6384</v>
      </c>
      <c r="E34" s="610" t="s">
        <v>6317</v>
      </c>
      <c r="F34" s="610" t="s">
        <v>6385</v>
      </c>
      <c r="G34" s="610" t="s">
        <v>6327</v>
      </c>
      <c r="H34" s="610" t="s">
        <v>6329</v>
      </c>
      <c r="I34" s="610" t="s">
        <v>6331</v>
      </c>
      <c r="J34" s="612" t="s">
        <v>6386</v>
      </c>
      <c r="K34" s="612" t="s">
        <v>6320</v>
      </c>
      <c r="L34" s="612" t="s">
        <v>6387</v>
      </c>
      <c r="M34" s="612" t="s">
        <v>6388</v>
      </c>
      <c r="N34" s="613"/>
      <c r="O34" s="613"/>
      <c r="P34" s="613"/>
      <c r="Q34" s="613"/>
      <c r="R34" s="613"/>
      <c r="S34" s="613"/>
      <c r="T34" s="613"/>
      <c r="U34" s="613"/>
      <c r="V34" s="613"/>
      <c r="W34" s="613"/>
      <c r="X34" s="613"/>
      <c r="Y34" s="613"/>
      <c r="Z34" s="613"/>
      <c r="AA34" s="613"/>
      <c r="AB34" s="613"/>
      <c r="AC34" s="613"/>
      <c r="AD34" s="613"/>
      <c r="AE34" s="613"/>
      <c r="AF34" s="613"/>
      <c r="AG34" s="613"/>
      <c r="AH34" s="613"/>
      <c r="AI34" s="613"/>
      <c r="AJ34" s="613"/>
      <c r="AK34" s="613"/>
      <c r="AL34" s="613"/>
      <c r="AM34" s="613"/>
      <c r="AN34" s="613"/>
      <c r="AO34" s="613"/>
      <c r="AP34" s="613"/>
      <c r="AQ34" s="613"/>
      <c r="AR34" s="613"/>
      <c r="AS34" s="613"/>
      <c r="AT34" s="613"/>
      <c r="AU34" s="613"/>
      <c r="AV34" s="613"/>
      <c r="AW34" s="613"/>
      <c r="AX34" s="613"/>
      <c r="AY34" s="613"/>
      <c r="AZ34" s="613"/>
      <c r="BA34" s="613"/>
      <c r="BB34" s="613"/>
      <c r="BC34" s="613"/>
      <c r="BD34" s="613"/>
      <c r="BE34" s="613"/>
      <c r="BF34" s="613"/>
      <c r="BG34" s="613"/>
      <c r="BH34" s="613"/>
      <c r="BI34" s="613"/>
      <c r="BJ34" s="613"/>
      <c r="BK34" s="613"/>
      <c r="BL34" s="613"/>
      <c r="BM34" s="613"/>
      <c r="BN34" s="613"/>
      <c r="BO34" s="613"/>
      <c r="BP34" s="613"/>
      <c r="BQ34" s="613"/>
      <c r="BR34" s="613"/>
      <c r="BS34" s="613"/>
      <c r="BT34" s="613"/>
      <c r="BU34" s="613"/>
      <c r="BV34" s="613"/>
      <c r="BW34" s="613"/>
      <c r="BX34" s="613"/>
      <c r="BY34" s="613"/>
      <c r="BZ34" s="613"/>
      <c r="CA34" s="613"/>
      <c r="CB34" s="613"/>
      <c r="CC34" s="613"/>
      <c r="CD34" s="613"/>
      <c r="CE34" s="613"/>
      <c r="CF34" s="613"/>
      <c r="CG34" s="613"/>
      <c r="CH34" s="613"/>
      <c r="CI34" s="613"/>
      <c r="CJ34" s="613"/>
      <c r="CK34" s="613"/>
      <c r="CL34" s="613"/>
      <c r="CM34" s="613"/>
      <c r="CN34" s="613"/>
      <c r="CO34" s="613"/>
      <c r="CP34" s="613"/>
      <c r="CQ34" s="613"/>
      <c r="CR34" s="613"/>
      <c r="CS34" s="613"/>
      <c r="CT34" s="613"/>
      <c r="CU34" s="613"/>
      <c r="CV34" s="613"/>
      <c r="CW34" s="613"/>
      <c r="CX34" s="613"/>
      <c r="CY34" s="613"/>
      <c r="CZ34" s="613"/>
      <c r="DA34" s="613"/>
      <c r="DB34" s="613"/>
      <c r="DC34" s="613"/>
      <c r="DD34" s="613"/>
      <c r="DE34" s="613"/>
      <c r="DF34" s="613"/>
      <c r="DG34" s="613"/>
      <c r="DH34" s="613"/>
      <c r="DI34" s="613"/>
      <c r="DJ34" s="613"/>
      <c r="DK34" s="613"/>
      <c r="DL34" s="613"/>
      <c r="DM34" s="613"/>
      <c r="DN34" s="613"/>
      <c r="DO34" s="613"/>
      <c r="DP34" s="613"/>
      <c r="DQ34" s="613"/>
      <c r="DR34" s="613"/>
      <c r="DS34" s="613"/>
      <c r="DT34" s="613"/>
      <c r="DU34" s="613"/>
      <c r="DV34" s="613"/>
      <c r="DW34" s="613"/>
      <c r="DX34" s="613"/>
      <c r="DY34" s="613"/>
      <c r="DZ34" s="613"/>
      <c r="EA34" s="613"/>
      <c r="EB34" s="613"/>
      <c r="EC34" s="613"/>
      <c r="ED34" s="613"/>
      <c r="EE34" s="613"/>
      <c r="EF34" s="613"/>
      <c r="EG34" s="613"/>
      <c r="EH34" s="613"/>
      <c r="EI34" s="613"/>
      <c r="EJ34" s="613"/>
      <c r="EK34" s="613"/>
      <c r="EL34" s="613"/>
      <c r="EM34" s="613"/>
      <c r="EN34" s="613"/>
      <c r="EO34" s="613"/>
      <c r="EP34" s="613"/>
      <c r="EQ34" s="613"/>
      <c r="ER34" s="613"/>
      <c r="ES34" s="613"/>
      <c r="ET34" s="613"/>
      <c r="EU34" s="613"/>
      <c r="EV34" s="613"/>
      <c r="EW34" s="613"/>
      <c r="EX34" s="613"/>
      <c r="EY34" s="613"/>
      <c r="EZ34" s="613"/>
      <c r="FA34" s="613"/>
      <c r="FB34" s="613"/>
      <c r="FC34" s="613"/>
      <c r="FD34" s="613"/>
      <c r="FE34" s="613"/>
      <c r="FF34" s="613"/>
      <c r="FG34" s="613"/>
      <c r="FH34" s="613"/>
      <c r="FI34" s="613"/>
      <c r="FJ34" s="613"/>
      <c r="FK34" s="613"/>
      <c r="FL34" s="613"/>
      <c r="FM34" s="613"/>
      <c r="FN34" s="613"/>
      <c r="FO34" s="613"/>
      <c r="FP34" s="613"/>
      <c r="FQ34" s="613"/>
      <c r="FR34" s="613"/>
      <c r="FS34" s="613"/>
      <c r="FT34" s="613"/>
      <c r="FU34" s="613"/>
      <c r="FV34" s="613"/>
      <c r="FW34" s="613"/>
      <c r="FX34" s="613"/>
      <c r="FY34" s="613"/>
      <c r="FZ34" s="613"/>
      <c r="GA34" s="613"/>
      <c r="GB34" s="613"/>
      <c r="GC34" s="613"/>
      <c r="GD34" s="613"/>
      <c r="GE34" s="613"/>
      <c r="GF34" s="613"/>
      <c r="GG34" s="613"/>
      <c r="GH34" s="613"/>
      <c r="GI34" s="613"/>
      <c r="GJ34" s="613"/>
      <c r="GK34" s="613"/>
      <c r="GL34" s="613"/>
      <c r="GM34" s="613"/>
      <c r="GN34" s="613"/>
      <c r="GO34" s="613"/>
      <c r="GP34" s="613"/>
      <c r="GQ34" s="613"/>
      <c r="GR34" s="613"/>
      <c r="GS34" s="613"/>
      <c r="GT34" s="613"/>
      <c r="GU34" s="613"/>
      <c r="GV34" s="613"/>
      <c r="GW34" s="613"/>
      <c r="GX34" s="613"/>
      <c r="GY34" s="613"/>
      <c r="GZ34" s="613"/>
      <c r="HA34" s="613"/>
      <c r="HB34" s="613"/>
      <c r="HC34" s="613"/>
      <c r="HD34" s="613"/>
      <c r="HE34" s="613"/>
      <c r="HF34" s="613"/>
      <c r="HG34" s="613"/>
      <c r="HH34" s="613"/>
      <c r="HI34" s="613"/>
      <c r="HJ34" s="613"/>
      <c r="HK34" s="613"/>
      <c r="HL34" s="613"/>
      <c r="HM34" s="613"/>
      <c r="HN34" s="613"/>
      <c r="HO34" s="613"/>
      <c r="HP34" s="613"/>
      <c r="HQ34" s="613"/>
      <c r="HR34" s="613"/>
      <c r="HS34" s="613"/>
      <c r="HT34" s="613"/>
      <c r="HU34" s="613"/>
      <c r="HV34" s="613"/>
      <c r="HW34" s="613"/>
      <c r="HX34" s="613"/>
      <c r="HY34" s="613"/>
      <c r="HZ34" s="613"/>
      <c r="IA34" s="613"/>
      <c r="IB34" s="613"/>
      <c r="IC34" s="613"/>
      <c r="ID34" s="613"/>
      <c r="IE34" s="613"/>
      <c r="IF34" s="613"/>
      <c r="IG34" s="613"/>
      <c r="IH34" s="613"/>
      <c r="II34" s="613"/>
      <c r="IJ34" s="613"/>
      <c r="IK34" s="613"/>
      <c r="IL34" s="613"/>
      <c r="IM34" s="613"/>
      <c r="IN34" s="613"/>
    </row>
    <row r="35" spans="1:248" s="620" customFormat="1">
      <c r="A35" s="615">
        <v>1</v>
      </c>
      <c r="B35" s="616">
        <v>4215</v>
      </c>
      <c r="C35" s="616">
        <v>630</v>
      </c>
      <c r="D35" s="616" t="s">
        <v>6389</v>
      </c>
      <c r="E35" s="616" t="s">
        <v>6390</v>
      </c>
      <c r="F35" s="603">
        <v>38.06</v>
      </c>
      <c r="G35" s="617">
        <v>5769.9</v>
      </c>
      <c r="H35" s="617">
        <v>5769.9</v>
      </c>
      <c r="I35" s="617">
        <v>151.60010509721491</v>
      </c>
      <c r="J35" s="618">
        <v>5</v>
      </c>
      <c r="K35" s="618">
        <v>100</v>
      </c>
      <c r="L35" s="618">
        <v>200</v>
      </c>
      <c r="M35" s="618">
        <v>6069.9</v>
      </c>
      <c r="N35" s="619"/>
      <c r="O35" s="619">
        <f>VLOOKUP(D35,[4]绩效金额补贴!$B$4:$D$15,3,0)</f>
        <v>200</v>
      </c>
      <c r="P35" s="619"/>
      <c r="Q35" s="619"/>
      <c r="R35" s="619"/>
      <c r="S35" s="619"/>
      <c r="T35" s="619"/>
      <c r="U35" s="619"/>
      <c r="V35" s="619"/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619"/>
      <c r="AL35" s="619"/>
      <c r="AM35" s="619"/>
      <c r="AN35" s="619"/>
      <c r="AO35" s="619"/>
      <c r="AP35" s="619"/>
      <c r="AQ35" s="619"/>
      <c r="AR35" s="619"/>
      <c r="AS35" s="619"/>
      <c r="AT35" s="619"/>
      <c r="AU35" s="619"/>
      <c r="AV35" s="619"/>
      <c r="AW35" s="619"/>
      <c r="AX35" s="619"/>
      <c r="AY35" s="619"/>
      <c r="AZ35" s="619"/>
      <c r="BA35" s="619"/>
      <c r="BB35" s="619"/>
      <c r="BC35" s="619"/>
      <c r="BD35" s="619"/>
      <c r="BE35" s="619"/>
      <c r="BF35" s="619"/>
      <c r="BG35" s="619"/>
      <c r="BH35" s="619"/>
      <c r="BI35" s="619"/>
      <c r="BJ35" s="619"/>
      <c r="BK35" s="619"/>
      <c r="BL35" s="619"/>
      <c r="BM35" s="619"/>
      <c r="BN35" s="619"/>
      <c r="BO35" s="619"/>
      <c r="BP35" s="619"/>
      <c r="BQ35" s="619"/>
      <c r="BR35" s="619"/>
      <c r="BS35" s="619"/>
      <c r="BT35" s="619"/>
      <c r="BU35" s="619"/>
      <c r="BV35" s="619"/>
      <c r="BW35" s="619"/>
      <c r="BX35" s="619"/>
      <c r="BY35" s="619"/>
      <c r="BZ35" s="619"/>
      <c r="CA35" s="619"/>
      <c r="CB35" s="619"/>
      <c r="CC35" s="619"/>
      <c r="CD35" s="619"/>
      <c r="CE35" s="619"/>
      <c r="CF35" s="619"/>
      <c r="CG35" s="619"/>
      <c r="CH35" s="619"/>
      <c r="CI35" s="619"/>
      <c r="CJ35" s="619"/>
      <c r="CK35" s="619"/>
      <c r="CL35" s="619"/>
      <c r="CM35" s="619"/>
      <c r="CN35" s="619"/>
      <c r="CO35" s="619"/>
      <c r="CP35" s="619"/>
      <c r="CQ35" s="619"/>
      <c r="CR35" s="619"/>
      <c r="CS35" s="619"/>
      <c r="CT35" s="619"/>
      <c r="CU35" s="619"/>
      <c r="CV35" s="619"/>
      <c r="CW35" s="619"/>
      <c r="CX35" s="619"/>
      <c r="CY35" s="619"/>
      <c r="CZ35" s="619"/>
      <c r="DA35" s="619"/>
      <c r="DB35" s="619"/>
      <c r="DC35" s="619"/>
      <c r="DD35" s="619"/>
      <c r="DE35" s="619"/>
      <c r="DF35" s="619"/>
      <c r="DG35" s="619"/>
      <c r="DH35" s="619"/>
      <c r="DI35" s="619"/>
      <c r="DJ35" s="619"/>
      <c r="DK35" s="619"/>
      <c r="DL35" s="619"/>
      <c r="DM35" s="619"/>
      <c r="DN35" s="619"/>
      <c r="DO35" s="619"/>
      <c r="DP35" s="619"/>
      <c r="DQ35" s="619"/>
      <c r="DR35" s="619"/>
      <c r="DS35" s="619"/>
      <c r="DT35" s="619"/>
      <c r="DU35" s="619"/>
      <c r="DV35" s="619"/>
      <c r="DW35" s="619"/>
      <c r="DX35" s="619"/>
      <c r="DY35" s="619"/>
      <c r="DZ35" s="619"/>
      <c r="EA35" s="619"/>
      <c r="EB35" s="619"/>
      <c r="EC35" s="619"/>
      <c r="ED35" s="619"/>
      <c r="EE35" s="619"/>
      <c r="EF35" s="619"/>
      <c r="EG35" s="619"/>
      <c r="EH35" s="619"/>
      <c r="EI35" s="619"/>
      <c r="EJ35" s="619"/>
      <c r="EK35" s="619"/>
      <c r="EL35" s="619"/>
      <c r="EM35" s="619"/>
      <c r="EN35" s="619"/>
      <c r="EO35" s="619"/>
      <c r="EP35" s="619"/>
      <c r="EQ35" s="619"/>
      <c r="ER35" s="619"/>
      <c r="ES35" s="619"/>
      <c r="ET35" s="619"/>
      <c r="EU35" s="619"/>
      <c r="EV35" s="619"/>
      <c r="EW35" s="619"/>
      <c r="EX35" s="619"/>
      <c r="EY35" s="619"/>
      <c r="EZ35" s="619"/>
      <c r="FA35" s="619"/>
      <c r="FB35" s="619"/>
      <c r="FC35" s="619"/>
      <c r="FD35" s="619"/>
      <c r="FE35" s="619"/>
      <c r="FF35" s="619"/>
      <c r="FG35" s="619"/>
      <c r="FH35" s="619"/>
      <c r="FI35" s="619"/>
      <c r="FJ35" s="619"/>
      <c r="FK35" s="619"/>
      <c r="FL35" s="619"/>
      <c r="FM35" s="619"/>
      <c r="FN35" s="619"/>
      <c r="FO35" s="619"/>
      <c r="FP35" s="619"/>
      <c r="FQ35" s="619"/>
      <c r="FR35" s="619"/>
      <c r="FS35" s="619"/>
      <c r="FT35" s="619"/>
      <c r="FU35" s="619"/>
      <c r="FV35" s="619"/>
      <c r="FW35" s="619"/>
      <c r="FX35" s="619"/>
      <c r="FY35" s="619"/>
      <c r="FZ35" s="619"/>
      <c r="GA35" s="619"/>
      <c r="GB35" s="619"/>
      <c r="GC35" s="619"/>
      <c r="GD35" s="619"/>
      <c r="GE35" s="619"/>
      <c r="GF35" s="619"/>
      <c r="GG35" s="619"/>
      <c r="GH35" s="619"/>
      <c r="GI35" s="619"/>
      <c r="GJ35" s="619"/>
      <c r="GK35" s="619"/>
      <c r="GL35" s="619"/>
      <c r="GM35" s="619"/>
      <c r="GN35" s="619"/>
      <c r="GO35" s="619"/>
      <c r="GP35" s="619"/>
      <c r="GQ35" s="619"/>
      <c r="GR35" s="619"/>
      <c r="GS35" s="619"/>
      <c r="GT35" s="619"/>
      <c r="GU35" s="619"/>
      <c r="GV35" s="619"/>
      <c r="GW35" s="619"/>
      <c r="GX35" s="619"/>
      <c r="GY35" s="619"/>
      <c r="GZ35" s="619"/>
      <c r="HA35" s="619"/>
      <c r="HB35" s="619"/>
      <c r="HC35" s="619"/>
      <c r="HD35" s="619"/>
      <c r="HE35" s="619"/>
      <c r="HF35" s="619"/>
      <c r="HG35" s="619"/>
      <c r="HH35" s="619"/>
      <c r="HI35" s="619"/>
      <c r="HJ35" s="619"/>
      <c r="HK35" s="619"/>
      <c r="HL35" s="619"/>
      <c r="HM35" s="619"/>
      <c r="HN35" s="619"/>
      <c r="HO35" s="619"/>
      <c r="HP35" s="619"/>
      <c r="HQ35" s="619"/>
      <c r="HR35" s="619"/>
      <c r="HS35" s="619"/>
      <c r="HT35" s="619"/>
      <c r="HU35" s="619"/>
      <c r="HV35" s="619"/>
      <c r="HW35" s="619"/>
      <c r="HX35" s="619"/>
      <c r="HY35" s="619"/>
      <c r="HZ35" s="619"/>
      <c r="IA35" s="619"/>
      <c r="IB35" s="619"/>
      <c r="IC35" s="619"/>
      <c r="ID35" s="619"/>
      <c r="IE35" s="619"/>
      <c r="IF35" s="619"/>
      <c r="IG35" s="619"/>
      <c r="IH35" s="619"/>
      <c r="II35" s="619"/>
      <c r="IJ35" s="619"/>
      <c r="IK35" s="619"/>
      <c r="IL35" s="619"/>
      <c r="IM35" s="619"/>
      <c r="IN35" s="619"/>
    </row>
    <row r="36" spans="1:248" s="566" customFormat="1"/>
    <row r="37" spans="1:248" s="566" customFormat="1"/>
    <row r="38" spans="1:248" s="623" customFormat="1" ht="20.25">
      <c r="A38" s="752" t="s">
        <v>6391</v>
      </c>
      <c r="B38" s="752"/>
      <c r="C38" s="752"/>
      <c r="D38" s="752"/>
      <c r="E38" s="752"/>
      <c r="F38" s="752"/>
      <c r="G38" s="752"/>
      <c r="H38" s="752"/>
      <c r="I38" s="752"/>
      <c r="J38" s="752"/>
      <c r="K38" s="752"/>
      <c r="L38" s="752"/>
      <c r="M38" s="752"/>
      <c r="N38" s="752"/>
      <c r="O38" s="752"/>
      <c r="P38" s="752"/>
      <c r="Q38" s="752"/>
      <c r="R38" s="752"/>
      <c r="S38" s="752"/>
      <c r="T38" s="752"/>
      <c r="U38" s="752"/>
      <c r="V38" s="752"/>
      <c r="W38" s="752"/>
      <c r="X38" s="752"/>
      <c r="Y38" s="752"/>
      <c r="Z38" s="621"/>
      <c r="AA38" s="622"/>
    </row>
    <row r="39" spans="1:248" s="629" customFormat="1" ht="33">
      <c r="A39" s="624" t="s">
        <v>6392</v>
      </c>
      <c r="B39" s="625" t="s">
        <v>6393</v>
      </c>
      <c r="C39" s="624" t="s">
        <v>6394</v>
      </c>
      <c r="D39" s="625" t="s">
        <v>6395</v>
      </c>
      <c r="E39" s="625" t="s">
        <v>6396</v>
      </c>
      <c r="F39" s="625" t="s">
        <v>6397</v>
      </c>
      <c r="G39" s="625" t="s">
        <v>6398</v>
      </c>
      <c r="H39" s="624" t="s">
        <v>6399</v>
      </c>
      <c r="I39" s="624" t="s">
        <v>6400</v>
      </c>
      <c r="J39" s="624" t="s">
        <v>6401</v>
      </c>
      <c r="K39" s="624" t="s">
        <v>6402</v>
      </c>
      <c r="L39" s="624" t="s">
        <v>6403</v>
      </c>
      <c r="M39" s="624"/>
      <c r="N39" s="626" t="s">
        <v>6404</v>
      </c>
      <c r="O39" s="624" t="s">
        <v>6405</v>
      </c>
      <c r="P39" s="624" t="s">
        <v>6406</v>
      </c>
      <c r="Q39" s="624" t="s">
        <v>6407</v>
      </c>
      <c r="R39" s="624" t="s">
        <v>6408</v>
      </c>
      <c r="S39" s="627" t="s">
        <v>6409</v>
      </c>
      <c r="T39" s="627" t="s">
        <v>6410</v>
      </c>
      <c r="U39" s="627" t="s">
        <v>6411</v>
      </c>
      <c r="V39" s="627" t="s">
        <v>6412</v>
      </c>
      <c r="W39" s="627" t="s">
        <v>6413</v>
      </c>
      <c r="X39" s="627" t="s">
        <v>6414</v>
      </c>
      <c r="Y39" s="627" t="s">
        <v>6415</v>
      </c>
      <c r="Z39" s="627" t="s">
        <v>6416</v>
      </c>
      <c r="AA39" s="628" t="s">
        <v>6417</v>
      </c>
    </row>
    <row r="40" spans="1:248" s="636" customFormat="1" ht="16.5">
      <c r="A40" s="630">
        <v>1</v>
      </c>
      <c r="B40" s="630">
        <v>3250</v>
      </c>
      <c r="C40" s="630">
        <v>438</v>
      </c>
      <c r="D40" s="630" t="s">
        <v>6418</v>
      </c>
      <c r="E40" s="630" t="s">
        <v>6419</v>
      </c>
      <c r="F40" s="631">
        <v>33</v>
      </c>
      <c r="G40" s="631">
        <v>0</v>
      </c>
      <c r="H40" s="632">
        <v>2420</v>
      </c>
      <c r="I40" s="632">
        <v>1000</v>
      </c>
      <c r="J40" s="632">
        <f>1100+N40</f>
        <v>1100</v>
      </c>
      <c r="K40" s="632">
        <v>22</v>
      </c>
      <c r="L40" s="632">
        <f t="shared" ref="L40" si="6">(F40-K40)*120</f>
        <v>1320</v>
      </c>
      <c r="M40" s="630"/>
      <c r="N40" s="633">
        <v>0</v>
      </c>
      <c r="O40" s="634">
        <f t="shared" ref="O40" si="7">H40+I40+J40+L40</f>
        <v>5840</v>
      </c>
      <c r="P40" s="632">
        <f t="shared" ref="P40" si="8">Y40*20</f>
        <v>180</v>
      </c>
      <c r="Q40" s="630">
        <v>200</v>
      </c>
      <c r="R40" s="635">
        <f>O40+P40+M40+Q40+X40</f>
        <v>6220</v>
      </c>
      <c r="S40" s="635"/>
      <c r="T40" s="635"/>
      <c r="U40" s="635"/>
      <c r="V40" s="635"/>
      <c r="W40" s="632"/>
      <c r="X40" s="635"/>
      <c r="Y40" s="630">
        <v>9</v>
      </c>
      <c r="Z40" s="630" t="s">
        <v>6420</v>
      </c>
      <c r="AA40" s="636">
        <f t="shared" ref="AA40" si="9">R40/F40</f>
        <v>188.4848484848485</v>
      </c>
    </row>
    <row r="41" spans="1:248" s="566" customFormat="1"/>
    <row r="42" spans="1:248" s="566" customFormat="1"/>
    <row r="43" spans="1:248" s="566" customFormat="1"/>
    <row r="44" spans="1:248" s="609" customFormat="1" ht="18.75">
      <c r="A44" s="750" t="s">
        <v>6421</v>
      </c>
      <c r="B44" s="750"/>
      <c r="C44" s="750"/>
      <c r="D44" s="750"/>
      <c r="E44" s="750"/>
      <c r="F44" s="750"/>
      <c r="G44" s="750"/>
      <c r="H44" s="750"/>
      <c r="I44" s="750"/>
      <c r="J44" s="750"/>
      <c r="K44" s="750"/>
      <c r="L44" s="750"/>
      <c r="M44" s="750"/>
      <c r="N44" s="750"/>
      <c r="O44" s="608"/>
      <c r="P44" s="608"/>
      <c r="Q44" s="608"/>
      <c r="R44" s="608"/>
      <c r="S44" s="608"/>
      <c r="T44" s="608"/>
      <c r="U44" s="608"/>
      <c r="V44" s="608"/>
      <c r="W44" s="608"/>
      <c r="X44" s="608"/>
      <c r="Y44" s="608"/>
      <c r="Z44" s="608"/>
      <c r="AA44" s="608"/>
      <c r="AB44" s="608"/>
      <c r="AC44" s="608"/>
      <c r="AD44" s="608"/>
      <c r="AE44" s="608"/>
      <c r="AF44" s="608"/>
      <c r="AG44" s="608"/>
      <c r="AH44" s="608"/>
      <c r="AI44" s="608"/>
      <c r="AJ44" s="608"/>
      <c r="AK44" s="608"/>
      <c r="AL44" s="608"/>
      <c r="AM44" s="608"/>
      <c r="AN44" s="608"/>
      <c r="AO44" s="608"/>
      <c r="AP44" s="608"/>
      <c r="AQ44" s="608"/>
      <c r="AR44" s="608"/>
      <c r="AS44" s="608"/>
      <c r="AT44" s="608"/>
      <c r="AU44" s="608"/>
      <c r="AV44" s="608"/>
      <c r="AW44" s="608"/>
      <c r="AX44" s="608"/>
      <c r="AY44" s="608"/>
      <c r="AZ44" s="608"/>
      <c r="BA44" s="608"/>
      <c r="BB44" s="608"/>
      <c r="BC44" s="608"/>
      <c r="BD44" s="608"/>
      <c r="BE44" s="608"/>
      <c r="BF44" s="608"/>
      <c r="BG44" s="608"/>
      <c r="BH44" s="608"/>
      <c r="BI44" s="608"/>
      <c r="BJ44" s="608"/>
      <c r="BK44" s="608"/>
      <c r="BL44" s="608"/>
      <c r="BM44" s="608"/>
      <c r="BN44" s="608"/>
      <c r="BO44" s="608"/>
      <c r="BP44" s="608"/>
      <c r="BQ44" s="608"/>
      <c r="BR44" s="608"/>
      <c r="BS44" s="608"/>
      <c r="BT44" s="608"/>
      <c r="BU44" s="608"/>
      <c r="BV44" s="608"/>
      <c r="BW44" s="608"/>
      <c r="BX44" s="608"/>
      <c r="BY44" s="608"/>
      <c r="BZ44" s="608"/>
      <c r="CA44" s="608"/>
      <c r="CB44" s="608"/>
      <c r="CC44" s="608"/>
      <c r="CD44" s="608"/>
      <c r="CE44" s="608"/>
      <c r="CF44" s="608"/>
      <c r="CG44" s="608"/>
      <c r="CH44" s="608"/>
      <c r="CI44" s="608"/>
      <c r="CJ44" s="608"/>
      <c r="CK44" s="608"/>
      <c r="CL44" s="608"/>
      <c r="CM44" s="608"/>
      <c r="CN44" s="608"/>
      <c r="CO44" s="608"/>
      <c r="CP44" s="608"/>
      <c r="CQ44" s="608"/>
      <c r="CR44" s="608"/>
      <c r="CS44" s="608"/>
      <c r="CT44" s="608"/>
      <c r="CU44" s="608"/>
      <c r="CV44" s="608"/>
      <c r="CW44" s="608"/>
      <c r="CX44" s="608"/>
      <c r="CY44" s="608"/>
      <c r="CZ44" s="608"/>
      <c r="DA44" s="608"/>
      <c r="DB44" s="608"/>
      <c r="DC44" s="608"/>
      <c r="DD44" s="608"/>
      <c r="DE44" s="608"/>
      <c r="DF44" s="608"/>
      <c r="DG44" s="608"/>
      <c r="DH44" s="608"/>
      <c r="DI44" s="608"/>
      <c r="DJ44" s="608"/>
      <c r="DK44" s="608"/>
      <c r="DL44" s="608"/>
      <c r="DM44" s="608"/>
      <c r="DN44" s="608"/>
      <c r="DO44" s="608"/>
      <c r="DP44" s="608"/>
      <c r="DQ44" s="608"/>
      <c r="DR44" s="608"/>
      <c r="DS44" s="608"/>
      <c r="DT44" s="608"/>
      <c r="DU44" s="608"/>
      <c r="DV44" s="608"/>
      <c r="DW44" s="608"/>
      <c r="DX44" s="608"/>
      <c r="DY44" s="608"/>
      <c r="DZ44" s="608"/>
      <c r="EA44" s="608"/>
      <c r="EB44" s="608"/>
      <c r="EC44" s="608"/>
      <c r="ED44" s="608"/>
      <c r="EE44" s="608"/>
      <c r="EF44" s="608"/>
      <c r="EG44" s="608"/>
      <c r="EH44" s="608"/>
      <c r="EI44" s="608"/>
      <c r="EJ44" s="608"/>
      <c r="EK44" s="608"/>
      <c r="EL44" s="608"/>
      <c r="EM44" s="608"/>
      <c r="EN44" s="608"/>
      <c r="EO44" s="608"/>
      <c r="EP44" s="608"/>
      <c r="EQ44" s="608"/>
      <c r="ER44" s="608"/>
      <c r="ES44" s="608"/>
      <c r="ET44" s="608"/>
      <c r="EU44" s="608"/>
      <c r="EV44" s="608"/>
      <c r="EW44" s="608"/>
      <c r="EX44" s="608"/>
      <c r="EY44" s="608"/>
      <c r="EZ44" s="608"/>
      <c r="FA44" s="608"/>
      <c r="FB44" s="608"/>
      <c r="FC44" s="608"/>
      <c r="FD44" s="608"/>
      <c r="FE44" s="608"/>
      <c r="FF44" s="608"/>
      <c r="FG44" s="608"/>
      <c r="FH44" s="608"/>
      <c r="FI44" s="608"/>
      <c r="FJ44" s="608"/>
      <c r="FK44" s="608"/>
      <c r="FL44" s="608"/>
      <c r="FM44" s="608"/>
      <c r="FN44" s="608"/>
      <c r="FO44" s="608"/>
      <c r="FP44" s="608"/>
      <c r="FQ44" s="608"/>
      <c r="FR44" s="608"/>
      <c r="FS44" s="608"/>
      <c r="FT44" s="608"/>
      <c r="FU44" s="608"/>
      <c r="FV44" s="608"/>
      <c r="FW44" s="608"/>
      <c r="FX44" s="608"/>
      <c r="FY44" s="608"/>
      <c r="FZ44" s="608"/>
      <c r="GA44" s="608"/>
      <c r="GB44" s="608"/>
      <c r="GC44" s="608"/>
      <c r="GD44" s="608"/>
      <c r="GE44" s="608"/>
      <c r="GF44" s="608"/>
      <c r="GG44" s="608"/>
      <c r="GH44" s="608"/>
      <c r="GI44" s="608"/>
      <c r="GJ44" s="608"/>
      <c r="GK44" s="608"/>
      <c r="GL44" s="608"/>
      <c r="GM44" s="608"/>
      <c r="GN44" s="608"/>
      <c r="GO44" s="608"/>
      <c r="GP44" s="608"/>
      <c r="GQ44" s="608"/>
      <c r="GR44" s="608"/>
      <c r="GS44" s="608"/>
      <c r="GT44" s="608"/>
      <c r="GU44" s="608"/>
      <c r="GV44" s="608"/>
      <c r="GW44" s="608"/>
      <c r="GX44" s="608"/>
      <c r="GY44" s="608"/>
      <c r="GZ44" s="608"/>
      <c r="HA44" s="608"/>
      <c r="HB44" s="608"/>
      <c r="HC44" s="608"/>
      <c r="HD44" s="608"/>
      <c r="HE44" s="608"/>
      <c r="HF44" s="608"/>
      <c r="HG44" s="608"/>
      <c r="HH44" s="608"/>
      <c r="HI44" s="608"/>
      <c r="HJ44" s="608"/>
      <c r="HK44" s="608"/>
      <c r="HL44" s="608"/>
      <c r="HM44" s="608"/>
      <c r="HN44" s="608"/>
      <c r="HO44" s="608"/>
      <c r="HP44" s="608"/>
      <c r="HQ44" s="608"/>
      <c r="HR44" s="608"/>
      <c r="HS44" s="608"/>
      <c r="HT44" s="608"/>
      <c r="HU44" s="608"/>
      <c r="HV44" s="608"/>
      <c r="HW44" s="608"/>
      <c r="HX44" s="608"/>
      <c r="HY44" s="608"/>
      <c r="HZ44" s="608"/>
      <c r="IA44" s="608"/>
      <c r="IB44" s="608"/>
      <c r="IC44" s="608"/>
      <c r="ID44" s="608"/>
      <c r="IE44" s="608"/>
      <c r="IF44" s="608"/>
      <c r="IG44" s="608"/>
      <c r="IH44" s="608"/>
      <c r="II44" s="608"/>
      <c r="IJ44" s="608"/>
      <c r="IK44" s="608"/>
      <c r="IL44" s="608"/>
      <c r="IM44" s="608"/>
    </row>
    <row r="45" spans="1:248" s="642" customFormat="1" ht="28.5" customHeight="1">
      <c r="A45" s="637" t="s">
        <v>6315</v>
      </c>
      <c r="B45" s="637" t="s">
        <v>6316</v>
      </c>
      <c r="C45" s="638" t="s">
        <v>6383</v>
      </c>
      <c r="D45" s="637" t="s">
        <v>6384</v>
      </c>
      <c r="E45" s="637" t="s">
        <v>6317</v>
      </c>
      <c r="F45" s="637" t="s">
        <v>6385</v>
      </c>
      <c r="G45" s="637" t="s">
        <v>6422</v>
      </c>
      <c r="H45" s="637" t="s">
        <v>6327</v>
      </c>
      <c r="I45" s="637" t="s">
        <v>6329</v>
      </c>
      <c r="J45" s="637" t="s">
        <v>6331</v>
      </c>
      <c r="K45" s="639" t="s">
        <v>6386</v>
      </c>
      <c r="L45" s="639" t="s">
        <v>6423</v>
      </c>
      <c r="M45" s="639" t="s">
        <v>6387</v>
      </c>
      <c r="N45" s="640" t="s">
        <v>6388</v>
      </c>
      <c r="O45" s="641"/>
      <c r="P45" s="641"/>
      <c r="Q45" s="641"/>
      <c r="R45" s="641"/>
      <c r="S45" s="641"/>
      <c r="T45" s="641"/>
      <c r="U45" s="641"/>
      <c r="V45" s="641"/>
      <c r="W45" s="641"/>
      <c r="X45" s="641"/>
      <c r="Y45" s="641"/>
      <c r="Z45" s="641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641"/>
      <c r="BL45" s="641"/>
      <c r="BM45" s="641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  <c r="BX45" s="641"/>
      <c r="BY45" s="641"/>
      <c r="BZ45" s="641"/>
      <c r="CA45" s="641"/>
      <c r="CB45" s="641"/>
      <c r="CC45" s="641"/>
      <c r="CD45" s="641"/>
      <c r="CE45" s="641"/>
      <c r="CF45" s="641"/>
      <c r="CG45" s="641"/>
      <c r="CH45" s="641"/>
      <c r="CI45" s="641"/>
      <c r="CJ45" s="641"/>
      <c r="CK45" s="641"/>
      <c r="CL45" s="641"/>
      <c r="CM45" s="641"/>
      <c r="CN45" s="641"/>
      <c r="CO45" s="641"/>
      <c r="CP45" s="641"/>
      <c r="CQ45" s="641"/>
      <c r="CR45" s="641"/>
      <c r="CS45" s="641"/>
      <c r="CT45" s="641"/>
      <c r="CU45" s="641"/>
      <c r="CV45" s="641"/>
      <c r="CW45" s="641"/>
      <c r="CX45" s="641"/>
      <c r="CY45" s="641"/>
      <c r="CZ45" s="641"/>
      <c r="DA45" s="641"/>
      <c r="DB45" s="641"/>
      <c r="DC45" s="641"/>
      <c r="DD45" s="641"/>
      <c r="DE45" s="641"/>
      <c r="DF45" s="641"/>
      <c r="DG45" s="641"/>
      <c r="DH45" s="641"/>
      <c r="DI45" s="641"/>
      <c r="DJ45" s="641"/>
      <c r="DK45" s="641"/>
      <c r="DL45" s="641"/>
      <c r="DM45" s="641"/>
      <c r="DN45" s="641"/>
      <c r="DO45" s="641"/>
      <c r="DP45" s="641"/>
      <c r="DQ45" s="641"/>
      <c r="DR45" s="641"/>
      <c r="DS45" s="641"/>
      <c r="DT45" s="641"/>
      <c r="DU45" s="641"/>
      <c r="DV45" s="641"/>
      <c r="DW45" s="641"/>
      <c r="DX45" s="641"/>
      <c r="DY45" s="641"/>
      <c r="DZ45" s="641"/>
      <c r="EA45" s="641"/>
      <c r="EB45" s="641"/>
      <c r="EC45" s="641"/>
      <c r="ED45" s="641"/>
      <c r="EE45" s="641"/>
      <c r="EF45" s="641"/>
      <c r="EG45" s="641"/>
      <c r="EH45" s="641"/>
      <c r="EI45" s="641"/>
      <c r="EJ45" s="641"/>
      <c r="EK45" s="641"/>
      <c r="EL45" s="641"/>
      <c r="EM45" s="641"/>
      <c r="EN45" s="641"/>
      <c r="EO45" s="641"/>
      <c r="EP45" s="641"/>
      <c r="EQ45" s="641"/>
      <c r="ER45" s="641"/>
      <c r="ES45" s="641"/>
      <c r="ET45" s="641"/>
      <c r="EU45" s="641"/>
      <c r="EV45" s="641"/>
      <c r="EW45" s="641"/>
      <c r="EX45" s="641"/>
      <c r="EY45" s="641"/>
      <c r="EZ45" s="641"/>
      <c r="FA45" s="641"/>
      <c r="FB45" s="641"/>
      <c r="FC45" s="641"/>
      <c r="FD45" s="641"/>
      <c r="FE45" s="641"/>
      <c r="FF45" s="641"/>
      <c r="FG45" s="641"/>
      <c r="FH45" s="641"/>
      <c r="FI45" s="641"/>
      <c r="FJ45" s="641"/>
      <c r="FK45" s="641"/>
      <c r="FL45" s="641"/>
      <c r="FM45" s="641"/>
      <c r="FN45" s="641"/>
      <c r="FO45" s="641"/>
      <c r="FP45" s="641"/>
      <c r="FQ45" s="641"/>
      <c r="FR45" s="641"/>
      <c r="FS45" s="641"/>
      <c r="FT45" s="641"/>
      <c r="FU45" s="641"/>
      <c r="FV45" s="641"/>
      <c r="FW45" s="641"/>
      <c r="FX45" s="641"/>
      <c r="FY45" s="641"/>
      <c r="FZ45" s="641"/>
      <c r="GA45" s="641"/>
      <c r="GB45" s="641"/>
      <c r="GC45" s="641"/>
      <c r="GD45" s="641"/>
      <c r="GE45" s="641"/>
      <c r="GF45" s="641"/>
      <c r="GG45" s="641"/>
      <c r="GH45" s="641"/>
      <c r="GI45" s="641"/>
      <c r="GJ45" s="641"/>
      <c r="GK45" s="641"/>
      <c r="GL45" s="641"/>
      <c r="GM45" s="641"/>
      <c r="GN45" s="641"/>
      <c r="GO45" s="641"/>
      <c r="GP45" s="641"/>
      <c r="GQ45" s="641"/>
      <c r="GR45" s="641"/>
      <c r="GS45" s="641"/>
      <c r="GT45" s="641"/>
      <c r="GU45" s="641"/>
      <c r="GV45" s="641"/>
      <c r="GW45" s="641"/>
      <c r="GX45" s="641"/>
      <c r="GY45" s="641"/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1"/>
      <c r="HS45" s="641"/>
      <c r="HT45" s="641"/>
      <c r="HU45" s="641"/>
      <c r="HV45" s="641"/>
      <c r="HW45" s="641"/>
      <c r="HX45" s="641"/>
      <c r="HY45" s="641"/>
      <c r="HZ45" s="641"/>
      <c r="IA45" s="641"/>
      <c r="IB45" s="641"/>
      <c r="IC45" s="641"/>
      <c r="ID45" s="641"/>
      <c r="IE45" s="641"/>
      <c r="IF45" s="641"/>
      <c r="IG45" s="641"/>
      <c r="IH45" s="641"/>
      <c r="II45" s="641"/>
      <c r="IJ45" s="641"/>
      <c r="IK45" s="641"/>
      <c r="IL45" s="641"/>
      <c r="IM45" s="641"/>
    </row>
    <row r="46" spans="1:248" s="650" customFormat="1" ht="15" customHeight="1">
      <c r="A46" s="643">
        <v>3</v>
      </c>
      <c r="B46" s="769"/>
      <c r="C46" s="644">
        <v>110</v>
      </c>
      <c r="D46" s="645" t="s">
        <v>6424</v>
      </c>
      <c r="E46" s="644" t="s">
        <v>6425</v>
      </c>
      <c r="F46" s="644">
        <v>37.19</v>
      </c>
      <c r="G46" s="644">
        <v>500</v>
      </c>
      <c r="H46" s="646">
        <v>6413.26</v>
      </c>
      <c r="I46" s="646">
        <v>6913.26</v>
      </c>
      <c r="J46" s="646">
        <v>172.44581876848616</v>
      </c>
      <c r="K46" s="643">
        <v>2</v>
      </c>
      <c r="L46" s="647">
        <v>40</v>
      </c>
      <c r="M46" s="643">
        <v>200</v>
      </c>
      <c r="N46" s="648">
        <v>7153.26</v>
      </c>
      <c r="O46" s="649"/>
      <c r="P46" s="649"/>
      <c r="Q46" s="649"/>
      <c r="R46" s="649"/>
      <c r="S46" s="649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  <c r="BX46" s="649"/>
      <c r="BY46" s="649"/>
      <c r="BZ46" s="649"/>
      <c r="CA46" s="649"/>
      <c r="CB46" s="649"/>
      <c r="CC46" s="649"/>
      <c r="CD46" s="649"/>
      <c r="CE46" s="649"/>
      <c r="CF46" s="649"/>
      <c r="CG46" s="649"/>
      <c r="CH46" s="649"/>
      <c r="CI46" s="649"/>
      <c r="CJ46" s="649"/>
      <c r="CK46" s="649"/>
      <c r="CL46" s="649"/>
      <c r="CM46" s="649"/>
      <c r="CN46" s="649"/>
      <c r="CO46" s="649"/>
      <c r="CP46" s="649"/>
      <c r="CQ46" s="649"/>
      <c r="CR46" s="649"/>
      <c r="CS46" s="649"/>
      <c r="CT46" s="649"/>
      <c r="CU46" s="649"/>
      <c r="CV46" s="649"/>
      <c r="CW46" s="649"/>
      <c r="CX46" s="649"/>
      <c r="CY46" s="649"/>
      <c r="CZ46" s="649"/>
      <c r="DA46" s="649"/>
      <c r="DB46" s="649"/>
      <c r="DC46" s="649"/>
      <c r="DD46" s="649"/>
      <c r="DE46" s="649"/>
      <c r="DF46" s="649"/>
      <c r="DG46" s="649"/>
      <c r="DH46" s="649"/>
      <c r="DI46" s="649"/>
      <c r="DJ46" s="649"/>
      <c r="DK46" s="649"/>
      <c r="DL46" s="649"/>
      <c r="DM46" s="649"/>
      <c r="DN46" s="649"/>
      <c r="DO46" s="649"/>
      <c r="DP46" s="649"/>
      <c r="DQ46" s="649"/>
      <c r="DR46" s="649"/>
      <c r="DS46" s="649"/>
      <c r="DT46" s="649"/>
      <c r="DU46" s="649"/>
      <c r="DV46" s="649"/>
      <c r="DW46" s="649"/>
      <c r="DX46" s="649"/>
      <c r="DY46" s="649"/>
      <c r="DZ46" s="649"/>
      <c r="EA46" s="649"/>
      <c r="EB46" s="649"/>
      <c r="EC46" s="649"/>
      <c r="ED46" s="649"/>
      <c r="EE46" s="649"/>
      <c r="EF46" s="649"/>
      <c r="EG46" s="649"/>
      <c r="EH46" s="649"/>
      <c r="EI46" s="649"/>
      <c r="EJ46" s="649"/>
      <c r="EK46" s="649"/>
      <c r="EL46" s="649"/>
      <c r="EM46" s="649"/>
      <c r="EN46" s="649"/>
      <c r="EO46" s="649"/>
      <c r="EP46" s="649"/>
      <c r="EQ46" s="649"/>
      <c r="ER46" s="649"/>
      <c r="ES46" s="649"/>
      <c r="ET46" s="649"/>
      <c r="EU46" s="649"/>
      <c r="EV46" s="649"/>
      <c r="EW46" s="649"/>
      <c r="EX46" s="649"/>
      <c r="EY46" s="649"/>
      <c r="EZ46" s="649"/>
      <c r="FA46" s="649"/>
      <c r="FB46" s="649"/>
      <c r="FC46" s="649"/>
      <c r="FD46" s="649"/>
      <c r="FE46" s="649"/>
      <c r="FF46" s="649"/>
      <c r="FG46" s="649"/>
      <c r="FH46" s="649"/>
      <c r="FI46" s="649"/>
      <c r="FJ46" s="649"/>
      <c r="FK46" s="649"/>
      <c r="FL46" s="649"/>
      <c r="FM46" s="649"/>
      <c r="FN46" s="649"/>
      <c r="FO46" s="649"/>
      <c r="FP46" s="649"/>
      <c r="FQ46" s="649"/>
      <c r="FR46" s="649"/>
      <c r="FS46" s="649"/>
      <c r="FT46" s="649"/>
      <c r="FU46" s="649"/>
      <c r="FV46" s="649"/>
      <c r="FW46" s="649"/>
      <c r="FX46" s="649"/>
      <c r="FY46" s="649"/>
      <c r="FZ46" s="649"/>
      <c r="GA46" s="649"/>
      <c r="GB46" s="649"/>
      <c r="GC46" s="649"/>
      <c r="GD46" s="649"/>
      <c r="GE46" s="649"/>
      <c r="GF46" s="649"/>
      <c r="GG46" s="649"/>
      <c r="GH46" s="649"/>
      <c r="GI46" s="649"/>
      <c r="GJ46" s="649"/>
      <c r="GK46" s="649"/>
      <c r="GL46" s="649"/>
      <c r="GM46" s="649"/>
      <c r="GN46" s="649"/>
      <c r="GO46" s="649"/>
      <c r="GP46" s="649"/>
      <c r="GQ46" s="649"/>
      <c r="GR46" s="649"/>
      <c r="GS46" s="649"/>
      <c r="GT46" s="649"/>
      <c r="GU46" s="649"/>
      <c r="GV46" s="649"/>
      <c r="GW46" s="649"/>
      <c r="GX46" s="649"/>
      <c r="GY46" s="649"/>
      <c r="GZ46" s="649"/>
      <c r="HA46" s="649"/>
      <c r="HB46" s="649"/>
      <c r="HC46" s="649"/>
      <c r="HD46" s="649"/>
      <c r="HE46" s="649"/>
      <c r="HF46" s="649"/>
      <c r="HG46" s="649"/>
      <c r="HH46" s="649"/>
      <c r="HI46" s="649"/>
      <c r="HJ46" s="649"/>
      <c r="HK46" s="649"/>
      <c r="HL46" s="649"/>
      <c r="HM46" s="649"/>
      <c r="HN46" s="649"/>
      <c r="HO46" s="649"/>
      <c r="HP46" s="649"/>
      <c r="HQ46" s="649"/>
      <c r="HR46" s="649"/>
      <c r="HS46" s="649"/>
      <c r="HT46" s="649"/>
      <c r="HU46" s="649"/>
      <c r="HV46" s="649"/>
      <c r="HW46" s="649"/>
      <c r="HX46" s="649"/>
      <c r="HY46" s="649"/>
      <c r="HZ46" s="649"/>
      <c r="IA46" s="649"/>
      <c r="IB46" s="649"/>
      <c r="IC46" s="649"/>
      <c r="ID46" s="649"/>
      <c r="IE46" s="649"/>
      <c r="IF46" s="649"/>
      <c r="IG46" s="649"/>
      <c r="IH46" s="649"/>
      <c r="II46" s="649"/>
      <c r="IJ46" s="649"/>
      <c r="IK46" s="649"/>
      <c r="IL46" s="649"/>
      <c r="IM46" s="649"/>
    </row>
    <row r="47" spans="1:248" s="566" customFormat="1"/>
    <row r="48" spans="1:248" s="566" customFormat="1"/>
    <row r="49" spans="1:24" s="651" customFormat="1" ht="17.25" customHeight="1">
      <c r="A49" s="751" t="s">
        <v>6426</v>
      </c>
      <c r="B49" s="751"/>
      <c r="C49" s="751"/>
      <c r="D49" s="751"/>
      <c r="E49" s="751"/>
      <c r="F49" s="751"/>
      <c r="G49" s="751"/>
      <c r="H49" s="751"/>
      <c r="I49" s="751"/>
      <c r="J49" s="751"/>
      <c r="K49" s="751"/>
      <c r="L49" s="751"/>
      <c r="M49" s="751"/>
      <c r="N49" s="751"/>
      <c r="O49" s="751"/>
      <c r="P49" s="751"/>
      <c r="Q49" s="751"/>
    </row>
    <row r="50" spans="1:24" s="658" customFormat="1" ht="11.25">
      <c r="A50" s="652" t="s">
        <v>6315</v>
      </c>
      <c r="B50" s="652" t="s">
        <v>6316</v>
      </c>
      <c r="C50" s="653" t="s">
        <v>6383</v>
      </c>
      <c r="D50" s="652" t="s">
        <v>6384</v>
      </c>
      <c r="E50" s="652" t="s">
        <v>6317</v>
      </c>
      <c r="F50" s="652" t="s">
        <v>6385</v>
      </c>
      <c r="G50" s="637" t="s">
        <v>6427</v>
      </c>
      <c r="H50" s="652" t="s">
        <v>6327</v>
      </c>
      <c r="I50" s="652" t="s">
        <v>6329</v>
      </c>
      <c r="J50" s="652" t="s">
        <v>6331</v>
      </c>
      <c r="K50" s="654" t="s">
        <v>6428</v>
      </c>
      <c r="L50" s="655" t="s">
        <v>6429</v>
      </c>
      <c r="M50" s="639" t="s">
        <v>6430</v>
      </c>
      <c r="N50" s="656" t="s">
        <v>6386</v>
      </c>
      <c r="O50" s="656" t="s">
        <v>6423</v>
      </c>
      <c r="P50" s="656" t="s">
        <v>6387</v>
      </c>
      <c r="Q50" s="657" t="s">
        <v>6388</v>
      </c>
    </row>
    <row r="51" spans="1:24" s="651" customFormat="1" ht="17.25" customHeight="1">
      <c r="A51" s="643">
        <v>1</v>
      </c>
      <c r="B51" s="657">
        <v>2412</v>
      </c>
      <c r="C51" s="643">
        <v>33</v>
      </c>
      <c r="D51" s="643" t="s">
        <v>6431</v>
      </c>
      <c r="E51" s="643" t="s">
        <v>6432</v>
      </c>
      <c r="F51" s="644">
        <v>39.56</v>
      </c>
      <c r="G51" s="646"/>
      <c r="H51" s="646">
        <v>6742</v>
      </c>
      <c r="I51" s="646">
        <v>6742</v>
      </c>
      <c r="J51" s="646">
        <v>170.42467138523762</v>
      </c>
      <c r="K51" s="656"/>
      <c r="L51" s="657"/>
      <c r="M51" s="654"/>
      <c r="N51" s="657">
        <v>4</v>
      </c>
      <c r="O51" s="657">
        <v>80</v>
      </c>
      <c r="P51" s="657">
        <v>200</v>
      </c>
      <c r="Q51" s="659">
        <v>7022</v>
      </c>
      <c r="R51" s="651">
        <v>7022</v>
      </c>
    </row>
    <row r="52" spans="1:24" s="566" customFormat="1"/>
    <row r="53" spans="1:24" s="566" customFormat="1"/>
    <row r="54" spans="1:24" s="566" customFormat="1" ht="31.5">
      <c r="A54" s="735" t="s">
        <v>6433</v>
      </c>
      <c r="B54" s="735"/>
      <c r="C54" s="735"/>
      <c r="D54" s="735"/>
      <c r="E54" s="735"/>
      <c r="F54" s="735"/>
      <c r="G54" s="735"/>
      <c r="H54" s="735"/>
      <c r="I54" s="735"/>
      <c r="J54" s="735"/>
      <c r="K54" s="735"/>
      <c r="L54" s="735"/>
      <c r="M54" s="735"/>
      <c r="N54" s="735"/>
    </row>
    <row r="55" spans="1:24" s="566" customFormat="1">
      <c r="A55" s="770" t="s">
        <v>0</v>
      </c>
      <c r="B55" s="771" t="s">
        <v>4</v>
      </c>
      <c r="C55" s="771" t="s">
        <v>3590</v>
      </c>
      <c r="D55" s="771" t="s">
        <v>4574</v>
      </c>
      <c r="E55" s="770" t="s">
        <v>6434</v>
      </c>
      <c r="F55" s="770" t="s">
        <v>6435</v>
      </c>
      <c r="G55" s="771" t="s">
        <v>6436</v>
      </c>
      <c r="H55" s="771" t="s">
        <v>3591</v>
      </c>
      <c r="I55" s="770" t="s">
        <v>6437</v>
      </c>
      <c r="J55" s="770" t="s">
        <v>6438</v>
      </c>
      <c r="K55" s="770" t="s">
        <v>4674</v>
      </c>
      <c r="L55" s="772" t="s">
        <v>6439</v>
      </c>
      <c r="M55" s="772" t="s">
        <v>6378</v>
      </c>
      <c r="N55" s="773" t="s">
        <v>6440</v>
      </c>
    </row>
    <row r="56" spans="1:24" s="566" customFormat="1" ht="14.25">
      <c r="A56" s="660">
        <v>1</v>
      </c>
      <c r="B56" s="661">
        <v>459</v>
      </c>
      <c r="C56" s="662" t="s">
        <v>1783</v>
      </c>
      <c r="D56" s="662" t="s">
        <v>6441</v>
      </c>
      <c r="E56" s="660">
        <v>162.41999999999999</v>
      </c>
      <c r="F56" s="660">
        <v>0.15</v>
      </c>
      <c r="G56" s="660">
        <f>(E56*F56)+E56</f>
        <v>186.78299999999999</v>
      </c>
      <c r="H56" s="663">
        <v>37.56</v>
      </c>
      <c r="I56" s="660">
        <f>G56*H56</f>
        <v>7015.5694800000001</v>
      </c>
      <c r="J56" s="660">
        <v>120</v>
      </c>
      <c r="K56" s="660">
        <v>160</v>
      </c>
      <c r="L56" s="660"/>
      <c r="M56" s="660">
        <v>0</v>
      </c>
      <c r="N56" s="660">
        <f>I56-J56+K56+L56+M56</f>
        <v>7055.5694800000001</v>
      </c>
    </row>
    <row r="57" spans="1:24" s="566" customFormat="1"/>
    <row r="58" spans="1:24" s="566" customFormat="1"/>
    <row r="59" spans="1:24" s="566" customFormat="1" ht="31.5">
      <c r="A59" s="735" t="s">
        <v>6442</v>
      </c>
      <c r="B59" s="735"/>
      <c r="C59" s="735"/>
      <c r="D59" s="735"/>
      <c r="E59" s="735"/>
      <c r="F59" s="735"/>
      <c r="G59" s="735"/>
      <c r="H59" s="735"/>
      <c r="I59" s="735"/>
      <c r="J59" s="735"/>
      <c r="K59" s="735"/>
      <c r="L59" s="735"/>
      <c r="M59" s="735"/>
      <c r="N59" s="735"/>
    </row>
    <row r="60" spans="1:24" s="566" customFormat="1">
      <c r="A60" s="661" t="s">
        <v>0</v>
      </c>
      <c r="B60" s="661" t="s">
        <v>4</v>
      </c>
      <c r="C60" s="661" t="s">
        <v>3590</v>
      </c>
      <c r="D60" s="661" t="s">
        <v>4574</v>
      </c>
      <c r="E60" s="661" t="s">
        <v>3591</v>
      </c>
      <c r="F60" s="661" t="s">
        <v>6443</v>
      </c>
      <c r="G60" s="661" t="s">
        <v>3639</v>
      </c>
      <c r="H60" s="661" t="s">
        <v>4674</v>
      </c>
      <c r="I60" s="664" t="s">
        <v>6444</v>
      </c>
      <c r="J60" s="747" t="s">
        <v>6445</v>
      </c>
      <c r="K60" s="747"/>
      <c r="L60" s="665">
        <v>0.1</v>
      </c>
      <c r="M60" s="665" t="s">
        <v>6387</v>
      </c>
      <c r="N60" s="665" t="s">
        <v>6440</v>
      </c>
    </row>
    <row r="61" spans="1:24" s="566" customFormat="1" ht="14.25">
      <c r="A61" s="661">
        <v>1</v>
      </c>
      <c r="B61" s="661">
        <v>72</v>
      </c>
      <c r="C61" s="661" t="s">
        <v>1788</v>
      </c>
      <c r="D61" s="661" t="s">
        <v>6446</v>
      </c>
      <c r="E61" s="661">
        <v>41.06</v>
      </c>
      <c r="F61" s="661">
        <v>165</v>
      </c>
      <c r="G61" s="661">
        <f>E61*F61</f>
        <v>6774.9000000000005</v>
      </c>
      <c r="H61" s="661">
        <v>200</v>
      </c>
      <c r="I61" s="666"/>
      <c r="J61" s="748"/>
      <c r="K61" s="748"/>
      <c r="L61" s="666"/>
      <c r="M61" s="666">
        <v>200</v>
      </c>
      <c r="N61" s="665">
        <f t="shared" ref="N61" si="10">G61+H61+I61+M61+L61</f>
        <v>7174.9000000000005</v>
      </c>
    </row>
    <row r="62" spans="1:24" s="566" customFormat="1"/>
    <row r="63" spans="1:24" s="566" customFormat="1"/>
    <row r="64" spans="1:24" s="667" customFormat="1" ht="22.5">
      <c r="A64" s="749" t="s">
        <v>6447</v>
      </c>
      <c r="B64" s="749"/>
      <c r="C64" s="749"/>
      <c r="D64" s="749"/>
      <c r="E64" s="749"/>
      <c r="F64" s="749"/>
      <c r="G64" s="749"/>
      <c r="H64" s="749"/>
      <c r="I64" s="749"/>
      <c r="J64" s="749"/>
      <c r="K64" s="749"/>
      <c r="L64" s="749"/>
      <c r="M64" s="749"/>
      <c r="N64" s="749"/>
      <c r="O64" s="749"/>
      <c r="P64" s="749"/>
      <c r="Q64" s="749"/>
      <c r="R64" s="749"/>
      <c r="S64" s="749"/>
      <c r="T64" s="749"/>
      <c r="U64" s="749"/>
      <c r="V64" s="749"/>
      <c r="W64" s="749"/>
      <c r="X64" s="749"/>
    </row>
    <row r="65" spans="1:25" s="668" customFormat="1" ht="30.75" customHeight="1">
      <c r="A65" s="745" t="s">
        <v>0</v>
      </c>
      <c r="B65" s="745" t="s">
        <v>4</v>
      </c>
      <c r="C65" s="745" t="s">
        <v>3590</v>
      </c>
      <c r="D65" s="745" t="s">
        <v>6448</v>
      </c>
      <c r="E65" s="745" t="s">
        <v>6449</v>
      </c>
      <c r="F65" s="744" t="s">
        <v>6450</v>
      </c>
      <c r="G65" s="744"/>
      <c r="H65" s="745" t="s">
        <v>6451</v>
      </c>
      <c r="I65" s="745"/>
      <c r="J65" s="745" t="s">
        <v>6452</v>
      </c>
      <c r="K65" s="745"/>
      <c r="L65" s="745" t="s">
        <v>6453</v>
      </c>
      <c r="M65" s="745" t="s">
        <v>6454</v>
      </c>
      <c r="N65" s="745" t="s">
        <v>6455</v>
      </c>
      <c r="O65" s="746" t="s">
        <v>6325</v>
      </c>
      <c r="P65" s="746"/>
      <c r="Q65" s="746" t="s">
        <v>4671</v>
      </c>
      <c r="R65" s="746"/>
      <c r="S65" s="746" t="s">
        <v>4672</v>
      </c>
      <c r="T65" s="746"/>
      <c r="U65" s="746" t="s">
        <v>6456</v>
      </c>
      <c r="V65" s="746"/>
      <c r="W65" s="746" t="s">
        <v>6457</v>
      </c>
      <c r="X65" s="743" t="s">
        <v>6458</v>
      </c>
    </row>
    <row r="66" spans="1:25" s="668" customFormat="1" ht="17.25">
      <c r="A66" s="745"/>
      <c r="B66" s="745"/>
      <c r="C66" s="745"/>
      <c r="D66" s="745"/>
      <c r="E66" s="745"/>
      <c r="F66" s="669" t="s">
        <v>6459</v>
      </c>
      <c r="G66" s="669" t="s">
        <v>6460</v>
      </c>
      <c r="H66" s="669" t="s">
        <v>6461</v>
      </c>
      <c r="I66" s="669" t="s">
        <v>6462</v>
      </c>
      <c r="J66" s="669" t="s">
        <v>6461</v>
      </c>
      <c r="K66" s="669" t="s">
        <v>6463</v>
      </c>
      <c r="L66" s="745"/>
      <c r="M66" s="745"/>
      <c r="N66" s="745"/>
      <c r="O66" s="670" t="s">
        <v>6461</v>
      </c>
      <c r="P66" s="670" t="s">
        <v>6464</v>
      </c>
      <c r="Q66" s="670" t="s">
        <v>6461</v>
      </c>
      <c r="R66" s="670" t="s">
        <v>6465</v>
      </c>
      <c r="S66" s="670" t="s">
        <v>6466</v>
      </c>
      <c r="T66" s="670" t="s">
        <v>6467</v>
      </c>
      <c r="U66" s="670" t="s">
        <v>6468</v>
      </c>
      <c r="V66" s="670" t="s">
        <v>6469</v>
      </c>
      <c r="W66" s="746"/>
      <c r="X66" s="743"/>
    </row>
    <row r="67" spans="1:25" s="667" customFormat="1" ht="18">
      <c r="A67" s="671">
        <v>11</v>
      </c>
      <c r="B67" s="672">
        <v>339</v>
      </c>
      <c r="C67" s="672" t="s">
        <v>6470</v>
      </c>
      <c r="D67" s="672" t="s">
        <v>6471</v>
      </c>
      <c r="E67" s="673" t="s">
        <v>1584</v>
      </c>
      <c r="F67" s="674">
        <v>22</v>
      </c>
      <c r="G67" s="674">
        <v>98</v>
      </c>
      <c r="H67" s="675">
        <v>4000</v>
      </c>
      <c r="I67" s="676">
        <v>4000</v>
      </c>
      <c r="J67" s="677">
        <v>15</v>
      </c>
      <c r="K67" s="677">
        <v>1470</v>
      </c>
      <c r="L67" s="677">
        <v>600</v>
      </c>
      <c r="M67" s="674">
        <v>1400</v>
      </c>
      <c r="N67" s="678">
        <v>7470</v>
      </c>
      <c r="O67" s="677">
        <v>0</v>
      </c>
      <c r="P67" s="676">
        <v>0</v>
      </c>
      <c r="Q67" s="677">
        <v>150</v>
      </c>
      <c r="R67" s="676">
        <v>150</v>
      </c>
      <c r="S67" s="677">
        <v>0</v>
      </c>
      <c r="T67" s="677">
        <v>0</v>
      </c>
      <c r="U67" s="677"/>
      <c r="V67" s="676"/>
      <c r="W67" s="677">
        <v>0</v>
      </c>
      <c r="X67" s="678">
        <v>7620</v>
      </c>
      <c r="Y67" s="667">
        <v>150</v>
      </c>
    </row>
    <row r="68" spans="1:25" s="566" customFormat="1"/>
    <row r="69" spans="1:25" s="566" customFormat="1"/>
    <row r="70" spans="1:25" s="566" customFormat="1"/>
    <row r="71" spans="1:25" s="566" customFormat="1"/>
    <row r="72" spans="1:25" s="566" customFormat="1"/>
    <row r="73" spans="1:25" s="679" customFormat="1" ht="31.5">
      <c r="B73" s="735" t="s">
        <v>6474</v>
      </c>
      <c r="C73" s="735"/>
      <c r="D73" s="735"/>
      <c r="E73" s="735"/>
      <c r="F73" s="735"/>
      <c r="G73" s="735"/>
      <c r="H73" s="735"/>
      <c r="I73" s="735"/>
      <c r="J73" s="735"/>
      <c r="K73" s="735"/>
      <c r="L73" s="735"/>
      <c r="M73" s="735"/>
      <c r="N73" s="735"/>
      <c r="O73" s="735"/>
      <c r="P73" s="684"/>
    </row>
    <row r="74" spans="1:25" s="679" customFormat="1" ht="14.25">
      <c r="B74" s="685" t="s">
        <v>0</v>
      </c>
      <c r="C74" s="685" t="s">
        <v>4</v>
      </c>
      <c r="D74" s="685" t="s">
        <v>3590</v>
      </c>
      <c r="E74" s="685" t="s">
        <v>4574</v>
      </c>
      <c r="F74" s="685" t="s">
        <v>4870</v>
      </c>
      <c r="G74" s="738" t="s">
        <v>6475</v>
      </c>
      <c r="H74" s="739"/>
      <c r="I74" s="685" t="s">
        <v>6476</v>
      </c>
      <c r="J74" s="685" t="s">
        <v>4674</v>
      </c>
      <c r="K74" s="740" t="s">
        <v>6439</v>
      </c>
      <c r="L74" s="740"/>
      <c r="M74" s="740" t="s">
        <v>6387</v>
      </c>
      <c r="N74" s="740"/>
      <c r="O74" s="686" t="s">
        <v>6440</v>
      </c>
      <c r="P74" s="687"/>
    </row>
    <row r="75" spans="1:25" s="679" customFormat="1" ht="14.25">
      <c r="B75" s="680">
        <v>1</v>
      </c>
      <c r="C75" s="680">
        <v>98</v>
      </c>
      <c r="D75" s="680" t="s">
        <v>1751</v>
      </c>
      <c r="E75" s="680" t="s">
        <v>6477</v>
      </c>
      <c r="F75" s="680"/>
      <c r="G75" s="741">
        <v>165</v>
      </c>
      <c r="H75" s="742"/>
      <c r="I75" s="685">
        <f>F75*G75</f>
        <v>0</v>
      </c>
      <c r="J75" s="685">
        <v>200</v>
      </c>
      <c r="K75" s="740"/>
      <c r="L75" s="740"/>
      <c r="M75" s="740"/>
      <c r="N75" s="740"/>
      <c r="O75" s="686">
        <f>SUM(I75:M75)</f>
        <v>200</v>
      </c>
      <c r="P75" s="687"/>
    </row>
    <row r="76" spans="1:25" s="566" customFormat="1"/>
    <row r="77" spans="1:25" s="566" customFormat="1"/>
    <row r="78" spans="1:25" s="566" customFormat="1" ht="31.5">
      <c r="B78" s="735" t="s">
        <v>6478</v>
      </c>
      <c r="C78" s="735"/>
      <c r="D78" s="735"/>
      <c r="E78" s="735"/>
      <c r="F78" s="735"/>
      <c r="G78" s="735"/>
      <c r="H78" s="735"/>
      <c r="I78" s="735"/>
      <c r="J78" s="735"/>
      <c r="K78" s="735"/>
      <c r="L78" s="735"/>
      <c r="M78" s="735"/>
      <c r="N78" s="735"/>
      <c r="O78" s="735"/>
      <c r="P78" s="609"/>
    </row>
    <row r="79" spans="1:25" s="566" customFormat="1">
      <c r="B79" s="736" t="s">
        <v>0</v>
      </c>
      <c r="C79" s="736" t="s">
        <v>4</v>
      </c>
      <c r="D79" s="736" t="s">
        <v>3590</v>
      </c>
      <c r="E79" s="736" t="s">
        <v>4574</v>
      </c>
      <c r="F79" s="736" t="s">
        <v>6434</v>
      </c>
      <c r="G79" s="729" t="s">
        <v>6435</v>
      </c>
      <c r="H79" s="736" t="s">
        <v>6436</v>
      </c>
      <c r="I79" s="729" t="s">
        <v>3591</v>
      </c>
      <c r="J79" s="729" t="s">
        <v>6437</v>
      </c>
      <c r="K79" s="729" t="s">
        <v>6438</v>
      </c>
      <c r="L79" s="729" t="s">
        <v>4674</v>
      </c>
      <c r="M79" s="730" t="s">
        <v>6472</v>
      </c>
      <c r="N79" s="730" t="s">
        <v>6387</v>
      </c>
      <c r="O79" s="731" t="s">
        <v>6440</v>
      </c>
      <c r="P79" s="733" t="s">
        <v>6344</v>
      </c>
    </row>
    <row r="80" spans="1:25" s="566" customFormat="1">
      <c r="B80" s="737"/>
      <c r="C80" s="737"/>
      <c r="D80" s="737"/>
      <c r="E80" s="737"/>
      <c r="F80" s="737"/>
      <c r="G80" s="729"/>
      <c r="H80" s="737"/>
      <c r="I80" s="729"/>
      <c r="J80" s="729"/>
      <c r="K80" s="729"/>
      <c r="L80" s="729"/>
      <c r="M80" s="730"/>
      <c r="N80" s="730"/>
      <c r="O80" s="732"/>
      <c r="P80" s="734"/>
    </row>
    <row r="81" spans="1:23" s="566" customFormat="1" ht="14.25">
      <c r="B81" s="616">
        <v>1</v>
      </c>
      <c r="C81" s="616">
        <v>349</v>
      </c>
      <c r="D81" s="616" t="s">
        <v>1441</v>
      </c>
      <c r="E81" s="616" t="s">
        <v>6473</v>
      </c>
      <c r="F81" s="616">
        <v>163.41</v>
      </c>
      <c r="G81" s="680">
        <v>0.13</v>
      </c>
      <c r="H81" s="680">
        <f>(F81*G81)+F81</f>
        <v>184.6533</v>
      </c>
      <c r="I81" s="603">
        <v>40.19</v>
      </c>
      <c r="J81" s="680">
        <f>H81*I81</f>
        <v>7421.2161269999997</v>
      </c>
      <c r="K81" s="680">
        <v>370</v>
      </c>
      <c r="L81" s="680">
        <v>120</v>
      </c>
      <c r="M81" s="680"/>
      <c r="N81" s="681">
        <v>100</v>
      </c>
      <c r="O81" s="682">
        <f>J81-K81+L81+M81+N81</f>
        <v>7271.2161269999997</v>
      </c>
      <c r="P81" s="683">
        <f>(O81-L81-N81)/I81</f>
        <v>175.44702978352825</v>
      </c>
    </row>
    <row r="82" spans="1:23" s="566" customFormat="1"/>
    <row r="83" spans="1:23" s="566" customFormat="1"/>
    <row r="84" spans="1:23" s="566" customFormat="1"/>
    <row r="85" spans="1:23" s="583" customFormat="1" ht="18" customHeight="1" thickBot="1">
      <c r="A85" s="688" t="s">
        <v>6479</v>
      </c>
      <c r="B85" s="689"/>
      <c r="C85" s="689"/>
      <c r="D85" s="689"/>
      <c r="E85" s="689"/>
      <c r="F85" s="689"/>
      <c r="G85" s="689"/>
      <c r="H85" s="689"/>
      <c r="I85" s="689"/>
      <c r="J85" s="689"/>
      <c r="K85" s="689"/>
      <c r="L85" s="689"/>
      <c r="M85" s="690"/>
    </row>
    <row r="86" spans="1:23" s="694" customFormat="1" ht="17.25" customHeight="1">
      <c r="A86" s="691" t="s">
        <v>6480</v>
      </c>
      <c r="B86" s="692" t="s">
        <v>6481</v>
      </c>
      <c r="C86" s="692" t="s">
        <v>6482</v>
      </c>
      <c r="D86" s="692" t="s">
        <v>6483</v>
      </c>
      <c r="E86" s="692" t="s">
        <v>6484</v>
      </c>
      <c r="F86" s="692" t="s">
        <v>6485</v>
      </c>
      <c r="G86" s="692" t="s">
        <v>6486</v>
      </c>
      <c r="H86" s="692" t="s">
        <v>6487</v>
      </c>
      <c r="I86" s="692" t="s">
        <v>6488</v>
      </c>
      <c r="J86" s="692" t="s">
        <v>6489</v>
      </c>
      <c r="K86" s="692" t="s">
        <v>6490</v>
      </c>
      <c r="L86" s="692" t="s">
        <v>6491</v>
      </c>
      <c r="M86" s="693" t="s">
        <v>6492</v>
      </c>
    </row>
    <row r="87" spans="1:23" s="583" customFormat="1" ht="15" customHeight="1">
      <c r="A87" s="695">
        <v>8</v>
      </c>
      <c r="B87" s="696" t="s">
        <v>6493</v>
      </c>
      <c r="C87" s="696" t="s">
        <v>6494</v>
      </c>
      <c r="D87" s="696" t="s">
        <v>2747</v>
      </c>
      <c r="E87" s="696">
        <v>31</v>
      </c>
      <c r="F87" s="696">
        <v>150</v>
      </c>
      <c r="G87" s="696">
        <v>4650</v>
      </c>
      <c r="H87" s="696">
        <v>4650</v>
      </c>
      <c r="I87" s="696">
        <v>200</v>
      </c>
      <c r="J87" s="696">
        <v>500</v>
      </c>
      <c r="K87" s="696">
        <v>0</v>
      </c>
      <c r="L87" s="696">
        <v>0</v>
      </c>
      <c r="M87" s="697">
        <v>5350</v>
      </c>
    </row>
    <row r="88" spans="1:23" s="566" customFormat="1"/>
    <row r="89" spans="1:23" s="566" customFormat="1"/>
    <row r="90" spans="1:23" s="583" customFormat="1" ht="19.5" thickBot="1">
      <c r="A90" s="688" t="s">
        <v>6495</v>
      </c>
      <c r="B90" s="698"/>
      <c r="C90" s="698"/>
      <c r="D90" s="698"/>
      <c r="E90" s="698"/>
      <c r="F90" s="698"/>
      <c r="G90" s="698"/>
      <c r="H90" s="698"/>
      <c r="I90" s="698"/>
      <c r="J90" s="698"/>
      <c r="K90" s="698"/>
      <c r="L90" s="698"/>
      <c r="M90" s="698"/>
      <c r="N90" s="698"/>
      <c r="O90" s="698"/>
      <c r="P90" s="698"/>
      <c r="Q90" s="698"/>
      <c r="R90" s="698"/>
      <c r="S90" s="699"/>
    </row>
    <row r="91" spans="1:23" s="694" customFormat="1" ht="33.75" customHeight="1">
      <c r="A91" s="691" t="s">
        <v>6480</v>
      </c>
      <c r="B91" s="692" t="s">
        <v>6482</v>
      </c>
      <c r="C91" s="692" t="s">
        <v>6483</v>
      </c>
      <c r="D91" s="692" t="s">
        <v>6496</v>
      </c>
      <c r="E91" s="700" t="s">
        <v>6497</v>
      </c>
      <c r="F91" s="692" t="s">
        <v>6498</v>
      </c>
      <c r="G91" s="692" t="s">
        <v>6499</v>
      </c>
      <c r="H91" s="692" t="s">
        <v>6500</v>
      </c>
      <c r="I91" s="700" t="s">
        <v>6501</v>
      </c>
      <c r="J91" s="692" t="s">
        <v>6502</v>
      </c>
      <c r="K91" s="692" t="s">
        <v>6503</v>
      </c>
      <c r="L91" s="692" t="s">
        <v>6504</v>
      </c>
      <c r="M91" s="692" t="s">
        <v>6503</v>
      </c>
      <c r="N91" s="692" t="s">
        <v>6505</v>
      </c>
      <c r="O91" s="692" t="s">
        <v>6506</v>
      </c>
      <c r="P91" s="692" t="s">
        <v>6507</v>
      </c>
      <c r="Q91" s="692" t="s">
        <v>6508</v>
      </c>
      <c r="R91" s="692" t="s">
        <v>6509</v>
      </c>
      <c r="S91" s="693" t="s">
        <v>6510</v>
      </c>
      <c r="T91" s="694">
        <v>1480</v>
      </c>
    </row>
    <row r="92" spans="1:23" s="705" customFormat="1" ht="30" customHeight="1">
      <c r="A92" s="701">
        <v>3</v>
      </c>
      <c r="B92" s="702" t="s">
        <v>6511</v>
      </c>
      <c r="C92" s="702" t="s">
        <v>93</v>
      </c>
      <c r="D92" s="702">
        <v>27.13</v>
      </c>
      <c r="E92" s="702">
        <v>22</v>
      </c>
      <c r="F92" s="702">
        <v>2480</v>
      </c>
      <c r="G92" s="702">
        <v>440</v>
      </c>
      <c r="H92" s="696">
        <v>1536</v>
      </c>
      <c r="I92" s="702">
        <v>200</v>
      </c>
      <c r="J92" s="702">
        <v>50</v>
      </c>
      <c r="K92" s="702">
        <v>4706</v>
      </c>
      <c r="L92" s="702"/>
      <c r="M92" s="703">
        <v>4706</v>
      </c>
      <c r="N92" s="702">
        <v>5.129999999999999</v>
      </c>
      <c r="O92" s="702">
        <v>120</v>
      </c>
      <c r="P92" s="702">
        <v>615.59999999999991</v>
      </c>
      <c r="Q92" s="702">
        <v>10</v>
      </c>
      <c r="R92" s="702">
        <v>200</v>
      </c>
      <c r="S92" s="704">
        <v>5521.6</v>
      </c>
      <c r="T92" s="705">
        <v>756</v>
      </c>
      <c r="U92" s="705">
        <v>1.08</v>
      </c>
      <c r="V92" s="705">
        <v>700</v>
      </c>
      <c r="W92" s="705">
        <v>756</v>
      </c>
    </row>
    <row r="93" spans="1:23" s="566" customFormat="1"/>
    <row r="94" spans="1:23" s="566" customFormat="1"/>
    <row r="95" spans="1:23" s="566" customFormat="1" ht="14.25">
      <c r="A95" s="706" t="s">
        <v>4722</v>
      </c>
      <c r="B95" s="707" t="s">
        <v>2</v>
      </c>
      <c r="C95" s="706" t="s">
        <v>3</v>
      </c>
      <c r="D95" s="708" t="s">
        <v>6383</v>
      </c>
      <c r="E95" s="706" t="s">
        <v>3635</v>
      </c>
      <c r="F95" s="708" t="s">
        <v>6512</v>
      </c>
      <c r="G95" s="709" t="s">
        <v>4666</v>
      </c>
      <c r="H95" s="709" t="s">
        <v>4724</v>
      </c>
      <c r="I95" s="709" t="s">
        <v>4669</v>
      </c>
      <c r="J95" s="709" t="s">
        <v>4673</v>
      </c>
      <c r="K95" s="709" t="s">
        <v>4725</v>
      </c>
      <c r="L95" s="709" t="s">
        <v>6513</v>
      </c>
      <c r="N95" s="710" t="s">
        <v>6514</v>
      </c>
      <c r="O95" s="566" t="s">
        <v>6515</v>
      </c>
      <c r="P95" s="710" t="s">
        <v>6516</v>
      </c>
      <c r="Q95" s="710" t="s">
        <v>6517</v>
      </c>
      <c r="R95" s="710" t="s">
        <v>6518</v>
      </c>
      <c r="S95" s="710"/>
      <c r="T95" s="711" t="s">
        <v>6516</v>
      </c>
      <c r="U95" s="711" t="s">
        <v>6517</v>
      </c>
      <c r="V95" s="710" t="s">
        <v>6519</v>
      </c>
      <c r="W95" s="710" t="s">
        <v>6520</v>
      </c>
    </row>
    <row r="96" spans="1:23" s="566" customFormat="1" ht="14.25">
      <c r="A96" s="706" t="s">
        <v>2277</v>
      </c>
      <c r="B96" s="706" t="s">
        <v>2278</v>
      </c>
      <c r="C96" s="706" t="s">
        <v>2279</v>
      </c>
      <c r="D96" s="706" t="s">
        <v>2280</v>
      </c>
      <c r="E96" s="706" t="s">
        <v>3596</v>
      </c>
      <c r="F96" s="706" t="s">
        <v>1758</v>
      </c>
      <c r="G96" s="712">
        <v>2480</v>
      </c>
      <c r="H96" s="713">
        <v>1320</v>
      </c>
      <c r="I96" s="709">
        <v>1500</v>
      </c>
      <c r="J96" s="709">
        <v>0</v>
      </c>
      <c r="K96" s="709">
        <v>180</v>
      </c>
      <c r="L96" s="709">
        <f t="shared" ref="L96" si="11">G96+H96+I96+J96+K96</f>
        <v>5480</v>
      </c>
      <c r="M96" s="714" t="s">
        <v>6521</v>
      </c>
      <c r="N96" s="566">
        <f>VLOOKUP(C96,[5]工时!B:C,2,0)</f>
        <v>36.31</v>
      </c>
      <c r="O96" s="566">
        <f t="shared" ref="O96" si="12">(N96-$O$1)*120</f>
        <v>4357.2000000000007</v>
      </c>
      <c r="P96" s="566">
        <f>T96</f>
        <v>0</v>
      </c>
      <c r="Q96" s="566">
        <f>U96</f>
        <v>330</v>
      </c>
      <c r="R96" s="566">
        <f t="shared" ref="R96" si="13">L96+O96+P96-Q96</f>
        <v>9507.2000000000007</v>
      </c>
      <c r="U96" s="566">
        <f>-V96</f>
        <v>330</v>
      </c>
      <c r="V96" s="566">
        <f>VLOOKUP(C96,[5]管理人员绩效考核!$B$3:$F$37,5,0)</f>
        <v>-330</v>
      </c>
    </row>
    <row r="97" spans="1:53" s="566" customFormat="1"/>
    <row r="98" spans="1:53" s="566" customFormat="1"/>
    <row r="99" spans="1:53" s="566" customFormat="1" ht="31.5">
      <c r="A99" s="727" t="s">
        <v>6522</v>
      </c>
      <c r="B99" s="727"/>
      <c r="C99" s="727"/>
      <c r="D99" s="727"/>
      <c r="E99" s="727"/>
      <c r="F99" s="727"/>
      <c r="G99" s="727"/>
      <c r="H99" s="727"/>
      <c r="I99" s="727"/>
      <c r="J99" s="727"/>
      <c r="K99" s="727"/>
      <c r="L99" s="727"/>
      <c r="M99" s="727"/>
      <c r="N99" s="727"/>
      <c r="O99" s="727"/>
      <c r="P99" s="727"/>
      <c r="Q99" s="727"/>
      <c r="R99" s="727"/>
      <c r="S99" s="727"/>
      <c r="T99" s="727"/>
      <c r="U99" s="715"/>
    </row>
    <row r="100" spans="1:53" s="566" customFormat="1" ht="22.5">
      <c r="A100" s="716" t="s">
        <v>6480</v>
      </c>
      <c r="B100" s="716" t="s">
        <v>6483</v>
      </c>
      <c r="C100" s="716" t="s">
        <v>6482</v>
      </c>
      <c r="D100" s="716" t="s">
        <v>6499</v>
      </c>
      <c r="E100" s="716" t="s">
        <v>6523</v>
      </c>
      <c r="F100" s="716" t="s">
        <v>6524</v>
      </c>
      <c r="G100" s="716" t="s">
        <v>6525</v>
      </c>
      <c r="H100" s="716" t="s">
        <v>6526</v>
      </c>
      <c r="I100" s="716" t="s">
        <v>6527</v>
      </c>
      <c r="J100" s="716" t="s">
        <v>6528</v>
      </c>
      <c r="K100" s="716"/>
      <c r="L100" s="716" t="s">
        <v>6529</v>
      </c>
      <c r="M100" s="716" t="s">
        <v>6530</v>
      </c>
      <c r="N100" s="716" t="s">
        <v>6531</v>
      </c>
      <c r="O100" s="716" t="s">
        <v>6532</v>
      </c>
      <c r="P100" s="716" t="s">
        <v>6533</v>
      </c>
      <c r="Q100" s="716" t="s">
        <v>6534</v>
      </c>
      <c r="R100" s="716" t="s">
        <v>6535</v>
      </c>
      <c r="S100" s="717" t="s">
        <v>6536</v>
      </c>
      <c r="T100" s="716" t="s">
        <v>6537</v>
      </c>
      <c r="U100" s="718"/>
    </row>
    <row r="101" spans="1:53" s="566" customFormat="1" ht="21.75" customHeight="1">
      <c r="A101" s="719">
        <v>2</v>
      </c>
      <c r="B101" s="719">
        <v>253</v>
      </c>
      <c r="C101" s="719" t="s">
        <v>6538</v>
      </c>
      <c r="D101" s="719" t="s">
        <v>6539</v>
      </c>
      <c r="E101" s="720">
        <v>29.44</v>
      </c>
      <c r="F101" s="719">
        <v>22</v>
      </c>
      <c r="G101" s="719">
        <v>7.4400000000000013</v>
      </c>
      <c r="H101" s="719">
        <v>2480</v>
      </c>
      <c r="I101" s="719">
        <v>1820</v>
      </c>
      <c r="J101" s="719">
        <v>1200</v>
      </c>
      <c r="K101" s="719">
        <v>5500</v>
      </c>
      <c r="L101" s="719">
        <v>0.95</v>
      </c>
      <c r="M101" s="719">
        <v>1140</v>
      </c>
      <c r="N101" s="719"/>
      <c r="O101" s="719">
        <v>100</v>
      </c>
      <c r="P101" s="719">
        <v>50</v>
      </c>
      <c r="Q101" s="719"/>
      <c r="R101" s="719">
        <v>892.80000000000018</v>
      </c>
      <c r="S101" s="719">
        <v>200</v>
      </c>
      <c r="T101" s="721">
        <v>6682.8</v>
      </c>
      <c r="U101" s="722">
        <v>60</v>
      </c>
    </row>
    <row r="102" spans="1:53" s="566" customFormat="1"/>
    <row r="103" spans="1:53" s="566" customFormat="1"/>
    <row r="104" spans="1:53" s="583" customFormat="1" ht="34.5" customHeight="1">
      <c r="A104" s="728" t="s">
        <v>6540</v>
      </c>
      <c r="B104" s="728"/>
      <c r="C104" s="728"/>
      <c r="D104" s="728"/>
      <c r="E104" s="728"/>
      <c r="F104" s="728"/>
      <c r="G104" s="728"/>
      <c r="H104" s="728"/>
      <c r="I104" s="728"/>
      <c r="J104" s="728"/>
      <c r="K104" s="728"/>
      <c r="L104" s="728"/>
      <c r="M104" s="728"/>
      <c r="N104" s="728"/>
      <c r="O104" s="728"/>
      <c r="P104" s="728"/>
      <c r="Q104" s="728"/>
    </row>
    <row r="105" spans="1:53" s="583" customFormat="1" ht="28.5" customHeight="1">
      <c r="A105" s="723" t="s">
        <v>6480</v>
      </c>
      <c r="B105" s="723" t="s">
        <v>6483</v>
      </c>
      <c r="C105" s="723" t="s">
        <v>6482</v>
      </c>
      <c r="D105" s="723" t="s">
        <v>6541</v>
      </c>
      <c r="E105" s="723" t="s">
        <v>6542</v>
      </c>
      <c r="F105" s="723" t="s">
        <v>6543</v>
      </c>
      <c r="G105" s="723" t="s">
        <v>6508</v>
      </c>
      <c r="H105" s="723" t="s">
        <v>6544</v>
      </c>
      <c r="I105" s="723" t="s">
        <v>6545</v>
      </c>
      <c r="J105" s="723" t="s">
        <v>6501</v>
      </c>
      <c r="K105" s="723" t="s">
        <v>6546</v>
      </c>
      <c r="L105" s="723" t="s">
        <v>6510</v>
      </c>
      <c r="M105" s="723" t="s">
        <v>6547</v>
      </c>
      <c r="N105" s="696" t="s">
        <v>6548</v>
      </c>
      <c r="Q105" s="696" t="s">
        <v>6548</v>
      </c>
    </row>
    <row r="106" spans="1:53" s="583" customFormat="1" ht="28.5" customHeight="1">
      <c r="A106" s="724">
        <v>8</v>
      </c>
      <c r="B106" s="724">
        <v>679</v>
      </c>
      <c r="C106" s="725" t="s">
        <v>6549</v>
      </c>
      <c r="D106" s="724">
        <v>37.5</v>
      </c>
      <c r="E106" s="724">
        <v>180</v>
      </c>
      <c r="F106" s="724">
        <v>6750</v>
      </c>
      <c r="G106" s="724">
        <v>40</v>
      </c>
      <c r="H106" s="724">
        <v>6790</v>
      </c>
      <c r="I106" s="724">
        <v>400</v>
      </c>
      <c r="J106" s="724">
        <v>200</v>
      </c>
      <c r="K106" s="724"/>
      <c r="L106" s="724">
        <v>7390</v>
      </c>
      <c r="M106" s="724"/>
      <c r="N106" s="726" t="s">
        <v>6550</v>
      </c>
      <c r="Q106" s="726" t="s">
        <v>6550</v>
      </c>
    </row>
    <row r="107" spans="1:53" s="566" customFormat="1"/>
    <row r="112" spans="1:53" ht="36">
      <c r="A112" s="283" t="s">
        <v>3</v>
      </c>
      <c r="B112" s="526" t="s">
        <v>4</v>
      </c>
      <c r="C112" s="283" t="s">
        <v>6214</v>
      </c>
      <c r="D112" s="292" t="s">
        <v>6221</v>
      </c>
      <c r="E112" s="283" t="s">
        <v>4658</v>
      </c>
      <c r="F112" s="283" t="s">
        <v>4659</v>
      </c>
      <c r="G112" s="293" t="s">
        <v>4660</v>
      </c>
      <c r="H112" s="293" t="s">
        <v>4661</v>
      </c>
      <c r="I112" s="293" t="s">
        <v>4662</v>
      </c>
      <c r="J112" s="294" t="s">
        <v>4663</v>
      </c>
      <c r="K112" s="295" t="s">
        <v>4664</v>
      </c>
      <c r="L112" s="546" t="s">
        <v>4665</v>
      </c>
      <c r="M112" s="307" t="s">
        <v>6296</v>
      </c>
      <c r="N112" s="293" t="s">
        <v>4667</v>
      </c>
      <c r="O112" s="309" t="s">
        <v>4668</v>
      </c>
      <c r="P112" s="309" t="s">
        <v>6295</v>
      </c>
      <c r="Q112" s="310" t="s">
        <v>6293</v>
      </c>
      <c r="R112" s="311" t="s">
        <v>4669</v>
      </c>
      <c r="S112" s="293" t="s">
        <v>6297</v>
      </c>
      <c r="T112" s="293" t="s">
        <v>4670</v>
      </c>
      <c r="U112" s="293" t="s">
        <v>4671</v>
      </c>
      <c r="V112" s="293" t="s">
        <v>4672</v>
      </c>
      <c r="W112" s="323" t="s">
        <v>6298</v>
      </c>
      <c r="X112" s="324" t="s">
        <v>4674</v>
      </c>
      <c r="Y112" s="324" t="s">
        <v>4675</v>
      </c>
      <c r="Z112" s="324" t="s">
        <v>4676</v>
      </c>
      <c r="AA112" s="324" t="s">
        <v>4677</v>
      </c>
      <c r="AB112" s="324" t="s">
        <v>4678</v>
      </c>
      <c r="AC112" s="324" t="s">
        <v>4679</v>
      </c>
      <c r="AD112" s="324" t="s">
        <v>4680</v>
      </c>
      <c r="AE112" s="324" t="s">
        <v>4681</v>
      </c>
      <c r="AF112" s="294" t="s">
        <v>4682</v>
      </c>
      <c r="AG112" s="324" t="s">
        <v>4683</v>
      </c>
      <c r="AH112" s="324" t="s">
        <v>4684</v>
      </c>
      <c r="AI112" s="326" t="s">
        <v>4685</v>
      </c>
      <c r="AJ112" s="324" t="s">
        <v>4686</v>
      </c>
      <c r="AK112" s="327" t="s">
        <v>4687</v>
      </c>
      <c r="AL112" s="324" t="s">
        <v>4688</v>
      </c>
      <c r="AM112" s="324" t="s">
        <v>4689</v>
      </c>
      <c r="AN112" s="324" t="s">
        <v>4690</v>
      </c>
      <c r="AO112" s="309" t="s">
        <v>4691</v>
      </c>
      <c r="AP112" s="328" t="s">
        <v>4692</v>
      </c>
      <c r="AQ112" s="310" t="s">
        <v>4693</v>
      </c>
      <c r="AR112" s="310" t="s">
        <v>4694</v>
      </c>
      <c r="AS112" s="308" t="s">
        <v>3636</v>
      </c>
      <c r="AT112" s="308" t="s">
        <v>3637</v>
      </c>
      <c r="AU112" s="308" t="s">
        <v>3638</v>
      </c>
      <c r="AV112" s="310" t="s">
        <v>3646</v>
      </c>
      <c r="AW112" s="310" t="s">
        <v>4695</v>
      </c>
      <c r="AX112" s="310" t="s">
        <v>4696</v>
      </c>
      <c r="AY112" s="328" t="s">
        <v>4697</v>
      </c>
      <c r="AZ112" s="331" t="s">
        <v>4698</v>
      </c>
      <c r="BA112" s="332" t="s">
        <v>4699</v>
      </c>
    </row>
    <row r="113" spans="1:53" ht="18.75">
      <c r="A113" s="513" t="s">
        <v>6288</v>
      </c>
      <c r="B113" s="513" t="s">
        <v>6288</v>
      </c>
      <c r="C113" s="513" t="s">
        <v>6289</v>
      </c>
      <c r="D113" s="513" t="s">
        <v>6290</v>
      </c>
      <c r="E113" s="513" t="s">
        <v>6212</v>
      </c>
      <c r="F113" s="513" t="s">
        <v>6212</v>
      </c>
      <c r="G113" s="513" t="s">
        <v>6290</v>
      </c>
      <c r="H113" s="513" t="s">
        <v>6290</v>
      </c>
      <c r="I113" s="513" t="s">
        <v>6290</v>
      </c>
      <c r="J113" s="513" t="s">
        <v>6290</v>
      </c>
      <c r="K113" s="513" t="s">
        <v>6291</v>
      </c>
      <c r="L113" s="547" t="s">
        <v>6290</v>
      </c>
      <c r="M113" s="513" t="s">
        <v>6291</v>
      </c>
      <c r="N113" s="513" t="s">
        <v>6292</v>
      </c>
      <c r="O113" s="513" t="s">
        <v>6291</v>
      </c>
      <c r="P113" s="513" t="s">
        <v>6294</v>
      </c>
      <c r="Q113" s="513" t="s">
        <v>6294</v>
      </c>
      <c r="R113" s="513" t="s">
        <v>6294</v>
      </c>
      <c r="S113" s="513" t="s">
        <v>6291</v>
      </c>
      <c r="T113" s="513" t="s">
        <v>6290</v>
      </c>
      <c r="U113" s="513" t="s">
        <v>6290</v>
      </c>
      <c r="V113" s="513" t="s">
        <v>6290</v>
      </c>
      <c r="W113" s="513" t="s">
        <v>6290</v>
      </c>
      <c r="X113" s="513" t="s">
        <v>6290</v>
      </c>
      <c r="Y113" s="513" t="s">
        <v>6290</v>
      </c>
      <c r="Z113" s="513" t="s">
        <v>6290</v>
      </c>
      <c r="AA113" s="513" t="s">
        <v>6294</v>
      </c>
      <c r="AB113" s="513" t="s">
        <v>6212</v>
      </c>
      <c r="AC113" s="513" t="s">
        <v>6212</v>
      </c>
      <c r="AD113" s="513" t="s">
        <v>6212</v>
      </c>
      <c r="AE113" s="513" t="s">
        <v>6212</v>
      </c>
      <c r="AF113" s="513" t="s">
        <v>6212</v>
      </c>
      <c r="AG113" s="513" t="s">
        <v>6213</v>
      </c>
      <c r="AH113" s="513" t="s">
        <v>6213</v>
      </c>
      <c r="AI113" s="513" t="s">
        <v>6213</v>
      </c>
      <c r="AJ113" s="513" t="s">
        <v>6212</v>
      </c>
      <c r="AK113" s="513" t="s">
        <v>6212</v>
      </c>
      <c r="AL113" s="513" t="s">
        <v>6212</v>
      </c>
      <c r="AM113" s="513" t="s">
        <v>6213</v>
      </c>
      <c r="AN113" s="513" t="s">
        <v>6213</v>
      </c>
      <c r="AO113" s="513" t="s">
        <v>6213</v>
      </c>
      <c r="AP113" s="513" t="s">
        <v>6213</v>
      </c>
      <c r="AQ113" s="513" t="s">
        <v>6213</v>
      </c>
      <c r="AR113" s="513" t="s">
        <v>6213</v>
      </c>
      <c r="AS113" s="513" t="s">
        <v>6213</v>
      </c>
      <c r="AT113" s="513" t="s">
        <v>6213</v>
      </c>
      <c r="AU113" s="513" t="s">
        <v>6213</v>
      </c>
      <c r="AV113" s="513" t="s">
        <v>6213</v>
      </c>
      <c r="AW113" s="513" t="s">
        <v>6213</v>
      </c>
      <c r="AX113" s="513" t="s">
        <v>6213</v>
      </c>
      <c r="AY113" s="513" t="s">
        <v>6213</v>
      </c>
      <c r="AZ113" s="513" t="s">
        <v>6213</v>
      </c>
      <c r="BA113" s="513" t="s">
        <v>6213</v>
      </c>
    </row>
    <row r="114" spans="1:53" ht="18.75">
      <c r="A114" s="797"/>
      <c r="B114" s="797"/>
      <c r="C114" s="797"/>
      <c r="D114" s="797"/>
      <c r="E114" s="797"/>
      <c r="F114" s="797"/>
      <c r="G114" s="797"/>
      <c r="H114" s="797"/>
      <c r="I114" s="797"/>
      <c r="J114" s="797"/>
      <c r="K114" s="797"/>
      <c r="L114" s="798"/>
      <c r="M114" s="797"/>
      <c r="N114" s="797"/>
      <c r="O114" s="797"/>
      <c r="P114" s="797"/>
      <c r="Q114" s="797"/>
      <c r="R114" s="797"/>
      <c r="S114" s="797"/>
      <c r="T114" s="797"/>
      <c r="U114" s="797"/>
      <c r="V114" s="797"/>
      <c r="W114" s="797"/>
      <c r="X114" s="797"/>
      <c r="Y114" s="797"/>
      <c r="Z114" s="797"/>
      <c r="AA114" s="797"/>
      <c r="AB114" s="797"/>
      <c r="AC114" s="797"/>
      <c r="AD114" s="797"/>
      <c r="AE114" s="797"/>
      <c r="AF114" s="797"/>
      <c r="AG114" s="797"/>
      <c r="AH114" s="797"/>
      <c r="AI114" s="797"/>
      <c r="AJ114" s="797"/>
      <c r="AK114" s="797"/>
      <c r="AL114" s="797"/>
      <c r="AM114" s="797"/>
      <c r="AN114" s="797"/>
      <c r="AO114" s="797"/>
      <c r="AP114" s="797"/>
      <c r="AQ114" s="797"/>
      <c r="AR114" s="797"/>
      <c r="AS114" s="797"/>
      <c r="AT114" s="797"/>
      <c r="AU114" s="797"/>
      <c r="AV114" s="797"/>
      <c r="AW114" s="797"/>
      <c r="AX114" s="797"/>
      <c r="AY114" s="797"/>
      <c r="AZ114" s="797"/>
      <c r="BA114" s="797"/>
    </row>
    <row r="115" spans="1:53">
      <c r="A115" s="210" t="s">
        <v>6568</v>
      </c>
      <c r="B115" s="210" t="s">
        <v>6569</v>
      </c>
      <c r="C115" s="210" t="s">
        <v>6570</v>
      </c>
    </row>
    <row r="116" spans="1:53" ht="18.75">
      <c r="A116" s="554" t="s">
        <v>6572</v>
      </c>
      <c r="B116" s="817" t="s">
        <v>6288</v>
      </c>
      <c r="C116" s="423" t="s">
        <v>6556</v>
      </c>
      <c r="E116" s="799"/>
      <c r="F116" s="797"/>
    </row>
    <row r="117" spans="1:53" ht="18.75">
      <c r="A117" s="554" t="s">
        <v>6573</v>
      </c>
      <c r="B117" s="817" t="s">
        <v>6288</v>
      </c>
      <c r="C117" s="2" t="s">
        <v>4</v>
      </c>
      <c r="E117" s="800"/>
      <c r="F117" s="797"/>
    </row>
    <row r="118" spans="1:53" ht="18.75">
      <c r="A118" s="554" t="s">
        <v>6215</v>
      </c>
      <c r="B118" s="817" t="s">
        <v>6289</v>
      </c>
      <c r="C118" s="2"/>
      <c r="E118" s="799"/>
      <c r="F118" s="797"/>
    </row>
    <row r="119" spans="1:53" ht="18.75">
      <c r="A119" s="554" t="s">
        <v>6221</v>
      </c>
      <c r="B119" s="817" t="s">
        <v>6290</v>
      </c>
      <c r="C119" s="423" t="s">
        <v>6448</v>
      </c>
      <c r="E119" s="801"/>
      <c r="F119" s="797"/>
    </row>
    <row r="120" spans="1:53" ht="18.75">
      <c r="A120" s="554" t="s">
        <v>6574</v>
      </c>
      <c r="B120" s="817" t="s">
        <v>6212</v>
      </c>
      <c r="C120" s="2"/>
      <c r="E120" s="799"/>
      <c r="F120" s="797"/>
    </row>
    <row r="121" spans="1:53" ht="18.75">
      <c r="A121" s="554" t="s">
        <v>6575</v>
      </c>
      <c r="B121" s="817" t="s">
        <v>6212</v>
      </c>
      <c r="C121" s="2"/>
      <c r="E121" s="799"/>
      <c r="F121" s="797"/>
    </row>
    <row r="122" spans="1:53" ht="18.75">
      <c r="A122" s="554" t="s">
        <v>6576</v>
      </c>
      <c r="B122" s="817" t="s">
        <v>6290</v>
      </c>
      <c r="C122" s="423" t="s">
        <v>6557</v>
      </c>
      <c r="E122" s="805"/>
      <c r="F122" s="797"/>
    </row>
    <row r="123" spans="1:53" ht="18.75">
      <c r="A123" s="554" t="s">
        <v>6577</v>
      </c>
      <c r="B123" s="817" t="s">
        <v>6290</v>
      </c>
      <c r="C123" s="423" t="s">
        <v>6551</v>
      </c>
      <c r="E123" s="805"/>
      <c r="F123" s="797"/>
    </row>
    <row r="124" spans="1:53" ht="18.75">
      <c r="A124" s="554" t="s">
        <v>6578</v>
      </c>
      <c r="B124" s="817" t="s">
        <v>6290</v>
      </c>
      <c r="C124" s="2" t="s">
        <v>4664</v>
      </c>
      <c r="E124" s="805"/>
      <c r="F124" s="797"/>
    </row>
    <row r="125" spans="1:53" ht="18.75">
      <c r="A125" s="554" t="s">
        <v>6579</v>
      </c>
      <c r="B125" s="817" t="s">
        <v>6290</v>
      </c>
      <c r="C125" s="2" t="s">
        <v>6552</v>
      </c>
      <c r="E125" s="806"/>
      <c r="F125" s="797"/>
    </row>
    <row r="126" spans="1:53" ht="18.75">
      <c r="A126" s="554" t="s">
        <v>6580</v>
      </c>
      <c r="B126" s="817" t="s">
        <v>6291</v>
      </c>
      <c r="C126" s="2"/>
      <c r="E126" s="803"/>
      <c r="F126" s="797"/>
    </row>
    <row r="127" spans="1:53" ht="18.75">
      <c r="A127" s="554" t="s">
        <v>6581</v>
      </c>
      <c r="B127" s="818" t="s">
        <v>6290</v>
      </c>
      <c r="C127" s="2" t="s">
        <v>4665</v>
      </c>
      <c r="E127" s="811"/>
      <c r="F127" s="798"/>
    </row>
    <row r="128" spans="1:53" ht="18.75">
      <c r="A128" s="812" t="s">
        <v>6296</v>
      </c>
      <c r="B128" s="817" t="s">
        <v>6291</v>
      </c>
      <c r="C128" s="2"/>
      <c r="E128" s="802"/>
      <c r="F128" s="797"/>
    </row>
    <row r="129" spans="1:6" ht="18.75">
      <c r="A129" s="554" t="s">
        <v>6582</v>
      </c>
      <c r="B129" s="817" t="s">
        <v>6292</v>
      </c>
      <c r="C129" s="774">
        <v>120</v>
      </c>
      <c r="E129" s="805"/>
      <c r="F129" s="797"/>
    </row>
    <row r="130" spans="1:6" ht="18.75">
      <c r="A130" s="554" t="s">
        <v>6583</v>
      </c>
      <c r="B130" s="817" t="s">
        <v>6291</v>
      </c>
      <c r="C130" s="555" t="s">
        <v>6571</v>
      </c>
      <c r="E130" s="803"/>
      <c r="F130" s="797"/>
    </row>
    <row r="131" spans="1:6" ht="18.75">
      <c r="A131" s="554" t="s">
        <v>6295</v>
      </c>
      <c r="B131" s="817" t="s">
        <v>6290</v>
      </c>
      <c r="C131" s="709" t="s">
        <v>4666</v>
      </c>
      <c r="E131" s="803"/>
      <c r="F131" s="797"/>
    </row>
    <row r="132" spans="1:6" ht="18.75">
      <c r="A132" s="554" t="s">
        <v>6293</v>
      </c>
      <c r="B132" s="817" t="s">
        <v>6290</v>
      </c>
      <c r="C132" s="709" t="s">
        <v>4724</v>
      </c>
      <c r="E132" s="804"/>
      <c r="F132" s="797"/>
    </row>
    <row r="133" spans="1:6" ht="18.75">
      <c r="A133" s="554" t="s">
        <v>6584</v>
      </c>
      <c r="B133" s="817" t="s">
        <v>6290</v>
      </c>
      <c r="C133" s="709" t="s">
        <v>4669</v>
      </c>
      <c r="E133" s="805"/>
      <c r="F133" s="797"/>
    </row>
    <row r="134" spans="1:6" ht="18.75">
      <c r="A134" s="812" t="s">
        <v>6297</v>
      </c>
      <c r="B134" s="817" t="s">
        <v>6291</v>
      </c>
      <c r="C134" s="709"/>
      <c r="E134" s="805"/>
      <c r="F134" s="797"/>
    </row>
    <row r="135" spans="1:6" ht="18.75">
      <c r="A135" s="554" t="s">
        <v>6585</v>
      </c>
      <c r="B135" s="817" t="s">
        <v>6290</v>
      </c>
      <c r="C135" s="2" t="s">
        <v>4670</v>
      </c>
      <c r="E135" s="805"/>
      <c r="F135" s="797"/>
    </row>
    <row r="136" spans="1:6" ht="18.75">
      <c r="A136" s="554" t="s">
        <v>6586</v>
      </c>
      <c r="B136" s="817" t="s">
        <v>6290</v>
      </c>
      <c r="C136" s="423" t="s">
        <v>6554</v>
      </c>
      <c r="E136" s="805"/>
      <c r="F136" s="797"/>
    </row>
    <row r="137" spans="1:6" ht="18.75">
      <c r="A137" s="554" t="s">
        <v>6587</v>
      </c>
      <c r="B137" s="817" t="s">
        <v>6290</v>
      </c>
      <c r="C137" s="423" t="s">
        <v>6555</v>
      </c>
      <c r="E137" s="805"/>
      <c r="F137" s="797"/>
    </row>
    <row r="138" spans="1:6" ht="18.75">
      <c r="A138" s="812" t="s">
        <v>6588</v>
      </c>
      <c r="B138" s="817" t="s">
        <v>6291</v>
      </c>
      <c r="C138" s="2"/>
      <c r="E138" s="803"/>
      <c r="F138" s="797"/>
    </row>
    <row r="139" spans="1:6" ht="18.75">
      <c r="A139" s="554" t="s">
        <v>6589</v>
      </c>
      <c r="B139" s="817" t="s">
        <v>6290</v>
      </c>
      <c r="C139" s="2" t="s">
        <v>4674</v>
      </c>
      <c r="E139" s="806"/>
      <c r="F139" s="797"/>
    </row>
    <row r="140" spans="1:6" ht="18.75">
      <c r="A140" s="554" t="s">
        <v>6590</v>
      </c>
      <c r="B140" s="817" t="s">
        <v>6290</v>
      </c>
      <c r="C140" s="423" t="s">
        <v>6558</v>
      </c>
      <c r="E140" s="806"/>
      <c r="F140" s="797"/>
    </row>
    <row r="141" spans="1:6" ht="18.75">
      <c r="A141" s="554" t="s">
        <v>6591</v>
      </c>
      <c r="B141" s="817" t="s">
        <v>6290</v>
      </c>
      <c r="C141" s="709" t="s">
        <v>4673</v>
      </c>
      <c r="E141" s="806"/>
      <c r="F141" s="797"/>
    </row>
    <row r="142" spans="1:6" ht="18.75">
      <c r="A142" s="554" t="s">
        <v>6592</v>
      </c>
      <c r="B142" s="817" t="s">
        <v>6290</v>
      </c>
      <c r="C142" s="2" t="s">
        <v>5054</v>
      </c>
      <c r="E142" s="806"/>
      <c r="F142" s="797"/>
    </row>
    <row r="143" spans="1:6" ht="18.75">
      <c r="A143" s="554" t="s">
        <v>6593</v>
      </c>
      <c r="B143" s="817" t="s">
        <v>6290</v>
      </c>
      <c r="C143" s="2" t="s">
        <v>4678</v>
      </c>
      <c r="E143" s="806"/>
      <c r="F143" s="797"/>
    </row>
    <row r="144" spans="1:6" ht="18.75">
      <c r="A144" s="554" t="s">
        <v>6594</v>
      </c>
      <c r="B144" s="817" t="s">
        <v>6290</v>
      </c>
      <c r="C144" s="2" t="s">
        <v>4679</v>
      </c>
      <c r="E144" s="806"/>
      <c r="F144" s="797"/>
    </row>
    <row r="145" spans="1:6" ht="18.75">
      <c r="A145" s="554" t="s">
        <v>6595</v>
      </c>
      <c r="B145" s="817" t="s">
        <v>6290</v>
      </c>
      <c r="C145" s="2" t="s">
        <v>4680</v>
      </c>
      <c r="E145" s="806"/>
      <c r="F145" s="797"/>
    </row>
    <row r="146" spans="1:6" ht="18.75">
      <c r="A146" s="554" t="s">
        <v>6596</v>
      </c>
      <c r="B146" s="817" t="s">
        <v>6290</v>
      </c>
      <c r="C146" s="2" t="s">
        <v>5055</v>
      </c>
      <c r="E146" s="806"/>
      <c r="F146" s="797"/>
    </row>
    <row r="147" spans="1:6" ht="18.75">
      <c r="A147" s="554" t="s">
        <v>6597</v>
      </c>
      <c r="B147" s="817" t="s">
        <v>6212</v>
      </c>
      <c r="C147" s="2"/>
      <c r="E147" s="806"/>
      <c r="F147" s="797"/>
    </row>
    <row r="148" spans="1:6" ht="18.75">
      <c r="A148" s="554" t="s">
        <v>6598</v>
      </c>
      <c r="B148" s="817" t="s">
        <v>6290</v>
      </c>
      <c r="C148" s="423" t="s">
        <v>6559</v>
      </c>
      <c r="E148" s="806"/>
      <c r="F148" s="797"/>
    </row>
    <row r="149" spans="1:6" ht="18.75">
      <c r="A149" s="554" t="s">
        <v>6599</v>
      </c>
      <c r="B149" s="817" t="s">
        <v>6213</v>
      </c>
      <c r="C149" s="423" t="s">
        <v>6621</v>
      </c>
      <c r="E149" s="806"/>
      <c r="F149" s="797"/>
    </row>
    <row r="150" spans="1:6" ht="18.75">
      <c r="A150" s="554" t="s">
        <v>6600</v>
      </c>
      <c r="B150" s="817" t="s">
        <v>6213</v>
      </c>
      <c r="C150" s="423" t="s">
        <v>6619</v>
      </c>
      <c r="E150" s="807"/>
      <c r="F150" s="797"/>
    </row>
    <row r="151" spans="1:6" ht="18.75">
      <c r="A151" s="554" t="s">
        <v>6601</v>
      </c>
      <c r="B151" s="817" t="s">
        <v>6213</v>
      </c>
      <c r="C151" s="423" t="s">
        <v>6620</v>
      </c>
      <c r="E151" s="806"/>
      <c r="F151" s="797"/>
    </row>
    <row r="152" spans="1:6" ht="18.75">
      <c r="A152" s="554" t="s">
        <v>6602</v>
      </c>
      <c r="B152" s="817" t="s">
        <v>6213</v>
      </c>
      <c r="C152" s="423" t="s">
        <v>6623</v>
      </c>
      <c r="E152" s="808"/>
      <c r="F152" s="797"/>
    </row>
    <row r="153" spans="1:6" ht="18.75">
      <c r="A153" s="554" t="s">
        <v>6603</v>
      </c>
      <c r="B153" s="817" t="s">
        <v>6290</v>
      </c>
      <c r="C153" s="2"/>
      <c r="E153" s="806"/>
      <c r="F153" s="797"/>
    </row>
    <row r="154" spans="1:6" ht="18.75">
      <c r="A154" s="554" t="s">
        <v>6604</v>
      </c>
      <c r="B154" s="817" t="s">
        <v>6213</v>
      </c>
      <c r="C154" s="2"/>
      <c r="E154" s="806"/>
      <c r="F154" s="797"/>
    </row>
    <row r="155" spans="1:6" ht="18.75">
      <c r="A155" s="812" t="s">
        <v>6605</v>
      </c>
      <c r="B155" s="817" t="s">
        <v>6213</v>
      </c>
      <c r="C155" s="2"/>
      <c r="E155" s="806"/>
      <c r="F155" s="797"/>
    </row>
    <row r="156" spans="1:6" ht="18.75">
      <c r="A156" s="812" t="s">
        <v>6606</v>
      </c>
      <c r="B156" s="817" t="s">
        <v>6213</v>
      </c>
      <c r="C156" s="2"/>
      <c r="E156" s="803"/>
      <c r="F156" s="797"/>
    </row>
    <row r="157" spans="1:6" ht="18.75">
      <c r="A157" s="812" t="s">
        <v>6607</v>
      </c>
      <c r="B157" s="817" t="s">
        <v>6213</v>
      </c>
      <c r="C157" s="2"/>
      <c r="E157" s="802"/>
      <c r="F157" s="797"/>
    </row>
    <row r="158" spans="1:6" ht="18.75">
      <c r="A158" s="554" t="s">
        <v>6608</v>
      </c>
      <c r="B158" s="817" t="s">
        <v>6213</v>
      </c>
      <c r="C158" s="423" t="s">
        <v>6567</v>
      </c>
      <c r="E158" s="804"/>
      <c r="F158" s="797"/>
    </row>
    <row r="159" spans="1:6" ht="18.75">
      <c r="A159" s="554" t="s">
        <v>6609</v>
      </c>
      <c r="B159" s="817" t="s">
        <v>6213</v>
      </c>
      <c r="C159" s="423" t="s">
        <v>6563</v>
      </c>
      <c r="E159" s="804"/>
      <c r="F159" s="797"/>
    </row>
    <row r="160" spans="1:6" ht="18.75">
      <c r="A160" s="554" t="s">
        <v>6610</v>
      </c>
      <c r="B160" s="817" t="s">
        <v>6213</v>
      </c>
      <c r="C160" s="423" t="s">
        <v>6564</v>
      </c>
      <c r="E160" s="809"/>
      <c r="F160" s="797"/>
    </row>
    <row r="161" spans="1:6" ht="18.75">
      <c r="A161" s="554" t="s">
        <v>6611</v>
      </c>
      <c r="B161" s="817" t="s">
        <v>6213</v>
      </c>
      <c r="C161" s="423" t="s">
        <v>6565</v>
      </c>
      <c r="E161" s="809"/>
      <c r="F161" s="797"/>
    </row>
    <row r="162" spans="1:6" ht="18.75">
      <c r="A162" s="554" t="s">
        <v>6612</v>
      </c>
      <c r="B162" s="817" t="s">
        <v>6213</v>
      </c>
      <c r="C162" s="423" t="s">
        <v>6566</v>
      </c>
      <c r="E162" s="809"/>
      <c r="F162" s="797"/>
    </row>
    <row r="163" spans="1:6" ht="18.75">
      <c r="A163" s="554" t="s">
        <v>6613</v>
      </c>
      <c r="B163" s="817" t="s">
        <v>6213</v>
      </c>
      <c r="C163" s="423" t="s">
        <v>6562</v>
      </c>
      <c r="E163" s="804"/>
      <c r="F163" s="797"/>
    </row>
    <row r="164" spans="1:6" ht="18.75">
      <c r="A164" s="554" t="s">
        <v>6614</v>
      </c>
      <c r="B164" s="817" t="s">
        <v>6213</v>
      </c>
      <c r="C164" s="423" t="s">
        <v>6561</v>
      </c>
      <c r="E164" s="804"/>
      <c r="F164" s="797"/>
    </row>
    <row r="165" spans="1:6" ht="18.75">
      <c r="A165" s="554" t="s">
        <v>6615</v>
      </c>
      <c r="B165" s="817" t="s">
        <v>6213</v>
      </c>
      <c r="C165" s="2"/>
      <c r="E165" s="804"/>
      <c r="F165" s="797"/>
    </row>
    <row r="166" spans="1:6" ht="18.75">
      <c r="A166" s="812" t="s">
        <v>6616</v>
      </c>
      <c r="B166" s="817" t="s">
        <v>6213</v>
      </c>
      <c r="C166" s="2"/>
      <c r="E166" s="802"/>
      <c r="F166" s="797"/>
    </row>
    <row r="167" spans="1:6" ht="18.75">
      <c r="A167" s="554" t="s">
        <v>6617</v>
      </c>
      <c r="B167" s="817" t="s">
        <v>6213</v>
      </c>
      <c r="C167" s="423" t="s">
        <v>6560</v>
      </c>
      <c r="E167" s="810"/>
      <c r="F167" s="797"/>
    </row>
    <row r="168" spans="1:6" ht="18.75">
      <c r="A168" s="812" t="s">
        <v>6618</v>
      </c>
      <c r="B168" s="817" t="s">
        <v>6213</v>
      </c>
      <c r="C168" s="2"/>
      <c r="E168" s="813"/>
      <c r="F168" s="797"/>
    </row>
    <row r="169" spans="1:6">
      <c r="E169" s="29"/>
    </row>
    <row r="170" spans="1:6">
      <c r="E170" s="29"/>
    </row>
    <row r="171" spans="1:6">
      <c r="E171" s="29"/>
    </row>
  </sheetData>
  <autoFilter ref="A1:A168"/>
  <mergeCells count="55">
    <mergeCell ref="A38:Y38"/>
    <mergeCell ref="A1:P1"/>
    <mergeCell ref="A8:N8"/>
    <mergeCell ref="A16:U16"/>
    <mergeCell ref="A28:N28"/>
    <mergeCell ref="A33:M33"/>
    <mergeCell ref="A44:N44"/>
    <mergeCell ref="A49:Q49"/>
    <mergeCell ref="A54:N54"/>
    <mergeCell ref="A65:A66"/>
    <mergeCell ref="B65:B66"/>
    <mergeCell ref="C65:C66"/>
    <mergeCell ref="D65:D66"/>
    <mergeCell ref="E65:E66"/>
    <mergeCell ref="A59:N59"/>
    <mergeCell ref="J60:K60"/>
    <mergeCell ref="J61:K61"/>
    <mergeCell ref="A64:X64"/>
    <mergeCell ref="X65:X66"/>
    <mergeCell ref="F65:G65"/>
    <mergeCell ref="H65:I65"/>
    <mergeCell ref="J65:K65"/>
    <mergeCell ref="L65:L66"/>
    <mergeCell ref="M65:M66"/>
    <mergeCell ref="N65:N66"/>
    <mergeCell ref="O65:P65"/>
    <mergeCell ref="Q65:R65"/>
    <mergeCell ref="S65:T65"/>
    <mergeCell ref="U65:V65"/>
    <mergeCell ref="W65:W66"/>
    <mergeCell ref="B73:O73"/>
    <mergeCell ref="G74:H74"/>
    <mergeCell ref="K74:L74"/>
    <mergeCell ref="M74:N74"/>
    <mergeCell ref="G75:H75"/>
    <mergeCell ref="K75:L75"/>
    <mergeCell ref="M75:N75"/>
    <mergeCell ref="B78:O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A99:T99"/>
    <mergeCell ref="A104:Q104"/>
    <mergeCell ref="K79:K80"/>
    <mergeCell ref="L79:L80"/>
    <mergeCell ref="M79:M80"/>
    <mergeCell ref="N79:N80"/>
    <mergeCell ref="O79:O80"/>
    <mergeCell ref="P79:P80"/>
  </mergeCells>
  <phoneticPr fontId="8" type="noConversion"/>
  <conditionalFormatting sqref="D35">
    <cfRule type="duplicateValues" dxfId="1035" priority="46" stopIfTrue="1"/>
  </conditionalFormatting>
  <conditionalFormatting sqref="D35">
    <cfRule type="duplicateValues" dxfId="1034" priority="45" stopIfTrue="1"/>
  </conditionalFormatting>
  <conditionalFormatting sqref="D35">
    <cfRule type="duplicateValues" dxfId="1033" priority="44" stopIfTrue="1"/>
  </conditionalFormatting>
  <conditionalFormatting sqref="G39:G40 F38:G38 F39">
    <cfRule type="duplicateValues" priority="43"/>
  </conditionalFormatting>
  <conditionalFormatting sqref="D51">
    <cfRule type="duplicateValues" dxfId="1032" priority="42" stopIfTrue="1"/>
  </conditionalFormatting>
  <conditionalFormatting sqref="C75">
    <cfRule type="duplicateValues" dxfId="1031" priority="40" stopIfTrue="1"/>
  </conditionalFormatting>
  <conditionalFormatting sqref="D75">
    <cfRule type="duplicateValues" dxfId="1030" priority="39" stopIfTrue="1"/>
  </conditionalFormatting>
  <conditionalFormatting sqref="D74">
    <cfRule type="duplicateValues" dxfId="1029" priority="38" stopIfTrue="1"/>
  </conditionalFormatting>
  <conditionalFormatting sqref="B81:E81">
    <cfRule type="duplicateValues" dxfId="1028" priority="37" stopIfTrue="1"/>
  </conditionalFormatting>
  <conditionalFormatting sqref="C95:C96">
    <cfRule type="duplicateValues" dxfId="1027" priority="36" stopIfTrue="1"/>
  </conditionalFormatting>
  <conditionalFormatting sqref="Z112">
    <cfRule type="duplicateValues" dxfId="1026" priority="26"/>
  </conditionalFormatting>
  <conditionalFormatting sqref="AB112:AC112">
    <cfRule type="duplicateValues" dxfId="1025" priority="30"/>
  </conditionalFormatting>
  <conditionalFormatting sqref="AD112:AF112 X112:Y112 AH112:AN112 AA112">
    <cfRule type="duplicateValues" dxfId="1024" priority="33"/>
  </conditionalFormatting>
  <conditionalFormatting sqref="AA112 AD112:AF112 X112:Y112 AH112:AN112">
    <cfRule type="duplicateValues" dxfId="1023" priority="34"/>
  </conditionalFormatting>
  <conditionalFormatting sqref="AA112 AH112:AN112 X112:Y112 AD112:AF112">
    <cfRule type="duplicateValues" dxfId="1022" priority="35"/>
  </conditionalFormatting>
  <conditionalFormatting sqref="AA112">
    <cfRule type="duplicateValues" dxfId="1021" priority="32"/>
  </conditionalFormatting>
  <conditionalFormatting sqref="Z112">
    <cfRule type="duplicateValues" dxfId="1020" priority="27"/>
  </conditionalFormatting>
  <conditionalFormatting sqref="Z112">
    <cfRule type="duplicateValues" dxfId="1019" priority="28"/>
  </conditionalFormatting>
  <conditionalFormatting sqref="Z112">
    <cfRule type="duplicateValues" dxfId="1018" priority="29"/>
  </conditionalFormatting>
  <conditionalFormatting sqref="AB112:AC112">
    <cfRule type="duplicateValues" dxfId="1017" priority="31"/>
  </conditionalFormatting>
  <conditionalFormatting sqref="A143:A144">
    <cfRule type="duplicateValues" dxfId="1016" priority="20"/>
  </conditionalFormatting>
  <conditionalFormatting sqref="A145:A147 A139:A140 A142 A149:A155">
    <cfRule type="duplicateValues" dxfId="1015" priority="23"/>
  </conditionalFormatting>
  <conditionalFormatting sqref="A142 A145:A147 A139:A140 A149:A155">
    <cfRule type="duplicateValues" dxfId="1014" priority="24"/>
  </conditionalFormatting>
  <conditionalFormatting sqref="A142 A139:A140 A145:A147 A149:A155">
    <cfRule type="duplicateValues" dxfId="1013" priority="25"/>
  </conditionalFormatting>
  <conditionalFormatting sqref="A142">
    <cfRule type="duplicateValues" dxfId="1012" priority="22"/>
  </conditionalFormatting>
  <conditionalFormatting sqref="A143:A144">
    <cfRule type="duplicateValues" dxfId="1011" priority="21"/>
  </conditionalFormatting>
  <conditionalFormatting sqref="A141">
    <cfRule type="duplicateValues" dxfId="1010" priority="13"/>
  </conditionalFormatting>
  <conditionalFormatting sqref="A141">
    <cfRule type="duplicateValues" dxfId="1009" priority="14"/>
  </conditionalFormatting>
  <conditionalFormatting sqref="A141">
    <cfRule type="duplicateValues" dxfId="1008" priority="15"/>
  </conditionalFormatting>
  <conditionalFormatting sqref="E141">
    <cfRule type="duplicateValues" dxfId="1007" priority="1"/>
  </conditionalFormatting>
  <conditionalFormatting sqref="E143:E144">
    <cfRule type="duplicateValues" dxfId="1006" priority="5"/>
  </conditionalFormatting>
  <conditionalFormatting sqref="E145:E147 E139:E140 E149:E155 E142">
    <cfRule type="duplicateValues" dxfId="1005" priority="8"/>
  </conditionalFormatting>
  <conditionalFormatting sqref="E142 E145:E147 E139:E140 E149:E155">
    <cfRule type="duplicateValues" dxfId="1004" priority="9"/>
  </conditionalFormatting>
  <conditionalFormatting sqref="E142 E149:E155 E139:E140 E145:E147">
    <cfRule type="duplicateValues" dxfId="1003" priority="10"/>
  </conditionalFormatting>
  <conditionalFormatting sqref="E142">
    <cfRule type="duplicateValues" dxfId="1002" priority="7"/>
  </conditionalFormatting>
  <conditionalFormatting sqref="E141">
    <cfRule type="duplicateValues" dxfId="1001" priority="2"/>
  </conditionalFormatting>
  <conditionalFormatting sqref="E141">
    <cfRule type="duplicateValues" dxfId="1000" priority="3"/>
  </conditionalFormatting>
  <conditionalFormatting sqref="E141">
    <cfRule type="duplicateValues" dxfId="999" priority="4"/>
  </conditionalFormatting>
  <conditionalFormatting sqref="E143:E144">
    <cfRule type="duplicateValues" dxfId="998" priority="6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CA691"/>
  <sheetViews>
    <sheetView topLeftCell="AQ396" workbookViewId="0">
      <selection activeCell="F167" sqref="F167"/>
    </sheetView>
  </sheetViews>
  <sheetFormatPr defaultColWidth="9" defaultRowHeight="14.25"/>
  <cols>
    <col min="1" max="1" width="9.625" style="268" customWidth="1"/>
    <col min="2" max="2" width="16.625" style="269" customWidth="1"/>
    <col min="3" max="3" width="28.625" style="270" customWidth="1"/>
    <col min="4" max="6" width="27.125" style="271" bestFit="1" customWidth="1"/>
    <col min="7" max="7" width="23.25" style="272" bestFit="1" customWidth="1"/>
    <col min="8" max="8" width="15.125" style="527" customWidth="1"/>
    <col min="9" max="9" width="27.25" style="268" bestFit="1" customWidth="1"/>
    <col min="10" max="10" width="23.25" style="273" bestFit="1" customWidth="1"/>
    <col min="11" max="12" width="11" style="271" customWidth="1"/>
    <col min="13" max="13" width="21.75" style="274" bestFit="1" customWidth="1"/>
    <col min="14" max="15" width="23.25" style="275" bestFit="1" customWidth="1"/>
    <col min="16" max="16" width="23.25" style="276" bestFit="1" customWidth="1"/>
    <col min="17" max="17" width="16.875" style="277" customWidth="1"/>
    <col min="18" max="18" width="19.75" style="548" bestFit="1" customWidth="1"/>
    <col min="19" max="19" width="14.125" style="277" bestFit="1" customWidth="1"/>
    <col min="20" max="20" width="28.125" style="274" customWidth="1"/>
    <col min="21" max="21" width="14.125" style="277" bestFit="1" customWidth="1"/>
    <col min="22" max="22" width="12" style="277" bestFit="1" customWidth="1"/>
    <col min="23" max="23" width="14.125" style="274" customWidth="1"/>
    <col min="24" max="24" width="14.25" style="274" customWidth="1"/>
    <col min="25" max="25" width="12.25" style="278" bestFit="1" customWidth="1"/>
    <col min="26" max="26" width="21.125" style="278" customWidth="1"/>
    <col min="27" max="27" width="21.375" style="274" customWidth="1"/>
    <col min="28" max="28" width="23.25" style="274" bestFit="1" customWidth="1"/>
    <col min="29" max="29" width="19.625" style="277" customWidth="1"/>
    <col min="30" max="30" width="12.5" style="276" bestFit="1" customWidth="1"/>
    <col min="31" max="32" width="23.25" style="276" bestFit="1" customWidth="1"/>
    <col min="33" max="35" width="12.5" style="276" bestFit="1" customWidth="1"/>
    <col min="36" max="36" width="10.75" style="276" bestFit="1" customWidth="1"/>
    <col min="37" max="37" width="9.75" style="276" bestFit="1" customWidth="1"/>
    <col min="38" max="38" width="12.5" style="276" bestFit="1" customWidth="1"/>
    <col min="39" max="39" width="18.375" style="276" bestFit="1" customWidth="1"/>
    <col min="40" max="40" width="16.625" style="276" bestFit="1" customWidth="1"/>
    <col min="41" max="41" width="16.625" style="269" bestFit="1" customWidth="1"/>
    <col min="42" max="42" width="12.5" style="276" bestFit="1" customWidth="1"/>
    <col min="43" max="43" width="12.5" style="279" bestFit="1" customWidth="1"/>
    <col min="44" max="44" width="24" style="276" bestFit="1" customWidth="1"/>
    <col min="45" max="46" width="16.625" style="276" bestFit="1" customWidth="1"/>
    <col min="47" max="47" width="16.625" style="277" bestFit="1" customWidth="1"/>
    <col min="48" max="48" width="18.25" style="277" customWidth="1"/>
    <col min="49" max="56" width="16.625" style="274" bestFit="1" customWidth="1"/>
    <col min="57" max="57" width="16.625" style="277" bestFit="1" customWidth="1"/>
    <col min="58" max="58" width="16.625" style="269" bestFit="1" customWidth="1"/>
    <col min="59" max="59" width="16.625" style="271" bestFit="1" customWidth="1"/>
    <col min="60" max="60" width="16.625" style="277" bestFit="1" customWidth="1"/>
    <col min="61" max="61" width="10.5" style="280" bestFit="1" customWidth="1"/>
    <col min="62" max="63" width="16.625" style="281" bestFit="1" customWidth="1"/>
    <col min="64" max="64" width="16.625" style="280" bestFit="1" customWidth="1"/>
    <col min="65" max="65" width="16.625" style="280" customWidth="1"/>
    <col min="66" max="66" width="16.625" style="280" bestFit="1" customWidth="1"/>
    <col min="67" max="67" width="16.625" style="280" customWidth="1"/>
    <col min="68" max="68" width="16.625" style="280" bestFit="1" customWidth="1"/>
    <col min="69" max="69" width="16.625" style="280" customWidth="1"/>
    <col min="70" max="70" width="16.625" style="280" bestFit="1" customWidth="1"/>
    <col min="71" max="71" width="16.625" style="280" customWidth="1"/>
    <col min="72" max="72" width="16.625" style="281" bestFit="1" customWidth="1"/>
    <col min="73" max="74" width="16.625" style="280" bestFit="1" customWidth="1"/>
    <col min="75" max="75" width="16.625" style="282" bestFit="1" customWidth="1"/>
    <col min="76" max="76" width="15.125" style="768" bestFit="1" customWidth="1"/>
    <col min="77" max="16384" width="9" style="282"/>
  </cols>
  <sheetData>
    <row r="1" spans="1:76" s="267" customFormat="1" ht="41.25" customHeight="1">
      <c r="A1" s="515" t="s">
        <v>0</v>
      </c>
      <c r="B1" s="283" t="s">
        <v>4654</v>
      </c>
      <c r="C1" s="283" t="s">
        <v>4655</v>
      </c>
      <c r="D1" s="284" t="s">
        <v>4656</v>
      </c>
      <c r="E1" s="283" t="s">
        <v>2</v>
      </c>
      <c r="F1" s="283" t="s">
        <v>4657</v>
      </c>
      <c r="G1" s="283" t="s">
        <v>3</v>
      </c>
      <c r="H1" s="526" t="s">
        <v>4</v>
      </c>
      <c r="I1" s="283" t="s">
        <v>6214</v>
      </c>
      <c r="J1" s="292" t="s">
        <v>6221</v>
      </c>
      <c r="K1" s="283" t="s">
        <v>4658</v>
      </c>
      <c r="L1" s="283" t="s">
        <v>4659</v>
      </c>
      <c r="M1" s="293" t="s">
        <v>4660</v>
      </c>
      <c r="N1" s="293" t="s">
        <v>4661</v>
      </c>
      <c r="O1" s="293" t="s">
        <v>4662</v>
      </c>
      <c r="P1" s="294" t="s">
        <v>4663</v>
      </c>
      <c r="Q1" s="295" t="s">
        <v>4664</v>
      </c>
      <c r="R1" s="546" t="s">
        <v>4665</v>
      </c>
      <c r="S1" s="307" t="s">
        <v>6296</v>
      </c>
      <c r="T1" s="293" t="s">
        <v>4667</v>
      </c>
      <c r="U1" s="309" t="s">
        <v>4668</v>
      </c>
      <c r="V1" s="309" t="s">
        <v>6295</v>
      </c>
      <c r="W1" s="310" t="s">
        <v>6293</v>
      </c>
      <c r="X1" s="311" t="s">
        <v>4669</v>
      </c>
      <c r="Y1" s="293" t="s">
        <v>6297</v>
      </c>
      <c r="Z1" s="293" t="s">
        <v>4670</v>
      </c>
      <c r="AA1" s="293" t="s">
        <v>4671</v>
      </c>
      <c r="AB1" s="293" t="s">
        <v>4672</v>
      </c>
      <c r="AC1" s="323" t="s">
        <v>6298</v>
      </c>
      <c r="AD1" s="324" t="s">
        <v>4674</v>
      </c>
      <c r="AE1" s="324" t="s">
        <v>4675</v>
      </c>
      <c r="AF1" s="324" t="s">
        <v>4673</v>
      </c>
      <c r="AG1" s="324" t="s">
        <v>6553</v>
      </c>
      <c r="AH1" s="324" t="s">
        <v>4678</v>
      </c>
      <c r="AI1" s="324" t="s">
        <v>4679</v>
      </c>
      <c r="AJ1" s="324" t="s">
        <v>4680</v>
      </c>
      <c r="AK1" s="324" t="s">
        <v>4681</v>
      </c>
      <c r="AL1" s="294" t="s">
        <v>4682</v>
      </c>
      <c r="AM1" s="324" t="s">
        <v>4683</v>
      </c>
      <c r="AN1" s="324" t="s">
        <v>4684</v>
      </c>
      <c r="AO1" s="326" t="s">
        <v>4685</v>
      </c>
      <c r="AP1" s="324" t="s">
        <v>4686</v>
      </c>
      <c r="AQ1" s="327" t="s">
        <v>4687</v>
      </c>
      <c r="AR1" s="324" t="s">
        <v>4688</v>
      </c>
      <c r="AS1" s="324" t="s">
        <v>4689</v>
      </c>
      <c r="AT1" s="324" t="s">
        <v>4690</v>
      </c>
      <c r="AU1" s="309" t="s">
        <v>4691</v>
      </c>
      <c r="AV1" s="328" t="s">
        <v>4692</v>
      </c>
      <c r="AW1" s="310" t="s">
        <v>4693</v>
      </c>
      <c r="AX1" s="310" t="s">
        <v>4694</v>
      </c>
      <c r="AY1" s="308" t="s">
        <v>3636</v>
      </c>
      <c r="AZ1" s="308" t="s">
        <v>3637</v>
      </c>
      <c r="BA1" s="308" t="s">
        <v>3638</v>
      </c>
      <c r="BB1" s="310" t="s">
        <v>3646</v>
      </c>
      <c r="BC1" s="310" t="s">
        <v>4695</v>
      </c>
      <c r="BD1" s="310" t="s">
        <v>4696</v>
      </c>
      <c r="BE1" s="328" t="s">
        <v>4697</v>
      </c>
      <c r="BF1" s="331" t="s">
        <v>4698</v>
      </c>
      <c r="BG1" s="332" t="s">
        <v>4699</v>
      </c>
      <c r="BH1" s="309" t="s">
        <v>3591</v>
      </c>
      <c r="BI1" s="333" t="s">
        <v>4700</v>
      </c>
      <c r="BJ1" s="334" t="s">
        <v>4701</v>
      </c>
      <c r="BK1" s="334" t="s">
        <v>6299</v>
      </c>
      <c r="BL1" s="338" t="s">
        <v>6300</v>
      </c>
      <c r="BM1" s="334" t="s">
        <v>6301</v>
      </c>
      <c r="BN1" s="338" t="s">
        <v>4702</v>
      </c>
      <c r="BO1" s="338" t="s">
        <v>6302</v>
      </c>
      <c r="BP1" s="338" t="s">
        <v>4703</v>
      </c>
      <c r="BQ1" s="338" t="s">
        <v>6303</v>
      </c>
      <c r="BR1" s="338" t="s">
        <v>3646</v>
      </c>
      <c r="BS1" s="338" t="s">
        <v>6304</v>
      </c>
      <c r="BT1" s="334" t="s">
        <v>6305</v>
      </c>
      <c r="BU1" s="338" t="s">
        <v>6306</v>
      </c>
      <c r="BV1" s="338" t="s">
        <v>6307</v>
      </c>
      <c r="BW1" s="341" t="s">
        <v>6308</v>
      </c>
      <c r="BX1" s="766" t="s">
        <v>4705</v>
      </c>
    </row>
    <row r="2" spans="1:76" s="514" customFormat="1" ht="26.25" hidden="1" customHeight="1">
      <c r="A2" s="552" t="s">
        <v>6220</v>
      </c>
      <c r="B2" s="553" t="s">
        <v>6213</v>
      </c>
      <c r="C2" s="553" t="s">
        <v>6312</v>
      </c>
      <c r="D2" s="553" t="s">
        <v>6312</v>
      </c>
      <c r="E2" s="553" t="s">
        <v>6312</v>
      </c>
      <c r="F2" s="553" t="s">
        <v>6312</v>
      </c>
      <c r="G2" s="513" t="s">
        <v>6288</v>
      </c>
      <c r="H2" s="513" t="s">
        <v>6288</v>
      </c>
      <c r="I2" s="513" t="s">
        <v>6289</v>
      </c>
      <c r="J2" s="513" t="s">
        <v>6290</v>
      </c>
      <c r="K2" s="513" t="s">
        <v>6212</v>
      </c>
      <c r="L2" s="513" t="s">
        <v>6212</v>
      </c>
      <c r="M2" s="513" t="s">
        <v>6290</v>
      </c>
      <c r="N2" s="513" t="s">
        <v>6290</v>
      </c>
      <c r="O2" s="513" t="s">
        <v>6290</v>
      </c>
      <c r="P2" s="513" t="s">
        <v>6290</v>
      </c>
      <c r="Q2" s="513" t="s">
        <v>6291</v>
      </c>
      <c r="R2" s="547" t="s">
        <v>6290</v>
      </c>
      <c r="S2" s="513" t="s">
        <v>6291</v>
      </c>
      <c r="T2" s="513" t="s">
        <v>6292</v>
      </c>
      <c r="U2" s="513" t="s">
        <v>6291</v>
      </c>
      <c r="V2" s="513" t="s">
        <v>6294</v>
      </c>
      <c r="W2" s="513" t="s">
        <v>6294</v>
      </c>
      <c r="X2" s="513" t="s">
        <v>6294</v>
      </c>
      <c r="Y2" s="513" t="s">
        <v>6291</v>
      </c>
      <c r="Z2" s="513" t="s">
        <v>6290</v>
      </c>
      <c r="AA2" s="513" t="s">
        <v>6290</v>
      </c>
      <c r="AB2" s="513" t="s">
        <v>6290</v>
      </c>
      <c r="AC2" s="513" t="s">
        <v>6290</v>
      </c>
      <c r="AD2" s="513" t="s">
        <v>6290</v>
      </c>
      <c r="AE2" s="513" t="s">
        <v>6290</v>
      </c>
      <c r="AF2" s="513" t="s">
        <v>6290</v>
      </c>
      <c r="AG2" s="513" t="s">
        <v>6294</v>
      </c>
      <c r="AH2" s="513" t="s">
        <v>6212</v>
      </c>
      <c r="AI2" s="513" t="s">
        <v>6212</v>
      </c>
      <c r="AJ2" s="513" t="s">
        <v>6212</v>
      </c>
      <c r="AK2" s="513" t="s">
        <v>6212</v>
      </c>
      <c r="AL2" s="513" t="s">
        <v>6212</v>
      </c>
      <c r="AM2" s="513" t="s">
        <v>6213</v>
      </c>
      <c r="AN2" s="513" t="s">
        <v>6213</v>
      </c>
      <c r="AO2" s="513" t="s">
        <v>6213</v>
      </c>
      <c r="AP2" s="513" t="s">
        <v>6212</v>
      </c>
      <c r="AQ2" s="513" t="s">
        <v>6212</v>
      </c>
      <c r="AR2" s="513" t="s">
        <v>6212</v>
      </c>
      <c r="AS2" s="513" t="s">
        <v>6213</v>
      </c>
      <c r="AT2" s="513" t="s">
        <v>6213</v>
      </c>
      <c r="AU2" s="513" t="s">
        <v>6213</v>
      </c>
      <c r="AV2" s="513" t="s">
        <v>6213</v>
      </c>
      <c r="AW2" s="513" t="s">
        <v>6213</v>
      </c>
      <c r="AX2" s="513" t="s">
        <v>6213</v>
      </c>
      <c r="AY2" s="513" t="s">
        <v>6213</v>
      </c>
      <c r="AZ2" s="513" t="s">
        <v>6213</v>
      </c>
      <c r="BA2" s="513" t="s">
        <v>6213</v>
      </c>
      <c r="BB2" s="513" t="s">
        <v>6213</v>
      </c>
      <c r="BC2" s="513" t="s">
        <v>6213</v>
      </c>
      <c r="BD2" s="513" t="s">
        <v>6213</v>
      </c>
      <c r="BE2" s="513" t="s">
        <v>6213</v>
      </c>
      <c r="BF2" s="513" t="s">
        <v>6213</v>
      </c>
      <c r="BG2" s="513" t="s">
        <v>6213</v>
      </c>
      <c r="BH2" s="513" t="s">
        <v>6213</v>
      </c>
      <c r="BI2" s="513" t="s">
        <v>6212</v>
      </c>
      <c r="BJ2" s="513" t="s">
        <v>6213</v>
      </c>
      <c r="BK2" s="513" t="s">
        <v>6213</v>
      </c>
      <c r="BL2" s="513" t="s">
        <v>6213</v>
      </c>
      <c r="BM2" s="513" t="s">
        <v>6213</v>
      </c>
      <c r="BN2" s="513" t="s">
        <v>6213</v>
      </c>
      <c r="BO2" s="513" t="s">
        <v>6213</v>
      </c>
      <c r="BP2" s="513" t="s">
        <v>6213</v>
      </c>
      <c r="BQ2" s="513"/>
      <c r="BR2" s="513" t="s">
        <v>6213</v>
      </c>
      <c r="BS2" s="513"/>
      <c r="BT2" s="513" t="s">
        <v>6213</v>
      </c>
      <c r="BU2" s="513" t="s">
        <v>6213</v>
      </c>
      <c r="BV2" s="513" t="s">
        <v>6213</v>
      </c>
      <c r="BW2" s="513" t="s">
        <v>6213</v>
      </c>
      <c r="BX2" s="767" t="s">
        <v>6211</v>
      </c>
    </row>
    <row r="3" spans="1:76" ht="21" hidden="1" customHeight="1">
      <c r="A3" s="516" t="s">
        <v>2319</v>
      </c>
      <c r="B3" s="285">
        <f t="shared" ref="B3:B66" si="0">IF(BH3=M3,0,BH3-M3)</f>
        <v>0</v>
      </c>
      <c r="C3" s="286" t="str">
        <f>VLOOKUP(E3,员工信息4!C:D,2,0)</f>
        <v>姚顺</v>
      </c>
      <c r="D3" s="287" t="str">
        <f>IF(C3=G3,"一致","不一致")</f>
        <v>一致</v>
      </c>
      <c r="E3" s="288" t="str">
        <f>INDEX(员工信息4!C:C,MATCH('12部门提供工资附表主表'!I3,员工信息4!F:F,0))</f>
        <v>3016</v>
      </c>
      <c r="F3" s="289" t="str">
        <f>IFERROR(VLOOKUP('12部门提供工资附表主表'!E3,员工信息4!C:G,5,0),"")</f>
        <v>接插件车间</v>
      </c>
      <c r="G3" s="509" t="s">
        <v>1783</v>
      </c>
      <c r="H3" s="288" t="s">
        <v>1784</v>
      </c>
      <c r="I3" s="500" t="str">
        <f>G3&amp;H3</f>
        <v>姚顺459</v>
      </c>
      <c r="J3" s="289" t="s">
        <v>4706</v>
      </c>
      <c r="K3" s="510"/>
      <c r="L3" s="297"/>
      <c r="M3" s="302">
        <v>37.56</v>
      </c>
      <c r="N3" s="302"/>
      <c r="O3" s="297"/>
      <c r="P3" s="512">
        <v>186.78299999999999</v>
      </c>
      <c r="Q3" s="300">
        <f t="shared" ref="Q3:Q13" si="1">IF(O3&gt;0,O3,M3*P3)</f>
        <v>7015.5694800000001</v>
      </c>
      <c r="R3" s="302"/>
      <c r="S3" s="312">
        <f t="shared" ref="S3:S13" si="2">Q3+R3</f>
        <v>7015.5694800000001</v>
      </c>
      <c r="T3" s="297"/>
      <c r="U3" s="313">
        <f t="shared" ref="U3:U13" si="3">T3*N3</f>
        <v>0</v>
      </c>
      <c r="V3" s="313"/>
      <c r="W3" s="511"/>
      <c r="X3" s="511"/>
      <c r="Y3" s="314">
        <f t="shared" ref="Y3:Y13" si="4">S3+U3+W3+X3</f>
        <v>7015.5694800000001</v>
      </c>
      <c r="Z3" s="314"/>
      <c r="AA3" s="297"/>
      <c r="AB3" s="297"/>
      <c r="AC3" s="325">
        <f t="shared" ref="AC3:AC66" si="5">AA3+AB3</f>
        <v>0</v>
      </c>
      <c r="AD3" s="302">
        <v>160</v>
      </c>
      <c r="AE3" s="302"/>
      <c r="AF3" s="302"/>
      <c r="AG3" s="302"/>
      <c r="AH3" s="302"/>
      <c r="AI3" s="302"/>
      <c r="AJ3" s="302"/>
      <c r="AK3" s="302"/>
      <c r="AL3" s="302"/>
      <c r="AM3" s="302">
        <v>0</v>
      </c>
      <c r="AN3" s="302"/>
      <c r="AO3" s="302"/>
      <c r="AP3" s="302"/>
      <c r="AQ3" s="302">
        <v>120</v>
      </c>
      <c r="AR3" s="302"/>
      <c r="AS3" s="512"/>
      <c r="AT3" s="512">
        <f t="shared" ref="AT3:AT13" si="6">SUM(AP3:AS3)</f>
        <v>120</v>
      </c>
      <c r="AU3" s="300">
        <f t="shared" ref="AU3:AU13" si="7">SUM(AD3:AO3)</f>
        <v>160</v>
      </c>
      <c r="AV3" s="329">
        <f t="shared" ref="AV3:AV66" si="8">Y3+AC3+AU3-AT3</f>
        <v>7055.5694800000001</v>
      </c>
      <c r="AW3" s="297"/>
      <c r="AX3" s="297">
        <v>517.5</v>
      </c>
      <c r="AY3" s="297"/>
      <c r="AZ3" s="297"/>
      <c r="BA3" s="297"/>
      <c r="BB3" s="330"/>
      <c r="BC3" s="297"/>
      <c r="BD3" s="297"/>
      <c r="BE3" s="300">
        <f t="shared" ref="BE3:BE13" si="9">AV3-AX3-BB3</f>
        <v>6538.0694800000001</v>
      </c>
      <c r="BF3" s="297">
        <f>VLOOKUP(E3,[6]工资发放表!$D$1:$X$65536,21,0)</f>
        <v>46.14</v>
      </c>
      <c r="BG3" s="335">
        <f t="shared" ref="BG3:BG13" si="10">BE3-BF3+AW3-BC3</f>
        <v>6491.9294799999998</v>
      </c>
      <c r="BH3" s="300">
        <f>IFERROR(VLOOKUP('12部门提供工资附表主表'!E3,工时对!A:E,5,0),0)</f>
        <v>37.56</v>
      </c>
      <c r="BI3" s="336">
        <f>VLOOKUP(E3,金蝶!D:AC,26,0)</f>
        <v>-5.1999999959662091E-4</v>
      </c>
      <c r="BJ3" s="281">
        <f>VLOOKUP(E3,金蝶!D:S,16,0)</f>
        <v>7055.57</v>
      </c>
      <c r="BK3" s="281">
        <f>AV3-BJ3</f>
        <v>-5.1999999959662091E-4</v>
      </c>
      <c r="BL3" s="281">
        <f>VLOOKUP(E3,金蝶!D:Z,23,0)</f>
        <v>6491.93</v>
      </c>
      <c r="BM3" s="281">
        <f>BG3-BL3</f>
        <v>-5.2000000050611561E-4</v>
      </c>
      <c r="BN3" s="281">
        <f>VLOOKUP(E3,金蝶!D:Z,17,0)</f>
        <v>0</v>
      </c>
      <c r="BO3" s="339">
        <f>AW3-BN3</f>
        <v>0</v>
      </c>
      <c r="BP3" s="281">
        <f>VLOOKUP(E3,金蝶!D:Z,18,0)</f>
        <v>517.5</v>
      </c>
      <c r="BQ3" s="531">
        <f>AX3-BP3</f>
        <v>0</v>
      </c>
      <c r="BR3" s="281">
        <f>VLOOKUP(E3,金蝶!D:Z,19,0)</f>
        <v>0</v>
      </c>
      <c r="BS3" s="340">
        <f>BB3-BR3</f>
        <v>0</v>
      </c>
      <c r="BT3" s="281">
        <f>VLOOKUP(E3,金蝶!D:Z,20,0)</f>
        <v>0</v>
      </c>
      <c r="BU3" s="281">
        <f>BC3-BT3</f>
        <v>0</v>
      </c>
      <c r="BV3" s="281">
        <f>VLOOKUP(E3,金蝶!D:Z,21,0)</f>
        <v>46.14</v>
      </c>
      <c r="BW3" s="339">
        <f>BF3-BV3</f>
        <v>0</v>
      </c>
      <c r="BX3" s="768">
        <f>IFERROR(VLOOKUP(G3,无加班费!A:B,2,0),0)</f>
        <v>0</v>
      </c>
    </row>
    <row r="4" spans="1:76" hidden="1">
      <c r="A4" s="516" t="s">
        <v>2324</v>
      </c>
      <c r="B4" s="285">
        <f t="shared" si="0"/>
        <v>0</v>
      </c>
      <c r="C4" s="290" t="str">
        <f>VLOOKUP(E4,员工信息4!C:D,2,0)</f>
        <v>张莉莉</v>
      </c>
      <c r="D4" s="102" t="str">
        <f t="shared" ref="D4:D9" si="11">IF(C4=G4,"一致","不一致")</f>
        <v>一致</v>
      </c>
      <c r="E4" s="288" t="str">
        <f>INDEX(员工信息4!C:C,MATCH('12部门提供工资附表主表'!I4,员工信息4!F:F,0))</f>
        <v>3103</v>
      </c>
      <c r="F4" s="289" t="str">
        <f>IFERROR(VLOOKUP('12部门提供工资附表主表'!E4,员工信息4!C:G,5,0),"")</f>
        <v>接插件车间</v>
      </c>
      <c r="G4" s="152" t="s">
        <v>1798</v>
      </c>
      <c r="H4" s="288" t="s">
        <v>1799</v>
      </c>
      <c r="I4" s="500" t="str">
        <f t="shared" ref="I4:I67" si="12">G4&amp;H4</f>
        <v>张莉莉662</v>
      </c>
      <c r="J4" s="289" t="s">
        <v>4706</v>
      </c>
      <c r="K4" s="296"/>
      <c r="L4" s="301"/>
      <c r="M4" s="302">
        <v>35.25</v>
      </c>
      <c r="N4" s="302"/>
      <c r="O4" s="302"/>
      <c r="P4" s="302">
        <v>185.15880000000001</v>
      </c>
      <c r="Q4" s="303">
        <f t="shared" si="1"/>
        <v>6526.8477000000003</v>
      </c>
      <c r="R4" s="302"/>
      <c r="S4" s="316">
        <f t="shared" si="2"/>
        <v>6526.8477000000003</v>
      </c>
      <c r="T4" s="297"/>
      <c r="U4" s="313">
        <f t="shared" si="3"/>
        <v>0</v>
      </c>
      <c r="V4" s="313"/>
      <c r="W4" s="315"/>
      <c r="X4" s="317"/>
      <c r="Y4" s="314">
        <f t="shared" si="4"/>
        <v>6526.8477000000003</v>
      </c>
      <c r="Z4" s="314"/>
      <c r="AA4" s="301"/>
      <c r="AB4" s="301"/>
      <c r="AC4" s="325">
        <f t="shared" si="5"/>
        <v>0</v>
      </c>
      <c r="AD4" s="302">
        <v>100</v>
      </c>
      <c r="AE4" s="302"/>
      <c r="AF4" s="302"/>
      <c r="AG4" s="302"/>
      <c r="AH4" s="302"/>
      <c r="AI4" s="302"/>
      <c r="AJ4" s="302"/>
      <c r="AK4" s="302"/>
      <c r="AL4" s="302"/>
      <c r="AM4" s="302">
        <v>200</v>
      </c>
      <c r="AN4" s="302"/>
      <c r="AO4" s="302"/>
      <c r="AP4" s="302"/>
      <c r="AQ4" s="302">
        <v>120</v>
      </c>
      <c r="AR4" s="302"/>
      <c r="AS4" s="299"/>
      <c r="AT4" s="299">
        <f t="shared" si="6"/>
        <v>120</v>
      </c>
      <c r="AU4" s="303">
        <f t="shared" si="7"/>
        <v>300</v>
      </c>
      <c r="AV4" s="329">
        <f t="shared" si="8"/>
        <v>6706.8477000000003</v>
      </c>
      <c r="AW4" s="297"/>
      <c r="AX4" s="297">
        <v>517.5</v>
      </c>
      <c r="AY4" s="301"/>
      <c r="AZ4" s="301"/>
      <c r="BA4" s="301"/>
      <c r="BB4" s="330"/>
      <c r="BC4" s="297">
        <v>10</v>
      </c>
      <c r="BD4" s="301"/>
      <c r="BE4" s="300">
        <f t="shared" si="9"/>
        <v>6189.3477000000003</v>
      </c>
      <c r="BF4" s="297">
        <f>VLOOKUP(E4,[6]工资发放表!$D$1:$X$65536,21,0)</f>
        <v>35.68</v>
      </c>
      <c r="BG4" s="337">
        <f t="shared" si="10"/>
        <v>6143.6677</v>
      </c>
      <c r="BH4" s="300">
        <f>IFERROR(VLOOKUP('12部门提供工资附表主表'!E4,工时对!A:E,5,0),0)</f>
        <v>35.25</v>
      </c>
      <c r="BI4" s="336">
        <f>VLOOKUP(E4,金蝶!D:AC,26,0)</f>
        <v>-2.3000000001047738E-3</v>
      </c>
      <c r="BJ4" s="281">
        <f>VLOOKUP(E4,金蝶!D:S,16,0)</f>
        <v>6706.85</v>
      </c>
      <c r="BK4" s="281">
        <f t="shared" ref="BK4:BK67" si="13">AV4-BJ4</f>
        <v>-2.3000000001047738E-3</v>
      </c>
      <c r="BL4" s="281">
        <f>VLOOKUP(E4,金蝶!D:Z,23,0)</f>
        <v>6143.67</v>
      </c>
      <c r="BM4" s="281">
        <f t="shared" ref="BM4:BM67" si="14">BG4-BL4</f>
        <v>-2.3000000001047738E-3</v>
      </c>
      <c r="BN4" s="281">
        <f>VLOOKUP(E4,金蝶!D:Z,17,0)</f>
        <v>0</v>
      </c>
      <c r="BO4" s="339">
        <f t="shared" ref="BO4:BO67" si="15">AW4-BN4</f>
        <v>0</v>
      </c>
      <c r="BP4" s="281">
        <f>VLOOKUP(E4,金蝶!D:Z,18,0)</f>
        <v>517.5</v>
      </c>
      <c r="BQ4" s="531">
        <f t="shared" ref="BQ4:BQ67" si="16">AX4-BP4</f>
        <v>0</v>
      </c>
      <c r="BR4" s="281">
        <f>VLOOKUP(E4,金蝶!D:Z,19,0)</f>
        <v>0</v>
      </c>
      <c r="BS4" s="340">
        <f t="shared" ref="BS4:BS67" si="17">BB4-BR4</f>
        <v>0</v>
      </c>
      <c r="BT4" s="281">
        <f>VLOOKUP(E4,金蝶!D:Z,20,0)</f>
        <v>10</v>
      </c>
      <c r="BU4" s="281">
        <f t="shared" ref="BU4:BU67" si="18">BC4-BT4</f>
        <v>0</v>
      </c>
      <c r="BV4" s="281">
        <f>VLOOKUP(E4,金蝶!D:Z,21,0)</f>
        <v>35.68</v>
      </c>
      <c r="BW4" s="339">
        <f t="shared" ref="BW4:BW67" si="19">BF4-BV4</f>
        <v>0</v>
      </c>
      <c r="BX4" s="768">
        <f>IFERROR(VLOOKUP(G4,无加班费!A:B,2,0),0)</f>
        <v>0</v>
      </c>
    </row>
    <row r="5" spans="1:76" hidden="1">
      <c r="A5" s="516" t="s">
        <v>2339</v>
      </c>
      <c r="B5" s="285">
        <f t="shared" si="0"/>
        <v>0</v>
      </c>
      <c r="C5" s="286" t="str">
        <f>VLOOKUP(E5,员工信息4!C:D,2,0)</f>
        <v>陆秀娟</v>
      </c>
      <c r="D5" s="102" t="str">
        <f t="shared" si="11"/>
        <v>一致</v>
      </c>
      <c r="E5" s="288" t="str">
        <f>INDEX(员工信息4!C:C,MATCH('12部门提供工资附表主表'!I5,员工信息4!F:F,0))</f>
        <v>3151</v>
      </c>
      <c r="F5" s="289" t="str">
        <f>IFERROR(VLOOKUP('12部门提供工资附表主表'!E5,员工信息4!C:G,5,0),"")</f>
        <v>接插件车间</v>
      </c>
      <c r="G5" s="152" t="s">
        <v>1803</v>
      </c>
      <c r="H5" s="288" t="s">
        <v>1804</v>
      </c>
      <c r="I5" s="500" t="str">
        <f t="shared" si="12"/>
        <v>陆秀娟83</v>
      </c>
      <c r="J5" s="289" t="s">
        <v>4706</v>
      </c>
      <c r="K5" s="296"/>
      <c r="L5" s="301"/>
      <c r="M5" s="302">
        <v>40.380000000000003</v>
      </c>
      <c r="N5" s="302"/>
      <c r="O5" s="302"/>
      <c r="P5" s="302">
        <v>185.15880000000001</v>
      </c>
      <c r="Q5" s="303">
        <f t="shared" si="1"/>
        <v>7476.7123440000014</v>
      </c>
      <c r="R5" s="302"/>
      <c r="S5" s="316">
        <f t="shared" si="2"/>
        <v>7476.7123440000014</v>
      </c>
      <c r="T5" s="297"/>
      <c r="U5" s="313">
        <f t="shared" si="3"/>
        <v>0</v>
      </c>
      <c r="V5" s="313"/>
      <c r="W5" s="317"/>
      <c r="X5" s="317"/>
      <c r="Y5" s="314">
        <f t="shared" si="4"/>
        <v>7476.7123440000014</v>
      </c>
      <c r="Z5" s="314"/>
      <c r="AA5" s="301"/>
      <c r="AB5" s="301"/>
      <c r="AC5" s="325">
        <f t="shared" si="5"/>
        <v>0</v>
      </c>
      <c r="AD5" s="302">
        <v>100</v>
      </c>
      <c r="AE5" s="302"/>
      <c r="AF5" s="302"/>
      <c r="AG5" s="302"/>
      <c r="AH5" s="302"/>
      <c r="AI5" s="302"/>
      <c r="AJ5" s="302"/>
      <c r="AK5" s="302"/>
      <c r="AL5" s="302"/>
      <c r="AM5" s="302">
        <v>200</v>
      </c>
      <c r="AN5" s="302"/>
      <c r="AO5" s="302"/>
      <c r="AP5" s="302"/>
      <c r="AQ5" s="302">
        <v>320</v>
      </c>
      <c r="AR5" s="302"/>
      <c r="AS5" s="299"/>
      <c r="AT5" s="299">
        <f t="shared" si="6"/>
        <v>320</v>
      </c>
      <c r="AU5" s="303">
        <f t="shared" si="7"/>
        <v>300</v>
      </c>
      <c r="AV5" s="329">
        <f t="shared" si="8"/>
        <v>7456.7123440000014</v>
      </c>
      <c r="AW5" s="297"/>
      <c r="AX5" s="297">
        <v>517.5</v>
      </c>
      <c r="AY5" s="301"/>
      <c r="AZ5" s="301"/>
      <c r="BA5" s="301"/>
      <c r="BB5" s="330"/>
      <c r="BC5" s="297">
        <v>10</v>
      </c>
      <c r="BD5" s="301"/>
      <c r="BE5" s="300">
        <f t="shared" si="9"/>
        <v>6939.2123440000014</v>
      </c>
      <c r="BF5" s="297">
        <f>VLOOKUP(E5,[6]工资发放表!$D$1:$X$65536,21,0)</f>
        <v>58.18</v>
      </c>
      <c r="BG5" s="337">
        <f t="shared" si="10"/>
        <v>6871.0323440000011</v>
      </c>
      <c r="BH5" s="300">
        <f>IFERROR(VLOOKUP('12部门提供工资附表主表'!E5,工时对!A:E,5,0),0)</f>
        <v>40.380000000000003</v>
      </c>
      <c r="BI5" s="336">
        <f>VLOOKUP(E5,金蝶!D:AC,26,0)</f>
        <v>2.3440000013579265E-3</v>
      </c>
      <c r="BJ5" s="281">
        <f>VLOOKUP(E5,金蝶!D:S,16,0)</f>
        <v>7456.71</v>
      </c>
      <c r="BK5" s="281">
        <f t="shared" si="13"/>
        <v>2.3440000013579265E-3</v>
      </c>
      <c r="BL5" s="281">
        <f>VLOOKUP(E5,金蝶!D:Z,23,0)</f>
        <v>6871.03</v>
      </c>
      <c r="BM5" s="281">
        <f t="shared" si="14"/>
        <v>2.3440000013579265E-3</v>
      </c>
      <c r="BN5" s="281">
        <f>VLOOKUP(E5,金蝶!D:Z,17,0)</f>
        <v>0</v>
      </c>
      <c r="BO5" s="339">
        <f t="shared" si="15"/>
        <v>0</v>
      </c>
      <c r="BP5" s="281">
        <f>VLOOKUP(E5,金蝶!D:Z,18,0)</f>
        <v>517.5</v>
      </c>
      <c r="BQ5" s="531">
        <f t="shared" si="16"/>
        <v>0</v>
      </c>
      <c r="BR5" s="281">
        <f>VLOOKUP(E5,金蝶!D:Z,19,0)</f>
        <v>0</v>
      </c>
      <c r="BS5" s="340">
        <f t="shared" si="17"/>
        <v>0</v>
      </c>
      <c r="BT5" s="281">
        <f>VLOOKUP(E5,金蝶!D:Z,20,0)</f>
        <v>10</v>
      </c>
      <c r="BU5" s="281">
        <f t="shared" si="18"/>
        <v>0</v>
      </c>
      <c r="BV5" s="281">
        <f>VLOOKUP(E5,金蝶!D:Z,21,0)</f>
        <v>58.18</v>
      </c>
      <c r="BW5" s="339">
        <f t="shared" si="19"/>
        <v>0</v>
      </c>
      <c r="BX5" s="768">
        <f>IFERROR(VLOOKUP(G5,无加班费!A:B,2,0),0)</f>
        <v>0</v>
      </c>
    </row>
    <row r="6" spans="1:76" hidden="1">
      <c r="A6" s="516" t="s">
        <v>2334</v>
      </c>
      <c r="B6" s="285">
        <f t="shared" si="0"/>
        <v>0</v>
      </c>
      <c r="C6" s="286" t="str">
        <f>VLOOKUP(E6,员工信息4!C:D,2,0)</f>
        <v>郭广彬</v>
      </c>
      <c r="D6" s="102" t="str">
        <f t="shared" si="11"/>
        <v>一致</v>
      </c>
      <c r="E6" s="288" t="str">
        <f>INDEX(员工信息4!C:C,MATCH('12部门提供工资附表主表'!I6,员工信息4!F:F,0))</f>
        <v>6202</v>
      </c>
      <c r="F6" s="289" t="str">
        <f>IFERROR(VLOOKUP('12部门提供工资附表主表'!E6,员工信息4!C:G,5,0),"")</f>
        <v>接插件车间</v>
      </c>
      <c r="G6" s="152" t="s">
        <v>1052</v>
      </c>
      <c r="H6" s="288" t="s">
        <v>1053</v>
      </c>
      <c r="I6" s="500" t="str">
        <f t="shared" si="12"/>
        <v>郭广彬285</v>
      </c>
      <c r="J6" s="289" t="s">
        <v>4706</v>
      </c>
      <c r="K6" s="296"/>
      <c r="L6" s="301"/>
      <c r="M6" s="302">
        <v>37</v>
      </c>
      <c r="N6" s="302"/>
      <c r="O6" s="302"/>
      <c r="P6" s="302">
        <v>186.78299999999999</v>
      </c>
      <c r="Q6" s="303">
        <f t="shared" si="1"/>
        <v>6910.9709999999995</v>
      </c>
      <c r="R6" s="302"/>
      <c r="S6" s="316">
        <f t="shared" si="2"/>
        <v>6910.9709999999995</v>
      </c>
      <c r="T6" s="297"/>
      <c r="U6" s="313">
        <f t="shared" si="3"/>
        <v>0</v>
      </c>
      <c r="V6" s="313"/>
      <c r="W6" s="315"/>
      <c r="X6" s="317"/>
      <c r="Y6" s="314">
        <f t="shared" si="4"/>
        <v>6910.9709999999995</v>
      </c>
      <c r="Z6" s="314"/>
      <c r="AA6" s="301"/>
      <c r="AB6" s="301"/>
      <c r="AC6" s="325">
        <f t="shared" si="5"/>
        <v>0</v>
      </c>
      <c r="AD6" s="302">
        <v>160</v>
      </c>
      <c r="AE6" s="302"/>
      <c r="AF6" s="302"/>
      <c r="AG6" s="302"/>
      <c r="AH6" s="302"/>
      <c r="AI6" s="302"/>
      <c r="AJ6" s="302"/>
      <c r="AK6" s="302"/>
      <c r="AL6" s="302"/>
      <c r="AM6" s="302">
        <v>200</v>
      </c>
      <c r="AN6" s="302"/>
      <c r="AO6" s="302"/>
      <c r="AP6" s="302"/>
      <c r="AQ6" s="302">
        <v>120</v>
      </c>
      <c r="AR6" s="302"/>
      <c r="AS6" s="299"/>
      <c r="AT6" s="299">
        <f t="shared" si="6"/>
        <v>120</v>
      </c>
      <c r="AU6" s="303">
        <f t="shared" si="7"/>
        <v>360</v>
      </c>
      <c r="AV6" s="329">
        <f t="shared" si="8"/>
        <v>7150.9709999999995</v>
      </c>
      <c r="AW6" s="297"/>
      <c r="AX6" s="297">
        <v>517.5</v>
      </c>
      <c r="AY6" s="301"/>
      <c r="AZ6" s="301"/>
      <c r="BA6" s="301"/>
      <c r="BB6" s="330"/>
      <c r="BC6" s="297">
        <v>10</v>
      </c>
      <c r="BD6" s="301"/>
      <c r="BE6" s="300">
        <f t="shared" si="9"/>
        <v>6633.4709999999995</v>
      </c>
      <c r="BF6" s="297">
        <f>VLOOKUP(E6,[6]工资发放表!$D$1:$X$65536,21,0)</f>
        <v>49</v>
      </c>
      <c r="BG6" s="337">
        <f t="shared" si="10"/>
        <v>6574.4709999999995</v>
      </c>
      <c r="BH6" s="300">
        <f>IFERROR(VLOOKUP('12部门提供工资附表主表'!E6,工时对!A:E,5,0),0)</f>
        <v>37</v>
      </c>
      <c r="BI6" s="336">
        <f>VLOOKUP(E6,金蝶!D:AC,26,0)</f>
        <v>9.9999999929423211E-4</v>
      </c>
      <c r="BJ6" s="281">
        <f>VLOOKUP(E6,金蝶!D:S,16,0)</f>
        <v>7150.97</v>
      </c>
      <c r="BK6" s="281">
        <f t="shared" si="13"/>
        <v>9.9999999929423211E-4</v>
      </c>
      <c r="BL6" s="281">
        <f>VLOOKUP(E6,金蝶!D:Z,23,0)</f>
        <v>6574.47</v>
      </c>
      <c r="BM6" s="281">
        <f t="shared" si="14"/>
        <v>9.9999999929423211E-4</v>
      </c>
      <c r="BN6" s="281">
        <f>VLOOKUP(E6,金蝶!D:Z,17,0)</f>
        <v>0</v>
      </c>
      <c r="BO6" s="339">
        <f t="shared" si="15"/>
        <v>0</v>
      </c>
      <c r="BP6" s="281">
        <f>VLOOKUP(E6,金蝶!D:Z,18,0)</f>
        <v>517.5</v>
      </c>
      <c r="BQ6" s="531">
        <f t="shared" si="16"/>
        <v>0</v>
      </c>
      <c r="BR6" s="281">
        <f>VLOOKUP(E6,金蝶!D:Z,19,0)</f>
        <v>0</v>
      </c>
      <c r="BS6" s="340">
        <f t="shared" si="17"/>
        <v>0</v>
      </c>
      <c r="BT6" s="281">
        <f>VLOOKUP(E6,金蝶!D:Z,20,0)</f>
        <v>10</v>
      </c>
      <c r="BU6" s="281">
        <f t="shared" si="18"/>
        <v>0</v>
      </c>
      <c r="BV6" s="281">
        <f>VLOOKUP(E6,金蝶!D:Z,21,0)</f>
        <v>49</v>
      </c>
      <c r="BW6" s="339">
        <f t="shared" si="19"/>
        <v>0</v>
      </c>
      <c r="BX6" s="768">
        <f>IFERROR(VLOOKUP(G6,无加班费!A:B,2,0),0)</f>
        <v>0</v>
      </c>
    </row>
    <row r="7" spans="1:76" hidden="1">
      <c r="A7" s="516" t="s">
        <v>1933</v>
      </c>
      <c r="B7" s="285">
        <f t="shared" si="0"/>
        <v>0</v>
      </c>
      <c r="C7" s="286" t="str">
        <f>VLOOKUP(E7,员工信息4!C:D,2,0)</f>
        <v>李卫明</v>
      </c>
      <c r="D7" s="102" t="str">
        <f t="shared" si="11"/>
        <v>一致</v>
      </c>
      <c r="E7" s="288" t="str">
        <f>INDEX(员工信息4!C:C,MATCH('12部门提供工资附表主表'!I7,员工信息4!F:F,0))</f>
        <v>3028</v>
      </c>
      <c r="F7" s="289" t="str">
        <f>IFERROR(VLOOKUP('12部门提供工资附表主表'!E7,员工信息4!C:G,5,0),"")</f>
        <v>接插件车间</v>
      </c>
      <c r="G7" s="152" t="s">
        <v>1788</v>
      </c>
      <c r="H7" s="288" t="s">
        <v>1789</v>
      </c>
      <c r="I7" s="500" t="str">
        <f t="shared" si="12"/>
        <v>李卫明72</v>
      </c>
      <c r="J7" s="289" t="s">
        <v>4707</v>
      </c>
      <c r="K7" s="298"/>
      <c r="L7" s="301"/>
      <c r="M7" s="302">
        <v>41.06</v>
      </c>
      <c r="N7" s="302"/>
      <c r="O7" s="302"/>
      <c r="P7" s="302">
        <v>165</v>
      </c>
      <c r="Q7" s="303">
        <f t="shared" si="1"/>
        <v>6774.9000000000005</v>
      </c>
      <c r="R7" s="302"/>
      <c r="S7" s="316">
        <f t="shared" si="2"/>
        <v>6774.9000000000005</v>
      </c>
      <c r="T7" s="297"/>
      <c r="U7" s="313">
        <f t="shared" si="3"/>
        <v>0</v>
      </c>
      <c r="V7" s="313"/>
      <c r="W7" s="315"/>
      <c r="X7" s="317"/>
      <c r="Y7" s="314">
        <f t="shared" si="4"/>
        <v>6774.9000000000005</v>
      </c>
      <c r="Z7" s="314"/>
      <c r="AA7" s="301"/>
      <c r="AB7" s="301"/>
      <c r="AC7" s="325">
        <f t="shared" si="5"/>
        <v>0</v>
      </c>
      <c r="AD7" s="302">
        <v>200</v>
      </c>
      <c r="AE7" s="302"/>
      <c r="AF7" s="302"/>
      <c r="AG7" s="302"/>
      <c r="AH7" s="302"/>
      <c r="AI7" s="302"/>
      <c r="AJ7" s="302"/>
      <c r="AK7" s="302"/>
      <c r="AL7" s="302"/>
      <c r="AM7" s="302">
        <v>200</v>
      </c>
      <c r="AN7" s="302"/>
      <c r="AO7" s="302"/>
      <c r="AP7" s="302"/>
      <c r="AQ7" s="302"/>
      <c r="AR7" s="302"/>
      <c r="AS7" s="299"/>
      <c r="AT7" s="299">
        <f t="shared" si="6"/>
        <v>0</v>
      </c>
      <c r="AU7" s="303">
        <f t="shared" si="7"/>
        <v>400</v>
      </c>
      <c r="AV7" s="329">
        <f t="shared" si="8"/>
        <v>7174.9000000000005</v>
      </c>
      <c r="AW7" s="297"/>
      <c r="AX7" s="297">
        <v>517.5</v>
      </c>
      <c r="AY7" s="301"/>
      <c r="AZ7" s="301"/>
      <c r="BA7" s="301"/>
      <c r="BB7" s="330"/>
      <c r="BC7" s="297">
        <v>10</v>
      </c>
      <c r="BD7" s="301"/>
      <c r="BE7" s="300">
        <f t="shared" si="9"/>
        <v>6657.4000000000005</v>
      </c>
      <c r="BF7" s="297">
        <f>VLOOKUP(E7,[6]工资发放表!$D$1:$X$65536,21,0)</f>
        <v>49.72</v>
      </c>
      <c r="BG7" s="337">
        <f t="shared" si="10"/>
        <v>6597.68</v>
      </c>
      <c r="BH7" s="300">
        <f>IFERROR(VLOOKUP('12部门提供工资附表主表'!E7,工时对!A:E,5,0),0)</f>
        <v>41.06</v>
      </c>
      <c r="BI7" s="336">
        <f>VLOOKUP(E7,金蝶!D:AC,26,0)</f>
        <v>0</v>
      </c>
      <c r="BJ7" s="281">
        <f>VLOOKUP(E7,金蝶!D:S,16,0)</f>
        <v>7174.9</v>
      </c>
      <c r="BK7" s="281">
        <f t="shared" si="13"/>
        <v>0</v>
      </c>
      <c r="BL7" s="281">
        <f>VLOOKUP(E7,金蝶!D:Z,23,0)</f>
        <v>6597.68</v>
      </c>
      <c r="BM7" s="281">
        <f t="shared" si="14"/>
        <v>0</v>
      </c>
      <c r="BN7" s="281">
        <f>VLOOKUP(E7,金蝶!D:Z,17,0)</f>
        <v>0</v>
      </c>
      <c r="BO7" s="339">
        <f t="shared" si="15"/>
        <v>0</v>
      </c>
      <c r="BP7" s="281">
        <f>VLOOKUP(E7,金蝶!D:Z,18,0)</f>
        <v>517.5</v>
      </c>
      <c r="BQ7" s="531">
        <f t="shared" si="16"/>
        <v>0</v>
      </c>
      <c r="BR7" s="281">
        <f>VLOOKUP(E7,金蝶!D:Z,19,0)</f>
        <v>0</v>
      </c>
      <c r="BS7" s="340">
        <f t="shared" si="17"/>
        <v>0</v>
      </c>
      <c r="BT7" s="281">
        <f>VLOOKUP(E7,金蝶!D:Z,20,0)</f>
        <v>10</v>
      </c>
      <c r="BU7" s="281">
        <f t="shared" si="18"/>
        <v>0</v>
      </c>
      <c r="BV7" s="281">
        <f>VLOOKUP(E7,金蝶!D:Z,21,0)</f>
        <v>49.72</v>
      </c>
      <c r="BW7" s="339">
        <f t="shared" si="19"/>
        <v>0</v>
      </c>
      <c r="BX7" s="768">
        <f>IFERROR(VLOOKUP(G7,无加班费!A:B,2,0),0)</f>
        <v>0</v>
      </c>
    </row>
    <row r="8" spans="1:76" hidden="1">
      <c r="A8" s="516" t="s">
        <v>2329</v>
      </c>
      <c r="B8" s="285">
        <f t="shared" si="0"/>
        <v>0</v>
      </c>
      <c r="C8" s="286" t="str">
        <f>VLOOKUP(E8,员工信息4!C:D,2,0)</f>
        <v>相伟堂</v>
      </c>
      <c r="D8" s="102" t="str">
        <f t="shared" si="11"/>
        <v>一致</v>
      </c>
      <c r="E8" s="288" t="str">
        <f>INDEX(员工信息4!C:C,MATCH('12部门提供工资附表主表'!I8,员工信息4!F:F,0))</f>
        <v>8269</v>
      </c>
      <c r="F8" s="289" t="str">
        <f>IFERROR(VLOOKUP('12部门提供工资附表主表'!E8,员工信息4!C:G,5,0),"")</f>
        <v>接插件车间</v>
      </c>
      <c r="G8" s="152" t="s">
        <v>1108</v>
      </c>
      <c r="H8" s="288" t="s">
        <v>1109</v>
      </c>
      <c r="I8" s="500" t="str">
        <f t="shared" si="12"/>
        <v>相伟堂64</v>
      </c>
      <c r="J8" s="289" t="s">
        <v>4707</v>
      </c>
      <c r="K8" s="296"/>
      <c r="L8" s="301"/>
      <c r="M8" s="302">
        <v>41.69</v>
      </c>
      <c r="N8" s="302"/>
      <c r="O8" s="302"/>
      <c r="P8" s="302">
        <v>170</v>
      </c>
      <c r="Q8" s="303">
        <f t="shared" si="1"/>
        <v>7087.2999999999993</v>
      </c>
      <c r="R8" s="302"/>
      <c r="S8" s="316">
        <f t="shared" si="2"/>
        <v>7087.2999999999993</v>
      </c>
      <c r="T8" s="297"/>
      <c r="U8" s="313">
        <f t="shared" si="3"/>
        <v>0</v>
      </c>
      <c r="V8" s="313"/>
      <c r="W8" s="315"/>
      <c r="X8" s="317"/>
      <c r="Y8" s="314">
        <f t="shared" si="4"/>
        <v>7087.2999999999993</v>
      </c>
      <c r="Z8" s="314"/>
      <c r="AA8" s="301"/>
      <c r="AB8" s="301"/>
      <c r="AC8" s="325">
        <f t="shared" si="5"/>
        <v>0</v>
      </c>
      <c r="AD8" s="302">
        <v>160</v>
      </c>
      <c r="AE8" s="302"/>
      <c r="AF8" s="302"/>
      <c r="AG8" s="302"/>
      <c r="AH8" s="302"/>
      <c r="AI8" s="302"/>
      <c r="AJ8" s="302"/>
      <c r="AK8" s="302"/>
      <c r="AL8" s="302"/>
      <c r="AM8" s="302">
        <v>200</v>
      </c>
      <c r="AN8" s="302"/>
      <c r="AO8" s="302"/>
      <c r="AP8" s="302"/>
      <c r="AQ8" s="302"/>
      <c r="AR8" s="302"/>
      <c r="AS8" s="299"/>
      <c r="AT8" s="299">
        <f t="shared" si="6"/>
        <v>0</v>
      </c>
      <c r="AU8" s="303">
        <f t="shared" si="7"/>
        <v>360</v>
      </c>
      <c r="AV8" s="329">
        <f t="shared" si="8"/>
        <v>7447.2999999999993</v>
      </c>
      <c r="AW8" s="297"/>
      <c r="AX8" s="297">
        <v>517.5</v>
      </c>
      <c r="AY8" s="301"/>
      <c r="AZ8" s="301"/>
      <c r="BA8" s="301"/>
      <c r="BB8" s="330"/>
      <c r="BC8" s="297"/>
      <c r="BD8" s="301"/>
      <c r="BE8" s="300">
        <f t="shared" si="9"/>
        <v>6929.7999999999993</v>
      </c>
      <c r="BF8" s="297">
        <f>VLOOKUP(E8,[6]工资发放表!$D$1:$X$65536,21,0)</f>
        <v>0</v>
      </c>
      <c r="BG8" s="337">
        <f t="shared" si="10"/>
        <v>6929.7999999999993</v>
      </c>
      <c r="BH8" s="300">
        <f>IFERROR(VLOOKUP('12部门提供工资附表主表'!E8,工时对!A:E,5,0),0)</f>
        <v>41.69</v>
      </c>
      <c r="BI8" s="336">
        <f>VLOOKUP(E8,金蝶!D:AC,26,0)</f>
        <v>0</v>
      </c>
      <c r="BJ8" s="281">
        <f>VLOOKUP(E8,金蝶!D:S,16,0)</f>
        <v>7447.3</v>
      </c>
      <c r="BK8" s="281">
        <f t="shared" si="13"/>
        <v>0</v>
      </c>
      <c r="BL8" s="281">
        <f>VLOOKUP(E8,金蝶!D:Z,23,0)</f>
        <v>6929.8</v>
      </c>
      <c r="BM8" s="281">
        <f t="shared" si="14"/>
        <v>0</v>
      </c>
      <c r="BN8" s="281">
        <f>VLOOKUP(E8,金蝶!D:Z,17,0)</f>
        <v>0</v>
      </c>
      <c r="BO8" s="339">
        <f t="shared" si="15"/>
        <v>0</v>
      </c>
      <c r="BP8" s="281">
        <f>VLOOKUP(E8,金蝶!D:Z,18,0)</f>
        <v>517.5</v>
      </c>
      <c r="BQ8" s="531">
        <f t="shared" si="16"/>
        <v>0</v>
      </c>
      <c r="BR8" s="281">
        <f>VLOOKUP(E8,金蝶!D:Z,19,0)</f>
        <v>0</v>
      </c>
      <c r="BS8" s="340">
        <f t="shared" si="17"/>
        <v>0</v>
      </c>
      <c r="BT8" s="281">
        <f>VLOOKUP(E8,金蝶!D:Z,20,0)</f>
        <v>0</v>
      </c>
      <c r="BU8" s="281">
        <f t="shared" si="18"/>
        <v>0</v>
      </c>
      <c r="BV8" s="281">
        <f>VLOOKUP(E8,金蝶!D:Z,21,0)</f>
        <v>0</v>
      </c>
      <c r="BW8" s="339">
        <f t="shared" si="19"/>
        <v>0</v>
      </c>
      <c r="BX8" s="768">
        <f>IFERROR(VLOOKUP(G8,无加班费!A:B,2,0),0)</f>
        <v>0</v>
      </c>
    </row>
    <row r="9" spans="1:76" hidden="1">
      <c r="A9" s="516" t="s">
        <v>1847</v>
      </c>
      <c r="B9" s="285">
        <f t="shared" si="0"/>
        <v>0</v>
      </c>
      <c r="C9" s="286" t="str">
        <f>VLOOKUP(E9,员工信息4!C:D,2,0)</f>
        <v>康凤珍</v>
      </c>
      <c r="D9" s="102" t="str">
        <f t="shared" si="11"/>
        <v>一致</v>
      </c>
      <c r="E9" s="288" t="str">
        <f>INDEX(员工信息4!C:C,MATCH('12部门提供工资附表主表'!I9,员工信息4!F:F,0))</f>
        <v>3293</v>
      </c>
      <c r="F9" s="289" t="str">
        <f>IFERROR(VLOOKUP('12部门提供工资附表主表'!E9,员工信息4!C:G,5,0),"")</f>
        <v>接插件车间</v>
      </c>
      <c r="G9" s="152" t="s">
        <v>927</v>
      </c>
      <c r="H9" s="288" t="s">
        <v>928</v>
      </c>
      <c r="I9" s="500" t="str">
        <f t="shared" si="12"/>
        <v>康凤珍464</v>
      </c>
      <c r="J9" s="289" t="s">
        <v>4707</v>
      </c>
      <c r="K9" s="296"/>
      <c r="L9" s="301"/>
      <c r="M9" s="302">
        <v>43.94</v>
      </c>
      <c r="N9" s="302"/>
      <c r="O9" s="302"/>
      <c r="P9" s="302">
        <v>165</v>
      </c>
      <c r="Q9" s="303">
        <f t="shared" si="1"/>
        <v>7250.0999999999995</v>
      </c>
      <c r="R9" s="302"/>
      <c r="S9" s="316">
        <f t="shared" si="2"/>
        <v>7250.0999999999995</v>
      </c>
      <c r="T9" s="297"/>
      <c r="U9" s="313">
        <f t="shared" si="3"/>
        <v>0</v>
      </c>
      <c r="V9" s="313"/>
      <c r="W9" s="317"/>
      <c r="X9" s="317"/>
      <c r="Y9" s="314">
        <f t="shared" si="4"/>
        <v>7250.0999999999995</v>
      </c>
      <c r="Z9" s="314"/>
      <c r="AA9" s="301"/>
      <c r="AB9" s="301"/>
      <c r="AC9" s="325">
        <f t="shared" si="5"/>
        <v>0</v>
      </c>
      <c r="AD9" s="302">
        <v>60</v>
      </c>
      <c r="AE9" s="302"/>
      <c r="AF9" s="302"/>
      <c r="AG9" s="302"/>
      <c r="AH9" s="302"/>
      <c r="AI9" s="302"/>
      <c r="AJ9" s="302"/>
      <c r="AK9" s="302"/>
      <c r="AL9" s="302"/>
      <c r="AM9" s="302">
        <v>200</v>
      </c>
      <c r="AN9" s="302"/>
      <c r="AO9" s="302"/>
      <c r="AP9" s="302">
        <v>16</v>
      </c>
      <c r="AQ9" s="302"/>
      <c r="AR9" s="302"/>
      <c r="AS9" s="299"/>
      <c r="AT9" s="299">
        <f t="shared" si="6"/>
        <v>16</v>
      </c>
      <c r="AU9" s="303">
        <f t="shared" si="7"/>
        <v>260</v>
      </c>
      <c r="AV9" s="329">
        <f t="shared" si="8"/>
        <v>7494.0999999999995</v>
      </c>
      <c r="AW9" s="297"/>
      <c r="AX9" s="297">
        <v>517.5</v>
      </c>
      <c r="AY9" s="301"/>
      <c r="AZ9" s="301"/>
      <c r="BA9" s="301"/>
      <c r="BB9" s="330"/>
      <c r="BC9" s="297">
        <v>10</v>
      </c>
      <c r="BD9" s="301"/>
      <c r="BE9" s="300">
        <f t="shared" si="9"/>
        <v>6976.5999999999995</v>
      </c>
      <c r="BF9" s="297">
        <f>VLOOKUP(E9,[6]工资发放表!$D$1:$X$65536,21,0)</f>
        <v>59.3</v>
      </c>
      <c r="BG9" s="337">
        <f t="shared" si="10"/>
        <v>6907.2999999999993</v>
      </c>
      <c r="BH9" s="300">
        <f>IFERROR(VLOOKUP('12部门提供工资附表主表'!E9,工时对!A:E,5,0),0)</f>
        <v>43.94</v>
      </c>
      <c r="BI9" s="336">
        <f>VLOOKUP(E9,金蝶!D:AC,26,0)</f>
        <v>0</v>
      </c>
      <c r="BJ9" s="281">
        <f>VLOOKUP(E9,金蝶!D:S,16,0)</f>
        <v>7494.1</v>
      </c>
      <c r="BK9" s="281">
        <f t="shared" si="13"/>
        <v>0</v>
      </c>
      <c r="BL9" s="281">
        <f>VLOOKUP(E9,金蝶!D:Z,23,0)</f>
        <v>6907.3</v>
      </c>
      <c r="BM9" s="281">
        <f t="shared" si="14"/>
        <v>0</v>
      </c>
      <c r="BN9" s="281">
        <f>VLOOKUP(E9,金蝶!D:Z,17,0)</f>
        <v>0</v>
      </c>
      <c r="BO9" s="339">
        <f t="shared" si="15"/>
        <v>0</v>
      </c>
      <c r="BP9" s="281">
        <f>VLOOKUP(E9,金蝶!D:Z,18,0)</f>
        <v>517.5</v>
      </c>
      <c r="BQ9" s="531">
        <f t="shared" si="16"/>
        <v>0</v>
      </c>
      <c r="BR9" s="281">
        <f>VLOOKUP(E9,金蝶!D:Z,19,0)</f>
        <v>0</v>
      </c>
      <c r="BS9" s="340">
        <f t="shared" si="17"/>
        <v>0</v>
      </c>
      <c r="BT9" s="281">
        <f>VLOOKUP(E9,金蝶!D:Z,20,0)</f>
        <v>10</v>
      </c>
      <c r="BU9" s="281">
        <f t="shared" si="18"/>
        <v>0</v>
      </c>
      <c r="BV9" s="281">
        <f>VLOOKUP(E9,金蝶!D:Z,21,0)</f>
        <v>59.3</v>
      </c>
      <c r="BW9" s="339">
        <f t="shared" si="19"/>
        <v>0</v>
      </c>
      <c r="BX9" s="768">
        <f>IFERROR(VLOOKUP(G9,无加班费!A:B,2,0),0)</f>
        <v>0</v>
      </c>
    </row>
    <row r="10" spans="1:76" hidden="1">
      <c r="A10" s="516" t="s">
        <v>1957</v>
      </c>
      <c r="B10" s="285">
        <f t="shared" si="0"/>
        <v>0</v>
      </c>
      <c r="C10" s="290" t="str">
        <f>VLOOKUP(E10,员工信息4!C:D,2,0)</f>
        <v>刘邦</v>
      </c>
      <c r="D10" s="102" t="str">
        <f>IF(C10=G10,"一致","不一致")</f>
        <v>一致</v>
      </c>
      <c r="E10" s="288" t="str">
        <f>INDEX(员工信息4!C:C,MATCH('12部门提供工资附表主表'!I10,员工信息4!F:F,0))</f>
        <v>3048</v>
      </c>
      <c r="F10" s="289" t="str">
        <f>IFERROR(VLOOKUP('12部门提供工资附表主表'!E10,员工信息4!C:G,5,0),"")</f>
        <v>接插件车间</v>
      </c>
      <c r="G10" s="152" t="s">
        <v>791</v>
      </c>
      <c r="H10" s="288" t="s">
        <v>792</v>
      </c>
      <c r="I10" s="500" t="str">
        <f t="shared" si="12"/>
        <v>刘邦443</v>
      </c>
      <c r="J10" s="289" t="s">
        <v>4707</v>
      </c>
      <c r="K10" s="296"/>
      <c r="L10" s="301"/>
      <c r="M10" s="302">
        <v>39.130000000000003</v>
      </c>
      <c r="N10" s="302"/>
      <c r="O10" s="302"/>
      <c r="P10" s="302">
        <v>170</v>
      </c>
      <c r="Q10" s="303">
        <f t="shared" si="1"/>
        <v>6652.1</v>
      </c>
      <c r="R10" s="302"/>
      <c r="S10" s="316">
        <f t="shared" si="2"/>
        <v>6652.1</v>
      </c>
      <c r="T10" s="297"/>
      <c r="U10" s="313">
        <f t="shared" si="3"/>
        <v>0</v>
      </c>
      <c r="V10" s="313"/>
      <c r="W10" s="298"/>
      <c r="X10" s="298"/>
      <c r="Y10" s="314">
        <f t="shared" si="4"/>
        <v>6652.1</v>
      </c>
      <c r="Z10" s="314"/>
      <c r="AA10" s="301"/>
      <c r="AB10" s="301"/>
      <c r="AC10" s="325">
        <f t="shared" si="5"/>
        <v>0</v>
      </c>
      <c r="AD10" s="302">
        <v>90</v>
      </c>
      <c r="AE10" s="302"/>
      <c r="AF10" s="302"/>
      <c r="AG10" s="302"/>
      <c r="AH10" s="302"/>
      <c r="AI10" s="302"/>
      <c r="AJ10" s="302"/>
      <c r="AK10" s="302"/>
      <c r="AL10" s="302"/>
      <c r="AM10" s="302">
        <v>100</v>
      </c>
      <c r="AN10" s="302"/>
      <c r="AO10" s="302"/>
      <c r="AP10" s="302"/>
      <c r="AQ10" s="302"/>
      <c r="AR10" s="302"/>
      <c r="AS10" s="299"/>
      <c r="AT10" s="299">
        <f t="shared" si="6"/>
        <v>0</v>
      </c>
      <c r="AU10" s="303">
        <f t="shared" si="7"/>
        <v>190</v>
      </c>
      <c r="AV10" s="329">
        <f t="shared" si="8"/>
        <v>6842.1</v>
      </c>
      <c r="AW10" s="297"/>
      <c r="AX10" s="297">
        <v>517.5</v>
      </c>
      <c r="AY10" s="301"/>
      <c r="AZ10" s="301"/>
      <c r="BA10" s="301"/>
      <c r="BB10" s="330"/>
      <c r="BC10" s="297">
        <v>10</v>
      </c>
      <c r="BD10" s="301"/>
      <c r="BE10" s="300">
        <f t="shared" si="9"/>
        <v>6324.6</v>
      </c>
      <c r="BF10" s="297">
        <f>VLOOKUP(E10,[6]工资发放表!$D$1:$X$65536,21,0)</f>
        <v>0</v>
      </c>
      <c r="BG10" s="337">
        <f t="shared" si="10"/>
        <v>6314.6</v>
      </c>
      <c r="BH10" s="300">
        <f>IFERROR(VLOOKUP('12部门提供工资附表主表'!E10,工时对!A:E,5,0),0)</f>
        <v>39.130000000000003</v>
      </c>
      <c r="BI10" s="336">
        <f>VLOOKUP(E10,金蝶!D:AC,26,0)</f>
        <v>0</v>
      </c>
      <c r="BJ10" s="281">
        <f>VLOOKUP(E10,金蝶!D:S,16,0)</f>
        <v>6842.1</v>
      </c>
      <c r="BK10" s="281">
        <f t="shared" si="13"/>
        <v>0</v>
      </c>
      <c r="BL10" s="281">
        <f>VLOOKUP(E10,金蝶!D:Z,23,0)</f>
        <v>6314.6</v>
      </c>
      <c r="BM10" s="281">
        <f t="shared" si="14"/>
        <v>0</v>
      </c>
      <c r="BN10" s="281">
        <f>VLOOKUP(E10,金蝶!D:Z,17,0)</f>
        <v>0</v>
      </c>
      <c r="BO10" s="339">
        <f t="shared" si="15"/>
        <v>0</v>
      </c>
      <c r="BP10" s="281">
        <f>VLOOKUP(E10,金蝶!D:Z,18,0)</f>
        <v>517.5</v>
      </c>
      <c r="BQ10" s="531">
        <f t="shared" si="16"/>
        <v>0</v>
      </c>
      <c r="BR10" s="281">
        <f>VLOOKUP(E10,金蝶!D:Z,19,0)</f>
        <v>0</v>
      </c>
      <c r="BS10" s="340">
        <f t="shared" si="17"/>
        <v>0</v>
      </c>
      <c r="BT10" s="281">
        <f>VLOOKUP(E10,金蝶!D:Z,20,0)</f>
        <v>10</v>
      </c>
      <c r="BU10" s="281">
        <f t="shared" si="18"/>
        <v>0</v>
      </c>
      <c r="BV10" s="281">
        <f>VLOOKUP(E10,金蝶!D:Z,21,0)</f>
        <v>0</v>
      </c>
      <c r="BW10" s="339">
        <f t="shared" si="19"/>
        <v>0</v>
      </c>
      <c r="BX10" s="768">
        <f>IFERROR(VLOOKUP(G10,无加班费!A:B,2,0),0)</f>
        <v>0</v>
      </c>
    </row>
    <row r="11" spans="1:76" hidden="1">
      <c r="A11" s="516" t="s">
        <v>1862</v>
      </c>
      <c r="B11" s="285">
        <f t="shared" si="0"/>
        <v>0</v>
      </c>
      <c r="C11" s="286" t="str">
        <f>VLOOKUP(E11,员工信息4!C:D,2,0)</f>
        <v>郭艳玲</v>
      </c>
      <c r="D11" s="102" t="str">
        <f>IF(C11=G11,"一致","不一致")</f>
        <v>一致</v>
      </c>
      <c r="E11" s="288" t="str">
        <f>INDEX(员工信息4!C:C,MATCH('12部门提供工资附表主表'!I11,员工信息4!F:F,0))</f>
        <v>8928</v>
      </c>
      <c r="F11" s="289" t="str">
        <f>IFERROR(VLOOKUP('12部门提供工资附表主表'!E11,员工信息4!C:G,5,0),"")</f>
        <v>接插件车间</v>
      </c>
      <c r="G11" s="152" t="s">
        <v>2977</v>
      </c>
      <c r="H11" s="288" t="s">
        <v>2978</v>
      </c>
      <c r="I11" s="500" t="str">
        <f t="shared" si="12"/>
        <v>郭艳玲332</v>
      </c>
      <c r="J11" s="289" t="s">
        <v>4707</v>
      </c>
      <c r="K11" s="296"/>
      <c r="L11" s="301"/>
      <c r="M11" s="302">
        <v>37</v>
      </c>
      <c r="N11" s="302"/>
      <c r="O11" s="302"/>
      <c r="P11" s="302">
        <v>165</v>
      </c>
      <c r="Q11" s="303">
        <f t="shared" si="1"/>
        <v>6105</v>
      </c>
      <c r="R11" s="302"/>
      <c r="S11" s="316">
        <f t="shared" si="2"/>
        <v>6105</v>
      </c>
      <c r="T11" s="297"/>
      <c r="U11" s="313">
        <f t="shared" si="3"/>
        <v>0</v>
      </c>
      <c r="V11" s="313"/>
      <c r="W11" s="315"/>
      <c r="X11" s="317"/>
      <c r="Y11" s="314">
        <f t="shared" si="4"/>
        <v>6105</v>
      </c>
      <c r="Z11" s="314"/>
      <c r="AA11" s="301"/>
      <c r="AB11" s="301"/>
      <c r="AC11" s="325">
        <f t="shared" si="5"/>
        <v>0</v>
      </c>
      <c r="AD11" s="302">
        <v>0</v>
      </c>
      <c r="AE11" s="302"/>
      <c r="AF11" s="302"/>
      <c r="AG11" s="302"/>
      <c r="AH11" s="302"/>
      <c r="AI11" s="302"/>
      <c r="AJ11" s="302"/>
      <c r="AK11" s="302"/>
      <c r="AL11" s="302"/>
      <c r="AM11" s="302">
        <v>0</v>
      </c>
      <c r="AN11" s="302"/>
      <c r="AO11" s="302">
        <v>5</v>
      </c>
      <c r="AP11" s="302">
        <v>4</v>
      </c>
      <c r="AQ11" s="302"/>
      <c r="AR11" s="302"/>
      <c r="AS11" s="299"/>
      <c r="AT11" s="299">
        <f t="shared" si="6"/>
        <v>4</v>
      </c>
      <c r="AU11" s="303">
        <f t="shared" si="7"/>
        <v>5</v>
      </c>
      <c r="AV11" s="329">
        <f t="shared" si="8"/>
        <v>6106</v>
      </c>
      <c r="AW11" s="297"/>
      <c r="AX11" s="297">
        <v>517.5</v>
      </c>
      <c r="AY11" s="301"/>
      <c r="AZ11" s="301"/>
      <c r="BA11" s="301"/>
      <c r="BB11" s="330"/>
      <c r="BC11" s="297"/>
      <c r="BD11" s="301"/>
      <c r="BE11" s="300">
        <f t="shared" si="9"/>
        <v>5588.5</v>
      </c>
      <c r="BF11" s="297">
        <f>VLOOKUP(E11,[6]工资发放表!$D$1:$X$65536,21,0)</f>
        <v>0</v>
      </c>
      <c r="BG11" s="337">
        <f t="shared" si="10"/>
        <v>5588.5</v>
      </c>
      <c r="BH11" s="300">
        <f>IFERROR(VLOOKUP('12部门提供工资附表主表'!E11,工时对!A:E,5,0),0)</f>
        <v>37</v>
      </c>
      <c r="BI11" s="336">
        <f>VLOOKUP(E11,金蝶!D:AC,26,0)</f>
        <v>0</v>
      </c>
      <c r="BJ11" s="281">
        <f>VLOOKUP(E11,金蝶!D:S,16,0)</f>
        <v>6106</v>
      </c>
      <c r="BK11" s="281">
        <f t="shared" si="13"/>
        <v>0</v>
      </c>
      <c r="BL11" s="281">
        <f>VLOOKUP(E11,金蝶!D:Z,23,0)</f>
        <v>5588.5</v>
      </c>
      <c r="BM11" s="281">
        <f t="shared" si="14"/>
        <v>0</v>
      </c>
      <c r="BN11" s="281">
        <f>VLOOKUP(E11,金蝶!D:Z,17,0)</f>
        <v>0</v>
      </c>
      <c r="BO11" s="339">
        <f t="shared" si="15"/>
        <v>0</v>
      </c>
      <c r="BP11" s="281">
        <f>VLOOKUP(E11,金蝶!D:Z,18,0)</f>
        <v>517.5</v>
      </c>
      <c r="BQ11" s="531">
        <f t="shared" si="16"/>
        <v>0</v>
      </c>
      <c r="BR11" s="281">
        <f>VLOOKUP(E11,金蝶!D:Z,19,0)</f>
        <v>0</v>
      </c>
      <c r="BS11" s="340">
        <f t="shared" si="17"/>
        <v>0</v>
      </c>
      <c r="BT11" s="281">
        <f>VLOOKUP(E11,金蝶!D:Z,20,0)</f>
        <v>0</v>
      </c>
      <c r="BU11" s="281">
        <f t="shared" si="18"/>
        <v>0</v>
      </c>
      <c r="BV11" s="281">
        <f>VLOOKUP(E11,金蝶!D:Z,21,0)</f>
        <v>0</v>
      </c>
      <c r="BW11" s="339">
        <f t="shared" si="19"/>
        <v>0</v>
      </c>
      <c r="BX11" s="768">
        <f>IFERROR(VLOOKUP(G11,无加班费!A:B,2,0),0)</f>
        <v>0</v>
      </c>
    </row>
    <row r="12" spans="1:76" hidden="1">
      <c r="A12" s="516" t="s">
        <v>3386</v>
      </c>
      <c r="B12" s="285">
        <f t="shared" si="0"/>
        <v>0</v>
      </c>
      <c r="C12" s="286" t="str">
        <f>VLOOKUP(E12,员工信息4!C:D,2,0)</f>
        <v>晁艳芹</v>
      </c>
      <c r="D12" s="102" t="str">
        <f>IF(C12=G12,"一致","不一致")</f>
        <v>一致</v>
      </c>
      <c r="E12" s="288" t="str">
        <f>INDEX(员工信息4!C:C,MATCH('12部门提供工资附表主表'!I12,员工信息4!F:F,0))</f>
        <v>3413</v>
      </c>
      <c r="F12" s="289" t="str">
        <f>IFERROR(VLOOKUP('12部门提供工资附表主表'!E12,员工信息4!C:G,5,0),"")</f>
        <v>接插件车间</v>
      </c>
      <c r="G12" s="152" t="s">
        <v>1002</v>
      </c>
      <c r="H12" s="288" t="s">
        <v>1003</v>
      </c>
      <c r="I12" s="500" t="str">
        <f t="shared" si="12"/>
        <v>晁艳芹270</v>
      </c>
      <c r="J12" s="289" t="s">
        <v>4707</v>
      </c>
      <c r="K12" s="296"/>
      <c r="L12" s="301"/>
      <c r="M12" s="302">
        <v>39.75</v>
      </c>
      <c r="N12" s="302"/>
      <c r="O12" s="302"/>
      <c r="P12" s="302">
        <v>175</v>
      </c>
      <c r="Q12" s="303">
        <f t="shared" si="1"/>
        <v>6956.25</v>
      </c>
      <c r="R12" s="302"/>
      <c r="S12" s="316">
        <f t="shared" si="2"/>
        <v>6956.25</v>
      </c>
      <c r="T12" s="297"/>
      <c r="U12" s="313">
        <f t="shared" si="3"/>
        <v>0</v>
      </c>
      <c r="V12" s="313"/>
      <c r="W12" s="315"/>
      <c r="X12" s="317"/>
      <c r="Y12" s="314">
        <f t="shared" si="4"/>
        <v>6956.25</v>
      </c>
      <c r="Z12" s="314"/>
      <c r="AA12" s="301"/>
      <c r="AB12" s="301"/>
      <c r="AC12" s="325">
        <f t="shared" si="5"/>
        <v>0</v>
      </c>
      <c r="AD12" s="302">
        <v>40</v>
      </c>
      <c r="AE12" s="302"/>
      <c r="AF12" s="302"/>
      <c r="AG12" s="302"/>
      <c r="AH12" s="302"/>
      <c r="AI12" s="302"/>
      <c r="AJ12" s="302"/>
      <c r="AK12" s="302"/>
      <c r="AL12" s="302"/>
      <c r="AM12" s="302">
        <v>200</v>
      </c>
      <c r="AN12" s="302"/>
      <c r="AO12" s="302"/>
      <c r="AP12" s="302"/>
      <c r="AQ12" s="302"/>
      <c r="AR12" s="302"/>
      <c r="AS12" s="299"/>
      <c r="AT12" s="299">
        <f t="shared" si="6"/>
        <v>0</v>
      </c>
      <c r="AU12" s="303">
        <f t="shared" si="7"/>
        <v>240</v>
      </c>
      <c r="AV12" s="329">
        <f t="shared" si="8"/>
        <v>7196.25</v>
      </c>
      <c r="AW12" s="297"/>
      <c r="AX12" s="297">
        <v>517.5</v>
      </c>
      <c r="AY12" s="301"/>
      <c r="AZ12" s="301"/>
      <c r="BA12" s="301"/>
      <c r="BB12" s="330"/>
      <c r="BC12" s="297">
        <v>10</v>
      </c>
      <c r="BD12" s="301"/>
      <c r="BE12" s="300">
        <f t="shared" si="9"/>
        <v>6678.75</v>
      </c>
      <c r="BF12" s="297">
        <f>VLOOKUP(E12,[6]工资发放表!$D$1:$X$65536,21,0)</f>
        <v>0</v>
      </c>
      <c r="BG12" s="337">
        <f t="shared" si="10"/>
        <v>6668.75</v>
      </c>
      <c r="BH12" s="300">
        <f>IFERROR(VLOOKUP('12部门提供工资附表主表'!E12,工时对!A:E,5,0),0)</f>
        <v>39.75</v>
      </c>
      <c r="BI12" s="336">
        <f>VLOOKUP(E12,金蝶!D:AC,26,0)</f>
        <v>0</v>
      </c>
      <c r="BJ12" s="281">
        <f>VLOOKUP(E12,金蝶!D:S,16,0)</f>
        <v>7196.25</v>
      </c>
      <c r="BK12" s="281">
        <f t="shared" si="13"/>
        <v>0</v>
      </c>
      <c r="BL12" s="281">
        <f>VLOOKUP(E12,金蝶!D:Z,23,0)</f>
        <v>6668.75</v>
      </c>
      <c r="BM12" s="281">
        <f t="shared" si="14"/>
        <v>0</v>
      </c>
      <c r="BN12" s="281">
        <f>VLOOKUP(E12,金蝶!D:Z,17,0)</f>
        <v>0</v>
      </c>
      <c r="BO12" s="339">
        <f t="shared" si="15"/>
        <v>0</v>
      </c>
      <c r="BP12" s="281">
        <f>VLOOKUP(E12,金蝶!D:Z,18,0)</f>
        <v>517.5</v>
      </c>
      <c r="BQ12" s="531">
        <f t="shared" si="16"/>
        <v>0</v>
      </c>
      <c r="BR12" s="281">
        <f>VLOOKUP(E12,金蝶!D:Z,19,0)</f>
        <v>0</v>
      </c>
      <c r="BS12" s="340">
        <f t="shared" si="17"/>
        <v>0</v>
      </c>
      <c r="BT12" s="281">
        <f>VLOOKUP(E12,金蝶!D:Z,20,0)</f>
        <v>10</v>
      </c>
      <c r="BU12" s="281">
        <f t="shared" si="18"/>
        <v>0</v>
      </c>
      <c r="BV12" s="281">
        <f>VLOOKUP(E12,金蝶!D:Z,21,0)</f>
        <v>0</v>
      </c>
      <c r="BW12" s="339">
        <f t="shared" si="19"/>
        <v>0</v>
      </c>
      <c r="BX12" s="768">
        <f>IFERROR(VLOOKUP(G12,无加班费!A:B,2,0),0)</f>
        <v>0</v>
      </c>
    </row>
    <row r="13" spans="1:76" hidden="1">
      <c r="A13" s="516" t="s">
        <v>2034</v>
      </c>
      <c r="B13" s="285">
        <f t="shared" si="0"/>
        <v>0</v>
      </c>
      <c r="C13" s="286" t="str">
        <f>VLOOKUP(E13,员工信息4!C:D,2,0)</f>
        <v>胡林喜</v>
      </c>
      <c r="D13" s="102" t="str">
        <f>IF(C13=G13,"一致","不一致")</f>
        <v>一致</v>
      </c>
      <c r="E13" s="288" t="str">
        <f>INDEX(员工信息4!C:C,MATCH('12部门提供工资附表主表'!I13,员工信息4!F:F,0))</f>
        <v>3388</v>
      </c>
      <c r="F13" s="289" t="str">
        <f>IFERROR(VLOOKUP('12部门提供工资附表主表'!E13,员工信息4!C:G,5,0),"")</f>
        <v>接插件车间</v>
      </c>
      <c r="G13" s="152" t="s">
        <v>992</v>
      </c>
      <c r="H13" s="288" t="s">
        <v>993</v>
      </c>
      <c r="I13" s="500" t="str">
        <f t="shared" si="12"/>
        <v>胡林喜507</v>
      </c>
      <c r="J13" s="289" t="s">
        <v>4707</v>
      </c>
      <c r="K13" s="296"/>
      <c r="L13" s="301"/>
      <c r="M13" s="302">
        <v>41.75</v>
      </c>
      <c r="N13" s="302"/>
      <c r="O13" s="302"/>
      <c r="P13" s="302">
        <v>150</v>
      </c>
      <c r="Q13" s="303">
        <f t="shared" si="1"/>
        <v>6262.5</v>
      </c>
      <c r="R13" s="302"/>
      <c r="S13" s="316">
        <f t="shared" si="2"/>
        <v>6262.5</v>
      </c>
      <c r="T13" s="297"/>
      <c r="U13" s="313">
        <f t="shared" si="3"/>
        <v>0</v>
      </c>
      <c r="V13" s="313"/>
      <c r="W13" s="317"/>
      <c r="X13" s="317"/>
      <c r="Y13" s="314">
        <f t="shared" si="4"/>
        <v>6262.5</v>
      </c>
      <c r="Z13" s="314"/>
      <c r="AA13" s="301"/>
      <c r="AB13" s="301"/>
      <c r="AC13" s="325">
        <f t="shared" si="5"/>
        <v>0</v>
      </c>
      <c r="AD13" s="302">
        <v>40</v>
      </c>
      <c r="AE13" s="302"/>
      <c r="AF13" s="302"/>
      <c r="AG13" s="302"/>
      <c r="AH13" s="302"/>
      <c r="AI13" s="302"/>
      <c r="AJ13" s="302"/>
      <c r="AK13" s="302"/>
      <c r="AL13" s="302"/>
      <c r="AM13" s="302">
        <v>200</v>
      </c>
      <c r="AN13" s="302"/>
      <c r="AO13" s="302"/>
      <c r="AP13" s="302">
        <v>12</v>
      </c>
      <c r="AQ13" s="302"/>
      <c r="AR13" s="302"/>
      <c r="AS13" s="299"/>
      <c r="AT13" s="299">
        <f t="shared" si="6"/>
        <v>12</v>
      </c>
      <c r="AU13" s="303">
        <f t="shared" si="7"/>
        <v>240</v>
      </c>
      <c r="AV13" s="329">
        <f t="shared" si="8"/>
        <v>6490.5</v>
      </c>
      <c r="AW13" s="297"/>
      <c r="AX13" s="297">
        <v>517.5</v>
      </c>
      <c r="AY13" s="301"/>
      <c r="AZ13" s="301"/>
      <c r="BA13" s="301"/>
      <c r="BB13" s="330"/>
      <c r="BC13" s="297"/>
      <c r="BD13" s="301"/>
      <c r="BE13" s="300">
        <f t="shared" si="9"/>
        <v>5973</v>
      </c>
      <c r="BF13" s="297">
        <f>VLOOKUP(E13,[6]工资发放表!$D$1:$X$65536,21,0)</f>
        <v>0</v>
      </c>
      <c r="BG13" s="337">
        <f t="shared" si="10"/>
        <v>5973</v>
      </c>
      <c r="BH13" s="300">
        <f>IFERROR(VLOOKUP('12部门提供工资附表主表'!E13,工时对!A:E,5,0),0)</f>
        <v>41.75</v>
      </c>
      <c r="BI13" s="336">
        <f>VLOOKUP(E13,金蝶!D:AC,26,0)</f>
        <v>0</v>
      </c>
      <c r="BJ13" s="281">
        <f>VLOOKUP(E13,金蝶!D:S,16,0)</f>
        <v>6490.5</v>
      </c>
      <c r="BK13" s="281">
        <f t="shared" si="13"/>
        <v>0</v>
      </c>
      <c r="BL13" s="281">
        <f>VLOOKUP(E13,金蝶!D:Z,23,0)</f>
        <v>5973</v>
      </c>
      <c r="BM13" s="281">
        <f t="shared" si="14"/>
        <v>0</v>
      </c>
      <c r="BN13" s="281">
        <f>VLOOKUP(E13,金蝶!D:Z,17,0)</f>
        <v>0</v>
      </c>
      <c r="BO13" s="339">
        <f t="shared" si="15"/>
        <v>0</v>
      </c>
      <c r="BP13" s="281">
        <f>VLOOKUP(E13,金蝶!D:Z,18,0)</f>
        <v>517.5</v>
      </c>
      <c r="BQ13" s="531">
        <f t="shared" si="16"/>
        <v>0</v>
      </c>
      <c r="BR13" s="281">
        <f>VLOOKUP(E13,金蝶!D:Z,19,0)</f>
        <v>0</v>
      </c>
      <c r="BS13" s="340">
        <f t="shared" si="17"/>
        <v>0</v>
      </c>
      <c r="BT13" s="281">
        <f>VLOOKUP(E13,金蝶!D:Z,20,0)</f>
        <v>0</v>
      </c>
      <c r="BU13" s="281">
        <f t="shared" si="18"/>
        <v>0</v>
      </c>
      <c r="BV13" s="281">
        <f>VLOOKUP(E13,金蝶!D:Z,21,0)</f>
        <v>0</v>
      </c>
      <c r="BW13" s="339">
        <f t="shared" si="19"/>
        <v>0</v>
      </c>
      <c r="BX13" s="768">
        <f>IFERROR(VLOOKUP(G13,无加班费!A:B,2,0),0)</f>
        <v>0</v>
      </c>
    </row>
    <row r="14" spans="1:76" hidden="1">
      <c r="A14" s="516" t="s">
        <v>2071</v>
      </c>
      <c r="B14" s="285">
        <f t="shared" si="0"/>
        <v>0</v>
      </c>
      <c r="C14" s="286" t="str">
        <f>VLOOKUP(E14,员工信息4!C:D,2,0)</f>
        <v>李会彬</v>
      </c>
      <c r="D14" s="102" t="str">
        <f t="shared" ref="D14:D19" si="20">IF(C14=G14,"一致","不一致")</f>
        <v>一致</v>
      </c>
      <c r="E14" s="288" t="str">
        <f>INDEX(员工信息4!C:C,MATCH('12部门提供工资附表主表'!I14,员工信息4!F:F,0))</f>
        <v>5001</v>
      </c>
      <c r="F14" s="289" t="str">
        <f>IFERROR(VLOOKUP('12部门提供工资附表主表'!E14,员工信息4!C:G,5,0),"")</f>
        <v>发运部</v>
      </c>
      <c r="G14" s="152" t="s">
        <v>459</v>
      </c>
      <c r="H14" s="288" t="s">
        <v>460</v>
      </c>
      <c r="I14" s="500" t="str">
        <f t="shared" si="12"/>
        <v>李会彬397</v>
      </c>
      <c r="J14" s="289" t="s">
        <v>455</v>
      </c>
      <c r="K14" s="296"/>
      <c r="L14" s="301"/>
      <c r="M14" s="302">
        <v>45.75</v>
      </c>
      <c r="N14" s="302"/>
      <c r="O14" s="302"/>
      <c r="P14" s="302">
        <v>190</v>
      </c>
      <c r="Q14" s="303">
        <f t="shared" ref="Q14:Q44" si="21">IF(O14&gt;0,O14,M14*P14)</f>
        <v>8692.5</v>
      </c>
      <c r="R14" s="302"/>
      <c r="S14" s="316">
        <f t="shared" ref="S14:S40" si="22">Q14+R14</f>
        <v>8692.5</v>
      </c>
      <c r="T14" s="297"/>
      <c r="U14" s="313">
        <f t="shared" ref="U14:U66" si="23">T14*N14</f>
        <v>0</v>
      </c>
      <c r="V14" s="313"/>
      <c r="W14" s="315"/>
      <c r="X14" s="315"/>
      <c r="Y14" s="314">
        <f t="shared" ref="Y14:Y65" si="24">S14+U14+W14+X14</f>
        <v>8692.5</v>
      </c>
      <c r="Z14" s="314"/>
      <c r="AA14" s="301"/>
      <c r="AB14" s="301"/>
      <c r="AC14" s="325">
        <f t="shared" si="5"/>
        <v>0</v>
      </c>
      <c r="AD14" s="302">
        <v>200</v>
      </c>
      <c r="AE14" s="302"/>
      <c r="AF14" s="302"/>
      <c r="AG14" s="302"/>
      <c r="AH14" s="302"/>
      <c r="AI14" s="302"/>
      <c r="AJ14" s="302"/>
      <c r="AK14" s="302"/>
      <c r="AL14" s="302"/>
      <c r="AM14" s="302">
        <v>200</v>
      </c>
      <c r="AN14" s="302"/>
      <c r="AO14" s="302"/>
      <c r="AP14" s="302"/>
      <c r="AQ14" s="302"/>
      <c r="AR14" s="302"/>
      <c r="AS14" s="299"/>
      <c r="AT14" s="299">
        <f t="shared" ref="AT14:AT66" si="25">SUM(AP14:AS14)</f>
        <v>0</v>
      </c>
      <c r="AU14" s="303">
        <f t="shared" ref="AU14:AU66" si="26">SUM(AD14:AO14)</f>
        <v>400</v>
      </c>
      <c r="AV14" s="329">
        <f t="shared" si="8"/>
        <v>9092.5</v>
      </c>
      <c r="AW14" s="297"/>
      <c r="AX14" s="297">
        <v>517.5</v>
      </c>
      <c r="AY14" s="301"/>
      <c r="AZ14" s="301"/>
      <c r="BA14" s="301"/>
      <c r="BB14" s="330"/>
      <c r="BC14" s="297">
        <v>10</v>
      </c>
      <c r="BD14" s="301"/>
      <c r="BE14" s="300">
        <f t="shared" ref="BE14:BE64" si="27">AV14-AX14-BB14</f>
        <v>8575</v>
      </c>
      <c r="BF14" s="297">
        <f>VLOOKUP(E14,[6]工资发放表!$D$1:$X$65536,21,0)</f>
        <v>107.25</v>
      </c>
      <c r="BG14" s="337">
        <f t="shared" ref="BG14:BG43" si="28">BE14-BF14+AW14-BC14</f>
        <v>8457.75</v>
      </c>
      <c r="BH14" s="300">
        <f>IFERROR(VLOOKUP('12部门提供工资附表主表'!E14,工时对!A:E,5,0),0)</f>
        <v>45.75</v>
      </c>
      <c r="BI14" s="336">
        <f>VLOOKUP(E14,金蝶!D:AC,26,0)</f>
        <v>0</v>
      </c>
      <c r="BJ14" s="281">
        <f>VLOOKUP(E14,金蝶!D:S,16,0)</f>
        <v>9092.5</v>
      </c>
      <c r="BK14" s="281">
        <f t="shared" si="13"/>
        <v>0</v>
      </c>
      <c r="BL14" s="281">
        <f>VLOOKUP(E14,金蝶!D:Z,23,0)</f>
        <v>8457.75</v>
      </c>
      <c r="BM14" s="281">
        <f t="shared" si="14"/>
        <v>0</v>
      </c>
      <c r="BN14" s="281">
        <f>VLOOKUP(E14,金蝶!D:Z,17,0)</f>
        <v>0</v>
      </c>
      <c r="BO14" s="339">
        <f t="shared" si="15"/>
        <v>0</v>
      </c>
      <c r="BP14" s="281">
        <f>VLOOKUP(E14,金蝶!D:Z,18,0)</f>
        <v>517.5</v>
      </c>
      <c r="BQ14" s="531">
        <f t="shared" si="16"/>
        <v>0</v>
      </c>
      <c r="BR14" s="281">
        <f>VLOOKUP(E14,金蝶!D:Z,19,0)</f>
        <v>0</v>
      </c>
      <c r="BS14" s="340">
        <f t="shared" si="17"/>
        <v>0</v>
      </c>
      <c r="BT14" s="281">
        <f>VLOOKUP(E14,金蝶!D:Z,20,0)</f>
        <v>10</v>
      </c>
      <c r="BU14" s="281">
        <f t="shared" si="18"/>
        <v>0</v>
      </c>
      <c r="BV14" s="281">
        <f>VLOOKUP(E14,金蝶!D:Z,21,0)</f>
        <v>107.25</v>
      </c>
      <c r="BW14" s="339">
        <f t="shared" si="19"/>
        <v>0</v>
      </c>
      <c r="BX14" s="768">
        <f>IFERROR(VLOOKUP(G14,无加班费!A:B,2,0),0)</f>
        <v>0</v>
      </c>
    </row>
    <row r="15" spans="1:76" hidden="1">
      <c r="A15" s="516" t="s">
        <v>2810</v>
      </c>
      <c r="B15" s="285">
        <f t="shared" si="0"/>
        <v>0</v>
      </c>
      <c r="C15" s="286" t="str">
        <f>VLOOKUP(E15,员工信息4!C:D,2,0)</f>
        <v>顾建锋</v>
      </c>
      <c r="D15" s="102" t="str">
        <f t="shared" si="20"/>
        <v>一致</v>
      </c>
      <c r="E15" s="288" t="str">
        <f>INDEX(员工信息4!C:C,MATCH('12部门提供工资附表主表'!I15,员工信息4!F:F,0))</f>
        <v>5002</v>
      </c>
      <c r="F15" s="289" t="str">
        <f>IFERROR(VLOOKUP('12部门提供工资附表主表'!E15,员工信息4!C:G,5,0),"")</f>
        <v>发运部</v>
      </c>
      <c r="G15" s="152" t="s">
        <v>464</v>
      </c>
      <c r="H15" s="288" t="s">
        <v>465</v>
      </c>
      <c r="I15" s="500" t="str">
        <f t="shared" si="12"/>
        <v>顾建锋224</v>
      </c>
      <c r="J15" s="289" t="s">
        <v>455</v>
      </c>
      <c r="K15" s="304"/>
      <c r="L15" s="301"/>
      <c r="M15" s="302">
        <v>49</v>
      </c>
      <c r="N15" s="302"/>
      <c r="O15" s="302"/>
      <c r="P15" s="302">
        <v>180</v>
      </c>
      <c r="Q15" s="303">
        <f t="shared" si="21"/>
        <v>8820</v>
      </c>
      <c r="R15" s="302"/>
      <c r="S15" s="316">
        <f t="shared" si="22"/>
        <v>8820</v>
      </c>
      <c r="T15" s="297"/>
      <c r="U15" s="313">
        <f t="shared" si="23"/>
        <v>0</v>
      </c>
      <c r="V15" s="313"/>
      <c r="W15" s="306"/>
      <c r="X15" s="306"/>
      <c r="Y15" s="314">
        <f t="shared" si="24"/>
        <v>8820</v>
      </c>
      <c r="Z15" s="314"/>
      <c r="AA15" s="301"/>
      <c r="AB15" s="301"/>
      <c r="AC15" s="325">
        <f t="shared" si="5"/>
        <v>0</v>
      </c>
      <c r="AD15" s="302">
        <v>180</v>
      </c>
      <c r="AE15" s="302"/>
      <c r="AF15" s="302"/>
      <c r="AG15" s="302"/>
      <c r="AH15" s="302"/>
      <c r="AI15" s="302"/>
      <c r="AJ15" s="302"/>
      <c r="AK15" s="302"/>
      <c r="AL15" s="302"/>
      <c r="AM15" s="302">
        <v>200</v>
      </c>
      <c r="AN15" s="302"/>
      <c r="AO15" s="302"/>
      <c r="AP15" s="302"/>
      <c r="AQ15" s="302"/>
      <c r="AR15" s="302"/>
      <c r="AS15" s="299"/>
      <c r="AT15" s="299">
        <f t="shared" si="25"/>
        <v>0</v>
      </c>
      <c r="AU15" s="303">
        <f t="shared" si="26"/>
        <v>380</v>
      </c>
      <c r="AV15" s="329">
        <f t="shared" si="8"/>
        <v>9200</v>
      </c>
      <c r="AW15" s="297"/>
      <c r="AX15" s="297">
        <v>517.5</v>
      </c>
      <c r="AY15" s="301"/>
      <c r="AZ15" s="301"/>
      <c r="BA15" s="301"/>
      <c r="BB15" s="330">
        <f>VLOOKUP(E15,公积金!A:D,4,0)</f>
        <v>254</v>
      </c>
      <c r="BC15" s="297">
        <v>10</v>
      </c>
      <c r="BD15" s="301"/>
      <c r="BE15" s="300">
        <f t="shared" si="27"/>
        <v>8428.5</v>
      </c>
      <c r="BF15" s="297">
        <f>VLOOKUP(E15,[6]工资发放表!$D$1:$X$65536,21,0)</f>
        <v>42.85</v>
      </c>
      <c r="BG15" s="337">
        <f t="shared" si="28"/>
        <v>8375.65</v>
      </c>
      <c r="BH15" s="300">
        <f>IFERROR(VLOOKUP('12部门提供工资附表主表'!E15,工时对!A:E,5,0),0)</f>
        <v>49</v>
      </c>
      <c r="BI15" s="336">
        <f>VLOOKUP(E15,金蝶!D:AC,26,0)</f>
        <v>0</v>
      </c>
      <c r="BJ15" s="281">
        <f>VLOOKUP(E15,金蝶!D:S,16,0)</f>
        <v>9200</v>
      </c>
      <c r="BK15" s="281">
        <f t="shared" si="13"/>
        <v>0</v>
      </c>
      <c r="BL15" s="281">
        <f>VLOOKUP(E15,金蝶!D:Z,23,0)</f>
        <v>8375.65</v>
      </c>
      <c r="BM15" s="281">
        <f t="shared" si="14"/>
        <v>0</v>
      </c>
      <c r="BN15" s="281">
        <f>VLOOKUP(E15,金蝶!D:Z,17,0)</f>
        <v>0</v>
      </c>
      <c r="BO15" s="339">
        <f t="shared" si="15"/>
        <v>0</v>
      </c>
      <c r="BP15" s="281">
        <f>VLOOKUP(E15,金蝶!D:Z,18,0)</f>
        <v>517.5</v>
      </c>
      <c r="BQ15" s="531">
        <f t="shared" si="16"/>
        <v>0</v>
      </c>
      <c r="BR15" s="281">
        <f>VLOOKUP(E15,金蝶!D:Z,19,0)</f>
        <v>254</v>
      </c>
      <c r="BS15" s="340">
        <f t="shared" si="17"/>
        <v>0</v>
      </c>
      <c r="BT15" s="281">
        <f>VLOOKUP(E15,金蝶!D:Z,20,0)</f>
        <v>10</v>
      </c>
      <c r="BU15" s="281">
        <f t="shared" si="18"/>
        <v>0</v>
      </c>
      <c r="BV15" s="281">
        <f>VLOOKUP(E15,金蝶!D:Z,21,0)</f>
        <v>42.85</v>
      </c>
      <c r="BW15" s="339">
        <f t="shared" si="19"/>
        <v>0</v>
      </c>
      <c r="BX15" s="768">
        <f>IFERROR(VLOOKUP(G15,无加班费!A:B,2,0),0)</f>
        <v>0</v>
      </c>
    </row>
    <row r="16" spans="1:76" hidden="1">
      <c r="A16" s="516" t="s">
        <v>2257</v>
      </c>
      <c r="B16" s="285">
        <f t="shared" si="0"/>
        <v>0</v>
      </c>
      <c r="C16" s="286" t="str">
        <f>VLOOKUP(E16,员工信息4!C:D,2,0)</f>
        <v>严中华</v>
      </c>
      <c r="D16" s="102" t="str">
        <f t="shared" si="20"/>
        <v>一致</v>
      </c>
      <c r="E16" s="288" t="str">
        <f>INDEX(员工信息4!C:C,MATCH('12部门提供工资附表主表'!I16,员工信息4!F:F,0))</f>
        <v>5005</v>
      </c>
      <c r="F16" s="289" t="str">
        <f>IFERROR(VLOOKUP('12部门提供工资附表主表'!E16,员工信息4!C:G,5,0),"")</f>
        <v>发运部</v>
      </c>
      <c r="G16" s="152" t="s">
        <v>474</v>
      </c>
      <c r="H16" s="288" t="s">
        <v>475</v>
      </c>
      <c r="I16" s="500" t="str">
        <f t="shared" si="12"/>
        <v>严中华380</v>
      </c>
      <c r="J16" s="289" t="s">
        <v>455</v>
      </c>
      <c r="K16" s="304"/>
      <c r="L16" s="301"/>
      <c r="M16" s="302">
        <v>44.75</v>
      </c>
      <c r="N16" s="302"/>
      <c r="O16" s="302"/>
      <c r="P16" s="302">
        <v>190</v>
      </c>
      <c r="Q16" s="303">
        <f t="shared" si="21"/>
        <v>8502.5</v>
      </c>
      <c r="R16" s="302"/>
      <c r="S16" s="316">
        <f t="shared" si="22"/>
        <v>8502.5</v>
      </c>
      <c r="T16" s="297"/>
      <c r="U16" s="313">
        <f t="shared" si="23"/>
        <v>0</v>
      </c>
      <c r="V16" s="313"/>
      <c r="W16" s="306"/>
      <c r="X16" s="306"/>
      <c r="Y16" s="314">
        <f t="shared" si="24"/>
        <v>8502.5</v>
      </c>
      <c r="Z16" s="314"/>
      <c r="AA16" s="301"/>
      <c r="AB16" s="301"/>
      <c r="AC16" s="325">
        <f t="shared" si="5"/>
        <v>0</v>
      </c>
      <c r="AD16" s="302">
        <v>100</v>
      </c>
      <c r="AE16" s="302"/>
      <c r="AF16" s="302"/>
      <c r="AG16" s="302"/>
      <c r="AH16" s="302"/>
      <c r="AI16" s="302"/>
      <c r="AJ16" s="302"/>
      <c r="AK16" s="302"/>
      <c r="AL16" s="302"/>
      <c r="AM16" s="302">
        <v>200</v>
      </c>
      <c r="AN16" s="302"/>
      <c r="AO16" s="302"/>
      <c r="AP16" s="302"/>
      <c r="AQ16" s="302"/>
      <c r="AR16" s="302"/>
      <c r="AS16" s="299"/>
      <c r="AT16" s="299">
        <f t="shared" si="25"/>
        <v>0</v>
      </c>
      <c r="AU16" s="303">
        <f t="shared" si="26"/>
        <v>300</v>
      </c>
      <c r="AV16" s="329">
        <f t="shared" si="8"/>
        <v>8802.5</v>
      </c>
      <c r="AW16" s="297"/>
      <c r="AX16" s="297">
        <v>517.5</v>
      </c>
      <c r="AY16" s="301"/>
      <c r="AZ16" s="301"/>
      <c r="BA16" s="301"/>
      <c r="BB16" s="330"/>
      <c r="BC16" s="297">
        <v>10</v>
      </c>
      <c r="BD16" s="301"/>
      <c r="BE16" s="300">
        <f t="shared" si="27"/>
        <v>8285</v>
      </c>
      <c r="BF16" s="297">
        <f>VLOOKUP(E16,[6]工资发放表!$D$1:$X$65536,21,0)</f>
        <v>98.55</v>
      </c>
      <c r="BG16" s="337">
        <f t="shared" si="28"/>
        <v>8176.45</v>
      </c>
      <c r="BH16" s="300">
        <f>IFERROR(VLOOKUP('12部门提供工资附表主表'!E16,工时对!A:E,5,0),0)</f>
        <v>44.75</v>
      </c>
      <c r="BI16" s="336">
        <f>VLOOKUP(E16,金蝶!D:AC,26,0)</f>
        <v>0</v>
      </c>
      <c r="BJ16" s="281">
        <f>VLOOKUP(E16,金蝶!D:S,16,0)</f>
        <v>8802.5</v>
      </c>
      <c r="BK16" s="281">
        <f t="shared" si="13"/>
        <v>0</v>
      </c>
      <c r="BL16" s="281">
        <f>VLOOKUP(E16,金蝶!D:Z,23,0)</f>
        <v>8176.45</v>
      </c>
      <c r="BM16" s="281">
        <f t="shared" si="14"/>
        <v>0</v>
      </c>
      <c r="BN16" s="281">
        <f>VLOOKUP(E16,金蝶!D:Z,17,0)</f>
        <v>0</v>
      </c>
      <c r="BO16" s="339">
        <f t="shared" si="15"/>
        <v>0</v>
      </c>
      <c r="BP16" s="281">
        <f>VLOOKUP(E16,金蝶!D:Z,18,0)</f>
        <v>517.5</v>
      </c>
      <c r="BQ16" s="531">
        <f t="shared" si="16"/>
        <v>0</v>
      </c>
      <c r="BR16" s="281">
        <f>VLOOKUP(E16,金蝶!D:Z,19,0)</f>
        <v>0</v>
      </c>
      <c r="BS16" s="340">
        <f t="shared" si="17"/>
        <v>0</v>
      </c>
      <c r="BT16" s="281">
        <f>VLOOKUP(E16,金蝶!D:Z,20,0)</f>
        <v>10</v>
      </c>
      <c r="BU16" s="281">
        <f t="shared" si="18"/>
        <v>0</v>
      </c>
      <c r="BV16" s="281">
        <f>VLOOKUP(E16,金蝶!D:Z,21,0)</f>
        <v>98.55</v>
      </c>
      <c r="BW16" s="339">
        <f t="shared" si="19"/>
        <v>0</v>
      </c>
      <c r="BX16" s="768">
        <f>IFERROR(VLOOKUP(G16,无加班费!A:B,2,0),0)</f>
        <v>0</v>
      </c>
    </row>
    <row r="17" spans="1:76" hidden="1">
      <c r="A17" s="516" t="s">
        <v>2722</v>
      </c>
      <c r="B17" s="285">
        <f t="shared" si="0"/>
        <v>0</v>
      </c>
      <c r="C17" s="286" t="str">
        <f>VLOOKUP(E17,员工信息4!C:D,2,0)</f>
        <v>杨玉红</v>
      </c>
      <c r="D17" s="102" t="str">
        <f t="shared" si="20"/>
        <v>一致</v>
      </c>
      <c r="E17" s="288" t="str">
        <f>INDEX(员工信息4!C:C,MATCH('12部门提供工资附表主表'!I17,员工信息4!F:F,0))</f>
        <v>5007</v>
      </c>
      <c r="F17" s="289" t="str">
        <f>IFERROR(VLOOKUP('12部门提供工资附表主表'!E17,员工信息4!C:G,5,0),"")</f>
        <v>发运部</v>
      </c>
      <c r="G17" s="152" t="s">
        <v>479</v>
      </c>
      <c r="H17" s="288" t="s">
        <v>480</v>
      </c>
      <c r="I17" s="500" t="str">
        <f t="shared" si="12"/>
        <v>杨玉红237</v>
      </c>
      <c r="J17" s="289" t="s">
        <v>455</v>
      </c>
      <c r="K17" s="301"/>
      <c r="L17" s="301"/>
      <c r="M17" s="302">
        <v>40.75</v>
      </c>
      <c r="N17" s="302"/>
      <c r="O17" s="302"/>
      <c r="P17" s="302">
        <v>185</v>
      </c>
      <c r="Q17" s="303">
        <f t="shared" si="21"/>
        <v>7538.75</v>
      </c>
      <c r="R17" s="302"/>
      <c r="S17" s="316">
        <f t="shared" si="22"/>
        <v>7538.75</v>
      </c>
      <c r="T17" s="301"/>
      <c r="U17" s="313">
        <f t="shared" si="23"/>
        <v>0</v>
      </c>
      <c r="V17" s="313"/>
      <c r="W17" s="306"/>
      <c r="X17" s="306"/>
      <c r="Y17" s="314">
        <f t="shared" si="24"/>
        <v>7538.75</v>
      </c>
      <c r="Z17" s="314"/>
      <c r="AA17" s="301"/>
      <c r="AB17" s="301"/>
      <c r="AC17" s="325">
        <f t="shared" si="5"/>
        <v>0</v>
      </c>
      <c r="AD17" s="302">
        <v>120</v>
      </c>
      <c r="AE17" s="302"/>
      <c r="AF17" s="302"/>
      <c r="AG17" s="302"/>
      <c r="AH17" s="302"/>
      <c r="AI17" s="302"/>
      <c r="AJ17" s="302"/>
      <c r="AK17" s="302"/>
      <c r="AL17" s="302"/>
      <c r="AM17" s="302">
        <v>200</v>
      </c>
      <c r="AN17" s="302"/>
      <c r="AO17" s="302"/>
      <c r="AP17" s="302"/>
      <c r="AQ17" s="302"/>
      <c r="AR17" s="302"/>
      <c r="AS17" s="299"/>
      <c r="AT17" s="299">
        <f t="shared" si="25"/>
        <v>0</v>
      </c>
      <c r="AU17" s="303">
        <f t="shared" si="26"/>
        <v>320</v>
      </c>
      <c r="AV17" s="329">
        <f t="shared" si="8"/>
        <v>7858.75</v>
      </c>
      <c r="AW17" s="297"/>
      <c r="AX17" s="297">
        <v>517.5</v>
      </c>
      <c r="AY17" s="301"/>
      <c r="AZ17" s="301"/>
      <c r="BA17" s="301"/>
      <c r="BB17" s="330"/>
      <c r="BC17" s="297">
        <v>10</v>
      </c>
      <c r="BD17" s="301"/>
      <c r="BE17" s="300">
        <f t="shared" si="27"/>
        <v>7341.25</v>
      </c>
      <c r="BF17" s="297">
        <f>VLOOKUP(E17,[6]工资发放表!$D$1:$X$65536,21,0)</f>
        <v>0</v>
      </c>
      <c r="BG17" s="337">
        <f t="shared" si="28"/>
        <v>7331.25</v>
      </c>
      <c r="BH17" s="300">
        <f>IFERROR(VLOOKUP('12部门提供工资附表主表'!E17,工时对!A:E,5,0),0)</f>
        <v>40.75</v>
      </c>
      <c r="BI17" s="336">
        <f>VLOOKUP(E17,金蝶!D:AC,26,0)</f>
        <v>0</v>
      </c>
      <c r="BJ17" s="281">
        <f>VLOOKUP(E17,金蝶!D:S,16,0)</f>
        <v>7858.75</v>
      </c>
      <c r="BK17" s="281">
        <f t="shared" si="13"/>
        <v>0</v>
      </c>
      <c r="BL17" s="281">
        <f>VLOOKUP(E17,金蝶!D:Z,23,0)</f>
        <v>7331.25</v>
      </c>
      <c r="BM17" s="281">
        <f t="shared" si="14"/>
        <v>0</v>
      </c>
      <c r="BN17" s="281">
        <f>VLOOKUP(E17,金蝶!D:Z,17,0)</f>
        <v>0</v>
      </c>
      <c r="BO17" s="339">
        <f t="shared" si="15"/>
        <v>0</v>
      </c>
      <c r="BP17" s="281">
        <f>VLOOKUP(E17,金蝶!D:Z,18,0)</f>
        <v>517.5</v>
      </c>
      <c r="BQ17" s="531">
        <f t="shared" si="16"/>
        <v>0</v>
      </c>
      <c r="BR17" s="281">
        <f>VLOOKUP(E17,金蝶!D:Z,19,0)</f>
        <v>0</v>
      </c>
      <c r="BS17" s="340">
        <f t="shared" si="17"/>
        <v>0</v>
      </c>
      <c r="BT17" s="281">
        <f>VLOOKUP(E17,金蝶!D:Z,20,0)</f>
        <v>10</v>
      </c>
      <c r="BU17" s="281">
        <f t="shared" si="18"/>
        <v>0</v>
      </c>
      <c r="BV17" s="281">
        <f>VLOOKUP(E17,金蝶!D:Z,21,0)</f>
        <v>0</v>
      </c>
      <c r="BW17" s="339">
        <f t="shared" si="19"/>
        <v>0</v>
      </c>
      <c r="BX17" s="768">
        <f>IFERROR(VLOOKUP(G17,无加班费!A:B,2,0),0)</f>
        <v>0</v>
      </c>
    </row>
    <row r="18" spans="1:76" hidden="1">
      <c r="A18" s="516" t="s">
        <v>2962</v>
      </c>
      <c r="B18" s="285">
        <f t="shared" si="0"/>
        <v>0</v>
      </c>
      <c r="C18" s="286" t="str">
        <f>VLOOKUP(E18,员工信息4!C:D,2,0)</f>
        <v>杨刚</v>
      </c>
      <c r="D18" s="291" t="str">
        <f t="shared" si="20"/>
        <v>一致</v>
      </c>
      <c r="E18" s="288" t="str">
        <f>INDEX(员工信息4!C:C,MATCH('12部门提供工资附表主表'!I18,员工信息4!F:F,0))</f>
        <v>5008</v>
      </c>
      <c r="F18" s="289" t="str">
        <f>IFERROR(VLOOKUP('12部门提供工资附表主表'!E18,员工信息4!C:G,5,0),"")</f>
        <v>发运部</v>
      </c>
      <c r="G18" s="152" t="s">
        <v>484</v>
      </c>
      <c r="H18" s="288" t="s">
        <v>485</v>
      </c>
      <c r="I18" s="500" t="str">
        <f t="shared" si="12"/>
        <v>杨刚513</v>
      </c>
      <c r="J18" s="289" t="s">
        <v>455</v>
      </c>
      <c r="K18" s="301"/>
      <c r="L18" s="301"/>
      <c r="M18" s="302">
        <v>44.38</v>
      </c>
      <c r="N18" s="302"/>
      <c r="O18" s="302"/>
      <c r="P18" s="302">
        <v>185</v>
      </c>
      <c r="Q18" s="303">
        <f t="shared" si="21"/>
        <v>8210.3000000000011</v>
      </c>
      <c r="R18" s="302"/>
      <c r="S18" s="316">
        <f t="shared" si="22"/>
        <v>8210.3000000000011</v>
      </c>
      <c r="T18" s="301"/>
      <c r="U18" s="313">
        <f t="shared" si="23"/>
        <v>0</v>
      </c>
      <c r="V18" s="313"/>
      <c r="W18" s="306"/>
      <c r="X18" s="306"/>
      <c r="Y18" s="314">
        <f t="shared" si="24"/>
        <v>8210.3000000000011</v>
      </c>
      <c r="Z18" s="314"/>
      <c r="AA18" s="301"/>
      <c r="AB18" s="301"/>
      <c r="AC18" s="325">
        <f t="shared" si="5"/>
        <v>0</v>
      </c>
      <c r="AD18" s="302">
        <v>100</v>
      </c>
      <c r="AE18" s="302"/>
      <c r="AF18" s="302"/>
      <c r="AG18" s="302"/>
      <c r="AH18" s="302"/>
      <c r="AI18" s="302"/>
      <c r="AJ18" s="302"/>
      <c r="AK18" s="302"/>
      <c r="AL18" s="302"/>
      <c r="AM18" s="302">
        <v>200</v>
      </c>
      <c r="AN18" s="302"/>
      <c r="AO18" s="302"/>
      <c r="AP18" s="302"/>
      <c r="AQ18" s="302"/>
      <c r="AR18" s="302"/>
      <c r="AS18" s="299"/>
      <c r="AT18" s="299">
        <f t="shared" si="25"/>
        <v>0</v>
      </c>
      <c r="AU18" s="303">
        <f t="shared" si="26"/>
        <v>300</v>
      </c>
      <c r="AV18" s="329">
        <f t="shared" si="8"/>
        <v>8510.3000000000011</v>
      </c>
      <c r="AW18" s="297"/>
      <c r="AX18" s="297">
        <v>517.5</v>
      </c>
      <c r="AY18" s="301"/>
      <c r="AZ18" s="301"/>
      <c r="BA18" s="301"/>
      <c r="BB18" s="330"/>
      <c r="BC18" s="297">
        <v>10</v>
      </c>
      <c r="BD18" s="301"/>
      <c r="BE18" s="300">
        <f t="shared" si="27"/>
        <v>7992.8000000000011</v>
      </c>
      <c r="BF18" s="297">
        <f>VLOOKUP(E18,[6]工资发放表!$D$1:$X$65536,21,0)</f>
        <v>89.78</v>
      </c>
      <c r="BG18" s="337">
        <f t="shared" si="28"/>
        <v>7893.0200000000013</v>
      </c>
      <c r="BH18" s="300">
        <f>IFERROR(VLOOKUP('12部门提供工资附表主表'!E18,工时对!A:E,5,0),0)</f>
        <v>44.38</v>
      </c>
      <c r="BI18" s="336">
        <f>VLOOKUP(E18,金蝶!D:AC,26,0)</f>
        <v>0</v>
      </c>
      <c r="BJ18" s="281">
        <f>VLOOKUP(E18,金蝶!D:S,16,0)</f>
        <v>8510.2999999999993</v>
      </c>
      <c r="BK18" s="281">
        <f t="shared" si="13"/>
        <v>0</v>
      </c>
      <c r="BL18" s="281">
        <f>VLOOKUP(E18,金蝶!D:Z,23,0)</f>
        <v>7893.02</v>
      </c>
      <c r="BM18" s="281">
        <f t="shared" si="14"/>
        <v>0</v>
      </c>
      <c r="BN18" s="281">
        <f>VLOOKUP(E18,金蝶!D:Z,17,0)</f>
        <v>0</v>
      </c>
      <c r="BO18" s="339">
        <f t="shared" si="15"/>
        <v>0</v>
      </c>
      <c r="BP18" s="281">
        <f>VLOOKUP(E18,金蝶!D:Z,18,0)</f>
        <v>517.5</v>
      </c>
      <c r="BQ18" s="531">
        <f t="shared" si="16"/>
        <v>0</v>
      </c>
      <c r="BR18" s="281">
        <f>VLOOKUP(E18,金蝶!D:Z,19,0)</f>
        <v>0</v>
      </c>
      <c r="BS18" s="340">
        <f t="shared" si="17"/>
        <v>0</v>
      </c>
      <c r="BT18" s="281">
        <f>VLOOKUP(E18,金蝶!D:Z,20,0)</f>
        <v>10</v>
      </c>
      <c r="BU18" s="281">
        <f t="shared" si="18"/>
        <v>0</v>
      </c>
      <c r="BV18" s="281">
        <f>VLOOKUP(E18,金蝶!D:Z,21,0)</f>
        <v>89.78</v>
      </c>
      <c r="BW18" s="339">
        <f t="shared" si="19"/>
        <v>0</v>
      </c>
      <c r="BX18" s="768">
        <f>IFERROR(VLOOKUP(G18,无加班费!A:B,2,0),0)</f>
        <v>0</v>
      </c>
    </row>
    <row r="19" spans="1:76" hidden="1">
      <c r="A19" s="516" t="s">
        <v>4730</v>
      </c>
      <c r="B19" s="285">
        <f t="shared" si="0"/>
        <v>0</v>
      </c>
      <c r="C19" s="286" t="str">
        <f>VLOOKUP(E19,员工信息4!C:D,2,0)</f>
        <v>刘正帅</v>
      </c>
      <c r="D19" s="102" t="str">
        <f t="shared" si="20"/>
        <v>一致</v>
      </c>
      <c r="E19" s="288" t="str">
        <f>INDEX(员工信息4!C:C,MATCH('12部门提供工资附表主表'!I19,员工信息4!F:F,0))</f>
        <v>8252</v>
      </c>
      <c r="F19" s="289" t="str">
        <f>IFERROR(VLOOKUP('12部门提供工资附表主表'!E19,员工信息4!C:G,5,0),"")</f>
        <v>发运部</v>
      </c>
      <c r="G19" s="152" t="s">
        <v>505</v>
      </c>
      <c r="H19" s="288" t="s">
        <v>506</v>
      </c>
      <c r="I19" s="500" t="str">
        <f t="shared" si="12"/>
        <v>刘正帅118</v>
      </c>
      <c r="J19" s="289" t="s">
        <v>455</v>
      </c>
      <c r="K19" s="301"/>
      <c r="L19" s="301"/>
      <c r="M19" s="302">
        <v>40.75</v>
      </c>
      <c r="N19" s="302"/>
      <c r="O19" s="302"/>
      <c r="P19" s="302">
        <v>170</v>
      </c>
      <c r="Q19" s="303">
        <f t="shared" si="21"/>
        <v>6927.5</v>
      </c>
      <c r="R19" s="302"/>
      <c r="S19" s="316">
        <f t="shared" si="22"/>
        <v>6927.5</v>
      </c>
      <c r="T19" s="301"/>
      <c r="U19" s="313">
        <f t="shared" si="23"/>
        <v>0</v>
      </c>
      <c r="V19" s="313"/>
      <c r="W19" s="306"/>
      <c r="X19" s="306"/>
      <c r="Y19" s="314">
        <f t="shared" si="24"/>
        <v>6927.5</v>
      </c>
      <c r="Z19" s="314"/>
      <c r="AA19" s="301"/>
      <c r="AB19" s="301"/>
      <c r="AC19" s="325">
        <f t="shared" si="5"/>
        <v>0</v>
      </c>
      <c r="AD19" s="302">
        <v>40</v>
      </c>
      <c r="AE19" s="302"/>
      <c r="AF19" s="302"/>
      <c r="AG19" s="302"/>
      <c r="AH19" s="302"/>
      <c r="AI19" s="302"/>
      <c r="AJ19" s="302"/>
      <c r="AK19" s="302"/>
      <c r="AL19" s="302"/>
      <c r="AM19" s="302">
        <v>200</v>
      </c>
      <c r="AN19" s="302"/>
      <c r="AO19" s="302"/>
      <c r="AP19" s="302"/>
      <c r="AQ19" s="302"/>
      <c r="AR19" s="302"/>
      <c r="AS19" s="299"/>
      <c r="AT19" s="299">
        <f t="shared" si="25"/>
        <v>0</v>
      </c>
      <c r="AU19" s="303">
        <f t="shared" si="26"/>
        <v>240</v>
      </c>
      <c r="AV19" s="329">
        <f t="shared" si="8"/>
        <v>7167.5</v>
      </c>
      <c r="AW19" s="297"/>
      <c r="AX19" s="297">
        <v>517.5</v>
      </c>
      <c r="AY19" s="301"/>
      <c r="AZ19" s="301"/>
      <c r="BA19" s="301"/>
      <c r="BB19" s="330"/>
      <c r="BC19" s="297"/>
      <c r="BD19" s="301"/>
      <c r="BE19" s="300">
        <f t="shared" si="27"/>
        <v>6650</v>
      </c>
      <c r="BF19" s="297">
        <f>VLOOKUP(E19,[6]工资发放表!$D$1:$X$65536,21,0)</f>
        <v>49.5</v>
      </c>
      <c r="BG19" s="337">
        <f t="shared" si="28"/>
        <v>6600.5</v>
      </c>
      <c r="BH19" s="300">
        <f>IFERROR(VLOOKUP('12部门提供工资附表主表'!E19,工时对!A:E,5,0),0)</f>
        <v>40.75</v>
      </c>
      <c r="BI19" s="336">
        <f>VLOOKUP(E19,金蝶!D:AC,26,0)</f>
        <v>0</v>
      </c>
      <c r="BJ19" s="281">
        <f>VLOOKUP(E19,金蝶!D:S,16,0)</f>
        <v>7167.5</v>
      </c>
      <c r="BK19" s="281">
        <f t="shared" si="13"/>
        <v>0</v>
      </c>
      <c r="BL19" s="281">
        <f>VLOOKUP(E19,金蝶!D:Z,23,0)</f>
        <v>6600.5</v>
      </c>
      <c r="BM19" s="281">
        <f t="shared" si="14"/>
        <v>0</v>
      </c>
      <c r="BN19" s="281">
        <f>VLOOKUP(E19,金蝶!D:Z,17,0)</f>
        <v>0</v>
      </c>
      <c r="BO19" s="339">
        <f t="shared" si="15"/>
        <v>0</v>
      </c>
      <c r="BP19" s="281">
        <f>VLOOKUP(E19,金蝶!D:Z,18,0)</f>
        <v>517.5</v>
      </c>
      <c r="BQ19" s="531">
        <f t="shared" si="16"/>
        <v>0</v>
      </c>
      <c r="BR19" s="281">
        <f>VLOOKUP(E19,金蝶!D:Z,19,0)</f>
        <v>0</v>
      </c>
      <c r="BS19" s="340">
        <f t="shared" si="17"/>
        <v>0</v>
      </c>
      <c r="BT19" s="281">
        <f>VLOOKUP(E19,金蝶!D:Z,20,0)</f>
        <v>0</v>
      </c>
      <c r="BU19" s="281">
        <f t="shared" si="18"/>
        <v>0</v>
      </c>
      <c r="BV19" s="281">
        <f>VLOOKUP(E19,金蝶!D:Z,21,0)</f>
        <v>49.5</v>
      </c>
      <c r="BW19" s="339">
        <f t="shared" si="19"/>
        <v>0</v>
      </c>
      <c r="BX19" s="768">
        <f>IFERROR(VLOOKUP(G19,无加班费!A:B,2,0),0)</f>
        <v>0</v>
      </c>
    </row>
    <row r="20" spans="1:76" hidden="1">
      <c r="A20" s="516" t="s">
        <v>3018</v>
      </c>
      <c r="B20" s="285">
        <f t="shared" si="0"/>
        <v>0</v>
      </c>
      <c r="C20" s="286" t="str">
        <f>VLOOKUP(E20,员工信息4!C:D,2,0)</f>
        <v>王元宏</v>
      </c>
      <c r="D20" s="102" t="str">
        <f t="shared" ref="D20:D37" si="29">IF(C20=G20,"一致","不一致")</f>
        <v>一致</v>
      </c>
      <c r="E20" s="288" t="str">
        <f>INDEX(员工信息4!C:C,MATCH('12部门提供工资附表主表'!I20,员工信息4!F:F,0))</f>
        <v>5003</v>
      </c>
      <c r="F20" s="289" t="str">
        <f>IFERROR(VLOOKUP('12部门提供工资附表主表'!E20,员工信息4!C:G,5,0),"")</f>
        <v>发运部</v>
      </c>
      <c r="G20" s="152" t="s">
        <v>469</v>
      </c>
      <c r="H20" s="288" t="s">
        <v>470</v>
      </c>
      <c r="I20" s="500" t="str">
        <f t="shared" si="12"/>
        <v>王元宏383</v>
      </c>
      <c r="J20" s="289" t="s">
        <v>455</v>
      </c>
      <c r="K20" s="301"/>
      <c r="L20" s="301"/>
      <c r="M20" s="302">
        <v>40</v>
      </c>
      <c r="N20" s="302"/>
      <c r="O20" s="302"/>
      <c r="P20" s="302">
        <v>170</v>
      </c>
      <c r="Q20" s="303">
        <f t="shared" si="21"/>
        <v>6800</v>
      </c>
      <c r="R20" s="302"/>
      <c r="S20" s="316">
        <f t="shared" si="22"/>
        <v>6800</v>
      </c>
      <c r="T20" s="301"/>
      <c r="U20" s="313">
        <f t="shared" si="23"/>
        <v>0</v>
      </c>
      <c r="V20" s="313"/>
      <c r="W20" s="306"/>
      <c r="X20" s="306"/>
      <c r="Y20" s="314">
        <f t="shared" si="24"/>
        <v>6800</v>
      </c>
      <c r="Z20" s="314"/>
      <c r="AA20" s="301"/>
      <c r="AB20" s="301"/>
      <c r="AC20" s="325">
        <f t="shared" si="5"/>
        <v>0</v>
      </c>
      <c r="AD20" s="302">
        <v>40</v>
      </c>
      <c r="AE20" s="302"/>
      <c r="AF20" s="302"/>
      <c r="AG20" s="302"/>
      <c r="AH20" s="302"/>
      <c r="AI20" s="302"/>
      <c r="AJ20" s="302"/>
      <c r="AK20" s="302"/>
      <c r="AL20" s="302"/>
      <c r="AM20" s="302">
        <v>200</v>
      </c>
      <c r="AN20" s="302"/>
      <c r="AO20" s="302"/>
      <c r="AP20" s="302"/>
      <c r="AQ20" s="302"/>
      <c r="AR20" s="302"/>
      <c r="AS20" s="299"/>
      <c r="AT20" s="299">
        <f t="shared" si="25"/>
        <v>0</v>
      </c>
      <c r="AU20" s="303">
        <f t="shared" si="26"/>
        <v>240</v>
      </c>
      <c r="AV20" s="329">
        <f t="shared" si="8"/>
        <v>7040</v>
      </c>
      <c r="AW20" s="297"/>
      <c r="AX20" s="297">
        <v>517.5</v>
      </c>
      <c r="AY20" s="301"/>
      <c r="AZ20" s="301"/>
      <c r="BA20" s="301"/>
      <c r="BB20" s="330"/>
      <c r="BC20" s="297"/>
      <c r="BD20" s="301"/>
      <c r="BE20" s="300">
        <f t="shared" si="27"/>
        <v>6522.5</v>
      </c>
      <c r="BF20" s="297">
        <f>VLOOKUP(E20,[6]工资发放表!$D$1:$X$65536,21,0)</f>
        <v>0</v>
      </c>
      <c r="BG20" s="337">
        <f t="shared" si="28"/>
        <v>6522.5</v>
      </c>
      <c r="BH20" s="300">
        <f>IFERROR(VLOOKUP('12部门提供工资附表主表'!E20,工时对!A:E,5,0),0)</f>
        <v>40</v>
      </c>
      <c r="BI20" s="336">
        <f>VLOOKUP(E20,金蝶!D:AC,26,0)</f>
        <v>0</v>
      </c>
      <c r="BJ20" s="281">
        <f>VLOOKUP(E20,金蝶!D:S,16,0)</f>
        <v>7040</v>
      </c>
      <c r="BK20" s="281">
        <f t="shared" si="13"/>
        <v>0</v>
      </c>
      <c r="BL20" s="281">
        <f>VLOOKUP(E20,金蝶!D:Z,23,0)</f>
        <v>6522.5</v>
      </c>
      <c r="BM20" s="281">
        <f t="shared" si="14"/>
        <v>0</v>
      </c>
      <c r="BN20" s="281">
        <f>VLOOKUP(E20,金蝶!D:Z,17,0)</f>
        <v>0</v>
      </c>
      <c r="BO20" s="339">
        <f t="shared" si="15"/>
        <v>0</v>
      </c>
      <c r="BP20" s="281">
        <f>VLOOKUP(E20,金蝶!D:Z,18,0)</f>
        <v>517.5</v>
      </c>
      <c r="BQ20" s="531">
        <f t="shared" si="16"/>
        <v>0</v>
      </c>
      <c r="BR20" s="281">
        <f>VLOOKUP(E20,金蝶!D:Z,19,0)</f>
        <v>0</v>
      </c>
      <c r="BS20" s="340">
        <f t="shared" si="17"/>
        <v>0</v>
      </c>
      <c r="BT20" s="281">
        <f>VLOOKUP(E20,金蝶!D:Z,20,0)</f>
        <v>0</v>
      </c>
      <c r="BU20" s="281">
        <f t="shared" si="18"/>
        <v>0</v>
      </c>
      <c r="BV20" s="281">
        <f>VLOOKUP(E20,金蝶!D:Z,21,0)</f>
        <v>0</v>
      </c>
      <c r="BW20" s="339">
        <f t="shared" si="19"/>
        <v>0</v>
      </c>
      <c r="BX20" s="768">
        <f>IFERROR(VLOOKUP(G20,无加班费!A:B,2,0),0)</f>
        <v>0</v>
      </c>
    </row>
    <row r="21" spans="1:76" hidden="1">
      <c r="A21" s="516" t="s">
        <v>1963</v>
      </c>
      <c r="B21" s="285">
        <f t="shared" si="0"/>
        <v>0</v>
      </c>
      <c r="C21" s="286" t="str">
        <f>VLOOKUP(E21,员工信息4!C:D,2,0)</f>
        <v>李兴元</v>
      </c>
      <c r="D21" s="102" t="str">
        <f t="shared" si="29"/>
        <v>一致</v>
      </c>
      <c r="E21" s="288" t="str">
        <f>INDEX(员工信息4!C:C,MATCH('12部门提供工资附表主表'!I21,员工信息4!F:F,0))</f>
        <v>7307</v>
      </c>
      <c r="F21" s="289" t="str">
        <f>IFERROR(VLOOKUP('12部门提供工资附表主表'!E21,员工信息4!C:G,5,0),"")</f>
        <v>加工车间</v>
      </c>
      <c r="G21" s="152" t="s">
        <v>453</v>
      </c>
      <c r="H21" s="288" t="s">
        <v>454</v>
      </c>
      <c r="I21" s="500" t="str">
        <f t="shared" si="12"/>
        <v>李兴元679</v>
      </c>
      <c r="J21" s="289" t="s">
        <v>455</v>
      </c>
      <c r="K21" s="301"/>
      <c r="L21" s="301"/>
      <c r="M21" s="302">
        <v>37.5</v>
      </c>
      <c r="N21" s="302"/>
      <c r="O21" s="302"/>
      <c r="P21" s="302">
        <v>180</v>
      </c>
      <c r="Q21" s="303">
        <f t="shared" si="21"/>
        <v>6750</v>
      </c>
      <c r="R21" s="302"/>
      <c r="S21" s="316">
        <f t="shared" si="22"/>
        <v>6750</v>
      </c>
      <c r="T21" s="301"/>
      <c r="U21" s="313">
        <f t="shared" si="23"/>
        <v>0</v>
      </c>
      <c r="V21" s="313"/>
      <c r="W21" s="306"/>
      <c r="X21" s="306"/>
      <c r="Y21" s="314">
        <f t="shared" si="24"/>
        <v>6750</v>
      </c>
      <c r="Z21" s="314"/>
      <c r="AA21" s="301"/>
      <c r="AB21" s="301"/>
      <c r="AC21" s="325">
        <f t="shared" si="5"/>
        <v>0</v>
      </c>
      <c r="AD21" s="302">
        <v>40</v>
      </c>
      <c r="AE21" s="302"/>
      <c r="AF21" s="302">
        <v>400</v>
      </c>
      <c r="AG21" s="302"/>
      <c r="AH21" s="302"/>
      <c r="AI21" s="302"/>
      <c r="AJ21" s="302"/>
      <c r="AK21" s="302"/>
      <c r="AL21" s="302"/>
      <c r="AM21" s="302">
        <v>200</v>
      </c>
      <c r="AN21" s="302"/>
      <c r="AO21" s="302"/>
      <c r="AP21" s="302"/>
      <c r="AQ21" s="302"/>
      <c r="AR21" s="302"/>
      <c r="AS21" s="299"/>
      <c r="AT21" s="299">
        <f t="shared" si="25"/>
        <v>0</v>
      </c>
      <c r="AU21" s="303">
        <f t="shared" si="26"/>
        <v>640</v>
      </c>
      <c r="AV21" s="329">
        <f t="shared" si="8"/>
        <v>7390</v>
      </c>
      <c r="AW21" s="297"/>
      <c r="AX21" s="297">
        <v>517.5</v>
      </c>
      <c r="AY21" s="301"/>
      <c r="AZ21" s="301"/>
      <c r="BA21" s="301"/>
      <c r="BB21" s="330"/>
      <c r="BC21" s="297"/>
      <c r="BD21" s="301"/>
      <c r="BE21" s="300">
        <f t="shared" si="27"/>
        <v>6872.5</v>
      </c>
      <c r="BF21" s="297">
        <f>VLOOKUP(E21,[6]工资发放表!$D$1:$X$65536,21,0)</f>
        <v>56.18</v>
      </c>
      <c r="BG21" s="337">
        <f t="shared" si="28"/>
        <v>6816.32</v>
      </c>
      <c r="BH21" s="300">
        <f>IFERROR(VLOOKUP('12部门提供工资附表主表'!E21,工时对!A:E,5,0),0)</f>
        <v>37.5</v>
      </c>
      <c r="BI21" s="336">
        <f>VLOOKUP(E21,金蝶!D:AC,26,0)</f>
        <v>0</v>
      </c>
      <c r="BJ21" s="281">
        <f>VLOOKUP(E21,金蝶!D:S,16,0)</f>
        <v>7390</v>
      </c>
      <c r="BK21" s="281">
        <f t="shared" si="13"/>
        <v>0</v>
      </c>
      <c r="BL21" s="281">
        <f>VLOOKUP(E21,金蝶!D:Z,23,0)</f>
        <v>6816.32</v>
      </c>
      <c r="BM21" s="281">
        <f t="shared" si="14"/>
        <v>0</v>
      </c>
      <c r="BN21" s="281">
        <f>VLOOKUP(E21,金蝶!D:Z,17,0)</f>
        <v>0</v>
      </c>
      <c r="BO21" s="339">
        <f t="shared" si="15"/>
        <v>0</v>
      </c>
      <c r="BP21" s="281">
        <f>VLOOKUP(E21,金蝶!D:Z,18,0)</f>
        <v>517.5</v>
      </c>
      <c r="BQ21" s="531">
        <f t="shared" si="16"/>
        <v>0</v>
      </c>
      <c r="BR21" s="281">
        <f>VLOOKUP(E21,金蝶!D:Z,19,0)</f>
        <v>0</v>
      </c>
      <c r="BS21" s="340">
        <f t="shared" si="17"/>
        <v>0</v>
      </c>
      <c r="BT21" s="281">
        <f>VLOOKUP(E21,金蝶!D:Z,20,0)</f>
        <v>0</v>
      </c>
      <c r="BU21" s="281">
        <f t="shared" si="18"/>
        <v>0</v>
      </c>
      <c r="BV21" s="281">
        <f>VLOOKUP(E21,金蝶!D:Z,21,0)</f>
        <v>56.18</v>
      </c>
      <c r="BW21" s="339">
        <f t="shared" si="19"/>
        <v>0</v>
      </c>
      <c r="BX21" s="768">
        <f>IFERROR(VLOOKUP(G21,无加班费!A:B,2,0),0)</f>
        <v>0</v>
      </c>
    </row>
    <row r="22" spans="1:76" hidden="1">
      <c r="A22" s="516" t="s">
        <v>2968</v>
      </c>
      <c r="B22" s="285">
        <f t="shared" si="0"/>
        <v>0</v>
      </c>
      <c r="C22" s="286" t="str">
        <f>VLOOKUP(E22,员工信息4!C:D,2,0)</f>
        <v>李小雷</v>
      </c>
      <c r="D22" s="102" t="str">
        <f t="shared" si="29"/>
        <v>一致</v>
      </c>
      <c r="E22" s="288" t="str">
        <f>INDEX(员工信息4!C:C,MATCH('12部门提供工资附表主表'!I22,员工信息4!F:F,0))</f>
        <v>3801</v>
      </c>
      <c r="F22" s="289" t="str">
        <f>IFERROR(VLOOKUP('12部门提供工资附表主表'!E22,员工信息4!C:G,5,0),"")</f>
        <v>开线车间</v>
      </c>
      <c r="G22" s="152" t="s">
        <v>1185</v>
      </c>
      <c r="H22" s="288" t="s">
        <v>1186</v>
      </c>
      <c r="I22" s="500" t="str">
        <f t="shared" si="12"/>
        <v>李小雷280</v>
      </c>
      <c r="J22" s="289" t="s">
        <v>455</v>
      </c>
      <c r="K22" s="301"/>
      <c r="L22" s="301"/>
      <c r="M22" s="302">
        <v>25.88</v>
      </c>
      <c r="N22" s="302"/>
      <c r="O22" s="302"/>
      <c r="P22" s="302">
        <v>170</v>
      </c>
      <c r="Q22" s="303">
        <f t="shared" si="21"/>
        <v>4399.5999999999995</v>
      </c>
      <c r="R22" s="302"/>
      <c r="S22" s="316">
        <f t="shared" si="22"/>
        <v>4399.5999999999995</v>
      </c>
      <c r="T22" s="301"/>
      <c r="U22" s="313">
        <f t="shared" si="23"/>
        <v>0</v>
      </c>
      <c r="V22" s="313"/>
      <c r="W22" s="306"/>
      <c r="X22" s="306"/>
      <c r="Y22" s="314">
        <f t="shared" si="24"/>
        <v>4399.5999999999995</v>
      </c>
      <c r="Z22" s="318"/>
      <c r="AA22" s="301"/>
      <c r="AB22" s="301"/>
      <c r="AC22" s="325">
        <f t="shared" si="5"/>
        <v>0</v>
      </c>
      <c r="AD22" s="302">
        <v>120</v>
      </c>
      <c r="AE22" s="302"/>
      <c r="AF22" s="302"/>
      <c r="AG22" s="302"/>
      <c r="AH22" s="302"/>
      <c r="AI22" s="302"/>
      <c r="AJ22" s="302"/>
      <c r="AK22" s="302"/>
      <c r="AL22" s="302"/>
      <c r="AM22" s="302"/>
      <c r="AN22" s="302"/>
      <c r="AO22" s="302"/>
      <c r="AP22" s="302"/>
      <c r="AQ22" s="302"/>
      <c r="AR22" s="302"/>
      <c r="AS22" s="299"/>
      <c r="AT22" s="299">
        <f t="shared" si="25"/>
        <v>0</v>
      </c>
      <c r="AU22" s="303">
        <f t="shared" si="26"/>
        <v>120</v>
      </c>
      <c r="AV22" s="329">
        <f t="shared" si="8"/>
        <v>4519.5999999999995</v>
      </c>
      <c r="AW22" s="297"/>
      <c r="AX22" s="297">
        <v>517.5</v>
      </c>
      <c r="AY22" s="301"/>
      <c r="AZ22" s="301"/>
      <c r="BA22" s="301"/>
      <c r="BB22" s="330"/>
      <c r="BC22" s="297"/>
      <c r="BD22" s="301"/>
      <c r="BE22" s="300">
        <f t="shared" si="27"/>
        <v>4002.0999999999995</v>
      </c>
      <c r="BF22" s="297">
        <f>VLOOKUP(E22,[6]工资发放表!$D$1:$X$65536,21,0)</f>
        <v>0</v>
      </c>
      <c r="BG22" s="337">
        <f t="shared" si="28"/>
        <v>4002.0999999999995</v>
      </c>
      <c r="BH22" s="300">
        <f>IFERROR(VLOOKUP('12部门提供工资附表主表'!E22,工时对!A:E,5,0),0)</f>
        <v>25.88</v>
      </c>
      <c r="BI22" s="336">
        <f>VLOOKUP(E22,金蝶!D:AC,26,0)</f>
        <v>0</v>
      </c>
      <c r="BJ22" s="281">
        <f>VLOOKUP(E22,金蝶!D:S,16,0)</f>
        <v>4519.6000000000004</v>
      </c>
      <c r="BK22" s="281">
        <f t="shared" si="13"/>
        <v>0</v>
      </c>
      <c r="BL22" s="281">
        <f>VLOOKUP(E22,金蝶!D:Z,23,0)</f>
        <v>4002.1</v>
      </c>
      <c r="BM22" s="281">
        <f t="shared" si="14"/>
        <v>0</v>
      </c>
      <c r="BN22" s="281">
        <f>VLOOKUP(E22,金蝶!D:Z,17,0)</f>
        <v>0</v>
      </c>
      <c r="BO22" s="339">
        <f t="shared" si="15"/>
        <v>0</v>
      </c>
      <c r="BP22" s="281">
        <f>VLOOKUP(E22,金蝶!D:Z,18,0)</f>
        <v>517.5</v>
      </c>
      <c r="BQ22" s="531">
        <f t="shared" si="16"/>
        <v>0</v>
      </c>
      <c r="BR22" s="281">
        <f>VLOOKUP(E22,金蝶!D:Z,19,0)</f>
        <v>0</v>
      </c>
      <c r="BS22" s="340">
        <f t="shared" si="17"/>
        <v>0</v>
      </c>
      <c r="BT22" s="281">
        <f>VLOOKUP(E22,金蝶!D:Z,20,0)</f>
        <v>0</v>
      </c>
      <c r="BU22" s="281">
        <f t="shared" si="18"/>
        <v>0</v>
      </c>
      <c r="BV22" s="281">
        <f>VLOOKUP(E22,金蝶!D:Z,21,0)</f>
        <v>0</v>
      </c>
      <c r="BW22" s="339">
        <f t="shared" si="19"/>
        <v>0</v>
      </c>
      <c r="BX22" s="768">
        <f>IFERROR(VLOOKUP(G22,无加班费!A:B,2,0),0)</f>
        <v>0</v>
      </c>
    </row>
    <row r="23" spans="1:76" hidden="1">
      <c r="A23" s="516" t="s">
        <v>867</v>
      </c>
      <c r="B23" s="285">
        <f t="shared" si="0"/>
        <v>0</v>
      </c>
      <c r="C23" s="286" t="str">
        <f>VLOOKUP(E23,员工信息4!C:D,2,0)</f>
        <v>胡庆芳</v>
      </c>
      <c r="D23" s="102" t="str">
        <f t="shared" si="29"/>
        <v>一致</v>
      </c>
      <c r="E23" s="288" t="str">
        <f>INDEX(员工信息4!C:C,MATCH('12部门提供工资附表主表'!I23,员工信息4!F:F,0))</f>
        <v>5009</v>
      </c>
      <c r="F23" s="289" t="str">
        <f>IFERROR(VLOOKUP('12部门提供工资附表主表'!E23,员工信息4!C:G,5,0),"")</f>
        <v>发运部</v>
      </c>
      <c r="G23" s="152" t="s">
        <v>489</v>
      </c>
      <c r="H23" s="288"/>
      <c r="I23" s="500" t="str">
        <f t="shared" si="12"/>
        <v>胡庆芳</v>
      </c>
      <c r="J23" s="289" t="s">
        <v>455</v>
      </c>
      <c r="K23" s="301"/>
      <c r="L23" s="301"/>
      <c r="M23" s="302"/>
      <c r="N23" s="302"/>
      <c r="O23" s="302">
        <v>1550</v>
      </c>
      <c r="P23" s="302"/>
      <c r="Q23" s="303">
        <f t="shared" si="21"/>
        <v>1550</v>
      </c>
      <c r="R23" s="302"/>
      <c r="S23" s="316">
        <f t="shared" si="22"/>
        <v>1550</v>
      </c>
      <c r="T23" s="301"/>
      <c r="U23" s="313">
        <f t="shared" si="23"/>
        <v>0</v>
      </c>
      <c r="V23" s="313"/>
      <c r="W23" s="306"/>
      <c r="X23" s="306"/>
      <c r="Y23" s="314">
        <f t="shared" si="24"/>
        <v>1550</v>
      </c>
      <c r="Z23" s="318"/>
      <c r="AA23" s="301"/>
      <c r="AB23" s="301"/>
      <c r="AC23" s="325">
        <f t="shared" si="5"/>
        <v>0</v>
      </c>
      <c r="AD23" s="302"/>
      <c r="AE23" s="302"/>
      <c r="AF23" s="302"/>
      <c r="AG23" s="302"/>
      <c r="AH23" s="302"/>
      <c r="AI23" s="302"/>
      <c r="AJ23" s="302"/>
      <c r="AK23" s="302"/>
      <c r="AL23" s="302"/>
      <c r="AM23" s="302"/>
      <c r="AN23" s="302"/>
      <c r="AO23" s="302"/>
      <c r="AP23" s="302"/>
      <c r="AQ23" s="302"/>
      <c r="AR23" s="302"/>
      <c r="AS23" s="299"/>
      <c r="AT23" s="299">
        <f t="shared" si="25"/>
        <v>0</v>
      </c>
      <c r="AU23" s="303">
        <f t="shared" si="26"/>
        <v>0</v>
      </c>
      <c r="AV23" s="329">
        <f t="shared" si="8"/>
        <v>1550</v>
      </c>
      <c r="AW23" s="297"/>
      <c r="AX23" s="297"/>
      <c r="AY23" s="301"/>
      <c r="AZ23" s="301"/>
      <c r="BA23" s="301"/>
      <c r="BB23" s="330"/>
      <c r="BC23" s="297"/>
      <c r="BD23" s="301"/>
      <c r="BE23" s="300">
        <f t="shared" si="27"/>
        <v>1550</v>
      </c>
      <c r="BF23" s="297">
        <f>VLOOKUP(E23,[6]工资发放表!$D$1:$X$65536,21,0)</f>
        <v>0</v>
      </c>
      <c r="BG23" s="337">
        <f t="shared" si="28"/>
        <v>1550</v>
      </c>
      <c r="BH23" s="300">
        <f>IFERROR(VLOOKUP('12部门提供工资附表主表'!E23,工时对!A:E,5,0),0)</f>
        <v>0</v>
      </c>
      <c r="BI23" s="336">
        <f>VLOOKUP(E23,金蝶!D:AC,26,0)</f>
        <v>0</v>
      </c>
      <c r="BJ23" s="281">
        <f>VLOOKUP(E23,金蝶!D:S,16,0)</f>
        <v>1550</v>
      </c>
      <c r="BK23" s="281">
        <f t="shared" si="13"/>
        <v>0</v>
      </c>
      <c r="BL23" s="281">
        <f>VLOOKUP(E23,金蝶!D:Z,23,0)</f>
        <v>1550</v>
      </c>
      <c r="BM23" s="281">
        <f t="shared" si="14"/>
        <v>0</v>
      </c>
      <c r="BN23" s="281">
        <f>VLOOKUP(E23,金蝶!D:Z,17,0)</f>
        <v>0</v>
      </c>
      <c r="BO23" s="339">
        <f t="shared" si="15"/>
        <v>0</v>
      </c>
      <c r="BP23" s="281">
        <f>VLOOKUP(E23,金蝶!D:Z,18,0)</f>
        <v>0</v>
      </c>
      <c r="BQ23" s="531">
        <f t="shared" si="16"/>
        <v>0</v>
      </c>
      <c r="BR23" s="281">
        <f>VLOOKUP(E23,金蝶!D:Z,19,0)</f>
        <v>0</v>
      </c>
      <c r="BS23" s="340">
        <f t="shared" si="17"/>
        <v>0</v>
      </c>
      <c r="BT23" s="281">
        <f>VLOOKUP(E23,金蝶!D:Z,20,0)</f>
        <v>0</v>
      </c>
      <c r="BU23" s="281">
        <f t="shared" si="18"/>
        <v>0</v>
      </c>
      <c r="BV23" s="281">
        <f>VLOOKUP(E23,金蝶!D:Z,21,0)</f>
        <v>0</v>
      </c>
      <c r="BW23" s="339">
        <f t="shared" si="19"/>
        <v>0</v>
      </c>
      <c r="BX23" s="768">
        <f>IFERROR(VLOOKUP(G23,无加班费!A:B,2,0),0)</f>
        <v>0</v>
      </c>
    </row>
    <row r="24" spans="1:76" hidden="1">
      <c r="A24" s="516" t="s">
        <v>3009</v>
      </c>
      <c r="B24" s="285">
        <f t="shared" si="0"/>
        <v>0</v>
      </c>
      <c r="C24" s="286" t="str">
        <f>VLOOKUP(E24,员工信息4!C:D,2,0)</f>
        <v>刘勇</v>
      </c>
      <c r="D24" s="102" t="str">
        <f t="shared" si="29"/>
        <v>一致</v>
      </c>
      <c r="E24" s="288" t="str">
        <f>INDEX(员工信息4!C:C,MATCH('12部门提供工资附表主表'!I24,员工信息4!F:F,0))</f>
        <v>5013</v>
      </c>
      <c r="F24" s="289" t="str">
        <f>IFERROR(VLOOKUP('12部门提供工资附表主表'!E24,员工信息4!C:G,5,0),"")</f>
        <v>发运部</v>
      </c>
      <c r="G24" s="152" t="s">
        <v>501</v>
      </c>
      <c r="H24" s="288"/>
      <c r="I24" s="500" t="str">
        <f t="shared" si="12"/>
        <v>刘勇</v>
      </c>
      <c r="J24" s="289" t="s">
        <v>455</v>
      </c>
      <c r="K24" s="301"/>
      <c r="L24" s="301"/>
      <c r="M24" s="302"/>
      <c r="N24" s="302"/>
      <c r="O24" s="302">
        <v>1000</v>
      </c>
      <c r="P24" s="302"/>
      <c r="Q24" s="303">
        <f t="shared" si="21"/>
        <v>1000</v>
      </c>
      <c r="R24" s="302"/>
      <c r="S24" s="316">
        <f t="shared" si="22"/>
        <v>1000</v>
      </c>
      <c r="T24" s="301"/>
      <c r="U24" s="313">
        <f t="shared" si="23"/>
        <v>0</v>
      </c>
      <c r="V24" s="313"/>
      <c r="W24" s="306"/>
      <c r="X24" s="306"/>
      <c r="Y24" s="314">
        <f t="shared" si="24"/>
        <v>1000</v>
      </c>
      <c r="Z24" s="318"/>
      <c r="AA24" s="301"/>
      <c r="AB24" s="301"/>
      <c r="AC24" s="325">
        <f t="shared" si="5"/>
        <v>0</v>
      </c>
      <c r="AD24" s="302"/>
      <c r="AE24" s="302"/>
      <c r="AF24" s="302">
        <v>320</v>
      </c>
      <c r="AG24" s="302"/>
      <c r="AH24" s="302"/>
      <c r="AI24" s="302"/>
      <c r="AJ24" s="302"/>
      <c r="AK24" s="302"/>
      <c r="AL24" s="302"/>
      <c r="AM24" s="302"/>
      <c r="AN24" s="302"/>
      <c r="AO24" s="302"/>
      <c r="AP24" s="302"/>
      <c r="AQ24" s="302"/>
      <c r="AR24" s="302"/>
      <c r="AS24" s="299"/>
      <c r="AT24" s="299">
        <f t="shared" si="25"/>
        <v>0</v>
      </c>
      <c r="AU24" s="303">
        <f t="shared" si="26"/>
        <v>320</v>
      </c>
      <c r="AV24" s="329">
        <f t="shared" si="8"/>
        <v>1320</v>
      </c>
      <c r="AW24" s="297"/>
      <c r="AX24" s="297"/>
      <c r="AY24" s="301"/>
      <c r="AZ24" s="301"/>
      <c r="BA24" s="301"/>
      <c r="BB24" s="330"/>
      <c r="BC24" s="297"/>
      <c r="BD24" s="301"/>
      <c r="BE24" s="300">
        <f t="shared" si="27"/>
        <v>1320</v>
      </c>
      <c r="BF24" s="297">
        <f>VLOOKUP(E24,[6]工资发放表!$D$1:$X$65536,21,0)</f>
        <v>0</v>
      </c>
      <c r="BG24" s="337">
        <f t="shared" si="28"/>
        <v>1320</v>
      </c>
      <c r="BH24" s="300">
        <f>IFERROR(VLOOKUP('12部门提供工资附表主表'!E24,工时对!A:E,5,0),0)</f>
        <v>0</v>
      </c>
      <c r="BI24" s="336">
        <f>VLOOKUP(E24,金蝶!D:AC,26,0)</f>
        <v>0</v>
      </c>
      <c r="BJ24" s="281">
        <f>VLOOKUP(E24,金蝶!D:S,16,0)</f>
        <v>1320</v>
      </c>
      <c r="BK24" s="281">
        <f t="shared" si="13"/>
        <v>0</v>
      </c>
      <c r="BL24" s="281">
        <f>VLOOKUP(E24,金蝶!D:Z,23,0)</f>
        <v>1320</v>
      </c>
      <c r="BM24" s="281">
        <f t="shared" si="14"/>
        <v>0</v>
      </c>
      <c r="BN24" s="281">
        <f>VLOOKUP(E24,金蝶!D:Z,17,0)</f>
        <v>0</v>
      </c>
      <c r="BO24" s="339">
        <f t="shared" si="15"/>
        <v>0</v>
      </c>
      <c r="BP24" s="281">
        <f>VLOOKUP(E24,金蝶!D:Z,18,0)</f>
        <v>0</v>
      </c>
      <c r="BQ24" s="531">
        <f t="shared" si="16"/>
        <v>0</v>
      </c>
      <c r="BR24" s="281">
        <f>VLOOKUP(E24,金蝶!D:Z,19,0)</f>
        <v>0</v>
      </c>
      <c r="BS24" s="340">
        <f t="shared" si="17"/>
        <v>0</v>
      </c>
      <c r="BT24" s="281">
        <f>VLOOKUP(E24,金蝶!D:Z,20,0)</f>
        <v>0</v>
      </c>
      <c r="BU24" s="281">
        <f t="shared" si="18"/>
        <v>0</v>
      </c>
      <c r="BV24" s="281">
        <f>VLOOKUP(E24,金蝶!D:Z,21,0)</f>
        <v>0</v>
      </c>
      <c r="BW24" s="339">
        <f t="shared" si="19"/>
        <v>0</v>
      </c>
      <c r="BX24" s="768">
        <f>IFERROR(VLOOKUP(G24,无加班费!A:B,2,0),0)</f>
        <v>0</v>
      </c>
    </row>
    <row r="25" spans="1:76" hidden="1">
      <c r="A25" s="516" t="s">
        <v>2285</v>
      </c>
      <c r="B25" s="285">
        <f t="shared" si="0"/>
        <v>0</v>
      </c>
      <c r="C25" s="286" t="str">
        <f>VLOOKUP(E25,员工信息4!C:D,2,0)</f>
        <v>夏朝合</v>
      </c>
      <c r="D25" s="102" t="str">
        <f t="shared" si="29"/>
        <v>一致</v>
      </c>
      <c r="E25" s="288" t="str">
        <f>INDEX(员工信息4!C:C,MATCH('12部门提供工资附表主表'!I25,员工信息4!F:F,0))</f>
        <v>5011</v>
      </c>
      <c r="F25" s="289" t="str">
        <f>IFERROR(VLOOKUP('12部门提供工资附表主表'!E25,员工信息4!C:G,5,0),"")</f>
        <v>发运部</v>
      </c>
      <c r="G25" s="152" t="s">
        <v>493</v>
      </c>
      <c r="H25" s="288"/>
      <c r="I25" s="500" t="str">
        <f t="shared" si="12"/>
        <v>夏朝合</v>
      </c>
      <c r="J25" s="289" t="s">
        <v>455</v>
      </c>
      <c r="K25" s="301"/>
      <c r="L25" s="301"/>
      <c r="M25" s="302"/>
      <c r="N25" s="302"/>
      <c r="O25" s="302">
        <v>1200</v>
      </c>
      <c r="P25" s="302"/>
      <c r="Q25" s="303">
        <f t="shared" si="21"/>
        <v>1200</v>
      </c>
      <c r="R25" s="302"/>
      <c r="S25" s="316">
        <f t="shared" si="22"/>
        <v>1200</v>
      </c>
      <c r="T25" s="301"/>
      <c r="U25" s="313">
        <f t="shared" si="23"/>
        <v>0</v>
      </c>
      <c r="V25" s="313"/>
      <c r="W25" s="306"/>
      <c r="X25" s="306"/>
      <c r="Y25" s="314">
        <f t="shared" si="24"/>
        <v>1200</v>
      </c>
      <c r="Z25" s="314"/>
      <c r="AA25" s="301"/>
      <c r="AB25" s="301"/>
      <c r="AC25" s="325">
        <f t="shared" si="5"/>
        <v>0</v>
      </c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  <c r="AS25" s="299"/>
      <c r="AT25" s="299">
        <f t="shared" si="25"/>
        <v>0</v>
      </c>
      <c r="AU25" s="303">
        <f t="shared" si="26"/>
        <v>0</v>
      </c>
      <c r="AV25" s="329">
        <f t="shared" si="8"/>
        <v>1200</v>
      </c>
      <c r="AW25" s="297"/>
      <c r="AX25" s="297"/>
      <c r="AY25" s="301"/>
      <c r="AZ25" s="301"/>
      <c r="BA25" s="301"/>
      <c r="BB25" s="330"/>
      <c r="BC25" s="297"/>
      <c r="BD25" s="301"/>
      <c r="BE25" s="300">
        <f t="shared" si="27"/>
        <v>1200</v>
      </c>
      <c r="BF25" s="297">
        <f>VLOOKUP(E25,[6]工资发放表!$D$1:$X$65536,21,0)</f>
        <v>0</v>
      </c>
      <c r="BG25" s="337">
        <f t="shared" si="28"/>
        <v>1200</v>
      </c>
      <c r="BH25" s="300">
        <f>IFERROR(VLOOKUP('12部门提供工资附表主表'!E25,工时对!A:E,5,0),0)</f>
        <v>0</v>
      </c>
      <c r="BI25" s="336">
        <f>VLOOKUP(E25,金蝶!D:AC,26,0)</f>
        <v>0</v>
      </c>
      <c r="BJ25" s="281">
        <f>VLOOKUP(E25,金蝶!D:S,16,0)</f>
        <v>1200</v>
      </c>
      <c r="BK25" s="281">
        <f t="shared" si="13"/>
        <v>0</v>
      </c>
      <c r="BL25" s="281">
        <f>VLOOKUP(E25,金蝶!D:Z,23,0)</f>
        <v>1200</v>
      </c>
      <c r="BM25" s="281">
        <f t="shared" si="14"/>
        <v>0</v>
      </c>
      <c r="BN25" s="281">
        <f>VLOOKUP(E25,金蝶!D:Z,17,0)</f>
        <v>0</v>
      </c>
      <c r="BO25" s="339">
        <f t="shared" si="15"/>
        <v>0</v>
      </c>
      <c r="BP25" s="281">
        <f>VLOOKUP(E25,金蝶!D:Z,18,0)</f>
        <v>0</v>
      </c>
      <c r="BQ25" s="531">
        <f t="shared" si="16"/>
        <v>0</v>
      </c>
      <c r="BR25" s="281">
        <f>VLOOKUP(E25,金蝶!D:Z,19,0)</f>
        <v>0</v>
      </c>
      <c r="BS25" s="340">
        <f t="shared" si="17"/>
        <v>0</v>
      </c>
      <c r="BT25" s="281">
        <f>VLOOKUP(E25,金蝶!D:Z,20,0)</f>
        <v>0</v>
      </c>
      <c r="BU25" s="281">
        <f t="shared" si="18"/>
        <v>0</v>
      </c>
      <c r="BV25" s="281">
        <f>VLOOKUP(E25,金蝶!D:Z,21,0)</f>
        <v>0</v>
      </c>
      <c r="BW25" s="339">
        <f t="shared" si="19"/>
        <v>0</v>
      </c>
      <c r="BX25" s="768">
        <f>IFERROR(VLOOKUP(G25,无加班费!A:B,2,0),0)</f>
        <v>0</v>
      </c>
    </row>
    <row r="26" spans="1:76" hidden="1">
      <c r="A26" s="516" t="s">
        <v>1887</v>
      </c>
      <c r="B26" s="285">
        <f t="shared" si="0"/>
        <v>0</v>
      </c>
      <c r="C26" s="286" t="str">
        <f>VLOOKUP(E26,员工信息4!C:D,2,0)</f>
        <v>宋红霞</v>
      </c>
      <c r="D26" s="102" t="str">
        <f t="shared" si="29"/>
        <v>一致</v>
      </c>
      <c r="E26" s="288" t="str">
        <f>INDEX(员工信息4!C:C,MATCH('12部门提供工资附表主表'!I26,员工信息4!F:F,0))</f>
        <v>5012</v>
      </c>
      <c r="F26" s="289" t="str">
        <f>IFERROR(VLOOKUP('12部门提供工资附表主表'!E26,员工信息4!C:G,5,0),"")</f>
        <v>发运部</v>
      </c>
      <c r="G26" s="152" t="s">
        <v>497</v>
      </c>
      <c r="H26" s="288"/>
      <c r="I26" s="500" t="str">
        <f t="shared" si="12"/>
        <v>宋红霞</v>
      </c>
      <c r="J26" s="289" t="s">
        <v>455</v>
      </c>
      <c r="K26" s="301"/>
      <c r="L26" s="301"/>
      <c r="M26" s="302"/>
      <c r="N26" s="302"/>
      <c r="O26" s="302">
        <v>4600</v>
      </c>
      <c r="P26" s="302"/>
      <c r="Q26" s="303">
        <f t="shared" si="21"/>
        <v>4600</v>
      </c>
      <c r="R26" s="302"/>
      <c r="S26" s="316">
        <f t="shared" si="22"/>
        <v>4600</v>
      </c>
      <c r="T26" s="301"/>
      <c r="U26" s="313">
        <f t="shared" si="23"/>
        <v>0</v>
      </c>
      <c r="V26" s="313"/>
      <c r="W26" s="306"/>
      <c r="X26" s="306"/>
      <c r="Y26" s="314">
        <f t="shared" si="24"/>
        <v>4600</v>
      </c>
      <c r="Z26" s="318"/>
      <c r="AA26" s="301"/>
      <c r="AB26" s="301"/>
      <c r="AC26" s="325">
        <f t="shared" si="5"/>
        <v>0</v>
      </c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  <c r="AS26" s="299"/>
      <c r="AT26" s="299">
        <f t="shared" si="25"/>
        <v>0</v>
      </c>
      <c r="AU26" s="303">
        <f t="shared" si="26"/>
        <v>0</v>
      </c>
      <c r="AV26" s="329">
        <f t="shared" si="8"/>
        <v>4600</v>
      </c>
      <c r="AW26" s="297"/>
      <c r="AX26" s="297"/>
      <c r="AY26" s="301"/>
      <c r="AZ26" s="301"/>
      <c r="BA26" s="301"/>
      <c r="BB26" s="330"/>
      <c r="BC26" s="297"/>
      <c r="BD26" s="301"/>
      <c r="BE26" s="300">
        <f t="shared" si="27"/>
        <v>4600</v>
      </c>
      <c r="BF26" s="297">
        <f>VLOOKUP(E26,[6]工资发放表!$D$1:$X$65536,21,0)</f>
        <v>0</v>
      </c>
      <c r="BG26" s="337">
        <f t="shared" si="28"/>
        <v>4600</v>
      </c>
      <c r="BH26" s="300">
        <f>IFERROR(VLOOKUP('12部门提供工资附表主表'!E26,工时对!A:E,5,0),0)</f>
        <v>0</v>
      </c>
      <c r="BI26" s="336">
        <f>VLOOKUP(E26,金蝶!D:AC,26,0)</f>
        <v>0</v>
      </c>
      <c r="BJ26" s="281">
        <f>VLOOKUP(E26,金蝶!D:S,16,0)</f>
        <v>4600</v>
      </c>
      <c r="BK26" s="281">
        <f t="shared" si="13"/>
        <v>0</v>
      </c>
      <c r="BL26" s="281">
        <f>VLOOKUP(E26,金蝶!D:Z,23,0)</f>
        <v>4600</v>
      </c>
      <c r="BM26" s="281">
        <f t="shared" si="14"/>
        <v>0</v>
      </c>
      <c r="BN26" s="281">
        <f>VLOOKUP(E26,金蝶!D:Z,17,0)</f>
        <v>0</v>
      </c>
      <c r="BO26" s="339">
        <f t="shared" si="15"/>
        <v>0</v>
      </c>
      <c r="BP26" s="281">
        <f>VLOOKUP(E26,金蝶!D:Z,18,0)</f>
        <v>0</v>
      </c>
      <c r="BQ26" s="531">
        <f t="shared" si="16"/>
        <v>0</v>
      </c>
      <c r="BR26" s="281">
        <f>VLOOKUP(E26,金蝶!D:Z,19,0)</f>
        <v>0</v>
      </c>
      <c r="BS26" s="340">
        <f t="shared" si="17"/>
        <v>0</v>
      </c>
      <c r="BT26" s="281">
        <f>VLOOKUP(E26,金蝶!D:Z,20,0)</f>
        <v>0</v>
      </c>
      <c r="BU26" s="281">
        <f t="shared" si="18"/>
        <v>0</v>
      </c>
      <c r="BV26" s="281">
        <f>VLOOKUP(E26,金蝶!D:Z,21,0)</f>
        <v>0</v>
      </c>
      <c r="BW26" s="339">
        <f t="shared" si="19"/>
        <v>0</v>
      </c>
      <c r="BX26" s="768">
        <f>IFERROR(VLOOKUP(G26,无加班费!A:B,2,0),0)</f>
        <v>0</v>
      </c>
    </row>
    <row r="27" spans="1:76" hidden="1">
      <c r="A27" s="516" t="s">
        <v>2208</v>
      </c>
      <c r="B27" s="285">
        <f t="shared" si="0"/>
        <v>0</v>
      </c>
      <c r="C27" s="286" t="str">
        <f>VLOOKUP(E27,员工信息4!C:D,2,0)</f>
        <v>杨勉芳</v>
      </c>
      <c r="D27" s="102" t="str">
        <f t="shared" si="29"/>
        <v>一致</v>
      </c>
      <c r="E27" s="288" t="str">
        <f>INDEX(员工信息4!C:C,MATCH('12部门提供工资附表主表'!I27,员工信息4!F:F,0))</f>
        <v>5010</v>
      </c>
      <c r="F27" s="289" t="str">
        <f>IFERROR(VLOOKUP('12部门提供工资附表主表'!E27,员工信息4!C:G,5,0),"")</f>
        <v>发运部</v>
      </c>
      <c r="G27" s="152" t="s">
        <v>2838</v>
      </c>
      <c r="H27" s="288"/>
      <c r="I27" s="500" t="str">
        <f t="shared" si="12"/>
        <v>杨勉芳</v>
      </c>
      <c r="J27" s="289" t="s">
        <v>455</v>
      </c>
      <c r="K27" s="301"/>
      <c r="L27" s="301"/>
      <c r="M27" s="302"/>
      <c r="N27" s="302"/>
      <c r="O27" s="302">
        <v>1000</v>
      </c>
      <c r="P27" s="302"/>
      <c r="Q27" s="303">
        <f t="shared" si="21"/>
        <v>1000</v>
      </c>
      <c r="R27" s="302"/>
      <c r="S27" s="316">
        <f t="shared" si="22"/>
        <v>1000</v>
      </c>
      <c r="T27" s="301"/>
      <c r="U27" s="313">
        <f t="shared" si="23"/>
        <v>0</v>
      </c>
      <c r="V27" s="313"/>
      <c r="W27" s="306"/>
      <c r="X27" s="306"/>
      <c r="Y27" s="314">
        <f t="shared" si="24"/>
        <v>1000</v>
      </c>
      <c r="Z27" s="318"/>
      <c r="AA27" s="301"/>
      <c r="AB27" s="301"/>
      <c r="AC27" s="325">
        <f t="shared" si="5"/>
        <v>0</v>
      </c>
      <c r="AD27" s="302"/>
      <c r="AE27" s="302"/>
      <c r="AF27" s="302">
        <v>400</v>
      </c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  <c r="AS27" s="299"/>
      <c r="AT27" s="299">
        <f t="shared" si="25"/>
        <v>0</v>
      </c>
      <c r="AU27" s="303">
        <f t="shared" si="26"/>
        <v>400</v>
      </c>
      <c r="AV27" s="329">
        <f t="shared" si="8"/>
        <v>1400</v>
      </c>
      <c r="AW27" s="297"/>
      <c r="AX27" s="297"/>
      <c r="AY27" s="301"/>
      <c r="AZ27" s="301"/>
      <c r="BA27" s="301"/>
      <c r="BB27" s="330"/>
      <c r="BC27" s="297"/>
      <c r="BD27" s="301"/>
      <c r="BE27" s="300">
        <f t="shared" si="27"/>
        <v>1400</v>
      </c>
      <c r="BF27" s="297">
        <f>VLOOKUP(E27,[6]工资发放表!$D$1:$X$65536,21,0)</f>
        <v>0</v>
      </c>
      <c r="BG27" s="337">
        <f t="shared" si="28"/>
        <v>1400</v>
      </c>
      <c r="BH27" s="300">
        <f>IFERROR(VLOOKUP('12部门提供工资附表主表'!E27,工时对!A:E,5,0),0)</f>
        <v>0</v>
      </c>
      <c r="BI27" s="336">
        <f>VLOOKUP(E27,金蝶!D:AC,26,0)</f>
        <v>0</v>
      </c>
      <c r="BJ27" s="281">
        <f>VLOOKUP(E27,金蝶!D:S,16,0)</f>
        <v>1400</v>
      </c>
      <c r="BK27" s="281">
        <f t="shared" si="13"/>
        <v>0</v>
      </c>
      <c r="BL27" s="281">
        <f>VLOOKUP(E27,金蝶!D:Z,23,0)</f>
        <v>1400</v>
      </c>
      <c r="BM27" s="281">
        <f t="shared" si="14"/>
        <v>0</v>
      </c>
      <c r="BN27" s="281">
        <f>VLOOKUP(E27,金蝶!D:Z,17,0)</f>
        <v>0</v>
      </c>
      <c r="BO27" s="339">
        <f t="shared" si="15"/>
        <v>0</v>
      </c>
      <c r="BP27" s="281">
        <f>VLOOKUP(E27,金蝶!D:Z,18,0)</f>
        <v>0</v>
      </c>
      <c r="BQ27" s="531">
        <f t="shared" si="16"/>
        <v>0</v>
      </c>
      <c r="BR27" s="281">
        <f>VLOOKUP(E27,金蝶!D:Z,19,0)</f>
        <v>0</v>
      </c>
      <c r="BS27" s="340">
        <f t="shared" si="17"/>
        <v>0</v>
      </c>
      <c r="BT27" s="281">
        <f>VLOOKUP(E27,金蝶!D:Z,20,0)</f>
        <v>0</v>
      </c>
      <c r="BU27" s="281">
        <f t="shared" si="18"/>
        <v>0</v>
      </c>
      <c r="BV27" s="281">
        <f>VLOOKUP(E27,金蝶!D:Z,21,0)</f>
        <v>0</v>
      </c>
      <c r="BW27" s="339">
        <f t="shared" si="19"/>
        <v>0</v>
      </c>
      <c r="BX27" s="768">
        <f>IFERROR(VLOOKUP(G27,无加班费!A:B,2,0),0)</f>
        <v>0</v>
      </c>
    </row>
    <row r="28" spans="1:76" hidden="1">
      <c r="A28" s="516" t="s">
        <v>2004</v>
      </c>
      <c r="B28" s="285">
        <f t="shared" si="0"/>
        <v>0</v>
      </c>
      <c r="C28" s="286" t="str">
        <f>VLOOKUP(E28,员工信息4!C:D,2,0)</f>
        <v>方英</v>
      </c>
      <c r="D28" s="102" t="str">
        <f t="shared" si="29"/>
        <v>一致</v>
      </c>
      <c r="E28" s="288" t="str">
        <f>INDEX(员工信息4!C:C,MATCH('12部门提供工资附表主表'!I28,员工信息4!F:F,0))</f>
        <v>2412</v>
      </c>
      <c r="F28" s="289" t="str">
        <f>IFERROR(VLOOKUP('12部门提供工资附表主表'!E28,员工信息4!C:G,5,0),"")</f>
        <v>线束车间</v>
      </c>
      <c r="G28" s="152" t="s">
        <v>1491</v>
      </c>
      <c r="H28" s="288" t="s">
        <v>1492</v>
      </c>
      <c r="I28" s="500" t="str">
        <f t="shared" si="12"/>
        <v>方英33</v>
      </c>
      <c r="J28" s="289" t="s">
        <v>745</v>
      </c>
      <c r="K28" s="301"/>
      <c r="L28" s="301"/>
      <c r="M28" s="302">
        <v>39.56</v>
      </c>
      <c r="N28" s="302"/>
      <c r="O28" s="302"/>
      <c r="P28" s="302">
        <v>170.42467138523801</v>
      </c>
      <c r="Q28" s="303">
        <f t="shared" si="21"/>
        <v>6742.0000000000164</v>
      </c>
      <c r="R28" s="302"/>
      <c r="S28" s="316">
        <f t="shared" si="22"/>
        <v>6742.0000000000164</v>
      </c>
      <c r="T28" s="301"/>
      <c r="U28" s="313">
        <f t="shared" si="23"/>
        <v>0</v>
      </c>
      <c r="V28" s="313"/>
      <c r="W28" s="306"/>
      <c r="X28" s="306"/>
      <c r="Y28" s="314">
        <f t="shared" si="24"/>
        <v>6742.0000000000164</v>
      </c>
      <c r="Z28" s="318"/>
      <c r="AA28" s="301"/>
      <c r="AB28" s="301"/>
      <c r="AC28" s="325">
        <f t="shared" si="5"/>
        <v>0</v>
      </c>
      <c r="AD28" s="302">
        <v>80</v>
      </c>
      <c r="AE28" s="302"/>
      <c r="AF28" s="302"/>
      <c r="AG28" s="302"/>
      <c r="AH28" s="302"/>
      <c r="AI28" s="302"/>
      <c r="AJ28" s="302"/>
      <c r="AK28" s="302"/>
      <c r="AL28" s="302"/>
      <c r="AM28" s="302">
        <v>200</v>
      </c>
      <c r="AN28" s="302"/>
      <c r="AO28" s="302"/>
      <c r="AP28" s="302">
        <v>10</v>
      </c>
      <c r="AQ28" s="302"/>
      <c r="AR28" s="302"/>
      <c r="AS28" s="299"/>
      <c r="AT28" s="299">
        <f t="shared" si="25"/>
        <v>10</v>
      </c>
      <c r="AU28" s="303">
        <f t="shared" si="26"/>
        <v>280</v>
      </c>
      <c r="AV28" s="329">
        <f t="shared" si="8"/>
        <v>7012.0000000000164</v>
      </c>
      <c r="AW28" s="297"/>
      <c r="AX28" s="297">
        <v>517.5</v>
      </c>
      <c r="AY28" s="301"/>
      <c r="AZ28" s="301"/>
      <c r="BA28" s="301"/>
      <c r="BB28" s="330"/>
      <c r="BC28" s="297"/>
      <c r="BD28" s="301"/>
      <c r="BE28" s="300">
        <f t="shared" si="27"/>
        <v>6494.5000000000164</v>
      </c>
      <c r="BF28" s="297">
        <f>VLOOKUP(E28,[6]工资发放表!$D$1:$X$65536,21,0)</f>
        <v>0</v>
      </c>
      <c r="BG28" s="337">
        <f t="shared" si="28"/>
        <v>6494.5000000000164</v>
      </c>
      <c r="BH28" s="300">
        <f>IFERROR(VLOOKUP('12部门提供工资附表主表'!E28,工时对!A:E,5,0),0)</f>
        <v>39.56</v>
      </c>
      <c r="BI28" s="336">
        <f>VLOOKUP(E28,金蝶!D:AC,26,0)</f>
        <v>1.6370904631912708E-11</v>
      </c>
      <c r="BJ28" s="281">
        <f>VLOOKUP(E28,金蝶!D:S,16,0)</f>
        <v>7012</v>
      </c>
      <c r="BK28" s="281">
        <f t="shared" si="13"/>
        <v>1.6370904631912708E-11</v>
      </c>
      <c r="BL28" s="281">
        <f>VLOOKUP(E28,金蝶!D:Z,23,0)</f>
        <v>6494.5</v>
      </c>
      <c r="BM28" s="281">
        <f t="shared" si="14"/>
        <v>1.6370904631912708E-11</v>
      </c>
      <c r="BN28" s="281">
        <f>VLOOKUP(E28,金蝶!D:Z,17,0)</f>
        <v>0</v>
      </c>
      <c r="BO28" s="339">
        <f t="shared" si="15"/>
        <v>0</v>
      </c>
      <c r="BP28" s="281">
        <f>VLOOKUP(E28,金蝶!D:Z,18,0)</f>
        <v>517.5</v>
      </c>
      <c r="BQ28" s="531">
        <f t="shared" si="16"/>
        <v>0</v>
      </c>
      <c r="BR28" s="281">
        <f>VLOOKUP(E28,金蝶!D:Z,19,0)</f>
        <v>0</v>
      </c>
      <c r="BS28" s="340">
        <f t="shared" si="17"/>
        <v>0</v>
      </c>
      <c r="BT28" s="281">
        <f>VLOOKUP(E28,金蝶!D:Z,20,0)</f>
        <v>0</v>
      </c>
      <c r="BU28" s="281">
        <f t="shared" si="18"/>
        <v>0</v>
      </c>
      <c r="BV28" s="281">
        <f>VLOOKUP(E28,金蝶!D:Z,21,0)</f>
        <v>0</v>
      </c>
      <c r="BW28" s="339">
        <f t="shared" si="19"/>
        <v>0</v>
      </c>
      <c r="BX28" s="768">
        <f>IFERROR(VLOOKUP(G28,无加班费!A:B,2,0),0)</f>
        <v>0</v>
      </c>
    </row>
    <row r="29" spans="1:76" hidden="1">
      <c r="A29" s="516" t="s">
        <v>2077</v>
      </c>
      <c r="B29" s="285">
        <f t="shared" si="0"/>
        <v>0</v>
      </c>
      <c r="C29" s="286" t="str">
        <f>VLOOKUP(E29,员工信息4!C:D,2,0)</f>
        <v>杨长好</v>
      </c>
      <c r="D29" s="102" t="str">
        <f t="shared" si="29"/>
        <v>一致</v>
      </c>
      <c r="E29" s="288" t="str">
        <f>INDEX(员工信息4!C:C,MATCH('12部门提供工资附表主表'!I29,员工信息4!F:F,0))</f>
        <v>2248</v>
      </c>
      <c r="F29" s="289" t="str">
        <f>IFERROR(VLOOKUP('12部门提供工资附表主表'!E29,员工信息4!C:G,5,0),"")</f>
        <v>线束车间</v>
      </c>
      <c r="G29" s="152" t="s">
        <v>1446</v>
      </c>
      <c r="H29" s="288" t="s">
        <v>1447</v>
      </c>
      <c r="I29" s="500" t="str">
        <f t="shared" si="12"/>
        <v>杨长好35</v>
      </c>
      <c r="J29" s="289" t="s">
        <v>745</v>
      </c>
      <c r="K29" s="301"/>
      <c r="L29" s="301"/>
      <c r="M29" s="302">
        <v>40.31</v>
      </c>
      <c r="N29" s="302"/>
      <c r="O29" s="302"/>
      <c r="P29" s="302">
        <v>163.55742991813401</v>
      </c>
      <c r="Q29" s="303">
        <f t="shared" si="21"/>
        <v>6592.9999999999818</v>
      </c>
      <c r="R29" s="302"/>
      <c r="S29" s="316">
        <f t="shared" si="22"/>
        <v>6592.9999999999818</v>
      </c>
      <c r="T29" s="301"/>
      <c r="U29" s="313">
        <f t="shared" si="23"/>
        <v>0</v>
      </c>
      <c r="V29" s="313"/>
      <c r="W29" s="306"/>
      <c r="X29" s="306"/>
      <c r="Y29" s="314">
        <f t="shared" si="24"/>
        <v>6592.9999999999818</v>
      </c>
      <c r="Z29" s="314"/>
      <c r="AA29" s="301"/>
      <c r="AB29" s="301"/>
      <c r="AC29" s="325">
        <f t="shared" si="5"/>
        <v>0</v>
      </c>
      <c r="AD29" s="302">
        <v>140</v>
      </c>
      <c r="AE29" s="302"/>
      <c r="AF29" s="302"/>
      <c r="AG29" s="302"/>
      <c r="AH29" s="302"/>
      <c r="AI29" s="302"/>
      <c r="AJ29" s="302"/>
      <c r="AK29" s="302"/>
      <c r="AL29" s="302"/>
      <c r="AM29" s="302">
        <v>200</v>
      </c>
      <c r="AN29" s="302"/>
      <c r="AO29" s="302"/>
      <c r="AP29" s="302"/>
      <c r="AQ29" s="302"/>
      <c r="AR29" s="302"/>
      <c r="AS29" s="299"/>
      <c r="AT29" s="299">
        <f t="shared" si="25"/>
        <v>0</v>
      </c>
      <c r="AU29" s="303">
        <f t="shared" si="26"/>
        <v>340</v>
      </c>
      <c r="AV29" s="329">
        <f t="shared" si="8"/>
        <v>6932.9999999999818</v>
      </c>
      <c r="AW29" s="297"/>
      <c r="AX29" s="297">
        <v>517.5</v>
      </c>
      <c r="AY29" s="301"/>
      <c r="AZ29" s="301"/>
      <c r="BA29" s="301"/>
      <c r="BB29" s="330"/>
      <c r="BC29" s="297"/>
      <c r="BD29" s="301"/>
      <c r="BE29" s="300">
        <f t="shared" si="27"/>
        <v>6415.4999999999818</v>
      </c>
      <c r="BF29" s="297">
        <f>VLOOKUP(E29,[6]工资发放表!$D$1:$X$65536,21,0)</f>
        <v>0</v>
      </c>
      <c r="BG29" s="337">
        <f t="shared" si="28"/>
        <v>6415.4999999999818</v>
      </c>
      <c r="BH29" s="300">
        <f>IFERROR(VLOOKUP('12部门提供工资附表主表'!E29,工时对!A:E,5,0),0)</f>
        <v>40.31</v>
      </c>
      <c r="BI29" s="336">
        <f>VLOOKUP(E29,金蝶!D:AC,26,0)</f>
        <v>-1.8189894035458565E-11</v>
      </c>
      <c r="BJ29" s="281">
        <f>VLOOKUP(E29,金蝶!D:S,16,0)</f>
        <v>6933</v>
      </c>
      <c r="BK29" s="281">
        <f t="shared" si="13"/>
        <v>-1.8189894035458565E-11</v>
      </c>
      <c r="BL29" s="281">
        <f>VLOOKUP(E29,金蝶!D:Z,23,0)</f>
        <v>6415.5</v>
      </c>
      <c r="BM29" s="281">
        <f t="shared" si="14"/>
        <v>-1.8189894035458565E-11</v>
      </c>
      <c r="BN29" s="281">
        <f>VLOOKUP(E29,金蝶!D:Z,17,0)</f>
        <v>0</v>
      </c>
      <c r="BO29" s="339">
        <f t="shared" si="15"/>
        <v>0</v>
      </c>
      <c r="BP29" s="281">
        <f>VLOOKUP(E29,金蝶!D:Z,18,0)</f>
        <v>517.5</v>
      </c>
      <c r="BQ29" s="531">
        <f t="shared" si="16"/>
        <v>0</v>
      </c>
      <c r="BR29" s="281">
        <f>VLOOKUP(E29,金蝶!D:Z,19,0)</f>
        <v>0</v>
      </c>
      <c r="BS29" s="340">
        <f t="shared" si="17"/>
        <v>0</v>
      </c>
      <c r="BT29" s="281">
        <f>VLOOKUP(E29,金蝶!D:Z,20,0)</f>
        <v>0</v>
      </c>
      <c r="BU29" s="281">
        <f t="shared" si="18"/>
        <v>0</v>
      </c>
      <c r="BV29" s="281">
        <f>VLOOKUP(E29,金蝶!D:Z,21,0)</f>
        <v>0</v>
      </c>
      <c r="BW29" s="339">
        <f t="shared" si="19"/>
        <v>0</v>
      </c>
      <c r="BX29" s="768">
        <f>IFERROR(VLOOKUP(G29,无加班费!A:B,2,0),0)</f>
        <v>0</v>
      </c>
    </row>
    <row r="30" spans="1:76" hidden="1">
      <c r="A30" s="516" t="s">
        <v>1841</v>
      </c>
      <c r="B30" s="285">
        <f t="shared" si="0"/>
        <v>0</v>
      </c>
      <c r="C30" s="286" t="str">
        <f>VLOOKUP(E30,员工信息4!C:D,2,0)</f>
        <v>罗岚清</v>
      </c>
      <c r="D30" s="102" t="str">
        <f t="shared" si="29"/>
        <v>一致</v>
      </c>
      <c r="E30" s="288" t="str">
        <f>INDEX(员工信息4!C:C,MATCH('12部门提供工资附表主表'!I30,员工信息4!F:F,0))</f>
        <v>8899</v>
      </c>
      <c r="F30" s="289" t="str">
        <f>IFERROR(VLOOKUP('12部门提供工资附表主表'!E30,员工信息4!C:G,5,0),"")</f>
        <v>接插件车间</v>
      </c>
      <c r="G30" s="152" t="s">
        <v>2911</v>
      </c>
      <c r="H30" s="288" t="s">
        <v>2912</v>
      </c>
      <c r="I30" s="500" t="str">
        <f t="shared" si="12"/>
        <v>罗岚清39</v>
      </c>
      <c r="J30" s="289" t="s">
        <v>745</v>
      </c>
      <c r="K30" s="301"/>
      <c r="L30" s="301"/>
      <c r="M30" s="302">
        <v>37.94</v>
      </c>
      <c r="N30" s="302"/>
      <c r="O30" s="302"/>
      <c r="P30" s="302">
        <v>144.965735371639</v>
      </c>
      <c r="Q30" s="303">
        <f t="shared" si="21"/>
        <v>5499.9999999999836</v>
      </c>
      <c r="R30" s="302"/>
      <c r="S30" s="316">
        <f t="shared" si="22"/>
        <v>5499.9999999999836</v>
      </c>
      <c r="T30" s="301"/>
      <c r="U30" s="313">
        <f t="shared" si="23"/>
        <v>0</v>
      </c>
      <c r="V30" s="313"/>
      <c r="W30" s="306"/>
      <c r="X30" s="306"/>
      <c r="Y30" s="314">
        <f t="shared" si="24"/>
        <v>5499.9999999999836</v>
      </c>
      <c r="Z30" s="318"/>
      <c r="AA30" s="301"/>
      <c r="AB30" s="301"/>
      <c r="AC30" s="325">
        <f t="shared" si="5"/>
        <v>0</v>
      </c>
      <c r="AD30" s="302">
        <v>0</v>
      </c>
      <c r="AE30" s="302"/>
      <c r="AF30" s="302"/>
      <c r="AG30" s="302"/>
      <c r="AH30" s="302"/>
      <c r="AI30" s="302"/>
      <c r="AJ30" s="302"/>
      <c r="AK30" s="302"/>
      <c r="AL30" s="302"/>
      <c r="AM30" s="302">
        <v>0</v>
      </c>
      <c r="AN30" s="302"/>
      <c r="AO30" s="302"/>
      <c r="AP30" s="302"/>
      <c r="AQ30" s="302"/>
      <c r="AR30" s="302"/>
      <c r="AS30" s="299"/>
      <c r="AT30" s="299">
        <f t="shared" si="25"/>
        <v>0</v>
      </c>
      <c r="AU30" s="303">
        <f t="shared" si="26"/>
        <v>0</v>
      </c>
      <c r="AV30" s="329">
        <f t="shared" si="8"/>
        <v>5499.9999999999836</v>
      </c>
      <c r="AW30" s="297"/>
      <c r="AX30" s="297">
        <v>517.5</v>
      </c>
      <c r="AY30" s="301"/>
      <c r="AZ30" s="301"/>
      <c r="BA30" s="301"/>
      <c r="BB30" s="330"/>
      <c r="BC30" s="297"/>
      <c r="BD30" s="301"/>
      <c r="BE30" s="300">
        <f t="shared" si="27"/>
        <v>4982.4999999999836</v>
      </c>
      <c r="BF30" s="297">
        <f>VLOOKUP(E30,[6]工资发放表!$D$1:$X$65536,21,0)</f>
        <v>0</v>
      </c>
      <c r="BG30" s="337">
        <f t="shared" si="28"/>
        <v>4982.4999999999836</v>
      </c>
      <c r="BH30" s="300">
        <f>IFERROR(VLOOKUP('12部门提供工资附表主表'!E30,工时对!A:E,5,0),0)</f>
        <v>37.94</v>
      </c>
      <c r="BI30" s="336">
        <f>VLOOKUP(E30,金蝶!D:AC,26,0)</f>
        <v>-1.6370904631912708E-11</v>
      </c>
      <c r="BJ30" s="281">
        <f>VLOOKUP(E30,金蝶!D:S,16,0)</f>
        <v>5500</v>
      </c>
      <c r="BK30" s="281">
        <f t="shared" si="13"/>
        <v>-1.6370904631912708E-11</v>
      </c>
      <c r="BL30" s="281">
        <f>VLOOKUP(E30,金蝶!D:Z,23,0)</f>
        <v>4982.5</v>
      </c>
      <c r="BM30" s="281">
        <f t="shared" si="14"/>
        <v>-1.6370904631912708E-11</v>
      </c>
      <c r="BN30" s="281">
        <f>VLOOKUP(E30,金蝶!D:Z,17,0)</f>
        <v>0</v>
      </c>
      <c r="BO30" s="339">
        <f t="shared" si="15"/>
        <v>0</v>
      </c>
      <c r="BP30" s="281">
        <f>VLOOKUP(E30,金蝶!D:Z,18,0)</f>
        <v>517.5</v>
      </c>
      <c r="BQ30" s="531">
        <f t="shared" si="16"/>
        <v>0</v>
      </c>
      <c r="BR30" s="281">
        <f>VLOOKUP(E30,金蝶!D:Z,19,0)</f>
        <v>0</v>
      </c>
      <c r="BS30" s="340">
        <f t="shared" si="17"/>
        <v>0</v>
      </c>
      <c r="BT30" s="281">
        <f>VLOOKUP(E30,金蝶!D:Z,20,0)</f>
        <v>0</v>
      </c>
      <c r="BU30" s="281">
        <f t="shared" si="18"/>
        <v>0</v>
      </c>
      <c r="BV30" s="281">
        <f>VLOOKUP(E30,金蝶!D:Z,21,0)</f>
        <v>0</v>
      </c>
      <c r="BW30" s="339">
        <f t="shared" si="19"/>
        <v>0</v>
      </c>
      <c r="BX30" s="768">
        <f>IFERROR(VLOOKUP(G30,无加班费!A:B,2,0),0)</f>
        <v>0</v>
      </c>
    </row>
    <row r="31" spans="1:76" hidden="1">
      <c r="A31" s="516" t="s">
        <v>140</v>
      </c>
      <c r="B31" s="285">
        <f t="shared" si="0"/>
        <v>0</v>
      </c>
      <c r="C31" s="286" t="str">
        <f>VLOOKUP(E31,员工信息4!C:D,2,0)</f>
        <v>闫苗苗</v>
      </c>
      <c r="D31" s="102" t="str">
        <f t="shared" si="29"/>
        <v>一致</v>
      </c>
      <c r="E31" s="288" t="str">
        <f>INDEX(员工信息4!C:C,MATCH('12部门提供工资附表主表'!I31,员工信息4!F:F,0))</f>
        <v>9031</v>
      </c>
      <c r="F31" s="289" t="str">
        <f>IFERROR(VLOOKUP('12部门提供工资附表主表'!E31,员工信息4!C:G,5,0),"")</f>
        <v>线束车间</v>
      </c>
      <c r="G31" s="152" t="s">
        <v>3499</v>
      </c>
      <c r="H31" s="288" t="s">
        <v>3500</v>
      </c>
      <c r="I31" s="500" t="str">
        <f t="shared" si="12"/>
        <v>闫苗苗51</v>
      </c>
      <c r="J31" s="289" t="s">
        <v>745</v>
      </c>
      <c r="K31" s="301"/>
      <c r="L31" s="301"/>
      <c r="M31" s="302">
        <v>20.88</v>
      </c>
      <c r="N31" s="302"/>
      <c r="O31" s="302"/>
      <c r="P31" s="302">
        <v>130.747126436782</v>
      </c>
      <c r="Q31" s="303">
        <f t="shared" si="21"/>
        <v>2730.0000000000082</v>
      </c>
      <c r="R31" s="302"/>
      <c r="S31" s="316">
        <f t="shared" si="22"/>
        <v>2730.0000000000082</v>
      </c>
      <c r="T31" s="301"/>
      <c r="U31" s="313">
        <f t="shared" si="23"/>
        <v>0</v>
      </c>
      <c r="V31" s="313"/>
      <c r="W31" s="306"/>
      <c r="X31" s="306"/>
      <c r="Y31" s="314">
        <f t="shared" si="24"/>
        <v>2730.0000000000082</v>
      </c>
      <c r="Z31" s="318"/>
      <c r="AA31" s="301"/>
      <c r="AB31" s="301"/>
      <c r="AC31" s="325">
        <f t="shared" si="5"/>
        <v>0</v>
      </c>
      <c r="AD31" s="302">
        <v>0</v>
      </c>
      <c r="AE31" s="302"/>
      <c r="AF31" s="302"/>
      <c r="AG31" s="302"/>
      <c r="AH31" s="302"/>
      <c r="AI31" s="302"/>
      <c r="AJ31" s="302"/>
      <c r="AK31" s="302"/>
      <c r="AL31" s="302"/>
      <c r="AM31" s="302">
        <v>0</v>
      </c>
      <c r="AN31" s="302"/>
      <c r="AO31" s="302"/>
      <c r="AP31" s="302"/>
      <c r="AQ31" s="302"/>
      <c r="AR31" s="302"/>
      <c r="AS31" s="299"/>
      <c r="AT31" s="299">
        <f t="shared" si="25"/>
        <v>0</v>
      </c>
      <c r="AU31" s="303">
        <f t="shared" si="26"/>
        <v>0</v>
      </c>
      <c r="AV31" s="329">
        <f t="shared" si="8"/>
        <v>2730.0000000000082</v>
      </c>
      <c r="AW31" s="297"/>
      <c r="AX31" s="297"/>
      <c r="AY31" s="301"/>
      <c r="AZ31" s="301"/>
      <c r="BA31" s="301"/>
      <c r="BB31" s="330"/>
      <c r="BC31" s="297"/>
      <c r="BD31" s="301"/>
      <c r="BE31" s="300">
        <f t="shared" si="27"/>
        <v>2730.0000000000082</v>
      </c>
      <c r="BF31" s="297">
        <f>VLOOKUP(E31,[6]工资发放表!$D$1:$X$65536,21,0)</f>
        <v>0</v>
      </c>
      <c r="BG31" s="337">
        <f t="shared" si="28"/>
        <v>2730.0000000000082</v>
      </c>
      <c r="BH31" s="300">
        <f>IFERROR(VLOOKUP('12部门提供工资附表主表'!E31,工时对!A:E,5,0),0)</f>
        <v>20.88</v>
      </c>
      <c r="BI31" s="336">
        <f>VLOOKUP(E31,金蝶!D:AC,26,0)</f>
        <v>8.1854523159563541E-12</v>
      </c>
      <c r="BJ31" s="281">
        <f>VLOOKUP(E31,金蝶!D:S,16,0)</f>
        <v>2730</v>
      </c>
      <c r="BK31" s="281">
        <f t="shared" si="13"/>
        <v>8.1854523159563541E-12</v>
      </c>
      <c r="BL31" s="281">
        <f>VLOOKUP(E31,金蝶!D:Z,23,0)</f>
        <v>2730</v>
      </c>
      <c r="BM31" s="281">
        <f t="shared" si="14"/>
        <v>8.1854523159563541E-12</v>
      </c>
      <c r="BN31" s="281">
        <f>VLOOKUP(E31,金蝶!D:Z,17,0)</f>
        <v>0</v>
      </c>
      <c r="BO31" s="339">
        <f t="shared" si="15"/>
        <v>0</v>
      </c>
      <c r="BP31" s="281">
        <f>VLOOKUP(E31,金蝶!D:Z,18,0)</f>
        <v>0</v>
      </c>
      <c r="BQ31" s="531">
        <f t="shared" si="16"/>
        <v>0</v>
      </c>
      <c r="BR31" s="281">
        <f>VLOOKUP(E31,金蝶!D:Z,19,0)</f>
        <v>0</v>
      </c>
      <c r="BS31" s="340">
        <f t="shared" si="17"/>
        <v>0</v>
      </c>
      <c r="BT31" s="281">
        <f>VLOOKUP(E31,金蝶!D:Z,20,0)</f>
        <v>0</v>
      </c>
      <c r="BU31" s="281">
        <f t="shared" si="18"/>
        <v>0</v>
      </c>
      <c r="BV31" s="281">
        <f>VLOOKUP(E31,金蝶!D:Z,21,0)</f>
        <v>0</v>
      </c>
      <c r="BW31" s="339">
        <f t="shared" si="19"/>
        <v>0</v>
      </c>
      <c r="BX31" s="768">
        <f>IFERROR(VLOOKUP(G31,无加班费!A:B,2,0),0)</f>
        <v>0</v>
      </c>
    </row>
    <row r="32" spans="1:76" hidden="1">
      <c r="A32" s="516" t="s">
        <v>2102</v>
      </c>
      <c r="B32" s="285">
        <f t="shared" si="0"/>
        <v>0</v>
      </c>
      <c r="C32" s="286" t="str">
        <f>VLOOKUP(E32,员工信息4!C:D,2,0)</f>
        <v>刘喜辉</v>
      </c>
      <c r="D32" s="102" t="str">
        <f t="shared" si="29"/>
        <v>一致</v>
      </c>
      <c r="E32" s="288" t="str">
        <f>INDEX(员工信息4!C:C,MATCH('12部门提供工资附表主表'!I32,员工信息4!F:F,0))</f>
        <v>8685</v>
      </c>
      <c r="F32" s="289" t="str">
        <f>IFERROR(VLOOKUP('12部门提供工资附表主表'!E32,员工信息4!C:G,5,0),"")</f>
        <v>线束车间</v>
      </c>
      <c r="G32" s="152" t="s">
        <v>2516</v>
      </c>
      <c r="H32" s="288" t="s">
        <v>2517</v>
      </c>
      <c r="I32" s="500" t="str">
        <f t="shared" si="12"/>
        <v>刘喜辉60</v>
      </c>
      <c r="J32" s="289" t="s">
        <v>745</v>
      </c>
      <c r="K32" s="301"/>
      <c r="L32" s="301"/>
      <c r="M32" s="302">
        <v>37.19</v>
      </c>
      <c r="N32" s="302"/>
      <c r="O32" s="302"/>
      <c r="P32" s="302">
        <v>157.91879537510101</v>
      </c>
      <c r="Q32" s="303">
        <f t="shared" si="21"/>
        <v>5873.0000000000064</v>
      </c>
      <c r="R32" s="302"/>
      <c r="S32" s="316">
        <f t="shared" si="22"/>
        <v>5873.0000000000064</v>
      </c>
      <c r="T32" s="301"/>
      <c r="U32" s="313">
        <f t="shared" si="23"/>
        <v>0</v>
      </c>
      <c r="V32" s="313"/>
      <c r="W32" s="306"/>
      <c r="X32" s="306"/>
      <c r="Y32" s="314">
        <f t="shared" si="24"/>
        <v>5873.0000000000064</v>
      </c>
      <c r="Z32" s="318"/>
      <c r="AA32" s="301"/>
      <c r="AB32" s="301"/>
      <c r="AC32" s="325">
        <f t="shared" si="5"/>
        <v>0</v>
      </c>
      <c r="AD32" s="302">
        <v>0</v>
      </c>
      <c r="AE32" s="302"/>
      <c r="AF32" s="302"/>
      <c r="AG32" s="302"/>
      <c r="AH32" s="302"/>
      <c r="AI32" s="302"/>
      <c r="AJ32" s="302"/>
      <c r="AK32" s="302"/>
      <c r="AL32" s="302"/>
      <c r="AM32" s="302">
        <v>200</v>
      </c>
      <c r="AN32" s="302"/>
      <c r="AO32" s="302"/>
      <c r="AP32" s="302"/>
      <c r="AQ32" s="302"/>
      <c r="AR32" s="302"/>
      <c r="AS32" s="299"/>
      <c r="AT32" s="299">
        <f t="shared" si="25"/>
        <v>0</v>
      </c>
      <c r="AU32" s="303">
        <f t="shared" si="26"/>
        <v>200</v>
      </c>
      <c r="AV32" s="329">
        <f t="shared" si="8"/>
        <v>6073.0000000000064</v>
      </c>
      <c r="AW32" s="297"/>
      <c r="AX32" s="297">
        <v>517.5</v>
      </c>
      <c r="AY32" s="301"/>
      <c r="AZ32" s="301"/>
      <c r="BA32" s="301"/>
      <c r="BB32" s="330"/>
      <c r="BC32" s="297"/>
      <c r="BD32" s="301"/>
      <c r="BE32" s="300">
        <f t="shared" si="27"/>
        <v>5555.5000000000064</v>
      </c>
      <c r="BF32" s="297">
        <f>VLOOKUP(E32,[6]工资发放表!$D$1:$X$65536,21,0)</f>
        <v>0</v>
      </c>
      <c r="BG32" s="337">
        <f t="shared" si="28"/>
        <v>5555.5000000000064</v>
      </c>
      <c r="BH32" s="300">
        <f>IFERROR(VLOOKUP('12部门提供工资附表主表'!E32,工时对!A:E,5,0),0)</f>
        <v>37.19</v>
      </c>
      <c r="BI32" s="336">
        <f>VLOOKUP(E32,金蝶!D:AC,26,0)</f>
        <v>0</v>
      </c>
      <c r="BJ32" s="281">
        <f>VLOOKUP(E32,金蝶!D:S,16,0)</f>
        <v>6073</v>
      </c>
      <c r="BK32" s="281">
        <f t="shared" si="13"/>
        <v>0</v>
      </c>
      <c r="BL32" s="281">
        <f>VLOOKUP(E32,金蝶!D:Z,23,0)</f>
        <v>5555.5</v>
      </c>
      <c r="BM32" s="281">
        <f t="shared" si="14"/>
        <v>0</v>
      </c>
      <c r="BN32" s="281">
        <f>VLOOKUP(E32,金蝶!D:Z,17,0)</f>
        <v>0</v>
      </c>
      <c r="BO32" s="339">
        <f t="shared" si="15"/>
        <v>0</v>
      </c>
      <c r="BP32" s="281">
        <f>VLOOKUP(E32,金蝶!D:Z,18,0)</f>
        <v>517.5</v>
      </c>
      <c r="BQ32" s="531">
        <f t="shared" si="16"/>
        <v>0</v>
      </c>
      <c r="BR32" s="281">
        <f>VLOOKUP(E32,金蝶!D:Z,19,0)</f>
        <v>0</v>
      </c>
      <c r="BS32" s="340">
        <f t="shared" si="17"/>
        <v>0</v>
      </c>
      <c r="BT32" s="281">
        <f>VLOOKUP(E32,金蝶!D:Z,20,0)</f>
        <v>0</v>
      </c>
      <c r="BU32" s="281">
        <f t="shared" si="18"/>
        <v>0</v>
      </c>
      <c r="BV32" s="281">
        <f>VLOOKUP(E32,金蝶!D:Z,21,0)</f>
        <v>0</v>
      </c>
      <c r="BW32" s="339">
        <f t="shared" si="19"/>
        <v>0</v>
      </c>
      <c r="BX32" s="768">
        <f>IFERROR(VLOOKUP(G32,无加班费!A:B,2,0),0)</f>
        <v>0</v>
      </c>
    </row>
    <row r="33" spans="1:76" hidden="1">
      <c r="A33" s="516" t="s">
        <v>171</v>
      </c>
      <c r="B33" s="285">
        <f t="shared" si="0"/>
        <v>0</v>
      </c>
      <c r="C33" s="286" t="str">
        <f>VLOOKUP(E33,员工信息4!C:D,2,0)</f>
        <v>余玉东</v>
      </c>
      <c r="D33" s="102" t="str">
        <f t="shared" si="29"/>
        <v>一致</v>
      </c>
      <c r="E33" s="288" t="str">
        <f>INDEX(员工信息4!C:C,MATCH('12部门提供工资附表主表'!I33,员工信息4!F:F,0))</f>
        <v>8974</v>
      </c>
      <c r="F33" s="289" t="str">
        <f>IFERROR(VLOOKUP('12部门提供工资附表主表'!E33,员工信息4!C:G,5,0),"")</f>
        <v>线束车间</v>
      </c>
      <c r="G33" s="152" t="s">
        <v>3154</v>
      </c>
      <c r="H33" s="288" t="s">
        <v>3155</v>
      </c>
      <c r="I33" s="500" t="str">
        <f t="shared" si="12"/>
        <v>余玉东66</v>
      </c>
      <c r="J33" s="289" t="s">
        <v>745</v>
      </c>
      <c r="K33" s="301"/>
      <c r="L33" s="301"/>
      <c r="M33" s="302">
        <v>37.44</v>
      </c>
      <c r="N33" s="302"/>
      <c r="O33" s="302"/>
      <c r="P33" s="302">
        <v>147.059294871795</v>
      </c>
      <c r="Q33" s="303">
        <f t="shared" si="21"/>
        <v>5505.9000000000042</v>
      </c>
      <c r="R33" s="302"/>
      <c r="S33" s="316">
        <f t="shared" si="22"/>
        <v>5505.9000000000042</v>
      </c>
      <c r="T33" s="306"/>
      <c r="U33" s="313">
        <f t="shared" si="23"/>
        <v>0</v>
      </c>
      <c r="V33" s="313"/>
      <c r="W33" s="301"/>
      <c r="X33" s="301"/>
      <c r="Y33" s="314">
        <f t="shared" si="24"/>
        <v>5505.9000000000042</v>
      </c>
      <c r="Z33" s="314"/>
      <c r="AA33" s="301"/>
      <c r="AB33" s="301"/>
      <c r="AC33" s="325">
        <f t="shared" si="5"/>
        <v>0</v>
      </c>
      <c r="AD33" s="302">
        <v>0</v>
      </c>
      <c r="AE33" s="302"/>
      <c r="AF33" s="302"/>
      <c r="AG33" s="302"/>
      <c r="AH33" s="302"/>
      <c r="AI33" s="302"/>
      <c r="AJ33" s="302"/>
      <c r="AK33" s="302"/>
      <c r="AL33" s="302"/>
      <c r="AM33" s="302">
        <v>200</v>
      </c>
      <c r="AN33" s="302"/>
      <c r="AO33" s="302"/>
      <c r="AP33" s="302"/>
      <c r="AQ33" s="302"/>
      <c r="AR33" s="302"/>
      <c r="AS33" s="299"/>
      <c r="AT33" s="299">
        <f t="shared" si="25"/>
        <v>0</v>
      </c>
      <c r="AU33" s="303">
        <f t="shared" si="26"/>
        <v>200</v>
      </c>
      <c r="AV33" s="329">
        <f t="shared" si="8"/>
        <v>5705.9000000000042</v>
      </c>
      <c r="AW33" s="297"/>
      <c r="AX33" s="297">
        <v>517.5</v>
      </c>
      <c r="AY33" s="301"/>
      <c r="AZ33" s="301"/>
      <c r="BA33" s="301"/>
      <c r="BB33" s="330"/>
      <c r="BC33" s="297"/>
      <c r="BD33" s="301"/>
      <c r="BE33" s="300">
        <f t="shared" si="27"/>
        <v>5188.4000000000042</v>
      </c>
      <c r="BF33" s="297">
        <f>VLOOKUP(E33,[6]工资发放表!$D$1:$X$65536,21,0)</f>
        <v>0</v>
      </c>
      <c r="BG33" s="337">
        <f t="shared" si="28"/>
        <v>5188.4000000000042</v>
      </c>
      <c r="BH33" s="300">
        <f>IFERROR(VLOOKUP('12部门提供工资附表主表'!E33,工时对!A:E,5,0),0)</f>
        <v>37.44</v>
      </c>
      <c r="BI33" s="336">
        <f>VLOOKUP(E33,金蝶!D:AC,26,0)</f>
        <v>0</v>
      </c>
      <c r="BJ33" s="281">
        <f>VLOOKUP(E33,金蝶!D:S,16,0)</f>
        <v>5705.9</v>
      </c>
      <c r="BK33" s="281">
        <f t="shared" si="13"/>
        <v>0</v>
      </c>
      <c r="BL33" s="281">
        <f>VLOOKUP(E33,金蝶!D:Z,23,0)</f>
        <v>5188.3999999999996</v>
      </c>
      <c r="BM33" s="281">
        <f t="shared" si="14"/>
        <v>0</v>
      </c>
      <c r="BN33" s="281">
        <f>VLOOKUP(E33,金蝶!D:Z,17,0)</f>
        <v>0</v>
      </c>
      <c r="BO33" s="339">
        <f t="shared" si="15"/>
        <v>0</v>
      </c>
      <c r="BP33" s="281">
        <f>VLOOKUP(E33,金蝶!D:Z,18,0)</f>
        <v>517.5</v>
      </c>
      <c r="BQ33" s="531">
        <f t="shared" si="16"/>
        <v>0</v>
      </c>
      <c r="BR33" s="281">
        <f>VLOOKUP(E33,金蝶!D:Z,19,0)</f>
        <v>0</v>
      </c>
      <c r="BS33" s="340">
        <f t="shared" si="17"/>
        <v>0</v>
      </c>
      <c r="BT33" s="281">
        <f>VLOOKUP(E33,金蝶!D:Z,20,0)</f>
        <v>0</v>
      </c>
      <c r="BU33" s="281">
        <f t="shared" si="18"/>
        <v>0</v>
      </c>
      <c r="BV33" s="281">
        <f>VLOOKUP(E33,金蝶!D:Z,21,0)</f>
        <v>0</v>
      </c>
      <c r="BW33" s="339">
        <f t="shared" si="19"/>
        <v>0</v>
      </c>
      <c r="BX33" s="768">
        <f>IFERROR(VLOOKUP(G33,无加班费!A:B,2,0),0)</f>
        <v>0</v>
      </c>
    </row>
    <row r="34" spans="1:76" hidden="1">
      <c r="A34" s="516" t="s">
        <v>3024</v>
      </c>
      <c r="B34" s="285">
        <f t="shared" si="0"/>
        <v>0</v>
      </c>
      <c r="C34" s="286" t="str">
        <f>VLOOKUP(E34,员工信息4!C:D,2,0)</f>
        <v>胡庆林</v>
      </c>
      <c r="D34" s="102" t="str">
        <f t="shared" si="29"/>
        <v>一致</v>
      </c>
      <c r="E34" s="288" t="str">
        <f>INDEX(员工信息4!C:C,MATCH('12部门提供工资附表主表'!I34,员工信息4!F:F,0))</f>
        <v>2295</v>
      </c>
      <c r="F34" s="289" t="str">
        <f>IFERROR(VLOOKUP('12部门提供工资附表主表'!E34,员工信息4!C:G,5,0),"")</f>
        <v>线束车间</v>
      </c>
      <c r="G34" s="152" t="s">
        <v>1461</v>
      </c>
      <c r="H34" s="288" t="s">
        <v>1462</v>
      </c>
      <c r="I34" s="500" t="str">
        <f t="shared" si="12"/>
        <v>胡庆林81</v>
      </c>
      <c r="J34" s="289" t="s">
        <v>745</v>
      </c>
      <c r="K34" s="301"/>
      <c r="L34" s="301"/>
      <c r="M34" s="302">
        <v>34.56</v>
      </c>
      <c r="N34" s="302"/>
      <c r="O34" s="302"/>
      <c r="P34" s="302">
        <v>162.03703703703701</v>
      </c>
      <c r="Q34" s="303">
        <f t="shared" si="21"/>
        <v>5599.9999999999991</v>
      </c>
      <c r="R34" s="302"/>
      <c r="S34" s="316">
        <f t="shared" si="22"/>
        <v>5599.9999999999991</v>
      </c>
      <c r="T34" s="306"/>
      <c r="U34" s="313">
        <f t="shared" si="23"/>
        <v>0</v>
      </c>
      <c r="V34" s="313"/>
      <c r="W34" s="301"/>
      <c r="X34" s="301"/>
      <c r="Y34" s="314">
        <f t="shared" si="24"/>
        <v>5599.9999999999991</v>
      </c>
      <c r="Z34" s="314"/>
      <c r="AA34" s="301"/>
      <c r="AB34" s="301"/>
      <c r="AC34" s="325">
        <f t="shared" si="5"/>
        <v>0</v>
      </c>
      <c r="AD34" s="302">
        <v>160</v>
      </c>
      <c r="AE34" s="302"/>
      <c r="AF34" s="302"/>
      <c r="AG34" s="302"/>
      <c r="AH34" s="302"/>
      <c r="AI34" s="302"/>
      <c r="AJ34" s="302"/>
      <c r="AK34" s="302"/>
      <c r="AL34" s="302"/>
      <c r="AM34" s="302">
        <v>0</v>
      </c>
      <c r="AN34" s="302"/>
      <c r="AO34" s="302"/>
      <c r="AP34" s="302">
        <v>6</v>
      </c>
      <c r="AQ34" s="302"/>
      <c r="AR34" s="302"/>
      <c r="AS34" s="299"/>
      <c r="AT34" s="299">
        <f t="shared" si="25"/>
        <v>6</v>
      </c>
      <c r="AU34" s="303">
        <f t="shared" si="26"/>
        <v>160</v>
      </c>
      <c r="AV34" s="329">
        <f t="shared" si="8"/>
        <v>5753.9999999999991</v>
      </c>
      <c r="AW34" s="297"/>
      <c r="AX34" s="297">
        <v>517.5</v>
      </c>
      <c r="AY34" s="301"/>
      <c r="AZ34" s="301"/>
      <c r="BA34" s="301"/>
      <c r="BB34" s="330"/>
      <c r="BC34" s="297">
        <v>10</v>
      </c>
      <c r="BD34" s="301"/>
      <c r="BE34" s="300">
        <f t="shared" si="27"/>
        <v>5236.4999999999991</v>
      </c>
      <c r="BF34" s="297">
        <f>VLOOKUP(E34,[6]工资发放表!$D$1:$X$65536,21,0)</f>
        <v>0</v>
      </c>
      <c r="BG34" s="337">
        <f t="shared" si="28"/>
        <v>5226.4999999999991</v>
      </c>
      <c r="BH34" s="300">
        <f>IFERROR(VLOOKUP('12部门提供工资附表主表'!E34,工时对!A:E,5,0),0)</f>
        <v>34.56</v>
      </c>
      <c r="BI34" s="336">
        <f>VLOOKUP(E34,金蝶!D:AC,26,0)</f>
        <v>0</v>
      </c>
      <c r="BJ34" s="281">
        <f>VLOOKUP(E34,金蝶!D:S,16,0)</f>
        <v>5754</v>
      </c>
      <c r="BK34" s="281">
        <f t="shared" si="13"/>
        <v>0</v>
      </c>
      <c r="BL34" s="281">
        <f>VLOOKUP(E34,金蝶!D:Z,23,0)</f>
        <v>5226.5</v>
      </c>
      <c r="BM34" s="281">
        <f t="shared" si="14"/>
        <v>0</v>
      </c>
      <c r="BN34" s="281">
        <f>VLOOKUP(E34,金蝶!D:Z,17,0)</f>
        <v>0</v>
      </c>
      <c r="BO34" s="339">
        <f t="shared" si="15"/>
        <v>0</v>
      </c>
      <c r="BP34" s="281">
        <f>VLOOKUP(E34,金蝶!D:Z,18,0)</f>
        <v>517.5</v>
      </c>
      <c r="BQ34" s="531">
        <f t="shared" si="16"/>
        <v>0</v>
      </c>
      <c r="BR34" s="281">
        <f>VLOOKUP(E34,金蝶!D:Z,19,0)</f>
        <v>0</v>
      </c>
      <c r="BS34" s="340">
        <f t="shared" si="17"/>
        <v>0</v>
      </c>
      <c r="BT34" s="281">
        <f>VLOOKUP(E34,金蝶!D:Z,20,0)</f>
        <v>10</v>
      </c>
      <c r="BU34" s="281">
        <f t="shared" si="18"/>
        <v>0</v>
      </c>
      <c r="BV34" s="281">
        <f>VLOOKUP(E34,金蝶!D:Z,21,0)</f>
        <v>0</v>
      </c>
      <c r="BW34" s="339">
        <f t="shared" si="19"/>
        <v>0</v>
      </c>
      <c r="BX34" s="768">
        <f>IFERROR(VLOOKUP(G34,无加班费!A:B,2,0),0)</f>
        <v>0</v>
      </c>
    </row>
    <row r="35" spans="1:76" hidden="1">
      <c r="A35" s="516" t="s">
        <v>1492</v>
      </c>
      <c r="B35" s="285">
        <f t="shared" si="0"/>
        <v>0</v>
      </c>
      <c r="C35" s="286" t="str">
        <f>VLOOKUP(E35,员工信息4!C:D,2,0)</f>
        <v>沈军2</v>
      </c>
      <c r="D35" s="102" t="str">
        <f t="shared" si="29"/>
        <v>一致</v>
      </c>
      <c r="E35" s="288" t="str">
        <f>INDEX(员工信息4!C:C,MATCH('12部门提供工资附表主表'!I35,员工信息4!F:F,0))</f>
        <v>6107</v>
      </c>
      <c r="F35" s="289" t="str">
        <f>IFERROR(VLOOKUP('12部门提供工资附表主表'!E35,员工信息4!C:G,5,0),"")</f>
        <v>开线车间</v>
      </c>
      <c r="G35" s="152" t="s">
        <v>1741</v>
      </c>
      <c r="H35" s="288" t="s">
        <v>1742</v>
      </c>
      <c r="I35" s="500" t="str">
        <f t="shared" si="12"/>
        <v>沈军289</v>
      </c>
      <c r="J35" s="289" t="s">
        <v>745</v>
      </c>
      <c r="K35" s="301"/>
      <c r="L35" s="301"/>
      <c r="M35" s="302">
        <v>38.75</v>
      </c>
      <c r="N35" s="302"/>
      <c r="O35" s="302"/>
      <c r="P35" s="302">
        <v>183.22580645161301</v>
      </c>
      <c r="Q35" s="303">
        <f t="shared" si="21"/>
        <v>7100.0000000000045</v>
      </c>
      <c r="R35" s="302"/>
      <c r="S35" s="316">
        <f t="shared" si="22"/>
        <v>7100.0000000000045</v>
      </c>
      <c r="T35" s="306"/>
      <c r="U35" s="313">
        <f t="shared" si="23"/>
        <v>0</v>
      </c>
      <c r="V35" s="313"/>
      <c r="W35" s="301"/>
      <c r="X35" s="301"/>
      <c r="Y35" s="314">
        <f t="shared" si="24"/>
        <v>7100.0000000000045</v>
      </c>
      <c r="Z35" s="314"/>
      <c r="AA35" s="301"/>
      <c r="AB35" s="301"/>
      <c r="AC35" s="325">
        <f t="shared" si="5"/>
        <v>0</v>
      </c>
      <c r="AD35" s="302">
        <v>200</v>
      </c>
      <c r="AE35" s="302"/>
      <c r="AF35" s="302"/>
      <c r="AG35" s="302"/>
      <c r="AH35" s="302"/>
      <c r="AI35" s="302"/>
      <c r="AJ35" s="302"/>
      <c r="AK35" s="302"/>
      <c r="AL35" s="302"/>
      <c r="AM35" s="302">
        <v>200</v>
      </c>
      <c r="AN35" s="302"/>
      <c r="AO35" s="302">
        <v>5</v>
      </c>
      <c r="AP35" s="302"/>
      <c r="AQ35" s="302"/>
      <c r="AR35" s="302"/>
      <c r="AS35" s="299"/>
      <c r="AT35" s="299">
        <f t="shared" si="25"/>
        <v>0</v>
      </c>
      <c r="AU35" s="303">
        <f t="shared" si="26"/>
        <v>405</v>
      </c>
      <c r="AV35" s="329">
        <f t="shared" si="8"/>
        <v>7505.0000000000045</v>
      </c>
      <c r="AW35" s="297"/>
      <c r="AX35" s="297">
        <v>517.5</v>
      </c>
      <c r="AY35" s="301"/>
      <c r="AZ35" s="301"/>
      <c r="BA35" s="301"/>
      <c r="BB35" s="330">
        <f>VLOOKUP(E35,公积金!A:D,4,0)</f>
        <v>254</v>
      </c>
      <c r="BC35" s="297">
        <v>10</v>
      </c>
      <c r="BD35" s="301"/>
      <c r="BE35" s="300">
        <f t="shared" si="27"/>
        <v>6733.5000000000045</v>
      </c>
      <c r="BF35" s="297">
        <f>VLOOKUP(E35,[6]工资发放表!$D$1:$X$65536,21,0)</f>
        <v>52.01</v>
      </c>
      <c r="BG35" s="337">
        <f t="shared" si="28"/>
        <v>6671.4900000000043</v>
      </c>
      <c r="BH35" s="300">
        <f>IFERROR(VLOOKUP('12部门提供工资附表主表'!E35,工时对!A:E,5,0),0)</f>
        <v>38.75</v>
      </c>
      <c r="BI35" s="336">
        <f>VLOOKUP(E35,金蝶!D:AC,26,0)</f>
        <v>0</v>
      </c>
      <c r="BJ35" s="281">
        <f>VLOOKUP(E35,金蝶!D:S,16,0)</f>
        <v>7505</v>
      </c>
      <c r="BK35" s="281">
        <f t="shared" si="13"/>
        <v>0</v>
      </c>
      <c r="BL35" s="281">
        <f>VLOOKUP(E35,金蝶!D:Z,23,0)</f>
        <v>6671.49</v>
      </c>
      <c r="BM35" s="281">
        <f t="shared" si="14"/>
        <v>0</v>
      </c>
      <c r="BN35" s="281">
        <f>VLOOKUP(E35,金蝶!D:Z,17,0)</f>
        <v>0</v>
      </c>
      <c r="BO35" s="339">
        <f t="shared" si="15"/>
        <v>0</v>
      </c>
      <c r="BP35" s="281">
        <f>VLOOKUP(E35,金蝶!D:Z,18,0)</f>
        <v>517.5</v>
      </c>
      <c r="BQ35" s="531">
        <f t="shared" si="16"/>
        <v>0</v>
      </c>
      <c r="BR35" s="281">
        <f>VLOOKUP(E35,金蝶!D:Z,19,0)</f>
        <v>254</v>
      </c>
      <c r="BS35" s="340">
        <f t="shared" si="17"/>
        <v>0</v>
      </c>
      <c r="BT35" s="281">
        <f>VLOOKUP(E35,金蝶!D:Z,20,0)</f>
        <v>10</v>
      </c>
      <c r="BU35" s="281">
        <f t="shared" si="18"/>
        <v>0</v>
      </c>
      <c r="BV35" s="281">
        <f>VLOOKUP(E35,金蝶!D:Z,21,0)</f>
        <v>52.01</v>
      </c>
      <c r="BW35" s="339">
        <f t="shared" si="19"/>
        <v>0</v>
      </c>
      <c r="BX35" s="768">
        <f>IFERROR(VLOOKUP(G35,无加班费!A:B,2,0),0)</f>
        <v>0</v>
      </c>
    </row>
    <row r="36" spans="1:76" hidden="1">
      <c r="A36" s="516" t="s">
        <v>2247</v>
      </c>
      <c r="B36" s="285">
        <f t="shared" si="0"/>
        <v>0</v>
      </c>
      <c r="C36" s="286" t="str">
        <f>VLOOKUP(E36,员工信息4!C:D,2,0)</f>
        <v>柯桂荣</v>
      </c>
      <c r="D36" s="102" t="str">
        <f t="shared" si="29"/>
        <v>一致</v>
      </c>
      <c r="E36" s="288" t="str">
        <f>INDEX(员工信息4!C:C,MATCH('12部门提供工资附表主表'!I36,员工信息4!F:F,0))</f>
        <v>2537</v>
      </c>
      <c r="F36" s="289" t="str">
        <f>IFERROR(VLOOKUP('12部门提供工资附表主表'!E36,员工信息4!C:G,5,0),"")</f>
        <v>线束车间</v>
      </c>
      <c r="G36" s="152" t="s">
        <v>1536</v>
      </c>
      <c r="H36" s="288" t="s">
        <v>1537</v>
      </c>
      <c r="I36" s="500" t="str">
        <f t="shared" si="12"/>
        <v>柯桂荣94</v>
      </c>
      <c r="J36" s="289" t="s">
        <v>745</v>
      </c>
      <c r="K36" s="301"/>
      <c r="L36" s="301"/>
      <c r="M36" s="302">
        <v>39.25</v>
      </c>
      <c r="N36" s="302"/>
      <c r="O36" s="302"/>
      <c r="P36" s="302">
        <v>178.343949044586</v>
      </c>
      <c r="Q36" s="303">
        <f t="shared" si="21"/>
        <v>7000</v>
      </c>
      <c r="R36" s="302"/>
      <c r="S36" s="316">
        <f t="shared" si="22"/>
        <v>7000</v>
      </c>
      <c r="T36" s="306"/>
      <c r="U36" s="313">
        <f t="shared" si="23"/>
        <v>0</v>
      </c>
      <c r="V36" s="313"/>
      <c r="W36" s="301"/>
      <c r="X36" s="301"/>
      <c r="Y36" s="314">
        <f t="shared" si="24"/>
        <v>7000</v>
      </c>
      <c r="Z36" s="314"/>
      <c r="AA36" s="301"/>
      <c r="AB36" s="301"/>
      <c r="AC36" s="325">
        <f t="shared" si="5"/>
        <v>0</v>
      </c>
      <c r="AD36" s="302">
        <v>40</v>
      </c>
      <c r="AE36" s="302"/>
      <c r="AF36" s="302"/>
      <c r="AG36" s="302"/>
      <c r="AH36" s="302"/>
      <c r="AI36" s="302"/>
      <c r="AJ36" s="302"/>
      <c r="AK36" s="302"/>
      <c r="AL36" s="302"/>
      <c r="AM36" s="302">
        <v>200</v>
      </c>
      <c r="AN36" s="302"/>
      <c r="AO36" s="302"/>
      <c r="AP36" s="302">
        <v>30</v>
      </c>
      <c r="AQ36" s="302"/>
      <c r="AR36" s="302"/>
      <c r="AS36" s="299"/>
      <c r="AT36" s="299">
        <f t="shared" si="25"/>
        <v>30</v>
      </c>
      <c r="AU36" s="303">
        <f t="shared" si="26"/>
        <v>240</v>
      </c>
      <c r="AV36" s="329">
        <f t="shared" si="8"/>
        <v>7210</v>
      </c>
      <c r="AW36" s="297"/>
      <c r="AX36" s="297">
        <v>517.5</v>
      </c>
      <c r="AY36" s="301"/>
      <c r="AZ36" s="301"/>
      <c r="BA36" s="301"/>
      <c r="BB36" s="330"/>
      <c r="BC36" s="297"/>
      <c r="BD36" s="301"/>
      <c r="BE36" s="300">
        <f t="shared" si="27"/>
        <v>6692.5</v>
      </c>
      <c r="BF36" s="297">
        <f>VLOOKUP(E36,[6]工资发放表!$D$1:$X$65536,21,0)</f>
        <v>50.77</v>
      </c>
      <c r="BG36" s="337">
        <f t="shared" si="28"/>
        <v>6641.73</v>
      </c>
      <c r="BH36" s="300">
        <f>IFERROR(VLOOKUP('12部门提供工资附表主表'!E36,工时对!A:E,5,0),0)</f>
        <v>39.25</v>
      </c>
      <c r="BI36" s="336">
        <f>VLOOKUP(E36,金蝶!D:AC,26,0)</f>
        <v>0</v>
      </c>
      <c r="BJ36" s="281">
        <f>VLOOKUP(E36,金蝶!D:S,16,0)</f>
        <v>7210</v>
      </c>
      <c r="BK36" s="281">
        <f t="shared" si="13"/>
        <v>0</v>
      </c>
      <c r="BL36" s="281">
        <f>VLOOKUP(E36,金蝶!D:Z,23,0)</f>
        <v>6641.73</v>
      </c>
      <c r="BM36" s="281">
        <f t="shared" si="14"/>
        <v>0</v>
      </c>
      <c r="BN36" s="281">
        <f>VLOOKUP(E36,金蝶!D:Z,17,0)</f>
        <v>0</v>
      </c>
      <c r="BO36" s="339">
        <f t="shared" si="15"/>
        <v>0</v>
      </c>
      <c r="BP36" s="281">
        <f>VLOOKUP(E36,金蝶!D:Z,18,0)</f>
        <v>517.5</v>
      </c>
      <c r="BQ36" s="531">
        <f t="shared" si="16"/>
        <v>0</v>
      </c>
      <c r="BR36" s="281">
        <f>VLOOKUP(E36,金蝶!D:Z,19,0)</f>
        <v>0</v>
      </c>
      <c r="BS36" s="340">
        <f t="shared" si="17"/>
        <v>0</v>
      </c>
      <c r="BT36" s="281">
        <f>VLOOKUP(E36,金蝶!D:Z,20,0)</f>
        <v>0</v>
      </c>
      <c r="BU36" s="281">
        <f t="shared" si="18"/>
        <v>0</v>
      </c>
      <c r="BV36" s="281">
        <f>VLOOKUP(E36,金蝶!D:Z,21,0)</f>
        <v>50.77</v>
      </c>
      <c r="BW36" s="339">
        <f t="shared" si="19"/>
        <v>0</v>
      </c>
      <c r="BX36" s="768">
        <f>IFERROR(VLOOKUP(G36,无加班费!A:B,2,0),0)</f>
        <v>0</v>
      </c>
    </row>
    <row r="37" spans="1:76" hidden="1">
      <c r="A37" s="516" t="s">
        <v>1447</v>
      </c>
      <c r="B37" s="285">
        <f t="shared" si="0"/>
        <v>0</v>
      </c>
      <c r="C37" s="286" t="str">
        <f>VLOOKUP(E37,员工信息4!C:D,2,0)</f>
        <v>房璐璐</v>
      </c>
      <c r="D37" s="102" t="str">
        <f t="shared" si="29"/>
        <v>一致</v>
      </c>
      <c r="E37" s="288" t="str">
        <f>INDEX(员工信息4!C:C,MATCH('12部门提供工资附表主表'!I37,员工信息4!F:F,0))</f>
        <v>8976</v>
      </c>
      <c r="F37" s="289" t="str">
        <f>IFERROR(VLOOKUP('12部门提供工资附表主表'!E37,员工信息4!C:G,5,0),"")</f>
        <v>线束车间</v>
      </c>
      <c r="G37" s="152" t="s">
        <v>3165</v>
      </c>
      <c r="H37" s="288" t="s">
        <v>3166</v>
      </c>
      <c r="I37" s="500" t="str">
        <f t="shared" si="12"/>
        <v>房璐璐103</v>
      </c>
      <c r="J37" s="289" t="s">
        <v>745</v>
      </c>
      <c r="K37" s="301"/>
      <c r="L37" s="301"/>
      <c r="M37" s="302">
        <v>40.75</v>
      </c>
      <c r="N37" s="302"/>
      <c r="O37" s="302"/>
      <c r="P37" s="302">
        <v>139.877300613497</v>
      </c>
      <c r="Q37" s="303">
        <f t="shared" si="21"/>
        <v>5700.0000000000027</v>
      </c>
      <c r="R37" s="302"/>
      <c r="S37" s="316">
        <f t="shared" si="22"/>
        <v>5700.0000000000027</v>
      </c>
      <c r="T37" s="306"/>
      <c r="U37" s="313">
        <f t="shared" si="23"/>
        <v>0</v>
      </c>
      <c r="V37" s="313"/>
      <c r="W37" s="320"/>
      <c r="X37" s="320"/>
      <c r="Y37" s="314">
        <f t="shared" si="24"/>
        <v>5700.0000000000027</v>
      </c>
      <c r="Z37" s="314"/>
      <c r="AA37" s="301"/>
      <c r="AB37" s="301"/>
      <c r="AC37" s="325">
        <f t="shared" si="5"/>
        <v>0</v>
      </c>
      <c r="AD37" s="302">
        <v>0</v>
      </c>
      <c r="AE37" s="302"/>
      <c r="AF37" s="302"/>
      <c r="AG37" s="302"/>
      <c r="AH37" s="302"/>
      <c r="AI37" s="302"/>
      <c r="AJ37" s="302"/>
      <c r="AK37" s="302"/>
      <c r="AL37" s="302"/>
      <c r="AM37" s="302">
        <v>200</v>
      </c>
      <c r="AN37" s="302"/>
      <c r="AO37" s="302"/>
      <c r="AP37" s="302"/>
      <c r="AQ37" s="302"/>
      <c r="AR37" s="302"/>
      <c r="AS37" s="299"/>
      <c r="AT37" s="299">
        <f t="shared" si="25"/>
        <v>0</v>
      </c>
      <c r="AU37" s="303">
        <f t="shared" si="26"/>
        <v>200</v>
      </c>
      <c r="AV37" s="329">
        <f t="shared" si="8"/>
        <v>5900.0000000000027</v>
      </c>
      <c r="AW37" s="297"/>
      <c r="AX37" s="297">
        <v>517.5</v>
      </c>
      <c r="AY37" s="301"/>
      <c r="AZ37" s="301"/>
      <c r="BA37" s="301"/>
      <c r="BB37" s="330"/>
      <c r="BC37" s="297"/>
      <c r="BD37" s="301"/>
      <c r="BE37" s="300">
        <f t="shared" si="27"/>
        <v>5382.5000000000027</v>
      </c>
      <c r="BF37" s="297">
        <f>VLOOKUP(E37,[6]工资发放表!$D$1:$X$65536,21,0)</f>
        <v>0</v>
      </c>
      <c r="BG37" s="337">
        <f t="shared" si="28"/>
        <v>5382.5000000000027</v>
      </c>
      <c r="BH37" s="300">
        <f>IFERROR(VLOOKUP('12部门提供工资附表主表'!E37,工时对!A:E,5,0),0)</f>
        <v>40.75</v>
      </c>
      <c r="BI37" s="336">
        <f>VLOOKUP(E37,金蝶!D:AC,26,0)</f>
        <v>0</v>
      </c>
      <c r="BJ37" s="281">
        <f>VLOOKUP(E37,金蝶!D:S,16,0)</f>
        <v>5900</v>
      </c>
      <c r="BK37" s="281">
        <f t="shared" si="13"/>
        <v>0</v>
      </c>
      <c r="BL37" s="281">
        <f>VLOOKUP(E37,金蝶!D:Z,23,0)</f>
        <v>5382.5</v>
      </c>
      <c r="BM37" s="281">
        <f t="shared" si="14"/>
        <v>0</v>
      </c>
      <c r="BN37" s="281">
        <f>VLOOKUP(E37,金蝶!D:Z,17,0)</f>
        <v>0</v>
      </c>
      <c r="BO37" s="339">
        <f t="shared" si="15"/>
        <v>0</v>
      </c>
      <c r="BP37" s="281">
        <f>VLOOKUP(E37,金蝶!D:Z,18,0)</f>
        <v>517.5</v>
      </c>
      <c r="BQ37" s="531">
        <f t="shared" si="16"/>
        <v>0</v>
      </c>
      <c r="BR37" s="281">
        <f>VLOOKUP(E37,金蝶!D:Z,19,0)</f>
        <v>0</v>
      </c>
      <c r="BS37" s="340">
        <f t="shared" si="17"/>
        <v>0</v>
      </c>
      <c r="BT37" s="281">
        <f>VLOOKUP(E37,金蝶!D:Z,20,0)</f>
        <v>0</v>
      </c>
      <c r="BU37" s="281">
        <f t="shared" si="18"/>
        <v>0</v>
      </c>
      <c r="BV37" s="281">
        <f>VLOOKUP(E37,金蝶!D:Z,21,0)</f>
        <v>0</v>
      </c>
      <c r="BW37" s="339">
        <f t="shared" si="19"/>
        <v>0</v>
      </c>
      <c r="BX37" s="768">
        <f>IFERROR(VLOOKUP(G37,无加班费!A:B,2,0),0)</f>
        <v>0</v>
      </c>
    </row>
    <row r="38" spans="1:76" hidden="1">
      <c r="A38" s="516" t="s">
        <v>2399</v>
      </c>
      <c r="B38" s="285">
        <f t="shared" si="0"/>
        <v>0</v>
      </c>
      <c r="C38" s="286" t="str">
        <f>VLOOKUP(E38,员工信息4!C:D,2,0)</f>
        <v>曹军艳</v>
      </c>
      <c r="D38" s="102" t="str">
        <f t="shared" ref="D38:D50" si="30">IF(C38=G38,"一致","不一致")</f>
        <v>一致</v>
      </c>
      <c r="E38" s="288" t="str">
        <f>INDEX(员工信息4!C:C,MATCH('12部门提供工资附表主表'!I38,员工信息4!F:F,0))</f>
        <v>8943</v>
      </c>
      <c r="F38" s="289" t="str">
        <f>IFERROR(VLOOKUP('12部门提供工资附表主表'!E38,员工信息4!C:G,5,0),"")</f>
        <v>线束车间</v>
      </c>
      <c r="G38" s="152" t="s">
        <v>3044</v>
      </c>
      <c r="H38" s="288" t="s">
        <v>3045</v>
      </c>
      <c r="I38" s="500" t="str">
        <f t="shared" si="12"/>
        <v>曹军艳117</v>
      </c>
      <c r="J38" s="289" t="s">
        <v>745</v>
      </c>
      <c r="K38" s="301"/>
      <c r="L38" s="301"/>
      <c r="M38" s="302">
        <v>40.5</v>
      </c>
      <c r="N38" s="302"/>
      <c r="O38" s="302"/>
      <c r="P38" s="302">
        <v>138.272839506173</v>
      </c>
      <c r="Q38" s="303">
        <f t="shared" si="21"/>
        <v>5600.0500000000065</v>
      </c>
      <c r="R38" s="302"/>
      <c r="S38" s="316">
        <f t="shared" si="22"/>
        <v>5600.0500000000065</v>
      </c>
      <c r="T38" s="306"/>
      <c r="U38" s="313">
        <f t="shared" si="23"/>
        <v>0</v>
      </c>
      <c r="V38" s="313"/>
      <c r="W38" s="320"/>
      <c r="X38" s="320"/>
      <c r="Y38" s="314">
        <f t="shared" si="24"/>
        <v>5600.0500000000065</v>
      </c>
      <c r="Z38" s="314"/>
      <c r="AA38" s="301"/>
      <c r="AB38" s="301"/>
      <c r="AC38" s="325">
        <f t="shared" si="5"/>
        <v>0</v>
      </c>
      <c r="AD38" s="302">
        <v>0</v>
      </c>
      <c r="AE38" s="302"/>
      <c r="AF38" s="302"/>
      <c r="AG38" s="302"/>
      <c r="AH38" s="302"/>
      <c r="AI38" s="302"/>
      <c r="AJ38" s="302"/>
      <c r="AK38" s="302"/>
      <c r="AL38" s="302"/>
      <c r="AM38" s="302">
        <v>200</v>
      </c>
      <c r="AN38" s="302"/>
      <c r="AO38" s="302">
        <v>25</v>
      </c>
      <c r="AP38" s="302">
        <v>2</v>
      </c>
      <c r="AQ38" s="302"/>
      <c r="AR38" s="302"/>
      <c r="AS38" s="299"/>
      <c r="AT38" s="299">
        <f t="shared" si="25"/>
        <v>2</v>
      </c>
      <c r="AU38" s="303">
        <f t="shared" si="26"/>
        <v>225</v>
      </c>
      <c r="AV38" s="329">
        <f t="shared" si="8"/>
        <v>5823.0500000000065</v>
      </c>
      <c r="AW38" s="297"/>
      <c r="AX38" s="297">
        <v>517.5</v>
      </c>
      <c r="AY38" s="301"/>
      <c r="AZ38" s="301"/>
      <c r="BA38" s="301"/>
      <c r="BB38" s="330"/>
      <c r="BC38" s="297"/>
      <c r="BD38" s="301"/>
      <c r="BE38" s="300">
        <f t="shared" si="27"/>
        <v>5305.5500000000065</v>
      </c>
      <c r="BF38" s="297">
        <f>VLOOKUP(E38,[6]工资发放表!$D$1:$X$65536,21,0)</f>
        <v>0</v>
      </c>
      <c r="BG38" s="337">
        <f t="shared" si="28"/>
        <v>5305.5500000000065</v>
      </c>
      <c r="BH38" s="300">
        <f>IFERROR(VLOOKUP('12部门提供工资附表主表'!E38,工时对!A:E,5,0),0)</f>
        <v>40.5</v>
      </c>
      <c r="BI38" s="336">
        <f>VLOOKUP(E38,金蝶!D:AC,26,0)</f>
        <v>0</v>
      </c>
      <c r="BJ38" s="281">
        <f>VLOOKUP(E38,金蝶!D:S,16,0)</f>
        <v>5823.05</v>
      </c>
      <c r="BK38" s="281">
        <f t="shared" si="13"/>
        <v>0</v>
      </c>
      <c r="BL38" s="281">
        <f>VLOOKUP(E38,金蝶!D:Z,23,0)</f>
        <v>5305.55</v>
      </c>
      <c r="BM38" s="281">
        <f t="shared" si="14"/>
        <v>0</v>
      </c>
      <c r="BN38" s="281">
        <f>VLOOKUP(E38,金蝶!D:Z,17,0)</f>
        <v>0</v>
      </c>
      <c r="BO38" s="339">
        <f t="shared" si="15"/>
        <v>0</v>
      </c>
      <c r="BP38" s="281">
        <f>VLOOKUP(E38,金蝶!D:Z,18,0)</f>
        <v>517.5</v>
      </c>
      <c r="BQ38" s="531">
        <f t="shared" si="16"/>
        <v>0</v>
      </c>
      <c r="BR38" s="281">
        <f>VLOOKUP(E38,金蝶!D:Z,19,0)</f>
        <v>0</v>
      </c>
      <c r="BS38" s="340">
        <f t="shared" si="17"/>
        <v>0</v>
      </c>
      <c r="BT38" s="281">
        <f>VLOOKUP(E38,金蝶!D:Z,20,0)</f>
        <v>0</v>
      </c>
      <c r="BU38" s="281">
        <f t="shared" si="18"/>
        <v>0</v>
      </c>
      <c r="BV38" s="281">
        <f>VLOOKUP(E38,金蝶!D:Z,21,0)</f>
        <v>0</v>
      </c>
      <c r="BW38" s="339">
        <f t="shared" si="19"/>
        <v>0</v>
      </c>
      <c r="BX38" s="768">
        <f>IFERROR(VLOOKUP(G38,无加班费!A:B,2,0),0)</f>
        <v>0</v>
      </c>
    </row>
    <row r="39" spans="1:76" hidden="1">
      <c r="A39" s="516" t="s">
        <v>3029</v>
      </c>
      <c r="B39" s="285">
        <f t="shared" si="0"/>
        <v>0</v>
      </c>
      <c r="C39" s="286" t="str">
        <f>VLOOKUP(E39,员工信息4!C:D,2,0)</f>
        <v>李月芹</v>
      </c>
      <c r="D39" s="102" t="str">
        <f t="shared" si="30"/>
        <v>一致</v>
      </c>
      <c r="E39" s="288" t="str">
        <f>INDEX(员工信息4!C:C,MATCH('12部门提供工资附表主表'!I39,员工信息4!F:F,0))</f>
        <v>6108</v>
      </c>
      <c r="F39" s="289" t="str">
        <f>IFERROR(VLOOKUP('12部门提供工资附表主表'!E39,员工信息4!C:G,5,0),"")</f>
        <v>线束车间</v>
      </c>
      <c r="G39" s="152" t="s">
        <v>1601</v>
      </c>
      <c r="H39" s="288" t="s">
        <v>1602</v>
      </c>
      <c r="I39" s="500" t="str">
        <f t="shared" si="12"/>
        <v>李月芹122</v>
      </c>
      <c r="J39" s="289" t="s">
        <v>745</v>
      </c>
      <c r="K39" s="301"/>
      <c r="L39" s="301"/>
      <c r="M39" s="302">
        <v>40.69</v>
      </c>
      <c r="N39" s="302"/>
      <c r="O39" s="302"/>
      <c r="P39" s="302">
        <v>181.887441631851</v>
      </c>
      <c r="Q39" s="303">
        <f t="shared" si="21"/>
        <v>7401.0000000000173</v>
      </c>
      <c r="R39" s="302"/>
      <c r="S39" s="316">
        <f t="shared" si="22"/>
        <v>7401.0000000000173</v>
      </c>
      <c r="T39" s="306"/>
      <c r="U39" s="313">
        <f t="shared" si="23"/>
        <v>0</v>
      </c>
      <c r="V39" s="313"/>
      <c r="W39" s="320"/>
      <c r="X39" s="320"/>
      <c r="Y39" s="314">
        <f t="shared" si="24"/>
        <v>7401.0000000000173</v>
      </c>
      <c r="Z39" s="314"/>
      <c r="AA39" s="301"/>
      <c r="AB39" s="301"/>
      <c r="AC39" s="325">
        <f t="shared" si="5"/>
        <v>0</v>
      </c>
      <c r="AD39" s="302">
        <v>120</v>
      </c>
      <c r="AE39" s="302"/>
      <c r="AF39" s="302"/>
      <c r="AG39" s="302"/>
      <c r="AH39" s="302"/>
      <c r="AI39" s="302"/>
      <c r="AJ39" s="302"/>
      <c r="AK39" s="302"/>
      <c r="AL39" s="302"/>
      <c r="AM39" s="302">
        <v>200</v>
      </c>
      <c r="AN39" s="302"/>
      <c r="AO39" s="302"/>
      <c r="AP39" s="302"/>
      <c r="AQ39" s="302"/>
      <c r="AR39" s="302"/>
      <c r="AS39" s="299"/>
      <c r="AT39" s="299">
        <f t="shared" si="25"/>
        <v>0</v>
      </c>
      <c r="AU39" s="303">
        <f t="shared" si="26"/>
        <v>320</v>
      </c>
      <c r="AV39" s="329">
        <f t="shared" si="8"/>
        <v>7721.0000000000173</v>
      </c>
      <c r="AW39" s="297"/>
      <c r="AX39" s="297">
        <v>517.5</v>
      </c>
      <c r="AY39" s="301"/>
      <c r="AZ39" s="301"/>
      <c r="BA39" s="301"/>
      <c r="BB39" s="330"/>
      <c r="BC39" s="297">
        <v>10</v>
      </c>
      <c r="BD39" s="301"/>
      <c r="BE39" s="300">
        <f t="shared" si="27"/>
        <v>7203.5000000000173</v>
      </c>
      <c r="BF39" s="297">
        <f>VLOOKUP(E39,[6]工资发放表!$D$1:$X$65536,21,0)</f>
        <v>0</v>
      </c>
      <c r="BG39" s="337">
        <f t="shared" si="28"/>
        <v>7193.5000000000173</v>
      </c>
      <c r="BH39" s="300">
        <f>IFERROR(VLOOKUP('12部门提供工资附表主表'!E39,工时对!A:E,5,0),0)</f>
        <v>40.69</v>
      </c>
      <c r="BI39" s="336">
        <f>VLOOKUP(E39,金蝶!D:AC,26,0)</f>
        <v>1.7280399333685637E-11</v>
      </c>
      <c r="BJ39" s="281">
        <f>VLOOKUP(E39,金蝶!D:S,16,0)</f>
        <v>7721</v>
      </c>
      <c r="BK39" s="281">
        <f t="shared" si="13"/>
        <v>1.7280399333685637E-11</v>
      </c>
      <c r="BL39" s="281">
        <f>VLOOKUP(E39,金蝶!D:Z,23,0)</f>
        <v>7193.5</v>
      </c>
      <c r="BM39" s="281">
        <f t="shared" si="14"/>
        <v>1.7280399333685637E-11</v>
      </c>
      <c r="BN39" s="281">
        <f>VLOOKUP(E39,金蝶!D:Z,17,0)</f>
        <v>0</v>
      </c>
      <c r="BO39" s="339">
        <f t="shared" si="15"/>
        <v>0</v>
      </c>
      <c r="BP39" s="281">
        <f>VLOOKUP(E39,金蝶!D:Z,18,0)</f>
        <v>517.5</v>
      </c>
      <c r="BQ39" s="531">
        <f t="shared" si="16"/>
        <v>0</v>
      </c>
      <c r="BR39" s="281">
        <f>VLOOKUP(E39,金蝶!D:Z,19,0)</f>
        <v>0</v>
      </c>
      <c r="BS39" s="340">
        <f t="shared" si="17"/>
        <v>0</v>
      </c>
      <c r="BT39" s="281">
        <f>VLOOKUP(E39,金蝶!D:Z,20,0)</f>
        <v>10</v>
      </c>
      <c r="BU39" s="281">
        <f t="shared" si="18"/>
        <v>0</v>
      </c>
      <c r="BV39" s="281">
        <f>VLOOKUP(E39,金蝶!D:Z,21,0)</f>
        <v>0</v>
      </c>
      <c r="BW39" s="339">
        <f t="shared" si="19"/>
        <v>0</v>
      </c>
      <c r="BX39" s="768">
        <f>IFERROR(VLOOKUP(G39,无加班费!A:B,2,0),0)</f>
        <v>0</v>
      </c>
    </row>
    <row r="40" spans="1:76" hidden="1">
      <c r="A40" s="516" t="s">
        <v>1246</v>
      </c>
      <c r="B40" s="285">
        <f t="shared" si="0"/>
        <v>0</v>
      </c>
      <c r="C40" s="286" t="str">
        <f>VLOOKUP(E40,员工信息4!C:D,2,0)</f>
        <v>韩珍</v>
      </c>
      <c r="D40" s="102" t="str">
        <f t="shared" si="30"/>
        <v>一致</v>
      </c>
      <c r="E40" s="288" t="str">
        <f>INDEX(员工信息4!C:C,MATCH('12部门提供工资附表主表'!I40,员工信息4!F:F,0))</f>
        <v>8914</v>
      </c>
      <c r="F40" s="289" t="str">
        <f>IFERROR(VLOOKUP('12部门提供工资附表主表'!E40,员工信息4!C:G,5,0),"")</f>
        <v>线束车间</v>
      </c>
      <c r="G40" s="152" t="s">
        <v>2925</v>
      </c>
      <c r="H40" s="288" t="s">
        <v>2926</v>
      </c>
      <c r="I40" s="500" t="str">
        <f t="shared" si="12"/>
        <v>韩珍128</v>
      </c>
      <c r="J40" s="289" t="s">
        <v>745</v>
      </c>
      <c r="K40" s="301"/>
      <c r="L40" s="301"/>
      <c r="M40" s="302">
        <v>38.56</v>
      </c>
      <c r="N40" s="302"/>
      <c r="O40" s="302"/>
      <c r="P40" s="302">
        <v>163.381742738589</v>
      </c>
      <c r="Q40" s="303">
        <f t="shared" si="21"/>
        <v>6299.9999999999918</v>
      </c>
      <c r="R40" s="302"/>
      <c r="S40" s="316">
        <f t="shared" si="22"/>
        <v>6299.9999999999918</v>
      </c>
      <c r="T40" s="306"/>
      <c r="U40" s="313">
        <f t="shared" si="23"/>
        <v>0</v>
      </c>
      <c r="V40" s="313"/>
      <c r="W40" s="320"/>
      <c r="X40" s="320"/>
      <c r="Y40" s="314">
        <f t="shared" si="24"/>
        <v>6299.9999999999918</v>
      </c>
      <c r="Z40" s="314"/>
      <c r="AA40" s="301"/>
      <c r="AB40" s="301"/>
      <c r="AC40" s="325">
        <f t="shared" si="5"/>
        <v>0</v>
      </c>
      <c r="AD40" s="302">
        <v>0</v>
      </c>
      <c r="AE40" s="302"/>
      <c r="AF40" s="302"/>
      <c r="AG40" s="302"/>
      <c r="AH40" s="302"/>
      <c r="AI40" s="302"/>
      <c r="AJ40" s="302"/>
      <c r="AK40" s="302"/>
      <c r="AL40" s="302"/>
      <c r="AM40" s="302">
        <v>0</v>
      </c>
      <c r="AN40" s="302"/>
      <c r="AO40" s="302"/>
      <c r="AP40" s="302">
        <v>26</v>
      </c>
      <c r="AQ40" s="302"/>
      <c r="AR40" s="302"/>
      <c r="AS40" s="299"/>
      <c r="AT40" s="299">
        <f t="shared" si="25"/>
        <v>26</v>
      </c>
      <c r="AU40" s="303">
        <f t="shared" si="26"/>
        <v>0</v>
      </c>
      <c r="AV40" s="329">
        <f t="shared" si="8"/>
        <v>6273.9999999999918</v>
      </c>
      <c r="AW40" s="297"/>
      <c r="AX40" s="297">
        <v>517.5</v>
      </c>
      <c r="AY40" s="301"/>
      <c r="AZ40" s="301"/>
      <c r="BA40" s="301"/>
      <c r="BB40" s="330"/>
      <c r="BC40" s="297"/>
      <c r="BD40" s="301"/>
      <c r="BE40" s="300">
        <f t="shared" si="27"/>
        <v>5756.4999999999918</v>
      </c>
      <c r="BF40" s="297">
        <f>VLOOKUP(E40,[6]工资发放表!$D$1:$X$65536,21,0)</f>
        <v>0</v>
      </c>
      <c r="BG40" s="337">
        <f t="shared" si="28"/>
        <v>5756.4999999999918</v>
      </c>
      <c r="BH40" s="300">
        <f>IFERROR(VLOOKUP('12部门提供工资附表主表'!E40,工时对!A:E,5,0),0)</f>
        <v>38.56</v>
      </c>
      <c r="BI40" s="336">
        <f>VLOOKUP(E40,金蝶!D:AC,26,0)</f>
        <v>-8.1854523159563541E-12</v>
      </c>
      <c r="BJ40" s="281">
        <f>VLOOKUP(E40,金蝶!D:S,16,0)</f>
        <v>6274</v>
      </c>
      <c r="BK40" s="281">
        <f t="shared" si="13"/>
        <v>-8.1854523159563541E-12</v>
      </c>
      <c r="BL40" s="281">
        <f>VLOOKUP(E40,金蝶!D:Z,23,0)</f>
        <v>5756.5</v>
      </c>
      <c r="BM40" s="281">
        <f t="shared" si="14"/>
        <v>-8.1854523159563541E-12</v>
      </c>
      <c r="BN40" s="281">
        <f>VLOOKUP(E40,金蝶!D:Z,17,0)</f>
        <v>0</v>
      </c>
      <c r="BO40" s="339">
        <f t="shared" si="15"/>
        <v>0</v>
      </c>
      <c r="BP40" s="281">
        <f>VLOOKUP(E40,金蝶!D:Z,18,0)</f>
        <v>517.5</v>
      </c>
      <c r="BQ40" s="531">
        <f t="shared" si="16"/>
        <v>0</v>
      </c>
      <c r="BR40" s="281">
        <f>VLOOKUP(E40,金蝶!D:Z,19,0)</f>
        <v>0</v>
      </c>
      <c r="BS40" s="340">
        <f t="shared" si="17"/>
        <v>0</v>
      </c>
      <c r="BT40" s="281">
        <f>VLOOKUP(E40,金蝶!D:Z,20,0)</f>
        <v>0</v>
      </c>
      <c r="BU40" s="281">
        <f t="shared" si="18"/>
        <v>0</v>
      </c>
      <c r="BV40" s="281">
        <f>VLOOKUP(E40,金蝶!D:Z,21,0)</f>
        <v>0</v>
      </c>
      <c r="BW40" s="339">
        <f t="shared" si="19"/>
        <v>0</v>
      </c>
      <c r="BX40" s="768">
        <f>IFERROR(VLOOKUP(G40,无加班费!A:B,2,0),0)</f>
        <v>0</v>
      </c>
    </row>
    <row r="41" spans="1:76" hidden="1">
      <c r="A41" s="516" t="s">
        <v>2912</v>
      </c>
      <c r="B41" s="285">
        <f t="shared" si="0"/>
        <v>0</v>
      </c>
      <c r="C41" s="286" t="str">
        <f>VLOOKUP(E41,员工信息4!C:D,2,0)</f>
        <v>柳爱香</v>
      </c>
      <c r="D41" s="102" t="str">
        <f t="shared" si="30"/>
        <v>一致</v>
      </c>
      <c r="E41" s="288" t="str">
        <f>INDEX(员工信息4!C:C,MATCH('12部门提供工资附表主表'!I41,员工信息4!F:F,0))</f>
        <v>8826</v>
      </c>
      <c r="F41" s="289" t="str">
        <f>IFERROR(VLOOKUP('12部门提供工资附表主表'!E41,员工信息4!C:G,5,0),"")</f>
        <v>线束车间</v>
      </c>
      <c r="G41" s="152" t="s">
        <v>2727</v>
      </c>
      <c r="H41" s="288" t="s">
        <v>2728</v>
      </c>
      <c r="I41" s="500" t="str">
        <f t="shared" si="12"/>
        <v>柳爱香154</v>
      </c>
      <c r="J41" s="289" t="s">
        <v>745</v>
      </c>
      <c r="K41" s="301"/>
      <c r="L41" s="301"/>
      <c r="M41" s="302">
        <v>40.56</v>
      </c>
      <c r="N41" s="302"/>
      <c r="O41" s="302"/>
      <c r="P41" s="302">
        <v>155.32544378698199</v>
      </c>
      <c r="Q41" s="303">
        <f t="shared" si="21"/>
        <v>6299.99999999999</v>
      </c>
      <c r="R41" s="302"/>
      <c r="S41" s="316">
        <f t="shared" ref="S41:S100" si="31">Q41+R41</f>
        <v>6299.99999999999</v>
      </c>
      <c r="T41" s="306"/>
      <c r="U41" s="313">
        <f t="shared" si="23"/>
        <v>0</v>
      </c>
      <c r="V41" s="313"/>
      <c r="W41" s="320"/>
      <c r="X41" s="320"/>
      <c r="Y41" s="314">
        <f t="shared" si="24"/>
        <v>6299.99999999999</v>
      </c>
      <c r="Z41" s="314"/>
      <c r="AA41" s="301"/>
      <c r="AB41" s="301"/>
      <c r="AC41" s="325">
        <f t="shared" si="5"/>
        <v>0</v>
      </c>
      <c r="AD41" s="302">
        <v>0</v>
      </c>
      <c r="AE41" s="302"/>
      <c r="AF41" s="302"/>
      <c r="AG41" s="302"/>
      <c r="AH41" s="302"/>
      <c r="AI41" s="302"/>
      <c r="AJ41" s="302"/>
      <c r="AK41" s="302"/>
      <c r="AL41" s="302"/>
      <c r="AM41" s="302">
        <v>200</v>
      </c>
      <c r="AN41" s="302"/>
      <c r="AO41" s="302"/>
      <c r="AP41" s="302">
        <v>4</v>
      </c>
      <c r="AQ41" s="302"/>
      <c r="AR41" s="302"/>
      <c r="AS41" s="299"/>
      <c r="AT41" s="299">
        <f t="shared" si="25"/>
        <v>4</v>
      </c>
      <c r="AU41" s="303">
        <f t="shared" si="26"/>
        <v>200</v>
      </c>
      <c r="AV41" s="329">
        <f t="shared" si="8"/>
        <v>6495.99999999999</v>
      </c>
      <c r="AW41" s="297"/>
      <c r="AX41" s="297">
        <v>517.5</v>
      </c>
      <c r="AY41" s="301"/>
      <c r="AZ41" s="301"/>
      <c r="BA41" s="301"/>
      <c r="BB41" s="330"/>
      <c r="BC41" s="297"/>
      <c r="BD41" s="301"/>
      <c r="BE41" s="300">
        <f t="shared" si="27"/>
        <v>5978.49999999999</v>
      </c>
      <c r="BF41" s="297">
        <f>VLOOKUP(E41,[6]工资发放表!$D$1:$X$65536,21,0)</f>
        <v>0</v>
      </c>
      <c r="BG41" s="337">
        <f t="shared" si="28"/>
        <v>5978.49999999999</v>
      </c>
      <c r="BH41" s="300">
        <f>IFERROR(VLOOKUP('12部门提供工资附表主表'!E41,工时对!A:E,5,0),0)</f>
        <v>40.56</v>
      </c>
      <c r="BI41" s="336">
        <f>VLOOKUP(E41,金蝶!D:AC,26,0)</f>
        <v>-1.0004441719502211E-11</v>
      </c>
      <c r="BJ41" s="281">
        <f>VLOOKUP(E41,金蝶!D:S,16,0)</f>
        <v>6496</v>
      </c>
      <c r="BK41" s="281">
        <f t="shared" si="13"/>
        <v>-1.0004441719502211E-11</v>
      </c>
      <c r="BL41" s="281">
        <f>VLOOKUP(E41,金蝶!D:Z,23,0)</f>
        <v>5978.5</v>
      </c>
      <c r="BM41" s="281">
        <f t="shared" si="14"/>
        <v>-1.0004441719502211E-11</v>
      </c>
      <c r="BN41" s="281">
        <f>VLOOKUP(E41,金蝶!D:Z,17,0)</f>
        <v>0</v>
      </c>
      <c r="BO41" s="339">
        <f t="shared" si="15"/>
        <v>0</v>
      </c>
      <c r="BP41" s="281">
        <f>VLOOKUP(E41,金蝶!D:Z,18,0)</f>
        <v>517.5</v>
      </c>
      <c r="BQ41" s="531">
        <f t="shared" si="16"/>
        <v>0</v>
      </c>
      <c r="BR41" s="281">
        <f>VLOOKUP(E41,金蝶!D:Z,19,0)</f>
        <v>0</v>
      </c>
      <c r="BS41" s="340">
        <f t="shared" si="17"/>
        <v>0</v>
      </c>
      <c r="BT41" s="281">
        <f>VLOOKUP(E41,金蝶!D:Z,20,0)</f>
        <v>0</v>
      </c>
      <c r="BU41" s="281">
        <f t="shared" si="18"/>
        <v>0</v>
      </c>
      <c r="BV41" s="281">
        <f>VLOOKUP(E41,金蝶!D:Z,21,0)</f>
        <v>0</v>
      </c>
      <c r="BW41" s="339">
        <f t="shared" si="19"/>
        <v>0</v>
      </c>
      <c r="BX41" s="768">
        <f>IFERROR(VLOOKUP(G41,无加班费!A:B,2,0),0)</f>
        <v>0</v>
      </c>
    </row>
    <row r="42" spans="1:76" hidden="1">
      <c r="A42" s="516" t="s">
        <v>2203</v>
      </c>
      <c r="B42" s="285">
        <f t="shared" si="0"/>
        <v>0</v>
      </c>
      <c r="C42" s="286" t="str">
        <f>VLOOKUP(E42,员工信息4!C:D,2,0)</f>
        <v>郭玲</v>
      </c>
      <c r="D42" s="102" t="str">
        <f t="shared" si="30"/>
        <v>一致</v>
      </c>
      <c r="E42" s="288" t="str">
        <f>INDEX(员工信息4!C:C,MATCH('12部门提供工资附表主表'!I42,员工信息4!F:F,0))</f>
        <v>9942</v>
      </c>
      <c r="F42" s="289" t="str">
        <f>IFERROR(VLOOKUP('12部门提供工资附表主表'!E42,员工信息4!C:G,5,0),"")</f>
        <v>线束车间</v>
      </c>
      <c r="G42" s="152" t="s">
        <v>3569</v>
      </c>
      <c r="H42" s="288" t="s">
        <v>3570</v>
      </c>
      <c r="I42" s="500" t="str">
        <f t="shared" si="12"/>
        <v>郭玲158</v>
      </c>
      <c r="J42" s="289" t="s">
        <v>745</v>
      </c>
      <c r="K42" s="301"/>
      <c r="L42" s="301"/>
      <c r="M42" s="302">
        <v>12.44</v>
      </c>
      <c r="N42" s="302"/>
      <c r="O42" s="302"/>
      <c r="P42" s="302">
        <v>128.617363344051</v>
      </c>
      <c r="Q42" s="303">
        <f t="shared" si="21"/>
        <v>1599.9999999999943</v>
      </c>
      <c r="R42" s="302"/>
      <c r="S42" s="316">
        <f t="shared" si="31"/>
        <v>1599.9999999999943</v>
      </c>
      <c r="T42" s="306"/>
      <c r="U42" s="313">
        <f t="shared" si="23"/>
        <v>0</v>
      </c>
      <c r="V42" s="313"/>
      <c r="W42" s="320"/>
      <c r="X42" s="320"/>
      <c r="Y42" s="314">
        <f t="shared" si="24"/>
        <v>1599.9999999999943</v>
      </c>
      <c r="Z42" s="314"/>
      <c r="AA42" s="301"/>
      <c r="AB42" s="301"/>
      <c r="AC42" s="325">
        <f t="shared" si="5"/>
        <v>0</v>
      </c>
      <c r="AD42" s="302">
        <v>0</v>
      </c>
      <c r="AE42" s="302"/>
      <c r="AF42" s="302"/>
      <c r="AG42" s="302"/>
      <c r="AH42" s="302"/>
      <c r="AI42" s="302"/>
      <c r="AJ42" s="302"/>
      <c r="AK42" s="302"/>
      <c r="AL42" s="302"/>
      <c r="AM42" s="302">
        <v>0</v>
      </c>
      <c r="AN42" s="302"/>
      <c r="AO42" s="302"/>
      <c r="AP42" s="302"/>
      <c r="AQ42" s="302"/>
      <c r="AR42" s="302"/>
      <c r="AS42" s="299"/>
      <c r="AT42" s="299">
        <f t="shared" si="25"/>
        <v>0</v>
      </c>
      <c r="AU42" s="303">
        <f t="shared" si="26"/>
        <v>0</v>
      </c>
      <c r="AV42" s="329">
        <f t="shared" si="8"/>
        <v>1599.9999999999943</v>
      </c>
      <c r="AW42" s="297"/>
      <c r="AX42" s="297"/>
      <c r="AY42" s="301"/>
      <c r="AZ42" s="301"/>
      <c r="BA42" s="301"/>
      <c r="BB42" s="330"/>
      <c r="BC42" s="297"/>
      <c r="BD42" s="301"/>
      <c r="BE42" s="300">
        <f t="shared" si="27"/>
        <v>1599.9999999999943</v>
      </c>
      <c r="BF42" s="297">
        <f>VLOOKUP(E42,[6]工资发放表!$D$1:$X$65536,21,0)</f>
        <v>0</v>
      </c>
      <c r="BG42" s="337">
        <f t="shared" si="28"/>
        <v>1599.9999999999943</v>
      </c>
      <c r="BH42" s="300">
        <f>IFERROR(VLOOKUP('12部门提供工资附表主表'!E42,工时对!A:E,5,0),0)</f>
        <v>12.44</v>
      </c>
      <c r="BI42" s="336">
        <f>VLOOKUP(E42,金蝶!D:AC,26,0)</f>
        <v>-5.6843418860808015E-12</v>
      </c>
      <c r="BJ42" s="281">
        <f>VLOOKUP(E42,金蝶!D:S,16,0)</f>
        <v>1600</v>
      </c>
      <c r="BK42" s="281">
        <f t="shared" si="13"/>
        <v>-5.6843418860808015E-12</v>
      </c>
      <c r="BL42" s="281">
        <f>VLOOKUP(E42,金蝶!D:Z,23,0)</f>
        <v>1600</v>
      </c>
      <c r="BM42" s="281">
        <f t="shared" si="14"/>
        <v>-5.6843418860808015E-12</v>
      </c>
      <c r="BN42" s="281">
        <f>VLOOKUP(E42,金蝶!D:Z,17,0)</f>
        <v>0</v>
      </c>
      <c r="BO42" s="339">
        <f t="shared" si="15"/>
        <v>0</v>
      </c>
      <c r="BP42" s="281">
        <f>VLOOKUP(E42,金蝶!D:Z,18,0)</f>
        <v>0</v>
      </c>
      <c r="BQ42" s="531">
        <f t="shared" si="16"/>
        <v>0</v>
      </c>
      <c r="BR42" s="281">
        <f>VLOOKUP(E42,金蝶!D:Z,19,0)</f>
        <v>0</v>
      </c>
      <c r="BS42" s="340">
        <f t="shared" si="17"/>
        <v>0</v>
      </c>
      <c r="BT42" s="281">
        <f>VLOOKUP(E42,金蝶!D:Z,20,0)</f>
        <v>0</v>
      </c>
      <c r="BU42" s="281">
        <f t="shared" si="18"/>
        <v>0</v>
      </c>
      <c r="BV42" s="281">
        <f>VLOOKUP(E42,金蝶!D:Z,21,0)</f>
        <v>0</v>
      </c>
      <c r="BW42" s="339">
        <f t="shared" si="19"/>
        <v>0</v>
      </c>
      <c r="BX42" s="768">
        <f>IFERROR(VLOOKUP(G42,无加班费!A:B,2,0),0)</f>
        <v>0</v>
      </c>
    </row>
    <row r="43" spans="1:76" hidden="1">
      <c r="A43" s="516" t="s">
        <v>2460</v>
      </c>
      <c r="B43" s="285">
        <f t="shared" si="0"/>
        <v>0</v>
      </c>
      <c r="C43" s="286" t="str">
        <f>VLOOKUP(E43,员工信息4!C:D,2,0)</f>
        <v>张娟娟</v>
      </c>
      <c r="D43" s="102" t="str">
        <f t="shared" si="30"/>
        <v>一致</v>
      </c>
      <c r="E43" s="288" t="str">
        <f>INDEX(员工信息4!C:C,MATCH('12部门提供工资附表主表'!I43,员工信息4!F:F,0))</f>
        <v>9027</v>
      </c>
      <c r="F43" s="289" t="str">
        <f>IFERROR(VLOOKUP('12部门提供工资附表主表'!E43,员工信息4!C:G,5,0),"")</f>
        <v>线束车间</v>
      </c>
      <c r="G43" s="152" t="s">
        <v>3479</v>
      </c>
      <c r="H43" s="288" t="s">
        <v>3480</v>
      </c>
      <c r="I43" s="500" t="str">
        <f t="shared" si="12"/>
        <v>张娟娟160</v>
      </c>
      <c r="J43" s="289" t="s">
        <v>745</v>
      </c>
      <c r="K43" s="301"/>
      <c r="L43" s="301"/>
      <c r="M43" s="302">
        <v>31</v>
      </c>
      <c r="N43" s="302"/>
      <c r="O43" s="302"/>
      <c r="P43" s="302">
        <v>135.48387096774201</v>
      </c>
      <c r="Q43" s="303">
        <f t="shared" si="21"/>
        <v>4200.0000000000018</v>
      </c>
      <c r="R43" s="302"/>
      <c r="S43" s="316">
        <f t="shared" si="31"/>
        <v>4200.0000000000018</v>
      </c>
      <c r="T43" s="306"/>
      <c r="U43" s="313">
        <f t="shared" si="23"/>
        <v>0</v>
      </c>
      <c r="V43" s="313"/>
      <c r="W43" s="320"/>
      <c r="X43" s="321"/>
      <c r="Y43" s="314">
        <f t="shared" si="24"/>
        <v>4200.0000000000018</v>
      </c>
      <c r="Z43" s="314"/>
      <c r="AA43" s="301"/>
      <c r="AB43" s="301"/>
      <c r="AC43" s="325">
        <f t="shared" si="5"/>
        <v>0</v>
      </c>
      <c r="AD43" s="302">
        <v>0</v>
      </c>
      <c r="AE43" s="302"/>
      <c r="AF43" s="302"/>
      <c r="AG43" s="302"/>
      <c r="AH43" s="302"/>
      <c r="AI43" s="302"/>
      <c r="AJ43" s="302"/>
      <c r="AK43" s="302"/>
      <c r="AL43" s="302"/>
      <c r="AM43" s="302">
        <v>0</v>
      </c>
      <c r="AN43" s="302"/>
      <c r="AO43" s="302"/>
      <c r="AP43" s="302"/>
      <c r="AQ43" s="302"/>
      <c r="AR43" s="302"/>
      <c r="AS43" s="299"/>
      <c r="AT43" s="299">
        <f t="shared" si="25"/>
        <v>0</v>
      </c>
      <c r="AU43" s="303">
        <f t="shared" si="26"/>
        <v>0</v>
      </c>
      <c r="AV43" s="329">
        <f t="shared" si="8"/>
        <v>4200.0000000000018</v>
      </c>
      <c r="AW43" s="297"/>
      <c r="AX43" s="297"/>
      <c r="AY43" s="301"/>
      <c r="AZ43" s="301"/>
      <c r="BA43" s="301"/>
      <c r="BB43" s="330"/>
      <c r="BC43" s="297"/>
      <c r="BD43" s="301"/>
      <c r="BE43" s="300">
        <f t="shared" si="27"/>
        <v>4200.0000000000018</v>
      </c>
      <c r="BF43" s="297">
        <f>VLOOKUP(E43,[6]工资发放表!$D$1:$X$65536,21,0)</f>
        <v>0</v>
      </c>
      <c r="BG43" s="337">
        <f t="shared" si="28"/>
        <v>4200.0000000000018</v>
      </c>
      <c r="BH43" s="300">
        <f>IFERROR(VLOOKUP('12部门提供工资附表主表'!E43,工时对!A:E,5,0),0)</f>
        <v>31</v>
      </c>
      <c r="BI43" s="336">
        <f>VLOOKUP(E43,金蝶!D:AC,26,0)</f>
        <v>0</v>
      </c>
      <c r="BJ43" s="281">
        <f>VLOOKUP(E43,金蝶!D:S,16,0)</f>
        <v>4200</v>
      </c>
      <c r="BK43" s="281">
        <f t="shared" si="13"/>
        <v>0</v>
      </c>
      <c r="BL43" s="281">
        <f>VLOOKUP(E43,金蝶!D:Z,23,0)</f>
        <v>4200</v>
      </c>
      <c r="BM43" s="281">
        <f t="shared" si="14"/>
        <v>0</v>
      </c>
      <c r="BN43" s="281">
        <f>VLOOKUP(E43,金蝶!D:Z,17,0)</f>
        <v>0</v>
      </c>
      <c r="BO43" s="339">
        <f t="shared" si="15"/>
        <v>0</v>
      </c>
      <c r="BP43" s="281">
        <f>VLOOKUP(E43,金蝶!D:Z,18,0)</f>
        <v>0</v>
      </c>
      <c r="BQ43" s="531">
        <f t="shared" si="16"/>
        <v>0</v>
      </c>
      <c r="BR43" s="281">
        <f>VLOOKUP(E43,金蝶!D:Z,19,0)</f>
        <v>0</v>
      </c>
      <c r="BS43" s="340">
        <f t="shared" si="17"/>
        <v>0</v>
      </c>
      <c r="BT43" s="281">
        <f>VLOOKUP(E43,金蝶!D:Z,20,0)</f>
        <v>0</v>
      </c>
      <c r="BU43" s="281">
        <f t="shared" si="18"/>
        <v>0</v>
      </c>
      <c r="BV43" s="281">
        <f>VLOOKUP(E43,金蝶!D:Z,21,0)</f>
        <v>0</v>
      </c>
      <c r="BW43" s="339">
        <f t="shared" si="19"/>
        <v>0</v>
      </c>
      <c r="BX43" s="768">
        <f>IFERROR(VLOOKUP(G43,无加班费!A:B,2,0),0)</f>
        <v>0</v>
      </c>
    </row>
    <row r="44" spans="1:76" hidden="1">
      <c r="A44" s="516" t="s">
        <v>4732</v>
      </c>
      <c r="B44" s="285">
        <f t="shared" si="0"/>
        <v>0</v>
      </c>
      <c r="C44" s="286" t="str">
        <f>VLOOKUP(E44,员工信息4!C:D,2,0)</f>
        <v>段冬梅</v>
      </c>
      <c r="D44" s="102" t="str">
        <f t="shared" si="30"/>
        <v>一致</v>
      </c>
      <c r="E44" s="288" t="str">
        <f>INDEX(员工信息4!C:C,MATCH('12部门提供工资附表主表'!I44,员工信息4!F:F,0))</f>
        <v>9029</v>
      </c>
      <c r="F44" s="289" t="str">
        <f>IFERROR(VLOOKUP('12部门提供工资附表主表'!E44,员工信息4!C:G,5,0),"")</f>
        <v>线束车间</v>
      </c>
      <c r="G44" s="152" t="s">
        <v>3489</v>
      </c>
      <c r="H44" s="288" t="s">
        <v>3490</v>
      </c>
      <c r="I44" s="500" t="str">
        <f t="shared" si="12"/>
        <v>段冬梅163</v>
      </c>
      <c r="J44" s="289" t="s">
        <v>745</v>
      </c>
      <c r="K44" s="301"/>
      <c r="L44" s="301"/>
      <c r="M44" s="302">
        <v>26.38</v>
      </c>
      <c r="N44" s="302"/>
      <c r="O44" s="302"/>
      <c r="P44" s="302">
        <v>159.36315390447299</v>
      </c>
      <c r="Q44" s="303">
        <f t="shared" si="21"/>
        <v>4203.9999999999973</v>
      </c>
      <c r="R44" s="302"/>
      <c r="S44" s="316">
        <f t="shared" si="31"/>
        <v>4203.9999999999973</v>
      </c>
      <c r="T44" s="306"/>
      <c r="U44" s="313">
        <f t="shared" si="23"/>
        <v>0</v>
      </c>
      <c r="V44" s="313"/>
      <c r="W44" s="322"/>
      <c r="X44" s="321"/>
      <c r="Y44" s="314">
        <f t="shared" si="24"/>
        <v>4203.9999999999973</v>
      </c>
      <c r="Z44" s="314"/>
      <c r="AA44" s="301"/>
      <c r="AB44" s="301"/>
      <c r="AC44" s="325">
        <f t="shared" si="5"/>
        <v>0</v>
      </c>
      <c r="AD44" s="302">
        <v>0</v>
      </c>
      <c r="AE44" s="302"/>
      <c r="AF44" s="302"/>
      <c r="AG44" s="302"/>
      <c r="AH44" s="302"/>
      <c r="AI44" s="302"/>
      <c r="AJ44" s="302"/>
      <c r="AK44" s="302"/>
      <c r="AL44" s="302"/>
      <c r="AM44" s="302">
        <v>0</v>
      </c>
      <c r="AN44" s="302"/>
      <c r="AO44" s="302"/>
      <c r="AP44" s="302"/>
      <c r="AQ44" s="302"/>
      <c r="AR44" s="302"/>
      <c r="AS44" s="299"/>
      <c r="AT44" s="299">
        <f t="shared" si="25"/>
        <v>0</v>
      </c>
      <c r="AU44" s="303">
        <f t="shared" si="26"/>
        <v>0</v>
      </c>
      <c r="AV44" s="329">
        <f t="shared" si="8"/>
        <v>4203.9999999999973</v>
      </c>
      <c r="AW44" s="297"/>
      <c r="AX44" s="297"/>
      <c r="AY44" s="301"/>
      <c r="AZ44" s="301"/>
      <c r="BA44" s="301"/>
      <c r="BB44" s="330"/>
      <c r="BC44" s="297"/>
      <c r="BD44" s="301"/>
      <c r="BE44" s="300">
        <f t="shared" si="27"/>
        <v>4203.9999999999973</v>
      </c>
      <c r="BF44" s="297">
        <f>VLOOKUP(E44,[6]工资发放表!$D$1:$X$65536,21,0)</f>
        <v>0</v>
      </c>
      <c r="BG44" s="337">
        <f t="shared" ref="BG44:BG105" si="32">BE44-BF44+AW44-BC44</f>
        <v>4203.9999999999973</v>
      </c>
      <c r="BH44" s="300">
        <f>IFERROR(VLOOKUP('12部门提供工资附表主表'!E44,工时对!A:E,5,0),0)</f>
        <v>26.38</v>
      </c>
      <c r="BI44" s="336">
        <f>VLOOKUP(E44,金蝶!D:AC,26,0)</f>
        <v>0</v>
      </c>
      <c r="BJ44" s="281">
        <f>VLOOKUP(E44,金蝶!D:S,16,0)</f>
        <v>4204</v>
      </c>
      <c r="BK44" s="281">
        <f t="shared" si="13"/>
        <v>0</v>
      </c>
      <c r="BL44" s="281">
        <f>VLOOKUP(E44,金蝶!D:Z,23,0)</f>
        <v>4204</v>
      </c>
      <c r="BM44" s="281">
        <f t="shared" si="14"/>
        <v>0</v>
      </c>
      <c r="BN44" s="281">
        <f>VLOOKUP(E44,金蝶!D:Z,17,0)</f>
        <v>0</v>
      </c>
      <c r="BO44" s="339">
        <f t="shared" si="15"/>
        <v>0</v>
      </c>
      <c r="BP44" s="281">
        <f>VLOOKUP(E44,金蝶!D:Z,18,0)</f>
        <v>0</v>
      </c>
      <c r="BQ44" s="531">
        <f t="shared" si="16"/>
        <v>0</v>
      </c>
      <c r="BR44" s="281">
        <f>VLOOKUP(E44,金蝶!D:Z,19,0)</f>
        <v>0</v>
      </c>
      <c r="BS44" s="340">
        <f t="shared" si="17"/>
        <v>0</v>
      </c>
      <c r="BT44" s="281">
        <f>VLOOKUP(E44,金蝶!D:Z,20,0)</f>
        <v>0</v>
      </c>
      <c r="BU44" s="281">
        <f t="shared" si="18"/>
        <v>0</v>
      </c>
      <c r="BV44" s="281">
        <f>VLOOKUP(E44,金蝶!D:Z,21,0)</f>
        <v>0</v>
      </c>
      <c r="BW44" s="339">
        <f t="shared" si="19"/>
        <v>0</v>
      </c>
      <c r="BX44" s="768">
        <f>IFERROR(VLOOKUP(G44,无加班费!A:B,2,0),0)</f>
        <v>0</v>
      </c>
    </row>
    <row r="45" spans="1:76" hidden="1">
      <c r="A45" s="516" t="s">
        <v>1852</v>
      </c>
      <c r="B45" s="285">
        <f t="shared" si="0"/>
        <v>0</v>
      </c>
      <c r="C45" s="286" t="str">
        <f>VLOOKUP(E45,员工信息4!C:D,2,0)</f>
        <v>徐吉梅</v>
      </c>
      <c r="D45" s="102" t="str">
        <f t="shared" si="30"/>
        <v>一致</v>
      </c>
      <c r="E45" s="288" t="str">
        <f>INDEX(员工信息4!C:C,MATCH('12部门提供工资附表主表'!I45,员工信息4!F:F,0))</f>
        <v>8791</v>
      </c>
      <c r="F45" s="289" t="str">
        <f>IFERROR(VLOOKUP('12部门提供工资附表主表'!E45,员工信息4!C:G,5,0),"")</f>
        <v>线束车间</v>
      </c>
      <c r="G45" s="152" t="s">
        <v>2655</v>
      </c>
      <c r="H45" s="288" t="s">
        <v>2656</v>
      </c>
      <c r="I45" s="500" t="str">
        <f t="shared" si="12"/>
        <v>徐吉梅165</v>
      </c>
      <c r="J45" s="289" t="s">
        <v>745</v>
      </c>
      <c r="K45" s="301"/>
      <c r="L45" s="301"/>
      <c r="M45" s="302">
        <v>35.880000000000003</v>
      </c>
      <c r="N45" s="302"/>
      <c r="O45" s="302"/>
      <c r="P45" s="302">
        <v>179.40356744704599</v>
      </c>
      <c r="Q45" s="303">
        <f t="shared" ref="Q45:Q104" si="33">IF(O45&gt;0,O45,M45*P45)</f>
        <v>6437.0000000000109</v>
      </c>
      <c r="R45" s="302"/>
      <c r="S45" s="316">
        <f t="shared" si="31"/>
        <v>6437.0000000000109</v>
      </c>
      <c r="T45" s="306"/>
      <c r="U45" s="313">
        <f t="shared" si="23"/>
        <v>0</v>
      </c>
      <c r="V45" s="313"/>
      <c r="W45" s="322"/>
      <c r="X45" s="321"/>
      <c r="Y45" s="314">
        <f t="shared" si="24"/>
        <v>6437.0000000000109</v>
      </c>
      <c r="Z45" s="314"/>
      <c r="AA45" s="301"/>
      <c r="AB45" s="301"/>
      <c r="AC45" s="325">
        <f t="shared" si="5"/>
        <v>0</v>
      </c>
      <c r="AD45" s="302">
        <v>0</v>
      </c>
      <c r="AE45" s="302"/>
      <c r="AF45" s="302"/>
      <c r="AG45" s="302"/>
      <c r="AH45" s="302"/>
      <c r="AI45" s="302"/>
      <c r="AJ45" s="302"/>
      <c r="AK45" s="302"/>
      <c r="AL45" s="302"/>
      <c r="AM45" s="302">
        <v>200</v>
      </c>
      <c r="AN45" s="302"/>
      <c r="AO45" s="302"/>
      <c r="AP45" s="302"/>
      <c r="AQ45" s="302"/>
      <c r="AR45" s="302"/>
      <c r="AS45" s="299"/>
      <c r="AT45" s="299">
        <f t="shared" si="25"/>
        <v>0</v>
      </c>
      <c r="AU45" s="303">
        <f t="shared" si="26"/>
        <v>200</v>
      </c>
      <c r="AV45" s="329">
        <f t="shared" si="8"/>
        <v>6637.0000000000109</v>
      </c>
      <c r="AW45" s="297"/>
      <c r="AX45" s="297">
        <v>517.5</v>
      </c>
      <c r="AY45" s="301"/>
      <c r="AZ45" s="301"/>
      <c r="BA45" s="301"/>
      <c r="BB45" s="330"/>
      <c r="BC45" s="297"/>
      <c r="BD45" s="301"/>
      <c r="BE45" s="300">
        <f t="shared" si="27"/>
        <v>6119.5000000000109</v>
      </c>
      <c r="BF45" s="297">
        <f>VLOOKUP(E45,[6]工资发放表!$D$1:$X$65536,21,0)</f>
        <v>0</v>
      </c>
      <c r="BG45" s="337">
        <f t="shared" si="32"/>
        <v>6119.5000000000109</v>
      </c>
      <c r="BH45" s="300">
        <f>IFERROR(VLOOKUP('12部门提供工资附表主表'!E45,工时对!A:E,5,0),0)</f>
        <v>35.880000000000003</v>
      </c>
      <c r="BI45" s="336">
        <f>VLOOKUP(E45,金蝶!D:AC,26,0)</f>
        <v>1.0913936421275139E-11</v>
      </c>
      <c r="BJ45" s="281">
        <f>VLOOKUP(E45,金蝶!D:S,16,0)</f>
        <v>6637</v>
      </c>
      <c r="BK45" s="281">
        <f t="shared" si="13"/>
        <v>1.0913936421275139E-11</v>
      </c>
      <c r="BL45" s="281">
        <f>VLOOKUP(E45,金蝶!D:Z,23,0)</f>
        <v>6119.5</v>
      </c>
      <c r="BM45" s="281">
        <f t="shared" si="14"/>
        <v>1.0913936421275139E-11</v>
      </c>
      <c r="BN45" s="281">
        <f>VLOOKUP(E45,金蝶!D:Z,17,0)</f>
        <v>0</v>
      </c>
      <c r="BO45" s="339">
        <f t="shared" si="15"/>
        <v>0</v>
      </c>
      <c r="BP45" s="281">
        <f>VLOOKUP(E45,金蝶!D:Z,18,0)</f>
        <v>517.5</v>
      </c>
      <c r="BQ45" s="531">
        <f t="shared" si="16"/>
        <v>0</v>
      </c>
      <c r="BR45" s="281">
        <f>VLOOKUP(E45,金蝶!D:Z,19,0)</f>
        <v>0</v>
      </c>
      <c r="BS45" s="340">
        <f t="shared" si="17"/>
        <v>0</v>
      </c>
      <c r="BT45" s="281">
        <f>VLOOKUP(E45,金蝶!D:Z,20,0)</f>
        <v>0</v>
      </c>
      <c r="BU45" s="281">
        <f t="shared" si="18"/>
        <v>0</v>
      </c>
      <c r="BV45" s="281">
        <f>VLOOKUP(E45,金蝶!D:Z,21,0)</f>
        <v>0</v>
      </c>
      <c r="BW45" s="339">
        <f t="shared" si="19"/>
        <v>0</v>
      </c>
      <c r="BX45" s="768">
        <f>IFERROR(VLOOKUP(G45,无加班费!A:B,2,0),0)</f>
        <v>0</v>
      </c>
    </row>
    <row r="46" spans="1:76" hidden="1">
      <c r="A46" s="516" t="s">
        <v>2360</v>
      </c>
      <c r="B46" s="285">
        <f t="shared" si="0"/>
        <v>0</v>
      </c>
      <c r="C46" s="286" t="str">
        <f>VLOOKUP(E46,员工信息4!C:D,2,0)</f>
        <v>王翠平</v>
      </c>
      <c r="D46" s="102" t="str">
        <f t="shared" si="30"/>
        <v>一致</v>
      </c>
      <c r="E46" s="288" t="str">
        <f>INDEX(员工信息4!C:C,MATCH('12部门提供工资附表主表'!I46,员工信息4!F:F,0))</f>
        <v>9703</v>
      </c>
      <c r="F46" s="289" t="str">
        <f>IFERROR(VLOOKUP('12部门提供工资附表主表'!E46,员工信息4!C:G,5,0),"")</f>
        <v>残疾车间</v>
      </c>
      <c r="G46" s="152" t="s">
        <v>1746</v>
      </c>
      <c r="H46" s="288" t="s">
        <v>1747</v>
      </c>
      <c r="I46" s="500" t="str">
        <f t="shared" si="12"/>
        <v>王翠平169</v>
      </c>
      <c r="J46" s="289" t="s">
        <v>745</v>
      </c>
      <c r="K46" s="301"/>
      <c r="L46" s="301"/>
      <c r="M46" s="302">
        <v>37.31</v>
      </c>
      <c r="N46" s="302"/>
      <c r="O46" s="302"/>
      <c r="P46" s="302">
        <v>175.28812650763899</v>
      </c>
      <c r="Q46" s="303">
        <f t="shared" si="33"/>
        <v>6540.0000000000109</v>
      </c>
      <c r="R46" s="302"/>
      <c r="S46" s="316">
        <f t="shared" si="31"/>
        <v>6540.0000000000109</v>
      </c>
      <c r="T46" s="306"/>
      <c r="U46" s="313">
        <f t="shared" si="23"/>
        <v>0</v>
      </c>
      <c r="V46" s="313"/>
      <c r="W46" s="322"/>
      <c r="X46" s="321"/>
      <c r="Y46" s="314">
        <f t="shared" si="24"/>
        <v>6540.0000000000109</v>
      </c>
      <c r="Z46" s="314"/>
      <c r="AA46" s="301"/>
      <c r="AB46" s="301"/>
      <c r="AC46" s="325">
        <f t="shared" si="5"/>
        <v>0</v>
      </c>
      <c r="AD46" s="302">
        <v>200</v>
      </c>
      <c r="AE46" s="302"/>
      <c r="AF46" s="302"/>
      <c r="AG46" s="302"/>
      <c r="AH46" s="302"/>
      <c r="AI46" s="302"/>
      <c r="AJ46" s="302"/>
      <c r="AK46" s="302"/>
      <c r="AL46" s="302"/>
      <c r="AM46" s="302">
        <v>200</v>
      </c>
      <c r="AN46" s="302"/>
      <c r="AO46" s="302">
        <v>10</v>
      </c>
      <c r="AP46" s="302">
        <v>6</v>
      </c>
      <c r="AQ46" s="302"/>
      <c r="AR46" s="302"/>
      <c r="AS46" s="299"/>
      <c r="AT46" s="299">
        <f t="shared" si="25"/>
        <v>6</v>
      </c>
      <c r="AU46" s="303">
        <f t="shared" si="26"/>
        <v>410</v>
      </c>
      <c r="AV46" s="329">
        <f t="shared" si="8"/>
        <v>6944.0000000000109</v>
      </c>
      <c r="AW46" s="297"/>
      <c r="AX46" s="297">
        <v>517.5</v>
      </c>
      <c r="AY46" s="301"/>
      <c r="AZ46" s="301"/>
      <c r="BA46" s="301"/>
      <c r="BB46" s="330"/>
      <c r="BC46" s="297">
        <v>10</v>
      </c>
      <c r="BD46" s="301"/>
      <c r="BE46" s="300">
        <f t="shared" si="27"/>
        <v>6426.5000000000109</v>
      </c>
      <c r="BF46" s="297">
        <f>VLOOKUP(E46,[6]工资发放表!$D$1:$X$65536,21,0)</f>
        <v>42.79</v>
      </c>
      <c r="BG46" s="337">
        <f t="shared" si="32"/>
        <v>6373.710000000011</v>
      </c>
      <c r="BH46" s="300">
        <f>IFERROR(VLOOKUP('12部门提供工资附表主表'!E46,工时对!A:E,5,0),0)</f>
        <v>37.31</v>
      </c>
      <c r="BI46" s="336">
        <f>VLOOKUP(E46,金蝶!D:AC,26,0)</f>
        <v>1.0913936421275139E-11</v>
      </c>
      <c r="BJ46" s="281">
        <f>VLOOKUP(E46,金蝶!D:S,16,0)</f>
        <v>6944</v>
      </c>
      <c r="BK46" s="281">
        <f t="shared" si="13"/>
        <v>1.0913936421275139E-11</v>
      </c>
      <c r="BL46" s="281">
        <f>VLOOKUP(E46,金蝶!D:Z,23,0)</f>
        <v>6373.71</v>
      </c>
      <c r="BM46" s="281">
        <f t="shared" si="14"/>
        <v>1.0913936421275139E-11</v>
      </c>
      <c r="BN46" s="281">
        <f>VLOOKUP(E46,金蝶!D:Z,17,0)</f>
        <v>0</v>
      </c>
      <c r="BO46" s="339">
        <f t="shared" si="15"/>
        <v>0</v>
      </c>
      <c r="BP46" s="281">
        <f>VLOOKUP(E46,金蝶!D:Z,18,0)</f>
        <v>517.5</v>
      </c>
      <c r="BQ46" s="531">
        <f t="shared" si="16"/>
        <v>0</v>
      </c>
      <c r="BR46" s="281">
        <f>VLOOKUP(E46,金蝶!D:Z,19,0)</f>
        <v>0</v>
      </c>
      <c r="BS46" s="340">
        <f t="shared" si="17"/>
        <v>0</v>
      </c>
      <c r="BT46" s="281">
        <f>VLOOKUP(E46,金蝶!D:Z,20,0)</f>
        <v>10</v>
      </c>
      <c r="BU46" s="281">
        <f t="shared" si="18"/>
        <v>0</v>
      </c>
      <c r="BV46" s="281">
        <f>VLOOKUP(E46,金蝶!D:Z,21,0)</f>
        <v>42.79</v>
      </c>
      <c r="BW46" s="339">
        <f t="shared" si="19"/>
        <v>0</v>
      </c>
      <c r="BX46" s="768">
        <f>IFERROR(VLOOKUP(G46,无加班费!A:B,2,0),0)</f>
        <v>0</v>
      </c>
    </row>
    <row r="47" spans="1:76" hidden="1">
      <c r="A47" s="516" t="s">
        <v>2029</v>
      </c>
      <c r="B47" s="285">
        <f t="shared" si="0"/>
        <v>0</v>
      </c>
      <c r="C47" s="286" t="str">
        <f>VLOOKUP(E47,员工信息4!C:D,2,0)</f>
        <v>文欣</v>
      </c>
      <c r="D47" s="102" t="str">
        <f t="shared" si="30"/>
        <v>一致</v>
      </c>
      <c r="E47" s="288" t="str">
        <f>INDEX(员工信息4!C:C,MATCH('12部门提供工资附表主表'!I47,员工信息4!F:F,0))</f>
        <v>8827</v>
      </c>
      <c r="F47" s="289" t="str">
        <f>IFERROR(VLOOKUP('12部门提供工资附表主表'!E47,员工信息4!C:G,5,0),"")</f>
        <v>线束车间</v>
      </c>
      <c r="G47" s="152" t="s">
        <v>2732</v>
      </c>
      <c r="H47" s="288" t="s">
        <v>2733</v>
      </c>
      <c r="I47" s="500" t="str">
        <f t="shared" si="12"/>
        <v>文欣170</v>
      </c>
      <c r="J47" s="289" t="s">
        <v>745</v>
      </c>
      <c r="K47" s="301"/>
      <c r="L47" s="301"/>
      <c r="M47" s="302">
        <v>40.25</v>
      </c>
      <c r="N47" s="302"/>
      <c r="O47" s="302"/>
      <c r="P47" s="302">
        <v>154.29440993788799</v>
      </c>
      <c r="Q47" s="303">
        <f t="shared" si="33"/>
        <v>6210.3499999999913</v>
      </c>
      <c r="R47" s="302"/>
      <c r="S47" s="316">
        <f t="shared" si="31"/>
        <v>6210.3499999999913</v>
      </c>
      <c r="T47" s="306"/>
      <c r="U47" s="313">
        <f t="shared" si="23"/>
        <v>0</v>
      </c>
      <c r="V47" s="313"/>
      <c r="W47" s="322"/>
      <c r="X47" s="322"/>
      <c r="Y47" s="314">
        <f t="shared" si="24"/>
        <v>6210.3499999999913</v>
      </c>
      <c r="Z47" s="314"/>
      <c r="AA47" s="301"/>
      <c r="AB47" s="301"/>
      <c r="AC47" s="325">
        <f t="shared" si="5"/>
        <v>0</v>
      </c>
      <c r="AD47" s="302">
        <v>0</v>
      </c>
      <c r="AE47" s="302"/>
      <c r="AF47" s="302"/>
      <c r="AG47" s="302"/>
      <c r="AH47" s="302"/>
      <c r="AI47" s="302"/>
      <c r="AJ47" s="302"/>
      <c r="AK47" s="302"/>
      <c r="AL47" s="302"/>
      <c r="AM47" s="302">
        <v>200</v>
      </c>
      <c r="AN47" s="302"/>
      <c r="AO47" s="302"/>
      <c r="AP47" s="302">
        <v>2</v>
      </c>
      <c r="AQ47" s="302"/>
      <c r="AR47" s="302"/>
      <c r="AS47" s="299"/>
      <c r="AT47" s="299">
        <f t="shared" si="25"/>
        <v>2</v>
      </c>
      <c r="AU47" s="303">
        <f t="shared" si="26"/>
        <v>200</v>
      </c>
      <c r="AV47" s="329">
        <f t="shared" si="8"/>
        <v>6408.3499999999913</v>
      </c>
      <c r="AW47" s="297"/>
      <c r="AX47" s="297">
        <v>517.5</v>
      </c>
      <c r="AY47" s="301"/>
      <c r="AZ47" s="301"/>
      <c r="BA47" s="301"/>
      <c r="BB47" s="330"/>
      <c r="BC47" s="297"/>
      <c r="BD47" s="301"/>
      <c r="BE47" s="300">
        <f t="shared" si="27"/>
        <v>5890.8499999999913</v>
      </c>
      <c r="BF47" s="297">
        <f>VLOOKUP(E47,[6]工资发放表!$D$1:$X$65536,21,0)</f>
        <v>0</v>
      </c>
      <c r="BG47" s="337">
        <f t="shared" si="32"/>
        <v>5890.8499999999913</v>
      </c>
      <c r="BH47" s="300">
        <f>IFERROR(VLOOKUP('12部门提供工资附表主表'!E47,工时对!A:E,5,0),0)</f>
        <v>40.25</v>
      </c>
      <c r="BI47" s="336">
        <f>VLOOKUP(E47,金蝶!D:AC,26,0)</f>
        <v>-9.0949470177292824E-12</v>
      </c>
      <c r="BJ47" s="281">
        <f>VLOOKUP(E47,金蝶!D:S,16,0)</f>
        <v>6408.35</v>
      </c>
      <c r="BK47" s="281">
        <f t="shared" si="13"/>
        <v>-9.0949470177292824E-12</v>
      </c>
      <c r="BL47" s="281">
        <f>VLOOKUP(E47,金蝶!D:Z,23,0)</f>
        <v>5890.85</v>
      </c>
      <c r="BM47" s="281">
        <f t="shared" si="14"/>
        <v>-9.0949470177292824E-12</v>
      </c>
      <c r="BN47" s="281">
        <f>VLOOKUP(E47,金蝶!D:Z,17,0)</f>
        <v>0</v>
      </c>
      <c r="BO47" s="339">
        <f t="shared" si="15"/>
        <v>0</v>
      </c>
      <c r="BP47" s="281">
        <f>VLOOKUP(E47,金蝶!D:Z,18,0)</f>
        <v>517.5</v>
      </c>
      <c r="BQ47" s="531">
        <f t="shared" si="16"/>
        <v>0</v>
      </c>
      <c r="BR47" s="281">
        <f>VLOOKUP(E47,金蝶!D:Z,19,0)</f>
        <v>0</v>
      </c>
      <c r="BS47" s="340">
        <f t="shared" si="17"/>
        <v>0</v>
      </c>
      <c r="BT47" s="281">
        <f>VLOOKUP(E47,金蝶!D:Z,20,0)</f>
        <v>0</v>
      </c>
      <c r="BU47" s="281">
        <f t="shared" si="18"/>
        <v>0</v>
      </c>
      <c r="BV47" s="281">
        <f>VLOOKUP(E47,金蝶!D:Z,21,0)</f>
        <v>0</v>
      </c>
      <c r="BW47" s="339">
        <f t="shared" si="19"/>
        <v>0</v>
      </c>
      <c r="BX47" s="768">
        <f>IFERROR(VLOOKUP(G47,无加班费!A:B,2,0),0)</f>
        <v>0</v>
      </c>
    </row>
    <row r="48" spans="1:76" hidden="1">
      <c r="A48" s="516" t="s">
        <v>817</v>
      </c>
      <c r="B48" s="285">
        <f t="shared" si="0"/>
        <v>0</v>
      </c>
      <c r="C48" s="286" t="str">
        <f>VLOOKUP(E48,员工信息4!C:D,2,0)</f>
        <v>董月琴</v>
      </c>
      <c r="D48" s="102" t="str">
        <f t="shared" si="30"/>
        <v>一致</v>
      </c>
      <c r="E48" s="288" t="str">
        <f>INDEX(员工信息4!C:C,MATCH('12部门提供工资附表主表'!I48,员工信息4!F:F,0))</f>
        <v>2101</v>
      </c>
      <c r="F48" s="289" t="str">
        <f>IFERROR(VLOOKUP('12部门提供工资附表主表'!E48,员工信息4!C:G,5,0),"")</f>
        <v>线束车间</v>
      </c>
      <c r="G48" s="152" t="s">
        <v>1385</v>
      </c>
      <c r="H48" s="288" t="s">
        <v>1386</v>
      </c>
      <c r="I48" s="500" t="str">
        <f t="shared" si="12"/>
        <v>董月琴178</v>
      </c>
      <c r="J48" s="289" t="s">
        <v>745</v>
      </c>
      <c r="K48" s="301"/>
      <c r="L48" s="301"/>
      <c r="M48" s="302">
        <v>39.94</v>
      </c>
      <c r="N48" s="302"/>
      <c r="O48" s="302"/>
      <c r="P48" s="302">
        <v>172.75913870806201</v>
      </c>
      <c r="Q48" s="303">
        <f t="shared" si="33"/>
        <v>6899.9999999999964</v>
      </c>
      <c r="R48" s="302"/>
      <c r="S48" s="316">
        <f t="shared" si="31"/>
        <v>6899.9999999999964</v>
      </c>
      <c r="T48" s="306"/>
      <c r="U48" s="313">
        <f t="shared" si="23"/>
        <v>0</v>
      </c>
      <c r="V48" s="313"/>
      <c r="W48" s="322"/>
      <c r="X48" s="322"/>
      <c r="Y48" s="314">
        <f t="shared" si="24"/>
        <v>6899.9999999999964</v>
      </c>
      <c r="Z48" s="314"/>
      <c r="AA48" s="301"/>
      <c r="AB48" s="301"/>
      <c r="AC48" s="325">
        <f t="shared" si="5"/>
        <v>0</v>
      </c>
      <c r="AD48" s="302">
        <v>60</v>
      </c>
      <c r="AE48" s="302"/>
      <c r="AF48" s="302"/>
      <c r="AG48" s="302"/>
      <c r="AH48" s="302"/>
      <c r="AI48" s="302"/>
      <c r="AJ48" s="302"/>
      <c r="AK48" s="302"/>
      <c r="AL48" s="302"/>
      <c r="AM48" s="302">
        <v>200</v>
      </c>
      <c r="AN48" s="302"/>
      <c r="AO48" s="302"/>
      <c r="AP48" s="302">
        <v>16</v>
      </c>
      <c r="AQ48" s="302"/>
      <c r="AR48" s="302"/>
      <c r="AS48" s="299"/>
      <c r="AT48" s="299">
        <f t="shared" si="25"/>
        <v>16</v>
      </c>
      <c r="AU48" s="303">
        <f t="shared" si="26"/>
        <v>260</v>
      </c>
      <c r="AV48" s="329">
        <f t="shared" si="8"/>
        <v>7143.9999999999964</v>
      </c>
      <c r="AW48" s="297"/>
      <c r="AX48" s="297">
        <v>517.5</v>
      </c>
      <c r="AY48" s="301"/>
      <c r="AZ48" s="301"/>
      <c r="BA48" s="301"/>
      <c r="BB48" s="330"/>
      <c r="BC48" s="297"/>
      <c r="BD48" s="301"/>
      <c r="BE48" s="300">
        <f t="shared" si="27"/>
        <v>6626.4999999999964</v>
      </c>
      <c r="BF48" s="297">
        <f>VLOOKUP(E48,[6]工资发放表!$D$1:$X$65536,21,0)</f>
        <v>0</v>
      </c>
      <c r="BG48" s="337">
        <f t="shared" si="32"/>
        <v>6626.4999999999964</v>
      </c>
      <c r="BH48" s="300">
        <f>IFERROR(VLOOKUP('12部门提供工资附表主表'!E48,工时对!A:E,5,0),0)</f>
        <v>39.94</v>
      </c>
      <c r="BI48" s="336">
        <f>VLOOKUP(E48,金蝶!D:AC,26,0)</f>
        <v>0</v>
      </c>
      <c r="BJ48" s="281">
        <f>VLOOKUP(E48,金蝶!D:S,16,0)</f>
        <v>7144</v>
      </c>
      <c r="BK48" s="281">
        <f t="shared" si="13"/>
        <v>0</v>
      </c>
      <c r="BL48" s="281">
        <f>VLOOKUP(E48,金蝶!D:Z,23,0)</f>
        <v>6626.5</v>
      </c>
      <c r="BM48" s="281">
        <f t="shared" si="14"/>
        <v>0</v>
      </c>
      <c r="BN48" s="281">
        <f>VLOOKUP(E48,金蝶!D:Z,17,0)</f>
        <v>0</v>
      </c>
      <c r="BO48" s="339">
        <f t="shared" si="15"/>
        <v>0</v>
      </c>
      <c r="BP48" s="281">
        <f>VLOOKUP(E48,金蝶!D:Z,18,0)</f>
        <v>517.5</v>
      </c>
      <c r="BQ48" s="531">
        <f t="shared" si="16"/>
        <v>0</v>
      </c>
      <c r="BR48" s="281">
        <f>VLOOKUP(E48,金蝶!D:Z,19,0)</f>
        <v>0</v>
      </c>
      <c r="BS48" s="340">
        <f t="shared" si="17"/>
        <v>0</v>
      </c>
      <c r="BT48" s="281">
        <f>VLOOKUP(E48,金蝶!D:Z,20,0)</f>
        <v>0</v>
      </c>
      <c r="BU48" s="281">
        <f t="shared" si="18"/>
        <v>0</v>
      </c>
      <c r="BV48" s="281">
        <f>VLOOKUP(E48,金蝶!D:Z,21,0)</f>
        <v>0</v>
      </c>
      <c r="BW48" s="339">
        <f t="shared" si="19"/>
        <v>0</v>
      </c>
      <c r="BX48" s="768">
        <f>IFERROR(VLOOKUP(G48,无加班费!A:B,2,0),0)</f>
        <v>0</v>
      </c>
    </row>
    <row r="49" spans="1:76" hidden="1">
      <c r="A49" s="516" t="s">
        <v>2814</v>
      </c>
      <c r="B49" s="285">
        <f t="shared" si="0"/>
        <v>0</v>
      </c>
      <c r="C49" s="286" t="str">
        <f>VLOOKUP(E49,员工信息4!C:D,2,0)</f>
        <v>李志信</v>
      </c>
      <c r="D49" s="102" t="str">
        <f t="shared" si="30"/>
        <v>一致</v>
      </c>
      <c r="E49" s="288" t="str">
        <f>INDEX(员工信息4!C:C,MATCH('12部门提供工资附表主表'!I49,员工信息4!F:F,0))</f>
        <v>8877</v>
      </c>
      <c r="F49" s="289" t="str">
        <f>IFERROR(VLOOKUP('12部门提供工资附表主表'!E49,员工信息4!C:G,5,0),"")</f>
        <v>线束车间</v>
      </c>
      <c r="G49" s="152" t="s">
        <v>2853</v>
      </c>
      <c r="H49" s="288" t="s">
        <v>2854</v>
      </c>
      <c r="I49" s="500" t="str">
        <f t="shared" si="12"/>
        <v>李志信182</v>
      </c>
      <c r="J49" s="289" t="s">
        <v>745</v>
      </c>
      <c r="K49" s="301"/>
      <c r="L49" s="301"/>
      <c r="M49" s="302">
        <v>35.630000000000003</v>
      </c>
      <c r="N49" s="302"/>
      <c r="O49" s="302"/>
      <c r="P49" s="302">
        <v>165.59079427448799</v>
      </c>
      <c r="Q49" s="303">
        <f t="shared" si="33"/>
        <v>5900.0000000000073</v>
      </c>
      <c r="R49" s="302"/>
      <c r="S49" s="316">
        <f t="shared" si="31"/>
        <v>5900.0000000000073</v>
      </c>
      <c r="T49" s="301"/>
      <c r="U49" s="313">
        <f t="shared" si="23"/>
        <v>0</v>
      </c>
      <c r="V49" s="313"/>
      <c r="W49" s="322"/>
      <c r="X49" s="322"/>
      <c r="Y49" s="314">
        <f t="shared" si="24"/>
        <v>5900.0000000000073</v>
      </c>
      <c r="Z49" s="314"/>
      <c r="AA49" s="301"/>
      <c r="AB49" s="301"/>
      <c r="AC49" s="325">
        <f t="shared" si="5"/>
        <v>0</v>
      </c>
      <c r="AD49" s="302">
        <v>0</v>
      </c>
      <c r="AE49" s="302"/>
      <c r="AF49" s="302"/>
      <c r="AG49" s="302"/>
      <c r="AH49" s="302"/>
      <c r="AI49" s="302"/>
      <c r="AJ49" s="302"/>
      <c r="AK49" s="302"/>
      <c r="AL49" s="302"/>
      <c r="AM49" s="302">
        <v>200</v>
      </c>
      <c r="AN49" s="302"/>
      <c r="AO49" s="302"/>
      <c r="AP49" s="302"/>
      <c r="AQ49" s="302"/>
      <c r="AR49" s="302"/>
      <c r="AS49" s="299"/>
      <c r="AT49" s="299">
        <f t="shared" si="25"/>
        <v>0</v>
      </c>
      <c r="AU49" s="303">
        <f t="shared" si="26"/>
        <v>200</v>
      </c>
      <c r="AV49" s="329">
        <f t="shared" si="8"/>
        <v>6100.0000000000073</v>
      </c>
      <c r="AW49" s="297"/>
      <c r="AX49" s="297">
        <v>517.5</v>
      </c>
      <c r="AY49" s="301"/>
      <c r="AZ49" s="301"/>
      <c r="BA49" s="301"/>
      <c r="BB49" s="330"/>
      <c r="BC49" s="297"/>
      <c r="BD49" s="301"/>
      <c r="BE49" s="300">
        <f t="shared" si="27"/>
        <v>5582.5000000000073</v>
      </c>
      <c r="BF49" s="297">
        <f>VLOOKUP(E49,[6]工资发放表!$D$1:$X$65536,21,0)</f>
        <v>0</v>
      </c>
      <c r="BG49" s="337">
        <f t="shared" si="32"/>
        <v>5582.5000000000073</v>
      </c>
      <c r="BH49" s="300">
        <f>IFERROR(VLOOKUP('12部门提供工资附表主表'!E49,工时对!A:E,5,0),0)</f>
        <v>35.630000000000003</v>
      </c>
      <c r="BI49" s="336">
        <f>VLOOKUP(E49,金蝶!D:AC,26,0)</f>
        <v>7.2759576141834259E-12</v>
      </c>
      <c r="BJ49" s="281">
        <f>VLOOKUP(E49,金蝶!D:S,16,0)</f>
        <v>6100</v>
      </c>
      <c r="BK49" s="281">
        <f t="shared" si="13"/>
        <v>7.2759576141834259E-12</v>
      </c>
      <c r="BL49" s="281">
        <f>VLOOKUP(E49,金蝶!D:Z,23,0)</f>
        <v>5582.5</v>
      </c>
      <c r="BM49" s="281">
        <f t="shared" si="14"/>
        <v>7.2759576141834259E-12</v>
      </c>
      <c r="BN49" s="281">
        <f>VLOOKUP(E49,金蝶!D:Z,17,0)</f>
        <v>0</v>
      </c>
      <c r="BO49" s="339">
        <f t="shared" si="15"/>
        <v>0</v>
      </c>
      <c r="BP49" s="281">
        <f>VLOOKUP(E49,金蝶!D:Z,18,0)</f>
        <v>517.5</v>
      </c>
      <c r="BQ49" s="531">
        <f t="shared" si="16"/>
        <v>0</v>
      </c>
      <c r="BR49" s="281">
        <f>VLOOKUP(E49,金蝶!D:Z,19,0)</f>
        <v>0</v>
      </c>
      <c r="BS49" s="340">
        <f t="shared" si="17"/>
        <v>0</v>
      </c>
      <c r="BT49" s="281">
        <f>VLOOKUP(E49,金蝶!D:Z,20,0)</f>
        <v>0</v>
      </c>
      <c r="BU49" s="281">
        <f t="shared" si="18"/>
        <v>0</v>
      </c>
      <c r="BV49" s="281">
        <f>VLOOKUP(E49,金蝶!D:Z,21,0)</f>
        <v>0</v>
      </c>
      <c r="BW49" s="339">
        <f t="shared" si="19"/>
        <v>0</v>
      </c>
      <c r="BX49" s="768">
        <f>IFERROR(VLOOKUP(G49,无加班费!A:B,2,0),0)</f>
        <v>0</v>
      </c>
    </row>
    <row r="50" spans="1:76" hidden="1">
      <c r="A50" s="516" t="s">
        <v>2818</v>
      </c>
      <c r="B50" s="285">
        <f t="shared" si="0"/>
        <v>0</v>
      </c>
      <c r="C50" s="286" t="str">
        <f>VLOOKUP(E50,员工信息4!C:D,2,0)</f>
        <v>李士旺</v>
      </c>
      <c r="D50" s="102" t="str">
        <f t="shared" si="30"/>
        <v>一致</v>
      </c>
      <c r="E50" s="288" t="str">
        <f>INDEX(员工信息4!C:C,MATCH('12部门提供工资附表主表'!I50,员工信息4!F:F,0))</f>
        <v>8868</v>
      </c>
      <c r="F50" s="289" t="str">
        <f>IFERROR(VLOOKUP('12部门提供工资附表主表'!E50,员工信息4!C:G,5,0),"")</f>
        <v>线束车间</v>
      </c>
      <c r="G50" s="152" t="s">
        <v>2821</v>
      </c>
      <c r="H50" s="288" t="s">
        <v>2822</v>
      </c>
      <c r="I50" s="500" t="str">
        <f t="shared" si="12"/>
        <v>李士旺190</v>
      </c>
      <c r="J50" s="289" t="s">
        <v>745</v>
      </c>
      <c r="K50" s="301"/>
      <c r="L50" s="301"/>
      <c r="M50" s="302">
        <v>31.56</v>
      </c>
      <c r="N50" s="302"/>
      <c r="O50" s="302"/>
      <c r="P50" s="302">
        <v>175.22179974651499</v>
      </c>
      <c r="Q50" s="303">
        <f t="shared" si="33"/>
        <v>5530.0000000000127</v>
      </c>
      <c r="R50" s="302"/>
      <c r="S50" s="316">
        <f t="shared" si="31"/>
        <v>5530.0000000000127</v>
      </c>
      <c r="T50" s="301"/>
      <c r="U50" s="313">
        <f t="shared" si="23"/>
        <v>0</v>
      </c>
      <c r="V50" s="313"/>
      <c r="W50" s="322"/>
      <c r="X50" s="322"/>
      <c r="Y50" s="314">
        <f t="shared" si="24"/>
        <v>5530.0000000000127</v>
      </c>
      <c r="Z50" s="314"/>
      <c r="AA50" s="301"/>
      <c r="AB50" s="301"/>
      <c r="AC50" s="325">
        <f t="shared" si="5"/>
        <v>0</v>
      </c>
      <c r="AD50" s="302">
        <v>0</v>
      </c>
      <c r="AE50" s="302"/>
      <c r="AF50" s="302"/>
      <c r="AG50" s="302"/>
      <c r="AH50" s="302"/>
      <c r="AI50" s="302"/>
      <c r="AJ50" s="302"/>
      <c r="AK50" s="302"/>
      <c r="AL50" s="302"/>
      <c r="AM50" s="302">
        <v>0</v>
      </c>
      <c r="AN50" s="302"/>
      <c r="AO50" s="302"/>
      <c r="AP50" s="302"/>
      <c r="AQ50" s="302"/>
      <c r="AR50" s="302"/>
      <c r="AS50" s="299"/>
      <c r="AT50" s="299">
        <f t="shared" si="25"/>
        <v>0</v>
      </c>
      <c r="AU50" s="303">
        <f t="shared" si="26"/>
        <v>0</v>
      </c>
      <c r="AV50" s="329">
        <f t="shared" si="8"/>
        <v>5530.0000000000127</v>
      </c>
      <c r="AW50" s="297"/>
      <c r="AX50" s="297">
        <v>517.5</v>
      </c>
      <c r="AY50" s="301"/>
      <c r="AZ50" s="301"/>
      <c r="BA50" s="301"/>
      <c r="BB50" s="330"/>
      <c r="BC50" s="297"/>
      <c r="BD50" s="301"/>
      <c r="BE50" s="300">
        <f t="shared" si="27"/>
        <v>5012.5000000000127</v>
      </c>
      <c r="BF50" s="297">
        <f>VLOOKUP(E50,[6]工资发放表!$D$1:$X$65536,21,0)</f>
        <v>0</v>
      </c>
      <c r="BG50" s="337">
        <f t="shared" si="32"/>
        <v>5012.5000000000127</v>
      </c>
      <c r="BH50" s="300">
        <f>IFERROR(VLOOKUP('12部门提供工资附表主表'!E50,工时对!A:E,5,0),0)</f>
        <v>31.56</v>
      </c>
      <c r="BI50" s="336">
        <f>VLOOKUP(E50,金蝶!D:AC,26,0)</f>
        <v>1.2732925824820995E-11</v>
      </c>
      <c r="BJ50" s="281">
        <f>VLOOKUP(E50,金蝶!D:S,16,0)</f>
        <v>5530</v>
      </c>
      <c r="BK50" s="281">
        <f t="shared" si="13"/>
        <v>1.2732925824820995E-11</v>
      </c>
      <c r="BL50" s="281">
        <f>VLOOKUP(E50,金蝶!D:Z,23,0)</f>
        <v>5012.5</v>
      </c>
      <c r="BM50" s="281">
        <f t="shared" si="14"/>
        <v>1.2732925824820995E-11</v>
      </c>
      <c r="BN50" s="281">
        <f>VLOOKUP(E50,金蝶!D:Z,17,0)</f>
        <v>0</v>
      </c>
      <c r="BO50" s="339">
        <f t="shared" si="15"/>
        <v>0</v>
      </c>
      <c r="BP50" s="281">
        <f>VLOOKUP(E50,金蝶!D:Z,18,0)</f>
        <v>517.5</v>
      </c>
      <c r="BQ50" s="531">
        <f t="shared" si="16"/>
        <v>0</v>
      </c>
      <c r="BR50" s="281">
        <f>VLOOKUP(E50,金蝶!D:Z,19,0)</f>
        <v>0</v>
      </c>
      <c r="BS50" s="340">
        <f t="shared" si="17"/>
        <v>0</v>
      </c>
      <c r="BT50" s="281">
        <f>VLOOKUP(E50,金蝶!D:Z,20,0)</f>
        <v>0</v>
      </c>
      <c r="BU50" s="281">
        <f t="shared" si="18"/>
        <v>0</v>
      </c>
      <c r="BV50" s="281">
        <f>VLOOKUP(E50,金蝶!D:Z,21,0)</f>
        <v>0</v>
      </c>
      <c r="BW50" s="339">
        <f t="shared" si="19"/>
        <v>0</v>
      </c>
      <c r="BX50" s="768">
        <f>IFERROR(VLOOKUP(G50,无加班费!A:B,2,0),0)</f>
        <v>0</v>
      </c>
    </row>
    <row r="51" spans="1:76" hidden="1">
      <c r="A51" s="516" t="s">
        <v>2107</v>
      </c>
      <c r="B51" s="285">
        <f t="shared" si="0"/>
        <v>0</v>
      </c>
      <c r="C51" s="286" t="str">
        <f>VLOOKUP(E51,员工信息4!C:D,2,0)</f>
        <v>况传金</v>
      </c>
      <c r="D51" s="102" t="str">
        <f t="shared" ref="D51:D56" si="34">IF(C51=G51,"一致","不一致")</f>
        <v>一致</v>
      </c>
      <c r="E51" s="288" t="str">
        <f>INDEX(员工信息4!C:C,MATCH('12部门提供工资附表主表'!I51,员工信息4!F:F,0))</f>
        <v>2145</v>
      </c>
      <c r="F51" s="289" t="str">
        <f>IFERROR(VLOOKUP('12部门提供工资附表主表'!E51,员工信息4!C:G,5,0),"")</f>
        <v>线束车间</v>
      </c>
      <c r="G51" s="152" t="s">
        <v>1421</v>
      </c>
      <c r="H51" s="288" t="s">
        <v>1422</v>
      </c>
      <c r="I51" s="500" t="str">
        <f t="shared" si="12"/>
        <v>况传金192</v>
      </c>
      <c r="J51" s="289" t="s">
        <v>745</v>
      </c>
      <c r="K51" s="301"/>
      <c r="L51" s="301"/>
      <c r="M51" s="302">
        <v>40.25</v>
      </c>
      <c r="N51" s="302"/>
      <c r="O51" s="302"/>
      <c r="P51" s="302">
        <v>177.19751552795</v>
      </c>
      <c r="Q51" s="303">
        <f t="shared" si="33"/>
        <v>7132.199999999988</v>
      </c>
      <c r="R51" s="302"/>
      <c r="S51" s="316">
        <f t="shared" si="31"/>
        <v>7132.199999999988</v>
      </c>
      <c r="T51" s="301"/>
      <c r="U51" s="313">
        <f t="shared" si="23"/>
        <v>0</v>
      </c>
      <c r="V51" s="313"/>
      <c r="W51" s="322"/>
      <c r="X51" s="322"/>
      <c r="Y51" s="314">
        <f t="shared" si="24"/>
        <v>7132.199999999988</v>
      </c>
      <c r="Z51" s="314"/>
      <c r="AA51" s="301"/>
      <c r="AB51" s="301"/>
      <c r="AC51" s="325">
        <f t="shared" si="5"/>
        <v>0</v>
      </c>
      <c r="AD51" s="302">
        <v>40</v>
      </c>
      <c r="AE51" s="302"/>
      <c r="AF51" s="302"/>
      <c r="AG51" s="302"/>
      <c r="AH51" s="302"/>
      <c r="AI51" s="302"/>
      <c r="AJ51" s="302"/>
      <c r="AK51" s="302"/>
      <c r="AL51" s="302"/>
      <c r="AM51" s="302">
        <v>200</v>
      </c>
      <c r="AN51" s="302"/>
      <c r="AO51" s="302"/>
      <c r="AP51" s="302"/>
      <c r="AQ51" s="302"/>
      <c r="AR51" s="302"/>
      <c r="AS51" s="299"/>
      <c r="AT51" s="299">
        <f t="shared" si="25"/>
        <v>0</v>
      </c>
      <c r="AU51" s="303">
        <f t="shared" si="26"/>
        <v>240</v>
      </c>
      <c r="AV51" s="329">
        <f t="shared" si="8"/>
        <v>7372.199999999988</v>
      </c>
      <c r="AW51" s="297"/>
      <c r="AX51" s="297">
        <v>517.5</v>
      </c>
      <c r="AY51" s="301"/>
      <c r="AZ51" s="301"/>
      <c r="BA51" s="301"/>
      <c r="BB51" s="330"/>
      <c r="BC51" s="297"/>
      <c r="BD51" s="301"/>
      <c r="BE51" s="300">
        <f t="shared" si="27"/>
        <v>6854.699999999988</v>
      </c>
      <c r="BF51" s="297">
        <f>VLOOKUP(E51,[6]工资发放表!$D$1:$X$65536,21,0)</f>
        <v>40.700000000000003</v>
      </c>
      <c r="BG51" s="337">
        <f t="shared" si="32"/>
        <v>6813.9999999999882</v>
      </c>
      <c r="BH51" s="300">
        <f>IFERROR(VLOOKUP('12部门提供工资附表主表'!E51,工时对!A:E,5,0),0)</f>
        <v>40.25</v>
      </c>
      <c r="BI51" s="336">
        <f>VLOOKUP(E51,金蝶!D:AC,26,0)</f>
        <v>-1.1823431123048067E-11</v>
      </c>
      <c r="BJ51" s="281">
        <f>VLOOKUP(E51,金蝶!D:S,16,0)</f>
        <v>7372.2</v>
      </c>
      <c r="BK51" s="281">
        <f t="shared" si="13"/>
        <v>-1.1823431123048067E-11</v>
      </c>
      <c r="BL51" s="281">
        <f>VLOOKUP(E51,金蝶!D:Z,23,0)</f>
        <v>6814</v>
      </c>
      <c r="BM51" s="281">
        <f t="shared" si="14"/>
        <v>-1.1823431123048067E-11</v>
      </c>
      <c r="BN51" s="281">
        <f>VLOOKUP(E51,金蝶!D:Z,17,0)</f>
        <v>0</v>
      </c>
      <c r="BO51" s="339">
        <f t="shared" si="15"/>
        <v>0</v>
      </c>
      <c r="BP51" s="281">
        <f>VLOOKUP(E51,金蝶!D:Z,18,0)</f>
        <v>517.5</v>
      </c>
      <c r="BQ51" s="531">
        <f t="shared" si="16"/>
        <v>0</v>
      </c>
      <c r="BR51" s="281">
        <f>VLOOKUP(E51,金蝶!D:Z,19,0)</f>
        <v>0</v>
      </c>
      <c r="BS51" s="340">
        <f t="shared" si="17"/>
        <v>0</v>
      </c>
      <c r="BT51" s="281">
        <f>VLOOKUP(E51,金蝶!D:Z,20,0)</f>
        <v>0</v>
      </c>
      <c r="BU51" s="281">
        <f t="shared" si="18"/>
        <v>0</v>
      </c>
      <c r="BV51" s="281">
        <f>VLOOKUP(E51,金蝶!D:Z,21,0)</f>
        <v>40.700000000000003</v>
      </c>
      <c r="BW51" s="339">
        <f t="shared" si="19"/>
        <v>0</v>
      </c>
      <c r="BX51" s="768">
        <f>IFERROR(VLOOKUP(G51,无加班费!A:B,2,0),0)</f>
        <v>0</v>
      </c>
    </row>
    <row r="52" spans="1:76" hidden="1">
      <c r="A52" s="516" t="s">
        <v>2219</v>
      </c>
      <c r="B52" s="285">
        <f t="shared" si="0"/>
        <v>0</v>
      </c>
      <c r="C52" s="286" t="str">
        <f>VLOOKUP(E52,员工信息4!C:D,2,0)</f>
        <v>周自华</v>
      </c>
      <c r="D52" s="102" t="str">
        <f t="shared" si="34"/>
        <v>一致</v>
      </c>
      <c r="E52" s="288" t="str">
        <f>INDEX(员工信息4!C:C,MATCH('12部门提供工资附表主表'!I52,员工信息4!F:F,0))</f>
        <v>3722</v>
      </c>
      <c r="F52" s="289" t="str">
        <f>IFERROR(VLOOKUP('12部门提供工资附表主表'!E52,员工信息4!C:G,5,0),"")</f>
        <v>开线车间</v>
      </c>
      <c r="G52" s="152" t="s">
        <v>1716</v>
      </c>
      <c r="H52" s="288" t="s">
        <v>1717</v>
      </c>
      <c r="I52" s="500" t="str">
        <f t="shared" si="12"/>
        <v>周自华193</v>
      </c>
      <c r="J52" s="289" t="s">
        <v>745</v>
      </c>
      <c r="K52" s="301"/>
      <c r="L52" s="301"/>
      <c r="M52" s="302">
        <v>43.5</v>
      </c>
      <c r="N52" s="302"/>
      <c r="O52" s="302"/>
      <c r="P52" s="302">
        <v>180.45977011494301</v>
      </c>
      <c r="Q52" s="303">
        <f t="shared" si="33"/>
        <v>7850.0000000000209</v>
      </c>
      <c r="R52" s="302"/>
      <c r="S52" s="316">
        <f t="shared" si="31"/>
        <v>7850.0000000000209</v>
      </c>
      <c r="T52" s="301"/>
      <c r="U52" s="313">
        <f t="shared" si="23"/>
        <v>0</v>
      </c>
      <c r="V52" s="313"/>
      <c r="W52" s="322"/>
      <c r="X52" s="322"/>
      <c r="Y52" s="314">
        <f t="shared" si="24"/>
        <v>7850.0000000000209</v>
      </c>
      <c r="Z52" s="314"/>
      <c r="AA52" s="301"/>
      <c r="AB52" s="301"/>
      <c r="AC52" s="325">
        <f t="shared" si="5"/>
        <v>0</v>
      </c>
      <c r="AD52" s="302">
        <v>80</v>
      </c>
      <c r="AE52" s="302"/>
      <c r="AF52" s="302"/>
      <c r="AG52" s="302"/>
      <c r="AH52" s="302"/>
      <c r="AI52" s="302"/>
      <c r="AJ52" s="302"/>
      <c r="AK52" s="302"/>
      <c r="AL52" s="302"/>
      <c r="AM52" s="302">
        <v>200</v>
      </c>
      <c r="AN52" s="302"/>
      <c r="AO52" s="302"/>
      <c r="AP52" s="302"/>
      <c r="AQ52" s="302"/>
      <c r="AR52" s="302"/>
      <c r="AS52" s="299"/>
      <c r="AT52" s="299">
        <f t="shared" si="25"/>
        <v>0</v>
      </c>
      <c r="AU52" s="303">
        <f t="shared" si="26"/>
        <v>280</v>
      </c>
      <c r="AV52" s="329">
        <f t="shared" si="8"/>
        <v>8130.0000000000209</v>
      </c>
      <c r="AW52" s="297"/>
      <c r="AX52" s="297">
        <v>517.5</v>
      </c>
      <c r="AY52" s="301"/>
      <c r="AZ52" s="301"/>
      <c r="BA52" s="301"/>
      <c r="BB52" s="330"/>
      <c r="BC52" s="297"/>
      <c r="BD52" s="301"/>
      <c r="BE52" s="300">
        <f t="shared" si="27"/>
        <v>7612.5000000000209</v>
      </c>
      <c r="BF52" s="297">
        <f>VLOOKUP(E52,[6]工资发放表!$D$1:$X$65536,21,0)</f>
        <v>25.45</v>
      </c>
      <c r="BG52" s="337">
        <f t="shared" si="32"/>
        <v>7587.0500000000211</v>
      </c>
      <c r="BH52" s="300">
        <f>IFERROR(VLOOKUP('12部门提供工资附表主表'!E52,工时对!A:E,5,0),0)</f>
        <v>43.5</v>
      </c>
      <c r="BI52" s="336">
        <f>VLOOKUP(E52,金蝶!D:AC,26,0)</f>
        <v>2.0918378140777349E-11</v>
      </c>
      <c r="BJ52" s="281">
        <f>VLOOKUP(E52,金蝶!D:S,16,0)</f>
        <v>8130</v>
      </c>
      <c r="BK52" s="281">
        <f t="shared" si="13"/>
        <v>2.0918378140777349E-11</v>
      </c>
      <c r="BL52" s="281">
        <f>VLOOKUP(E52,金蝶!D:Z,23,0)</f>
        <v>7587.05</v>
      </c>
      <c r="BM52" s="281">
        <f t="shared" si="14"/>
        <v>2.0918378140777349E-11</v>
      </c>
      <c r="BN52" s="281">
        <f>VLOOKUP(E52,金蝶!D:Z,17,0)</f>
        <v>0</v>
      </c>
      <c r="BO52" s="339">
        <f t="shared" si="15"/>
        <v>0</v>
      </c>
      <c r="BP52" s="281">
        <f>VLOOKUP(E52,金蝶!D:Z,18,0)</f>
        <v>517.5</v>
      </c>
      <c r="BQ52" s="531">
        <f t="shared" si="16"/>
        <v>0</v>
      </c>
      <c r="BR52" s="281">
        <f>VLOOKUP(E52,金蝶!D:Z,19,0)</f>
        <v>0</v>
      </c>
      <c r="BS52" s="340">
        <f t="shared" si="17"/>
        <v>0</v>
      </c>
      <c r="BT52" s="281">
        <f>VLOOKUP(E52,金蝶!D:Z,20,0)</f>
        <v>0</v>
      </c>
      <c r="BU52" s="281">
        <f t="shared" si="18"/>
        <v>0</v>
      </c>
      <c r="BV52" s="281">
        <f>VLOOKUP(E52,金蝶!D:Z,21,0)</f>
        <v>25.45</v>
      </c>
      <c r="BW52" s="339">
        <f t="shared" si="19"/>
        <v>0</v>
      </c>
      <c r="BX52" s="768">
        <f>IFERROR(VLOOKUP(G52,无加班费!A:B,2,0),0)</f>
        <v>0</v>
      </c>
    </row>
    <row r="53" spans="1:76" hidden="1">
      <c r="A53" s="516" t="s">
        <v>3500</v>
      </c>
      <c r="B53" s="285">
        <f t="shared" si="0"/>
        <v>0</v>
      </c>
      <c r="C53" s="286" t="str">
        <f>VLOOKUP(E53,员工信息4!C:D,2,0)</f>
        <v>杨才彬</v>
      </c>
      <c r="D53" s="102" t="str">
        <f t="shared" si="34"/>
        <v>一致</v>
      </c>
      <c r="E53" s="288" t="str">
        <f>INDEX(员工信息4!C:C,MATCH('12部门提供工资附表主表'!I53,员工信息4!F:F,0))</f>
        <v>3802</v>
      </c>
      <c r="F53" s="289" t="str">
        <f>IFERROR(VLOOKUP('12部门提供工资附表主表'!E53,员工信息4!C:G,5,0),"")</f>
        <v>开线车间</v>
      </c>
      <c r="G53" s="152" t="s">
        <v>1830</v>
      </c>
      <c r="H53" s="288" t="s">
        <v>1831</v>
      </c>
      <c r="I53" s="500" t="str">
        <f t="shared" si="12"/>
        <v>杨才彬198</v>
      </c>
      <c r="J53" s="289" t="s">
        <v>745</v>
      </c>
      <c r="K53" s="301"/>
      <c r="L53" s="301"/>
      <c r="M53" s="302">
        <v>42.75</v>
      </c>
      <c r="N53" s="302"/>
      <c r="O53" s="302"/>
      <c r="P53" s="302">
        <v>173.65847953216399</v>
      </c>
      <c r="Q53" s="303">
        <f t="shared" si="33"/>
        <v>7423.9000000000106</v>
      </c>
      <c r="R53" s="302"/>
      <c r="S53" s="316">
        <f t="shared" si="31"/>
        <v>7423.9000000000106</v>
      </c>
      <c r="T53" s="301"/>
      <c r="U53" s="313">
        <f t="shared" si="23"/>
        <v>0</v>
      </c>
      <c r="V53" s="313"/>
      <c r="W53" s="322"/>
      <c r="X53" s="322"/>
      <c r="Y53" s="314">
        <f t="shared" si="24"/>
        <v>7423.9000000000106</v>
      </c>
      <c r="Z53" s="314"/>
      <c r="AA53" s="301"/>
      <c r="AB53" s="301"/>
      <c r="AC53" s="325">
        <f t="shared" si="5"/>
        <v>0</v>
      </c>
      <c r="AD53" s="302">
        <v>60</v>
      </c>
      <c r="AE53" s="302"/>
      <c r="AF53" s="302"/>
      <c r="AG53" s="302"/>
      <c r="AH53" s="302"/>
      <c r="AI53" s="302"/>
      <c r="AJ53" s="302"/>
      <c r="AK53" s="302"/>
      <c r="AL53" s="302"/>
      <c r="AM53" s="302">
        <v>200</v>
      </c>
      <c r="AN53" s="302"/>
      <c r="AO53" s="302"/>
      <c r="AP53" s="302"/>
      <c r="AQ53" s="302"/>
      <c r="AR53" s="302"/>
      <c r="AS53" s="299"/>
      <c r="AT53" s="299">
        <f t="shared" si="25"/>
        <v>0</v>
      </c>
      <c r="AU53" s="303">
        <f t="shared" si="26"/>
        <v>260</v>
      </c>
      <c r="AV53" s="329">
        <f t="shared" si="8"/>
        <v>7683.9000000000106</v>
      </c>
      <c r="AW53" s="297"/>
      <c r="AX53" s="297">
        <v>517.5</v>
      </c>
      <c r="AY53" s="301"/>
      <c r="AZ53" s="301"/>
      <c r="BA53" s="301"/>
      <c r="BB53" s="330"/>
      <c r="BC53" s="297"/>
      <c r="BD53" s="301"/>
      <c r="BE53" s="300">
        <f t="shared" si="27"/>
        <v>7166.4000000000106</v>
      </c>
      <c r="BF53" s="297">
        <f>VLOOKUP(E53,[6]工资发放表!$D$1:$X$65536,21,0)</f>
        <v>0</v>
      </c>
      <c r="BG53" s="337">
        <f t="shared" si="32"/>
        <v>7166.4000000000106</v>
      </c>
      <c r="BH53" s="300">
        <f>IFERROR(VLOOKUP('12部门提供工资附表主表'!E53,工时对!A:E,5,0),0)</f>
        <v>42.75</v>
      </c>
      <c r="BI53" s="336">
        <f>VLOOKUP(E53,金蝶!D:AC,26,0)</f>
        <v>1.0913936421275139E-11</v>
      </c>
      <c r="BJ53" s="281">
        <f>VLOOKUP(E53,金蝶!D:S,16,0)</f>
        <v>7683.9</v>
      </c>
      <c r="BK53" s="281">
        <f t="shared" si="13"/>
        <v>1.0913936421275139E-11</v>
      </c>
      <c r="BL53" s="281">
        <f>VLOOKUP(E53,金蝶!D:Z,23,0)</f>
        <v>7166.4</v>
      </c>
      <c r="BM53" s="281">
        <f t="shared" si="14"/>
        <v>1.0913936421275139E-11</v>
      </c>
      <c r="BN53" s="281">
        <f>VLOOKUP(E53,金蝶!D:Z,17,0)</f>
        <v>0</v>
      </c>
      <c r="BO53" s="339">
        <f t="shared" si="15"/>
        <v>0</v>
      </c>
      <c r="BP53" s="281">
        <f>VLOOKUP(E53,金蝶!D:Z,18,0)</f>
        <v>517.5</v>
      </c>
      <c r="BQ53" s="531">
        <f t="shared" si="16"/>
        <v>0</v>
      </c>
      <c r="BR53" s="281">
        <f>VLOOKUP(E53,金蝶!D:Z,19,0)</f>
        <v>0</v>
      </c>
      <c r="BS53" s="340">
        <f t="shared" si="17"/>
        <v>0</v>
      </c>
      <c r="BT53" s="281">
        <f>VLOOKUP(E53,金蝶!D:Z,20,0)</f>
        <v>0</v>
      </c>
      <c r="BU53" s="281">
        <f t="shared" si="18"/>
        <v>0</v>
      </c>
      <c r="BV53" s="281">
        <f>VLOOKUP(E53,金蝶!D:Z,21,0)</f>
        <v>0</v>
      </c>
      <c r="BW53" s="339">
        <f t="shared" si="19"/>
        <v>0</v>
      </c>
      <c r="BX53" s="768">
        <f>IFERROR(VLOOKUP(G53,无加班费!A:B,2,0),0)</f>
        <v>0</v>
      </c>
    </row>
    <row r="54" spans="1:76" hidden="1">
      <c r="A54" s="516" t="s">
        <v>627</v>
      </c>
      <c r="B54" s="285">
        <f t="shared" si="0"/>
        <v>0</v>
      </c>
      <c r="C54" s="286" t="str">
        <f>VLOOKUP(E54,员工信息4!C:D,2,0)</f>
        <v>蔡娟娟</v>
      </c>
      <c r="D54" s="102" t="str">
        <f t="shared" si="34"/>
        <v>一致</v>
      </c>
      <c r="E54" s="288" t="str">
        <f>INDEX(员工信息4!C:C,MATCH('12部门提供工资附表主表'!I54,员工信息4!F:F,0))</f>
        <v>2581</v>
      </c>
      <c r="F54" s="289" t="str">
        <f>IFERROR(VLOOKUP('12部门提供工资附表主表'!E54,员工信息4!C:G,5,0),"")</f>
        <v>线束车间</v>
      </c>
      <c r="G54" s="152" t="s">
        <v>1571</v>
      </c>
      <c r="H54" s="288" t="s">
        <v>1572</v>
      </c>
      <c r="I54" s="500" t="str">
        <f t="shared" si="12"/>
        <v>蔡娟娟202</v>
      </c>
      <c r="J54" s="289" t="s">
        <v>745</v>
      </c>
      <c r="K54" s="301"/>
      <c r="L54" s="301"/>
      <c r="M54" s="302">
        <v>35.31</v>
      </c>
      <c r="N54" s="302"/>
      <c r="O54" s="302"/>
      <c r="P54" s="302">
        <v>172.75559331634099</v>
      </c>
      <c r="Q54" s="303">
        <f t="shared" si="33"/>
        <v>6100.0000000000009</v>
      </c>
      <c r="R54" s="302"/>
      <c r="S54" s="316">
        <f t="shared" si="31"/>
        <v>6100.0000000000009</v>
      </c>
      <c r="T54" s="301"/>
      <c r="U54" s="313">
        <f t="shared" si="23"/>
        <v>0</v>
      </c>
      <c r="V54" s="313"/>
      <c r="W54" s="322"/>
      <c r="X54" s="322"/>
      <c r="Y54" s="314">
        <f t="shared" si="24"/>
        <v>6100.0000000000009</v>
      </c>
      <c r="Z54" s="314"/>
      <c r="AA54" s="301"/>
      <c r="AB54" s="301"/>
      <c r="AC54" s="325">
        <f t="shared" si="5"/>
        <v>0</v>
      </c>
      <c r="AD54" s="302">
        <v>40</v>
      </c>
      <c r="AE54" s="302"/>
      <c r="AF54" s="302"/>
      <c r="AG54" s="302"/>
      <c r="AH54" s="302"/>
      <c r="AI54" s="302"/>
      <c r="AJ54" s="302"/>
      <c r="AK54" s="302"/>
      <c r="AL54" s="302"/>
      <c r="AM54" s="302">
        <v>100</v>
      </c>
      <c r="AN54" s="302"/>
      <c r="AO54" s="302"/>
      <c r="AP54" s="302">
        <v>22</v>
      </c>
      <c r="AQ54" s="302"/>
      <c r="AR54" s="302"/>
      <c r="AS54" s="299"/>
      <c r="AT54" s="299">
        <f t="shared" si="25"/>
        <v>22</v>
      </c>
      <c r="AU54" s="303">
        <f t="shared" si="26"/>
        <v>140</v>
      </c>
      <c r="AV54" s="329">
        <f t="shared" si="8"/>
        <v>6218.0000000000009</v>
      </c>
      <c r="AW54" s="297"/>
      <c r="AX54" s="297">
        <v>517.5</v>
      </c>
      <c r="AY54" s="301"/>
      <c r="AZ54" s="301"/>
      <c r="BA54" s="301"/>
      <c r="BB54" s="330"/>
      <c r="BC54" s="297"/>
      <c r="BD54" s="301"/>
      <c r="BE54" s="300">
        <f t="shared" si="27"/>
        <v>5700.5000000000009</v>
      </c>
      <c r="BF54" s="297">
        <f>VLOOKUP(E54,[6]工资发放表!$D$1:$X$65536,21,0)</f>
        <v>0</v>
      </c>
      <c r="BG54" s="337">
        <f t="shared" si="32"/>
        <v>5700.5000000000009</v>
      </c>
      <c r="BH54" s="300">
        <f>IFERROR(VLOOKUP('12部门提供工资附表主表'!E54,工时对!A:E,5,0),0)</f>
        <v>35.31</v>
      </c>
      <c r="BI54" s="336">
        <f>VLOOKUP(E54,金蝶!D:AC,26,0)</f>
        <v>0</v>
      </c>
      <c r="BJ54" s="281">
        <f>VLOOKUP(E54,金蝶!D:S,16,0)</f>
        <v>6218</v>
      </c>
      <c r="BK54" s="281">
        <f t="shared" si="13"/>
        <v>0</v>
      </c>
      <c r="BL54" s="281">
        <f>VLOOKUP(E54,金蝶!D:Z,23,0)</f>
        <v>5700.5</v>
      </c>
      <c r="BM54" s="281">
        <f t="shared" si="14"/>
        <v>0</v>
      </c>
      <c r="BN54" s="281">
        <f>VLOOKUP(E54,金蝶!D:Z,17,0)</f>
        <v>0</v>
      </c>
      <c r="BO54" s="339">
        <f t="shared" si="15"/>
        <v>0</v>
      </c>
      <c r="BP54" s="281">
        <f>VLOOKUP(E54,金蝶!D:Z,18,0)</f>
        <v>517.5</v>
      </c>
      <c r="BQ54" s="531">
        <f t="shared" si="16"/>
        <v>0</v>
      </c>
      <c r="BR54" s="281">
        <f>VLOOKUP(E54,金蝶!D:Z,19,0)</f>
        <v>0</v>
      </c>
      <c r="BS54" s="340">
        <f t="shared" si="17"/>
        <v>0</v>
      </c>
      <c r="BT54" s="281">
        <f>VLOOKUP(E54,金蝶!D:Z,20,0)</f>
        <v>0</v>
      </c>
      <c r="BU54" s="281">
        <f t="shared" si="18"/>
        <v>0</v>
      </c>
      <c r="BV54" s="281">
        <f>VLOOKUP(E54,金蝶!D:Z,21,0)</f>
        <v>0</v>
      </c>
      <c r="BW54" s="339">
        <f t="shared" si="19"/>
        <v>0</v>
      </c>
      <c r="BX54" s="768">
        <f>IFERROR(VLOOKUP(G54,无加班费!A:B,2,0),0)</f>
        <v>0</v>
      </c>
    </row>
    <row r="55" spans="1:76" hidden="1">
      <c r="A55" s="516" t="s">
        <v>592</v>
      </c>
      <c r="B55" s="285">
        <f t="shared" si="0"/>
        <v>0</v>
      </c>
      <c r="C55" s="286" t="str">
        <f>VLOOKUP(E55,员工信息4!C:D,2,0)</f>
        <v>宋燕</v>
      </c>
      <c r="D55" s="102" t="str">
        <f t="shared" si="34"/>
        <v>一致</v>
      </c>
      <c r="E55" s="288" t="str">
        <f>INDEX(员工信息4!C:C,MATCH('12部门提供工资附表主表'!I55,员工信息4!F:F,0))</f>
        <v>8504</v>
      </c>
      <c r="F55" s="289" t="str">
        <f>IFERROR(VLOOKUP('12部门提供工资附表主表'!E55,员工信息4!C:G,5,0),"")</f>
        <v>线束车间</v>
      </c>
      <c r="G55" s="152" t="s">
        <v>1661</v>
      </c>
      <c r="H55" s="288" t="s">
        <v>1662</v>
      </c>
      <c r="I55" s="500" t="str">
        <f t="shared" si="12"/>
        <v>宋燕208</v>
      </c>
      <c r="J55" s="289" t="s">
        <v>745</v>
      </c>
      <c r="K55" s="301"/>
      <c r="L55" s="301"/>
      <c r="M55" s="302">
        <v>35.75</v>
      </c>
      <c r="N55" s="302"/>
      <c r="O55" s="302"/>
      <c r="P55" s="302">
        <v>155.188811188811</v>
      </c>
      <c r="Q55" s="303">
        <f t="shared" si="33"/>
        <v>5547.9999999999936</v>
      </c>
      <c r="R55" s="302"/>
      <c r="S55" s="316">
        <f t="shared" si="31"/>
        <v>5547.9999999999936</v>
      </c>
      <c r="T55" s="301"/>
      <c r="U55" s="313">
        <f t="shared" si="23"/>
        <v>0</v>
      </c>
      <c r="V55" s="313"/>
      <c r="W55" s="322"/>
      <c r="X55" s="322"/>
      <c r="Y55" s="314">
        <f t="shared" si="24"/>
        <v>5547.9999999999936</v>
      </c>
      <c r="Z55" s="314"/>
      <c r="AA55" s="301"/>
      <c r="AB55" s="301"/>
      <c r="AC55" s="325">
        <f t="shared" si="5"/>
        <v>0</v>
      </c>
      <c r="AD55" s="302">
        <v>20</v>
      </c>
      <c r="AE55" s="302"/>
      <c r="AF55" s="302"/>
      <c r="AG55" s="302"/>
      <c r="AH55" s="302"/>
      <c r="AI55" s="302"/>
      <c r="AJ55" s="302"/>
      <c r="AK55" s="302"/>
      <c r="AL55" s="302"/>
      <c r="AM55" s="302">
        <v>200</v>
      </c>
      <c r="AN55" s="302"/>
      <c r="AO55" s="302">
        <v>5</v>
      </c>
      <c r="AP55" s="302"/>
      <c r="AQ55" s="302"/>
      <c r="AR55" s="302"/>
      <c r="AS55" s="299"/>
      <c r="AT55" s="299">
        <f t="shared" si="25"/>
        <v>0</v>
      </c>
      <c r="AU55" s="303">
        <f t="shared" si="26"/>
        <v>225</v>
      </c>
      <c r="AV55" s="329">
        <f t="shared" si="8"/>
        <v>5772.9999999999936</v>
      </c>
      <c r="AW55" s="297"/>
      <c r="AX55" s="297">
        <v>517.5</v>
      </c>
      <c r="AY55" s="301"/>
      <c r="AZ55" s="301"/>
      <c r="BA55" s="301"/>
      <c r="BB55" s="330"/>
      <c r="BC55" s="297">
        <v>10</v>
      </c>
      <c r="BD55" s="301"/>
      <c r="BE55" s="300">
        <f t="shared" si="27"/>
        <v>5255.4999999999936</v>
      </c>
      <c r="BF55" s="297">
        <f>VLOOKUP(E55,[6]工资发放表!$D$1:$X$65536,21,0)</f>
        <v>0</v>
      </c>
      <c r="BG55" s="337">
        <f t="shared" si="32"/>
        <v>5245.4999999999936</v>
      </c>
      <c r="BH55" s="300">
        <f>IFERROR(VLOOKUP('12部门提供工资附表主表'!E55,工时对!A:E,5,0),0)</f>
        <v>35.75</v>
      </c>
      <c r="BI55" s="336">
        <f>VLOOKUP(E55,金蝶!D:AC,26,0)</f>
        <v>0</v>
      </c>
      <c r="BJ55" s="281">
        <f>VLOOKUP(E55,金蝶!D:S,16,0)</f>
        <v>5773</v>
      </c>
      <c r="BK55" s="281">
        <f t="shared" si="13"/>
        <v>0</v>
      </c>
      <c r="BL55" s="281">
        <f>VLOOKUP(E55,金蝶!D:Z,23,0)</f>
        <v>5245.5</v>
      </c>
      <c r="BM55" s="281">
        <f t="shared" si="14"/>
        <v>0</v>
      </c>
      <c r="BN55" s="281">
        <f>VLOOKUP(E55,金蝶!D:Z,17,0)</f>
        <v>0</v>
      </c>
      <c r="BO55" s="339">
        <f t="shared" si="15"/>
        <v>0</v>
      </c>
      <c r="BP55" s="281">
        <f>VLOOKUP(E55,金蝶!D:Z,18,0)</f>
        <v>517.5</v>
      </c>
      <c r="BQ55" s="531">
        <f t="shared" si="16"/>
        <v>0</v>
      </c>
      <c r="BR55" s="281">
        <f>VLOOKUP(E55,金蝶!D:Z,19,0)</f>
        <v>0</v>
      </c>
      <c r="BS55" s="340">
        <f t="shared" si="17"/>
        <v>0</v>
      </c>
      <c r="BT55" s="281">
        <f>VLOOKUP(E55,金蝶!D:Z,20,0)</f>
        <v>10</v>
      </c>
      <c r="BU55" s="281">
        <f t="shared" si="18"/>
        <v>0</v>
      </c>
      <c r="BV55" s="281">
        <f>VLOOKUP(E55,金蝶!D:Z,21,0)</f>
        <v>0</v>
      </c>
      <c r="BW55" s="339">
        <f t="shared" si="19"/>
        <v>0</v>
      </c>
      <c r="BX55" s="768">
        <f>IFERROR(VLOOKUP(G55,无加班费!A:B,2,0),0)</f>
        <v>0</v>
      </c>
    </row>
    <row r="56" spans="1:76" hidden="1">
      <c r="A56" s="516" t="s">
        <v>678</v>
      </c>
      <c r="B56" s="285">
        <f t="shared" si="0"/>
        <v>0</v>
      </c>
      <c r="C56" s="286" t="str">
        <f>VLOOKUP(E56,员工信息4!C:D,2,0)</f>
        <v>刘丽</v>
      </c>
      <c r="D56" s="102" t="str">
        <f t="shared" si="34"/>
        <v>一致</v>
      </c>
      <c r="E56" s="288" t="str">
        <f>INDEX(员工信息4!C:C,MATCH('12部门提供工资附表主表'!I56,员工信息4!F:F,0))</f>
        <v>2561</v>
      </c>
      <c r="F56" s="289" t="str">
        <f>IFERROR(VLOOKUP('12部门提供工资附表主表'!E56,员工信息4!C:G,5,0),"")</f>
        <v>线束车间</v>
      </c>
      <c r="G56" s="152" t="s">
        <v>1561</v>
      </c>
      <c r="H56" s="288" t="s">
        <v>1562</v>
      </c>
      <c r="I56" s="500" t="str">
        <f t="shared" si="12"/>
        <v>刘丽216</v>
      </c>
      <c r="J56" s="289" t="s">
        <v>745</v>
      </c>
      <c r="K56" s="301"/>
      <c r="L56" s="301"/>
      <c r="M56" s="302">
        <v>40.31</v>
      </c>
      <c r="N56" s="302"/>
      <c r="O56" s="302"/>
      <c r="P56" s="302">
        <v>163.11089059786701</v>
      </c>
      <c r="Q56" s="303">
        <f t="shared" si="33"/>
        <v>6575.00000000002</v>
      </c>
      <c r="R56" s="302"/>
      <c r="S56" s="316">
        <f t="shared" si="31"/>
        <v>6575.00000000002</v>
      </c>
      <c r="T56" s="301"/>
      <c r="U56" s="313">
        <f t="shared" si="23"/>
        <v>0</v>
      </c>
      <c r="V56" s="313"/>
      <c r="W56" s="322"/>
      <c r="X56" s="322"/>
      <c r="Y56" s="314">
        <f t="shared" si="24"/>
        <v>6575.00000000002</v>
      </c>
      <c r="Z56" s="314"/>
      <c r="AA56" s="301"/>
      <c r="AB56" s="301"/>
      <c r="AC56" s="325">
        <f t="shared" si="5"/>
        <v>0</v>
      </c>
      <c r="AD56" s="302">
        <v>40</v>
      </c>
      <c r="AE56" s="302"/>
      <c r="AF56" s="302"/>
      <c r="AG56" s="302"/>
      <c r="AH56" s="302"/>
      <c r="AI56" s="302"/>
      <c r="AJ56" s="302"/>
      <c r="AK56" s="302"/>
      <c r="AL56" s="302"/>
      <c r="AM56" s="302">
        <v>200</v>
      </c>
      <c r="AN56" s="302"/>
      <c r="AO56" s="302"/>
      <c r="AP56" s="302"/>
      <c r="AQ56" s="302"/>
      <c r="AR56" s="302"/>
      <c r="AS56" s="299"/>
      <c r="AT56" s="299">
        <f t="shared" si="25"/>
        <v>0</v>
      </c>
      <c r="AU56" s="303">
        <f t="shared" si="26"/>
        <v>240</v>
      </c>
      <c r="AV56" s="329">
        <f t="shared" si="8"/>
        <v>6815.00000000002</v>
      </c>
      <c r="AW56" s="297"/>
      <c r="AX56" s="297">
        <v>517.5</v>
      </c>
      <c r="AY56" s="301"/>
      <c r="AZ56" s="301"/>
      <c r="BA56" s="301"/>
      <c r="BB56" s="330"/>
      <c r="BC56" s="297"/>
      <c r="BD56" s="301"/>
      <c r="BE56" s="300">
        <f t="shared" si="27"/>
        <v>6297.50000000002</v>
      </c>
      <c r="BF56" s="297">
        <f>VLOOKUP(E56,[6]工资发放表!$D$1:$X$65536,21,0)</f>
        <v>0</v>
      </c>
      <c r="BG56" s="337">
        <f t="shared" si="32"/>
        <v>6297.50000000002</v>
      </c>
      <c r="BH56" s="300">
        <f>IFERROR(VLOOKUP('12部门提供工资附表主表'!E56,工时对!A:E,5,0),0)</f>
        <v>40.31</v>
      </c>
      <c r="BI56" s="336">
        <f>VLOOKUP(E56,金蝶!D:AC,26,0)</f>
        <v>2.0008883439004421E-11</v>
      </c>
      <c r="BJ56" s="281">
        <f>VLOOKUP(E56,金蝶!D:S,16,0)</f>
        <v>6815</v>
      </c>
      <c r="BK56" s="281">
        <f t="shared" si="13"/>
        <v>2.0008883439004421E-11</v>
      </c>
      <c r="BL56" s="281">
        <f>VLOOKUP(E56,金蝶!D:Z,23,0)</f>
        <v>6297.5</v>
      </c>
      <c r="BM56" s="281">
        <f t="shared" si="14"/>
        <v>2.0008883439004421E-11</v>
      </c>
      <c r="BN56" s="281">
        <f>VLOOKUP(E56,金蝶!D:Z,17,0)</f>
        <v>0</v>
      </c>
      <c r="BO56" s="339">
        <f t="shared" si="15"/>
        <v>0</v>
      </c>
      <c r="BP56" s="281">
        <f>VLOOKUP(E56,金蝶!D:Z,18,0)</f>
        <v>517.5</v>
      </c>
      <c r="BQ56" s="531">
        <f t="shared" si="16"/>
        <v>0</v>
      </c>
      <c r="BR56" s="281">
        <f>VLOOKUP(E56,金蝶!D:Z,19,0)</f>
        <v>0</v>
      </c>
      <c r="BS56" s="340">
        <f t="shared" si="17"/>
        <v>0</v>
      </c>
      <c r="BT56" s="281">
        <f>VLOOKUP(E56,金蝶!D:Z,20,0)</f>
        <v>0</v>
      </c>
      <c r="BU56" s="281">
        <f t="shared" si="18"/>
        <v>0</v>
      </c>
      <c r="BV56" s="281">
        <f>VLOOKUP(E56,金蝶!D:Z,21,0)</f>
        <v>0</v>
      </c>
      <c r="BW56" s="339">
        <f t="shared" si="19"/>
        <v>0</v>
      </c>
      <c r="BX56" s="768">
        <f>IFERROR(VLOOKUP(G56,无加班费!A:B,2,0),0)</f>
        <v>0</v>
      </c>
    </row>
    <row r="57" spans="1:76" hidden="1">
      <c r="A57" s="516" t="s">
        <v>2314</v>
      </c>
      <c r="B57" s="285">
        <f t="shared" si="0"/>
        <v>0</v>
      </c>
      <c r="C57" s="286" t="str">
        <f>VLOOKUP(E57,员工信息4!C:D,2,0)</f>
        <v>杨根</v>
      </c>
      <c r="D57" s="102" t="str">
        <f t="shared" ref="D57:D71" si="35">IF(C57=G57,"一致","不一致")</f>
        <v>一致</v>
      </c>
      <c r="E57" s="288" t="str">
        <f>INDEX(员工信息4!C:C,MATCH('12部门提供工资附表主表'!I57,员工信息4!F:F,0))</f>
        <v>3726</v>
      </c>
      <c r="F57" s="289" t="str">
        <f>IFERROR(VLOOKUP('12部门提供工资附表主表'!E57,员工信息4!C:G,5,0),"")</f>
        <v>开线车间</v>
      </c>
      <c r="G57" s="152" t="s">
        <v>1726</v>
      </c>
      <c r="H57" s="288" t="s">
        <v>1727</v>
      </c>
      <c r="I57" s="500" t="str">
        <f t="shared" si="12"/>
        <v>杨根219</v>
      </c>
      <c r="J57" s="289" t="s">
        <v>745</v>
      </c>
      <c r="K57" s="301"/>
      <c r="L57" s="301"/>
      <c r="M57" s="302">
        <v>43.38</v>
      </c>
      <c r="N57" s="302"/>
      <c r="O57" s="302"/>
      <c r="P57" s="302">
        <v>179.80636237897599</v>
      </c>
      <c r="Q57" s="303">
        <f t="shared" si="33"/>
        <v>7799.9999999999791</v>
      </c>
      <c r="R57" s="302"/>
      <c r="S57" s="316">
        <f t="shared" si="31"/>
        <v>7799.9999999999791</v>
      </c>
      <c r="T57" s="301"/>
      <c r="U57" s="313">
        <f t="shared" si="23"/>
        <v>0</v>
      </c>
      <c r="V57" s="313"/>
      <c r="W57" s="322"/>
      <c r="X57" s="322"/>
      <c r="Y57" s="314">
        <f t="shared" si="24"/>
        <v>7799.9999999999791</v>
      </c>
      <c r="Z57" s="314"/>
      <c r="AA57" s="301"/>
      <c r="AB57" s="301"/>
      <c r="AC57" s="325">
        <f t="shared" si="5"/>
        <v>0</v>
      </c>
      <c r="AD57" s="302">
        <v>80</v>
      </c>
      <c r="AE57" s="302"/>
      <c r="AF57" s="302"/>
      <c r="AG57" s="302"/>
      <c r="AH57" s="302"/>
      <c r="AI57" s="302"/>
      <c r="AJ57" s="302"/>
      <c r="AK57" s="302"/>
      <c r="AL57" s="302"/>
      <c r="AM57" s="302">
        <v>200</v>
      </c>
      <c r="AN57" s="302"/>
      <c r="AO57" s="302"/>
      <c r="AP57" s="302"/>
      <c r="AQ57" s="302"/>
      <c r="AR57" s="302"/>
      <c r="AS57" s="299"/>
      <c r="AT57" s="299">
        <f t="shared" si="25"/>
        <v>0</v>
      </c>
      <c r="AU57" s="303">
        <f t="shared" si="26"/>
        <v>280</v>
      </c>
      <c r="AV57" s="329">
        <f t="shared" si="8"/>
        <v>8079.9999999999791</v>
      </c>
      <c r="AW57" s="297"/>
      <c r="AX57" s="297">
        <v>517.5</v>
      </c>
      <c r="AY57" s="301"/>
      <c r="AZ57" s="301"/>
      <c r="BA57" s="301"/>
      <c r="BB57" s="330"/>
      <c r="BC57" s="297"/>
      <c r="BD57" s="301"/>
      <c r="BE57" s="300">
        <f t="shared" si="27"/>
        <v>7562.4999999999791</v>
      </c>
      <c r="BF57" s="297">
        <f>VLOOKUP(E57,[6]工资发放表!$D$1:$X$65536,21,0)</f>
        <v>76.87</v>
      </c>
      <c r="BG57" s="337">
        <f t="shared" si="32"/>
        <v>7485.6299999999792</v>
      </c>
      <c r="BH57" s="300">
        <f>IFERROR(VLOOKUP('12部门提供工资附表主表'!E57,工时对!A:E,5,0),0)</f>
        <v>43.38</v>
      </c>
      <c r="BI57" s="336">
        <f>VLOOKUP(E57,金蝶!D:AC,26,0)</f>
        <v>-2.0918378140777349E-11</v>
      </c>
      <c r="BJ57" s="281">
        <f>VLOOKUP(E57,金蝶!D:S,16,0)</f>
        <v>8080</v>
      </c>
      <c r="BK57" s="281">
        <f t="shared" si="13"/>
        <v>-2.0918378140777349E-11</v>
      </c>
      <c r="BL57" s="281">
        <f>VLOOKUP(E57,金蝶!D:Z,23,0)</f>
        <v>7485.63</v>
      </c>
      <c r="BM57" s="281">
        <f t="shared" si="14"/>
        <v>-2.0918378140777349E-11</v>
      </c>
      <c r="BN57" s="281">
        <f>VLOOKUP(E57,金蝶!D:Z,17,0)</f>
        <v>0</v>
      </c>
      <c r="BO57" s="339">
        <f t="shared" si="15"/>
        <v>0</v>
      </c>
      <c r="BP57" s="281">
        <f>VLOOKUP(E57,金蝶!D:Z,18,0)</f>
        <v>517.5</v>
      </c>
      <c r="BQ57" s="531">
        <f t="shared" si="16"/>
        <v>0</v>
      </c>
      <c r="BR57" s="281">
        <f>VLOOKUP(E57,金蝶!D:Z,19,0)</f>
        <v>0</v>
      </c>
      <c r="BS57" s="340">
        <f t="shared" si="17"/>
        <v>0</v>
      </c>
      <c r="BT57" s="281">
        <f>VLOOKUP(E57,金蝶!D:Z,20,0)</f>
        <v>0</v>
      </c>
      <c r="BU57" s="281">
        <f t="shared" si="18"/>
        <v>0</v>
      </c>
      <c r="BV57" s="281">
        <f>VLOOKUP(E57,金蝶!D:Z,21,0)</f>
        <v>76.87</v>
      </c>
      <c r="BW57" s="339">
        <f t="shared" si="19"/>
        <v>0</v>
      </c>
      <c r="BX57" s="768">
        <f>IFERROR(VLOOKUP(G57,无加班费!A:B,2,0),0)</f>
        <v>0</v>
      </c>
    </row>
    <row r="58" spans="1:76" hidden="1">
      <c r="A58" s="516" t="s">
        <v>1984</v>
      </c>
      <c r="B58" s="285">
        <f t="shared" si="0"/>
        <v>0</v>
      </c>
      <c r="C58" s="286" t="str">
        <f>VLOOKUP(E58,员工信息4!C:D,2,0)</f>
        <v>方春芬</v>
      </c>
      <c r="D58" s="102" t="str">
        <f t="shared" si="35"/>
        <v>一致</v>
      </c>
      <c r="E58" s="288" t="str">
        <f>INDEX(员工信息4!C:C,MATCH('12部门提供工资附表主表'!I58,员工信息4!F:F,0))</f>
        <v>8869</v>
      </c>
      <c r="F58" s="289" t="str">
        <f>IFERROR(VLOOKUP('12部门提供工资附表主表'!E58,员工信息4!C:G,5,0),"")</f>
        <v>线束车间</v>
      </c>
      <c r="G58" s="152" t="s">
        <v>2825</v>
      </c>
      <c r="H58" s="288" t="s">
        <v>2826</v>
      </c>
      <c r="I58" s="500" t="str">
        <f t="shared" si="12"/>
        <v>方春芬226</v>
      </c>
      <c r="J58" s="289" t="s">
        <v>745</v>
      </c>
      <c r="K58" s="301"/>
      <c r="L58" s="301"/>
      <c r="M58" s="302">
        <v>34.5</v>
      </c>
      <c r="N58" s="302"/>
      <c r="O58" s="302"/>
      <c r="P58" s="302">
        <v>162.31884057971001</v>
      </c>
      <c r="Q58" s="303">
        <f t="shared" si="33"/>
        <v>5599.9999999999955</v>
      </c>
      <c r="R58" s="302"/>
      <c r="S58" s="316">
        <f t="shared" si="31"/>
        <v>5599.9999999999955</v>
      </c>
      <c r="T58" s="301"/>
      <c r="U58" s="313">
        <f t="shared" si="23"/>
        <v>0</v>
      </c>
      <c r="V58" s="313"/>
      <c r="W58" s="322"/>
      <c r="X58" s="322"/>
      <c r="Y58" s="314">
        <f t="shared" si="24"/>
        <v>5599.9999999999955</v>
      </c>
      <c r="Z58" s="314"/>
      <c r="AA58" s="301"/>
      <c r="AB58" s="301"/>
      <c r="AC58" s="325">
        <f t="shared" si="5"/>
        <v>0</v>
      </c>
      <c r="AD58" s="302">
        <v>0</v>
      </c>
      <c r="AE58" s="302"/>
      <c r="AF58" s="302"/>
      <c r="AG58" s="302"/>
      <c r="AH58" s="302"/>
      <c r="AI58" s="302"/>
      <c r="AJ58" s="302"/>
      <c r="AK58" s="302"/>
      <c r="AL58" s="302"/>
      <c r="AM58" s="302">
        <v>0</v>
      </c>
      <c r="AN58" s="302"/>
      <c r="AO58" s="302"/>
      <c r="AP58" s="302">
        <v>4</v>
      </c>
      <c r="AQ58" s="302"/>
      <c r="AR58" s="302"/>
      <c r="AS58" s="299"/>
      <c r="AT58" s="299">
        <f t="shared" si="25"/>
        <v>4</v>
      </c>
      <c r="AU58" s="303">
        <f t="shared" si="26"/>
        <v>0</v>
      </c>
      <c r="AV58" s="329">
        <f t="shared" si="8"/>
        <v>5595.9999999999955</v>
      </c>
      <c r="AW58" s="297"/>
      <c r="AX58" s="297">
        <v>517.5</v>
      </c>
      <c r="AY58" s="301"/>
      <c r="AZ58" s="301"/>
      <c r="BA58" s="301"/>
      <c r="BB58" s="330"/>
      <c r="BC58" s="297"/>
      <c r="BD58" s="301"/>
      <c r="BE58" s="300">
        <f t="shared" si="27"/>
        <v>5078.4999999999955</v>
      </c>
      <c r="BF58" s="297">
        <f>VLOOKUP(E58,[6]工资发放表!$D$1:$X$65536,21,0)</f>
        <v>0</v>
      </c>
      <c r="BG58" s="337">
        <f t="shared" si="32"/>
        <v>5078.4999999999955</v>
      </c>
      <c r="BH58" s="300">
        <f>IFERROR(VLOOKUP('12部门提供工资附表主表'!E58,工时对!A:E,5,0),0)</f>
        <v>34.5</v>
      </c>
      <c r="BI58" s="336">
        <f>VLOOKUP(E58,金蝶!D:AC,26,0)</f>
        <v>0</v>
      </c>
      <c r="BJ58" s="281">
        <f>VLOOKUP(E58,金蝶!D:S,16,0)</f>
        <v>5596</v>
      </c>
      <c r="BK58" s="281">
        <f t="shared" si="13"/>
        <v>0</v>
      </c>
      <c r="BL58" s="281">
        <f>VLOOKUP(E58,金蝶!D:Z,23,0)</f>
        <v>5078.5</v>
      </c>
      <c r="BM58" s="281">
        <f t="shared" si="14"/>
        <v>0</v>
      </c>
      <c r="BN58" s="281">
        <f>VLOOKUP(E58,金蝶!D:Z,17,0)</f>
        <v>0</v>
      </c>
      <c r="BO58" s="339">
        <f t="shared" si="15"/>
        <v>0</v>
      </c>
      <c r="BP58" s="281">
        <f>VLOOKUP(E58,金蝶!D:Z,18,0)</f>
        <v>517.5</v>
      </c>
      <c r="BQ58" s="531">
        <f t="shared" si="16"/>
        <v>0</v>
      </c>
      <c r="BR58" s="281">
        <f>VLOOKUP(E58,金蝶!D:Z,19,0)</f>
        <v>0</v>
      </c>
      <c r="BS58" s="340">
        <f t="shared" si="17"/>
        <v>0</v>
      </c>
      <c r="BT58" s="281">
        <f>VLOOKUP(E58,金蝶!D:Z,20,0)</f>
        <v>0</v>
      </c>
      <c r="BU58" s="281">
        <f t="shared" si="18"/>
        <v>0</v>
      </c>
      <c r="BV58" s="281">
        <f>VLOOKUP(E58,金蝶!D:Z,21,0)</f>
        <v>0</v>
      </c>
      <c r="BW58" s="339">
        <f t="shared" si="19"/>
        <v>0</v>
      </c>
      <c r="BX58" s="768">
        <f>IFERROR(VLOOKUP(G58,无加班费!A:B,2,0),0)</f>
        <v>0</v>
      </c>
    </row>
    <row r="59" spans="1:76" hidden="1">
      <c r="A59" s="516" t="s">
        <v>1115</v>
      </c>
      <c r="B59" s="285">
        <f t="shared" si="0"/>
        <v>0</v>
      </c>
      <c r="C59" s="286" t="str">
        <f>VLOOKUP(E59,员工信息4!C:D,2,0)</f>
        <v>覃邦香</v>
      </c>
      <c r="D59" s="102" t="str">
        <f t="shared" si="35"/>
        <v>一致</v>
      </c>
      <c r="E59" s="288" t="str">
        <f>INDEX(员工信息4!C:C,MATCH('12部门提供工资附表主表'!I59,员工信息4!F:F,0))</f>
        <v>8933</v>
      </c>
      <c r="F59" s="289" t="str">
        <f>IFERROR(VLOOKUP('12部门提供工资附表主表'!E59,员工信息4!C:G,5,0),"")</f>
        <v>接插件车间</v>
      </c>
      <c r="G59" s="152" t="s">
        <v>3000</v>
      </c>
      <c r="H59" s="288" t="s">
        <v>3001</v>
      </c>
      <c r="I59" s="500" t="str">
        <f t="shared" si="12"/>
        <v>覃邦香230</v>
      </c>
      <c r="J59" s="289" t="s">
        <v>745</v>
      </c>
      <c r="K59" s="301"/>
      <c r="L59" s="301"/>
      <c r="M59" s="302">
        <v>39.880000000000003</v>
      </c>
      <c r="N59" s="302"/>
      <c r="O59" s="302"/>
      <c r="P59" s="302">
        <v>151.35406218655999</v>
      </c>
      <c r="Q59" s="303">
        <f t="shared" si="33"/>
        <v>6036.0000000000127</v>
      </c>
      <c r="R59" s="302"/>
      <c r="S59" s="316">
        <f t="shared" si="31"/>
        <v>6036.0000000000127</v>
      </c>
      <c r="T59" s="301"/>
      <c r="U59" s="313">
        <f t="shared" si="23"/>
        <v>0</v>
      </c>
      <c r="V59" s="313"/>
      <c r="W59" s="322"/>
      <c r="X59" s="322"/>
      <c r="Y59" s="314">
        <f t="shared" si="24"/>
        <v>6036.0000000000127</v>
      </c>
      <c r="Z59" s="314"/>
      <c r="AA59" s="301"/>
      <c r="AB59" s="301"/>
      <c r="AC59" s="325">
        <f t="shared" si="5"/>
        <v>0</v>
      </c>
      <c r="AD59" s="302">
        <v>0</v>
      </c>
      <c r="AE59" s="302"/>
      <c r="AF59" s="302"/>
      <c r="AG59" s="302"/>
      <c r="AH59" s="302"/>
      <c r="AI59" s="302"/>
      <c r="AJ59" s="302"/>
      <c r="AK59" s="302"/>
      <c r="AL59" s="302"/>
      <c r="AM59" s="302">
        <v>200</v>
      </c>
      <c r="AN59" s="302"/>
      <c r="AO59" s="302"/>
      <c r="AP59" s="302"/>
      <c r="AQ59" s="302"/>
      <c r="AR59" s="302"/>
      <c r="AS59" s="299"/>
      <c r="AT59" s="299">
        <f t="shared" si="25"/>
        <v>0</v>
      </c>
      <c r="AU59" s="303">
        <f t="shared" si="26"/>
        <v>200</v>
      </c>
      <c r="AV59" s="329">
        <f t="shared" si="8"/>
        <v>6236.0000000000127</v>
      </c>
      <c r="AW59" s="297"/>
      <c r="AX59" s="297">
        <v>517.5</v>
      </c>
      <c r="AY59" s="301"/>
      <c r="AZ59" s="301"/>
      <c r="BA59" s="301"/>
      <c r="BB59" s="330"/>
      <c r="BC59" s="297"/>
      <c r="BD59" s="301"/>
      <c r="BE59" s="300">
        <f t="shared" si="27"/>
        <v>5718.5000000000127</v>
      </c>
      <c r="BF59" s="297">
        <f>VLOOKUP(E59,[6]工资发放表!$D$1:$X$65536,21,0)</f>
        <v>0</v>
      </c>
      <c r="BG59" s="337">
        <f t="shared" si="32"/>
        <v>5718.5000000000127</v>
      </c>
      <c r="BH59" s="300">
        <f>IFERROR(VLOOKUP('12部门提供工资附表主表'!E59,工时对!A:E,5,0),0)</f>
        <v>39.880000000000003</v>
      </c>
      <c r="BI59" s="336">
        <f>VLOOKUP(E59,金蝶!D:AC,26,0)</f>
        <v>1.2732925824820995E-11</v>
      </c>
      <c r="BJ59" s="281">
        <f>VLOOKUP(E59,金蝶!D:S,16,0)</f>
        <v>6236</v>
      </c>
      <c r="BK59" s="281">
        <f t="shared" si="13"/>
        <v>1.2732925824820995E-11</v>
      </c>
      <c r="BL59" s="281">
        <f>VLOOKUP(E59,金蝶!D:Z,23,0)</f>
        <v>5718.5</v>
      </c>
      <c r="BM59" s="281">
        <f t="shared" si="14"/>
        <v>1.2732925824820995E-11</v>
      </c>
      <c r="BN59" s="281">
        <f>VLOOKUP(E59,金蝶!D:Z,17,0)</f>
        <v>0</v>
      </c>
      <c r="BO59" s="339">
        <f t="shared" si="15"/>
        <v>0</v>
      </c>
      <c r="BP59" s="281">
        <f>VLOOKUP(E59,金蝶!D:Z,18,0)</f>
        <v>517.5</v>
      </c>
      <c r="BQ59" s="531">
        <f t="shared" si="16"/>
        <v>0</v>
      </c>
      <c r="BR59" s="281">
        <f>VLOOKUP(E59,金蝶!D:Z,19,0)</f>
        <v>0</v>
      </c>
      <c r="BS59" s="340">
        <f t="shared" si="17"/>
        <v>0</v>
      </c>
      <c r="BT59" s="281">
        <f>VLOOKUP(E59,金蝶!D:Z,20,0)</f>
        <v>0</v>
      </c>
      <c r="BU59" s="281">
        <f t="shared" si="18"/>
        <v>0</v>
      </c>
      <c r="BV59" s="281">
        <f>VLOOKUP(E59,金蝶!D:Z,21,0)</f>
        <v>0</v>
      </c>
      <c r="BW59" s="339">
        <f t="shared" si="19"/>
        <v>0</v>
      </c>
      <c r="BX59" s="768">
        <f>IFERROR(VLOOKUP(G59,无加班费!A:B,2,0),0)</f>
        <v>0</v>
      </c>
    </row>
    <row r="60" spans="1:76" hidden="1">
      <c r="A60" s="516" t="s">
        <v>2309</v>
      </c>
      <c r="B60" s="285">
        <f t="shared" si="0"/>
        <v>0</v>
      </c>
      <c r="C60" s="286" t="str">
        <f>VLOOKUP(E60,员工信息4!C:D,2,0)</f>
        <v>肖志强</v>
      </c>
      <c r="D60" s="102" t="str">
        <f t="shared" si="35"/>
        <v>一致</v>
      </c>
      <c r="E60" s="288" t="str">
        <f>INDEX(员工信息4!C:C,MATCH('12部门提供工资附表主表'!I60,员工信息4!F:F,0))</f>
        <v>8878</v>
      </c>
      <c r="F60" s="289" t="str">
        <f>IFERROR(VLOOKUP('12部门提供工资附表主表'!E60,员工信息4!C:G,5,0),"")</f>
        <v>线束车间</v>
      </c>
      <c r="G60" s="152" t="s">
        <v>2858</v>
      </c>
      <c r="H60" s="288" t="s">
        <v>2859</v>
      </c>
      <c r="I60" s="500" t="str">
        <f t="shared" si="12"/>
        <v>肖志强247</v>
      </c>
      <c r="J60" s="289" t="s">
        <v>745</v>
      </c>
      <c r="K60" s="301"/>
      <c r="L60" s="301"/>
      <c r="M60" s="302">
        <v>38.630000000000003</v>
      </c>
      <c r="N60" s="302"/>
      <c r="O60" s="302"/>
      <c r="P60" s="302">
        <v>173.07791871602399</v>
      </c>
      <c r="Q60" s="303">
        <f t="shared" si="33"/>
        <v>6686.0000000000073</v>
      </c>
      <c r="R60" s="302"/>
      <c r="S60" s="316">
        <f t="shared" si="31"/>
        <v>6686.0000000000073</v>
      </c>
      <c r="T60" s="301"/>
      <c r="U60" s="313">
        <f t="shared" si="23"/>
        <v>0</v>
      </c>
      <c r="V60" s="313"/>
      <c r="W60" s="322"/>
      <c r="X60" s="322"/>
      <c r="Y60" s="314">
        <f t="shared" si="24"/>
        <v>6686.0000000000073</v>
      </c>
      <c r="Z60" s="314"/>
      <c r="AA60" s="301"/>
      <c r="AB60" s="301"/>
      <c r="AC60" s="325">
        <f t="shared" si="5"/>
        <v>0</v>
      </c>
      <c r="AD60" s="302">
        <v>0</v>
      </c>
      <c r="AE60" s="302"/>
      <c r="AF60" s="302"/>
      <c r="AG60" s="302"/>
      <c r="AH60" s="302"/>
      <c r="AI60" s="302"/>
      <c r="AJ60" s="302"/>
      <c r="AK60" s="302"/>
      <c r="AL60" s="302"/>
      <c r="AM60" s="302">
        <v>200</v>
      </c>
      <c r="AN60" s="302"/>
      <c r="AO60" s="302"/>
      <c r="AP60" s="302"/>
      <c r="AQ60" s="302"/>
      <c r="AR60" s="302"/>
      <c r="AS60" s="299"/>
      <c r="AT60" s="299">
        <f t="shared" si="25"/>
        <v>0</v>
      </c>
      <c r="AU60" s="303">
        <f t="shared" si="26"/>
        <v>200</v>
      </c>
      <c r="AV60" s="329">
        <f t="shared" si="8"/>
        <v>6886.0000000000073</v>
      </c>
      <c r="AW60" s="297"/>
      <c r="AX60" s="297">
        <v>517.5</v>
      </c>
      <c r="AY60" s="301"/>
      <c r="AZ60" s="301"/>
      <c r="BA60" s="301"/>
      <c r="BB60" s="330"/>
      <c r="BC60" s="297"/>
      <c r="BD60" s="301"/>
      <c r="BE60" s="300">
        <f t="shared" si="27"/>
        <v>6368.5000000000073</v>
      </c>
      <c r="BF60" s="297">
        <f>VLOOKUP(E60,[6]工资发放表!$D$1:$X$65536,21,0)</f>
        <v>0</v>
      </c>
      <c r="BG60" s="337">
        <f t="shared" si="32"/>
        <v>6368.5000000000073</v>
      </c>
      <c r="BH60" s="300">
        <f>IFERROR(VLOOKUP('12部门提供工资附表主表'!E60,工时对!A:E,5,0),0)</f>
        <v>38.630000000000003</v>
      </c>
      <c r="BI60" s="336">
        <f>VLOOKUP(E60,金蝶!D:AC,26,0)</f>
        <v>7.2759576141834259E-12</v>
      </c>
      <c r="BJ60" s="281">
        <f>VLOOKUP(E60,金蝶!D:S,16,0)</f>
        <v>6886</v>
      </c>
      <c r="BK60" s="281">
        <f t="shared" si="13"/>
        <v>7.2759576141834259E-12</v>
      </c>
      <c r="BL60" s="281">
        <f>VLOOKUP(E60,金蝶!D:Z,23,0)</f>
        <v>6368.5</v>
      </c>
      <c r="BM60" s="281">
        <f t="shared" si="14"/>
        <v>7.2759576141834259E-12</v>
      </c>
      <c r="BN60" s="281">
        <f>VLOOKUP(E60,金蝶!D:Z,17,0)</f>
        <v>0</v>
      </c>
      <c r="BO60" s="339">
        <f t="shared" si="15"/>
        <v>0</v>
      </c>
      <c r="BP60" s="281">
        <f>VLOOKUP(E60,金蝶!D:Z,18,0)</f>
        <v>517.5</v>
      </c>
      <c r="BQ60" s="531">
        <f t="shared" si="16"/>
        <v>0</v>
      </c>
      <c r="BR60" s="281">
        <f>VLOOKUP(E60,金蝶!D:Z,19,0)</f>
        <v>0</v>
      </c>
      <c r="BS60" s="340">
        <f t="shared" si="17"/>
        <v>0</v>
      </c>
      <c r="BT60" s="281">
        <f>VLOOKUP(E60,金蝶!D:Z,20,0)</f>
        <v>0</v>
      </c>
      <c r="BU60" s="281">
        <f t="shared" si="18"/>
        <v>0</v>
      </c>
      <c r="BV60" s="281">
        <f>VLOOKUP(E60,金蝶!D:Z,21,0)</f>
        <v>0</v>
      </c>
      <c r="BW60" s="339">
        <f t="shared" si="19"/>
        <v>0</v>
      </c>
      <c r="BX60" s="768">
        <f>IFERROR(VLOOKUP(G60,无加班费!A:B,2,0),0)</f>
        <v>0</v>
      </c>
    </row>
    <row r="61" spans="1:76" hidden="1">
      <c r="A61" s="516" t="s">
        <v>302</v>
      </c>
      <c r="B61" s="285">
        <f t="shared" si="0"/>
        <v>0</v>
      </c>
      <c r="C61" s="286" t="str">
        <f>VLOOKUP(E61,员工信息4!C:D,2,0)</f>
        <v>桂晶莹</v>
      </c>
      <c r="D61" s="102" t="str">
        <f t="shared" si="35"/>
        <v>一致</v>
      </c>
      <c r="E61" s="288" t="str">
        <f>INDEX(员工信息4!C:C,MATCH('12部门提供工资附表主表'!I61,员工信息4!F:F,0))</f>
        <v>8797</v>
      </c>
      <c r="F61" s="289" t="str">
        <f>IFERROR(VLOOKUP('12部门提供工资附表主表'!E61,员工信息4!C:G,5,0),"")</f>
        <v>线束车间</v>
      </c>
      <c r="G61" s="152" t="s">
        <v>2670</v>
      </c>
      <c r="H61" s="288" t="s">
        <v>2671</v>
      </c>
      <c r="I61" s="500" t="str">
        <f t="shared" si="12"/>
        <v>桂晶莹248</v>
      </c>
      <c r="J61" s="289" t="s">
        <v>745</v>
      </c>
      <c r="K61" s="301"/>
      <c r="L61" s="301"/>
      <c r="M61" s="302">
        <v>38.130000000000003</v>
      </c>
      <c r="N61" s="302"/>
      <c r="O61" s="302"/>
      <c r="P61" s="302">
        <v>159.97901914503001</v>
      </c>
      <c r="Q61" s="303">
        <f t="shared" si="33"/>
        <v>6099.9999999999945</v>
      </c>
      <c r="R61" s="302"/>
      <c r="S61" s="316">
        <f t="shared" si="31"/>
        <v>6099.9999999999945</v>
      </c>
      <c r="T61" s="301"/>
      <c r="U61" s="313">
        <f t="shared" si="23"/>
        <v>0</v>
      </c>
      <c r="V61" s="313"/>
      <c r="W61" s="322"/>
      <c r="X61" s="322"/>
      <c r="Y61" s="314">
        <f t="shared" si="24"/>
        <v>6099.9999999999945</v>
      </c>
      <c r="Z61" s="314"/>
      <c r="AA61" s="301"/>
      <c r="AB61" s="301"/>
      <c r="AC61" s="325">
        <f t="shared" si="5"/>
        <v>0</v>
      </c>
      <c r="AD61" s="302">
        <v>0</v>
      </c>
      <c r="AE61" s="302"/>
      <c r="AF61" s="302"/>
      <c r="AG61" s="302"/>
      <c r="AH61" s="302"/>
      <c r="AI61" s="302"/>
      <c r="AJ61" s="302"/>
      <c r="AK61" s="302"/>
      <c r="AL61" s="302"/>
      <c r="AM61" s="302">
        <v>0</v>
      </c>
      <c r="AN61" s="302"/>
      <c r="AO61" s="302"/>
      <c r="AP61" s="302">
        <v>6</v>
      </c>
      <c r="AQ61" s="302"/>
      <c r="AR61" s="302"/>
      <c r="AS61" s="299"/>
      <c r="AT61" s="299">
        <f t="shared" si="25"/>
        <v>6</v>
      </c>
      <c r="AU61" s="303">
        <f t="shared" si="26"/>
        <v>0</v>
      </c>
      <c r="AV61" s="329">
        <f t="shared" si="8"/>
        <v>6093.9999999999945</v>
      </c>
      <c r="AW61" s="297"/>
      <c r="AX61" s="297">
        <v>517.5</v>
      </c>
      <c r="AY61" s="301"/>
      <c r="AZ61" s="301"/>
      <c r="BA61" s="301"/>
      <c r="BB61" s="330"/>
      <c r="BC61" s="297"/>
      <c r="BD61" s="301"/>
      <c r="BE61" s="300">
        <f t="shared" si="27"/>
        <v>5576.4999999999945</v>
      </c>
      <c r="BF61" s="297">
        <f>VLOOKUP(E61,[6]工资发放表!$D$1:$X$65536,21,0)</f>
        <v>0</v>
      </c>
      <c r="BG61" s="337">
        <f t="shared" si="32"/>
        <v>5576.4999999999945</v>
      </c>
      <c r="BH61" s="300">
        <f>IFERROR(VLOOKUP('12部门提供工资附表主表'!E61,工时对!A:E,5,0),0)</f>
        <v>38.130000000000003</v>
      </c>
      <c r="BI61" s="336">
        <f>VLOOKUP(E61,金蝶!D:AC,26,0)</f>
        <v>0</v>
      </c>
      <c r="BJ61" s="281">
        <f>VLOOKUP(E61,金蝶!D:S,16,0)</f>
        <v>6094</v>
      </c>
      <c r="BK61" s="281">
        <f t="shared" si="13"/>
        <v>0</v>
      </c>
      <c r="BL61" s="281">
        <f>VLOOKUP(E61,金蝶!D:Z,23,0)</f>
        <v>5576.5</v>
      </c>
      <c r="BM61" s="281">
        <f t="shared" si="14"/>
        <v>0</v>
      </c>
      <c r="BN61" s="281">
        <f>VLOOKUP(E61,金蝶!D:Z,17,0)</f>
        <v>0</v>
      </c>
      <c r="BO61" s="339">
        <f t="shared" si="15"/>
        <v>0</v>
      </c>
      <c r="BP61" s="281">
        <f>VLOOKUP(E61,金蝶!D:Z,18,0)</f>
        <v>517.5</v>
      </c>
      <c r="BQ61" s="531">
        <f t="shared" si="16"/>
        <v>0</v>
      </c>
      <c r="BR61" s="281">
        <f>VLOOKUP(E61,金蝶!D:Z,19,0)</f>
        <v>0</v>
      </c>
      <c r="BS61" s="340">
        <f t="shared" si="17"/>
        <v>0</v>
      </c>
      <c r="BT61" s="281">
        <f>VLOOKUP(E61,金蝶!D:Z,20,0)</f>
        <v>0</v>
      </c>
      <c r="BU61" s="281">
        <f t="shared" si="18"/>
        <v>0</v>
      </c>
      <c r="BV61" s="281">
        <f>VLOOKUP(E61,金蝶!D:Z,21,0)</f>
        <v>0</v>
      </c>
      <c r="BW61" s="339">
        <f t="shared" si="19"/>
        <v>0</v>
      </c>
      <c r="BX61" s="768">
        <f>IFERROR(VLOOKUP(G61,无加班费!A:B,2,0),0)</f>
        <v>0</v>
      </c>
    </row>
    <row r="62" spans="1:76" hidden="1">
      <c r="A62" s="516" t="s">
        <v>2517</v>
      </c>
      <c r="B62" s="285">
        <f t="shared" si="0"/>
        <v>0</v>
      </c>
      <c r="C62" s="286" t="str">
        <f>VLOOKUP(E62,员工信息4!C:D,2,0)</f>
        <v>曹莉</v>
      </c>
      <c r="D62" s="102" t="str">
        <f t="shared" si="35"/>
        <v>一致</v>
      </c>
      <c r="E62" s="288" t="str">
        <f>INDEX(员工信息4!C:C,MATCH('12部门提供工资附表主表'!I62,员工信息4!F:F,0))</f>
        <v>3745</v>
      </c>
      <c r="F62" s="289" t="str">
        <f>IFERROR(VLOOKUP('12部门提供工资附表主表'!E62,员工信息4!C:G,5,0),"")</f>
        <v>开线车间</v>
      </c>
      <c r="G62" s="152" t="s">
        <v>1736</v>
      </c>
      <c r="H62" s="288" t="s">
        <v>1737</v>
      </c>
      <c r="I62" s="500" t="str">
        <f t="shared" si="12"/>
        <v>曹莉252</v>
      </c>
      <c r="J62" s="289" t="s">
        <v>745</v>
      </c>
      <c r="K62" s="301"/>
      <c r="L62" s="301"/>
      <c r="M62" s="302">
        <v>43.38</v>
      </c>
      <c r="N62" s="302"/>
      <c r="O62" s="302"/>
      <c r="P62" s="302">
        <v>172.890733056708</v>
      </c>
      <c r="Q62" s="303">
        <f t="shared" si="33"/>
        <v>7499.9999999999936</v>
      </c>
      <c r="R62" s="302"/>
      <c r="S62" s="316">
        <f t="shared" si="31"/>
        <v>7499.9999999999936</v>
      </c>
      <c r="T62" s="301"/>
      <c r="U62" s="313">
        <f t="shared" si="23"/>
        <v>0</v>
      </c>
      <c r="V62" s="313"/>
      <c r="W62" s="301"/>
      <c r="X62" s="301"/>
      <c r="Y62" s="314">
        <f t="shared" si="24"/>
        <v>7499.9999999999936</v>
      </c>
      <c r="Z62" s="314"/>
      <c r="AA62" s="301"/>
      <c r="AB62" s="301"/>
      <c r="AC62" s="325">
        <f t="shared" si="5"/>
        <v>0</v>
      </c>
      <c r="AD62" s="302">
        <v>40</v>
      </c>
      <c r="AE62" s="302"/>
      <c r="AF62" s="302"/>
      <c r="AG62" s="302"/>
      <c r="AH62" s="302"/>
      <c r="AI62" s="302"/>
      <c r="AJ62" s="302"/>
      <c r="AK62" s="302"/>
      <c r="AL62" s="302"/>
      <c r="AM62" s="302">
        <v>200</v>
      </c>
      <c r="AN62" s="302"/>
      <c r="AO62" s="302"/>
      <c r="AP62" s="302"/>
      <c r="AQ62" s="302"/>
      <c r="AR62" s="302"/>
      <c r="AS62" s="299"/>
      <c r="AT62" s="299">
        <f t="shared" si="25"/>
        <v>0</v>
      </c>
      <c r="AU62" s="303">
        <f t="shared" si="26"/>
        <v>240</v>
      </c>
      <c r="AV62" s="329">
        <f t="shared" si="8"/>
        <v>7739.9999999999936</v>
      </c>
      <c r="AW62" s="297"/>
      <c r="AX62" s="297">
        <v>517.5</v>
      </c>
      <c r="AY62" s="301"/>
      <c r="AZ62" s="301"/>
      <c r="BA62" s="301"/>
      <c r="BB62" s="330"/>
      <c r="BC62" s="297"/>
      <c r="BD62" s="301"/>
      <c r="BE62" s="300">
        <f t="shared" si="27"/>
        <v>7222.4999999999936</v>
      </c>
      <c r="BF62" s="297">
        <f>VLOOKUP(E62,[6]工资发放表!$D$1:$X$65536,21,0)</f>
        <v>49.73</v>
      </c>
      <c r="BG62" s="337">
        <f t="shared" si="32"/>
        <v>7172.7699999999941</v>
      </c>
      <c r="BH62" s="300">
        <f>IFERROR(VLOOKUP('12部门提供工资附表主表'!E62,工时对!A:E,5,0),0)</f>
        <v>43.38</v>
      </c>
      <c r="BI62" s="336">
        <f>VLOOKUP(E62,金蝶!D:AC,26,0)</f>
        <v>0</v>
      </c>
      <c r="BJ62" s="281">
        <f>VLOOKUP(E62,金蝶!D:S,16,0)</f>
        <v>7740</v>
      </c>
      <c r="BK62" s="281">
        <f t="shared" si="13"/>
        <v>0</v>
      </c>
      <c r="BL62" s="281">
        <f>VLOOKUP(E62,金蝶!D:Z,23,0)</f>
        <v>7172.77</v>
      </c>
      <c r="BM62" s="281">
        <f t="shared" si="14"/>
        <v>0</v>
      </c>
      <c r="BN62" s="281">
        <f>VLOOKUP(E62,金蝶!D:Z,17,0)</f>
        <v>0</v>
      </c>
      <c r="BO62" s="339">
        <f t="shared" si="15"/>
        <v>0</v>
      </c>
      <c r="BP62" s="281">
        <f>VLOOKUP(E62,金蝶!D:Z,18,0)</f>
        <v>517.5</v>
      </c>
      <c r="BQ62" s="531">
        <f t="shared" si="16"/>
        <v>0</v>
      </c>
      <c r="BR62" s="281">
        <f>VLOOKUP(E62,金蝶!D:Z,19,0)</f>
        <v>0</v>
      </c>
      <c r="BS62" s="340">
        <f t="shared" si="17"/>
        <v>0</v>
      </c>
      <c r="BT62" s="281">
        <f>VLOOKUP(E62,金蝶!D:Z,20,0)</f>
        <v>0</v>
      </c>
      <c r="BU62" s="281">
        <f t="shared" si="18"/>
        <v>0</v>
      </c>
      <c r="BV62" s="281">
        <f>VLOOKUP(E62,金蝶!D:Z,21,0)</f>
        <v>49.73</v>
      </c>
      <c r="BW62" s="339">
        <f t="shared" si="19"/>
        <v>0</v>
      </c>
      <c r="BX62" s="768">
        <f>IFERROR(VLOOKUP(G62,无加班费!A:B,2,0),0)</f>
        <v>0</v>
      </c>
    </row>
    <row r="63" spans="1:76" hidden="1">
      <c r="A63" s="516" t="s">
        <v>2432</v>
      </c>
      <c r="B63" s="285">
        <f t="shared" si="0"/>
        <v>0</v>
      </c>
      <c r="C63" s="286" t="str">
        <f>VLOOKUP(E63,员工信息4!C:D,2,0)</f>
        <v>曹云花</v>
      </c>
      <c r="D63" s="102" t="str">
        <f t="shared" si="35"/>
        <v>一致</v>
      </c>
      <c r="E63" s="288" t="str">
        <f>INDEX(员工信息4!C:C,MATCH('12部门提供工资附表主表'!I63,员工信息4!F:F,0))</f>
        <v>8563</v>
      </c>
      <c r="F63" s="289" t="str">
        <f>IFERROR(VLOOKUP('12部门提供工资附表主表'!E63,员工信息4!C:G,5,0),"")</f>
        <v>线束车间</v>
      </c>
      <c r="G63" s="152" t="s">
        <v>2369</v>
      </c>
      <c r="H63" s="288" t="s">
        <v>2370</v>
      </c>
      <c r="I63" s="500" t="str">
        <f t="shared" si="12"/>
        <v>曹云花260</v>
      </c>
      <c r="J63" s="289" t="s">
        <v>745</v>
      </c>
      <c r="K63" s="301"/>
      <c r="L63" s="301"/>
      <c r="M63" s="302">
        <v>35</v>
      </c>
      <c r="N63" s="302"/>
      <c r="O63" s="302"/>
      <c r="P63" s="302">
        <v>172.05714285714299</v>
      </c>
      <c r="Q63" s="303">
        <f t="shared" si="33"/>
        <v>6022.0000000000045</v>
      </c>
      <c r="R63" s="302"/>
      <c r="S63" s="316">
        <f t="shared" si="31"/>
        <v>6022.0000000000045</v>
      </c>
      <c r="T63" s="301"/>
      <c r="U63" s="313">
        <f t="shared" si="23"/>
        <v>0</v>
      </c>
      <c r="V63" s="313"/>
      <c r="W63" s="301"/>
      <c r="X63" s="301"/>
      <c r="Y63" s="314">
        <f t="shared" si="24"/>
        <v>6022.0000000000045</v>
      </c>
      <c r="Z63" s="314"/>
      <c r="AA63" s="301"/>
      <c r="AB63" s="301"/>
      <c r="AC63" s="325">
        <f t="shared" si="5"/>
        <v>0</v>
      </c>
      <c r="AD63" s="302">
        <v>20</v>
      </c>
      <c r="AE63" s="302"/>
      <c r="AF63" s="302"/>
      <c r="AG63" s="302"/>
      <c r="AH63" s="302"/>
      <c r="AI63" s="302"/>
      <c r="AJ63" s="302"/>
      <c r="AK63" s="302"/>
      <c r="AL63" s="302"/>
      <c r="AM63" s="302">
        <v>200</v>
      </c>
      <c r="AN63" s="302"/>
      <c r="AO63" s="302"/>
      <c r="AP63" s="302">
        <v>10</v>
      </c>
      <c r="AQ63" s="302"/>
      <c r="AR63" s="302"/>
      <c r="AS63" s="299"/>
      <c r="AT63" s="299">
        <f t="shared" si="25"/>
        <v>10</v>
      </c>
      <c r="AU63" s="303">
        <f t="shared" si="26"/>
        <v>220</v>
      </c>
      <c r="AV63" s="329">
        <f t="shared" si="8"/>
        <v>6232.0000000000045</v>
      </c>
      <c r="AW63" s="297"/>
      <c r="AX63" s="297">
        <v>517.5</v>
      </c>
      <c r="AY63" s="301"/>
      <c r="AZ63" s="301"/>
      <c r="BA63" s="301"/>
      <c r="BB63" s="330">
        <f>VLOOKUP(E63,公积金!A:D,4,0)</f>
        <v>254</v>
      </c>
      <c r="BC63" s="297"/>
      <c r="BD63" s="301"/>
      <c r="BE63" s="300">
        <f t="shared" si="27"/>
        <v>5460.5000000000045</v>
      </c>
      <c r="BF63" s="297">
        <f>VLOOKUP(E63,[6]工资发放表!$D$1:$X$65536,21,0)</f>
        <v>0</v>
      </c>
      <c r="BG63" s="337">
        <f t="shared" si="32"/>
        <v>5460.5000000000045</v>
      </c>
      <c r="BH63" s="300">
        <f>IFERROR(VLOOKUP('12部门提供工资附表主表'!E63,工时对!A:E,5,0),0)</f>
        <v>35</v>
      </c>
      <c r="BI63" s="336">
        <f>VLOOKUP(E63,金蝶!D:AC,26,0)</f>
        <v>0</v>
      </c>
      <c r="BJ63" s="281">
        <f>VLOOKUP(E63,金蝶!D:S,16,0)</f>
        <v>6232</v>
      </c>
      <c r="BK63" s="281">
        <f t="shared" si="13"/>
        <v>0</v>
      </c>
      <c r="BL63" s="281">
        <f>VLOOKUP(E63,金蝶!D:Z,23,0)</f>
        <v>5460.5</v>
      </c>
      <c r="BM63" s="281">
        <f t="shared" si="14"/>
        <v>0</v>
      </c>
      <c r="BN63" s="281">
        <f>VLOOKUP(E63,金蝶!D:Z,17,0)</f>
        <v>0</v>
      </c>
      <c r="BO63" s="339">
        <f t="shared" si="15"/>
        <v>0</v>
      </c>
      <c r="BP63" s="281">
        <f>VLOOKUP(E63,金蝶!D:Z,18,0)</f>
        <v>517.5</v>
      </c>
      <c r="BQ63" s="531">
        <f t="shared" si="16"/>
        <v>0</v>
      </c>
      <c r="BR63" s="281">
        <f>VLOOKUP(E63,金蝶!D:Z,19,0)</f>
        <v>254</v>
      </c>
      <c r="BS63" s="340">
        <f t="shared" si="17"/>
        <v>0</v>
      </c>
      <c r="BT63" s="281">
        <f>VLOOKUP(E63,金蝶!D:Z,20,0)</f>
        <v>0</v>
      </c>
      <c r="BU63" s="281">
        <f t="shared" si="18"/>
        <v>0</v>
      </c>
      <c r="BV63" s="281">
        <f>VLOOKUP(E63,金蝶!D:Z,21,0)</f>
        <v>0</v>
      </c>
      <c r="BW63" s="339">
        <f t="shared" si="19"/>
        <v>0</v>
      </c>
      <c r="BX63" s="768">
        <f>IFERROR(VLOOKUP(G63,无加班费!A:B,2,0),0)</f>
        <v>0</v>
      </c>
    </row>
    <row r="64" spans="1:76" hidden="1">
      <c r="A64" s="516" t="s">
        <v>3618</v>
      </c>
      <c r="B64" s="285">
        <f t="shared" si="0"/>
        <v>0</v>
      </c>
      <c r="C64" s="286" t="str">
        <f>VLOOKUP(E64,员工信息4!C:D,2,0)</f>
        <v>郭云霞</v>
      </c>
      <c r="D64" s="102" t="str">
        <f t="shared" si="35"/>
        <v>一致</v>
      </c>
      <c r="E64" s="288" t="str">
        <f>INDEX(员工信息4!C:C,MATCH('12部门提供工资附表主表'!I64,员工信息4!F:F,0))</f>
        <v>8949</v>
      </c>
      <c r="F64" s="289" t="str">
        <f>IFERROR(VLOOKUP('12部门提供工资附表主表'!E64,员工信息4!C:G,5,0),"")</f>
        <v>线束车间</v>
      </c>
      <c r="G64" s="152" t="s">
        <v>3054</v>
      </c>
      <c r="H64" s="288" t="s">
        <v>3055</v>
      </c>
      <c r="I64" s="500" t="str">
        <f t="shared" si="12"/>
        <v>郭云霞265</v>
      </c>
      <c r="J64" s="289" t="s">
        <v>745</v>
      </c>
      <c r="K64" s="301"/>
      <c r="L64" s="301"/>
      <c r="M64" s="302">
        <v>40.25</v>
      </c>
      <c r="N64" s="302"/>
      <c r="O64" s="302"/>
      <c r="P64" s="302">
        <v>159.00621118012401</v>
      </c>
      <c r="Q64" s="303">
        <f t="shared" si="33"/>
        <v>6399.9999999999918</v>
      </c>
      <c r="R64" s="302"/>
      <c r="S64" s="316">
        <f t="shared" si="31"/>
        <v>6399.9999999999918</v>
      </c>
      <c r="T64" s="301"/>
      <c r="U64" s="313">
        <f t="shared" si="23"/>
        <v>0</v>
      </c>
      <c r="V64" s="313"/>
      <c r="W64" s="301"/>
      <c r="X64" s="301"/>
      <c r="Y64" s="314">
        <f t="shared" si="24"/>
        <v>6399.9999999999918</v>
      </c>
      <c r="Z64" s="314"/>
      <c r="AA64" s="301"/>
      <c r="AB64" s="301"/>
      <c r="AC64" s="325">
        <f t="shared" si="5"/>
        <v>0</v>
      </c>
      <c r="AD64" s="302">
        <v>0</v>
      </c>
      <c r="AE64" s="302"/>
      <c r="AF64" s="302"/>
      <c r="AG64" s="302"/>
      <c r="AH64" s="302"/>
      <c r="AI64" s="302"/>
      <c r="AJ64" s="302"/>
      <c r="AK64" s="302"/>
      <c r="AL64" s="302"/>
      <c r="AM64" s="302">
        <v>200</v>
      </c>
      <c r="AN64" s="302"/>
      <c r="AO64" s="302"/>
      <c r="AP64" s="302">
        <v>30</v>
      </c>
      <c r="AQ64" s="302"/>
      <c r="AR64" s="302"/>
      <c r="AS64" s="299"/>
      <c r="AT64" s="299">
        <f t="shared" si="25"/>
        <v>30</v>
      </c>
      <c r="AU64" s="303">
        <f t="shared" si="26"/>
        <v>200</v>
      </c>
      <c r="AV64" s="329">
        <f t="shared" si="8"/>
        <v>6569.9999999999918</v>
      </c>
      <c r="AW64" s="297"/>
      <c r="AX64" s="297">
        <v>517.5</v>
      </c>
      <c r="AY64" s="301"/>
      <c r="AZ64" s="301"/>
      <c r="BA64" s="301"/>
      <c r="BB64" s="330"/>
      <c r="BC64" s="297"/>
      <c r="BD64" s="301"/>
      <c r="BE64" s="300">
        <f t="shared" si="27"/>
        <v>6052.4999999999918</v>
      </c>
      <c r="BF64" s="297">
        <f>VLOOKUP(E64,[6]工资发放表!$D$1:$X$65536,21,0)</f>
        <v>0</v>
      </c>
      <c r="BG64" s="337">
        <f t="shared" si="32"/>
        <v>6052.4999999999918</v>
      </c>
      <c r="BH64" s="300">
        <f>IFERROR(VLOOKUP('12部门提供工资附表主表'!E64,工时对!A:E,5,0),0)</f>
        <v>40.25</v>
      </c>
      <c r="BI64" s="336">
        <f>VLOOKUP(E64,金蝶!D:AC,26,0)</f>
        <v>-8.1854523159563541E-12</v>
      </c>
      <c r="BJ64" s="281">
        <f>VLOOKUP(E64,金蝶!D:S,16,0)</f>
        <v>6570</v>
      </c>
      <c r="BK64" s="281">
        <f t="shared" si="13"/>
        <v>-8.1854523159563541E-12</v>
      </c>
      <c r="BL64" s="281">
        <f>VLOOKUP(E64,金蝶!D:Z,23,0)</f>
        <v>6052.5</v>
      </c>
      <c r="BM64" s="281">
        <f t="shared" si="14"/>
        <v>-8.1854523159563541E-12</v>
      </c>
      <c r="BN64" s="281">
        <f>VLOOKUP(E64,金蝶!D:Z,17,0)</f>
        <v>0</v>
      </c>
      <c r="BO64" s="339">
        <f t="shared" si="15"/>
        <v>0</v>
      </c>
      <c r="BP64" s="281">
        <f>VLOOKUP(E64,金蝶!D:Z,18,0)</f>
        <v>517.5</v>
      </c>
      <c r="BQ64" s="531">
        <f t="shared" si="16"/>
        <v>0</v>
      </c>
      <c r="BR64" s="281">
        <f>VLOOKUP(E64,金蝶!D:Z,19,0)</f>
        <v>0</v>
      </c>
      <c r="BS64" s="340">
        <f t="shared" si="17"/>
        <v>0</v>
      </c>
      <c r="BT64" s="281">
        <f>VLOOKUP(E64,金蝶!D:Z,20,0)</f>
        <v>0</v>
      </c>
      <c r="BU64" s="281">
        <f t="shared" si="18"/>
        <v>0</v>
      </c>
      <c r="BV64" s="281">
        <f>VLOOKUP(E64,金蝶!D:Z,21,0)</f>
        <v>0</v>
      </c>
      <c r="BW64" s="339">
        <f t="shared" si="19"/>
        <v>0</v>
      </c>
      <c r="BX64" s="768">
        <f>IFERROR(VLOOKUP(G64,无加班费!A:B,2,0),0)</f>
        <v>0</v>
      </c>
    </row>
    <row r="65" spans="1:76" hidden="1">
      <c r="A65" s="516" t="s">
        <v>83</v>
      </c>
      <c r="B65" s="285">
        <f t="shared" si="0"/>
        <v>0</v>
      </c>
      <c r="C65" s="286" t="str">
        <f>VLOOKUP(E65,员工信息4!C:D,2,0)</f>
        <v>潘春燕</v>
      </c>
      <c r="D65" s="102" t="str">
        <f t="shared" si="35"/>
        <v>一致</v>
      </c>
      <c r="E65" s="288" t="str">
        <f>INDEX(员工信息4!C:C,MATCH('12部门提供工资附表主表'!I65,员工信息4!F:F,0))</f>
        <v>8277</v>
      </c>
      <c r="F65" s="289" t="str">
        <f>IFERROR(VLOOKUP('12部门提供工资附表主表'!E65,员工信息4!C:G,5,0),"")</f>
        <v>线束车间</v>
      </c>
      <c r="G65" s="152" t="s">
        <v>1636</v>
      </c>
      <c r="H65" s="288" t="s">
        <v>1637</v>
      </c>
      <c r="I65" s="500" t="str">
        <f t="shared" si="12"/>
        <v>潘春燕268</v>
      </c>
      <c r="J65" s="289" t="s">
        <v>745</v>
      </c>
      <c r="K65" s="301"/>
      <c r="L65" s="301"/>
      <c r="M65" s="302">
        <v>39.5</v>
      </c>
      <c r="N65" s="302"/>
      <c r="O65" s="302"/>
      <c r="P65" s="302">
        <v>167.088607594937</v>
      </c>
      <c r="Q65" s="303">
        <f t="shared" si="33"/>
        <v>6600.0000000000118</v>
      </c>
      <c r="R65" s="302"/>
      <c r="S65" s="316">
        <f t="shared" si="31"/>
        <v>6600.0000000000118</v>
      </c>
      <c r="T65" s="301"/>
      <c r="U65" s="313">
        <f t="shared" si="23"/>
        <v>0</v>
      </c>
      <c r="V65" s="313"/>
      <c r="W65" s="301"/>
      <c r="X65" s="301"/>
      <c r="Y65" s="314">
        <f t="shared" si="24"/>
        <v>6600.0000000000118</v>
      </c>
      <c r="Z65" s="314"/>
      <c r="AA65" s="301"/>
      <c r="AB65" s="301"/>
      <c r="AC65" s="325">
        <f t="shared" si="5"/>
        <v>0</v>
      </c>
      <c r="AD65" s="302">
        <v>20</v>
      </c>
      <c r="AE65" s="302"/>
      <c r="AF65" s="302"/>
      <c r="AG65" s="302"/>
      <c r="AH65" s="302"/>
      <c r="AI65" s="302"/>
      <c r="AJ65" s="302"/>
      <c r="AK65" s="302"/>
      <c r="AL65" s="302"/>
      <c r="AM65" s="302">
        <v>200</v>
      </c>
      <c r="AN65" s="302"/>
      <c r="AO65" s="302"/>
      <c r="AP65" s="302">
        <v>24</v>
      </c>
      <c r="AQ65" s="302"/>
      <c r="AR65" s="302"/>
      <c r="AS65" s="299"/>
      <c r="AT65" s="299">
        <f t="shared" si="25"/>
        <v>24</v>
      </c>
      <c r="AU65" s="303">
        <f t="shared" si="26"/>
        <v>220</v>
      </c>
      <c r="AV65" s="329">
        <f t="shared" si="8"/>
        <v>6796.0000000000118</v>
      </c>
      <c r="AW65" s="297"/>
      <c r="AX65" s="297">
        <v>517.5</v>
      </c>
      <c r="AY65" s="301"/>
      <c r="AZ65" s="301"/>
      <c r="BA65" s="301"/>
      <c r="BB65" s="330"/>
      <c r="BC65" s="297"/>
      <c r="BD65" s="301"/>
      <c r="BE65" s="300">
        <f t="shared" ref="BE65:BE128" si="36">AV65-AX65-BB65</f>
        <v>6278.5000000000118</v>
      </c>
      <c r="BF65" s="297">
        <f>VLOOKUP(E65,[6]工资发放表!$D$1:$X$65536,21,0)</f>
        <v>0</v>
      </c>
      <c r="BG65" s="337">
        <f t="shared" si="32"/>
        <v>6278.5000000000118</v>
      </c>
      <c r="BH65" s="300">
        <f>IFERROR(VLOOKUP('12部门提供工资附表主表'!E65,工时对!A:E,5,0),0)</f>
        <v>39.5</v>
      </c>
      <c r="BI65" s="336">
        <f>VLOOKUP(E65,金蝶!D:AC,26,0)</f>
        <v>1.1823431123048067E-11</v>
      </c>
      <c r="BJ65" s="281">
        <f>VLOOKUP(E65,金蝶!D:S,16,0)</f>
        <v>6796</v>
      </c>
      <c r="BK65" s="281">
        <f t="shared" si="13"/>
        <v>1.1823431123048067E-11</v>
      </c>
      <c r="BL65" s="281">
        <f>VLOOKUP(E65,金蝶!D:Z,23,0)</f>
        <v>6278.5</v>
      </c>
      <c r="BM65" s="281">
        <f t="shared" si="14"/>
        <v>1.1823431123048067E-11</v>
      </c>
      <c r="BN65" s="281">
        <f>VLOOKUP(E65,金蝶!D:Z,17,0)</f>
        <v>0</v>
      </c>
      <c r="BO65" s="339">
        <f t="shared" si="15"/>
        <v>0</v>
      </c>
      <c r="BP65" s="281">
        <f>VLOOKUP(E65,金蝶!D:Z,18,0)</f>
        <v>517.5</v>
      </c>
      <c r="BQ65" s="531">
        <f t="shared" si="16"/>
        <v>0</v>
      </c>
      <c r="BR65" s="281">
        <f>VLOOKUP(E65,金蝶!D:Z,19,0)</f>
        <v>0</v>
      </c>
      <c r="BS65" s="340">
        <f t="shared" si="17"/>
        <v>0</v>
      </c>
      <c r="BT65" s="281">
        <f>VLOOKUP(E65,金蝶!D:Z,20,0)</f>
        <v>0</v>
      </c>
      <c r="BU65" s="281">
        <f t="shared" si="18"/>
        <v>0</v>
      </c>
      <c r="BV65" s="281">
        <f>VLOOKUP(E65,金蝶!D:Z,21,0)</f>
        <v>0</v>
      </c>
      <c r="BW65" s="339">
        <f t="shared" si="19"/>
        <v>0</v>
      </c>
      <c r="BX65" s="768">
        <f>IFERROR(VLOOKUP(G65,无加班费!A:B,2,0),0)</f>
        <v>0</v>
      </c>
    </row>
    <row r="66" spans="1:76" hidden="1">
      <c r="A66" s="516" t="s">
        <v>1109</v>
      </c>
      <c r="B66" s="285">
        <f t="shared" si="0"/>
        <v>0</v>
      </c>
      <c r="C66" s="286" t="str">
        <f>VLOOKUP(E66,员工信息4!C:D,2,0)</f>
        <v>曹家英</v>
      </c>
      <c r="D66" s="102" t="str">
        <f t="shared" si="35"/>
        <v>一致</v>
      </c>
      <c r="E66" s="288" t="str">
        <f>INDEX(员工信息4!C:C,MATCH('12部门提供工资附表主表'!I66,员工信息4!F:F,0))</f>
        <v>8879</v>
      </c>
      <c r="F66" s="289" t="str">
        <f>IFERROR(VLOOKUP('12部门提供工资附表主表'!E66,员工信息4!C:G,5,0),"")</f>
        <v>线束车间</v>
      </c>
      <c r="G66" s="152" t="s">
        <v>2862</v>
      </c>
      <c r="H66" s="288" t="s">
        <v>2863</v>
      </c>
      <c r="I66" s="500" t="str">
        <f t="shared" si="12"/>
        <v>曹家英277</v>
      </c>
      <c r="J66" s="289" t="s">
        <v>745</v>
      </c>
      <c r="K66" s="301"/>
      <c r="L66" s="301"/>
      <c r="M66" s="302">
        <v>43.38</v>
      </c>
      <c r="N66" s="302"/>
      <c r="O66" s="302"/>
      <c r="P66" s="302">
        <v>167.89326878745999</v>
      </c>
      <c r="Q66" s="303">
        <f t="shared" si="33"/>
        <v>7283.2100000000146</v>
      </c>
      <c r="R66" s="302"/>
      <c r="S66" s="316">
        <f t="shared" si="31"/>
        <v>7283.2100000000146</v>
      </c>
      <c r="T66" s="301"/>
      <c r="U66" s="313">
        <f t="shared" si="23"/>
        <v>0</v>
      </c>
      <c r="V66" s="313"/>
      <c r="W66" s="301"/>
      <c r="X66" s="301"/>
      <c r="Y66" s="314">
        <f t="shared" ref="Y66:Y129" si="37">S66+U66+W66+X66</f>
        <v>7283.2100000000146</v>
      </c>
      <c r="Z66" s="314"/>
      <c r="AA66" s="301"/>
      <c r="AB66" s="301"/>
      <c r="AC66" s="325">
        <f t="shared" si="5"/>
        <v>0</v>
      </c>
      <c r="AD66" s="302">
        <v>0</v>
      </c>
      <c r="AE66" s="302"/>
      <c r="AF66" s="302"/>
      <c r="AG66" s="302"/>
      <c r="AH66" s="302"/>
      <c r="AI66" s="302"/>
      <c r="AJ66" s="302"/>
      <c r="AK66" s="302"/>
      <c r="AL66" s="302"/>
      <c r="AM66" s="302">
        <v>200</v>
      </c>
      <c r="AN66" s="302"/>
      <c r="AO66" s="302"/>
      <c r="AP66" s="302"/>
      <c r="AQ66" s="302"/>
      <c r="AR66" s="302"/>
      <c r="AS66" s="299"/>
      <c r="AT66" s="299">
        <f t="shared" si="25"/>
        <v>0</v>
      </c>
      <c r="AU66" s="303">
        <f t="shared" si="26"/>
        <v>200</v>
      </c>
      <c r="AV66" s="329">
        <f t="shared" si="8"/>
        <v>7483.2100000000146</v>
      </c>
      <c r="AW66" s="297"/>
      <c r="AX66" s="297">
        <v>517.5</v>
      </c>
      <c r="AY66" s="301"/>
      <c r="AZ66" s="301"/>
      <c r="BA66" s="301"/>
      <c r="BB66" s="330"/>
      <c r="BC66" s="297"/>
      <c r="BD66" s="301"/>
      <c r="BE66" s="300">
        <f t="shared" si="36"/>
        <v>6965.7100000000146</v>
      </c>
      <c r="BF66" s="297">
        <f>VLOOKUP(E66,[6]工资发放表!$D$1:$X$65536,21,0)</f>
        <v>0</v>
      </c>
      <c r="BG66" s="337">
        <f t="shared" si="32"/>
        <v>6965.7100000000146</v>
      </c>
      <c r="BH66" s="300">
        <f>IFERROR(VLOOKUP('12部门提供工资附表主表'!E66,工时对!A:E,5,0),0)</f>
        <v>43.38</v>
      </c>
      <c r="BI66" s="336">
        <f>VLOOKUP(E66,金蝶!D:AC,26,0)</f>
        <v>1.4551915228366852E-11</v>
      </c>
      <c r="BJ66" s="281">
        <f>VLOOKUP(E66,金蝶!D:S,16,0)</f>
        <v>7483.21</v>
      </c>
      <c r="BK66" s="281">
        <f t="shared" si="13"/>
        <v>1.4551915228366852E-11</v>
      </c>
      <c r="BL66" s="281">
        <f>VLOOKUP(E66,金蝶!D:Z,23,0)</f>
        <v>6965.71</v>
      </c>
      <c r="BM66" s="281">
        <f t="shared" si="14"/>
        <v>1.4551915228366852E-11</v>
      </c>
      <c r="BN66" s="281">
        <f>VLOOKUP(E66,金蝶!D:Z,17,0)</f>
        <v>0</v>
      </c>
      <c r="BO66" s="339">
        <f t="shared" si="15"/>
        <v>0</v>
      </c>
      <c r="BP66" s="281">
        <f>VLOOKUP(E66,金蝶!D:Z,18,0)</f>
        <v>517.5</v>
      </c>
      <c r="BQ66" s="531">
        <f t="shared" si="16"/>
        <v>0</v>
      </c>
      <c r="BR66" s="281">
        <f>VLOOKUP(E66,金蝶!D:Z,19,0)</f>
        <v>0</v>
      </c>
      <c r="BS66" s="340">
        <f t="shared" si="17"/>
        <v>0</v>
      </c>
      <c r="BT66" s="281">
        <f>VLOOKUP(E66,金蝶!D:Z,20,0)</f>
        <v>0</v>
      </c>
      <c r="BU66" s="281">
        <f t="shared" si="18"/>
        <v>0</v>
      </c>
      <c r="BV66" s="281">
        <f>VLOOKUP(E66,金蝶!D:Z,21,0)</f>
        <v>0</v>
      </c>
      <c r="BW66" s="339">
        <f t="shared" si="19"/>
        <v>0</v>
      </c>
      <c r="BX66" s="768">
        <f>IFERROR(VLOOKUP(G66,无加班费!A:B,2,0),0)</f>
        <v>0</v>
      </c>
    </row>
    <row r="67" spans="1:76" hidden="1">
      <c r="A67" s="516" t="s">
        <v>135</v>
      </c>
      <c r="B67" s="285">
        <f t="shared" ref="B67:B130" si="38">IF(BH67=M67,0,BH67-M67)</f>
        <v>0</v>
      </c>
      <c r="C67" s="286" t="str">
        <f>VLOOKUP(E67,员工信息4!C:D,2,0)</f>
        <v>李进</v>
      </c>
      <c r="D67" s="102" t="str">
        <f t="shared" si="35"/>
        <v>一致</v>
      </c>
      <c r="E67" s="288" t="str">
        <f>INDEX(员工信息4!C:C,MATCH('12部门提供工资附表主表'!I67,员工信息4!F:F,0))</f>
        <v>2270</v>
      </c>
      <c r="F67" s="289" t="str">
        <f>IFERROR(VLOOKUP('12部门提供工资附表主表'!E67,员工信息4!C:G,5,0),"")</f>
        <v>线束车间</v>
      </c>
      <c r="G67" s="152" t="s">
        <v>1456</v>
      </c>
      <c r="H67" s="288" t="s">
        <v>1457</v>
      </c>
      <c r="I67" s="500" t="str">
        <f t="shared" si="12"/>
        <v>李进281</v>
      </c>
      <c r="J67" s="289" t="s">
        <v>745</v>
      </c>
      <c r="K67" s="301"/>
      <c r="L67" s="301"/>
      <c r="M67" s="302">
        <v>40.5</v>
      </c>
      <c r="N67" s="302"/>
      <c r="O67" s="302"/>
      <c r="P67" s="302">
        <v>179.50617283950601</v>
      </c>
      <c r="Q67" s="303">
        <f t="shared" si="33"/>
        <v>7269.9999999999936</v>
      </c>
      <c r="R67" s="302"/>
      <c r="S67" s="316">
        <f t="shared" si="31"/>
        <v>7269.9999999999936</v>
      </c>
      <c r="T67" s="301"/>
      <c r="U67" s="313">
        <f t="shared" ref="U67:U130" si="39">T67*N67</f>
        <v>0</v>
      </c>
      <c r="V67" s="313"/>
      <c r="W67" s="301"/>
      <c r="X67" s="301"/>
      <c r="Y67" s="314">
        <f t="shared" si="37"/>
        <v>7269.9999999999936</v>
      </c>
      <c r="Z67" s="314"/>
      <c r="AA67" s="301"/>
      <c r="AB67" s="301"/>
      <c r="AC67" s="325">
        <f t="shared" ref="AC67:AC130" si="40">AA67+AB67</f>
        <v>0</v>
      </c>
      <c r="AD67" s="302">
        <v>120</v>
      </c>
      <c r="AE67" s="302"/>
      <c r="AF67" s="302"/>
      <c r="AG67" s="302"/>
      <c r="AH67" s="302"/>
      <c r="AI67" s="302"/>
      <c r="AJ67" s="302"/>
      <c r="AK67" s="302"/>
      <c r="AL67" s="302"/>
      <c r="AM67" s="302">
        <v>200</v>
      </c>
      <c r="AN67" s="302"/>
      <c r="AO67" s="302"/>
      <c r="AP67" s="302">
        <v>32</v>
      </c>
      <c r="AQ67" s="302"/>
      <c r="AR67" s="302"/>
      <c r="AS67" s="299"/>
      <c r="AT67" s="299">
        <f t="shared" ref="AT67:AT130" si="41">SUM(AP67:AS67)</f>
        <v>32</v>
      </c>
      <c r="AU67" s="303">
        <f t="shared" ref="AU67:AU130" si="42">SUM(AD67:AO67)</f>
        <v>320</v>
      </c>
      <c r="AV67" s="329">
        <f t="shared" ref="AV67:AV130" si="43">Y67+AC67+AU67-AT67</f>
        <v>7557.9999999999936</v>
      </c>
      <c r="AW67" s="297"/>
      <c r="AX67" s="297">
        <v>517.5</v>
      </c>
      <c r="AY67" s="301"/>
      <c r="AZ67" s="301"/>
      <c r="BA67" s="301"/>
      <c r="BB67" s="330"/>
      <c r="BC67" s="297">
        <v>10</v>
      </c>
      <c r="BD67" s="301"/>
      <c r="BE67" s="300">
        <f t="shared" si="36"/>
        <v>7040.4999999999936</v>
      </c>
      <c r="BF67" s="297">
        <f>VLOOKUP(E67,[6]工资发放表!$D$1:$X$65536,21,0)</f>
        <v>61.22</v>
      </c>
      <c r="BG67" s="337">
        <f t="shared" si="32"/>
        <v>6969.2799999999934</v>
      </c>
      <c r="BH67" s="300">
        <f>IFERROR(VLOOKUP('12部门提供工资附表主表'!E67,工时对!A:E,5,0),0)</f>
        <v>40.5</v>
      </c>
      <c r="BI67" s="336">
        <f>VLOOKUP(E67,金蝶!D:AC,26,0)</f>
        <v>0</v>
      </c>
      <c r="BJ67" s="281">
        <f>VLOOKUP(E67,金蝶!D:S,16,0)</f>
        <v>7558</v>
      </c>
      <c r="BK67" s="281">
        <f t="shared" si="13"/>
        <v>0</v>
      </c>
      <c r="BL67" s="281">
        <f>VLOOKUP(E67,金蝶!D:Z,23,0)</f>
        <v>6969.28</v>
      </c>
      <c r="BM67" s="281">
        <f t="shared" si="14"/>
        <v>0</v>
      </c>
      <c r="BN67" s="281">
        <f>VLOOKUP(E67,金蝶!D:Z,17,0)</f>
        <v>0</v>
      </c>
      <c r="BO67" s="339">
        <f t="shared" si="15"/>
        <v>0</v>
      </c>
      <c r="BP67" s="281">
        <f>VLOOKUP(E67,金蝶!D:Z,18,0)</f>
        <v>517.5</v>
      </c>
      <c r="BQ67" s="531">
        <f t="shared" si="16"/>
        <v>0</v>
      </c>
      <c r="BR67" s="281">
        <f>VLOOKUP(E67,金蝶!D:Z,19,0)</f>
        <v>0</v>
      </c>
      <c r="BS67" s="340">
        <f t="shared" si="17"/>
        <v>0</v>
      </c>
      <c r="BT67" s="281">
        <f>VLOOKUP(E67,金蝶!D:Z,20,0)</f>
        <v>10</v>
      </c>
      <c r="BU67" s="281">
        <f t="shared" si="18"/>
        <v>0</v>
      </c>
      <c r="BV67" s="281">
        <f>VLOOKUP(E67,金蝶!D:Z,21,0)</f>
        <v>61.22</v>
      </c>
      <c r="BW67" s="339">
        <f t="shared" si="19"/>
        <v>0</v>
      </c>
      <c r="BX67" s="768">
        <f>IFERROR(VLOOKUP(G67,无加班费!A:B,2,0),0)</f>
        <v>0</v>
      </c>
    </row>
    <row r="68" spans="1:76" hidden="1">
      <c r="A68" s="516" t="s">
        <v>3155</v>
      </c>
      <c r="B68" s="285">
        <f t="shared" si="38"/>
        <v>0</v>
      </c>
      <c r="C68" s="286" t="str">
        <f>VLOOKUP(E68,员工信息4!C:D,2,0)</f>
        <v>项田田</v>
      </c>
      <c r="D68" s="102" t="str">
        <f t="shared" si="35"/>
        <v>一致</v>
      </c>
      <c r="E68" s="288" t="str">
        <f>INDEX(员工信息4!C:C,MATCH('12部门提供工资附表主表'!I68,员工信息4!F:F,0))</f>
        <v>8776</v>
      </c>
      <c r="F68" s="289" t="str">
        <f>IFERROR(VLOOKUP('12部门提供工资附表主表'!E68,员工信息4!C:G,5,0),"")</f>
        <v>线束车间</v>
      </c>
      <c r="G68" s="152" t="s">
        <v>2611</v>
      </c>
      <c r="H68" s="288" t="s">
        <v>2612</v>
      </c>
      <c r="I68" s="500" t="str">
        <f t="shared" ref="I68:I131" si="44">G68&amp;H68</f>
        <v>项田田288</v>
      </c>
      <c r="J68" s="289" t="s">
        <v>745</v>
      </c>
      <c r="K68" s="301"/>
      <c r="L68" s="301"/>
      <c r="M68" s="302">
        <v>37.31</v>
      </c>
      <c r="N68" s="302"/>
      <c r="O68" s="302"/>
      <c r="P68" s="302">
        <v>167.54221388367699</v>
      </c>
      <c r="Q68" s="303">
        <f t="shared" si="33"/>
        <v>6250.9999999999891</v>
      </c>
      <c r="R68" s="302"/>
      <c r="S68" s="316">
        <f t="shared" si="31"/>
        <v>6250.9999999999891</v>
      </c>
      <c r="T68" s="301"/>
      <c r="U68" s="313">
        <f t="shared" si="39"/>
        <v>0</v>
      </c>
      <c r="V68" s="313"/>
      <c r="W68" s="301"/>
      <c r="X68" s="301"/>
      <c r="Y68" s="314">
        <f t="shared" si="37"/>
        <v>6250.9999999999891</v>
      </c>
      <c r="Z68" s="314"/>
      <c r="AA68" s="301"/>
      <c r="AB68" s="301"/>
      <c r="AC68" s="325">
        <f t="shared" si="40"/>
        <v>0</v>
      </c>
      <c r="AD68" s="302">
        <v>0</v>
      </c>
      <c r="AE68" s="302"/>
      <c r="AF68" s="302"/>
      <c r="AG68" s="302"/>
      <c r="AH68" s="302"/>
      <c r="AI68" s="302"/>
      <c r="AJ68" s="302"/>
      <c r="AK68" s="302"/>
      <c r="AL68" s="302"/>
      <c r="AM68" s="302">
        <v>200</v>
      </c>
      <c r="AN68" s="302"/>
      <c r="AO68" s="302"/>
      <c r="AP68" s="302">
        <v>6</v>
      </c>
      <c r="AQ68" s="302"/>
      <c r="AR68" s="302"/>
      <c r="AS68" s="299"/>
      <c r="AT68" s="299">
        <f t="shared" si="41"/>
        <v>6</v>
      </c>
      <c r="AU68" s="303">
        <f t="shared" si="42"/>
        <v>200</v>
      </c>
      <c r="AV68" s="329">
        <f t="shared" si="43"/>
        <v>6444.9999999999891</v>
      </c>
      <c r="AW68" s="297"/>
      <c r="AX68" s="297">
        <v>517.5</v>
      </c>
      <c r="AY68" s="301"/>
      <c r="AZ68" s="301"/>
      <c r="BA68" s="301"/>
      <c r="BB68" s="330"/>
      <c r="BC68" s="297"/>
      <c r="BD68" s="301"/>
      <c r="BE68" s="300">
        <f t="shared" si="36"/>
        <v>5927.4999999999891</v>
      </c>
      <c r="BF68" s="297">
        <f>VLOOKUP(E68,[6]工资发放表!$D$1:$X$65536,21,0)</f>
        <v>0</v>
      </c>
      <c r="BG68" s="337">
        <f t="shared" si="32"/>
        <v>5927.4999999999891</v>
      </c>
      <c r="BH68" s="300">
        <f>IFERROR(VLOOKUP('12部门提供工资附表主表'!E68,工时对!A:E,5,0),0)</f>
        <v>37.31</v>
      </c>
      <c r="BI68" s="336">
        <f>VLOOKUP(E68,金蝶!D:AC,26,0)</f>
        <v>-1.0913936421275139E-11</v>
      </c>
      <c r="BJ68" s="281">
        <f>VLOOKUP(E68,金蝶!D:S,16,0)</f>
        <v>6445</v>
      </c>
      <c r="BK68" s="281">
        <f t="shared" ref="BK68:BK131" si="45">AV68-BJ68</f>
        <v>-1.0913936421275139E-11</v>
      </c>
      <c r="BL68" s="281">
        <f>VLOOKUP(E68,金蝶!D:Z,23,0)</f>
        <v>5927.5</v>
      </c>
      <c r="BM68" s="281">
        <f t="shared" ref="BM68:BM131" si="46">BG68-BL68</f>
        <v>-1.0913936421275139E-11</v>
      </c>
      <c r="BN68" s="281">
        <f>VLOOKUP(E68,金蝶!D:Z,17,0)</f>
        <v>0</v>
      </c>
      <c r="BO68" s="339">
        <f t="shared" ref="BO68:BO131" si="47">AW68-BN68</f>
        <v>0</v>
      </c>
      <c r="BP68" s="281">
        <f>VLOOKUP(E68,金蝶!D:Z,18,0)</f>
        <v>517.5</v>
      </c>
      <c r="BQ68" s="531">
        <f t="shared" ref="BQ68:BQ131" si="48">AX68-BP68</f>
        <v>0</v>
      </c>
      <c r="BR68" s="281">
        <f>VLOOKUP(E68,金蝶!D:Z,19,0)</f>
        <v>0</v>
      </c>
      <c r="BS68" s="340">
        <f t="shared" ref="BS68:BS131" si="49">BB68-BR68</f>
        <v>0</v>
      </c>
      <c r="BT68" s="281">
        <f>VLOOKUP(E68,金蝶!D:Z,20,0)</f>
        <v>0</v>
      </c>
      <c r="BU68" s="281">
        <f t="shared" ref="BU68:BU131" si="50">BC68-BT68</f>
        <v>0</v>
      </c>
      <c r="BV68" s="281">
        <f>VLOOKUP(E68,金蝶!D:Z,21,0)</f>
        <v>0</v>
      </c>
      <c r="BW68" s="339">
        <f t="shared" ref="BW68:BW131" si="51">BF68-BV68</f>
        <v>0</v>
      </c>
      <c r="BX68" s="768">
        <f>IFERROR(VLOOKUP(G68,无加班费!A:B,2,0),0)</f>
        <v>0</v>
      </c>
    </row>
    <row r="69" spans="1:76" hidden="1">
      <c r="A69" s="516" t="s">
        <v>2602</v>
      </c>
      <c r="B69" s="285">
        <f t="shared" si="38"/>
        <v>0</v>
      </c>
      <c r="C69" s="286" t="str">
        <f>VLOOKUP(E69,员工信息4!C:D,2,0)</f>
        <v>王丹丹</v>
      </c>
      <c r="D69" s="102" t="str">
        <f t="shared" si="35"/>
        <v>一致</v>
      </c>
      <c r="E69" s="288" t="str">
        <f>INDEX(员工信息4!C:C,MATCH('12部门提供工资附表主表'!I69,员工信息4!F:F,0))</f>
        <v>9035</v>
      </c>
      <c r="F69" s="289" t="str">
        <f>IFERROR(VLOOKUP('12部门提供工资附表主表'!E69,员工信息4!C:G,5,0),"")</f>
        <v>线束车间</v>
      </c>
      <c r="G69" s="152" t="s">
        <v>3519</v>
      </c>
      <c r="H69" s="288" t="s">
        <v>3520</v>
      </c>
      <c r="I69" s="500" t="str">
        <f t="shared" si="44"/>
        <v>王丹丹289</v>
      </c>
      <c r="J69" s="289" t="s">
        <v>745</v>
      </c>
      <c r="K69" s="301"/>
      <c r="L69" s="301"/>
      <c r="M69" s="302">
        <v>10.38</v>
      </c>
      <c r="N69" s="302"/>
      <c r="O69" s="302"/>
      <c r="P69" s="302">
        <v>125.2408477842</v>
      </c>
      <c r="Q69" s="303">
        <f t="shared" si="33"/>
        <v>1299.9999999999961</v>
      </c>
      <c r="R69" s="302"/>
      <c r="S69" s="316">
        <f t="shared" si="31"/>
        <v>1299.9999999999961</v>
      </c>
      <c r="T69" s="301"/>
      <c r="U69" s="313">
        <f t="shared" si="39"/>
        <v>0</v>
      </c>
      <c r="V69" s="313"/>
      <c r="W69" s="301"/>
      <c r="X69" s="301"/>
      <c r="Y69" s="314">
        <f t="shared" si="37"/>
        <v>1299.9999999999961</v>
      </c>
      <c r="Z69" s="314"/>
      <c r="AA69" s="301"/>
      <c r="AB69" s="301"/>
      <c r="AC69" s="325">
        <f t="shared" si="40"/>
        <v>0</v>
      </c>
      <c r="AD69" s="302">
        <v>0</v>
      </c>
      <c r="AE69" s="302"/>
      <c r="AF69" s="302"/>
      <c r="AG69" s="302"/>
      <c r="AH69" s="302"/>
      <c r="AI69" s="302"/>
      <c r="AJ69" s="302"/>
      <c r="AK69" s="302"/>
      <c r="AL69" s="302"/>
      <c r="AM69" s="302">
        <v>0</v>
      </c>
      <c r="AN69" s="302"/>
      <c r="AO69" s="302"/>
      <c r="AP69" s="302"/>
      <c r="AQ69" s="302"/>
      <c r="AR69" s="302"/>
      <c r="AS69" s="299"/>
      <c r="AT69" s="299">
        <f t="shared" si="41"/>
        <v>0</v>
      </c>
      <c r="AU69" s="303">
        <f t="shared" si="42"/>
        <v>0</v>
      </c>
      <c r="AV69" s="329">
        <f t="shared" si="43"/>
        <v>1299.9999999999961</v>
      </c>
      <c r="AW69" s="297"/>
      <c r="AX69" s="297"/>
      <c r="AY69" s="301"/>
      <c r="AZ69" s="301"/>
      <c r="BA69" s="301"/>
      <c r="BB69" s="330"/>
      <c r="BC69" s="297"/>
      <c r="BD69" s="301"/>
      <c r="BE69" s="300">
        <f t="shared" si="36"/>
        <v>1299.9999999999961</v>
      </c>
      <c r="BF69" s="297">
        <f>VLOOKUP(E69,[6]工资发放表!$D$1:$X$65536,21,0)</f>
        <v>0</v>
      </c>
      <c r="BG69" s="337">
        <f t="shared" si="32"/>
        <v>1299.9999999999961</v>
      </c>
      <c r="BH69" s="300">
        <f>IFERROR(VLOOKUP('12部门提供工资附表主表'!E69,工时对!A:E,5,0),0)</f>
        <v>10.38</v>
      </c>
      <c r="BI69" s="336">
        <f>VLOOKUP(E69,金蝶!D:AC,26,0)</f>
        <v>-3.865352482534945E-12</v>
      </c>
      <c r="BJ69" s="281">
        <f>VLOOKUP(E69,金蝶!D:S,16,0)</f>
        <v>1300</v>
      </c>
      <c r="BK69" s="281">
        <f t="shared" si="45"/>
        <v>-3.865352482534945E-12</v>
      </c>
      <c r="BL69" s="281">
        <f>VLOOKUP(E69,金蝶!D:Z,23,0)</f>
        <v>1300</v>
      </c>
      <c r="BM69" s="281">
        <f t="shared" si="46"/>
        <v>-3.865352482534945E-12</v>
      </c>
      <c r="BN69" s="281">
        <f>VLOOKUP(E69,金蝶!D:Z,17,0)</f>
        <v>0</v>
      </c>
      <c r="BO69" s="339">
        <f t="shared" si="47"/>
        <v>0</v>
      </c>
      <c r="BP69" s="281">
        <f>VLOOKUP(E69,金蝶!D:Z,18,0)</f>
        <v>0</v>
      </c>
      <c r="BQ69" s="531">
        <f t="shared" si="48"/>
        <v>0</v>
      </c>
      <c r="BR69" s="281">
        <f>VLOOKUP(E69,金蝶!D:Z,19,0)</f>
        <v>0</v>
      </c>
      <c r="BS69" s="340">
        <f t="shared" si="49"/>
        <v>0</v>
      </c>
      <c r="BT69" s="281">
        <f>VLOOKUP(E69,金蝶!D:Z,20,0)</f>
        <v>0</v>
      </c>
      <c r="BU69" s="281">
        <f t="shared" si="50"/>
        <v>0</v>
      </c>
      <c r="BV69" s="281">
        <f>VLOOKUP(E69,金蝶!D:Z,21,0)</f>
        <v>0</v>
      </c>
      <c r="BW69" s="339">
        <f t="shared" si="51"/>
        <v>0</v>
      </c>
      <c r="BX69" s="768">
        <f>IFERROR(VLOOKUP(G69,无加班费!A:B,2,0),0)</f>
        <v>0</v>
      </c>
    </row>
    <row r="70" spans="1:76" hidden="1">
      <c r="A70" s="516" t="s">
        <v>2952</v>
      </c>
      <c r="B70" s="285">
        <f t="shared" si="38"/>
        <v>0</v>
      </c>
      <c r="C70" s="286" t="str">
        <f>VLOOKUP(E70,员工信息4!C:D,2,0)</f>
        <v>蒋庆德</v>
      </c>
      <c r="D70" s="102" t="str">
        <f t="shared" si="35"/>
        <v>一致</v>
      </c>
      <c r="E70" s="288" t="str">
        <f>INDEX(员工信息4!C:C,MATCH('12部门提供工资附表主表'!I70,员工信息4!F:F,0))</f>
        <v>3703</v>
      </c>
      <c r="F70" s="289" t="str">
        <f>IFERROR(VLOOKUP('12部门提供工资附表主表'!E70,员工信息4!C:G,5,0),"")</f>
        <v>开线车间</v>
      </c>
      <c r="G70" s="152" t="s">
        <v>1696</v>
      </c>
      <c r="H70" s="288" t="s">
        <v>1697</v>
      </c>
      <c r="I70" s="500" t="str">
        <f t="shared" si="44"/>
        <v>蒋庆德293</v>
      </c>
      <c r="J70" s="289" t="s">
        <v>745</v>
      </c>
      <c r="K70" s="301"/>
      <c r="L70" s="301"/>
      <c r="M70" s="302">
        <v>42.44</v>
      </c>
      <c r="N70" s="302"/>
      <c r="O70" s="302"/>
      <c r="P70" s="302">
        <v>186.14514608859599</v>
      </c>
      <c r="Q70" s="303">
        <f t="shared" si="33"/>
        <v>7900.0000000000136</v>
      </c>
      <c r="R70" s="302"/>
      <c r="S70" s="316">
        <f t="shared" si="31"/>
        <v>7900.0000000000136</v>
      </c>
      <c r="T70" s="301"/>
      <c r="U70" s="313">
        <f t="shared" si="39"/>
        <v>0</v>
      </c>
      <c r="V70" s="313"/>
      <c r="W70" s="301"/>
      <c r="X70" s="301"/>
      <c r="Y70" s="314">
        <f t="shared" si="37"/>
        <v>7900.0000000000136</v>
      </c>
      <c r="Z70" s="314"/>
      <c r="AA70" s="301"/>
      <c r="AB70" s="301"/>
      <c r="AC70" s="325">
        <f t="shared" si="40"/>
        <v>0</v>
      </c>
      <c r="AD70" s="302">
        <v>200</v>
      </c>
      <c r="AE70" s="302"/>
      <c r="AF70" s="302"/>
      <c r="AG70" s="302"/>
      <c r="AH70" s="302"/>
      <c r="AI70" s="302"/>
      <c r="AJ70" s="302"/>
      <c r="AK70" s="302"/>
      <c r="AL70" s="302"/>
      <c r="AM70" s="302">
        <v>200</v>
      </c>
      <c r="AN70" s="302"/>
      <c r="AO70" s="302"/>
      <c r="AP70" s="302"/>
      <c r="AQ70" s="302"/>
      <c r="AR70" s="302"/>
      <c r="AS70" s="299"/>
      <c r="AT70" s="299">
        <f t="shared" si="41"/>
        <v>0</v>
      </c>
      <c r="AU70" s="303">
        <f t="shared" si="42"/>
        <v>400</v>
      </c>
      <c r="AV70" s="329">
        <f t="shared" si="43"/>
        <v>8300.0000000000146</v>
      </c>
      <c r="AW70" s="297"/>
      <c r="AX70" s="297">
        <v>517.5</v>
      </c>
      <c r="AY70" s="301"/>
      <c r="AZ70" s="301"/>
      <c r="BA70" s="301"/>
      <c r="BB70" s="330"/>
      <c r="BC70" s="297"/>
      <c r="BD70" s="301"/>
      <c r="BE70" s="300">
        <f t="shared" si="36"/>
        <v>7782.5000000000146</v>
      </c>
      <c r="BF70" s="297">
        <f>VLOOKUP(E70,[6]工资发放表!$D$1:$X$65536,21,0)</f>
        <v>83.47</v>
      </c>
      <c r="BG70" s="337">
        <f t="shared" si="32"/>
        <v>7699.0300000000143</v>
      </c>
      <c r="BH70" s="300">
        <f>IFERROR(VLOOKUP('12部门提供工资附表主表'!E70,工时对!A:E,5,0),0)</f>
        <v>42.44</v>
      </c>
      <c r="BI70" s="336">
        <f>VLOOKUP(E70,金蝶!D:AC,26,0)</f>
        <v>1.4551915228366852E-11</v>
      </c>
      <c r="BJ70" s="281">
        <f>VLOOKUP(E70,金蝶!D:S,16,0)</f>
        <v>8300</v>
      </c>
      <c r="BK70" s="281">
        <f t="shared" si="45"/>
        <v>1.4551915228366852E-11</v>
      </c>
      <c r="BL70" s="281">
        <f>VLOOKUP(E70,金蝶!D:Z,23,0)</f>
        <v>7699.03</v>
      </c>
      <c r="BM70" s="281">
        <f t="shared" si="46"/>
        <v>1.4551915228366852E-11</v>
      </c>
      <c r="BN70" s="281">
        <f>VLOOKUP(E70,金蝶!D:Z,17,0)</f>
        <v>0</v>
      </c>
      <c r="BO70" s="339">
        <f t="shared" si="47"/>
        <v>0</v>
      </c>
      <c r="BP70" s="281">
        <f>VLOOKUP(E70,金蝶!D:Z,18,0)</f>
        <v>517.5</v>
      </c>
      <c r="BQ70" s="531">
        <f t="shared" si="48"/>
        <v>0</v>
      </c>
      <c r="BR70" s="281">
        <f>VLOOKUP(E70,金蝶!D:Z,19,0)</f>
        <v>0</v>
      </c>
      <c r="BS70" s="340">
        <f t="shared" si="49"/>
        <v>0</v>
      </c>
      <c r="BT70" s="281">
        <f>VLOOKUP(E70,金蝶!D:Z,20,0)</f>
        <v>0</v>
      </c>
      <c r="BU70" s="281">
        <f t="shared" si="50"/>
        <v>0</v>
      </c>
      <c r="BV70" s="281">
        <f>VLOOKUP(E70,金蝶!D:Z,21,0)</f>
        <v>83.47</v>
      </c>
      <c r="BW70" s="339">
        <f t="shared" si="51"/>
        <v>0</v>
      </c>
      <c r="BX70" s="768">
        <f>IFERROR(VLOOKUP(G70,无加班费!A:B,2,0),0)</f>
        <v>0</v>
      </c>
    </row>
    <row r="71" spans="1:76" hidden="1">
      <c r="A71" s="516" t="s">
        <v>2082</v>
      </c>
      <c r="B71" s="285">
        <f t="shared" si="38"/>
        <v>0</v>
      </c>
      <c r="C71" s="286" t="str">
        <f>VLOOKUP(E71,员工信息4!C:D,2,0)</f>
        <v>朱鲁翠</v>
      </c>
      <c r="D71" s="102" t="str">
        <f t="shared" si="35"/>
        <v>一致</v>
      </c>
      <c r="E71" s="288" t="str">
        <f>INDEX(员工信息4!C:C,MATCH('12部门提供工资附表主表'!I71,员工信息4!F:F,0))</f>
        <v>8880</v>
      </c>
      <c r="F71" s="289" t="str">
        <f>IFERROR(VLOOKUP('12部门提供工资附表主表'!E71,员工信息4!C:G,5,0),"")</f>
        <v>线束车间</v>
      </c>
      <c r="G71" s="152" t="s">
        <v>2866</v>
      </c>
      <c r="H71" s="288" t="s">
        <v>2867</v>
      </c>
      <c r="I71" s="500" t="str">
        <f t="shared" si="44"/>
        <v>朱鲁翠297</v>
      </c>
      <c r="J71" s="289" t="s">
        <v>745</v>
      </c>
      <c r="K71" s="301"/>
      <c r="L71" s="301"/>
      <c r="M71" s="302">
        <v>36.06</v>
      </c>
      <c r="N71" s="302"/>
      <c r="O71" s="302"/>
      <c r="P71" s="302">
        <v>160.84303937881299</v>
      </c>
      <c r="Q71" s="303">
        <f t="shared" si="33"/>
        <v>5799.9999999999964</v>
      </c>
      <c r="R71" s="302"/>
      <c r="S71" s="316">
        <f t="shared" si="31"/>
        <v>5799.9999999999964</v>
      </c>
      <c r="T71" s="301"/>
      <c r="U71" s="313">
        <f t="shared" si="39"/>
        <v>0</v>
      </c>
      <c r="V71" s="313"/>
      <c r="W71" s="301"/>
      <c r="X71" s="301"/>
      <c r="Y71" s="314">
        <f t="shared" si="37"/>
        <v>5799.9999999999964</v>
      </c>
      <c r="Z71" s="314"/>
      <c r="AA71" s="301"/>
      <c r="AB71" s="301"/>
      <c r="AC71" s="325">
        <f t="shared" si="40"/>
        <v>0</v>
      </c>
      <c r="AD71" s="302">
        <v>0</v>
      </c>
      <c r="AE71" s="302"/>
      <c r="AF71" s="302"/>
      <c r="AG71" s="302"/>
      <c r="AH71" s="302"/>
      <c r="AI71" s="302"/>
      <c r="AJ71" s="302"/>
      <c r="AK71" s="302"/>
      <c r="AL71" s="302"/>
      <c r="AM71" s="302">
        <v>200</v>
      </c>
      <c r="AN71" s="302"/>
      <c r="AO71" s="302">
        <v>16</v>
      </c>
      <c r="AP71" s="302"/>
      <c r="AQ71" s="302"/>
      <c r="AR71" s="302"/>
      <c r="AS71" s="299"/>
      <c r="AT71" s="299">
        <f t="shared" si="41"/>
        <v>0</v>
      </c>
      <c r="AU71" s="303">
        <f t="shared" si="42"/>
        <v>216</v>
      </c>
      <c r="AV71" s="329">
        <f t="shared" si="43"/>
        <v>6015.9999999999964</v>
      </c>
      <c r="AW71" s="297"/>
      <c r="AX71" s="297">
        <v>517.5</v>
      </c>
      <c r="AY71" s="301"/>
      <c r="AZ71" s="301"/>
      <c r="BA71" s="301"/>
      <c r="BB71" s="330"/>
      <c r="BC71" s="297"/>
      <c r="BD71" s="301"/>
      <c r="BE71" s="300">
        <f t="shared" si="36"/>
        <v>5498.4999999999964</v>
      </c>
      <c r="BF71" s="297">
        <f>VLOOKUP(E71,[6]工资发放表!$D$1:$X$65536,21,0)</f>
        <v>0</v>
      </c>
      <c r="BG71" s="337">
        <f t="shared" si="32"/>
        <v>5498.4999999999964</v>
      </c>
      <c r="BH71" s="300">
        <f>IFERROR(VLOOKUP('12部门提供工资附表主表'!E71,工时对!A:E,5,0),0)</f>
        <v>36.06</v>
      </c>
      <c r="BI71" s="336">
        <f>VLOOKUP(E71,金蝶!D:AC,26,0)</f>
        <v>0</v>
      </c>
      <c r="BJ71" s="281">
        <f>VLOOKUP(E71,金蝶!D:S,16,0)</f>
        <v>6016</v>
      </c>
      <c r="BK71" s="281">
        <f t="shared" si="45"/>
        <v>0</v>
      </c>
      <c r="BL71" s="281">
        <f>VLOOKUP(E71,金蝶!D:Z,23,0)</f>
        <v>5498.5</v>
      </c>
      <c r="BM71" s="281">
        <f t="shared" si="46"/>
        <v>0</v>
      </c>
      <c r="BN71" s="281">
        <f>VLOOKUP(E71,金蝶!D:Z,17,0)</f>
        <v>0</v>
      </c>
      <c r="BO71" s="339">
        <f t="shared" si="47"/>
        <v>0</v>
      </c>
      <c r="BP71" s="281">
        <f>VLOOKUP(E71,金蝶!D:Z,18,0)</f>
        <v>517.5</v>
      </c>
      <c r="BQ71" s="531">
        <f t="shared" si="48"/>
        <v>0</v>
      </c>
      <c r="BR71" s="281">
        <f>VLOOKUP(E71,金蝶!D:Z,19,0)</f>
        <v>0</v>
      </c>
      <c r="BS71" s="340">
        <f t="shared" si="49"/>
        <v>0</v>
      </c>
      <c r="BT71" s="281">
        <f>VLOOKUP(E71,金蝶!D:Z,20,0)</f>
        <v>0</v>
      </c>
      <c r="BU71" s="281">
        <f t="shared" si="50"/>
        <v>0</v>
      </c>
      <c r="BV71" s="281">
        <f>VLOOKUP(E71,金蝶!D:Z,21,0)</f>
        <v>0</v>
      </c>
      <c r="BW71" s="339">
        <f t="shared" si="51"/>
        <v>0</v>
      </c>
      <c r="BX71" s="768">
        <f>IFERROR(VLOOKUP(G71,无加班费!A:B,2,0),0)</f>
        <v>0</v>
      </c>
    </row>
    <row r="72" spans="1:76" hidden="1">
      <c r="A72" s="516" t="s">
        <v>2409</v>
      </c>
      <c r="B72" s="285">
        <f t="shared" si="38"/>
        <v>0</v>
      </c>
      <c r="C72" s="286" t="str">
        <f>VLOOKUP(E72,员工信息4!C:D,2,0)</f>
        <v>王芬</v>
      </c>
      <c r="D72" s="102" t="str">
        <f t="shared" ref="D72:D97" si="52">IF(C72=G72,"一致","不一致")</f>
        <v>一致</v>
      </c>
      <c r="E72" s="288" t="str">
        <f>INDEX(员工信息4!C:C,MATCH('12部门提供工资附表主表'!I72,员工信息4!F:F,0))</f>
        <v>2559</v>
      </c>
      <c r="F72" s="289" t="str">
        <f>IFERROR(VLOOKUP('12部门提供工资附表主表'!E72,员工信息4!C:G,5,0),"")</f>
        <v>线束车间</v>
      </c>
      <c r="G72" s="152" t="s">
        <v>1556</v>
      </c>
      <c r="H72" s="288" t="s">
        <v>1557</v>
      </c>
      <c r="I72" s="500" t="str">
        <f t="shared" si="44"/>
        <v>王芬298</v>
      </c>
      <c r="J72" s="289" t="s">
        <v>745</v>
      </c>
      <c r="K72" s="301"/>
      <c r="L72" s="301"/>
      <c r="M72" s="302">
        <v>35.880000000000003</v>
      </c>
      <c r="N72" s="302"/>
      <c r="O72" s="302"/>
      <c r="P72" s="302">
        <v>151.92307692307699</v>
      </c>
      <c r="Q72" s="303">
        <f t="shared" si="33"/>
        <v>5451.0000000000027</v>
      </c>
      <c r="R72" s="302"/>
      <c r="S72" s="316">
        <f t="shared" si="31"/>
        <v>5451.0000000000027</v>
      </c>
      <c r="T72" s="301"/>
      <c r="U72" s="313">
        <f t="shared" si="39"/>
        <v>0</v>
      </c>
      <c r="V72" s="313"/>
      <c r="W72" s="301"/>
      <c r="X72" s="301"/>
      <c r="Y72" s="314">
        <f t="shared" si="37"/>
        <v>5451.0000000000027</v>
      </c>
      <c r="Z72" s="314"/>
      <c r="AA72" s="301"/>
      <c r="AB72" s="301"/>
      <c r="AC72" s="325">
        <f t="shared" si="40"/>
        <v>0</v>
      </c>
      <c r="AD72" s="302">
        <v>40</v>
      </c>
      <c r="AE72" s="302"/>
      <c r="AF72" s="302"/>
      <c r="AG72" s="302"/>
      <c r="AH72" s="302"/>
      <c r="AI72" s="302"/>
      <c r="AJ72" s="302"/>
      <c r="AK72" s="302"/>
      <c r="AL72" s="302"/>
      <c r="AM72" s="302">
        <v>200</v>
      </c>
      <c r="AN72" s="302"/>
      <c r="AO72" s="302"/>
      <c r="AP72" s="302"/>
      <c r="AQ72" s="302"/>
      <c r="AR72" s="302"/>
      <c r="AS72" s="299"/>
      <c r="AT72" s="299">
        <f t="shared" si="41"/>
        <v>0</v>
      </c>
      <c r="AU72" s="303">
        <f t="shared" si="42"/>
        <v>240</v>
      </c>
      <c r="AV72" s="329">
        <f t="shared" si="43"/>
        <v>5691.0000000000027</v>
      </c>
      <c r="AW72" s="297"/>
      <c r="AX72" s="297">
        <v>517.5</v>
      </c>
      <c r="AY72" s="301"/>
      <c r="AZ72" s="301"/>
      <c r="BA72" s="301"/>
      <c r="BB72" s="330"/>
      <c r="BC72" s="297"/>
      <c r="BD72" s="301"/>
      <c r="BE72" s="300">
        <f t="shared" si="36"/>
        <v>5173.5000000000027</v>
      </c>
      <c r="BF72" s="297">
        <f>VLOOKUP(E72,[6]工资发放表!$D$1:$X$65536,21,0)</f>
        <v>0</v>
      </c>
      <c r="BG72" s="337">
        <f t="shared" si="32"/>
        <v>5173.5000000000027</v>
      </c>
      <c r="BH72" s="300">
        <f>IFERROR(VLOOKUP('12部门提供工资附表主表'!E72,工时对!A:E,5,0),0)</f>
        <v>35.880000000000003</v>
      </c>
      <c r="BI72" s="336">
        <f>VLOOKUP(E72,金蝶!D:AC,26,0)</f>
        <v>0</v>
      </c>
      <c r="BJ72" s="281">
        <f>VLOOKUP(E72,金蝶!D:S,16,0)</f>
        <v>5691</v>
      </c>
      <c r="BK72" s="281">
        <f t="shared" si="45"/>
        <v>0</v>
      </c>
      <c r="BL72" s="281">
        <f>VLOOKUP(E72,金蝶!D:Z,23,0)</f>
        <v>5173.5</v>
      </c>
      <c r="BM72" s="281">
        <f t="shared" si="46"/>
        <v>0</v>
      </c>
      <c r="BN72" s="281">
        <f>VLOOKUP(E72,金蝶!D:Z,17,0)</f>
        <v>0</v>
      </c>
      <c r="BO72" s="339">
        <f t="shared" si="47"/>
        <v>0</v>
      </c>
      <c r="BP72" s="281">
        <f>VLOOKUP(E72,金蝶!D:Z,18,0)</f>
        <v>517.5</v>
      </c>
      <c r="BQ72" s="531">
        <f t="shared" si="48"/>
        <v>0</v>
      </c>
      <c r="BR72" s="281">
        <f>VLOOKUP(E72,金蝶!D:Z,19,0)</f>
        <v>0</v>
      </c>
      <c r="BS72" s="340">
        <f t="shared" si="49"/>
        <v>0</v>
      </c>
      <c r="BT72" s="281">
        <f>VLOOKUP(E72,金蝶!D:Z,20,0)</f>
        <v>0</v>
      </c>
      <c r="BU72" s="281">
        <f t="shared" si="50"/>
        <v>0</v>
      </c>
      <c r="BV72" s="281">
        <f>VLOOKUP(E72,金蝶!D:Z,21,0)</f>
        <v>0</v>
      </c>
      <c r="BW72" s="339">
        <f t="shared" si="51"/>
        <v>0</v>
      </c>
      <c r="BX72" s="768">
        <f>IFERROR(VLOOKUP(G72,无加班费!A:B,2,0),0)</f>
        <v>0</v>
      </c>
    </row>
    <row r="73" spans="1:76" hidden="1">
      <c r="A73" s="516" t="s">
        <v>657</v>
      </c>
      <c r="B73" s="285">
        <f t="shared" si="38"/>
        <v>0</v>
      </c>
      <c r="C73" s="286" t="str">
        <f>VLOOKUP(E73,员工信息4!C:D,2,0)</f>
        <v>王秋玲</v>
      </c>
      <c r="D73" s="102" t="str">
        <f t="shared" si="52"/>
        <v>一致</v>
      </c>
      <c r="E73" s="288" t="str">
        <f>INDEX(员工信息4!C:C,MATCH('12部门提供工资附表主表'!I73,员工信息4!F:F,0))</f>
        <v>2015</v>
      </c>
      <c r="F73" s="289" t="str">
        <f>IFERROR(VLOOKUP('12部门提供工资附表主表'!E73,员工信息4!C:G,5,0),"")</f>
        <v>线束车间</v>
      </c>
      <c r="G73" s="152" t="s">
        <v>1772</v>
      </c>
      <c r="H73" s="288" t="s">
        <v>1773</v>
      </c>
      <c r="I73" s="500" t="str">
        <f t="shared" si="44"/>
        <v>王秋玲299</v>
      </c>
      <c r="J73" s="289" t="s">
        <v>745</v>
      </c>
      <c r="K73" s="301"/>
      <c r="L73" s="301"/>
      <c r="M73" s="302">
        <v>39</v>
      </c>
      <c r="N73" s="302"/>
      <c r="O73" s="302"/>
      <c r="P73" s="302">
        <v>162.05128205128199</v>
      </c>
      <c r="Q73" s="303">
        <f t="shared" si="33"/>
        <v>6319.9999999999973</v>
      </c>
      <c r="R73" s="302"/>
      <c r="S73" s="316">
        <f t="shared" si="31"/>
        <v>6319.9999999999973</v>
      </c>
      <c r="T73" s="301"/>
      <c r="U73" s="313">
        <f t="shared" si="39"/>
        <v>0</v>
      </c>
      <c r="V73" s="313"/>
      <c r="W73" s="301"/>
      <c r="X73" s="301"/>
      <c r="Y73" s="314">
        <f t="shared" si="37"/>
        <v>6319.9999999999973</v>
      </c>
      <c r="Z73" s="314"/>
      <c r="AA73" s="301"/>
      <c r="AB73" s="301"/>
      <c r="AC73" s="325">
        <f t="shared" si="40"/>
        <v>0</v>
      </c>
      <c r="AD73" s="302">
        <v>120</v>
      </c>
      <c r="AE73" s="302"/>
      <c r="AF73" s="302"/>
      <c r="AG73" s="302"/>
      <c r="AH73" s="302"/>
      <c r="AI73" s="302"/>
      <c r="AJ73" s="302"/>
      <c r="AK73" s="302"/>
      <c r="AL73" s="302"/>
      <c r="AM73" s="302">
        <v>200</v>
      </c>
      <c r="AN73" s="302"/>
      <c r="AO73" s="302"/>
      <c r="AP73" s="302">
        <v>2</v>
      </c>
      <c r="AQ73" s="302"/>
      <c r="AR73" s="302"/>
      <c r="AS73" s="299"/>
      <c r="AT73" s="299">
        <f t="shared" si="41"/>
        <v>2</v>
      </c>
      <c r="AU73" s="303">
        <f t="shared" si="42"/>
        <v>320</v>
      </c>
      <c r="AV73" s="329">
        <f t="shared" si="43"/>
        <v>6637.9999999999973</v>
      </c>
      <c r="AW73" s="297"/>
      <c r="AX73" s="297">
        <v>517.5</v>
      </c>
      <c r="AY73" s="301"/>
      <c r="AZ73" s="301"/>
      <c r="BA73" s="301"/>
      <c r="BB73" s="330"/>
      <c r="BC73" s="297">
        <v>10</v>
      </c>
      <c r="BD73" s="301"/>
      <c r="BE73" s="300">
        <f t="shared" si="36"/>
        <v>6120.4999999999973</v>
      </c>
      <c r="BF73" s="297">
        <f>VLOOKUP(E73,[6]工资发放表!$D$1:$X$65536,21,0)</f>
        <v>0</v>
      </c>
      <c r="BG73" s="337">
        <f t="shared" si="32"/>
        <v>6110.4999999999973</v>
      </c>
      <c r="BH73" s="300">
        <f>IFERROR(VLOOKUP('12部门提供工资附表主表'!E73,工时对!A:E,5,0),0)</f>
        <v>39</v>
      </c>
      <c r="BI73" s="336">
        <f>VLOOKUP(E73,金蝶!D:AC,26,0)</f>
        <v>0</v>
      </c>
      <c r="BJ73" s="281">
        <f>VLOOKUP(E73,金蝶!D:S,16,0)</f>
        <v>6638</v>
      </c>
      <c r="BK73" s="281">
        <f t="shared" si="45"/>
        <v>0</v>
      </c>
      <c r="BL73" s="281">
        <f>VLOOKUP(E73,金蝶!D:Z,23,0)</f>
        <v>6110.5</v>
      </c>
      <c r="BM73" s="281">
        <f t="shared" si="46"/>
        <v>0</v>
      </c>
      <c r="BN73" s="281">
        <f>VLOOKUP(E73,金蝶!D:Z,17,0)</f>
        <v>0</v>
      </c>
      <c r="BO73" s="339">
        <f t="shared" si="47"/>
        <v>0</v>
      </c>
      <c r="BP73" s="281">
        <f>VLOOKUP(E73,金蝶!D:Z,18,0)</f>
        <v>517.5</v>
      </c>
      <c r="BQ73" s="531">
        <f t="shared" si="48"/>
        <v>0</v>
      </c>
      <c r="BR73" s="281">
        <f>VLOOKUP(E73,金蝶!D:Z,19,0)</f>
        <v>0</v>
      </c>
      <c r="BS73" s="340">
        <f t="shared" si="49"/>
        <v>0</v>
      </c>
      <c r="BT73" s="281">
        <f>VLOOKUP(E73,金蝶!D:Z,20,0)</f>
        <v>10</v>
      </c>
      <c r="BU73" s="281">
        <f t="shared" si="50"/>
        <v>0</v>
      </c>
      <c r="BV73" s="281">
        <f>VLOOKUP(E73,金蝶!D:Z,21,0)</f>
        <v>0</v>
      </c>
      <c r="BW73" s="339">
        <f t="shared" si="51"/>
        <v>0</v>
      </c>
      <c r="BX73" s="768">
        <f>IFERROR(VLOOKUP(G73,无加班费!A:B,2,0),0)</f>
        <v>0</v>
      </c>
    </row>
    <row r="74" spans="1:76" hidden="1">
      <c r="A74" s="516" t="s">
        <v>1789</v>
      </c>
      <c r="B74" s="285">
        <f t="shared" si="38"/>
        <v>0</v>
      </c>
      <c r="C74" s="286" t="str">
        <f>VLOOKUP(E74,员工信息4!C:D,2,0)</f>
        <v>常中梅</v>
      </c>
      <c r="D74" s="291" t="str">
        <f t="shared" si="52"/>
        <v>一致</v>
      </c>
      <c r="E74" s="288" t="str">
        <f>INDEX(员工信息4!C:C,MATCH('12部门提供工资附表主表'!I74,员工信息4!F:F,0))</f>
        <v>8950</v>
      </c>
      <c r="F74" s="289" t="str">
        <f>IFERROR(VLOOKUP('12部门提供工资附表主表'!E74,员工信息4!C:G,5,0),"")</f>
        <v>线束车间</v>
      </c>
      <c r="G74" s="152" t="s">
        <v>3059</v>
      </c>
      <c r="H74" s="288" t="s">
        <v>3060</v>
      </c>
      <c r="I74" s="500" t="str">
        <f t="shared" si="44"/>
        <v>常中梅306</v>
      </c>
      <c r="J74" s="289" t="s">
        <v>745</v>
      </c>
      <c r="K74" s="301"/>
      <c r="L74" s="301"/>
      <c r="M74" s="302">
        <v>34.25</v>
      </c>
      <c r="N74" s="302"/>
      <c r="O74" s="302"/>
      <c r="P74" s="302">
        <v>143.15328467153299</v>
      </c>
      <c r="Q74" s="303">
        <f t="shared" si="33"/>
        <v>4903.0000000000045</v>
      </c>
      <c r="R74" s="302"/>
      <c r="S74" s="316">
        <f t="shared" si="31"/>
        <v>4903.0000000000045</v>
      </c>
      <c r="T74" s="301"/>
      <c r="U74" s="313">
        <f t="shared" si="39"/>
        <v>0</v>
      </c>
      <c r="V74" s="313"/>
      <c r="W74" s="301"/>
      <c r="X74" s="301"/>
      <c r="Y74" s="314">
        <f t="shared" si="37"/>
        <v>4903.0000000000045</v>
      </c>
      <c r="Z74" s="314"/>
      <c r="AA74" s="301"/>
      <c r="AB74" s="301"/>
      <c r="AC74" s="325">
        <f t="shared" si="40"/>
        <v>0</v>
      </c>
      <c r="AD74" s="302">
        <v>0</v>
      </c>
      <c r="AE74" s="302"/>
      <c r="AF74" s="302"/>
      <c r="AG74" s="302"/>
      <c r="AH74" s="302"/>
      <c r="AI74" s="302"/>
      <c r="AJ74" s="302"/>
      <c r="AK74" s="302"/>
      <c r="AL74" s="302"/>
      <c r="AM74" s="302">
        <v>100</v>
      </c>
      <c r="AN74" s="302"/>
      <c r="AO74" s="302"/>
      <c r="AP74" s="302"/>
      <c r="AQ74" s="302"/>
      <c r="AR74" s="302"/>
      <c r="AS74" s="299"/>
      <c r="AT74" s="299">
        <f t="shared" si="41"/>
        <v>0</v>
      </c>
      <c r="AU74" s="303">
        <f t="shared" si="42"/>
        <v>100</v>
      </c>
      <c r="AV74" s="329">
        <f t="shared" si="43"/>
        <v>5003.0000000000045</v>
      </c>
      <c r="AW74" s="297"/>
      <c r="AX74" s="297">
        <v>517.5</v>
      </c>
      <c r="AY74" s="301"/>
      <c r="AZ74" s="301"/>
      <c r="BA74" s="301"/>
      <c r="BB74" s="330"/>
      <c r="BC74" s="297"/>
      <c r="BD74" s="301"/>
      <c r="BE74" s="300">
        <f t="shared" si="36"/>
        <v>4485.5000000000045</v>
      </c>
      <c r="BF74" s="297">
        <f>VLOOKUP(E74,[6]工资发放表!$D$1:$X$65536,21,0)</f>
        <v>0</v>
      </c>
      <c r="BG74" s="337">
        <f t="shared" si="32"/>
        <v>4485.5000000000045</v>
      </c>
      <c r="BH74" s="300">
        <f>IFERROR(VLOOKUP('12部门提供工资附表主表'!E74,工时对!A:E,5,0),0)</f>
        <v>34.25</v>
      </c>
      <c r="BI74" s="336">
        <f>VLOOKUP(E74,金蝶!D:AC,26,0)</f>
        <v>0</v>
      </c>
      <c r="BJ74" s="281">
        <f>VLOOKUP(E74,金蝶!D:S,16,0)</f>
        <v>5003</v>
      </c>
      <c r="BK74" s="281">
        <f t="shared" si="45"/>
        <v>0</v>
      </c>
      <c r="BL74" s="281">
        <f>VLOOKUP(E74,金蝶!D:Z,23,0)</f>
        <v>4485.5</v>
      </c>
      <c r="BM74" s="281">
        <f t="shared" si="46"/>
        <v>0</v>
      </c>
      <c r="BN74" s="281">
        <f>VLOOKUP(E74,金蝶!D:Z,17,0)</f>
        <v>0</v>
      </c>
      <c r="BO74" s="339">
        <f t="shared" si="47"/>
        <v>0</v>
      </c>
      <c r="BP74" s="281">
        <f>VLOOKUP(E74,金蝶!D:Z,18,0)</f>
        <v>517.5</v>
      </c>
      <c r="BQ74" s="531">
        <f t="shared" si="48"/>
        <v>0</v>
      </c>
      <c r="BR74" s="281">
        <f>VLOOKUP(E74,金蝶!D:Z,19,0)</f>
        <v>0</v>
      </c>
      <c r="BS74" s="340">
        <f t="shared" si="49"/>
        <v>0</v>
      </c>
      <c r="BT74" s="281">
        <f>VLOOKUP(E74,金蝶!D:Z,20,0)</f>
        <v>0</v>
      </c>
      <c r="BU74" s="281">
        <f t="shared" si="50"/>
        <v>0</v>
      </c>
      <c r="BV74" s="281">
        <f>VLOOKUP(E74,金蝶!D:Z,21,0)</f>
        <v>0</v>
      </c>
      <c r="BW74" s="339">
        <f t="shared" si="51"/>
        <v>0</v>
      </c>
      <c r="BX74" s="768">
        <f>IFERROR(VLOOKUP(G74,无加班费!A:B,2,0),0)</f>
        <v>0</v>
      </c>
    </row>
    <row r="75" spans="1:76" hidden="1">
      <c r="A75" s="516" t="s">
        <v>2427</v>
      </c>
      <c r="B75" s="285">
        <f t="shared" si="38"/>
        <v>0</v>
      </c>
      <c r="C75" s="286" t="str">
        <f>VLOOKUP(E75,员工信息4!C:D,2,0)</f>
        <v>张玲玲</v>
      </c>
      <c r="D75" s="102" t="str">
        <f t="shared" si="52"/>
        <v>一致</v>
      </c>
      <c r="E75" s="288" t="str">
        <f>INDEX(员工信息4!C:C,MATCH('12部门提供工资附表主表'!I75,员工信息4!F:F,0))</f>
        <v>8951</v>
      </c>
      <c r="F75" s="289" t="str">
        <f>IFERROR(VLOOKUP('12部门提供工资附表主表'!E75,员工信息4!C:G,5,0),"")</f>
        <v>线束车间</v>
      </c>
      <c r="G75" s="152" t="s">
        <v>3064</v>
      </c>
      <c r="H75" s="288" t="s">
        <v>3065</v>
      </c>
      <c r="I75" s="500" t="str">
        <f t="shared" si="44"/>
        <v>张玲玲314</v>
      </c>
      <c r="J75" s="289" t="s">
        <v>745</v>
      </c>
      <c r="K75" s="301"/>
      <c r="L75" s="301"/>
      <c r="M75" s="302">
        <v>39.5</v>
      </c>
      <c r="N75" s="302"/>
      <c r="O75" s="302"/>
      <c r="P75" s="302">
        <v>141.76835443037999</v>
      </c>
      <c r="Q75" s="303">
        <f t="shared" si="33"/>
        <v>5599.8500000000095</v>
      </c>
      <c r="R75" s="302"/>
      <c r="S75" s="316">
        <f t="shared" si="31"/>
        <v>5599.8500000000095</v>
      </c>
      <c r="T75" s="301"/>
      <c r="U75" s="313">
        <f t="shared" si="39"/>
        <v>0</v>
      </c>
      <c r="V75" s="313"/>
      <c r="W75" s="301"/>
      <c r="X75" s="301"/>
      <c r="Y75" s="314">
        <f t="shared" si="37"/>
        <v>5599.8500000000095</v>
      </c>
      <c r="Z75" s="314"/>
      <c r="AA75" s="301"/>
      <c r="AB75" s="301"/>
      <c r="AC75" s="325">
        <f t="shared" si="40"/>
        <v>0</v>
      </c>
      <c r="AD75" s="302">
        <v>0</v>
      </c>
      <c r="AE75" s="302"/>
      <c r="AF75" s="302"/>
      <c r="AG75" s="302"/>
      <c r="AH75" s="302"/>
      <c r="AI75" s="302"/>
      <c r="AJ75" s="302"/>
      <c r="AK75" s="302"/>
      <c r="AL75" s="302"/>
      <c r="AM75" s="302">
        <v>200</v>
      </c>
      <c r="AN75" s="302"/>
      <c r="AO75" s="302"/>
      <c r="AP75" s="302">
        <v>34</v>
      </c>
      <c r="AQ75" s="302"/>
      <c r="AR75" s="302"/>
      <c r="AS75" s="299"/>
      <c r="AT75" s="299">
        <f t="shared" si="41"/>
        <v>34</v>
      </c>
      <c r="AU75" s="303">
        <f t="shared" si="42"/>
        <v>200</v>
      </c>
      <c r="AV75" s="329">
        <f t="shared" si="43"/>
        <v>5765.8500000000095</v>
      </c>
      <c r="AW75" s="297"/>
      <c r="AX75" s="297">
        <v>517.5</v>
      </c>
      <c r="AY75" s="301"/>
      <c r="AZ75" s="301"/>
      <c r="BA75" s="301"/>
      <c r="BB75" s="330"/>
      <c r="BC75" s="297"/>
      <c r="BD75" s="301"/>
      <c r="BE75" s="300">
        <f t="shared" si="36"/>
        <v>5248.3500000000095</v>
      </c>
      <c r="BF75" s="297">
        <f>VLOOKUP(E75,[6]工资发放表!$D$1:$X$65536,21,0)</f>
        <v>0</v>
      </c>
      <c r="BG75" s="337">
        <f t="shared" si="32"/>
        <v>5248.3500000000095</v>
      </c>
      <c r="BH75" s="300">
        <f>IFERROR(VLOOKUP('12部门提供工资附表主表'!E75,工时对!A:E,5,0),0)</f>
        <v>39.5</v>
      </c>
      <c r="BI75" s="336">
        <f>VLOOKUP(E75,金蝶!D:AC,26,0)</f>
        <v>9.0949470177292824E-12</v>
      </c>
      <c r="BJ75" s="281">
        <f>VLOOKUP(E75,金蝶!D:S,16,0)</f>
        <v>5765.85</v>
      </c>
      <c r="BK75" s="281">
        <f t="shared" si="45"/>
        <v>9.0949470177292824E-12</v>
      </c>
      <c r="BL75" s="281">
        <f>VLOOKUP(E75,金蝶!D:Z,23,0)</f>
        <v>5248.35</v>
      </c>
      <c r="BM75" s="281">
        <f t="shared" si="46"/>
        <v>9.0949470177292824E-12</v>
      </c>
      <c r="BN75" s="281">
        <f>VLOOKUP(E75,金蝶!D:Z,17,0)</f>
        <v>0</v>
      </c>
      <c r="BO75" s="339">
        <f t="shared" si="47"/>
        <v>0</v>
      </c>
      <c r="BP75" s="281">
        <f>VLOOKUP(E75,金蝶!D:Z,18,0)</f>
        <v>517.5</v>
      </c>
      <c r="BQ75" s="531">
        <f t="shared" si="48"/>
        <v>0</v>
      </c>
      <c r="BR75" s="281">
        <f>VLOOKUP(E75,金蝶!D:Z,19,0)</f>
        <v>0</v>
      </c>
      <c r="BS75" s="340">
        <f t="shared" si="49"/>
        <v>0</v>
      </c>
      <c r="BT75" s="281">
        <f>VLOOKUP(E75,金蝶!D:Z,20,0)</f>
        <v>0</v>
      </c>
      <c r="BU75" s="281">
        <f t="shared" si="50"/>
        <v>0</v>
      </c>
      <c r="BV75" s="281">
        <f>VLOOKUP(E75,金蝶!D:Z,21,0)</f>
        <v>0</v>
      </c>
      <c r="BW75" s="339">
        <f t="shared" si="51"/>
        <v>0</v>
      </c>
      <c r="BX75" s="768">
        <f>IFERROR(VLOOKUP(G75,无加班费!A:B,2,0),0)</f>
        <v>0</v>
      </c>
    </row>
    <row r="76" spans="1:76" hidden="1">
      <c r="A76" s="516" t="s">
        <v>429</v>
      </c>
      <c r="B76" s="285">
        <f t="shared" si="38"/>
        <v>0</v>
      </c>
      <c r="C76" s="290" t="str">
        <f>VLOOKUP(E76,员工信息4!C:D,2,0)</f>
        <v>周智慧</v>
      </c>
      <c r="D76" s="102" t="str">
        <f t="shared" si="52"/>
        <v>一致</v>
      </c>
      <c r="E76" s="288" t="str">
        <f>INDEX(员工信息4!C:C,MATCH('12部门提供工资附表主表'!I76,员工信息4!F:F,0))</f>
        <v>2064</v>
      </c>
      <c r="F76" s="289" t="str">
        <f>IFERROR(VLOOKUP('12部门提供工资附表主表'!E76,员工信息4!C:G,5,0),"")</f>
        <v>线束车间</v>
      </c>
      <c r="G76" s="152" t="s">
        <v>1370</v>
      </c>
      <c r="H76" s="288" t="s">
        <v>1371</v>
      </c>
      <c r="I76" s="500" t="str">
        <f t="shared" si="44"/>
        <v>周智慧315</v>
      </c>
      <c r="J76" s="289" t="s">
        <v>745</v>
      </c>
      <c r="K76" s="301"/>
      <c r="L76" s="301"/>
      <c r="M76" s="302">
        <v>34.5</v>
      </c>
      <c r="N76" s="302"/>
      <c r="O76" s="302"/>
      <c r="P76" s="302">
        <v>171.01449275362299</v>
      </c>
      <c r="Q76" s="303">
        <f t="shared" si="33"/>
        <v>5899.9999999999927</v>
      </c>
      <c r="R76" s="302"/>
      <c r="S76" s="316">
        <f t="shared" si="31"/>
        <v>5899.9999999999927</v>
      </c>
      <c r="T76" s="301"/>
      <c r="U76" s="313">
        <f t="shared" si="39"/>
        <v>0</v>
      </c>
      <c r="V76" s="313"/>
      <c r="W76" s="301"/>
      <c r="X76" s="301"/>
      <c r="Y76" s="314">
        <f t="shared" si="37"/>
        <v>5899.9999999999927</v>
      </c>
      <c r="Z76" s="314"/>
      <c r="AA76" s="301"/>
      <c r="AB76" s="301"/>
      <c r="AC76" s="325">
        <f t="shared" si="40"/>
        <v>0</v>
      </c>
      <c r="AD76" s="302">
        <v>40</v>
      </c>
      <c r="AE76" s="302"/>
      <c r="AF76" s="302"/>
      <c r="AG76" s="302"/>
      <c r="AH76" s="302"/>
      <c r="AI76" s="302"/>
      <c r="AJ76" s="302"/>
      <c r="AK76" s="302"/>
      <c r="AL76" s="302"/>
      <c r="AM76" s="302">
        <v>200</v>
      </c>
      <c r="AN76" s="302"/>
      <c r="AO76" s="302"/>
      <c r="AP76" s="302"/>
      <c r="AQ76" s="302"/>
      <c r="AR76" s="302"/>
      <c r="AS76" s="299"/>
      <c r="AT76" s="299">
        <f t="shared" si="41"/>
        <v>0</v>
      </c>
      <c r="AU76" s="303">
        <f t="shared" si="42"/>
        <v>240</v>
      </c>
      <c r="AV76" s="329">
        <f t="shared" si="43"/>
        <v>6139.9999999999927</v>
      </c>
      <c r="AW76" s="297"/>
      <c r="AX76" s="297">
        <v>517.5</v>
      </c>
      <c r="AY76" s="301"/>
      <c r="AZ76" s="301"/>
      <c r="BA76" s="301"/>
      <c r="BB76" s="330"/>
      <c r="BC76" s="297"/>
      <c r="BD76" s="301"/>
      <c r="BE76" s="300">
        <f t="shared" si="36"/>
        <v>5622.4999999999927</v>
      </c>
      <c r="BF76" s="297">
        <f>VLOOKUP(E76,[6]工资发放表!$D$1:$X$65536,21,0)</f>
        <v>0</v>
      </c>
      <c r="BG76" s="337">
        <f t="shared" si="32"/>
        <v>5622.4999999999927</v>
      </c>
      <c r="BH76" s="300">
        <f>IFERROR(VLOOKUP('12部门提供工资附表主表'!E76,工时对!A:E,5,0),0)</f>
        <v>34.5</v>
      </c>
      <c r="BI76" s="336">
        <f>VLOOKUP(E76,金蝶!D:AC,26,0)</f>
        <v>-7.2759576141834259E-12</v>
      </c>
      <c r="BJ76" s="281">
        <f>VLOOKUP(E76,金蝶!D:S,16,0)</f>
        <v>6140</v>
      </c>
      <c r="BK76" s="281">
        <f t="shared" si="45"/>
        <v>-7.2759576141834259E-12</v>
      </c>
      <c r="BL76" s="281">
        <f>VLOOKUP(E76,金蝶!D:Z,23,0)</f>
        <v>5622.5</v>
      </c>
      <c r="BM76" s="281">
        <f t="shared" si="46"/>
        <v>-7.2759576141834259E-12</v>
      </c>
      <c r="BN76" s="281">
        <f>VLOOKUP(E76,金蝶!D:Z,17,0)</f>
        <v>0</v>
      </c>
      <c r="BO76" s="339">
        <f t="shared" si="47"/>
        <v>0</v>
      </c>
      <c r="BP76" s="281">
        <f>VLOOKUP(E76,金蝶!D:Z,18,0)</f>
        <v>517.5</v>
      </c>
      <c r="BQ76" s="531">
        <f t="shared" si="48"/>
        <v>0</v>
      </c>
      <c r="BR76" s="281">
        <f>VLOOKUP(E76,金蝶!D:Z,19,0)</f>
        <v>0</v>
      </c>
      <c r="BS76" s="340">
        <f t="shared" si="49"/>
        <v>0</v>
      </c>
      <c r="BT76" s="281">
        <f>VLOOKUP(E76,金蝶!D:Z,20,0)</f>
        <v>0</v>
      </c>
      <c r="BU76" s="281">
        <f t="shared" si="50"/>
        <v>0</v>
      </c>
      <c r="BV76" s="281">
        <f>VLOOKUP(E76,金蝶!D:Z,21,0)</f>
        <v>0</v>
      </c>
      <c r="BW76" s="339">
        <f t="shared" si="51"/>
        <v>0</v>
      </c>
      <c r="BX76" s="768">
        <f>IFERROR(VLOOKUP(G76,无加班费!A:B,2,0),0)</f>
        <v>0</v>
      </c>
    </row>
    <row r="77" spans="1:76" hidden="1">
      <c r="A77" s="516" t="s">
        <v>1048</v>
      </c>
      <c r="B77" s="285">
        <f t="shared" si="38"/>
        <v>0</v>
      </c>
      <c r="C77" s="286" t="str">
        <f>VLOOKUP(E77,员工信息4!C:D,2,0)</f>
        <v>胡利平</v>
      </c>
      <c r="D77" s="102" t="str">
        <f t="shared" si="52"/>
        <v>一致</v>
      </c>
      <c r="E77" s="288" t="str">
        <f>INDEX(员工信息4!C:C,MATCH('12部门提供工资附表主表'!I77,员工信息4!F:F,0))</f>
        <v>2129</v>
      </c>
      <c r="F77" s="289" t="str">
        <f>IFERROR(VLOOKUP('12部门提供工资附表主表'!E77,员工信息4!C:G,5,0),"")</f>
        <v>线束车间</v>
      </c>
      <c r="G77" s="152" t="s">
        <v>1401</v>
      </c>
      <c r="H77" s="288" t="s">
        <v>1402</v>
      </c>
      <c r="I77" s="500" t="str">
        <f t="shared" si="44"/>
        <v>胡利平318</v>
      </c>
      <c r="J77" s="289" t="s">
        <v>745</v>
      </c>
      <c r="K77" s="301"/>
      <c r="L77" s="301"/>
      <c r="M77" s="302">
        <v>39.75</v>
      </c>
      <c r="N77" s="302"/>
      <c r="O77" s="302"/>
      <c r="P77" s="302">
        <v>164.57861635220101</v>
      </c>
      <c r="Q77" s="303">
        <f t="shared" si="33"/>
        <v>6541.99999999999</v>
      </c>
      <c r="R77" s="302"/>
      <c r="S77" s="316">
        <f t="shared" si="31"/>
        <v>6541.99999999999</v>
      </c>
      <c r="T77" s="301"/>
      <c r="U77" s="313">
        <f t="shared" si="39"/>
        <v>0</v>
      </c>
      <c r="V77" s="313"/>
      <c r="W77" s="301"/>
      <c r="X77" s="301"/>
      <c r="Y77" s="314">
        <f t="shared" si="37"/>
        <v>6541.99999999999</v>
      </c>
      <c r="Z77" s="314"/>
      <c r="AA77" s="301"/>
      <c r="AB77" s="301"/>
      <c r="AC77" s="325">
        <f t="shared" si="40"/>
        <v>0</v>
      </c>
      <c r="AD77" s="302">
        <v>60</v>
      </c>
      <c r="AE77" s="302"/>
      <c r="AF77" s="302"/>
      <c r="AG77" s="302"/>
      <c r="AH77" s="302"/>
      <c r="AI77" s="302"/>
      <c r="AJ77" s="302"/>
      <c r="AK77" s="302"/>
      <c r="AL77" s="302"/>
      <c r="AM77" s="302">
        <v>0</v>
      </c>
      <c r="AN77" s="302"/>
      <c r="AO77" s="302"/>
      <c r="AP77" s="302">
        <v>2</v>
      </c>
      <c r="AQ77" s="302"/>
      <c r="AR77" s="302"/>
      <c r="AS77" s="299"/>
      <c r="AT77" s="299">
        <f t="shared" si="41"/>
        <v>2</v>
      </c>
      <c r="AU77" s="303">
        <f t="shared" si="42"/>
        <v>60</v>
      </c>
      <c r="AV77" s="329">
        <f t="shared" si="43"/>
        <v>6599.99999999999</v>
      </c>
      <c r="AW77" s="297"/>
      <c r="AX77" s="297">
        <v>517.5</v>
      </c>
      <c r="AY77" s="301"/>
      <c r="AZ77" s="301"/>
      <c r="BA77" s="301"/>
      <c r="BB77" s="330">
        <f>VLOOKUP(E77,公积金!A:D,4,0)</f>
        <v>254</v>
      </c>
      <c r="BC77" s="297"/>
      <c r="BD77" s="301"/>
      <c r="BE77" s="300">
        <f t="shared" si="36"/>
        <v>5828.49999999999</v>
      </c>
      <c r="BF77" s="297">
        <f>VLOOKUP(E77,[6]工资发放表!$D$1:$X$65536,21,0)</f>
        <v>24.86</v>
      </c>
      <c r="BG77" s="337">
        <f t="shared" si="32"/>
        <v>5803.6399999999903</v>
      </c>
      <c r="BH77" s="300">
        <f>IFERROR(VLOOKUP('12部门提供工资附表主表'!E77,工时对!A:E,5,0),0)</f>
        <v>39.75</v>
      </c>
      <c r="BI77" s="336">
        <f>VLOOKUP(E77,金蝶!D:AC,26,0)</f>
        <v>-1.0004441719502211E-11</v>
      </c>
      <c r="BJ77" s="281">
        <f>VLOOKUP(E77,金蝶!D:S,16,0)</f>
        <v>6600</v>
      </c>
      <c r="BK77" s="281">
        <f t="shared" si="45"/>
        <v>-1.0004441719502211E-11</v>
      </c>
      <c r="BL77" s="281">
        <f>VLOOKUP(E77,金蝶!D:Z,23,0)</f>
        <v>5803.64</v>
      </c>
      <c r="BM77" s="281">
        <f t="shared" si="46"/>
        <v>-1.0004441719502211E-11</v>
      </c>
      <c r="BN77" s="281">
        <f>VLOOKUP(E77,金蝶!D:Z,17,0)</f>
        <v>0</v>
      </c>
      <c r="BO77" s="339">
        <f t="shared" si="47"/>
        <v>0</v>
      </c>
      <c r="BP77" s="281">
        <f>VLOOKUP(E77,金蝶!D:Z,18,0)</f>
        <v>517.5</v>
      </c>
      <c r="BQ77" s="531">
        <f t="shared" si="48"/>
        <v>0</v>
      </c>
      <c r="BR77" s="281">
        <f>VLOOKUP(E77,金蝶!D:Z,19,0)</f>
        <v>254</v>
      </c>
      <c r="BS77" s="340">
        <f t="shared" si="49"/>
        <v>0</v>
      </c>
      <c r="BT77" s="281">
        <f>VLOOKUP(E77,金蝶!D:Z,20,0)</f>
        <v>0</v>
      </c>
      <c r="BU77" s="281">
        <f t="shared" si="50"/>
        <v>0</v>
      </c>
      <c r="BV77" s="281">
        <f>VLOOKUP(E77,金蝶!D:Z,21,0)</f>
        <v>24.86</v>
      </c>
      <c r="BW77" s="339">
        <f t="shared" si="51"/>
        <v>0</v>
      </c>
      <c r="BX77" s="768">
        <f>IFERROR(VLOOKUP(G77,无加班费!A:B,2,0),0)</f>
        <v>0</v>
      </c>
    </row>
    <row r="78" spans="1:76" hidden="1">
      <c r="A78" s="516" t="s">
        <v>3035</v>
      </c>
      <c r="B78" s="285">
        <f t="shared" si="38"/>
        <v>0</v>
      </c>
      <c r="C78" s="286" t="str">
        <f>VLOOKUP(E78,员工信息4!C:D,2,0)</f>
        <v>曹小凤</v>
      </c>
      <c r="D78" s="102" t="str">
        <f t="shared" si="52"/>
        <v>一致</v>
      </c>
      <c r="E78" s="288" t="str">
        <f>INDEX(员工信息4!C:C,MATCH('12部门提供工资附表主表'!I78,员工信息4!F:F,0))</f>
        <v>8953</v>
      </c>
      <c r="F78" s="289" t="str">
        <f>IFERROR(VLOOKUP('12部门提供工资附表主表'!E78,员工信息4!C:G,5,0),"")</f>
        <v>线束车间</v>
      </c>
      <c r="G78" s="152" t="s">
        <v>3074</v>
      </c>
      <c r="H78" s="288" t="s">
        <v>3075</v>
      </c>
      <c r="I78" s="500" t="str">
        <f t="shared" si="44"/>
        <v>曹小凤328</v>
      </c>
      <c r="J78" s="289" t="s">
        <v>745</v>
      </c>
      <c r="K78" s="301"/>
      <c r="L78" s="301"/>
      <c r="M78" s="302">
        <v>38.25</v>
      </c>
      <c r="N78" s="302"/>
      <c r="O78" s="302"/>
      <c r="P78" s="302">
        <v>149.403921568627</v>
      </c>
      <c r="Q78" s="303">
        <f t="shared" si="33"/>
        <v>5714.6999999999825</v>
      </c>
      <c r="R78" s="302"/>
      <c r="S78" s="316">
        <f t="shared" si="31"/>
        <v>5714.6999999999825</v>
      </c>
      <c r="T78" s="301"/>
      <c r="U78" s="313">
        <f t="shared" si="39"/>
        <v>0</v>
      </c>
      <c r="V78" s="313"/>
      <c r="W78" s="301"/>
      <c r="X78" s="301"/>
      <c r="Y78" s="314">
        <f t="shared" si="37"/>
        <v>5714.6999999999825</v>
      </c>
      <c r="Z78" s="314"/>
      <c r="AA78" s="301"/>
      <c r="AB78" s="301"/>
      <c r="AC78" s="325">
        <f t="shared" si="40"/>
        <v>0</v>
      </c>
      <c r="AD78" s="302">
        <v>0</v>
      </c>
      <c r="AE78" s="302"/>
      <c r="AF78" s="302"/>
      <c r="AG78" s="302"/>
      <c r="AH78" s="302"/>
      <c r="AI78" s="302"/>
      <c r="AJ78" s="302"/>
      <c r="AK78" s="302"/>
      <c r="AL78" s="302"/>
      <c r="AM78" s="302">
        <v>200</v>
      </c>
      <c r="AN78" s="302"/>
      <c r="AO78" s="302"/>
      <c r="AP78" s="302"/>
      <c r="AQ78" s="302"/>
      <c r="AR78" s="302"/>
      <c r="AS78" s="299"/>
      <c r="AT78" s="299">
        <f t="shared" si="41"/>
        <v>0</v>
      </c>
      <c r="AU78" s="303">
        <f t="shared" si="42"/>
        <v>200</v>
      </c>
      <c r="AV78" s="329">
        <f t="shared" si="43"/>
        <v>5914.6999999999825</v>
      </c>
      <c r="AW78" s="297"/>
      <c r="AX78" s="297">
        <v>517.5</v>
      </c>
      <c r="AY78" s="301"/>
      <c r="AZ78" s="301"/>
      <c r="BA78" s="301"/>
      <c r="BB78" s="330"/>
      <c r="BC78" s="297"/>
      <c r="BD78" s="301"/>
      <c r="BE78" s="300">
        <f t="shared" si="36"/>
        <v>5397.1999999999825</v>
      </c>
      <c r="BF78" s="297">
        <f>VLOOKUP(E78,[6]工资发放表!$D$1:$X$65536,21,0)</f>
        <v>0</v>
      </c>
      <c r="BG78" s="337">
        <f t="shared" si="32"/>
        <v>5397.1999999999825</v>
      </c>
      <c r="BH78" s="300">
        <f>IFERROR(VLOOKUP('12部门提供工资附表主表'!E78,工时对!A:E,5,0),0)</f>
        <v>38.25</v>
      </c>
      <c r="BI78" s="336">
        <f>VLOOKUP(E78,金蝶!D:AC,26,0)</f>
        <v>-1.7280399333685637E-11</v>
      </c>
      <c r="BJ78" s="281">
        <f>VLOOKUP(E78,金蝶!D:S,16,0)</f>
        <v>5914.7</v>
      </c>
      <c r="BK78" s="281">
        <f t="shared" si="45"/>
        <v>-1.7280399333685637E-11</v>
      </c>
      <c r="BL78" s="281">
        <f>VLOOKUP(E78,金蝶!D:Z,23,0)</f>
        <v>5397.2</v>
      </c>
      <c r="BM78" s="281">
        <f t="shared" si="46"/>
        <v>-1.7280399333685637E-11</v>
      </c>
      <c r="BN78" s="281">
        <f>VLOOKUP(E78,金蝶!D:Z,17,0)</f>
        <v>0</v>
      </c>
      <c r="BO78" s="339">
        <f t="shared" si="47"/>
        <v>0</v>
      </c>
      <c r="BP78" s="281">
        <f>VLOOKUP(E78,金蝶!D:Z,18,0)</f>
        <v>517.5</v>
      </c>
      <c r="BQ78" s="531">
        <f t="shared" si="48"/>
        <v>0</v>
      </c>
      <c r="BR78" s="281">
        <f>VLOOKUP(E78,金蝶!D:Z,19,0)</f>
        <v>0</v>
      </c>
      <c r="BS78" s="340">
        <f t="shared" si="49"/>
        <v>0</v>
      </c>
      <c r="BT78" s="281">
        <f>VLOOKUP(E78,金蝶!D:Z,20,0)</f>
        <v>0</v>
      </c>
      <c r="BU78" s="281">
        <f t="shared" si="50"/>
        <v>0</v>
      </c>
      <c r="BV78" s="281">
        <f>VLOOKUP(E78,金蝶!D:Z,21,0)</f>
        <v>0</v>
      </c>
      <c r="BW78" s="339">
        <f t="shared" si="51"/>
        <v>0</v>
      </c>
      <c r="BX78" s="768">
        <f>IFERROR(VLOOKUP(G78,无加班费!A:B,2,0),0)</f>
        <v>0</v>
      </c>
    </row>
    <row r="79" spans="1:76" hidden="1">
      <c r="A79" s="516" t="s">
        <v>3161</v>
      </c>
      <c r="B79" s="285">
        <f t="shared" si="38"/>
        <v>0</v>
      </c>
      <c r="C79" s="286" t="str">
        <f>VLOOKUP(E79,员工信息4!C:D,2,0)</f>
        <v>欧坤</v>
      </c>
      <c r="D79" s="102" t="str">
        <f t="shared" si="52"/>
        <v>一致</v>
      </c>
      <c r="E79" s="288" t="str">
        <f>INDEX(员工信息4!C:C,MATCH('12部门提供工资附表主表'!I79,员工信息4!F:F,0))</f>
        <v>8954</v>
      </c>
      <c r="F79" s="289" t="str">
        <f>IFERROR(VLOOKUP('12部门提供工资附表主表'!E79,员工信息4!C:G,5,0),"")</f>
        <v>线束车间</v>
      </c>
      <c r="G79" s="152" t="s">
        <v>3079</v>
      </c>
      <c r="H79" s="288" t="s">
        <v>3080</v>
      </c>
      <c r="I79" s="500" t="str">
        <f t="shared" si="44"/>
        <v>欧坤330</v>
      </c>
      <c r="J79" s="289" t="s">
        <v>745</v>
      </c>
      <c r="K79" s="301"/>
      <c r="L79" s="301"/>
      <c r="M79" s="302">
        <v>32.56</v>
      </c>
      <c r="N79" s="302"/>
      <c r="O79" s="302"/>
      <c r="P79" s="302">
        <v>139.74201474201499</v>
      </c>
      <c r="Q79" s="303">
        <f t="shared" si="33"/>
        <v>4550.0000000000082</v>
      </c>
      <c r="R79" s="302"/>
      <c r="S79" s="316">
        <f t="shared" si="31"/>
        <v>4550.0000000000082</v>
      </c>
      <c r="T79" s="301"/>
      <c r="U79" s="313">
        <f t="shared" si="39"/>
        <v>0</v>
      </c>
      <c r="V79" s="313"/>
      <c r="W79" s="301"/>
      <c r="X79" s="301"/>
      <c r="Y79" s="314">
        <f t="shared" si="37"/>
        <v>4550.0000000000082</v>
      </c>
      <c r="Z79" s="314"/>
      <c r="AA79" s="301"/>
      <c r="AB79" s="301"/>
      <c r="AC79" s="325">
        <f t="shared" si="40"/>
        <v>0</v>
      </c>
      <c r="AD79" s="302">
        <v>0</v>
      </c>
      <c r="AE79" s="302"/>
      <c r="AF79" s="302"/>
      <c r="AG79" s="302"/>
      <c r="AH79" s="302"/>
      <c r="AI79" s="302"/>
      <c r="AJ79" s="302"/>
      <c r="AK79" s="302"/>
      <c r="AL79" s="302"/>
      <c r="AM79" s="302">
        <v>0</v>
      </c>
      <c r="AN79" s="302"/>
      <c r="AO79" s="302"/>
      <c r="AP79" s="302">
        <v>2</v>
      </c>
      <c r="AQ79" s="302"/>
      <c r="AR79" s="302"/>
      <c r="AS79" s="299"/>
      <c r="AT79" s="299">
        <f t="shared" si="41"/>
        <v>2</v>
      </c>
      <c r="AU79" s="303">
        <f t="shared" si="42"/>
        <v>0</v>
      </c>
      <c r="AV79" s="329">
        <f t="shared" si="43"/>
        <v>4548.0000000000082</v>
      </c>
      <c r="AW79" s="297"/>
      <c r="AX79" s="297"/>
      <c r="AY79" s="301"/>
      <c r="AZ79" s="301"/>
      <c r="BA79" s="301"/>
      <c r="BB79" s="330"/>
      <c r="BC79" s="297"/>
      <c r="BD79" s="301"/>
      <c r="BE79" s="300">
        <f t="shared" si="36"/>
        <v>4548.0000000000082</v>
      </c>
      <c r="BF79" s="297">
        <f>VLOOKUP(E79,[6]工资发放表!$D$1:$X$65536,21,0)</f>
        <v>0</v>
      </c>
      <c r="BG79" s="337">
        <f t="shared" si="32"/>
        <v>4548.0000000000082</v>
      </c>
      <c r="BH79" s="300">
        <f>IFERROR(VLOOKUP('12部门提供工资附表主表'!E79,工时对!A:E,5,0),0)</f>
        <v>32.56</v>
      </c>
      <c r="BI79" s="336">
        <f>VLOOKUP(E79,金蝶!D:AC,26,0)</f>
        <v>8.1854523159563541E-12</v>
      </c>
      <c r="BJ79" s="281">
        <f>VLOOKUP(E79,金蝶!D:S,16,0)</f>
        <v>4548</v>
      </c>
      <c r="BK79" s="281">
        <f t="shared" si="45"/>
        <v>8.1854523159563541E-12</v>
      </c>
      <c r="BL79" s="281">
        <f>VLOOKUP(E79,金蝶!D:Z,23,0)</f>
        <v>4548</v>
      </c>
      <c r="BM79" s="281">
        <f t="shared" si="46"/>
        <v>8.1854523159563541E-12</v>
      </c>
      <c r="BN79" s="281">
        <f>VLOOKUP(E79,金蝶!D:Z,17,0)</f>
        <v>0</v>
      </c>
      <c r="BO79" s="339">
        <f t="shared" si="47"/>
        <v>0</v>
      </c>
      <c r="BP79" s="281">
        <f>VLOOKUP(E79,金蝶!D:Z,18,0)</f>
        <v>0</v>
      </c>
      <c r="BQ79" s="531">
        <f t="shared" si="48"/>
        <v>0</v>
      </c>
      <c r="BR79" s="281">
        <f>VLOOKUP(E79,金蝶!D:Z,19,0)</f>
        <v>0</v>
      </c>
      <c r="BS79" s="340">
        <f t="shared" si="49"/>
        <v>0</v>
      </c>
      <c r="BT79" s="281">
        <f>VLOOKUP(E79,金蝶!D:Z,20,0)</f>
        <v>0</v>
      </c>
      <c r="BU79" s="281">
        <f t="shared" si="50"/>
        <v>0</v>
      </c>
      <c r="BV79" s="281">
        <f>VLOOKUP(E79,金蝶!D:Z,21,0)</f>
        <v>0</v>
      </c>
      <c r="BW79" s="339">
        <f t="shared" si="51"/>
        <v>0</v>
      </c>
      <c r="BX79" s="768">
        <f>IFERROR(VLOOKUP(G79,无加班费!A:B,2,0),0)</f>
        <v>0</v>
      </c>
    </row>
    <row r="80" spans="1:76" hidden="1">
      <c r="A80" s="516" t="s">
        <v>908</v>
      </c>
      <c r="B80" s="285">
        <f t="shared" si="38"/>
        <v>0</v>
      </c>
      <c r="C80" s="290" t="str">
        <f>VLOOKUP(E80,员工信息4!C:D,2,0)</f>
        <v>汪秀云</v>
      </c>
      <c r="D80" s="102" t="str">
        <f t="shared" si="52"/>
        <v>一致</v>
      </c>
      <c r="E80" s="288" t="str">
        <f>INDEX(员工信息4!C:C,MATCH('12部门提供工资附表主表'!I80,员工信息4!F:F,0))</f>
        <v>2574</v>
      </c>
      <c r="F80" s="289" t="str">
        <f>IFERROR(VLOOKUP('12部门提供工资附表主表'!E80,员工信息4!C:G,5,0),"")</f>
        <v>线束车间</v>
      </c>
      <c r="G80" s="152" t="s">
        <v>1566</v>
      </c>
      <c r="H80" s="288" t="s">
        <v>1567</v>
      </c>
      <c r="I80" s="500" t="str">
        <f t="shared" si="44"/>
        <v>汪秀云340</v>
      </c>
      <c r="J80" s="289" t="s">
        <v>745</v>
      </c>
      <c r="K80" s="301"/>
      <c r="L80" s="301"/>
      <c r="M80" s="302">
        <v>19.559999999999999</v>
      </c>
      <c r="N80" s="302"/>
      <c r="O80" s="302"/>
      <c r="P80" s="302">
        <v>168.71165644171799</v>
      </c>
      <c r="Q80" s="303">
        <f t="shared" si="33"/>
        <v>3300.0000000000036</v>
      </c>
      <c r="R80" s="302"/>
      <c r="S80" s="316">
        <f t="shared" si="31"/>
        <v>3300.0000000000036</v>
      </c>
      <c r="T80" s="301"/>
      <c r="U80" s="313">
        <f t="shared" si="39"/>
        <v>0</v>
      </c>
      <c r="V80" s="313"/>
      <c r="W80" s="301"/>
      <c r="X80" s="301"/>
      <c r="Y80" s="314">
        <f t="shared" si="37"/>
        <v>3300.0000000000036</v>
      </c>
      <c r="Z80" s="314"/>
      <c r="AA80" s="301"/>
      <c r="AB80" s="301"/>
      <c r="AC80" s="325">
        <f t="shared" si="40"/>
        <v>0</v>
      </c>
      <c r="AD80" s="302">
        <v>40</v>
      </c>
      <c r="AE80" s="302"/>
      <c r="AF80" s="302"/>
      <c r="AG80" s="302"/>
      <c r="AH80" s="302"/>
      <c r="AI80" s="302"/>
      <c r="AJ80" s="302"/>
      <c r="AK80" s="302"/>
      <c r="AL80" s="302"/>
      <c r="AM80" s="302">
        <v>0</v>
      </c>
      <c r="AN80" s="302">
        <v>798</v>
      </c>
      <c r="AO80" s="302"/>
      <c r="AP80" s="302">
        <v>10</v>
      </c>
      <c r="AQ80" s="302"/>
      <c r="AR80" s="302"/>
      <c r="AS80" s="299"/>
      <c r="AT80" s="299">
        <f t="shared" si="41"/>
        <v>10</v>
      </c>
      <c r="AU80" s="303">
        <f t="shared" si="42"/>
        <v>838</v>
      </c>
      <c r="AV80" s="329">
        <f t="shared" si="43"/>
        <v>4128.0000000000036</v>
      </c>
      <c r="AW80" s="297"/>
      <c r="AX80" s="297">
        <v>517.5</v>
      </c>
      <c r="AY80" s="301"/>
      <c r="AZ80" s="301"/>
      <c r="BA80" s="301"/>
      <c r="BB80" s="330"/>
      <c r="BC80" s="297">
        <v>10</v>
      </c>
      <c r="BD80" s="301"/>
      <c r="BE80" s="300">
        <f t="shared" si="36"/>
        <v>3610.5000000000036</v>
      </c>
      <c r="BF80" s="297">
        <f>VLOOKUP(E80,[6]工资发放表!$D$1:$X$65536,21,0)</f>
        <v>0</v>
      </c>
      <c r="BG80" s="337">
        <f t="shared" si="32"/>
        <v>3600.5000000000036</v>
      </c>
      <c r="BH80" s="300">
        <f>IFERROR(VLOOKUP('12部门提供工资附表主表'!E80,工时对!A:E,5,0),0)</f>
        <v>19.559999999999999</v>
      </c>
      <c r="BI80" s="336">
        <f>VLOOKUP(E80,金蝶!D:AC,26,0)</f>
        <v>0</v>
      </c>
      <c r="BJ80" s="281">
        <f>VLOOKUP(E80,金蝶!D:S,16,0)</f>
        <v>4128</v>
      </c>
      <c r="BK80" s="281">
        <f t="shared" si="45"/>
        <v>0</v>
      </c>
      <c r="BL80" s="281">
        <f>VLOOKUP(E80,金蝶!D:Z,23,0)</f>
        <v>3600.5</v>
      </c>
      <c r="BM80" s="281">
        <f t="shared" si="46"/>
        <v>3.637978807091713E-12</v>
      </c>
      <c r="BN80" s="281">
        <f>VLOOKUP(E80,金蝶!D:Z,17,0)</f>
        <v>0</v>
      </c>
      <c r="BO80" s="339">
        <f t="shared" si="47"/>
        <v>0</v>
      </c>
      <c r="BP80" s="281">
        <f>VLOOKUP(E80,金蝶!D:Z,18,0)</f>
        <v>517.5</v>
      </c>
      <c r="BQ80" s="531">
        <f t="shared" si="48"/>
        <v>0</v>
      </c>
      <c r="BR80" s="281">
        <f>VLOOKUP(E80,金蝶!D:Z,19,0)</f>
        <v>0</v>
      </c>
      <c r="BS80" s="340">
        <f t="shared" si="49"/>
        <v>0</v>
      </c>
      <c r="BT80" s="281">
        <f>VLOOKUP(E80,金蝶!D:Z,20,0)</f>
        <v>10</v>
      </c>
      <c r="BU80" s="281">
        <f t="shared" si="50"/>
        <v>0</v>
      </c>
      <c r="BV80" s="281">
        <f>VLOOKUP(E80,金蝶!D:Z,21,0)</f>
        <v>0</v>
      </c>
      <c r="BW80" s="339">
        <f t="shared" si="51"/>
        <v>0</v>
      </c>
      <c r="BX80" s="768">
        <f>IFERROR(VLOOKUP(G80,无加班费!A:B,2,0),0)</f>
        <v>0</v>
      </c>
    </row>
    <row r="81" spans="1:76" hidden="1">
      <c r="A81" s="516" t="s">
        <v>2051</v>
      </c>
      <c r="B81" s="285">
        <f t="shared" si="38"/>
        <v>0</v>
      </c>
      <c r="C81" s="286" t="str">
        <f>VLOOKUP(E81,员工信息4!C:D,2,0)</f>
        <v>张纪永</v>
      </c>
      <c r="D81" s="102" t="str">
        <f t="shared" si="52"/>
        <v>一致</v>
      </c>
      <c r="E81" s="288" t="str">
        <f>INDEX(员工信息4!C:C,MATCH('12部门提供工资附表主表'!I81,员工信息4!F:F,0))</f>
        <v>8800</v>
      </c>
      <c r="F81" s="289" t="str">
        <f>IFERROR(VLOOKUP('12部门提供工资附表主表'!E81,员工信息4!C:G,5,0),"")</f>
        <v>线束车间</v>
      </c>
      <c r="G81" s="152" t="s">
        <v>2680</v>
      </c>
      <c r="H81" s="288" t="s">
        <v>2681</v>
      </c>
      <c r="I81" s="500" t="str">
        <f t="shared" si="44"/>
        <v>张纪永341</v>
      </c>
      <c r="J81" s="289" t="s">
        <v>745</v>
      </c>
      <c r="K81" s="301"/>
      <c r="L81" s="301"/>
      <c r="M81" s="302">
        <v>39.19</v>
      </c>
      <c r="N81" s="302"/>
      <c r="O81" s="302"/>
      <c r="P81" s="302">
        <v>174.151569277877</v>
      </c>
      <c r="Q81" s="303">
        <f t="shared" si="33"/>
        <v>6824.9999999999991</v>
      </c>
      <c r="R81" s="302"/>
      <c r="S81" s="316">
        <f t="shared" si="31"/>
        <v>6824.9999999999991</v>
      </c>
      <c r="T81" s="301"/>
      <c r="U81" s="313">
        <f t="shared" si="39"/>
        <v>0</v>
      </c>
      <c r="V81" s="313"/>
      <c r="W81" s="301"/>
      <c r="X81" s="301"/>
      <c r="Y81" s="314">
        <f t="shared" si="37"/>
        <v>6824.9999999999991</v>
      </c>
      <c r="Z81" s="314"/>
      <c r="AA81" s="301"/>
      <c r="AB81" s="301"/>
      <c r="AC81" s="325">
        <f t="shared" si="40"/>
        <v>0</v>
      </c>
      <c r="AD81" s="302">
        <v>0</v>
      </c>
      <c r="AE81" s="302"/>
      <c r="AF81" s="302"/>
      <c r="AG81" s="302"/>
      <c r="AH81" s="302"/>
      <c r="AI81" s="302"/>
      <c r="AJ81" s="302"/>
      <c r="AK81" s="302"/>
      <c r="AL81" s="302"/>
      <c r="AM81" s="302">
        <v>200</v>
      </c>
      <c r="AN81" s="302"/>
      <c r="AO81" s="302"/>
      <c r="AP81" s="302"/>
      <c r="AQ81" s="302"/>
      <c r="AR81" s="302"/>
      <c r="AS81" s="299"/>
      <c r="AT81" s="299">
        <f t="shared" si="41"/>
        <v>0</v>
      </c>
      <c r="AU81" s="303">
        <f t="shared" si="42"/>
        <v>200</v>
      </c>
      <c r="AV81" s="329">
        <f t="shared" si="43"/>
        <v>7024.9999999999991</v>
      </c>
      <c r="AW81" s="297"/>
      <c r="AX81" s="297">
        <v>517.5</v>
      </c>
      <c r="AY81" s="301"/>
      <c r="AZ81" s="301"/>
      <c r="BA81" s="301"/>
      <c r="BB81" s="330"/>
      <c r="BC81" s="297"/>
      <c r="BD81" s="301"/>
      <c r="BE81" s="300">
        <f t="shared" si="36"/>
        <v>6507.4999999999991</v>
      </c>
      <c r="BF81" s="297">
        <f>VLOOKUP(E81,[6]工资发放表!$D$1:$X$65536,21,0)</f>
        <v>0</v>
      </c>
      <c r="BG81" s="337">
        <f t="shared" si="32"/>
        <v>6507.4999999999991</v>
      </c>
      <c r="BH81" s="300">
        <f>IFERROR(VLOOKUP('12部门提供工资附表主表'!E81,工时对!A:E,5,0),0)</f>
        <v>39.19</v>
      </c>
      <c r="BI81" s="336">
        <f>VLOOKUP(E81,金蝶!D:AC,26,0)</f>
        <v>0</v>
      </c>
      <c r="BJ81" s="281">
        <f>VLOOKUP(E81,金蝶!D:S,16,0)</f>
        <v>7025</v>
      </c>
      <c r="BK81" s="281">
        <f t="shared" si="45"/>
        <v>0</v>
      </c>
      <c r="BL81" s="281">
        <f>VLOOKUP(E81,金蝶!D:Z,23,0)</f>
        <v>6507.5</v>
      </c>
      <c r="BM81" s="281">
        <f t="shared" si="46"/>
        <v>0</v>
      </c>
      <c r="BN81" s="281">
        <f>VLOOKUP(E81,金蝶!D:Z,17,0)</f>
        <v>0</v>
      </c>
      <c r="BO81" s="339">
        <f t="shared" si="47"/>
        <v>0</v>
      </c>
      <c r="BP81" s="281">
        <f>VLOOKUP(E81,金蝶!D:Z,18,0)</f>
        <v>517.5</v>
      </c>
      <c r="BQ81" s="531">
        <f t="shared" si="48"/>
        <v>0</v>
      </c>
      <c r="BR81" s="281">
        <f>VLOOKUP(E81,金蝶!D:Z,19,0)</f>
        <v>0</v>
      </c>
      <c r="BS81" s="340">
        <f t="shared" si="49"/>
        <v>0</v>
      </c>
      <c r="BT81" s="281">
        <f>VLOOKUP(E81,金蝶!D:Z,20,0)</f>
        <v>0</v>
      </c>
      <c r="BU81" s="281">
        <f t="shared" si="50"/>
        <v>0</v>
      </c>
      <c r="BV81" s="281">
        <f>VLOOKUP(E81,金蝶!D:Z,21,0)</f>
        <v>0</v>
      </c>
      <c r="BW81" s="339">
        <f t="shared" si="51"/>
        <v>0</v>
      </c>
      <c r="BX81" s="768">
        <f>IFERROR(VLOOKUP(G81,无加班费!A:B,2,0),0)</f>
        <v>0</v>
      </c>
    </row>
    <row r="82" spans="1:76" hidden="1">
      <c r="A82" s="516" t="s">
        <v>1140</v>
      </c>
      <c r="B82" s="285">
        <f t="shared" si="38"/>
        <v>0</v>
      </c>
      <c r="C82" s="286" t="str">
        <f>VLOOKUP(E82,员工信息4!C:D,2,0)</f>
        <v>韩士领</v>
      </c>
      <c r="D82" s="102" t="str">
        <f t="shared" si="52"/>
        <v>一致</v>
      </c>
      <c r="E82" s="288" t="str">
        <f>INDEX(员工信息4!C:C,MATCH('12部门提供工资附表主表'!I82,员工信息4!F:F,0))</f>
        <v>8801</v>
      </c>
      <c r="F82" s="289" t="str">
        <f>IFERROR(VLOOKUP('12部门提供工资附表主表'!E82,员工信息4!C:G,5,0),"")</f>
        <v>线束车间</v>
      </c>
      <c r="G82" s="152" t="s">
        <v>2685</v>
      </c>
      <c r="H82" s="288" t="s">
        <v>2686</v>
      </c>
      <c r="I82" s="500" t="str">
        <f t="shared" si="44"/>
        <v>韩士领342</v>
      </c>
      <c r="J82" s="289" t="s">
        <v>745</v>
      </c>
      <c r="K82" s="301"/>
      <c r="L82" s="301"/>
      <c r="M82" s="302">
        <v>43</v>
      </c>
      <c r="N82" s="302"/>
      <c r="O82" s="302"/>
      <c r="P82" s="302">
        <v>183.720930232558</v>
      </c>
      <c r="Q82" s="303">
        <f t="shared" si="33"/>
        <v>7899.9999999999945</v>
      </c>
      <c r="R82" s="302"/>
      <c r="S82" s="316">
        <f t="shared" si="31"/>
        <v>7899.9999999999945</v>
      </c>
      <c r="T82" s="301"/>
      <c r="U82" s="313">
        <f t="shared" si="39"/>
        <v>0</v>
      </c>
      <c r="V82" s="313"/>
      <c r="W82" s="301"/>
      <c r="X82" s="301"/>
      <c r="Y82" s="314">
        <f t="shared" si="37"/>
        <v>7899.9999999999945</v>
      </c>
      <c r="Z82" s="314"/>
      <c r="AA82" s="301"/>
      <c r="AB82" s="301"/>
      <c r="AC82" s="325">
        <f t="shared" si="40"/>
        <v>0</v>
      </c>
      <c r="AD82" s="302">
        <v>0</v>
      </c>
      <c r="AE82" s="302"/>
      <c r="AF82" s="302"/>
      <c r="AG82" s="302"/>
      <c r="AH82" s="302"/>
      <c r="AI82" s="302"/>
      <c r="AJ82" s="302"/>
      <c r="AK82" s="302"/>
      <c r="AL82" s="302"/>
      <c r="AM82" s="302">
        <v>200</v>
      </c>
      <c r="AN82" s="302"/>
      <c r="AO82" s="302"/>
      <c r="AP82" s="302"/>
      <c r="AQ82" s="302"/>
      <c r="AR82" s="302"/>
      <c r="AS82" s="299"/>
      <c r="AT82" s="299">
        <f t="shared" si="41"/>
        <v>0</v>
      </c>
      <c r="AU82" s="303">
        <f t="shared" si="42"/>
        <v>200</v>
      </c>
      <c r="AV82" s="329">
        <f t="shared" si="43"/>
        <v>8099.9999999999945</v>
      </c>
      <c r="AW82" s="297"/>
      <c r="AX82" s="297">
        <v>517.5</v>
      </c>
      <c r="AY82" s="301"/>
      <c r="AZ82" s="301"/>
      <c r="BA82" s="301"/>
      <c r="BB82" s="330"/>
      <c r="BC82" s="297"/>
      <c r="BD82" s="301"/>
      <c r="BE82" s="300">
        <f t="shared" si="36"/>
        <v>7582.4999999999945</v>
      </c>
      <c r="BF82" s="297">
        <f>VLOOKUP(E82,[6]工资发放表!$D$1:$X$65536,21,0)</f>
        <v>0</v>
      </c>
      <c r="BG82" s="337">
        <f t="shared" si="32"/>
        <v>7582.4999999999945</v>
      </c>
      <c r="BH82" s="300">
        <f>IFERROR(VLOOKUP('12部门提供工资附表主表'!E82,工时对!A:E,5,0),0)</f>
        <v>43</v>
      </c>
      <c r="BI82" s="336">
        <f>VLOOKUP(E82,金蝶!D:AC,26,0)</f>
        <v>0</v>
      </c>
      <c r="BJ82" s="281">
        <f>VLOOKUP(E82,金蝶!D:S,16,0)</f>
        <v>8100</v>
      </c>
      <c r="BK82" s="281">
        <f t="shared" si="45"/>
        <v>0</v>
      </c>
      <c r="BL82" s="281">
        <f>VLOOKUP(E82,金蝶!D:Z,23,0)</f>
        <v>7582.5</v>
      </c>
      <c r="BM82" s="281">
        <f t="shared" si="46"/>
        <v>0</v>
      </c>
      <c r="BN82" s="281">
        <f>VLOOKUP(E82,金蝶!D:Z,17,0)</f>
        <v>0</v>
      </c>
      <c r="BO82" s="339">
        <f t="shared" si="47"/>
        <v>0</v>
      </c>
      <c r="BP82" s="281">
        <f>VLOOKUP(E82,金蝶!D:Z,18,0)</f>
        <v>517.5</v>
      </c>
      <c r="BQ82" s="531">
        <f t="shared" si="48"/>
        <v>0</v>
      </c>
      <c r="BR82" s="281">
        <f>VLOOKUP(E82,金蝶!D:Z,19,0)</f>
        <v>0</v>
      </c>
      <c r="BS82" s="340">
        <f t="shared" si="49"/>
        <v>0</v>
      </c>
      <c r="BT82" s="281">
        <f>VLOOKUP(E82,金蝶!D:Z,20,0)</f>
        <v>0</v>
      </c>
      <c r="BU82" s="281">
        <f t="shared" si="50"/>
        <v>0</v>
      </c>
      <c r="BV82" s="281">
        <f>VLOOKUP(E82,金蝶!D:Z,21,0)</f>
        <v>0</v>
      </c>
      <c r="BW82" s="339">
        <f t="shared" si="51"/>
        <v>0</v>
      </c>
      <c r="BX82" s="768">
        <f>IFERROR(VLOOKUP(G82,无加班费!A:B,2,0),0)</f>
        <v>0</v>
      </c>
    </row>
    <row r="83" spans="1:76" hidden="1">
      <c r="A83" s="516" t="s">
        <v>1462</v>
      </c>
      <c r="B83" s="285">
        <f t="shared" si="38"/>
        <v>0</v>
      </c>
      <c r="C83" s="286" t="str">
        <f>VLOOKUP(E83,员工信息4!C:D,2,0)</f>
        <v>刘强雨</v>
      </c>
      <c r="D83" s="102" t="str">
        <f t="shared" si="52"/>
        <v>一致</v>
      </c>
      <c r="E83" s="288" t="str">
        <f>INDEX(员工信息4!C:C,MATCH('12部门提供工资附表主表'!I83,员工信息4!F:F,0))</f>
        <v>8569</v>
      </c>
      <c r="F83" s="289" t="str">
        <f>IFERROR(VLOOKUP('12部门提供工资附表主表'!E83,员工信息4!C:G,5,0),"")</f>
        <v>线束车间</v>
      </c>
      <c r="G83" s="152" t="s">
        <v>2374</v>
      </c>
      <c r="H83" s="288" t="s">
        <v>2375</v>
      </c>
      <c r="I83" s="500" t="str">
        <f t="shared" si="44"/>
        <v>刘强雨343</v>
      </c>
      <c r="J83" s="289" t="s">
        <v>745</v>
      </c>
      <c r="K83" s="301"/>
      <c r="L83" s="301"/>
      <c r="M83" s="302">
        <v>38.69</v>
      </c>
      <c r="N83" s="302"/>
      <c r="O83" s="302"/>
      <c r="P83" s="302">
        <v>170.586714913414</v>
      </c>
      <c r="Q83" s="303">
        <f t="shared" si="33"/>
        <v>6599.9999999999873</v>
      </c>
      <c r="R83" s="302"/>
      <c r="S83" s="316">
        <f t="shared" si="31"/>
        <v>6599.9999999999873</v>
      </c>
      <c r="T83" s="301"/>
      <c r="U83" s="313">
        <f t="shared" si="39"/>
        <v>0</v>
      </c>
      <c r="V83" s="313"/>
      <c r="W83" s="301"/>
      <c r="X83" s="301"/>
      <c r="Y83" s="314">
        <f t="shared" si="37"/>
        <v>6599.9999999999873</v>
      </c>
      <c r="Z83" s="314"/>
      <c r="AA83" s="301"/>
      <c r="AB83" s="301"/>
      <c r="AC83" s="325">
        <f t="shared" si="40"/>
        <v>0</v>
      </c>
      <c r="AD83" s="302">
        <v>20</v>
      </c>
      <c r="AE83" s="302"/>
      <c r="AF83" s="302"/>
      <c r="AG83" s="302"/>
      <c r="AH83" s="302"/>
      <c r="AI83" s="302"/>
      <c r="AJ83" s="302"/>
      <c r="AK83" s="302"/>
      <c r="AL83" s="302"/>
      <c r="AM83" s="302">
        <v>100</v>
      </c>
      <c r="AN83" s="302"/>
      <c r="AO83" s="302"/>
      <c r="AP83" s="302">
        <v>2</v>
      </c>
      <c r="AQ83" s="302"/>
      <c r="AR83" s="302"/>
      <c r="AS83" s="299"/>
      <c r="AT83" s="299">
        <f t="shared" si="41"/>
        <v>2</v>
      </c>
      <c r="AU83" s="303">
        <f t="shared" si="42"/>
        <v>120</v>
      </c>
      <c r="AV83" s="329">
        <f t="shared" si="43"/>
        <v>6717.9999999999873</v>
      </c>
      <c r="AW83" s="297"/>
      <c r="AX83" s="297">
        <v>517.5</v>
      </c>
      <c r="AY83" s="301"/>
      <c r="AZ83" s="301"/>
      <c r="BA83" s="301"/>
      <c r="BB83" s="330"/>
      <c r="BC83" s="297"/>
      <c r="BD83" s="301"/>
      <c r="BE83" s="300">
        <f t="shared" si="36"/>
        <v>6200.4999999999873</v>
      </c>
      <c r="BF83" s="297">
        <f>VLOOKUP(E83,[6]工资发放表!$D$1:$X$65536,21,0)</f>
        <v>0</v>
      </c>
      <c r="BG83" s="337">
        <f t="shared" si="32"/>
        <v>6200.4999999999873</v>
      </c>
      <c r="BH83" s="300">
        <f>IFERROR(VLOOKUP('12部门提供工资附表主表'!E83,工时对!A:E,5,0),0)</f>
        <v>38.69</v>
      </c>
      <c r="BI83" s="336">
        <f>VLOOKUP(E83,金蝶!D:AC,26,0)</f>
        <v>-1.2732925824820995E-11</v>
      </c>
      <c r="BJ83" s="281">
        <f>VLOOKUP(E83,金蝶!D:S,16,0)</f>
        <v>6718</v>
      </c>
      <c r="BK83" s="281">
        <f t="shared" si="45"/>
        <v>-1.2732925824820995E-11</v>
      </c>
      <c r="BL83" s="281">
        <f>VLOOKUP(E83,金蝶!D:Z,23,0)</f>
        <v>6200.5</v>
      </c>
      <c r="BM83" s="281">
        <f t="shared" si="46"/>
        <v>-1.2732925824820995E-11</v>
      </c>
      <c r="BN83" s="281">
        <f>VLOOKUP(E83,金蝶!D:Z,17,0)</f>
        <v>0</v>
      </c>
      <c r="BO83" s="339">
        <f t="shared" si="47"/>
        <v>0</v>
      </c>
      <c r="BP83" s="281">
        <f>VLOOKUP(E83,金蝶!D:Z,18,0)</f>
        <v>517.5</v>
      </c>
      <c r="BQ83" s="531">
        <f t="shared" si="48"/>
        <v>0</v>
      </c>
      <c r="BR83" s="281">
        <f>VLOOKUP(E83,金蝶!D:Z,19,0)</f>
        <v>0</v>
      </c>
      <c r="BS83" s="340">
        <f t="shared" si="49"/>
        <v>0</v>
      </c>
      <c r="BT83" s="281">
        <f>VLOOKUP(E83,金蝶!D:Z,20,0)</f>
        <v>0</v>
      </c>
      <c r="BU83" s="281">
        <f t="shared" si="50"/>
        <v>0</v>
      </c>
      <c r="BV83" s="281">
        <f>VLOOKUP(E83,金蝶!D:Z,21,0)</f>
        <v>0</v>
      </c>
      <c r="BW83" s="339">
        <f t="shared" si="51"/>
        <v>0</v>
      </c>
      <c r="BX83" s="768">
        <f>IFERROR(VLOOKUP(G83,无加班费!A:B,2,0),0)</f>
        <v>0</v>
      </c>
    </row>
    <row r="84" spans="1:76" hidden="1">
      <c r="A84" s="516" t="s">
        <v>1201</v>
      </c>
      <c r="B84" s="285">
        <f t="shared" si="38"/>
        <v>0</v>
      </c>
      <c r="C84" s="286" t="str">
        <f>VLOOKUP(E84,员工信息4!C:D,2,0)</f>
        <v>胡多地</v>
      </c>
      <c r="D84" s="102" t="str">
        <f t="shared" si="52"/>
        <v>一致</v>
      </c>
      <c r="E84" s="288" t="str">
        <f>INDEX(员工信息4!C:C,MATCH('12部门提供工资附表主表'!I84,员工信息4!F:F,0))</f>
        <v>3704</v>
      </c>
      <c r="F84" s="289" t="str">
        <f>IFERROR(VLOOKUP('12部门提供工资附表主表'!E84,员工信息4!C:G,5,0),"")</f>
        <v>开线车间</v>
      </c>
      <c r="G84" s="152" t="s">
        <v>1701</v>
      </c>
      <c r="H84" s="288" t="s">
        <v>1702</v>
      </c>
      <c r="I84" s="500" t="str">
        <f t="shared" si="44"/>
        <v>胡多地355</v>
      </c>
      <c r="J84" s="289" t="s">
        <v>745</v>
      </c>
      <c r="K84" s="301"/>
      <c r="L84" s="301"/>
      <c r="M84" s="302">
        <v>39.56</v>
      </c>
      <c r="N84" s="302"/>
      <c r="O84" s="302"/>
      <c r="P84" s="302">
        <v>164.53488372093</v>
      </c>
      <c r="Q84" s="303">
        <f t="shared" si="33"/>
        <v>6508.9999999999909</v>
      </c>
      <c r="R84" s="302"/>
      <c r="S84" s="316">
        <f t="shared" si="31"/>
        <v>6508.9999999999909</v>
      </c>
      <c r="T84" s="301"/>
      <c r="U84" s="313">
        <f t="shared" si="39"/>
        <v>0</v>
      </c>
      <c r="V84" s="313"/>
      <c r="W84" s="301"/>
      <c r="X84" s="301"/>
      <c r="Y84" s="314">
        <f t="shared" si="37"/>
        <v>6508.9999999999909</v>
      </c>
      <c r="Z84" s="314"/>
      <c r="AA84" s="301"/>
      <c r="AB84" s="301"/>
      <c r="AC84" s="325">
        <f t="shared" si="40"/>
        <v>0</v>
      </c>
      <c r="AD84" s="302">
        <v>200</v>
      </c>
      <c r="AE84" s="302"/>
      <c r="AF84" s="302"/>
      <c r="AG84" s="302"/>
      <c r="AH84" s="302"/>
      <c r="AI84" s="302"/>
      <c r="AJ84" s="302"/>
      <c r="AK84" s="302"/>
      <c r="AL84" s="302"/>
      <c r="AM84" s="302">
        <v>200</v>
      </c>
      <c r="AN84" s="302"/>
      <c r="AO84" s="302"/>
      <c r="AP84" s="302"/>
      <c r="AQ84" s="302"/>
      <c r="AR84" s="302"/>
      <c r="AS84" s="299"/>
      <c r="AT84" s="299">
        <f t="shared" si="41"/>
        <v>0</v>
      </c>
      <c r="AU84" s="303">
        <f t="shared" si="42"/>
        <v>400</v>
      </c>
      <c r="AV84" s="329">
        <f t="shared" si="43"/>
        <v>6908.9999999999909</v>
      </c>
      <c r="AW84" s="297"/>
      <c r="AX84" s="297">
        <v>517.5</v>
      </c>
      <c r="AY84" s="301"/>
      <c r="AZ84" s="301"/>
      <c r="BA84" s="301"/>
      <c r="BB84" s="330"/>
      <c r="BC84" s="297">
        <v>10</v>
      </c>
      <c r="BD84" s="301"/>
      <c r="BE84" s="300">
        <f t="shared" si="36"/>
        <v>6391.4999999999909</v>
      </c>
      <c r="BF84" s="297">
        <f>VLOOKUP(E84,[6]工资发放表!$D$1:$X$65536,21,0)</f>
        <v>41.74</v>
      </c>
      <c r="BG84" s="337">
        <f t="shared" si="32"/>
        <v>6339.7599999999911</v>
      </c>
      <c r="BH84" s="300">
        <f>IFERROR(VLOOKUP('12部门提供工资附表主表'!E84,工时对!A:E,5,0),0)</f>
        <v>39.56</v>
      </c>
      <c r="BI84" s="336">
        <f>VLOOKUP(E84,金蝶!D:AC,26,0)</f>
        <v>-9.0949470177292824E-12</v>
      </c>
      <c r="BJ84" s="281">
        <f>VLOOKUP(E84,金蝶!D:S,16,0)</f>
        <v>6909</v>
      </c>
      <c r="BK84" s="281">
        <f t="shared" si="45"/>
        <v>-9.0949470177292824E-12</v>
      </c>
      <c r="BL84" s="281">
        <f>VLOOKUP(E84,金蝶!D:Z,23,0)</f>
        <v>6339.76</v>
      </c>
      <c r="BM84" s="281">
        <f t="shared" si="46"/>
        <v>-9.0949470177292824E-12</v>
      </c>
      <c r="BN84" s="281">
        <f>VLOOKUP(E84,金蝶!D:Z,17,0)</f>
        <v>0</v>
      </c>
      <c r="BO84" s="339">
        <f t="shared" si="47"/>
        <v>0</v>
      </c>
      <c r="BP84" s="281">
        <f>VLOOKUP(E84,金蝶!D:Z,18,0)</f>
        <v>517.5</v>
      </c>
      <c r="BQ84" s="531">
        <f t="shared" si="48"/>
        <v>0</v>
      </c>
      <c r="BR84" s="281">
        <f>VLOOKUP(E84,金蝶!D:Z,19,0)</f>
        <v>0</v>
      </c>
      <c r="BS84" s="340">
        <f t="shared" si="49"/>
        <v>0</v>
      </c>
      <c r="BT84" s="281">
        <f>VLOOKUP(E84,金蝶!D:Z,20,0)</f>
        <v>10</v>
      </c>
      <c r="BU84" s="281">
        <f t="shared" si="50"/>
        <v>0</v>
      </c>
      <c r="BV84" s="281">
        <f>VLOOKUP(E84,金蝶!D:Z,21,0)</f>
        <v>41.74</v>
      </c>
      <c r="BW84" s="339">
        <f t="shared" si="51"/>
        <v>0</v>
      </c>
      <c r="BX84" s="768">
        <f>IFERROR(VLOOKUP(G84,无加班费!A:B,2,0),0)</f>
        <v>0</v>
      </c>
    </row>
    <row r="85" spans="1:76" hidden="1">
      <c r="A85" s="516" t="s">
        <v>1804</v>
      </c>
      <c r="B85" s="285">
        <f t="shared" si="38"/>
        <v>0</v>
      </c>
      <c r="C85" s="286" t="str">
        <f>VLOOKUP(E85,员工信息4!C:D,2,0)</f>
        <v>何永梅</v>
      </c>
      <c r="D85" s="102" t="str">
        <f t="shared" si="52"/>
        <v>一致</v>
      </c>
      <c r="E85" s="288" t="str">
        <f>INDEX(员工信息4!C:C,MATCH('12部门提供工资附表主表'!I85,员工信息4!F:F,0))</f>
        <v>8958</v>
      </c>
      <c r="F85" s="289" t="str">
        <f>IFERROR(VLOOKUP('12部门提供工资附表主表'!E85,员工信息4!C:G,5,0),"")</f>
        <v>线束车间</v>
      </c>
      <c r="G85" s="152" t="s">
        <v>3094</v>
      </c>
      <c r="H85" s="288" t="s">
        <v>3095</v>
      </c>
      <c r="I85" s="500" t="str">
        <f t="shared" si="44"/>
        <v>何永梅359</v>
      </c>
      <c r="J85" s="289" t="s">
        <v>745</v>
      </c>
      <c r="K85" s="301"/>
      <c r="L85" s="301"/>
      <c r="M85" s="302">
        <v>5.81</v>
      </c>
      <c r="N85" s="302"/>
      <c r="O85" s="302"/>
      <c r="P85" s="302">
        <v>137.69363166953499</v>
      </c>
      <c r="Q85" s="303">
        <f t="shared" si="33"/>
        <v>799.99999999999829</v>
      </c>
      <c r="R85" s="302"/>
      <c r="S85" s="316">
        <f t="shared" si="31"/>
        <v>799.99999999999829</v>
      </c>
      <c r="T85" s="301"/>
      <c r="U85" s="313">
        <f t="shared" si="39"/>
        <v>0</v>
      </c>
      <c r="V85" s="313"/>
      <c r="W85" s="301"/>
      <c r="X85" s="301"/>
      <c r="Y85" s="314">
        <f t="shared" si="37"/>
        <v>799.99999999999829</v>
      </c>
      <c r="Z85" s="314"/>
      <c r="AA85" s="301"/>
      <c r="AB85" s="301"/>
      <c r="AC85" s="325">
        <f t="shared" si="40"/>
        <v>0</v>
      </c>
      <c r="AD85" s="302">
        <v>0</v>
      </c>
      <c r="AE85" s="302"/>
      <c r="AF85" s="302"/>
      <c r="AG85" s="302"/>
      <c r="AH85" s="302"/>
      <c r="AI85" s="302"/>
      <c r="AJ85" s="302"/>
      <c r="AK85" s="302"/>
      <c r="AL85" s="302"/>
      <c r="AM85" s="302">
        <v>0</v>
      </c>
      <c r="AN85" s="302"/>
      <c r="AO85" s="302"/>
      <c r="AP85" s="302"/>
      <c r="AQ85" s="302"/>
      <c r="AR85" s="302"/>
      <c r="AS85" s="299"/>
      <c r="AT85" s="299">
        <f t="shared" si="41"/>
        <v>0</v>
      </c>
      <c r="AU85" s="303">
        <f t="shared" si="42"/>
        <v>0</v>
      </c>
      <c r="AV85" s="329">
        <f t="shared" si="43"/>
        <v>799.99999999999829</v>
      </c>
      <c r="AW85" s="297"/>
      <c r="AX85" s="297"/>
      <c r="AY85" s="301"/>
      <c r="AZ85" s="301"/>
      <c r="BA85" s="301"/>
      <c r="BB85" s="330"/>
      <c r="BC85" s="297"/>
      <c r="BD85" s="301"/>
      <c r="BE85" s="300">
        <f t="shared" si="36"/>
        <v>799.99999999999829</v>
      </c>
      <c r="BF85" s="297">
        <f>VLOOKUP(E85,[6]工资发放表!$D$1:$X$65536,21,0)</f>
        <v>0</v>
      </c>
      <c r="BG85" s="337">
        <f t="shared" si="32"/>
        <v>799.99999999999829</v>
      </c>
      <c r="BH85" s="300">
        <f>IFERROR(VLOOKUP('12部门提供工资附表主表'!E85,工时对!A:E,5,0),0)</f>
        <v>5.81</v>
      </c>
      <c r="BI85" s="336">
        <f>VLOOKUP(E85,金蝶!D:AC,26,0)</f>
        <v>-1.7053025658242404E-12</v>
      </c>
      <c r="BJ85" s="281">
        <f>VLOOKUP(E85,金蝶!D:S,16,0)</f>
        <v>800</v>
      </c>
      <c r="BK85" s="281">
        <f t="shared" si="45"/>
        <v>-1.7053025658242404E-12</v>
      </c>
      <c r="BL85" s="281">
        <f>VLOOKUP(E85,金蝶!D:Z,23,0)</f>
        <v>800</v>
      </c>
      <c r="BM85" s="281">
        <f t="shared" si="46"/>
        <v>-1.7053025658242404E-12</v>
      </c>
      <c r="BN85" s="281">
        <f>VLOOKUP(E85,金蝶!D:Z,17,0)</f>
        <v>0</v>
      </c>
      <c r="BO85" s="339">
        <f t="shared" si="47"/>
        <v>0</v>
      </c>
      <c r="BP85" s="281">
        <f>VLOOKUP(E85,金蝶!D:Z,18,0)</f>
        <v>0</v>
      </c>
      <c r="BQ85" s="531">
        <f t="shared" si="48"/>
        <v>0</v>
      </c>
      <c r="BR85" s="281">
        <f>VLOOKUP(E85,金蝶!D:Z,19,0)</f>
        <v>0</v>
      </c>
      <c r="BS85" s="340">
        <f t="shared" si="49"/>
        <v>0</v>
      </c>
      <c r="BT85" s="281">
        <f>VLOOKUP(E85,金蝶!D:Z,20,0)</f>
        <v>0</v>
      </c>
      <c r="BU85" s="281">
        <f t="shared" si="50"/>
        <v>0</v>
      </c>
      <c r="BV85" s="281">
        <f>VLOOKUP(E85,金蝶!D:Z,21,0)</f>
        <v>0</v>
      </c>
      <c r="BW85" s="339">
        <f t="shared" si="51"/>
        <v>0</v>
      </c>
      <c r="BX85" s="768">
        <f>IFERROR(VLOOKUP(G85,无加班费!A:B,2,0),0)</f>
        <v>0</v>
      </c>
    </row>
    <row r="86" spans="1:76" hidden="1">
      <c r="A86" s="516" t="s">
        <v>983</v>
      </c>
      <c r="B86" s="285">
        <f t="shared" si="38"/>
        <v>0</v>
      </c>
      <c r="C86" s="286" t="str">
        <f>VLOOKUP(E86,员工信息4!C:D,2,0)</f>
        <v>陈高强</v>
      </c>
      <c r="D86" s="102" t="str">
        <f t="shared" si="52"/>
        <v>一致</v>
      </c>
      <c r="E86" s="288" t="str">
        <f>INDEX(员工信息4!C:C,MATCH('12部门提供工资附表主表'!I86,员工信息4!F:F,0))</f>
        <v>8803</v>
      </c>
      <c r="F86" s="289" t="str">
        <f>IFERROR(VLOOKUP('12部门提供工资附表主表'!E86,员工信息4!C:G,5,0),"")</f>
        <v>开线车间</v>
      </c>
      <c r="G86" s="152" t="s">
        <v>2695</v>
      </c>
      <c r="H86" s="288" t="s">
        <v>2696</v>
      </c>
      <c r="I86" s="500" t="str">
        <f t="shared" si="44"/>
        <v>陈高强364</v>
      </c>
      <c r="J86" s="289" t="s">
        <v>745</v>
      </c>
      <c r="K86" s="301"/>
      <c r="L86" s="301"/>
      <c r="M86" s="302">
        <v>35.94</v>
      </c>
      <c r="N86" s="302"/>
      <c r="O86" s="302"/>
      <c r="P86" s="302">
        <v>162.60434056761301</v>
      </c>
      <c r="Q86" s="303">
        <f t="shared" si="33"/>
        <v>5844.0000000000109</v>
      </c>
      <c r="R86" s="302"/>
      <c r="S86" s="316">
        <f t="shared" si="31"/>
        <v>5844.0000000000109</v>
      </c>
      <c r="T86" s="301"/>
      <c r="U86" s="313">
        <f t="shared" si="39"/>
        <v>0</v>
      </c>
      <c r="V86" s="313"/>
      <c r="W86" s="301"/>
      <c r="X86" s="301"/>
      <c r="Y86" s="314">
        <f t="shared" si="37"/>
        <v>5844.0000000000109</v>
      </c>
      <c r="Z86" s="314"/>
      <c r="AA86" s="301"/>
      <c r="AB86" s="301"/>
      <c r="AC86" s="325">
        <f t="shared" si="40"/>
        <v>0</v>
      </c>
      <c r="AD86" s="302">
        <v>0</v>
      </c>
      <c r="AE86" s="302"/>
      <c r="AF86" s="302"/>
      <c r="AG86" s="302"/>
      <c r="AH86" s="302"/>
      <c r="AI86" s="302"/>
      <c r="AJ86" s="302"/>
      <c r="AK86" s="302"/>
      <c r="AL86" s="302"/>
      <c r="AM86" s="302">
        <v>200</v>
      </c>
      <c r="AN86" s="302"/>
      <c r="AO86" s="302"/>
      <c r="AP86" s="302">
        <v>18</v>
      </c>
      <c r="AQ86" s="302"/>
      <c r="AR86" s="302"/>
      <c r="AS86" s="299"/>
      <c r="AT86" s="299">
        <f t="shared" si="41"/>
        <v>18</v>
      </c>
      <c r="AU86" s="303">
        <f t="shared" si="42"/>
        <v>200</v>
      </c>
      <c r="AV86" s="329">
        <f t="shared" si="43"/>
        <v>6026.0000000000109</v>
      </c>
      <c r="AW86" s="297"/>
      <c r="AX86" s="297">
        <v>517.5</v>
      </c>
      <c r="AY86" s="301"/>
      <c r="AZ86" s="301"/>
      <c r="BA86" s="301"/>
      <c r="BB86" s="330"/>
      <c r="BC86" s="297"/>
      <c r="BD86" s="301"/>
      <c r="BE86" s="300">
        <f t="shared" si="36"/>
        <v>5508.5000000000109</v>
      </c>
      <c r="BF86" s="297">
        <f>VLOOKUP(E86,[6]工资发放表!$D$1:$X$65536,21,0)</f>
        <v>0</v>
      </c>
      <c r="BG86" s="337">
        <f t="shared" si="32"/>
        <v>5508.5000000000109</v>
      </c>
      <c r="BH86" s="300">
        <f>IFERROR(VLOOKUP('12部门提供工资附表主表'!E86,工时对!A:E,5,0),0)</f>
        <v>35.94</v>
      </c>
      <c r="BI86" s="336">
        <f>VLOOKUP(E86,金蝶!D:AC,26,0)</f>
        <v>1.0913936421275139E-11</v>
      </c>
      <c r="BJ86" s="281">
        <f>VLOOKUP(E86,金蝶!D:S,16,0)</f>
        <v>6026</v>
      </c>
      <c r="BK86" s="281">
        <f t="shared" si="45"/>
        <v>1.0913936421275139E-11</v>
      </c>
      <c r="BL86" s="281">
        <f>VLOOKUP(E86,金蝶!D:Z,23,0)</f>
        <v>5508.5</v>
      </c>
      <c r="BM86" s="281">
        <f t="shared" si="46"/>
        <v>1.0913936421275139E-11</v>
      </c>
      <c r="BN86" s="281">
        <f>VLOOKUP(E86,金蝶!D:Z,17,0)</f>
        <v>0</v>
      </c>
      <c r="BO86" s="339">
        <f t="shared" si="47"/>
        <v>0</v>
      </c>
      <c r="BP86" s="281">
        <f>VLOOKUP(E86,金蝶!D:Z,18,0)</f>
        <v>517.5</v>
      </c>
      <c r="BQ86" s="531">
        <f t="shared" si="48"/>
        <v>0</v>
      </c>
      <c r="BR86" s="281">
        <f>VLOOKUP(E86,金蝶!D:Z,19,0)</f>
        <v>0</v>
      </c>
      <c r="BS86" s="340">
        <f t="shared" si="49"/>
        <v>0</v>
      </c>
      <c r="BT86" s="281">
        <f>VLOOKUP(E86,金蝶!D:Z,20,0)</f>
        <v>0</v>
      </c>
      <c r="BU86" s="281">
        <f t="shared" si="50"/>
        <v>0</v>
      </c>
      <c r="BV86" s="281">
        <f>VLOOKUP(E86,金蝶!D:Z,21,0)</f>
        <v>0</v>
      </c>
      <c r="BW86" s="339">
        <f t="shared" si="51"/>
        <v>0</v>
      </c>
      <c r="BX86" s="768">
        <f>IFERROR(VLOOKUP(G86,无加班费!A:B,2,0),0)</f>
        <v>0</v>
      </c>
    </row>
    <row r="87" spans="1:76" hidden="1">
      <c r="A87" s="516" t="s">
        <v>2009</v>
      </c>
      <c r="B87" s="285">
        <f t="shared" si="38"/>
        <v>0</v>
      </c>
      <c r="C87" s="286" t="str">
        <f>VLOOKUP(E87,员工信息4!C:D,2,0)</f>
        <v>潘燕</v>
      </c>
      <c r="D87" s="102" t="str">
        <f t="shared" si="52"/>
        <v>一致</v>
      </c>
      <c r="E87" s="288" t="str">
        <f>INDEX(员工信息4!C:C,MATCH('12部门提供工资附表主表'!I87,员工信息4!F:F,0))</f>
        <v>2546</v>
      </c>
      <c r="F87" s="289" t="str">
        <f>IFERROR(VLOOKUP('12部门提供工资附表主表'!E87,员工信息4!C:G,5,0),"")</f>
        <v>线束车间</v>
      </c>
      <c r="G87" s="152" t="s">
        <v>1541</v>
      </c>
      <c r="H87" s="288" t="s">
        <v>1542</v>
      </c>
      <c r="I87" s="500" t="str">
        <f t="shared" si="44"/>
        <v>潘燕367</v>
      </c>
      <c r="J87" s="289" t="s">
        <v>745</v>
      </c>
      <c r="K87" s="301"/>
      <c r="L87" s="301"/>
      <c r="M87" s="302">
        <v>39.56</v>
      </c>
      <c r="N87" s="302"/>
      <c r="O87" s="302"/>
      <c r="P87" s="302">
        <v>177.95753286147601</v>
      </c>
      <c r="Q87" s="303">
        <f t="shared" si="33"/>
        <v>7039.9999999999918</v>
      </c>
      <c r="R87" s="302"/>
      <c r="S87" s="316">
        <f t="shared" si="31"/>
        <v>7039.9999999999918</v>
      </c>
      <c r="T87" s="301"/>
      <c r="U87" s="313">
        <f t="shared" si="39"/>
        <v>0</v>
      </c>
      <c r="V87" s="313"/>
      <c r="W87" s="301"/>
      <c r="X87" s="301"/>
      <c r="Y87" s="314">
        <f t="shared" si="37"/>
        <v>7039.9999999999918</v>
      </c>
      <c r="Z87" s="314"/>
      <c r="AA87" s="301"/>
      <c r="AB87" s="301"/>
      <c r="AC87" s="325">
        <f t="shared" si="40"/>
        <v>0</v>
      </c>
      <c r="AD87" s="302">
        <v>40</v>
      </c>
      <c r="AE87" s="302"/>
      <c r="AF87" s="302"/>
      <c r="AG87" s="302"/>
      <c r="AH87" s="302"/>
      <c r="AI87" s="302"/>
      <c r="AJ87" s="302"/>
      <c r="AK87" s="302"/>
      <c r="AL87" s="302"/>
      <c r="AM87" s="302">
        <v>200</v>
      </c>
      <c r="AN87" s="302"/>
      <c r="AO87" s="302"/>
      <c r="AP87" s="302"/>
      <c r="AQ87" s="302"/>
      <c r="AR87" s="302"/>
      <c r="AS87" s="299"/>
      <c r="AT87" s="299">
        <f t="shared" si="41"/>
        <v>0</v>
      </c>
      <c r="AU87" s="303">
        <f t="shared" si="42"/>
        <v>240</v>
      </c>
      <c r="AV87" s="329">
        <f t="shared" si="43"/>
        <v>7279.9999999999918</v>
      </c>
      <c r="AW87" s="297"/>
      <c r="AX87" s="297">
        <v>517.5</v>
      </c>
      <c r="AY87" s="301"/>
      <c r="AZ87" s="301"/>
      <c r="BA87" s="301"/>
      <c r="BB87" s="330"/>
      <c r="BC87" s="297"/>
      <c r="BD87" s="301"/>
      <c r="BE87" s="300">
        <f t="shared" si="36"/>
        <v>6762.4999999999918</v>
      </c>
      <c r="BF87" s="297">
        <f>VLOOKUP(E87,[6]工资发放表!$D$1:$X$65536,21,0)</f>
        <v>46.38</v>
      </c>
      <c r="BG87" s="337">
        <f t="shared" si="32"/>
        <v>6716.1199999999917</v>
      </c>
      <c r="BH87" s="300">
        <f>IFERROR(VLOOKUP('12部门提供工资附表主表'!E87,工时对!A:E,5,0),0)</f>
        <v>39.56</v>
      </c>
      <c r="BI87" s="336">
        <f>VLOOKUP(E87,金蝶!D:AC,26,0)</f>
        <v>-8.1854523159563541E-12</v>
      </c>
      <c r="BJ87" s="281">
        <f>VLOOKUP(E87,金蝶!D:S,16,0)</f>
        <v>7280</v>
      </c>
      <c r="BK87" s="281">
        <f t="shared" si="45"/>
        <v>-8.1854523159563541E-12</v>
      </c>
      <c r="BL87" s="281">
        <f>VLOOKUP(E87,金蝶!D:Z,23,0)</f>
        <v>6716.12</v>
      </c>
      <c r="BM87" s="281">
        <f t="shared" si="46"/>
        <v>-8.1854523159563541E-12</v>
      </c>
      <c r="BN87" s="281">
        <f>VLOOKUP(E87,金蝶!D:Z,17,0)</f>
        <v>0</v>
      </c>
      <c r="BO87" s="339">
        <f t="shared" si="47"/>
        <v>0</v>
      </c>
      <c r="BP87" s="281">
        <f>VLOOKUP(E87,金蝶!D:Z,18,0)</f>
        <v>517.5</v>
      </c>
      <c r="BQ87" s="531">
        <f t="shared" si="48"/>
        <v>0</v>
      </c>
      <c r="BR87" s="281">
        <f>VLOOKUP(E87,金蝶!D:Z,19,0)</f>
        <v>0</v>
      </c>
      <c r="BS87" s="340">
        <f t="shared" si="49"/>
        <v>0</v>
      </c>
      <c r="BT87" s="281">
        <f>VLOOKUP(E87,金蝶!D:Z,20,0)</f>
        <v>0</v>
      </c>
      <c r="BU87" s="281">
        <f t="shared" si="50"/>
        <v>0</v>
      </c>
      <c r="BV87" s="281">
        <f>VLOOKUP(E87,金蝶!D:Z,21,0)</f>
        <v>46.38</v>
      </c>
      <c r="BW87" s="339">
        <f t="shared" si="51"/>
        <v>0</v>
      </c>
      <c r="BX87" s="768">
        <f>IFERROR(VLOOKUP(G87,无加班费!A:B,2,0),0)</f>
        <v>0</v>
      </c>
    </row>
    <row r="88" spans="1:76" hidden="1">
      <c r="A88" s="516" t="s">
        <v>2097</v>
      </c>
      <c r="B88" s="285">
        <f t="shared" si="38"/>
        <v>0</v>
      </c>
      <c r="C88" s="286" t="str">
        <f>VLOOKUP(E88,员工信息4!C:D,2,0)</f>
        <v>刘小红</v>
      </c>
      <c r="D88" s="102" t="str">
        <f t="shared" si="52"/>
        <v>一致</v>
      </c>
      <c r="E88" s="288" t="str">
        <f>INDEX(员工信息4!C:C,MATCH('12部门提供工资附表主表'!I88,员工信息4!F:F,0))</f>
        <v>2507</v>
      </c>
      <c r="F88" s="289" t="str">
        <f>IFERROR(VLOOKUP('12部门提供工资附表主表'!E88,员工信息4!C:G,5,0),"")</f>
        <v>线束车间</v>
      </c>
      <c r="G88" s="152" t="s">
        <v>1516</v>
      </c>
      <c r="H88" s="288" t="s">
        <v>1517</v>
      </c>
      <c r="I88" s="500" t="str">
        <f t="shared" si="44"/>
        <v>刘小红375</v>
      </c>
      <c r="J88" s="289" t="s">
        <v>745</v>
      </c>
      <c r="K88" s="301"/>
      <c r="L88" s="301"/>
      <c r="M88" s="302">
        <v>40.06</v>
      </c>
      <c r="N88" s="302"/>
      <c r="O88" s="302"/>
      <c r="P88" s="302">
        <v>164.503245132302</v>
      </c>
      <c r="Q88" s="303">
        <f t="shared" si="33"/>
        <v>6590.0000000000182</v>
      </c>
      <c r="R88" s="302"/>
      <c r="S88" s="316">
        <f t="shared" si="31"/>
        <v>6590.0000000000182</v>
      </c>
      <c r="T88" s="301"/>
      <c r="U88" s="313">
        <f t="shared" si="39"/>
        <v>0</v>
      </c>
      <c r="V88" s="313"/>
      <c r="W88" s="301"/>
      <c r="X88" s="301"/>
      <c r="Y88" s="314">
        <f t="shared" si="37"/>
        <v>6590.0000000000182</v>
      </c>
      <c r="Z88" s="314"/>
      <c r="AA88" s="301"/>
      <c r="AB88" s="301"/>
      <c r="AC88" s="325">
        <f t="shared" si="40"/>
        <v>0</v>
      </c>
      <c r="AD88" s="302">
        <v>100</v>
      </c>
      <c r="AE88" s="302"/>
      <c r="AF88" s="302"/>
      <c r="AG88" s="302"/>
      <c r="AH88" s="302"/>
      <c r="AI88" s="302"/>
      <c r="AJ88" s="302"/>
      <c r="AK88" s="302"/>
      <c r="AL88" s="302"/>
      <c r="AM88" s="302">
        <v>200</v>
      </c>
      <c r="AN88" s="302"/>
      <c r="AO88" s="302"/>
      <c r="AP88" s="302">
        <v>34</v>
      </c>
      <c r="AQ88" s="302"/>
      <c r="AR88" s="302"/>
      <c r="AS88" s="299"/>
      <c r="AT88" s="299">
        <f t="shared" si="41"/>
        <v>34</v>
      </c>
      <c r="AU88" s="303">
        <f t="shared" si="42"/>
        <v>300</v>
      </c>
      <c r="AV88" s="329">
        <f t="shared" si="43"/>
        <v>6856.0000000000182</v>
      </c>
      <c r="AW88" s="297"/>
      <c r="AX88" s="297">
        <v>517.5</v>
      </c>
      <c r="AY88" s="301"/>
      <c r="AZ88" s="301"/>
      <c r="BA88" s="301"/>
      <c r="BB88" s="330"/>
      <c r="BC88" s="297">
        <v>10</v>
      </c>
      <c r="BD88" s="301"/>
      <c r="BE88" s="300">
        <f t="shared" si="36"/>
        <v>6338.5000000000182</v>
      </c>
      <c r="BF88" s="297">
        <f>VLOOKUP(E88,[6]工资发放表!$D$1:$X$65536,21,0)</f>
        <v>40.159999999999997</v>
      </c>
      <c r="BG88" s="337">
        <f t="shared" si="32"/>
        <v>6288.3400000000183</v>
      </c>
      <c r="BH88" s="300">
        <f>IFERROR(VLOOKUP('12部门提供工资附表主表'!E88,工时对!A:E,5,0),0)</f>
        <v>40.06</v>
      </c>
      <c r="BI88" s="336">
        <f>VLOOKUP(E88,金蝶!D:AC,26,0)</f>
        <v>1.8189894035458565E-11</v>
      </c>
      <c r="BJ88" s="281">
        <f>VLOOKUP(E88,金蝶!D:S,16,0)</f>
        <v>6856</v>
      </c>
      <c r="BK88" s="281">
        <f t="shared" si="45"/>
        <v>1.8189894035458565E-11</v>
      </c>
      <c r="BL88" s="281">
        <f>VLOOKUP(E88,金蝶!D:Z,23,0)</f>
        <v>6288.34</v>
      </c>
      <c r="BM88" s="281">
        <f t="shared" si="46"/>
        <v>1.8189894035458565E-11</v>
      </c>
      <c r="BN88" s="281">
        <f>VLOOKUP(E88,金蝶!D:Z,17,0)</f>
        <v>0</v>
      </c>
      <c r="BO88" s="339">
        <f t="shared" si="47"/>
        <v>0</v>
      </c>
      <c r="BP88" s="281">
        <f>VLOOKUP(E88,金蝶!D:Z,18,0)</f>
        <v>517.5</v>
      </c>
      <c r="BQ88" s="531">
        <f t="shared" si="48"/>
        <v>0</v>
      </c>
      <c r="BR88" s="281">
        <f>VLOOKUP(E88,金蝶!D:Z,19,0)</f>
        <v>0</v>
      </c>
      <c r="BS88" s="340">
        <f t="shared" si="49"/>
        <v>0</v>
      </c>
      <c r="BT88" s="281">
        <f>VLOOKUP(E88,金蝶!D:Z,20,0)</f>
        <v>10</v>
      </c>
      <c r="BU88" s="281">
        <f t="shared" si="50"/>
        <v>0</v>
      </c>
      <c r="BV88" s="281">
        <f>VLOOKUP(E88,金蝶!D:Z,21,0)</f>
        <v>40.159999999999997</v>
      </c>
      <c r="BW88" s="339">
        <f t="shared" si="51"/>
        <v>0</v>
      </c>
      <c r="BX88" s="768">
        <f>IFERROR(VLOOKUP(G88,无加班费!A:B,2,0),0)</f>
        <v>0</v>
      </c>
    </row>
    <row r="89" spans="1:76" hidden="1">
      <c r="A89" s="516" t="s">
        <v>166</v>
      </c>
      <c r="B89" s="285">
        <f t="shared" si="38"/>
        <v>0</v>
      </c>
      <c r="C89" s="286" t="str">
        <f>VLOOKUP(E89,员工信息4!C:D,2,0)</f>
        <v>杨俊杰</v>
      </c>
      <c r="D89" s="102" t="str">
        <f t="shared" si="52"/>
        <v>一致</v>
      </c>
      <c r="E89" s="288" t="str">
        <f>INDEX(员工信息4!C:C,MATCH('12部门提供工资附表主表'!I89,员工信息4!F:F,0))</f>
        <v>8398</v>
      </c>
      <c r="F89" s="289" t="str">
        <f>IFERROR(VLOOKUP('12部门提供工资附表主表'!E89,员工信息4!C:G,5,0),"")</f>
        <v>线束车间</v>
      </c>
      <c r="G89" s="152" t="s">
        <v>1656</v>
      </c>
      <c r="H89" s="288" t="s">
        <v>1657</v>
      </c>
      <c r="I89" s="500" t="str">
        <f t="shared" si="44"/>
        <v>杨俊杰396</v>
      </c>
      <c r="J89" s="289" t="s">
        <v>745</v>
      </c>
      <c r="K89" s="301"/>
      <c r="L89" s="301"/>
      <c r="M89" s="302">
        <v>37.630000000000003</v>
      </c>
      <c r="N89" s="302"/>
      <c r="O89" s="302"/>
      <c r="P89" s="302">
        <v>165.85171405793201</v>
      </c>
      <c r="Q89" s="303">
        <f t="shared" si="33"/>
        <v>6240.9999999999818</v>
      </c>
      <c r="R89" s="302"/>
      <c r="S89" s="316">
        <f t="shared" si="31"/>
        <v>6240.9999999999818</v>
      </c>
      <c r="T89" s="301"/>
      <c r="U89" s="313">
        <f t="shared" si="39"/>
        <v>0</v>
      </c>
      <c r="V89" s="313"/>
      <c r="W89" s="301"/>
      <c r="X89" s="301"/>
      <c r="Y89" s="314">
        <f t="shared" si="37"/>
        <v>6240.9999999999818</v>
      </c>
      <c r="Z89" s="314"/>
      <c r="AA89" s="301"/>
      <c r="AB89" s="301"/>
      <c r="AC89" s="325">
        <f t="shared" si="40"/>
        <v>0</v>
      </c>
      <c r="AD89" s="302">
        <v>20</v>
      </c>
      <c r="AE89" s="302"/>
      <c r="AF89" s="302"/>
      <c r="AG89" s="302"/>
      <c r="AH89" s="302"/>
      <c r="AI89" s="302"/>
      <c r="AJ89" s="302"/>
      <c r="AK89" s="302"/>
      <c r="AL89" s="302"/>
      <c r="AM89" s="302">
        <v>200</v>
      </c>
      <c r="AN89" s="302"/>
      <c r="AO89" s="302"/>
      <c r="AP89" s="302">
        <v>8</v>
      </c>
      <c r="AQ89" s="302"/>
      <c r="AR89" s="302"/>
      <c r="AS89" s="299"/>
      <c r="AT89" s="299">
        <f t="shared" si="41"/>
        <v>8</v>
      </c>
      <c r="AU89" s="303">
        <f t="shared" si="42"/>
        <v>220</v>
      </c>
      <c r="AV89" s="329">
        <f t="shared" si="43"/>
        <v>6452.9999999999818</v>
      </c>
      <c r="AW89" s="297"/>
      <c r="AX89" s="297">
        <v>517.5</v>
      </c>
      <c r="AY89" s="301"/>
      <c r="AZ89" s="301"/>
      <c r="BA89" s="301"/>
      <c r="BB89" s="330"/>
      <c r="BC89" s="297"/>
      <c r="BD89" s="301"/>
      <c r="BE89" s="300">
        <f t="shared" si="36"/>
        <v>5935.4999999999818</v>
      </c>
      <c r="BF89" s="297">
        <f>VLOOKUP(E89,[6]工资发放表!$D$1:$X$65536,21,0)</f>
        <v>0</v>
      </c>
      <c r="BG89" s="337">
        <f t="shared" si="32"/>
        <v>5935.4999999999818</v>
      </c>
      <c r="BH89" s="300">
        <f>IFERROR(VLOOKUP('12部门提供工资附表主表'!E89,工时对!A:E,5,0),0)</f>
        <v>37.630000000000003</v>
      </c>
      <c r="BI89" s="336">
        <f>VLOOKUP(E89,金蝶!D:AC,26,0)</f>
        <v>-1.8189894035458565E-11</v>
      </c>
      <c r="BJ89" s="281">
        <f>VLOOKUP(E89,金蝶!D:S,16,0)</f>
        <v>6453</v>
      </c>
      <c r="BK89" s="281">
        <f t="shared" si="45"/>
        <v>-1.8189894035458565E-11</v>
      </c>
      <c r="BL89" s="281">
        <f>VLOOKUP(E89,金蝶!D:Z,23,0)</f>
        <v>5935.5</v>
      </c>
      <c r="BM89" s="281">
        <f t="shared" si="46"/>
        <v>-1.8189894035458565E-11</v>
      </c>
      <c r="BN89" s="281">
        <f>VLOOKUP(E89,金蝶!D:Z,17,0)</f>
        <v>0</v>
      </c>
      <c r="BO89" s="339">
        <f t="shared" si="47"/>
        <v>0</v>
      </c>
      <c r="BP89" s="281">
        <f>VLOOKUP(E89,金蝶!D:Z,18,0)</f>
        <v>517.5</v>
      </c>
      <c r="BQ89" s="531">
        <f t="shared" si="48"/>
        <v>0</v>
      </c>
      <c r="BR89" s="281">
        <f>VLOOKUP(E89,金蝶!D:Z,19,0)</f>
        <v>0</v>
      </c>
      <c r="BS89" s="340">
        <f t="shared" si="49"/>
        <v>0</v>
      </c>
      <c r="BT89" s="281">
        <f>VLOOKUP(E89,金蝶!D:Z,20,0)</f>
        <v>0</v>
      </c>
      <c r="BU89" s="281">
        <f t="shared" si="50"/>
        <v>0</v>
      </c>
      <c r="BV89" s="281">
        <f>VLOOKUP(E89,金蝶!D:Z,21,0)</f>
        <v>0</v>
      </c>
      <c r="BW89" s="339">
        <f t="shared" si="51"/>
        <v>0</v>
      </c>
      <c r="BX89" s="768">
        <f>IFERROR(VLOOKUP(G89,无加班费!A:B,2,0),0)</f>
        <v>0</v>
      </c>
    </row>
    <row r="90" spans="1:76" hidden="1">
      <c r="A90" s="516" t="s">
        <v>202</v>
      </c>
      <c r="B90" s="285">
        <f t="shared" si="38"/>
        <v>0</v>
      </c>
      <c r="C90" s="286" t="str">
        <f>VLOOKUP(E90,员工信息4!C:D,2,0)</f>
        <v>易守连</v>
      </c>
      <c r="D90" s="102" t="str">
        <f t="shared" si="52"/>
        <v>一致</v>
      </c>
      <c r="E90" s="288" t="str">
        <f>INDEX(员工信息4!C:C,MATCH('12部门提供工资附表主表'!I90,员工信息4!F:F,0))</f>
        <v>8964</v>
      </c>
      <c r="F90" s="289" t="str">
        <f>IFERROR(VLOOKUP('12部门提供工资附表主表'!E90,员工信息4!C:G,5,0),"")</f>
        <v>线束车间</v>
      </c>
      <c r="G90" s="152" t="s">
        <v>3114</v>
      </c>
      <c r="H90" s="288" t="s">
        <v>3115</v>
      </c>
      <c r="I90" s="500" t="str">
        <f t="shared" si="44"/>
        <v>易守连399</v>
      </c>
      <c r="J90" s="289" t="s">
        <v>745</v>
      </c>
      <c r="K90" s="301"/>
      <c r="L90" s="301"/>
      <c r="M90" s="302">
        <v>27.44</v>
      </c>
      <c r="N90" s="302"/>
      <c r="O90" s="302"/>
      <c r="P90" s="302">
        <v>150.18221574344</v>
      </c>
      <c r="Q90" s="303">
        <f t="shared" si="33"/>
        <v>4120.9999999999936</v>
      </c>
      <c r="R90" s="302"/>
      <c r="S90" s="316">
        <f t="shared" si="31"/>
        <v>4120.9999999999936</v>
      </c>
      <c r="T90" s="301"/>
      <c r="U90" s="313">
        <f t="shared" si="39"/>
        <v>0</v>
      </c>
      <c r="V90" s="313"/>
      <c r="W90" s="301"/>
      <c r="X90" s="301"/>
      <c r="Y90" s="314">
        <f t="shared" si="37"/>
        <v>4120.9999999999936</v>
      </c>
      <c r="Z90" s="314"/>
      <c r="AA90" s="301"/>
      <c r="AB90" s="301"/>
      <c r="AC90" s="325">
        <f t="shared" si="40"/>
        <v>0</v>
      </c>
      <c r="AD90" s="302">
        <v>0</v>
      </c>
      <c r="AE90" s="302"/>
      <c r="AF90" s="302"/>
      <c r="AG90" s="302"/>
      <c r="AH90" s="302"/>
      <c r="AI90" s="302"/>
      <c r="AJ90" s="302"/>
      <c r="AK90" s="302"/>
      <c r="AL90" s="302"/>
      <c r="AM90" s="302">
        <v>0</v>
      </c>
      <c r="AN90" s="302"/>
      <c r="AO90" s="302">
        <v>5</v>
      </c>
      <c r="AP90" s="302">
        <v>14</v>
      </c>
      <c r="AQ90" s="302"/>
      <c r="AR90" s="302"/>
      <c r="AS90" s="299"/>
      <c r="AT90" s="299">
        <f t="shared" si="41"/>
        <v>14</v>
      </c>
      <c r="AU90" s="303">
        <f t="shared" si="42"/>
        <v>5</v>
      </c>
      <c r="AV90" s="329">
        <f t="shared" si="43"/>
        <v>4111.9999999999936</v>
      </c>
      <c r="AW90" s="297"/>
      <c r="AX90" s="297">
        <v>517.5</v>
      </c>
      <c r="AY90" s="301"/>
      <c r="AZ90" s="301"/>
      <c r="BA90" s="301"/>
      <c r="BB90" s="330"/>
      <c r="BC90" s="297"/>
      <c r="BD90" s="301"/>
      <c r="BE90" s="300">
        <f t="shared" si="36"/>
        <v>3594.4999999999936</v>
      </c>
      <c r="BF90" s="297">
        <f>VLOOKUP(E90,[6]工资发放表!$D$1:$X$65536,21,0)</f>
        <v>0</v>
      </c>
      <c r="BG90" s="337">
        <f t="shared" si="32"/>
        <v>3594.4999999999936</v>
      </c>
      <c r="BH90" s="300">
        <f>IFERROR(VLOOKUP('12部门提供工资附表主表'!E90,工时对!A:E,5,0),0)</f>
        <v>27.44</v>
      </c>
      <c r="BI90" s="336">
        <f>VLOOKUP(E90,金蝶!D:AC,26,0)</f>
        <v>0</v>
      </c>
      <c r="BJ90" s="281">
        <f>VLOOKUP(E90,金蝶!D:S,16,0)</f>
        <v>4112</v>
      </c>
      <c r="BK90" s="281">
        <f t="shared" si="45"/>
        <v>0</v>
      </c>
      <c r="BL90" s="281">
        <f>VLOOKUP(E90,金蝶!D:Z,23,0)</f>
        <v>3594.5</v>
      </c>
      <c r="BM90" s="281">
        <f t="shared" si="46"/>
        <v>-6.3664629124104977E-12</v>
      </c>
      <c r="BN90" s="281">
        <f>VLOOKUP(E90,金蝶!D:Z,17,0)</f>
        <v>0</v>
      </c>
      <c r="BO90" s="339">
        <f t="shared" si="47"/>
        <v>0</v>
      </c>
      <c r="BP90" s="281">
        <f>VLOOKUP(E90,金蝶!D:Z,18,0)</f>
        <v>517.5</v>
      </c>
      <c r="BQ90" s="531">
        <f t="shared" si="48"/>
        <v>0</v>
      </c>
      <c r="BR90" s="281">
        <f>VLOOKUP(E90,金蝶!D:Z,19,0)</f>
        <v>0</v>
      </c>
      <c r="BS90" s="340">
        <f t="shared" si="49"/>
        <v>0</v>
      </c>
      <c r="BT90" s="281">
        <f>VLOOKUP(E90,金蝶!D:Z,20,0)</f>
        <v>0</v>
      </c>
      <c r="BU90" s="281">
        <f t="shared" si="50"/>
        <v>0</v>
      </c>
      <c r="BV90" s="281">
        <f>VLOOKUP(E90,金蝶!D:Z,21,0)</f>
        <v>0</v>
      </c>
      <c r="BW90" s="339">
        <f t="shared" si="51"/>
        <v>0</v>
      </c>
      <c r="BX90" s="768">
        <f>IFERROR(VLOOKUP(G90,无加班费!A:B,2,0),0)</f>
        <v>0</v>
      </c>
    </row>
    <row r="91" spans="1:76" hidden="1">
      <c r="A91" s="516" t="s">
        <v>1742</v>
      </c>
      <c r="B91" s="285">
        <f t="shared" si="38"/>
        <v>0</v>
      </c>
      <c r="C91" s="286" t="str">
        <f>VLOOKUP(E91,员工信息4!C:D,2,0)</f>
        <v>万良清</v>
      </c>
      <c r="D91" s="102" t="str">
        <f t="shared" si="52"/>
        <v>一致</v>
      </c>
      <c r="E91" s="288" t="str">
        <f>INDEX(员工信息4!C:C,MATCH('12部门提供工资附表主表'!I91,员工信息4!F:F,0))</f>
        <v>8804</v>
      </c>
      <c r="F91" s="289" t="str">
        <f>IFERROR(VLOOKUP('12部门提供工资附表主表'!E91,员工信息4!C:G,5,0),"")</f>
        <v>线束车间</v>
      </c>
      <c r="G91" s="152" t="s">
        <v>2700</v>
      </c>
      <c r="H91" s="288" t="s">
        <v>2701</v>
      </c>
      <c r="I91" s="500" t="str">
        <f t="shared" si="44"/>
        <v>万良清402</v>
      </c>
      <c r="J91" s="289" t="s">
        <v>745</v>
      </c>
      <c r="K91" s="301"/>
      <c r="L91" s="301"/>
      <c r="M91" s="302">
        <v>40.56</v>
      </c>
      <c r="N91" s="302"/>
      <c r="O91" s="302"/>
      <c r="P91" s="302">
        <v>156.85404339250499</v>
      </c>
      <c r="Q91" s="303">
        <f t="shared" si="33"/>
        <v>6362.0000000000027</v>
      </c>
      <c r="R91" s="302"/>
      <c r="S91" s="316">
        <f t="shared" si="31"/>
        <v>6362.0000000000027</v>
      </c>
      <c r="T91" s="301"/>
      <c r="U91" s="313">
        <f t="shared" si="39"/>
        <v>0</v>
      </c>
      <c r="V91" s="313"/>
      <c r="W91" s="301"/>
      <c r="X91" s="301"/>
      <c r="Y91" s="314">
        <f t="shared" si="37"/>
        <v>6362.0000000000027</v>
      </c>
      <c r="Z91" s="314"/>
      <c r="AA91" s="301"/>
      <c r="AB91" s="301"/>
      <c r="AC91" s="325">
        <f t="shared" si="40"/>
        <v>0</v>
      </c>
      <c r="AD91" s="302">
        <v>0</v>
      </c>
      <c r="AE91" s="302"/>
      <c r="AF91" s="302"/>
      <c r="AG91" s="302"/>
      <c r="AH91" s="302"/>
      <c r="AI91" s="302"/>
      <c r="AJ91" s="302"/>
      <c r="AK91" s="302"/>
      <c r="AL91" s="302"/>
      <c r="AM91" s="302">
        <v>200</v>
      </c>
      <c r="AN91" s="302"/>
      <c r="AO91" s="302"/>
      <c r="AP91" s="302"/>
      <c r="AQ91" s="302"/>
      <c r="AR91" s="302"/>
      <c r="AS91" s="299"/>
      <c r="AT91" s="299">
        <f t="shared" si="41"/>
        <v>0</v>
      </c>
      <c r="AU91" s="303">
        <f t="shared" si="42"/>
        <v>200</v>
      </c>
      <c r="AV91" s="329">
        <f t="shared" si="43"/>
        <v>6562.0000000000027</v>
      </c>
      <c r="AW91" s="297"/>
      <c r="AX91" s="297">
        <v>517.5</v>
      </c>
      <c r="AY91" s="301"/>
      <c r="AZ91" s="301"/>
      <c r="BA91" s="301"/>
      <c r="BB91" s="330"/>
      <c r="BC91" s="297"/>
      <c r="BD91" s="301"/>
      <c r="BE91" s="300">
        <f t="shared" si="36"/>
        <v>6044.5000000000027</v>
      </c>
      <c r="BF91" s="297">
        <f>VLOOKUP(E91,[6]工资发放表!$D$1:$X$65536,21,0)</f>
        <v>0</v>
      </c>
      <c r="BG91" s="337">
        <f t="shared" si="32"/>
        <v>6044.5000000000027</v>
      </c>
      <c r="BH91" s="300">
        <f>IFERROR(VLOOKUP('12部门提供工资附表主表'!E91,工时对!A:E,5,0),0)</f>
        <v>40.56</v>
      </c>
      <c r="BI91" s="336">
        <f>VLOOKUP(E91,金蝶!D:AC,26,0)</f>
        <v>0</v>
      </c>
      <c r="BJ91" s="281">
        <f>VLOOKUP(E91,金蝶!D:S,16,0)</f>
        <v>6562</v>
      </c>
      <c r="BK91" s="281">
        <f t="shared" si="45"/>
        <v>0</v>
      </c>
      <c r="BL91" s="281">
        <f>VLOOKUP(E91,金蝶!D:Z,23,0)</f>
        <v>6044.5</v>
      </c>
      <c r="BM91" s="281">
        <f t="shared" si="46"/>
        <v>0</v>
      </c>
      <c r="BN91" s="281">
        <f>VLOOKUP(E91,金蝶!D:Z,17,0)</f>
        <v>0</v>
      </c>
      <c r="BO91" s="339">
        <f t="shared" si="47"/>
        <v>0</v>
      </c>
      <c r="BP91" s="281">
        <f>VLOOKUP(E91,金蝶!D:Z,18,0)</f>
        <v>517.5</v>
      </c>
      <c r="BQ91" s="531">
        <f t="shared" si="48"/>
        <v>0</v>
      </c>
      <c r="BR91" s="281">
        <f>VLOOKUP(E91,金蝶!D:Z,19,0)</f>
        <v>0</v>
      </c>
      <c r="BS91" s="340">
        <f t="shared" si="49"/>
        <v>0</v>
      </c>
      <c r="BT91" s="281">
        <f>VLOOKUP(E91,金蝶!D:Z,20,0)</f>
        <v>0</v>
      </c>
      <c r="BU91" s="281">
        <f t="shared" si="50"/>
        <v>0</v>
      </c>
      <c r="BV91" s="281">
        <f>VLOOKUP(E91,金蝶!D:Z,21,0)</f>
        <v>0</v>
      </c>
      <c r="BW91" s="339">
        <f t="shared" si="51"/>
        <v>0</v>
      </c>
      <c r="BX91" s="768">
        <f>IFERROR(VLOOKUP(G91,无加班费!A:B,2,0),0)</f>
        <v>0</v>
      </c>
    </row>
    <row r="92" spans="1:76" hidden="1">
      <c r="A92" s="516" t="s">
        <v>582</v>
      </c>
      <c r="B92" s="285">
        <f t="shared" si="38"/>
        <v>0</v>
      </c>
      <c r="C92" s="286" t="str">
        <f>VLOOKUP(E92,员工信息4!C:D,2,0)</f>
        <v>张士美</v>
      </c>
      <c r="D92" s="102" t="str">
        <f t="shared" si="52"/>
        <v>一致</v>
      </c>
      <c r="E92" s="288" t="str">
        <f>INDEX(员工信息4!C:C,MATCH('12部门提供工资附表主表'!I92,员工信息4!F:F,0))</f>
        <v>8892</v>
      </c>
      <c r="F92" s="289" t="str">
        <f>IFERROR(VLOOKUP('12部门提供工资附表主表'!E92,员工信息4!C:G,5,0),"")</f>
        <v>线束车间</v>
      </c>
      <c r="G92" s="152" t="s">
        <v>2890</v>
      </c>
      <c r="H92" s="288" t="s">
        <v>2891</v>
      </c>
      <c r="I92" s="500" t="str">
        <f t="shared" si="44"/>
        <v>张士美403</v>
      </c>
      <c r="J92" s="289" t="s">
        <v>745</v>
      </c>
      <c r="K92" s="301"/>
      <c r="L92" s="301"/>
      <c r="M92" s="302">
        <v>40.31</v>
      </c>
      <c r="N92" s="302"/>
      <c r="O92" s="302"/>
      <c r="P92" s="302">
        <v>162.83800545770299</v>
      </c>
      <c r="Q92" s="303">
        <f t="shared" si="33"/>
        <v>6564.0000000000082</v>
      </c>
      <c r="R92" s="302"/>
      <c r="S92" s="316">
        <f t="shared" si="31"/>
        <v>6564.0000000000082</v>
      </c>
      <c r="T92" s="301"/>
      <c r="U92" s="313">
        <f t="shared" si="39"/>
        <v>0</v>
      </c>
      <c r="V92" s="313"/>
      <c r="W92" s="301"/>
      <c r="X92" s="301"/>
      <c r="Y92" s="314">
        <f t="shared" si="37"/>
        <v>6564.0000000000082</v>
      </c>
      <c r="Z92" s="314"/>
      <c r="AA92" s="301"/>
      <c r="AB92" s="301"/>
      <c r="AC92" s="325">
        <f t="shared" si="40"/>
        <v>0</v>
      </c>
      <c r="AD92" s="302">
        <v>0</v>
      </c>
      <c r="AE92" s="302"/>
      <c r="AF92" s="302"/>
      <c r="AG92" s="302"/>
      <c r="AH92" s="302"/>
      <c r="AI92" s="302"/>
      <c r="AJ92" s="302"/>
      <c r="AK92" s="302"/>
      <c r="AL92" s="302"/>
      <c r="AM92" s="302">
        <v>100</v>
      </c>
      <c r="AN92" s="302"/>
      <c r="AO92" s="302"/>
      <c r="AP92" s="302"/>
      <c r="AQ92" s="302"/>
      <c r="AR92" s="302"/>
      <c r="AS92" s="299"/>
      <c r="AT92" s="299">
        <f t="shared" si="41"/>
        <v>0</v>
      </c>
      <c r="AU92" s="303">
        <f t="shared" si="42"/>
        <v>100</v>
      </c>
      <c r="AV92" s="329">
        <f t="shared" si="43"/>
        <v>6664.0000000000082</v>
      </c>
      <c r="AW92" s="297"/>
      <c r="AX92" s="297">
        <v>517.5</v>
      </c>
      <c r="AY92" s="301"/>
      <c r="AZ92" s="301"/>
      <c r="BA92" s="301"/>
      <c r="BB92" s="330"/>
      <c r="BC92" s="297"/>
      <c r="BD92" s="301"/>
      <c r="BE92" s="300">
        <f t="shared" si="36"/>
        <v>6146.5000000000082</v>
      </c>
      <c r="BF92" s="297">
        <f>VLOOKUP(E92,[6]工资发放表!$D$1:$X$65536,21,0)</f>
        <v>0</v>
      </c>
      <c r="BG92" s="337">
        <f t="shared" si="32"/>
        <v>6146.5000000000082</v>
      </c>
      <c r="BH92" s="300">
        <f>IFERROR(VLOOKUP('12部门提供工资附表主表'!E92,工时对!A:E,5,0),0)</f>
        <v>40.31</v>
      </c>
      <c r="BI92" s="336">
        <f>VLOOKUP(E92,金蝶!D:AC,26,0)</f>
        <v>8.1854523159563541E-12</v>
      </c>
      <c r="BJ92" s="281">
        <f>VLOOKUP(E92,金蝶!D:S,16,0)</f>
        <v>6664</v>
      </c>
      <c r="BK92" s="281">
        <f t="shared" si="45"/>
        <v>8.1854523159563541E-12</v>
      </c>
      <c r="BL92" s="281">
        <f>VLOOKUP(E92,金蝶!D:Z,23,0)</f>
        <v>6146.5</v>
      </c>
      <c r="BM92" s="281">
        <f t="shared" si="46"/>
        <v>8.1854523159563541E-12</v>
      </c>
      <c r="BN92" s="281">
        <f>VLOOKUP(E92,金蝶!D:Z,17,0)</f>
        <v>0</v>
      </c>
      <c r="BO92" s="339">
        <f t="shared" si="47"/>
        <v>0</v>
      </c>
      <c r="BP92" s="281">
        <f>VLOOKUP(E92,金蝶!D:Z,18,0)</f>
        <v>517.5</v>
      </c>
      <c r="BQ92" s="531">
        <f t="shared" si="48"/>
        <v>0</v>
      </c>
      <c r="BR92" s="281">
        <f>VLOOKUP(E92,金蝶!D:Z,19,0)</f>
        <v>0</v>
      </c>
      <c r="BS92" s="340">
        <f t="shared" si="49"/>
        <v>0</v>
      </c>
      <c r="BT92" s="281">
        <f>VLOOKUP(E92,金蝶!D:Z,20,0)</f>
        <v>0</v>
      </c>
      <c r="BU92" s="281">
        <f t="shared" si="50"/>
        <v>0</v>
      </c>
      <c r="BV92" s="281">
        <f>VLOOKUP(E92,金蝶!D:Z,21,0)</f>
        <v>0</v>
      </c>
      <c r="BW92" s="339">
        <f t="shared" si="51"/>
        <v>0</v>
      </c>
      <c r="BX92" s="768">
        <f>IFERROR(VLOOKUP(G92,无加班费!A:B,2,0),0)</f>
        <v>0</v>
      </c>
    </row>
    <row r="93" spans="1:76" hidden="1">
      <c r="A93" s="516" t="s">
        <v>4581</v>
      </c>
      <c r="B93" s="285">
        <f t="shared" si="38"/>
        <v>0</v>
      </c>
      <c r="C93" s="286" t="str">
        <f>VLOOKUP(E93,员工信息4!C:D,2,0)</f>
        <v>马绪苹</v>
      </c>
      <c r="D93" s="102" t="str">
        <f t="shared" si="52"/>
        <v>一致</v>
      </c>
      <c r="E93" s="288" t="str">
        <f>INDEX(员工信息4!C:C,MATCH('12部门提供工资附表主表'!I93,员工信息4!F:F,0))</f>
        <v>8264</v>
      </c>
      <c r="F93" s="289" t="str">
        <f>IFERROR(VLOOKUP('12部门提供工资附表主表'!E93,员工信息4!C:G,5,0),"")</f>
        <v>线束车间</v>
      </c>
      <c r="G93" s="152" t="s">
        <v>1625</v>
      </c>
      <c r="H93" s="288" t="s">
        <v>1626</v>
      </c>
      <c r="I93" s="500" t="str">
        <f t="shared" si="44"/>
        <v>马绪苹409</v>
      </c>
      <c r="J93" s="289" t="s">
        <v>745</v>
      </c>
      <c r="K93" s="301"/>
      <c r="L93" s="301"/>
      <c r="M93" s="302">
        <v>39.94</v>
      </c>
      <c r="N93" s="302"/>
      <c r="O93" s="302"/>
      <c r="P93" s="302">
        <v>167.75162744116199</v>
      </c>
      <c r="Q93" s="303">
        <f t="shared" si="33"/>
        <v>6700.0000000000091</v>
      </c>
      <c r="R93" s="302"/>
      <c r="S93" s="316">
        <f t="shared" si="31"/>
        <v>6700.0000000000091</v>
      </c>
      <c r="T93" s="301"/>
      <c r="U93" s="313">
        <f t="shared" si="39"/>
        <v>0</v>
      </c>
      <c r="V93" s="313"/>
      <c r="W93" s="301"/>
      <c r="X93" s="301"/>
      <c r="Y93" s="314">
        <f t="shared" si="37"/>
        <v>6700.0000000000091</v>
      </c>
      <c r="Z93" s="314"/>
      <c r="AA93" s="301"/>
      <c r="AB93" s="301"/>
      <c r="AC93" s="325">
        <f t="shared" si="40"/>
        <v>0</v>
      </c>
      <c r="AD93" s="302">
        <v>20</v>
      </c>
      <c r="AE93" s="302"/>
      <c r="AF93" s="302"/>
      <c r="AG93" s="302"/>
      <c r="AH93" s="302"/>
      <c r="AI93" s="302"/>
      <c r="AJ93" s="302"/>
      <c r="AK93" s="302"/>
      <c r="AL93" s="302"/>
      <c r="AM93" s="302">
        <v>200</v>
      </c>
      <c r="AN93" s="302"/>
      <c r="AO93" s="302"/>
      <c r="AP93" s="302">
        <v>28</v>
      </c>
      <c r="AQ93" s="302"/>
      <c r="AR93" s="302"/>
      <c r="AS93" s="299"/>
      <c r="AT93" s="299">
        <f t="shared" si="41"/>
        <v>28</v>
      </c>
      <c r="AU93" s="303">
        <f t="shared" si="42"/>
        <v>220</v>
      </c>
      <c r="AV93" s="329">
        <f t="shared" si="43"/>
        <v>6892.0000000000091</v>
      </c>
      <c r="AW93" s="297"/>
      <c r="AX93" s="297">
        <v>517.5</v>
      </c>
      <c r="AY93" s="301"/>
      <c r="AZ93" s="301"/>
      <c r="BA93" s="301"/>
      <c r="BB93" s="330"/>
      <c r="BC93" s="297"/>
      <c r="BD93" s="301"/>
      <c r="BE93" s="300">
        <f t="shared" si="36"/>
        <v>6374.5000000000091</v>
      </c>
      <c r="BF93" s="297">
        <f>VLOOKUP(E93,[6]工资发放表!$D$1:$X$65536,21,0)</f>
        <v>41.24</v>
      </c>
      <c r="BG93" s="337">
        <f t="shared" si="32"/>
        <v>6333.2600000000093</v>
      </c>
      <c r="BH93" s="300">
        <f>IFERROR(VLOOKUP('12部门提供工资附表主表'!E93,工时对!A:E,5,0),0)</f>
        <v>39.94</v>
      </c>
      <c r="BI93" s="336">
        <f>VLOOKUP(E93,金蝶!D:AC,26,0)</f>
        <v>9.0949470177292824E-12</v>
      </c>
      <c r="BJ93" s="281">
        <f>VLOOKUP(E93,金蝶!D:S,16,0)</f>
        <v>6892</v>
      </c>
      <c r="BK93" s="281">
        <f t="shared" si="45"/>
        <v>9.0949470177292824E-12</v>
      </c>
      <c r="BL93" s="281">
        <f>VLOOKUP(E93,金蝶!D:Z,23,0)</f>
        <v>6333.26</v>
      </c>
      <c r="BM93" s="281">
        <f t="shared" si="46"/>
        <v>9.0949470177292824E-12</v>
      </c>
      <c r="BN93" s="281">
        <f>VLOOKUP(E93,金蝶!D:Z,17,0)</f>
        <v>0</v>
      </c>
      <c r="BO93" s="339">
        <f t="shared" si="47"/>
        <v>0</v>
      </c>
      <c r="BP93" s="281">
        <f>VLOOKUP(E93,金蝶!D:Z,18,0)</f>
        <v>517.5</v>
      </c>
      <c r="BQ93" s="531">
        <f t="shared" si="48"/>
        <v>0</v>
      </c>
      <c r="BR93" s="281">
        <f>VLOOKUP(E93,金蝶!D:Z,19,0)</f>
        <v>0</v>
      </c>
      <c r="BS93" s="340">
        <f t="shared" si="49"/>
        <v>0</v>
      </c>
      <c r="BT93" s="281">
        <f>VLOOKUP(E93,金蝶!D:Z,20,0)</f>
        <v>0</v>
      </c>
      <c r="BU93" s="281">
        <f t="shared" si="50"/>
        <v>0</v>
      </c>
      <c r="BV93" s="281">
        <f>VLOOKUP(E93,金蝶!D:Z,21,0)</f>
        <v>41.24</v>
      </c>
      <c r="BW93" s="339">
        <f t="shared" si="51"/>
        <v>0</v>
      </c>
      <c r="BX93" s="768">
        <f>IFERROR(VLOOKUP(G93,无加班费!A:B,2,0),0)</f>
        <v>0</v>
      </c>
    </row>
    <row r="94" spans="1:76" hidden="1">
      <c r="A94" s="516" t="s">
        <v>3474</v>
      </c>
      <c r="B94" s="285">
        <f t="shared" si="38"/>
        <v>0</v>
      </c>
      <c r="C94" s="286" t="str">
        <f>VLOOKUP(E94,员工信息4!C:D,2,0)</f>
        <v>胡红梅</v>
      </c>
      <c r="D94" s="102" t="str">
        <f t="shared" si="52"/>
        <v>一致</v>
      </c>
      <c r="E94" s="288" t="str">
        <f>INDEX(员工信息4!C:C,MATCH('12部门提供工资附表主表'!I94,员工信息4!F:F,0))</f>
        <v>2150</v>
      </c>
      <c r="F94" s="289" t="str">
        <f>IFERROR(VLOOKUP('12部门提供工资附表主表'!E94,员工信息4!C:G,5,0),"")</f>
        <v>线束车间</v>
      </c>
      <c r="G94" s="152" t="s">
        <v>1426</v>
      </c>
      <c r="H94" s="288" t="s">
        <v>1427</v>
      </c>
      <c r="I94" s="500" t="str">
        <f t="shared" si="44"/>
        <v>胡红梅414</v>
      </c>
      <c r="J94" s="289" t="s">
        <v>745</v>
      </c>
      <c r="K94" s="301"/>
      <c r="L94" s="301"/>
      <c r="M94" s="302">
        <v>8.94</v>
      </c>
      <c r="N94" s="302"/>
      <c r="O94" s="302"/>
      <c r="P94" s="302">
        <v>173.37807606263999</v>
      </c>
      <c r="Q94" s="303">
        <f t="shared" si="33"/>
        <v>1550.0000000000014</v>
      </c>
      <c r="R94" s="302"/>
      <c r="S94" s="316">
        <f t="shared" si="31"/>
        <v>1550.0000000000014</v>
      </c>
      <c r="T94" s="301"/>
      <c r="U94" s="313">
        <f t="shared" si="39"/>
        <v>0</v>
      </c>
      <c r="V94" s="313"/>
      <c r="W94" s="301"/>
      <c r="X94" s="301"/>
      <c r="Y94" s="314">
        <f t="shared" si="37"/>
        <v>1550.0000000000014</v>
      </c>
      <c r="Z94" s="314"/>
      <c r="AA94" s="301"/>
      <c r="AB94" s="301"/>
      <c r="AC94" s="325">
        <f t="shared" si="40"/>
        <v>0</v>
      </c>
      <c r="AD94" s="302">
        <v>40</v>
      </c>
      <c r="AE94" s="302"/>
      <c r="AF94" s="302"/>
      <c r="AG94" s="302"/>
      <c r="AH94" s="302"/>
      <c r="AI94" s="302"/>
      <c r="AJ94" s="302"/>
      <c r="AK94" s="302"/>
      <c r="AL94" s="302"/>
      <c r="AM94" s="302">
        <v>0</v>
      </c>
      <c r="AN94" s="302"/>
      <c r="AO94" s="302"/>
      <c r="AP94" s="302"/>
      <c r="AQ94" s="302"/>
      <c r="AR94" s="302"/>
      <c r="AS94" s="299"/>
      <c r="AT94" s="299">
        <f t="shared" si="41"/>
        <v>0</v>
      </c>
      <c r="AU94" s="303">
        <f t="shared" si="42"/>
        <v>40</v>
      </c>
      <c r="AV94" s="329">
        <f t="shared" si="43"/>
        <v>1590.0000000000014</v>
      </c>
      <c r="AW94" s="297"/>
      <c r="AX94" s="297">
        <v>517.5</v>
      </c>
      <c r="AY94" s="301"/>
      <c r="AZ94" s="301"/>
      <c r="BA94" s="301"/>
      <c r="BB94" s="330"/>
      <c r="BC94" s="297"/>
      <c r="BD94" s="301"/>
      <c r="BE94" s="300">
        <f t="shared" si="36"/>
        <v>1072.5000000000014</v>
      </c>
      <c r="BF94" s="297">
        <f>VLOOKUP(E94,[6]工资发放表!$D$1:$X$65536,21,0)</f>
        <v>0</v>
      </c>
      <c r="BG94" s="337">
        <f t="shared" si="32"/>
        <v>1072.5000000000014</v>
      </c>
      <c r="BH94" s="300">
        <f>IFERROR(VLOOKUP('12部门提供工资附表主表'!E94,工时对!A:E,5,0),0)</f>
        <v>8.94</v>
      </c>
      <c r="BI94" s="336">
        <f>VLOOKUP(E94,金蝶!D:AC,26,0)</f>
        <v>0</v>
      </c>
      <c r="BJ94" s="281">
        <f>VLOOKUP(E94,金蝶!D:S,16,0)</f>
        <v>1590</v>
      </c>
      <c r="BK94" s="281">
        <f t="shared" si="45"/>
        <v>0</v>
      </c>
      <c r="BL94" s="281">
        <f>VLOOKUP(E94,金蝶!D:Z,23,0)</f>
        <v>1072.5</v>
      </c>
      <c r="BM94" s="281">
        <f t="shared" si="46"/>
        <v>0</v>
      </c>
      <c r="BN94" s="281">
        <f>VLOOKUP(E94,金蝶!D:Z,17,0)</f>
        <v>0</v>
      </c>
      <c r="BO94" s="339">
        <f t="shared" si="47"/>
        <v>0</v>
      </c>
      <c r="BP94" s="281">
        <f>VLOOKUP(E94,金蝶!D:Z,18,0)</f>
        <v>517.5</v>
      </c>
      <c r="BQ94" s="531">
        <f t="shared" si="48"/>
        <v>0</v>
      </c>
      <c r="BR94" s="281">
        <f>VLOOKUP(E94,金蝶!D:Z,19,0)</f>
        <v>0</v>
      </c>
      <c r="BS94" s="340">
        <f t="shared" si="49"/>
        <v>0</v>
      </c>
      <c r="BT94" s="281">
        <f>VLOOKUP(E94,金蝶!D:Z,20,0)</f>
        <v>0</v>
      </c>
      <c r="BU94" s="281">
        <f t="shared" si="50"/>
        <v>0</v>
      </c>
      <c r="BV94" s="281">
        <f>VLOOKUP(E94,金蝶!D:Z,21,0)</f>
        <v>0</v>
      </c>
      <c r="BW94" s="339">
        <f t="shared" si="51"/>
        <v>0</v>
      </c>
      <c r="BX94" s="768">
        <f>IFERROR(VLOOKUP(G94,无加班费!A:B,2,0),0)</f>
        <v>0</v>
      </c>
    </row>
    <row r="95" spans="1:76" hidden="1">
      <c r="A95" s="516" t="s">
        <v>683</v>
      </c>
      <c r="B95" s="285">
        <f t="shared" si="38"/>
        <v>0</v>
      </c>
      <c r="C95" s="286" t="str">
        <f>VLOOKUP(E95,员工信息4!C:D,2,0)</f>
        <v>路家云</v>
      </c>
      <c r="D95" s="102" t="str">
        <f t="shared" si="52"/>
        <v>一致</v>
      </c>
      <c r="E95" s="288" t="str">
        <f>INDEX(员工信息4!C:C,MATCH('12部门提供工资附表主表'!I95,员工信息4!F:F,0))</f>
        <v>8977</v>
      </c>
      <c r="F95" s="289" t="str">
        <f>IFERROR(VLOOKUP('12部门提供工资附表主表'!E95,员工信息4!C:G,5,0),"")</f>
        <v>线束车间</v>
      </c>
      <c r="G95" s="152" t="s">
        <v>3170</v>
      </c>
      <c r="H95" s="288" t="s">
        <v>3171</v>
      </c>
      <c r="I95" s="500" t="str">
        <f t="shared" si="44"/>
        <v>路家云415</v>
      </c>
      <c r="J95" s="289" t="s">
        <v>745</v>
      </c>
      <c r="K95" s="301"/>
      <c r="L95" s="301"/>
      <c r="M95" s="302">
        <v>42.88</v>
      </c>
      <c r="N95" s="302"/>
      <c r="O95" s="302"/>
      <c r="P95" s="302">
        <v>153.91791044776099</v>
      </c>
      <c r="Q95" s="303">
        <f t="shared" si="33"/>
        <v>6599.9999999999918</v>
      </c>
      <c r="R95" s="302"/>
      <c r="S95" s="316">
        <f t="shared" si="31"/>
        <v>6599.9999999999918</v>
      </c>
      <c r="T95" s="301"/>
      <c r="U95" s="313">
        <f t="shared" si="39"/>
        <v>0</v>
      </c>
      <c r="V95" s="313"/>
      <c r="W95" s="301"/>
      <c r="X95" s="301"/>
      <c r="Y95" s="314">
        <f t="shared" si="37"/>
        <v>6599.9999999999918</v>
      </c>
      <c r="Z95" s="314"/>
      <c r="AA95" s="301"/>
      <c r="AB95" s="301"/>
      <c r="AC95" s="325">
        <f t="shared" si="40"/>
        <v>0</v>
      </c>
      <c r="AD95" s="302">
        <v>0</v>
      </c>
      <c r="AE95" s="302"/>
      <c r="AF95" s="302"/>
      <c r="AG95" s="302"/>
      <c r="AH95" s="302"/>
      <c r="AI95" s="302"/>
      <c r="AJ95" s="302"/>
      <c r="AK95" s="302"/>
      <c r="AL95" s="302"/>
      <c r="AM95" s="302">
        <v>100</v>
      </c>
      <c r="AN95" s="302"/>
      <c r="AO95" s="302"/>
      <c r="AP95" s="302"/>
      <c r="AQ95" s="302"/>
      <c r="AR95" s="302"/>
      <c r="AS95" s="299"/>
      <c r="AT95" s="299">
        <f t="shared" si="41"/>
        <v>0</v>
      </c>
      <c r="AU95" s="303">
        <f t="shared" si="42"/>
        <v>100</v>
      </c>
      <c r="AV95" s="329">
        <f t="shared" si="43"/>
        <v>6699.9999999999918</v>
      </c>
      <c r="AW95" s="297"/>
      <c r="AX95" s="297">
        <v>517.5</v>
      </c>
      <c r="AY95" s="301"/>
      <c r="AZ95" s="301"/>
      <c r="BA95" s="301"/>
      <c r="BB95" s="330"/>
      <c r="BC95" s="297"/>
      <c r="BD95" s="301"/>
      <c r="BE95" s="300">
        <f t="shared" si="36"/>
        <v>6182.4999999999918</v>
      </c>
      <c r="BF95" s="297">
        <f>VLOOKUP(E95,[6]工资发放表!$D$1:$X$65536,21,0)</f>
        <v>0</v>
      </c>
      <c r="BG95" s="337">
        <f t="shared" si="32"/>
        <v>6182.4999999999918</v>
      </c>
      <c r="BH95" s="300">
        <f>IFERROR(VLOOKUP('12部门提供工资附表主表'!E95,工时对!A:E,5,0),0)</f>
        <v>42.88</v>
      </c>
      <c r="BI95" s="336">
        <f>VLOOKUP(E95,金蝶!D:AC,26,0)</f>
        <v>-8.1854523159563541E-12</v>
      </c>
      <c r="BJ95" s="281">
        <f>VLOOKUP(E95,金蝶!D:S,16,0)</f>
        <v>6700</v>
      </c>
      <c r="BK95" s="281">
        <f t="shared" si="45"/>
        <v>-8.1854523159563541E-12</v>
      </c>
      <c r="BL95" s="281">
        <f>VLOOKUP(E95,金蝶!D:Z,23,0)</f>
        <v>6182.5</v>
      </c>
      <c r="BM95" s="281">
        <f t="shared" si="46"/>
        <v>-8.1854523159563541E-12</v>
      </c>
      <c r="BN95" s="281">
        <f>VLOOKUP(E95,金蝶!D:Z,17,0)</f>
        <v>0</v>
      </c>
      <c r="BO95" s="339">
        <f t="shared" si="47"/>
        <v>0</v>
      </c>
      <c r="BP95" s="281">
        <f>VLOOKUP(E95,金蝶!D:Z,18,0)</f>
        <v>517.5</v>
      </c>
      <c r="BQ95" s="531">
        <f t="shared" si="48"/>
        <v>0</v>
      </c>
      <c r="BR95" s="281">
        <f>VLOOKUP(E95,金蝶!D:Z,19,0)</f>
        <v>0</v>
      </c>
      <c r="BS95" s="340">
        <f t="shared" si="49"/>
        <v>0</v>
      </c>
      <c r="BT95" s="281">
        <f>VLOOKUP(E95,金蝶!D:Z,20,0)</f>
        <v>0</v>
      </c>
      <c r="BU95" s="281">
        <f t="shared" si="50"/>
        <v>0</v>
      </c>
      <c r="BV95" s="281">
        <f>VLOOKUP(E95,金蝶!D:Z,21,0)</f>
        <v>0</v>
      </c>
      <c r="BW95" s="339">
        <f t="shared" si="51"/>
        <v>0</v>
      </c>
      <c r="BX95" s="768">
        <f>IFERROR(VLOOKUP(G95,无加班费!A:B,2,0),0)</f>
        <v>0</v>
      </c>
    </row>
    <row r="96" spans="1:76" hidden="1">
      <c r="A96" s="516" t="s">
        <v>1537</v>
      </c>
      <c r="B96" s="285">
        <f t="shared" si="38"/>
        <v>0</v>
      </c>
      <c r="C96" s="286" t="str">
        <f>VLOOKUP(E96,员工信息4!C:D,2,0)</f>
        <v>陈恩群</v>
      </c>
      <c r="D96" s="102" t="str">
        <f t="shared" si="52"/>
        <v>一致</v>
      </c>
      <c r="E96" s="288" t="str">
        <f>INDEX(员工信息4!C:C,MATCH('12部门提供工资附表主表'!I96,员工信息4!F:F,0))</f>
        <v>2161</v>
      </c>
      <c r="F96" s="289" t="str">
        <f>IFERROR(VLOOKUP('12部门提供工资附表主表'!E96,员工信息4!C:G,5,0),"")</f>
        <v>线束车间</v>
      </c>
      <c r="G96" s="152" t="s">
        <v>1431</v>
      </c>
      <c r="H96" s="288" t="s">
        <v>1432</v>
      </c>
      <c r="I96" s="500" t="str">
        <f t="shared" si="44"/>
        <v>陈恩群417</v>
      </c>
      <c r="J96" s="289" t="s">
        <v>745</v>
      </c>
      <c r="K96" s="301"/>
      <c r="L96" s="301"/>
      <c r="M96" s="302">
        <v>42.25</v>
      </c>
      <c r="N96" s="302"/>
      <c r="O96" s="302"/>
      <c r="P96" s="302">
        <v>160.757396449704</v>
      </c>
      <c r="Q96" s="303">
        <f t="shared" si="33"/>
        <v>6791.9999999999945</v>
      </c>
      <c r="R96" s="302"/>
      <c r="S96" s="316">
        <f t="shared" si="31"/>
        <v>6791.9999999999945</v>
      </c>
      <c r="T96" s="301"/>
      <c r="U96" s="313">
        <f t="shared" si="39"/>
        <v>0</v>
      </c>
      <c r="V96" s="313"/>
      <c r="W96" s="301"/>
      <c r="X96" s="301"/>
      <c r="Y96" s="314">
        <f t="shared" si="37"/>
        <v>6791.9999999999945</v>
      </c>
      <c r="Z96" s="314"/>
      <c r="AA96" s="301"/>
      <c r="AB96" s="301"/>
      <c r="AC96" s="325">
        <f t="shared" si="40"/>
        <v>0</v>
      </c>
      <c r="AD96" s="302">
        <v>160</v>
      </c>
      <c r="AE96" s="302"/>
      <c r="AF96" s="302"/>
      <c r="AG96" s="302"/>
      <c r="AH96" s="302"/>
      <c r="AI96" s="302"/>
      <c r="AJ96" s="302"/>
      <c r="AK96" s="302"/>
      <c r="AL96" s="302"/>
      <c r="AM96" s="302">
        <v>200</v>
      </c>
      <c r="AN96" s="302"/>
      <c r="AO96" s="302"/>
      <c r="AP96" s="302">
        <v>2</v>
      </c>
      <c r="AQ96" s="302"/>
      <c r="AR96" s="302"/>
      <c r="AS96" s="299"/>
      <c r="AT96" s="299">
        <f t="shared" si="41"/>
        <v>2</v>
      </c>
      <c r="AU96" s="303">
        <f t="shared" si="42"/>
        <v>360</v>
      </c>
      <c r="AV96" s="329">
        <f t="shared" si="43"/>
        <v>7149.9999999999945</v>
      </c>
      <c r="AW96" s="297"/>
      <c r="AX96" s="297">
        <v>517.5</v>
      </c>
      <c r="AY96" s="301"/>
      <c r="AZ96" s="301"/>
      <c r="BA96" s="301"/>
      <c r="BB96" s="330"/>
      <c r="BC96" s="297"/>
      <c r="BD96" s="301"/>
      <c r="BE96" s="300">
        <f t="shared" si="36"/>
        <v>6632.4999999999945</v>
      </c>
      <c r="BF96" s="297">
        <f>VLOOKUP(E96,[6]工资发放表!$D$1:$X$65536,21,0)</f>
        <v>48.97</v>
      </c>
      <c r="BG96" s="337">
        <f t="shared" si="32"/>
        <v>6583.5299999999943</v>
      </c>
      <c r="BH96" s="300">
        <f>IFERROR(VLOOKUP('12部门提供工资附表主表'!E96,工时对!A:E,5,0),0)</f>
        <v>42.25</v>
      </c>
      <c r="BI96" s="336">
        <f>VLOOKUP(E96,金蝶!D:AC,26,0)</f>
        <v>0</v>
      </c>
      <c r="BJ96" s="281">
        <f>VLOOKUP(E96,金蝶!D:S,16,0)</f>
        <v>7150</v>
      </c>
      <c r="BK96" s="281">
        <f t="shared" si="45"/>
        <v>0</v>
      </c>
      <c r="BL96" s="281">
        <f>VLOOKUP(E96,金蝶!D:Z,23,0)</f>
        <v>6583.53</v>
      </c>
      <c r="BM96" s="281">
        <f t="shared" si="46"/>
        <v>0</v>
      </c>
      <c r="BN96" s="281">
        <f>VLOOKUP(E96,金蝶!D:Z,17,0)</f>
        <v>0</v>
      </c>
      <c r="BO96" s="339">
        <f t="shared" si="47"/>
        <v>0</v>
      </c>
      <c r="BP96" s="281">
        <f>VLOOKUP(E96,金蝶!D:Z,18,0)</f>
        <v>517.5</v>
      </c>
      <c r="BQ96" s="531">
        <f t="shared" si="48"/>
        <v>0</v>
      </c>
      <c r="BR96" s="281">
        <f>VLOOKUP(E96,金蝶!D:Z,19,0)</f>
        <v>0</v>
      </c>
      <c r="BS96" s="340">
        <f t="shared" si="49"/>
        <v>0</v>
      </c>
      <c r="BT96" s="281">
        <f>VLOOKUP(E96,金蝶!D:Z,20,0)</f>
        <v>0</v>
      </c>
      <c r="BU96" s="281">
        <f t="shared" si="50"/>
        <v>0</v>
      </c>
      <c r="BV96" s="281">
        <f>VLOOKUP(E96,金蝶!D:Z,21,0)</f>
        <v>48.97</v>
      </c>
      <c r="BW96" s="339">
        <f t="shared" si="51"/>
        <v>0</v>
      </c>
      <c r="BX96" s="768">
        <f>IFERROR(VLOOKUP(G96,无加班费!A:B,2,0),0)</f>
        <v>0</v>
      </c>
    </row>
    <row r="97" spans="1:76" hidden="1">
      <c r="A97" s="516" t="s">
        <v>2162</v>
      </c>
      <c r="B97" s="285">
        <f t="shared" si="38"/>
        <v>0</v>
      </c>
      <c r="C97" s="286" t="str">
        <f>VLOOKUP(E97,员工信息4!C:D,2,0)</f>
        <v>田金芝</v>
      </c>
      <c r="D97" s="291" t="str">
        <f t="shared" si="52"/>
        <v>一致</v>
      </c>
      <c r="E97" s="288" t="str">
        <f>INDEX(员工信息4!C:C,MATCH('12部门提供工资附表主表'!I97,员工信息4!F:F,0))</f>
        <v>2517</v>
      </c>
      <c r="F97" s="289" t="str">
        <f>IFERROR(VLOOKUP('12部门提供工资附表主表'!E97,员工信息4!C:G,5,0),"")</f>
        <v>线束车间</v>
      </c>
      <c r="G97" s="152" t="s">
        <v>1531</v>
      </c>
      <c r="H97" s="288" t="s">
        <v>1532</v>
      </c>
      <c r="I97" s="500" t="str">
        <f t="shared" si="44"/>
        <v>田金芝418</v>
      </c>
      <c r="J97" s="289" t="s">
        <v>745</v>
      </c>
      <c r="K97" s="301"/>
      <c r="L97" s="301"/>
      <c r="M97" s="302">
        <v>38.06</v>
      </c>
      <c r="N97" s="302"/>
      <c r="O97" s="302"/>
      <c r="P97" s="302">
        <v>153.78349973725699</v>
      </c>
      <c r="Q97" s="303">
        <f t="shared" si="33"/>
        <v>5853.0000000000009</v>
      </c>
      <c r="R97" s="302"/>
      <c r="S97" s="316">
        <f t="shared" si="31"/>
        <v>5853.0000000000009</v>
      </c>
      <c r="T97" s="301"/>
      <c r="U97" s="313">
        <f t="shared" si="39"/>
        <v>0</v>
      </c>
      <c r="V97" s="313"/>
      <c r="W97" s="301"/>
      <c r="X97" s="301"/>
      <c r="Y97" s="314">
        <f t="shared" si="37"/>
        <v>5853.0000000000009</v>
      </c>
      <c r="Z97" s="314"/>
      <c r="AA97" s="301"/>
      <c r="AB97" s="301"/>
      <c r="AC97" s="325">
        <f t="shared" si="40"/>
        <v>0</v>
      </c>
      <c r="AD97" s="302">
        <v>100</v>
      </c>
      <c r="AE97" s="302"/>
      <c r="AF97" s="302"/>
      <c r="AG97" s="302"/>
      <c r="AH97" s="302"/>
      <c r="AI97" s="302"/>
      <c r="AJ97" s="302"/>
      <c r="AK97" s="302"/>
      <c r="AL97" s="302"/>
      <c r="AM97" s="302">
        <v>200</v>
      </c>
      <c r="AN97" s="302"/>
      <c r="AO97" s="302"/>
      <c r="AP97" s="302"/>
      <c r="AQ97" s="302"/>
      <c r="AR97" s="302"/>
      <c r="AS97" s="299"/>
      <c r="AT97" s="299">
        <f t="shared" si="41"/>
        <v>0</v>
      </c>
      <c r="AU97" s="303">
        <f t="shared" si="42"/>
        <v>300</v>
      </c>
      <c r="AV97" s="329">
        <f t="shared" si="43"/>
        <v>6153.0000000000009</v>
      </c>
      <c r="AW97" s="297"/>
      <c r="AX97" s="297">
        <v>517.5</v>
      </c>
      <c r="AY97" s="301"/>
      <c r="AZ97" s="301"/>
      <c r="BA97" s="301"/>
      <c r="BB97" s="330"/>
      <c r="BC97" s="297">
        <v>10</v>
      </c>
      <c r="BD97" s="301"/>
      <c r="BE97" s="300">
        <f t="shared" si="36"/>
        <v>5635.5000000000009</v>
      </c>
      <c r="BF97" s="297">
        <f>VLOOKUP(E97,[6]工资发放表!$D$1:$X$65536,21,0)</f>
        <v>0</v>
      </c>
      <c r="BG97" s="337">
        <f t="shared" si="32"/>
        <v>5625.5000000000009</v>
      </c>
      <c r="BH97" s="300">
        <f>IFERROR(VLOOKUP('12部门提供工资附表主表'!E97,工时对!A:E,5,0),0)</f>
        <v>38.06</v>
      </c>
      <c r="BI97" s="336">
        <f>VLOOKUP(E97,金蝶!D:AC,26,0)</f>
        <v>0</v>
      </c>
      <c r="BJ97" s="281">
        <f>VLOOKUP(E97,金蝶!D:S,16,0)</f>
        <v>6153</v>
      </c>
      <c r="BK97" s="281">
        <f t="shared" si="45"/>
        <v>0</v>
      </c>
      <c r="BL97" s="281">
        <f>VLOOKUP(E97,金蝶!D:Z,23,0)</f>
        <v>5625.5</v>
      </c>
      <c r="BM97" s="281">
        <f t="shared" si="46"/>
        <v>0</v>
      </c>
      <c r="BN97" s="281">
        <f>VLOOKUP(E97,金蝶!D:Z,17,0)</f>
        <v>0</v>
      </c>
      <c r="BO97" s="339">
        <f t="shared" si="47"/>
        <v>0</v>
      </c>
      <c r="BP97" s="281">
        <f>VLOOKUP(E97,金蝶!D:Z,18,0)</f>
        <v>517.5</v>
      </c>
      <c r="BQ97" s="531">
        <f t="shared" si="48"/>
        <v>0</v>
      </c>
      <c r="BR97" s="281">
        <f>VLOOKUP(E97,金蝶!D:Z,19,0)</f>
        <v>0</v>
      </c>
      <c r="BS97" s="340">
        <f t="shared" si="49"/>
        <v>0</v>
      </c>
      <c r="BT97" s="281">
        <f>VLOOKUP(E97,金蝶!D:Z,20,0)</f>
        <v>10</v>
      </c>
      <c r="BU97" s="281">
        <f t="shared" si="50"/>
        <v>0</v>
      </c>
      <c r="BV97" s="281">
        <f>VLOOKUP(E97,金蝶!D:Z,21,0)</f>
        <v>0</v>
      </c>
      <c r="BW97" s="339">
        <f t="shared" si="51"/>
        <v>0</v>
      </c>
      <c r="BX97" s="768">
        <f>IFERROR(VLOOKUP(G97,无加班费!A:B,2,0),0)</f>
        <v>0</v>
      </c>
    </row>
    <row r="98" spans="1:76" hidden="1">
      <c r="A98" s="516" t="s">
        <v>3040</v>
      </c>
      <c r="B98" s="285">
        <f t="shared" si="38"/>
        <v>0</v>
      </c>
      <c r="C98" s="286" t="str">
        <f>VLOOKUP(E98,员工信息4!C:D,2,0)</f>
        <v>郭景员</v>
      </c>
      <c r="D98" s="102" t="str">
        <f t="shared" ref="D98:D109" si="53">IF(C98=G98,"一致","不一致")</f>
        <v>一致</v>
      </c>
      <c r="E98" s="288" t="str">
        <f>INDEX(员工信息4!C:C,MATCH('12部门提供工资附表主表'!I98,员工信息4!F:F,0))</f>
        <v>3708</v>
      </c>
      <c r="F98" s="289" t="str">
        <f>IFERROR(VLOOKUP('12部门提供工资附表主表'!E98,员工信息4!C:G,5,0),"")</f>
        <v>开线车间</v>
      </c>
      <c r="G98" s="152" t="s">
        <v>1706</v>
      </c>
      <c r="H98" s="288" t="s">
        <v>1707</v>
      </c>
      <c r="I98" s="500" t="str">
        <f t="shared" si="44"/>
        <v>郭景员422</v>
      </c>
      <c r="J98" s="289" t="s">
        <v>745</v>
      </c>
      <c r="K98" s="301"/>
      <c r="L98" s="301"/>
      <c r="M98" s="302">
        <v>34</v>
      </c>
      <c r="N98" s="302"/>
      <c r="O98" s="302"/>
      <c r="P98" s="302">
        <v>168.029411764706</v>
      </c>
      <c r="Q98" s="303">
        <f t="shared" si="33"/>
        <v>5713.0000000000036</v>
      </c>
      <c r="R98" s="302"/>
      <c r="S98" s="316">
        <f t="shared" si="31"/>
        <v>5713.0000000000036</v>
      </c>
      <c r="T98" s="301"/>
      <c r="U98" s="313">
        <f t="shared" si="39"/>
        <v>0</v>
      </c>
      <c r="V98" s="313"/>
      <c r="W98" s="301"/>
      <c r="X98" s="301"/>
      <c r="Y98" s="314">
        <f t="shared" si="37"/>
        <v>5713.0000000000036</v>
      </c>
      <c r="Z98" s="314"/>
      <c r="AA98" s="301"/>
      <c r="AB98" s="301"/>
      <c r="AC98" s="325">
        <f t="shared" si="40"/>
        <v>0</v>
      </c>
      <c r="AD98" s="302">
        <v>120</v>
      </c>
      <c r="AE98" s="302"/>
      <c r="AF98" s="302"/>
      <c r="AG98" s="302"/>
      <c r="AH98" s="302"/>
      <c r="AI98" s="302"/>
      <c r="AJ98" s="302"/>
      <c r="AK98" s="302"/>
      <c r="AL98" s="302"/>
      <c r="AM98" s="302">
        <v>0</v>
      </c>
      <c r="AN98" s="302"/>
      <c r="AO98" s="302"/>
      <c r="AP98" s="302"/>
      <c r="AQ98" s="302"/>
      <c r="AR98" s="302"/>
      <c r="AS98" s="299"/>
      <c r="AT98" s="299">
        <f t="shared" si="41"/>
        <v>0</v>
      </c>
      <c r="AU98" s="303">
        <f t="shared" si="42"/>
        <v>120</v>
      </c>
      <c r="AV98" s="329">
        <f t="shared" si="43"/>
        <v>5833.0000000000036</v>
      </c>
      <c r="AW98" s="297"/>
      <c r="AX98" s="297">
        <v>517.5</v>
      </c>
      <c r="AY98" s="301"/>
      <c r="AZ98" s="301"/>
      <c r="BA98" s="301"/>
      <c r="BB98" s="330"/>
      <c r="BC98" s="297">
        <v>10</v>
      </c>
      <c r="BD98" s="301"/>
      <c r="BE98" s="300">
        <f t="shared" si="36"/>
        <v>5315.5000000000036</v>
      </c>
      <c r="BF98" s="297">
        <f>VLOOKUP(E98,[6]工资发放表!$D$1:$X$65536,21,0)</f>
        <v>0</v>
      </c>
      <c r="BG98" s="337">
        <f t="shared" si="32"/>
        <v>5305.5000000000036</v>
      </c>
      <c r="BH98" s="300">
        <f>IFERROR(VLOOKUP('12部门提供工资附表主表'!E98,工时对!A:E,5,0),0)</f>
        <v>34</v>
      </c>
      <c r="BI98" s="336">
        <f>VLOOKUP(E98,金蝶!D:AC,26,0)</f>
        <v>0</v>
      </c>
      <c r="BJ98" s="281">
        <f>VLOOKUP(E98,金蝶!D:S,16,0)</f>
        <v>5833</v>
      </c>
      <c r="BK98" s="281">
        <f t="shared" si="45"/>
        <v>0</v>
      </c>
      <c r="BL98" s="281">
        <f>VLOOKUP(E98,金蝶!D:Z,23,0)</f>
        <v>5305.5</v>
      </c>
      <c r="BM98" s="281">
        <f t="shared" si="46"/>
        <v>0</v>
      </c>
      <c r="BN98" s="281">
        <f>VLOOKUP(E98,金蝶!D:Z,17,0)</f>
        <v>0</v>
      </c>
      <c r="BO98" s="339">
        <f t="shared" si="47"/>
        <v>0</v>
      </c>
      <c r="BP98" s="281">
        <f>VLOOKUP(E98,金蝶!D:Z,18,0)</f>
        <v>517.5</v>
      </c>
      <c r="BQ98" s="531">
        <f t="shared" si="48"/>
        <v>0</v>
      </c>
      <c r="BR98" s="281">
        <f>VLOOKUP(E98,金蝶!D:Z,19,0)</f>
        <v>0</v>
      </c>
      <c r="BS98" s="340">
        <f t="shared" si="49"/>
        <v>0</v>
      </c>
      <c r="BT98" s="281">
        <f>VLOOKUP(E98,金蝶!D:Z,20,0)</f>
        <v>10</v>
      </c>
      <c r="BU98" s="281">
        <f t="shared" si="50"/>
        <v>0</v>
      </c>
      <c r="BV98" s="281">
        <f>VLOOKUP(E98,金蝶!D:Z,21,0)</f>
        <v>0</v>
      </c>
      <c r="BW98" s="339">
        <f t="shared" si="51"/>
        <v>0</v>
      </c>
      <c r="BX98" s="768">
        <f>IFERROR(VLOOKUP(G98,无加班费!A:B,2,0),0)</f>
        <v>0</v>
      </c>
    </row>
    <row r="99" spans="1:76" hidden="1">
      <c r="A99" s="516" t="s">
        <v>2404</v>
      </c>
      <c r="B99" s="285">
        <f t="shared" si="38"/>
        <v>0</v>
      </c>
      <c r="C99" s="286" t="str">
        <f>VLOOKUP(E99,员工信息4!C:D,2,0)</f>
        <v>王平2</v>
      </c>
      <c r="D99" s="102" t="str">
        <f t="shared" si="53"/>
        <v>一致</v>
      </c>
      <c r="E99" s="288" t="str">
        <f>INDEX(员工信息4!C:C,MATCH('12部门提供工资附表主表'!I99,员工信息4!F:F,0))</f>
        <v>2120</v>
      </c>
      <c r="F99" s="289" t="str">
        <f>IFERROR(VLOOKUP('12部门提供工资附表主表'!E99,员工信息4!C:G,5,0),"")</f>
        <v>线束车间</v>
      </c>
      <c r="G99" s="152" t="s">
        <v>1390</v>
      </c>
      <c r="H99" s="288" t="s">
        <v>1391</v>
      </c>
      <c r="I99" s="500" t="str">
        <f t="shared" si="44"/>
        <v>王平2423</v>
      </c>
      <c r="J99" s="289" t="s">
        <v>745</v>
      </c>
      <c r="K99" s="301"/>
      <c r="L99" s="301"/>
      <c r="M99" s="302">
        <v>41.38</v>
      </c>
      <c r="N99" s="302"/>
      <c r="O99" s="302"/>
      <c r="P99" s="302">
        <v>160.65732237796001</v>
      </c>
      <c r="Q99" s="303">
        <f t="shared" si="33"/>
        <v>6647.9999999999854</v>
      </c>
      <c r="R99" s="302"/>
      <c r="S99" s="316">
        <f t="shared" si="31"/>
        <v>6647.9999999999854</v>
      </c>
      <c r="T99" s="301"/>
      <c r="U99" s="313">
        <f t="shared" si="39"/>
        <v>0</v>
      </c>
      <c r="V99" s="313"/>
      <c r="W99" s="301"/>
      <c r="X99" s="301"/>
      <c r="Y99" s="314">
        <f t="shared" si="37"/>
        <v>6647.9999999999854</v>
      </c>
      <c r="Z99" s="314"/>
      <c r="AA99" s="301"/>
      <c r="AB99" s="301"/>
      <c r="AC99" s="325">
        <f t="shared" si="40"/>
        <v>0</v>
      </c>
      <c r="AD99" s="302">
        <v>60</v>
      </c>
      <c r="AE99" s="302"/>
      <c r="AF99" s="302"/>
      <c r="AG99" s="302"/>
      <c r="AH99" s="302"/>
      <c r="AI99" s="302"/>
      <c r="AJ99" s="302"/>
      <c r="AK99" s="302"/>
      <c r="AL99" s="302"/>
      <c r="AM99" s="302">
        <v>200</v>
      </c>
      <c r="AN99" s="302"/>
      <c r="AO99" s="302"/>
      <c r="AP99" s="302"/>
      <c r="AQ99" s="302"/>
      <c r="AR99" s="302"/>
      <c r="AS99" s="299"/>
      <c r="AT99" s="299">
        <f t="shared" si="41"/>
        <v>0</v>
      </c>
      <c r="AU99" s="303">
        <f t="shared" si="42"/>
        <v>260</v>
      </c>
      <c r="AV99" s="329">
        <f t="shared" si="43"/>
        <v>6907.9999999999854</v>
      </c>
      <c r="AW99" s="297"/>
      <c r="AX99" s="297"/>
      <c r="AY99" s="301"/>
      <c r="AZ99" s="301"/>
      <c r="BA99" s="301"/>
      <c r="BB99" s="330"/>
      <c r="BC99" s="297"/>
      <c r="BD99" s="301"/>
      <c r="BE99" s="300">
        <f t="shared" si="36"/>
        <v>6907.9999999999854</v>
      </c>
      <c r="BF99" s="297">
        <f>VLOOKUP(E99,[6]工资发放表!$D$1:$X$65536,21,0)</f>
        <v>57.24</v>
      </c>
      <c r="BG99" s="337">
        <f t="shared" si="32"/>
        <v>6850.7599999999857</v>
      </c>
      <c r="BH99" s="300">
        <f>IFERROR(VLOOKUP('12部门提供工资附表主表'!E99,工时对!A:E,5,0),0)</f>
        <v>41.38</v>
      </c>
      <c r="BI99" s="336">
        <f>VLOOKUP(E99,金蝶!D:AC,26,0)</f>
        <v>-1.4551915228366852E-11</v>
      </c>
      <c r="BJ99" s="281">
        <f>VLOOKUP(E99,金蝶!D:S,16,0)</f>
        <v>6908</v>
      </c>
      <c r="BK99" s="281">
        <f t="shared" si="45"/>
        <v>-1.4551915228366852E-11</v>
      </c>
      <c r="BL99" s="281">
        <f>VLOOKUP(E99,金蝶!D:Z,23,0)</f>
        <v>6850.76</v>
      </c>
      <c r="BM99" s="281">
        <f t="shared" si="46"/>
        <v>-1.4551915228366852E-11</v>
      </c>
      <c r="BN99" s="281">
        <f>VLOOKUP(E99,金蝶!D:Z,17,0)</f>
        <v>0</v>
      </c>
      <c r="BO99" s="339">
        <f t="shared" si="47"/>
        <v>0</v>
      </c>
      <c r="BP99" s="281">
        <f>VLOOKUP(E99,金蝶!D:Z,18,0)</f>
        <v>0</v>
      </c>
      <c r="BQ99" s="531">
        <f t="shared" si="48"/>
        <v>0</v>
      </c>
      <c r="BR99" s="281">
        <f>VLOOKUP(E99,金蝶!D:Z,19,0)</f>
        <v>0</v>
      </c>
      <c r="BS99" s="340">
        <f t="shared" si="49"/>
        <v>0</v>
      </c>
      <c r="BT99" s="281">
        <f>VLOOKUP(E99,金蝶!D:Z,20,0)</f>
        <v>0</v>
      </c>
      <c r="BU99" s="281">
        <f t="shared" si="50"/>
        <v>0</v>
      </c>
      <c r="BV99" s="281">
        <f>VLOOKUP(E99,金蝶!D:Z,21,0)</f>
        <v>57.24</v>
      </c>
      <c r="BW99" s="339">
        <f t="shared" si="51"/>
        <v>0</v>
      </c>
      <c r="BX99" s="768">
        <f>IFERROR(VLOOKUP(G99,无加班费!A:B,2,0),0)</f>
        <v>0</v>
      </c>
    </row>
    <row r="100" spans="1:76" hidden="1">
      <c r="A100" s="516" t="s">
        <v>1752</v>
      </c>
      <c r="B100" s="285">
        <f t="shared" si="38"/>
        <v>0</v>
      </c>
      <c r="C100" s="286" t="str">
        <f>VLOOKUP(E100,员工信息4!C:D,2,0)</f>
        <v>王燕</v>
      </c>
      <c r="D100" s="102" t="str">
        <f t="shared" si="53"/>
        <v>一致</v>
      </c>
      <c r="E100" s="288" t="str">
        <f>INDEX(员工信息4!C:C,MATCH('12部门提供工资附表主表'!I100,员工信息4!F:F,0))</f>
        <v>8786</v>
      </c>
      <c r="F100" s="289" t="str">
        <f>IFERROR(VLOOKUP('12部门提供工资附表主表'!E100,员工信息4!C:G,5,0),"")</f>
        <v>线束车间</v>
      </c>
      <c r="G100" s="152" t="s">
        <v>2631</v>
      </c>
      <c r="H100" s="288" t="s">
        <v>2632</v>
      </c>
      <c r="I100" s="500" t="str">
        <f t="shared" si="44"/>
        <v>王燕428</v>
      </c>
      <c r="J100" s="289" t="s">
        <v>745</v>
      </c>
      <c r="K100" s="301"/>
      <c r="L100" s="301"/>
      <c r="M100" s="302">
        <v>35.880000000000003</v>
      </c>
      <c r="N100" s="302"/>
      <c r="O100" s="302"/>
      <c r="P100" s="302">
        <v>164.43701226309901</v>
      </c>
      <c r="Q100" s="303">
        <f t="shared" si="33"/>
        <v>5899.9999999999927</v>
      </c>
      <c r="R100" s="302"/>
      <c r="S100" s="316">
        <f t="shared" si="31"/>
        <v>5899.9999999999927</v>
      </c>
      <c r="T100" s="301"/>
      <c r="U100" s="313">
        <f t="shared" si="39"/>
        <v>0</v>
      </c>
      <c r="V100" s="313"/>
      <c r="W100" s="301"/>
      <c r="X100" s="301"/>
      <c r="Y100" s="314">
        <f t="shared" si="37"/>
        <v>5899.9999999999927</v>
      </c>
      <c r="Z100" s="314"/>
      <c r="AA100" s="301"/>
      <c r="AB100" s="301"/>
      <c r="AC100" s="325">
        <f t="shared" si="40"/>
        <v>0</v>
      </c>
      <c r="AD100" s="302">
        <v>0</v>
      </c>
      <c r="AE100" s="302"/>
      <c r="AF100" s="302"/>
      <c r="AG100" s="302"/>
      <c r="AH100" s="302"/>
      <c r="AI100" s="302"/>
      <c r="AJ100" s="302"/>
      <c r="AK100" s="302"/>
      <c r="AL100" s="302"/>
      <c r="AM100" s="302">
        <v>200</v>
      </c>
      <c r="AN100" s="302"/>
      <c r="AO100" s="302"/>
      <c r="AP100" s="302">
        <v>8</v>
      </c>
      <c r="AQ100" s="302"/>
      <c r="AR100" s="302"/>
      <c r="AS100" s="299"/>
      <c r="AT100" s="299">
        <f t="shared" si="41"/>
        <v>8</v>
      </c>
      <c r="AU100" s="303">
        <f t="shared" si="42"/>
        <v>200</v>
      </c>
      <c r="AV100" s="329">
        <f t="shared" si="43"/>
        <v>6091.9999999999927</v>
      </c>
      <c r="AW100" s="297"/>
      <c r="AX100" s="297">
        <v>517.5</v>
      </c>
      <c r="AY100" s="301"/>
      <c r="AZ100" s="301"/>
      <c r="BA100" s="301"/>
      <c r="BB100" s="330"/>
      <c r="BC100" s="297"/>
      <c r="BD100" s="301"/>
      <c r="BE100" s="300">
        <f t="shared" si="36"/>
        <v>5574.4999999999927</v>
      </c>
      <c r="BF100" s="297">
        <f>VLOOKUP(E100,[6]工资发放表!$D$1:$X$65536,21,0)</f>
        <v>0</v>
      </c>
      <c r="BG100" s="337">
        <f t="shared" si="32"/>
        <v>5574.4999999999927</v>
      </c>
      <c r="BH100" s="300">
        <f>IFERROR(VLOOKUP('12部门提供工资附表主表'!E100,工时对!A:E,5,0),0)</f>
        <v>35.880000000000003</v>
      </c>
      <c r="BI100" s="336">
        <f>VLOOKUP(E100,金蝶!D:AC,26,0)</f>
        <v>-7.2759576141834259E-12</v>
      </c>
      <c r="BJ100" s="281">
        <f>VLOOKUP(E100,金蝶!D:S,16,0)</f>
        <v>6092</v>
      </c>
      <c r="BK100" s="281">
        <f t="shared" si="45"/>
        <v>-7.2759576141834259E-12</v>
      </c>
      <c r="BL100" s="281">
        <f>VLOOKUP(E100,金蝶!D:Z,23,0)</f>
        <v>5574.5</v>
      </c>
      <c r="BM100" s="281">
        <f t="shared" si="46"/>
        <v>-7.2759576141834259E-12</v>
      </c>
      <c r="BN100" s="281">
        <f>VLOOKUP(E100,金蝶!D:Z,17,0)</f>
        <v>0</v>
      </c>
      <c r="BO100" s="339">
        <f t="shared" si="47"/>
        <v>0</v>
      </c>
      <c r="BP100" s="281">
        <f>VLOOKUP(E100,金蝶!D:Z,18,0)</f>
        <v>517.5</v>
      </c>
      <c r="BQ100" s="531">
        <f t="shared" si="48"/>
        <v>0</v>
      </c>
      <c r="BR100" s="281">
        <f>VLOOKUP(E100,金蝶!D:Z,19,0)</f>
        <v>0</v>
      </c>
      <c r="BS100" s="340">
        <f t="shared" si="49"/>
        <v>0</v>
      </c>
      <c r="BT100" s="281">
        <f>VLOOKUP(E100,金蝶!D:Z,20,0)</f>
        <v>0</v>
      </c>
      <c r="BU100" s="281">
        <f t="shared" si="50"/>
        <v>0</v>
      </c>
      <c r="BV100" s="281">
        <f>VLOOKUP(E100,金蝶!D:Z,21,0)</f>
        <v>0</v>
      </c>
      <c r="BW100" s="339">
        <f t="shared" si="51"/>
        <v>0</v>
      </c>
      <c r="BX100" s="768">
        <f>IFERROR(VLOOKUP(G100,无加班费!A:B,2,0),0)</f>
        <v>0</v>
      </c>
    </row>
    <row r="101" spans="1:76" hidden="1">
      <c r="A101" s="516" t="s">
        <v>988</v>
      </c>
      <c r="B101" s="285">
        <f t="shared" si="38"/>
        <v>0</v>
      </c>
      <c r="C101" s="286" t="str">
        <f>VLOOKUP(E101,员工信息4!C:D,2,0)</f>
        <v>于利英</v>
      </c>
      <c r="D101" s="102" t="str">
        <f t="shared" si="53"/>
        <v>一致</v>
      </c>
      <c r="E101" s="288" t="str">
        <f>INDEX(员工信息4!C:C,MATCH('12部门提供工资附表主表'!I101,员工信息4!F:F,0))</f>
        <v>3366</v>
      </c>
      <c r="F101" s="289" t="str">
        <f>IFERROR(VLOOKUP('12部门提供工资附表主表'!E101,员工信息4!C:G,5,0),"")</f>
        <v>接插件车间</v>
      </c>
      <c r="G101" s="152" t="s">
        <v>972</v>
      </c>
      <c r="H101" s="288" t="s">
        <v>973</v>
      </c>
      <c r="I101" s="500" t="str">
        <f t="shared" si="44"/>
        <v>于利英433</v>
      </c>
      <c r="J101" s="289" t="s">
        <v>745</v>
      </c>
      <c r="K101" s="301"/>
      <c r="L101" s="301"/>
      <c r="M101" s="302">
        <v>36.75</v>
      </c>
      <c r="N101" s="302"/>
      <c r="O101" s="302"/>
      <c r="P101" s="302">
        <v>155.67346938775501</v>
      </c>
      <c r="Q101" s="303">
        <f t="shared" si="33"/>
        <v>5720.9999999999964</v>
      </c>
      <c r="R101" s="302"/>
      <c r="S101" s="316">
        <f t="shared" ref="S101:S163" si="54">Q101+R101</f>
        <v>5720.9999999999964</v>
      </c>
      <c r="T101" s="301"/>
      <c r="U101" s="313">
        <f t="shared" si="39"/>
        <v>0</v>
      </c>
      <c r="V101" s="313"/>
      <c r="W101" s="301"/>
      <c r="X101" s="301"/>
      <c r="Y101" s="314">
        <f t="shared" si="37"/>
        <v>5720.9999999999964</v>
      </c>
      <c r="Z101" s="314"/>
      <c r="AA101" s="301"/>
      <c r="AB101" s="301"/>
      <c r="AC101" s="325">
        <f t="shared" si="40"/>
        <v>0</v>
      </c>
      <c r="AD101" s="302">
        <v>60</v>
      </c>
      <c r="AE101" s="302"/>
      <c r="AF101" s="302"/>
      <c r="AG101" s="302"/>
      <c r="AH101" s="302"/>
      <c r="AI101" s="302"/>
      <c r="AJ101" s="302"/>
      <c r="AK101" s="302"/>
      <c r="AL101" s="302"/>
      <c r="AM101" s="302">
        <v>200</v>
      </c>
      <c r="AN101" s="302"/>
      <c r="AO101" s="302">
        <v>15</v>
      </c>
      <c r="AP101" s="302">
        <v>6</v>
      </c>
      <c r="AQ101" s="302"/>
      <c r="AR101" s="302"/>
      <c r="AS101" s="299"/>
      <c r="AT101" s="299">
        <f t="shared" si="41"/>
        <v>6</v>
      </c>
      <c r="AU101" s="303">
        <f t="shared" si="42"/>
        <v>275</v>
      </c>
      <c r="AV101" s="329">
        <f t="shared" si="43"/>
        <v>5989.9999999999964</v>
      </c>
      <c r="AW101" s="297"/>
      <c r="AX101" s="297">
        <v>517.5</v>
      </c>
      <c r="AY101" s="301"/>
      <c r="AZ101" s="301"/>
      <c r="BA101" s="301"/>
      <c r="BB101" s="330"/>
      <c r="BC101" s="297">
        <v>10</v>
      </c>
      <c r="BD101" s="301"/>
      <c r="BE101" s="300">
        <f t="shared" si="36"/>
        <v>5472.4999999999964</v>
      </c>
      <c r="BF101" s="297">
        <f>VLOOKUP(E101,[6]工资发放表!$D$1:$X$65536,21,0)</f>
        <v>0</v>
      </c>
      <c r="BG101" s="337">
        <f t="shared" si="32"/>
        <v>5462.4999999999964</v>
      </c>
      <c r="BH101" s="300">
        <f>IFERROR(VLOOKUP('12部门提供工资附表主表'!E101,工时对!A:E,5,0),0)</f>
        <v>36.75</v>
      </c>
      <c r="BI101" s="336">
        <f>VLOOKUP(E101,金蝶!D:AC,26,0)</f>
        <v>0</v>
      </c>
      <c r="BJ101" s="281">
        <f>VLOOKUP(E101,金蝶!D:S,16,0)</f>
        <v>5990</v>
      </c>
      <c r="BK101" s="281">
        <f t="shared" si="45"/>
        <v>0</v>
      </c>
      <c r="BL101" s="281">
        <f>VLOOKUP(E101,金蝶!D:Z,23,0)</f>
        <v>5462.5</v>
      </c>
      <c r="BM101" s="281">
        <f t="shared" si="46"/>
        <v>0</v>
      </c>
      <c r="BN101" s="281">
        <f>VLOOKUP(E101,金蝶!D:Z,17,0)</f>
        <v>0</v>
      </c>
      <c r="BO101" s="339">
        <f t="shared" si="47"/>
        <v>0</v>
      </c>
      <c r="BP101" s="281">
        <f>VLOOKUP(E101,金蝶!D:Z,18,0)</f>
        <v>517.5</v>
      </c>
      <c r="BQ101" s="531">
        <f t="shared" si="48"/>
        <v>0</v>
      </c>
      <c r="BR101" s="281">
        <f>VLOOKUP(E101,金蝶!D:Z,19,0)</f>
        <v>0</v>
      </c>
      <c r="BS101" s="340">
        <f t="shared" si="49"/>
        <v>0</v>
      </c>
      <c r="BT101" s="281">
        <f>VLOOKUP(E101,金蝶!D:Z,20,0)</f>
        <v>10</v>
      </c>
      <c r="BU101" s="281">
        <f t="shared" si="50"/>
        <v>0</v>
      </c>
      <c r="BV101" s="281">
        <f>VLOOKUP(E101,金蝶!D:Z,21,0)</f>
        <v>0</v>
      </c>
      <c r="BW101" s="339">
        <f t="shared" si="51"/>
        <v>0</v>
      </c>
      <c r="BX101" s="768">
        <f>IFERROR(VLOOKUP(G101,无加班费!A:B,2,0),0)</f>
        <v>0</v>
      </c>
    </row>
    <row r="102" spans="1:76" hidden="1">
      <c r="A102" s="516" t="s">
        <v>150</v>
      </c>
      <c r="B102" s="285">
        <f t="shared" si="38"/>
        <v>0</v>
      </c>
      <c r="C102" s="286" t="str">
        <f>VLOOKUP(E102,员工信息4!C:D,2,0)</f>
        <v>杨小娟</v>
      </c>
      <c r="D102" s="102" t="str">
        <f t="shared" si="53"/>
        <v>一致</v>
      </c>
      <c r="E102" s="288" t="str">
        <f>INDEX(员工信息4!C:C,MATCH('12部门提供工资附表主表'!I102,员工信息4!F:F,0))</f>
        <v>2128</v>
      </c>
      <c r="F102" s="289" t="str">
        <f>IFERROR(VLOOKUP('12部门提供工资附表主表'!E102,员工信息4!C:G,5,0),"")</f>
        <v>线束车间</v>
      </c>
      <c r="G102" s="152" t="s">
        <v>1396</v>
      </c>
      <c r="H102" s="288" t="s">
        <v>1397</v>
      </c>
      <c r="I102" s="500" t="str">
        <f t="shared" si="44"/>
        <v>杨小娟435</v>
      </c>
      <c r="J102" s="289" t="s">
        <v>745</v>
      </c>
      <c r="K102" s="301"/>
      <c r="L102" s="301"/>
      <c r="M102" s="302">
        <v>35.19</v>
      </c>
      <c r="N102" s="302"/>
      <c r="O102" s="302"/>
      <c r="P102" s="302">
        <v>166.93378800795699</v>
      </c>
      <c r="Q102" s="303">
        <f t="shared" si="33"/>
        <v>5874.400000000006</v>
      </c>
      <c r="R102" s="302"/>
      <c r="S102" s="316">
        <f t="shared" si="54"/>
        <v>5874.400000000006</v>
      </c>
      <c r="T102" s="301"/>
      <c r="U102" s="313">
        <f t="shared" si="39"/>
        <v>0</v>
      </c>
      <c r="V102" s="313"/>
      <c r="W102" s="301"/>
      <c r="X102" s="301"/>
      <c r="Y102" s="314">
        <f t="shared" si="37"/>
        <v>5874.400000000006</v>
      </c>
      <c r="Z102" s="314"/>
      <c r="AA102" s="301"/>
      <c r="AB102" s="301"/>
      <c r="AC102" s="325">
        <f t="shared" si="40"/>
        <v>0</v>
      </c>
      <c r="AD102" s="302">
        <v>60</v>
      </c>
      <c r="AE102" s="302"/>
      <c r="AF102" s="302"/>
      <c r="AG102" s="302"/>
      <c r="AH102" s="302"/>
      <c r="AI102" s="302"/>
      <c r="AJ102" s="302"/>
      <c r="AK102" s="302"/>
      <c r="AL102" s="302"/>
      <c r="AM102" s="302">
        <v>200</v>
      </c>
      <c r="AN102" s="302"/>
      <c r="AO102" s="302">
        <v>20</v>
      </c>
      <c r="AP102" s="302">
        <v>6</v>
      </c>
      <c r="AQ102" s="302"/>
      <c r="AR102" s="302"/>
      <c r="AS102" s="299"/>
      <c r="AT102" s="299">
        <f t="shared" si="41"/>
        <v>6</v>
      </c>
      <c r="AU102" s="303">
        <f t="shared" si="42"/>
        <v>280</v>
      </c>
      <c r="AV102" s="329">
        <f t="shared" si="43"/>
        <v>6148.400000000006</v>
      </c>
      <c r="AW102" s="297"/>
      <c r="AX102" s="297">
        <v>517.5</v>
      </c>
      <c r="AY102" s="301"/>
      <c r="AZ102" s="301"/>
      <c r="BA102" s="301"/>
      <c r="BB102" s="330"/>
      <c r="BC102" s="297"/>
      <c r="BD102" s="301"/>
      <c r="BE102" s="300">
        <f t="shared" si="36"/>
        <v>5630.900000000006</v>
      </c>
      <c r="BF102" s="297">
        <f>VLOOKUP(E102,[6]工资发放表!$D$1:$X$65536,21,0)</f>
        <v>0</v>
      </c>
      <c r="BG102" s="337">
        <f t="shared" si="32"/>
        <v>5630.900000000006</v>
      </c>
      <c r="BH102" s="300">
        <f>IFERROR(VLOOKUP('12部门提供工资附表主表'!E102,工时对!A:E,5,0),0)</f>
        <v>35.19</v>
      </c>
      <c r="BI102" s="336">
        <f>VLOOKUP(E102,金蝶!D:AC,26,0)</f>
        <v>0</v>
      </c>
      <c r="BJ102" s="281">
        <f>VLOOKUP(E102,金蝶!D:S,16,0)</f>
        <v>6148.4</v>
      </c>
      <c r="BK102" s="281">
        <f t="shared" si="45"/>
        <v>0</v>
      </c>
      <c r="BL102" s="281">
        <f>VLOOKUP(E102,金蝶!D:Z,23,0)</f>
        <v>5630.9</v>
      </c>
      <c r="BM102" s="281">
        <f t="shared" si="46"/>
        <v>0</v>
      </c>
      <c r="BN102" s="281">
        <f>VLOOKUP(E102,金蝶!D:Z,17,0)</f>
        <v>0</v>
      </c>
      <c r="BO102" s="339">
        <f t="shared" si="47"/>
        <v>0</v>
      </c>
      <c r="BP102" s="281">
        <f>VLOOKUP(E102,金蝶!D:Z,18,0)</f>
        <v>517.5</v>
      </c>
      <c r="BQ102" s="531">
        <f t="shared" si="48"/>
        <v>0</v>
      </c>
      <c r="BR102" s="281">
        <f>VLOOKUP(E102,金蝶!D:Z,19,0)</f>
        <v>0</v>
      </c>
      <c r="BS102" s="340">
        <f t="shared" si="49"/>
        <v>0</v>
      </c>
      <c r="BT102" s="281">
        <f>VLOOKUP(E102,金蝶!D:Z,20,0)</f>
        <v>0</v>
      </c>
      <c r="BU102" s="281">
        <f t="shared" si="50"/>
        <v>0</v>
      </c>
      <c r="BV102" s="281">
        <f>VLOOKUP(E102,金蝶!D:Z,21,0)</f>
        <v>0</v>
      </c>
      <c r="BW102" s="339">
        <f t="shared" si="51"/>
        <v>0</v>
      </c>
      <c r="BX102" s="768">
        <f>IFERROR(VLOOKUP(G102,无加班费!A:B,2,0),0)</f>
        <v>0</v>
      </c>
    </row>
    <row r="103" spans="1:76" hidden="1">
      <c r="A103" s="516" t="s">
        <v>292</v>
      </c>
      <c r="B103" s="285">
        <f t="shared" si="38"/>
        <v>0</v>
      </c>
      <c r="C103" s="286" t="str">
        <f>VLOOKUP(E103,员工信息4!C:D,2,0)</f>
        <v>熊小玲</v>
      </c>
      <c r="D103" s="102" t="str">
        <f t="shared" si="53"/>
        <v>一致</v>
      </c>
      <c r="E103" s="288" t="str">
        <f>INDEX(员工信息4!C:C,MATCH('12部门提供工资附表主表'!I103,员工信息4!F:F,0))</f>
        <v>3307</v>
      </c>
      <c r="F103" s="289" t="str">
        <f>IFERROR(VLOOKUP('12部门提供工资附表主表'!E103,员工信息4!C:G,5,0),"")</f>
        <v>接插件车间</v>
      </c>
      <c r="G103" s="152" t="s">
        <v>942</v>
      </c>
      <c r="H103" s="288" t="s">
        <v>943</v>
      </c>
      <c r="I103" s="500" t="str">
        <f t="shared" si="44"/>
        <v>熊小玲439</v>
      </c>
      <c r="J103" s="289" t="s">
        <v>745</v>
      </c>
      <c r="K103" s="301"/>
      <c r="L103" s="301"/>
      <c r="M103" s="302">
        <v>35.56</v>
      </c>
      <c r="N103" s="302"/>
      <c r="O103" s="302"/>
      <c r="P103" s="302">
        <v>153.796400449944</v>
      </c>
      <c r="Q103" s="303">
        <f t="shared" si="33"/>
        <v>5469.0000000000091</v>
      </c>
      <c r="R103" s="302"/>
      <c r="S103" s="316">
        <f t="shared" si="54"/>
        <v>5469.0000000000091</v>
      </c>
      <c r="T103" s="301"/>
      <c r="U103" s="313">
        <f t="shared" si="39"/>
        <v>0</v>
      </c>
      <c r="V103" s="313"/>
      <c r="W103" s="301"/>
      <c r="X103" s="301"/>
      <c r="Y103" s="314">
        <f t="shared" si="37"/>
        <v>5469.0000000000091</v>
      </c>
      <c r="Z103" s="314"/>
      <c r="AA103" s="301"/>
      <c r="AB103" s="301"/>
      <c r="AC103" s="325">
        <f t="shared" si="40"/>
        <v>0</v>
      </c>
      <c r="AD103" s="302">
        <v>60</v>
      </c>
      <c r="AE103" s="302"/>
      <c r="AF103" s="302"/>
      <c r="AG103" s="302"/>
      <c r="AH103" s="302"/>
      <c r="AI103" s="302"/>
      <c r="AJ103" s="302"/>
      <c r="AK103" s="302"/>
      <c r="AL103" s="302"/>
      <c r="AM103" s="302">
        <v>200</v>
      </c>
      <c r="AN103" s="302"/>
      <c r="AO103" s="302">
        <v>15</v>
      </c>
      <c r="AP103" s="302">
        <v>6</v>
      </c>
      <c r="AQ103" s="302"/>
      <c r="AR103" s="302"/>
      <c r="AS103" s="299"/>
      <c r="AT103" s="299">
        <f t="shared" si="41"/>
        <v>6</v>
      </c>
      <c r="AU103" s="303">
        <f t="shared" si="42"/>
        <v>275</v>
      </c>
      <c r="AV103" s="329">
        <f t="shared" si="43"/>
        <v>5738.0000000000091</v>
      </c>
      <c r="AW103" s="297"/>
      <c r="AX103" s="297">
        <v>517.5</v>
      </c>
      <c r="AY103" s="301"/>
      <c r="AZ103" s="301"/>
      <c r="BA103" s="301"/>
      <c r="BB103" s="330"/>
      <c r="BC103" s="297">
        <v>10</v>
      </c>
      <c r="BD103" s="301"/>
      <c r="BE103" s="300">
        <f t="shared" si="36"/>
        <v>5220.5000000000091</v>
      </c>
      <c r="BF103" s="297">
        <f>VLOOKUP(E103,[6]工资发放表!$D$1:$X$65536,21,0)</f>
        <v>0</v>
      </c>
      <c r="BG103" s="337">
        <f t="shared" si="32"/>
        <v>5210.5000000000091</v>
      </c>
      <c r="BH103" s="300">
        <f>IFERROR(VLOOKUP('12部门提供工资附表主表'!E103,工时对!A:E,5,0),0)</f>
        <v>35.56</v>
      </c>
      <c r="BI103" s="336">
        <f>VLOOKUP(E103,金蝶!D:AC,26,0)</f>
        <v>9.0949470177292824E-12</v>
      </c>
      <c r="BJ103" s="281">
        <f>VLOOKUP(E103,金蝶!D:S,16,0)</f>
        <v>5738</v>
      </c>
      <c r="BK103" s="281">
        <f t="shared" si="45"/>
        <v>9.0949470177292824E-12</v>
      </c>
      <c r="BL103" s="281">
        <f>VLOOKUP(E103,金蝶!D:Z,23,0)</f>
        <v>5210.5</v>
      </c>
      <c r="BM103" s="281">
        <f t="shared" si="46"/>
        <v>9.0949470177292824E-12</v>
      </c>
      <c r="BN103" s="281">
        <f>VLOOKUP(E103,金蝶!D:Z,17,0)</f>
        <v>0</v>
      </c>
      <c r="BO103" s="339">
        <f t="shared" si="47"/>
        <v>0</v>
      </c>
      <c r="BP103" s="281">
        <f>VLOOKUP(E103,金蝶!D:Z,18,0)</f>
        <v>517.5</v>
      </c>
      <c r="BQ103" s="531">
        <f t="shared" si="48"/>
        <v>0</v>
      </c>
      <c r="BR103" s="281">
        <f>VLOOKUP(E103,金蝶!D:Z,19,0)</f>
        <v>0</v>
      </c>
      <c r="BS103" s="340">
        <f t="shared" si="49"/>
        <v>0</v>
      </c>
      <c r="BT103" s="281">
        <f>VLOOKUP(E103,金蝶!D:Z,20,0)</f>
        <v>10</v>
      </c>
      <c r="BU103" s="281">
        <f t="shared" si="50"/>
        <v>0</v>
      </c>
      <c r="BV103" s="281">
        <f>VLOOKUP(E103,金蝶!D:Z,21,0)</f>
        <v>0</v>
      </c>
      <c r="BW103" s="339">
        <f t="shared" si="51"/>
        <v>0</v>
      </c>
      <c r="BX103" s="768">
        <f>IFERROR(VLOOKUP(G103,无加班费!A:B,2,0),0)</f>
        <v>0</v>
      </c>
    </row>
    <row r="104" spans="1:76" hidden="1">
      <c r="A104" s="516" t="s">
        <v>212</v>
      </c>
      <c r="B104" s="285">
        <f t="shared" si="38"/>
        <v>0</v>
      </c>
      <c r="C104" s="286" t="str">
        <f>VLOOKUP(E104,员工信息4!C:D,2,0)</f>
        <v>闫苗云</v>
      </c>
      <c r="D104" s="102" t="str">
        <f t="shared" si="53"/>
        <v>一致</v>
      </c>
      <c r="E104" s="288" t="str">
        <f>INDEX(员工信息4!C:C,MATCH('12部门提供工资附表主表'!I104,员工信息4!F:F,0))</f>
        <v>3162</v>
      </c>
      <c r="F104" s="289" t="str">
        <f>IFERROR(VLOOKUP('12部门提供工资附表主表'!E104,员工信息4!C:G,5,0),"")</f>
        <v>接插件车间</v>
      </c>
      <c r="G104" s="152" t="s">
        <v>887</v>
      </c>
      <c r="H104" s="288" t="s">
        <v>888</v>
      </c>
      <c r="I104" s="500" t="str">
        <f t="shared" si="44"/>
        <v>闫苗云441</v>
      </c>
      <c r="J104" s="289" t="s">
        <v>745</v>
      </c>
      <c r="K104" s="301"/>
      <c r="L104" s="301"/>
      <c r="M104" s="302">
        <v>39.44</v>
      </c>
      <c r="N104" s="302"/>
      <c r="O104" s="302"/>
      <c r="P104" s="302">
        <v>173.14908722109499</v>
      </c>
      <c r="Q104" s="303">
        <f t="shared" si="33"/>
        <v>6828.9999999999864</v>
      </c>
      <c r="R104" s="302"/>
      <c r="S104" s="316">
        <f t="shared" si="54"/>
        <v>6828.9999999999864</v>
      </c>
      <c r="T104" s="301"/>
      <c r="U104" s="313">
        <f t="shared" si="39"/>
        <v>0</v>
      </c>
      <c r="V104" s="313"/>
      <c r="W104" s="301"/>
      <c r="X104" s="301"/>
      <c r="Y104" s="314">
        <f t="shared" si="37"/>
        <v>6828.9999999999864</v>
      </c>
      <c r="Z104" s="314"/>
      <c r="AA104" s="301"/>
      <c r="AB104" s="301"/>
      <c r="AC104" s="325">
        <f t="shared" si="40"/>
        <v>0</v>
      </c>
      <c r="AD104" s="302">
        <v>80</v>
      </c>
      <c r="AE104" s="302"/>
      <c r="AF104" s="302"/>
      <c r="AG104" s="302"/>
      <c r="AH104" s="302"/>
      <c r="AI104" s="302"/>
      <c r="AJ104" s="302"/>
      <c r="AK104" s="302"/>
      <c r="AL104" s="302"/>
      <c r="AM104" s="302">
        <v>200</v>
      </c>
      <c r="AN104" s="302"/>
      <c r="AO104" s="302"/>
      <c r="AP104" s="302"/>
      <c r="AQ104" s="302"/>
      <c r="AR104" s="302"/>
      <c r="AS104" s="299"/>
      <c r="AT104" s="299">
        <f t="shared" si="41"/>
        <v>0</v>
      </c>
      <c r="AU104" s="303">
        <f t="shared" si="42"/>
        <v>280</v>
      </c>
      <c r="AV104" s="329">
        <f t="shared" si="43"/>
        <v>7108.9999999999864</v>
      </c>
      <c r="AW104" s="297"/>
      <c r="AX104" s="297">
        <v>517.5</v>
      </c>
      <c r="AY104" s="301"/>
      <c r="AZ104" s="301"/>
      <c r="BA104" s="301"/>
      <c r="BB104" s="330"/>
      <c r="BC104" s="297">
        <v>10</v>
      </c>
      <c r="BD104" s="301"/>
      <c r="BE104" s="300">
        <f t="shared" si="36"/>
        <v>6591.4999999999864</v>
      </c>
      <c r="BF104" s="297">
        <f>VLOOKUP(E104,[6]工资发放表!$D$1:$X$65536,21,0)</f>
        <v>19.5</v>
      </c>
      <c r="BG104" s="337">
        <f t="shared" si="32"/>
        <v>6561.9999999999864</v>
      </c>
      <c r="BH104" s="300">
        <f>IFERROR(VLOOKUP('12部门提供工资附表主表'!E104,工时对!A:E,5,0),0)</f>
        <v>39.44</v>
      </c>
      <c r="BI104" s="336">
        <f>VLOOKUP(E104,金蝶!D:AC,26,0)</f>
        <v>-1.3642420526593924E-11</v>
      </c>
      <c r="BJ104" s="281">
        <f>VLOOKUP(E104,金蝶!D:S,16,0)</f>
        <v>7109</v>
      </c>
      <c r="BK104" s="281">
        <f t="shared" si="45"/>
        <v>-1.3642420526593924E-11</v>
      </c>
      <c r="BL104" s="281">
        <f>VLOOKUP(E104,金蝶!D:Z,23,0)</f>
        <v>6562</v>
      </c>
      <c r="BM104" s="281">
        <f t="shared" si="46"/>
        <v>-1.3642420526593924E-11</v>
      </c>
      <c r="BN104" s="281">
        <f>VLOOKUP(E104,金蝶!D:Z,17,0)</f>
        <v>0</v>
      </c>
      <c r="BO104" s="339">
        <f t="shared" si="47"/>
        <v>0</v>
      </c>
      <c r="BP104" s="281">
        <f>VLOOKUP(E104,金蝶!D:Z,18,0)</f>
        <v>517.5</v>
      </c>
      <c r="BQ104" s="531">
        <f t="shared" si="48"/>
        <v>0</v>
      </c>
      <c r="BR104" s="281">
        <f>VLOOKUP(E104,金蝶!D:Z,19,0)</f>
        <v>0</v>
      </c>
      <c r="BS104" s="340">
        <f t="shared" si="49"/>
        <v>0</v>
      </c>
      <c r="BT104" s="281">
        <f>VLOOKUP(E104,金蝶!D:Z,20,0)</f>
        <v>10</v>
      </c>
      <c r="BU104" s="281">
        <f t="shared" si="50"/>
        <v>0</v>
      </c>
      <c r="BV104" s="281">
        <f>VLOOKUP(E104,金蝶!D:Z,21,0)</f>
        <v>19.5</v>
      </c>
      <c r="BW104" s="339">
        <f t="shared" si="51"/>
        <v>0</v>
      </c>
      <c r="BX104" s="768">
        <f>IFERROR(VLOOKUP(G104,无加班费!A:B,2,0),0)</f>
        <v>0</v>
      </c>
    </row>
    <row r="105" spans="1:76" hidden="1">
      <c r="A105" s="516" t="s">
        <v>3166</v>
      </c>
      <c r="B105" s="285">
        <f t="shared" si="38"/>
        <v>0</v>
      </c>
      <c r="C105" s="286" t="str">
        <f>VLOOKUP(E105,员工信息4!C:D,2,0)</f>
        <v>李朋振</v>
      </c>
      <c r="D105" s="102" t="str">
        <f t="shared" si="53"/>
        <v>一致</v>
      </c>
      <c r="E105" s="288" t="str">
        <f>INDEX(员工信息4!C:C,MATCH('12部门提供工资附表主表'!I105,员工信息4!F:F,0))</f>
        <v>8980</v>
      </c>
      <c r="F105" s="289" t="str">
        <f>IFERROR(VLOOKUP('12部门提供工资附表主表'!E105,员工信息4!C:G,5,0),"")</f>
        <v>线束车间</v>
      </c>
      <c r="G105" s="152" t="s">
        <v>3186</v>
      </c>
      <c r="H105" s="288" t="s">
        <v>3187</v>
      </c>
      <c r="I105" s="500" t="str">
        <f t="shared" si="44"/>
        <v>李朋振442</v>
      </c>
      <c r="J105" s="289" t="s">
        <v>745</v>
      </c>
      <c r="K105" s="301"/>
      <c r="L105" s="301"/>
      <c r="M105" s="302">
        <v>37.75</v>
      </c>
      <c r="N105" s="302"/>
      <c r="O105" s="302"/>
      <c r="P105" s="302">
        <v>145.695364238411</v>
      </c>
      <c r="Q105" s="303">
        <f t="shared" ref="Q105:Q166" si="55">IF(O105&gt;0,O105,M105*P105)</f>
        <v>5500.0000000000155</v>
      </c>
      <c r="R105" s="302"/>
      <c r="S105" s="316">
        <f t="shared" si="54"/>
        <v>5500.0000000000155</v>
      </c>
      <c r="T105" s="301"/>
      <c r="U105" s="313">
        <f t="shared" si="39"/>
        <v>0</v>
      </c>
      <c r="V105" s="313"/>
      <c r="W105" s="301"/>
      <c r="X105" s="301"/>
      <c r="Y105" s="314">
        <f t="shared" si="37"/>
        <v>5500.0000000000155</v>
      </c>
      <c r="Z105" s="314"/>
      <c r="AA105" s="301"/>
      <c r="AB105" s="301"/>
      <c r="AC105" s="325">
        <f t="shared" si="40"/>
        <v>0</v>
      </c>
      <c r="AD105" s="302">
        <v>0</v>
      </c>
      <c r="AE105" s="302"/>
      <c r="AF105" s="302"/>
      <c r="AG105" s="302"/>
      <c r="AH105" s="302"/>
      <c r="AI105" s="302"/>
      <c r="AJ105" s="302"/>
      <c r="AK105" s="302"/>
      <c r="AL105" s="302"/>
      <c r="AM105" s="302">
        <v>100</v>
      </c>
      <c r="AN105" s="302"/>
      <c r="AO105" s="302"/>
      <c r="AP105" s="302"/>
      <c r="AQ105" s="302"/>
      <c r="AR105" s="302"/>
      <c r="AS105" s="299"/>
      <c r="AT105" s="299">
        <f t="shared" si="41"/>
        <v>0</v>
      </c>
      <c r="AU105" s="303">
        <f t="shared" si="42"/>
        <v>100</v>
      </c>
      <c r="AV105" s="329">
        <f t="shared" si="43"/>
        <v>5600.0000000000155</v>
      </c>
      <c r="AW105" s="297"/>
      <c r="AX105" s="297">
        <v>517.5</v>
      </c>
      <c r="AY105" s="301"/>
      <c r="AZ105" s="301"/>
      <c r="BA105" s="301"/>
      <c r="BB105" s="330"/>
      <c r="BC105" s="297"/>
      <c r="BD105" s="301"/>
      <c r="BE105" s="300">
        <f t="shared" si="36"/>
        <v>5082.5000000000155</v>
      </c>
      <c r="BF105" s="297">
        <f>VLOOKUP(E105,[6]工资发放表!$D$1:$X$65536,21,0)</f>
        <v>0</v>
      </c>
      <c r="BG105" s="337">
        <f t="shared" si="32"/>
        <v>5082.5000000000155</v>
      </c>
      <c r="BH105" s="300">
        <f>IFERROR(VLOOKUP('12部门提供工资附表主表'!E105,工时对!A:E,5,0),0)</f>
        <v>37.75</v>
      </c>
      <c r="BI105" s="336">
        <f>VLOOKUP(E105,金蝶!D:AC,26,0)</f>
        <v>1.546140993013978E-11</v>
      </c>
      <c r="BJ105" s="281">
        <f>VLOOKUP(E105,金蝶!D:S,16,0)</f>
        <v>5600</v>
      </c>
      <c r="BK105" s="281">
        <f t="shared" si="45"/>
        <v>1.546140993013978E-11</v>
      </c>
      <c r="BL105" s="281">
        <f>VLOOKUP(E105,金蝶!D:Z,23,0)</f>
        <v>5082.5</v>
      </c>
      <c r="BM105" s="281">
        <f t="shared" si="46"/>
        <v>1.546140993013978E-11</v>
      </c>
      <c r="BN105" s="281">
        <f>VLOOKUP(E105,金蝶!D:Z,17,0)</f>
        <v>0</v>
      </c>
      <c r="BO105" s="339">
        <f t="shared" si="47"/>
        <v>0</v>
      </c>
      <c r="BP105" s="281">
        <f>VLOOKUP(E105,金蝶!D:Z,18,0)</f>
        <v>517.5</v>
      </c>
      <c r="BQ105" s="531">
        <f t="shared" si="48"/>
        <v>0</v>
      </c>
      <c r="BR105" s="281">
        <f>VLOOKUP(E105,金蝶!D:Z,19,0)</f>
        <v>0</v>
      </c>
      <c r="BS105" s="340">
        <f t="shared" si="49"/>
        <v>0</v>
      </c>
      <c r="BT105" s="281">
        <f>VLOOKUP(E105,金蝶!D:Z,20,0)</f>
        <v>0</v>
      </c>
      <c r="BU105" s="281">
        <f t="shared" si="50"/>
        <v>0</v>
      </c>
      <c r="BV105" s="281">
        <f>VLOOKUP(E105,金蝶!D:Z,21,0)</f>
        <v>0</v>
      </c>
      <c r="BW105" s="339">
        <f t="shared" si="51"/>
        <v>0</v>
      </c>
      <c r="BX105" s="768">
        <f>IFERROR(VLOOKUP(G105,无加班费!A:B,2,0),0)</f>
        <v>0</v>
      </c>
    </row>
    <row r="106" spans="1:76" hidden="1">
      <c r="A106" s="516" t="s">
        <v>1329</v>
      </c>
      <c r="B106" s="285">
        <f t="shared" si="38"/>
        <v>0</v>
      </c>
      <c r="C106" s="286" t="str">
        <f>VLOOKUP(E106,员工信息4!C:D,2,0)</f>
        <v>王亚娟</v>
      </c>
      <c r="D106" s="102" t="str">
        <f t="shared" si="53"/>
        <v>一致</v>
      </c>
      <c r="E106" s="288" t="str">
        <f>INDEX(员工信息4!C:C,MATCH('12部门提供工资附表主表'!I106,员工信息4!F:F,0))</f>
        <v>6106</v>
      </c>
      <c r="F106" s="289" t="str">
        <f>IFERROR(VLOOKUP('12部门提供工资附表主表'!E106,员工信息4!C:G,5,0),"")</f>
        <v>线束车间</v>
      </c>
      <c r="G106" s="152" t="s">
        <v>1596</v>
      </c>
      <c r="H106" s="288" t="s">
        <v>1597</v>
      </c>
      <c r="I106" s="500" t="str">
        <f t="shared" si="44"/>
        <v>王亚娟445</v>
      </c>
      <c r="J106" s="289" t="s">
        <v>745</v>
      </c>
      <c r="K106" s="301"/>
      <c r="L106" s="301"/>
      <c r="M106" s="302">
        <v>37.5</v>
      </c>
      <c r="N106" s="302"/>
      <c r="O106" s="302"/>
      <c r="P106" s="302">
        <v>178.08</v>
      </c>
      <c r="Q106" s="303">
        <f t="shared" si="55"/>
        <v>6678.0000000000009</v>
      </c>
      <c r="R106" s="302"/>
      <c r="S106" s="316">
        <f t="shared" si="54"/>
        <v>6678.0000000000009</v>
      </c>
      <c r="T106" s="301"/>
      <c r="U106" s="313">
        <f t="shared" si="39"/>
        <v>0</v>
      </c>
      <c r="V106" s="313"/>
      <c r="W106" s="301"/>
      <c r="X106" s="301"/>
      <c r="Y106" s="314">
        <f t="shared" si="37"/>
        <v>6678.0000000000009</v>
      </c>
      <c r="Z106" s="314"/>
      <c r="AA106" s="301"/>
      <c r="AB106" s="301"/>
      <c r="AC106" s="325">
        <f t="shared" si="40"/>
        <v>0</v>
      </c>
      <c r="AD106" s="302">
        <v>140</v>
      </c>
      <c r="AE106" s="302"/>
      <c r="AF106" s="302"/>
      <c r="AG106" s="302"/>
      <c r="AH106" s="302"/>
      <c r="AI106" s="302"/>
      <c r="AJ106" s="302"/>
      <c r="AK106" s="302"/>
      <c r="AL106" s="302"/>
      <c r="AM106" s="302">
        <v>200</v>
      </c>
      <c r="AN106" s="302"/>
      <c r="AO106" s="302"/>
      <c r="AP106" s="302"/>
      <c r="AQ106" s="302"/>
      <c r="AR106" s="302"/>
      <c r="AS106" s="299"/>
      <c r="AT106" s="299">
        <f t="shared" si="41"/>
        <v>0</v>
      </c>
      <c r="AU106" s="303">
        <f t="shared" si="42"/>
        <v>340</v>
      </c>
      <c r="AV106" s="329">
        <f t="shared" si="43"/>
        <v>7018.0000000000009</v>
      </c>
      <c r="AW106" s="297"/>
      <c r="AX106" s="297">
        <v>517.5</v>
      </c>
      <c r="AY106" s="301"/>
      <c r="AZ106" s="301"/>
      <c r="BA106" s="301"/>
      <c r="BB106" s="330"/>
      <c r="BC106" s="297">
        <v>10</v>
      </c>
      <c r="BD106" s="301"/>
      <c r="BE106" s="300">
        <f t="shared" si="36"/>
        <v>6500.5000000000009</v>
      </c>
      <c r="BF106" s="297">
        <f>VLOOKUP(E106,[6]工资发放表!$D$1:$X$65536,21,0)</f>
        <v>45.02</v>
      </c>
      <c r="BG106" s="337">
        <f t="shared" ref="BG106:BG168" si="56">BE106-BF106+AW106-BC106</f>
        <v>6445.4800000000005</v>
      </c>
      <c r="BH106" s="300">
        <f>IFERROR(VLOOKUP('12部门提供工资附表主表'!E106,工时对!A:E,5,0),0)</f>
        <v>37.5</v>
      </c>
      <c r="BI106" s="336">
        <f>VLOOKUP(E106,金蝶!D:AC,26,0)</f>
        <v>0</v>
      </c>
      <c r="BJ106" s="281">
        <f>VLOOKUP(E106,金蝶!D:S,16,0)</f>
        <v>7018</v>
      </c>
      <c r="BK106" s="281">
        <f t="shared" si="45"/>
        <v>0</v>
      </c>
      <c r="BL106" s="281">
        <f>VLOOKUP(E106,金蝶!D:Z,23,0)</f>
        <v>6445.48</v>
      </c>
      <c r="BM106" s="281">
        <f t="shared" si="46"/>
        <v>0</v>
      </c>
      <c r="BN106" s="281">
        <f>VLOOKUP(E106,金蝶!D:Z,17,0)</f>
        <v>0</v>
      </c>
      <c r="BO106" s="339">
        <f t="shared" si="47"/>
        <v>0</v>
      </c>
      <c r="BP106" s="281">
        <f>VLOOKUP(E106,金蝶!D:Z,18,0)</f>
        <v>517.5</v>
      </c>
      <c r="BQ106" s="531">
        <f t="shared" si="48"/>
        <v>0</v>
      </c>
      <c r="BR106" s="281">
        <f>VLOOKUP(E106,金蝶!D:Z,19,0)</f>
        <v>0</v>
      </c>
      <c r="BS106" s="340">
        <f t="shared" si="49"/>
        <v>0</v>
      </c>
      <c r="BT106" s="281">
        <f>VLOOKUP(E106,金蝶!D:Z,20,0)</f>
        <v>10</v>
      </c>
      <c r="BU106" s="281">
        <f t="shared" si="50"/>
        <v>0</v>
      </c>
      <c r="BV106" s="281">
        <f>VLOOKUP(E106,金蝶!D:Z,21,0)</f>
        <v>45.02</v>
      </c>
      <c r="BW106" s="339">
        <f t="shared" si="51"/>
        <v>0</v>
      </c>
      <c r="BX106" s="768">
        <f>IFERROR(VLOOKUP(G106,无加班费!A:B,2,0),0)</f>
        <v>0</v>
      </c>
    </row>
    <row r="107" spans="1:76" hidden="1">
      <c r="A107" s="516" t="s">
        <v>2056</v>
      </c>
      <c r="B107" s="285">
        <f t="shared" si="38"/>
        <v>0</v>
      </c>
      <c r="C107" s="286" t="str">
        <f>VLOOKUP(E107,员工信息4!C:D,2,0)</f>
        <v>闵燕</v>
      </c>
      <c r="D107" s="102" t="str">
        <f t="shared" si="53"/>
        <v>一致</v>
      </c>
      <c r="E107" s="288" t="str">
        <f>INDEX(员工信息4!C:C,MATCH('12部门提供工资附表主表'!I107,员工信息4!F:F,0))</f>
        <v>2369</v>
      </c>
      <c r="F107" s="289" t="str">
        <f>IFERROR(VLOOKUP('12部门提供工资附表主表'!E107,员工信息4!C:G,5,0),"")</f>
        <v>线束车间</v>
      </c>
      <c r="G107" s="152" t="s">
        <v>1471</v>
      </c>
      <c r="H107" s="288" t="s">
        <v>1472</v>
      </c>
      <c r="I107" s="500" t="str">
        <f t="shared" si="44"/>
        <v>闵燕446</v>
      </c>
      <c r="J107" s="289" t="s">
        <v>745</v>
      </c>
      <c r="K107" s="301"/>
      <c r="L107" s="301"/>
      <c r="M107" s="302">
        <v>34.75</v>
      </c>
      <c r="N107" s="302"/>
      <c r="O107" s="302"/>
      <c r="P107" s="302">
        <v>178.41726618704999</v>
      </c>
      <c r="Q107" s="303">
        <f t="shared" si="55"/>
        <v>6199.9999999999873</v>
      </c>
      <c r="R107" s="302"/>
      <c r="S107" s="316">
        <f t="shared" si="54"/>
        <v>6199.9999999999873</v>
      </c>
      <c r="T107" s="301"/>
      <c r="U107" s="313">
        <f t="shared" si="39"/>
        <v>0</v>
      </c>
      <c r="V107" s="313"/>
      <c r="W107" s="301"/>
      <c r="X107" s="301"/>
      <c r="Y107" s="314">
        <f t="shared" si="37"/>
        <v>6199.9999999999873</v>
      </c>
      <c r="Z107" s="314"/>
      <c r="AA107" s="301"/>
      <c r="AB107" s="301"/>
      <c r="AC107" s="325">
        <f t="shared" si="40"/>
        <v>0</v>
      </c>
      <c r="AD107" s="302">
        <v>80</v>
      </c>
      <c r="AE107" s="302"/>
      <c r="AF107" s="302"/>
      <c r="AG107" s="302"/>
      <c r="AH107" s="302"/>
      <c r="AI107" s="302"/>
      <c r="AJ107" s="302"/>
      <c r="AK107" s="302"/>
      <c r="AL107" s="302"/>
      <c r="AM107" s="302">
        <v>200</v>
      </c>
      <c r="AN107" s="302"/>
      <c r="AO107" s="302">
        <v>10</v>
      </c>
      <c r="AP107" s="302">
        <v>2</v>
      </c>
      <c r="AQ107" s="302"/>
      <c r="AR107" s="302"/>
      <c r="AS107" s="299"/>
      <c r="AT107" s="299">
        <f t="shared" si="41"/>
        <v>2</v>
      </c>
      <c r="AU107" s="303">
        <f t="shared" si="42"/>
        <v>290</v>
      </c>
      <c r="AV107" s="329">
        <f t="shared" si="43"/>
        <v>6487.9999999999873</v>
      </c>
      <c r="AW107" s="297"/>
      <c r="AX107" s="297">
        <v>517.5</v>
      </c>
      <c r="AY107" s="301"/>
      <c r="AZ107" s="301"/>
      <c r="BA107" s="301"/>
      <c r="BB107" s="330">
        <f>VLOOKUP(E107,公积金!A:D,4,0)</f>
        <v>254</v>
      </c>
      <c r="BC107" s="297">
        <v>10</v>
      </c>
      <c r="BD107" s="301"/>
      <c r="BE107" s="300">
        <f t="shared" si="36"/>
        <v>5716.4999999999873</v>
      </c>
      <c r="BF107" s="297">
        <f>VLOOKUP(E107,[6]工资发放表!$D$1:$X$65536,21,0)</f>
        <v>21.5</v>
      </c>
      <c r="BG107" s="337">
        <f t="shared" si="56"/>
        <v>5684.9999999999873</v>
      </c>
      <c r="BH107" s="300">
        <f>IFERROR(VLOOKUP('12部门提供工资附表主表'!E107,工时对!A:E,5,0),0)</f>
        <v>34.75</v>
      </c>
      <c r="BI107" s="336">
        <f>VLOOKUP(E107,金蝶!D:AC,26,0)</f>
        <v>-1.2732925824820995E-11</v>
      </c>
      <c r="BJ107" s="281">
        <f>VLOOKUP(E107,金蝶!D:S,16,0)</f>
        <v>6488</v>
      </c>
      <c r="BK107" s="281">
        <f t="shared" si="45"/>
        <v>-1.2732925824820995E-11</v>
      </c>
      <c r="BL107" s="281">
        <f>VLOOKUP(E107,金蝶!D:Z,23,0)</f>
        <v>5685</v>
      </c>
      <c r="BM107" s="281">
        <f t="shared" si="46"/>
        <v>-1.2732925824820995E-11</v>
      </c>
      <c r="BN107" s="281">
        <f>VLOOKUP(E107,金蝶!D:Z,17,0)</f>
        <v>0</v>
      </c>
      <c r="BO107" s="339">
        <f t="shared" si="47"/>
        <v>0</v>
      </c>
      <c r="BP107" s="281">
        <f>VLOOKUP(E107,金蝶!D:Z,18,0)</f>
        <v>517.5</v>
      </c>
      <c r="BQ107" s="531">
        <f t="shared" si="48"/>
        <v>0</v>
      </c>
      <c r="BR107" s="281">
        <f>VLOOKUP(E107,金蝶!D:Z,19,0)</f>
        <v>254</v>
      </c>
      <c r="BS107" s="340">
        <f t="shared" si="49"/>
        <v>0</v>
      </c>
      <c r="BT107" s="281">
        <f>VLOOKUP(E107,金蝶!D:Z,20,0)</f>
        <v>10</v>
      </c>
      <c r="BU107" s="281">
        <f t="shared" si="50"/>
        <v>0</v>
      </c>
      <c r="BV107" s="281">
        <f>VLOOKUP(E107,金蝶!D:Z,21,0)</f>
        <v>21.5</v>
      </c>
      <c r="BW107" s="339">
        <f t="shared" si="51"/>
        <v>0</v>
      </c>
      <c r="BX107" s="768">
        <f>IFERROR(VLOOKUP(G107,无加班费!A:B,2,0),0)</f>
        <v>0</v>
      </c>
    </row>
    <row r="108" spans="1:76" hidden="1">
      <c r="A108" s="516" t="s">
        <v>1928</v>
      </c>
      <c r="B108" s="285">
        <f t="shared" si="38"/>
        <v>0</v>
      </c>
      <c r="C108" s="286" t="str">
        <f>VLOOKUP(E108,员工信息4!C:D,2,0)</f>
        <v>侯娟</v>
      </c>
      <c r="D108" s="102" t="str">
        <f t="shared" si="53"/>
        <v>一致</v>
      </c>
      <c r="E108" s="288" t="str">
        <f>INDEX(员工信息4!C:C,MATCH('12部门提供工资附表主表'!I108,员工信息4!F:F,0))</f>
        <v>2132</v>
      </c>
      <c r="F108" s="289" t="str">
        <f>IFERROR(VLOOKUP('12部门提供工资附表主表'!E108,员工信息4!C:G,5,0),"")</f>
        <v>线束车间</v>
      </c>
      <c r="G108" s="152" t="s">
        <v>1406</v>
      </c>
      <c r="H108" s="288" t="s">
        <v>1407</v>
      </c>
      <c r="I108" s="500" t="str">
        <f t="shared" si="44"/>
        <v>侯娟450</v>
      </c>
      <c r="J108" s="289" t="s">
        <v>745</v>
      </c>
      <c r="K108" s="301"/>
      <c r="L108" s="301"/>
      <c r="M108" s="302">
        <v>38.44</v>
      </c>
      <c r="N108" s="302"/>
      <c r="O108" s="302"/>
      <c r="P108" s="302">
        <v>171.201873048907</v>
      </c>
      <c r="Q108" s="303">
        <f t="shared" si="55"/>
        <v>6580.9999999999845</v>
      </c>
      <c r="R108" s="302"/>
      <c r="S108" s="316">
        <f t="shared" si="54"/>
        <v>6580.9999999999845</v>
      </c>
      <c r="T108" s="301"/>
      <c r="U108" s="313">
        <f t="shared" si="39"/>
        <v>0</v>
      </c>
      <c r="V108" s="313"/>
      <c r="W108" s="301"/>
      <c r="X108" s="301"/>
      <c r="Y108" s="314">
        <f t="shared" si="37"/>
        <v>6580.9999999999845</v>
      </c>
      <c r="Z108" s="314"/>
      <c r="AA108" s="301"/>
      <c r="AB108" s="301"/>
      <c r="AC108" s="325">
        <f t="shared" si="40"/>
        <v>0</v>
      </c>
      <c r="AD108" s="302">
        <v>60</v>
      </c>
      <c r="AE108" s="302"/>
      <c r="AF108" s="302"/>
      <c r="AG108" s="302"/>
      <c r="AH108" s="302"/>
      <c r="AI108" s="302"/>
      <c r="AJ108" s="302"/>
      <c r="AK108" s="302"/>
      <c r="AL108" s="302"/>
      <c r="AM108" s="302">
        <v>200</v>
      </c>
      <c r="AN108" s="302"/>
      <c r="AO108" s="302"/>
      <c r="AP108" s="302">
        <v>30</v>
      </c>
      <c r="AQ108" s="302"/>
      <c r="AR108" s="302"/>
      <c r="AS108" s="299"/>
      <c r="AT108" s="299">
        <f t="shared" si="41"/>
        <v>30</v>
      </c>
      <c r="AU108" s="303">
        <f t="shared" si="42"/>
        <v>260</v>
      </c>
      <c r="AV108" s="329">
        <f t="shared" si="43"/>
        <v>6810.9999999999845</v>
      </c>
      <c r="AW108" s="297"/>
      <c r="AX108" s="297">
        <v>517.5</v>
      </c>
      <c r="AY108" s="301"/>
      <c r="AZ108" s="301"/>
      <c r="BA108" s="301"/>
      <c r="BB108" s="330"/>
      <c r="BC108" s="297">
        <v>10</v>
      </c>
      <c r="BD108" s="301"/>
      <c r="BE108" s="300">
        <f t="shared" si="36"/>
        <v>6293.4999999999845</v>
      </c>
      <c r="BF108" s="297">
        <f>VLOOKUP(E108,[6]工资发放表!$D$1:$X$65536,21,0)</f>
        <v>38.81</v>
      </c>
      <c r="BG108" s="337">
        <f t="shared" si="56"/>
        <v>6244.6899999999841</v>
      </c>
      <c r="BH108" s="300">
        <f>IFERROR(VLOOKUP('12部门提供工资附表主表'!E108,工时对!A:E,5,0),0)</f>
        <v>38.44</v>
      </c>
      <c r="BI108" s="336">
        <f>VLOOKUP(E108,金蝶!D:AC,26,0)</f>
        <v>-1.546140993013978E-11</v>
      </c>
      <c r="BJ108" s="281">
        <f>VLOOKUP(E108,金蝶!D:S,16,0)</f>
        <v>6811</v>
      </c>
      <c r="BK108" s="281">
        <f t="shared" si="45"/>
        <v>-1.546140993013978E-11</v>
      </c>
      <c r="BL108" s="281">
        <f>VLOOKUP(E108,金蝶!D:Z,23,0)</f>
        <v>6244.69</v>
      </c>
      <c r="BM108" s="281">
        <f t="shared" si="46"/>
        <v>-1.546140993013978E-11</v>
      </c>
      <c r="BN108" s="281">
        <f>VLOOKUP(E108,金蝶!D:Z,17,0)</f>
        <v>0</v>
      </c>
      <c r="BO108" s="339">
        <f t="shared" si="47"/>
        <v>0</v>
      </c>
      <c r="BP108" s="281">
        <f>VLOOKUP(E108,金蝶!D:Z,18,0)</f>
        <v>517.5</v>
      </c>
      <c r="BQ108" s="531">
        <f t="shared" si="48"/>
        <v>0</v>
      </c>
      <c r="BR108" s="281">
        <f>VLOOKUP(E108,金蝶!D:Z,19,0)</f>
        <v>0</v>
      </c>
      <c r="BS108" s="340">
        <f t="shared" si="49"/>
        <v>0</v>
      </c>
      <c r="BT108" s="281">
        <f>VLOOKUP(E108,金蝶!D:Z,20,0)</f>
        <v>10</v>
      </c>
      <c r="BU108" s="281">
        <f t="shared" si="50"/>
        <v>0</v>
      </c>
      <c r="BV108" s="281">
        <f>VLOOKUP(E108,金蝶!D:Z,21,0)</f>
        <v>38.81</v>
      </c>
      <c r="BW108" s="339">
        <f t="shared" si="51"/>
        <v>0</v>
      </c>
      <c r="BX108" s="768">
        <f>IFERROR(VLOOKUP(G108,无加班费!A:B,2,0),0)</f>
        <v>0</v>
      </c>
    </row>
    <row r="109" spans="1:76" hidden="1">
      <c r="A109" s="516" t="s">
        <v>2127</v>
      </c>
      <c r="B109" s="285">
        <f t="shared" si="38"/>
        <v>0</v>
      </c>
      <c r="C109" s="286" t="str">
        <f>VLOOKUP(E109,员工信息4!C:D,2,0)</f>
        <v>李富云</v>
      </c>
      <c r="D109" s="102" t="str">
        <f t="shared" si="53"/>
        <v>一致</v>
      </c>
      <c r="E109" s="288" t="str">
        <f>INDEX(员工信息4!C:C,MATCH('12部门提供工资附表主表'!I109,员工信息4!F:F,0))</f>
        <v>8838</v>
      </c>
      <c r="F109" s="289" t="str">
        <f>IFERROR(VLOOKUP('12部门提供工资附表主表'!E109,员工信息4!C:G,5,0),"")</f>
        <v>线束车间</v>
      </c>
      <c r="G109" s="152" t="s">
        <v>2761</v>
      </c>
      <c r="H109" s="288" t="s">
        <v>2762</v>
      </c>
      <c r="I109" s="500" t="str">
        <f t="shared" si="44"/>
        <v>李富云454</v>
      </c>
      <c r="J109" s="289" t="s">
        <v>745</v>
      </c>
      <c r="K109" s="301"/>
      <c r="L109" s="301"/>
      <c r="M109" s="302">
        <v>35.630000000000003</v>
      </c>
      <c r="N109" s="302"/>
      <c r="O109" s="302"/>
      <c r="P109" s="302">
        <v>162.03620544485</v>
      </c>
      <c r="Q109" s="303">
        <f t="shared" si="55"/>
        <v>5773.3500000000058</v>
      </c>
      <c r="R109" s="302"/>
      <c r="S109" s="316">
        <f t="shared" si="54"/>
        <v>5773.3500000000058</v>
      </c>
      <c r="T109" s="301"/>
      <c r="U109" s="313">
        <f t="shared" si="39"/>
        <v>0</v>
      </c>
      <c r="V109" s="313"/>
      <c r="W109" s="301"/>
      <c r="X109" s="301"/>
      <c r="Y109" s="314">
        <f t="shared" si="37"/>
        <v>5773.3500000000058</v>
      </c>
      <c r="Z109" s="314"/>
      <c r="AA109" s="301"/>
      <c r="AB109" s="301"/>
      <c r="AC109" s="325">
        <f t="shared" si="40"/>
        <v>0</v>
      </c>
      <c r="AD109" s="302">
        <v>0</v>
      </c>
      <c r="AE109" s="302"/>
      <c r="AF109" s="302"/>
      <c r="AG109" s="302"/>
      <c r="AH109" s="302"/>
      <c r="AI109" s="302"/>
      <c r="AJ109" s="302"/>
      <c r="AK109" s="302"/>
      <c r="AL109" s="302"/>
      <c r="AM109" s="302">
        <v>200</v>
      </c>
      <c r="AN109" s="302"/>
      <c r="AO109" s="302">
        <v>5</v>
      </c>
      <c r="AP109" s="302"/>
      <c r="AQ109" s="302"/>
      <c r="AR109" s="302"/>
      <c r="AS109" s="299"/>
      <c r="AT109" s="299">
        <f t="shared" si="41"/>
        <v>0</v>
      </c>
      <c r="AU109" s="303">
        <f t="shared" si="42"/>
        <v>205</v>
      </c>
      <c r="AV109" s="329">
        <f t="shared" si="43"/>
        <v>5978.3500000000058</v>
      </c>
      <c r="AW109" s="297"/>
      <c r="AX109" s="297">
        <v>517.5</v>
      </c>
      <c r="AY109" s="301"/>
      <c r="AZ109" s="301"/>
      <c r="BA109" s="301"/>
      <c r="BB109" s="330"/>
      <c r="BC109" s="297"/>
      <c r="BD109" s="301"/>
      <c r="BE109" s="300">
        <f t="shared" si="36"/>
        <v>5460.8500000000058</v>
      </c>
      <c r="BF109" s="297">
        <f>VLOOKUP(E109,[6]工资发放表!$D$1:$X$65536,21,0)</f>
        <v>0</v>
      </c>
      <c r="BG109" s="337">
        <f t="shared" si="56"/>
        <v>5460.8500000000058</v>
      </c>
      <c r="BH109" s="300">
        <f>IFERROR(VLOOKUP('12部门提供工资附表主表'!E109,工时对!A:E,5,0),0)</f>
        <v>35.630000000000003</v>
      </c>
      <c r="BI109" s="336">
        <f>VLOOKUP(E109,金蝶!D:AC,26,0)</f>
        <v>0</v>
      </c>
      <c r="BJ109" s="281">
        <f>VLOOKUP(E109,金蝶!D:S,16,0)</f>
        <v>5978.35</v>
      </c>
      <c r="BK109" s="281">
        <f t="shared" si="45"/>
        <v>0</v>
      </c>
      <c r="BL109" s="281">
        <f>VLOOKUP(E109,金蝶!D:Z,23,0)</f>
        <v>5460.85</v>
      </c>
      <c r="BM109" s="281">
        <f t="shared" si="46"/>
        <v>0</v>
      </c>
      <c r="BN109" s="281">
        <f>VLOOKUP(E109,金蝶!D:Z,17,0)</f>
        <v>0</v>
      </c>
      <c r="BO109" s="339">
        <f t="shared" si="47"/>
        <v>0</v>
      </c>
      <c r="BP109" s="281">
        <f>VLOOKUP(E109,金蝶!D:Z,18,0)</f>
        <v>517.5</v>
      </c>
      <c r="BQ109" s="531">
        <f t="shared" si="48"/>
        <v>0</v>
      </c>
      <c r="BR109" s="281">
        <f>VLOOKUP(E109,金蝶!D:Z,19,0)</f>
        <v>0</v>
      </c>
      <c r="BS109" s="340">
        <f t="shared" si="49"/>
        <v>0</v>
      </c>
      <c r="BT109" s="281">
        <f>VLOOKUP(E109,金蝶!D:Z,20,0)</f>
        <v>0</v>
      </c>
      <c r="BU109" s="281">
        <f t="shared" si="50"/>
        <v>0</v>
      </c>
      <c r="BV109" s="281">
        <f>VLOOKUP(E109,金蝶!D:Z,21,0)</f>
        <v>0</v>
      </c>
      <c r="BW109" s="339">
        <f t="shared" si="51"/>
        <v>0</v>
      </c>
      <c r="BX109" s="768">
        <f>IFERROR(VLOOKUP(G109,无加班费!A:B,2,0),0)</f>
        <v>0</v>
      </c>
    </row>
    <row r="110" spans="1:76" hidden="1">
      <c r="A110" s="516" t="s">
        <v>2290</v>
      </c>
      <c r="B110" s="285">
        <f t="shared" si="38"/>
        <v>0</v>
      </c>
      <c r="C110" s="286" t="str">
        <f>VLOOKUP(E110,员工信息4!C:D,2,0)</f>
        <v>石李</v>
      </c>
      <c r="D110" s="102" t="str">
        <f t="shared" ref="D110:D170" si="57">IF(C110=G110,"一致","不一致")</f>
        <v>一致</v>
      </c>
      <c r="E110" s="288" t="str">
        <f>INDEX(员工信息4!C:C,MATCH('12部门提供工资附表主表'!I110,员工信息4!F:F,0))</f>
        <v>8982</v>
      </c>
      <c r="F110" s="289" t="str">
        <f>IFERROR(VLOOKUP('12部门提供工资附表主表'!E110,员工信息4!C:G,5,0),"")</f>
        <v>线束车间</v>
      </c>
      <c r="G110" s="152" t="s">
        <v>3196</v>
      </c>
      <c r="H110" s="288" t="s">
        <v>3197</v>
      </c>
      <c r="I110" s="500" t="str">
        <f t="shared" si="44"/>
        <v>石李455</v>
      </c>
      <c r="J110" s="289" t="s">
        <v>745</v>
      </c>
      <c r="K110" s="301"/>
      <c r="L110" s="301"/>
      <c r="M110" s="302">
        <v>35.630000000000003</v>
      </c>
      <c r="N110" s="302"/>
      <c r="O110" s="302"/>
      <c r="P110" s="302">
        <v>151.557676115633</v>
      </c>
      <c r="Q110" s="303">
        <f t="shared" si="55"/>
        <v>5400.0000000000045</v>
      </c>
      <c r="R110" s="302"/>
      <c r="S110" s="316">
        <f t="shared" si="54"/>
        <v>5400.0000000000045</v>
      </c>
      <c r="T110" s="301"/>
      <c r="U110" s="313">
        <f t="shared" si="39"/>
        <v>0</v>
      </c>
      <c r="V110" s="313"/>
      <c r="W110" s="301"/>
      <c r="X110" s="301"/>
      <c r="Y110" s="314">
        <f t="shared" si="37"/>
        <v>5400.0000000000045</v>
      </c>
      <c r="Z110" s="314"/>
      <c r="AA110" s="301"/>
      <c r="AB110" s="301"/>
      <c r="AC110" s="325">
        <f t="shared" si="40"/>
        <v>0</v>
      </c>
      <c r="AD110" s="302">
        <v>0</v>
      </c>
      <c r="AE110" s="302"/>
      <c r="AF110" s="302"/>
      <c r="AG110" s="302"/>
      <c r="AH110" s="302"/>
      <c r="AI110" s="302"/>
      <c r="AJ110" s="302"/>
      <c r="AK110" s="302"/>
      <c r="AL110" s="302"/>
      <c r="AM110" s="302">
        <v>200</v>
      </c>
      <c r="AN110" s="302"/>
      <c r="AO110" s="302"/>
      <c r="AP110" s="302"/>
      <c r="AQ110" s="302"/>
      <c r="AR110" s="302"/>
      <c r="AS110" s="299"/>
      <c r="AT110" s="299">
        <f t="shared" si="41"/>
        <v>0</v>
      </c>
      <c r="AU110" s="303">
        <f t="shared" si="42"/>
        <v>200</v>
      </c>
      <c r="AV110" s="329">
        <f t="shared" si="43"/>
        <v>5600.0000000000045</v>
      </c>
      <c r="AW110" s="297"/>
      <c r="AX110" s="297">
        <v>517.5</v>
      </c>
      <c r="AY110" s="301"/>
      <c r="AZ110" s="301"/>
      <c r="BA110" s="301"/>
      <c r="BB110" s="330"/>
      <c r="BC110" s="297"/>
      <c r="BD110" s="301"/>
      <c r="BE110" s="300">
        <f t="shared" si="36"/>
        <v>5082.5000000000045</v>
      </c>
      <c r="BF110" s="297">
        <f>VLOOKUP(E110,[6]工资发放表!$D$1:$X$65536,21,0)</f>
        <v>0</v>
      </c>
      <c r="BG110" s="337">
        <f t="shared" si="56"/>
        <v>5082.5000000000045</v>
      </c>
      <c r="BH110" s="300">
        <f>IFERROR(VLOOKUP('12部门提供工资附表主表'!E110,工时对!A:E,5,0),0)</f>
        <v>35.630000000000003</v>
      </c>
      <c r="BI110" s="336">
        <f>VLOOKUP(E110,金蝶!D:AC,26,0)</f>
        <v>0</v>
      </c>
      <c r="BJ110" s="281">
        <f>VLOOKUP(E110,金蝶!D:S,16,0)</f>
        <v>5600</v>
      </c>
      <c r="BK110" s="281">
        <f t="shared" si="45"/>
        <v>0</v>
      </c>
      <c r="BL110" s="281">
        <f>VLOOKUP(E110,金蝶!D:Z,23,0)</f>
        <v>5082.5</v>
      </c>
      <c r="BM110" s="281">
        <f t="shared" si="46"/>
        <v>0</v>
      </c>
      <c r="BN110" s="281">
        <f>VLOOKUP(E110,金蝶!D:Z,17,0)</f>
        <v>0</v>
      </c>
      <c r="BO110" s="339">
        <f t="shared" si="47"/>
        <v>0</v>
      </c>
      <c r="BP110" s="281">
        <f>VLOOKUP(E110,金蝶!D:Z,18,0)</f>
        <v>517.5</v>
      </c>
      <c r="BQ110" s="531">
        <f t="shared" si="48"/>
        <v>0</v>
      </c>
      <c r="BR110" s="281">
        <f>VLOOKUP(E110,金蝶!D:Z,19,0)</f>
        <v>0</v>
      </c>
      <c r="BS110" s="340">
        <f t="shared" si="49"/>
        <v>0</v>
      </c>
      <c r="BT110" s="281">
        <f>VLOOKUP(E110,金蝶!D:Z,20,0)</f>
        <v>0</v>
      </c>
      <c r="BU110" s="281">
        <f t="shared" si="50"/>
        <v>0</v>
      </c>
      <c r="BV110" s="281">
        <f>VLOOKUP(E110,金蝶!D:Z,21,0)</f>
        <v>0</v>
      </c>
      <c r="BW110" s="339">
        <f t="shared" si="51"/>
        <v>0</v>
      </c>
      <c r="BX110" s="768">
        <f>IFERROR(VLOOKUP(G110,无加班费!A:B,2,0),0)</f>
        <v>0</v>
      </c>
    </row>
    <row r="111" spans="1:76" hidden="1">
      <c r="A111" s="516" t="s">
        <v>1319</v>
      </c>
      <c r="B111" s="285">
        <f t="shared" si="38"/>
        <v>0</v>
      </c>
      <c r="C111" s="286" t="str">
        <f>VLOOKUP(E111,员工信息4!C:D,2,0)</f>
        <v>郑欢</v>
      </c>
      <c r="D111" s="102" t="str">
        <f t="shared" si="57"/>
        <v>一致</v>
      </c>
      <c r="E111" s="288" t="str">
        <f>INDEX(员工信息4!C:C,MATCH('12部门提供工资附表主表'!I111,员工信息4!F:F,0))</f>
        <v>8839</v>
      </c>
      <c r="F111" s="289" t="str">
        <f>IFERROR(VLOOKUP('12部门提供工资附表主表'!E111,员工信息4!C:G,5,0),"")</f>
        <v>线束车间</v>
      </c>
      <c r="G111" s="152" t="s">
        <v>2766</v>
      </c>
      <c r="H111" s="288" t="s">
        <v>2767</v>
      </c>
      <c r="I111" s="500" t="str">
        <f t="shared" si="44"/>
        <v>郑欢456</v>
      </c>
      <c r="J111" s="289" t="s">
        <v>745</v>
      </c>
      <c r="K111" s="301"/>
      <c r="L111" s="301"/>
      <c r="M111" s="302">
        <v>34.56</v>
      </c>
      <c r="N111" s="302"/>
      <c r="O111" s="302"/>
      <c r="P111" s="302">
        <v>162.03703703703701</v>
      </c>
      <c r="Q111" s="303">
        <f t="shared" si="55"/>
        <v>5599.9999999999991</v>
      </c>
      <c r="R111" s="302"/>
      <c r="S111" s="316">
        <f t="shared" si="54"/>
        <v>5599.9999999999991</v>
      </c>
      <c r="T111" s="301"/>
      <c r="U111" s="313">
        <f t="shared" si="39"/>
        <v>0</v>
      </c>
      <c r="V111" s="313"/>
      <c r="W111" s="301"/>
      <c r="X111" s="301"/>
      <c r="Y111" s="314">
        <f t="shared" si="37"/>
        <v>5599.9999999999991</v>
      </c>
      <c r="Z111" s="314"/>
      <c r="AA111" s="301"/>
      <c r="AB111" s="301"/>
      <c r="AC111" s="325">
        <f t="shared" si="40"/>
        <v>0</v>
      </c>
      <c r="AD111" s="302">
        <v>0</v>
      </c>
      <c r="AE111" s="302"/>
      <c r="AF111" s="302"/>
      <c r="AG111" s="302"/>
      <c r="AH111" s="302"/>
      <c r="AI111" s="302"/>
      <c r="AJ111" s="302"/>
      <c r="AK111" s="302"/>
      <c r="AL111" s="302"/>
      <c r="AM111" s="302">
        <v>200</v>
      </c>
      <c r="AN111" s="302"/>
      <c r="AO111" s="302"/>
      <c r="AP111" s="302"/>
      <c r="AQ111" s="302"/>
      <c r="AR111" s="302"/>
      <c r="AS111" s="299"/>
      <c r="AT111" s="299">
        <f t="shared" si="41"/>
        <v>0</v>
      </c>
      <c r="AU111" s="303">
        <f t="shared" si="42"/>
        <v>200</v>
      </c>
      <c r="AV111" s="329">
        <f t="shared" si="43"/>
        <v>5799.9999999999991</v>
      </c>
      <c r="AW111" s="297"/>
      <c r="AX111" s="297">
        <v>517.5</v>
      </c>
      <c r="AY111" s="301"/>
      <c r="AZ111" s="301"/>
      <c r="BA111" s="301"/>
      <c r="BB111" s="330"/>
      <c r="BC111" s="297"/>
      <c r="BD111" s="301"/>
      <c r="BE111" s="300">
        <f t="shared" si="36"/>
        <v>5282.4999999999991</v>
      </c>
      <c r="BF111" s="297">
        <f>VLOOKUP(E111,[6]工资发放表!$D$1:$X$65536,21,0)</f>
        <v>0</v>
      </c>
      <c r="BG111" s="337">
        <f t="shared" si="56"/>
        <v>5282.4999999999991</v>
      </c>
      <c r="BH111" s="300">
        <f>IFERROR(VLOOKUP('12部门提供工资附表主表'!E111,工时对!A:E,5,0),0)</f>
        <v>34.56</v>
      </c>
      <c r="BI111" s="336">
        <f>VLOOKUP(E111,金蝶!D:AC,26,0)</f>
        <v>0</v>
      </c>
      <c r="BJ111" s="281">
        <f>VLOOKUP(E111,金蝶!D:S,16,0)</f>
        <v>5800</v>
      </c>
      <c r="BK111" s="281">
        <f t="shared" si="45"/>
        <v>0</v>
      </c>
      <c r="BL111" s="281">
        <f>VLOOKUP(E111,金蝶!D:Z,23,0)</f>
        <v>5282.5</v>
      </c>
      <c r="BM111" s="281">
        <f t="shared" si="46"/>
        <v>0</v>
      </c>
      <c r="BN111" s="281">
        <f>VLOOKUP(E111,金蝶!D:Z,17,0)</f>
        <v>0</v>
      </c>
      <c r="BO111" s="339">
        <f t="shared" si="47"/>
        <v>0</v>
      </c>
      <c r="BP111" s="281">
        <f>VLOOKUP(E111,金蝶!D:Z,18,0)</f>
        <v>517.5</v>
      </c>
      <c r="BQ111" s="531">
        <f t="shared" si="48"/>
        <v>0</v>
      </c>
      <c r="BR111" s="281">
        <f>VLOOKUP(E111,金蝶!D:Z,19,0)</f>
        <v>0</v>
      </c>
      <c r="BS111" s="340">
        <f t="shared" si="49"/>
        <v>0</v>
      </c>
      <c r="BT111" s="281">
        <f>VLOOKUP(E111,金蝶!D:Z,20,0)</f>
        <v>0</v>
      </c>
      <c r="BU111" s="281">
        <f t="shared" si="50"/>
        <v>0</v>
      </c>
      <c r="BV111" s="281">
        <f>VLOOKUP(E111,金蝶!D:Z,21,0)</f>
        <v>0</v>
      </c>
      <c r="BW111" s="339">
        <f t="shared" si="51"/>
        <v>0</v>
      </c>
      <c r="BX111" s="768">
        <f>IFERROR(VLOOKUP(G111,无加班费!A:B,2,0),0)</f>
        <v>0</v>
      </c>
    </row>
    <row r="112" spans="1:76" hidden="1">
      <c r="A112" s="516" t="s">
        <v>73</v>
      </c>
      <c r="B112" s="285">
        <f t="shared" si="38"/>
        <v>0</v>
      </c>
      <c r="C112" s="286" t="str">
        <f>VLOOKUP(E112,员工信息4!C:D,2,0)</f>
        <v>吴甜</v>
      </c>
      <c r="D112" s="102" t="str">
        <f t="shared" si="57"/>
        <v>一致</v>
      </c>
      <c r="E112" s="288" t="str">
        <f>INDEX(员工信息4!C:C,MATCH('12部门提供工资附表主表'!I112,员工信息4!F:F,0))</f>
        <v>8984</v>
      </c>
      <c r="F112" s="289" t="str">
        <f>IFERROR(VLOOKUP('12部门提供工资附表主表'!E112,员工信息4!C:G,5,0),"")</f>
        <v>线束车间</v>
      </c>
      <c r="G112" s="152" t="s">
        <v>3206</v>
      </c>
      <c r="H112" s="288" t="s">
        <v>3207</v>
      </c>
      <c r="I112" s="500" t="str">
        <f t="shared" si="44"/>
        <v>吴甜465</v>
      </c>
      <c r="J112" s="289" t="s">
        <v>745</v>
      </c>
      <c r="K112" s="301"/>
      <c r="L112" s="301"/>
      <c r="M112" s="302">
        <v>24.69</v>
      </c>
      <c r="N112" s="302"/>
      <c r="O112" s="302"/>
      <c r="P112" s="302">
        <v>119.481571486432</v>
      </c>
      <c r="Q112" s="303">
        <f t="shared" si="55"/>
        <v>2950.0000000000064</v>
      </c>
      <c r="R112" s="302"/>
      <c r="S112" s="316">
        <f t="shared" si="54"/>
        <v>2950.0000000000064</v>
      </c>
      <c r="T112" s="301"/>
      <c r="U112" s="313">
        <f t="shared" si="39"/>
        <v>0</v>
      </c>
      <c r="V112" s="313"/>
      <c r="W112" s="301"/>
      <c r="X112" s="301"/>
      <c r="Y112" s="314">
        <f t="shared" si="37"/>
        <v>2950.0000000000064</v>
      </c>
      <c r="Z112" s="314"/>
      <c r="AA112" s="301"/>
      <c r="AB112" s="301"/>
      <c r="AC112" s="325">
        <f t="shared" si="40"/>
        <v>0</v>
      </c>
      <c r="AD112" s="302">
        <v>0</v>
      </c>
      <c r="AE112" s="302"/>
      <c r="AF112" s="302"/>
      <c r="AG112" s="302"/>
      <c r="AH112" s="302"/>
      <c r="AI112" s="302"/>
      <c r="AJ112" s="302"/>
      <c r="AK112" s="302"/>
      <c r="AL112" s="302"/>
      <c r="AM112" s="302">
        <v>0</v>
      </c>
      <c r="AN112" s="302">
        <v>410.4</v>
      </c>
      <c r="AO112" s="302"/>
      <c r="AP112" s="302"/>
      <c r="AQ112" s="302"/>
      <c r="AR112" s="302"/>
      <c r="AS112" s="299"/>
      <c r="AT112" s="299">
        <f t="shared" si="41"/>
        <v>0</v>
      </c>
      <c r="AU112" s="303">
        <f t="shared" si="42"/>
        <v>410.4</v>
      </c>
      <c r="AV112" s="329">
        <f t="shared" si="43"/>
        <v>3360.4000000000065</v>
      </c>
      <c r="AW112" s="297"/>
      <c r="AX112" s="297"/>
      <c r="AY112" s="301"/>
      <c r="AZ112" s="301"/>
      <c r="BA112" s="301"/>
      <c r="BB112" s="330"/>
      <c r="BC112" s="297"/>
      <c r="BD112" s="301"/>
      <c r="BE112" s="300">
        <f t="shared" si="36"/>
        <v>3360.4000000000065</v>
      </c>
      <c r="BF112" s="297">
        <f>VLOOKUP(E112,[6]工资发放表!$D$1:$X$65536,21,0)</f>
        <v>0</v>
      </c>
      <c r="BG112" s="337">
        <f t="shared" si="56"/>
        <v>3360.4000000000065</v>
      </c>
      <c r="BH112" s="300">
        <f>IFERROR(VLOOKUP('12部门提供工资附表主表'!E112,工时对!A:E,5,0),0)</f>
        <v>24.69</v>
      </c>
      <c r="BI112" s="336">
        <f>VLOOKUP(E112,金蝶!D:AC,26,0)</f>
        <v>6.3664629124104977E-12</v>
      </c>
      <c r="BJ112" s="281">
        <f>VLOOKUP(E112,金蝶!D:S,16,0)</f>
        <v>3360.4</v>
      </c>
      <c r="BK112" s="281">
        <f t="shared" si="45"/>
        <v>6.3664629124104977E-12</v>
      </c>
      <c r="BL112" s="281">
        <f>VLOOKUP(E112,金蝶!D:Z,23,0)</f>
        <v>3360.4</v>
      </c>
      <c r="BM112" s="281">
        <f t="shared" si="46"/>
        <v>6.3664629124104977E-12</v>
      </c>
      <c r="BN112" s="281">
        <f>VLOOKUP(E112,金蝶!D:Z,17,0)</f>
        <v>0</v>
      </c>
      <c r="BO112" s="339">
        <f t="shared" si="47"/>
        <v>0</v>
      </c>
      <c r="BP112" s="281">
        <f>VLOOKUP(E112,金蝶!D:Z,18,0)</f>
        <v>0</v>
      </c>
      <c r="BQ112" s="531">
        <f t="shared" si="48"/>
        <v>0</v>
      </c>
      <c r="BR112" s="281">
        <f>VLOOKUP(E112,金蝶!D:Z,19,0)</f>
        <v>0</v>
      </c>
      <c r="BS112" s="340">
        <f t="shared" si="49"/>
        <v>0</v>
      </c>
      <c r="BT112" s="281">
        <f>VLOOKUP(E112,金蝶!D:Z,20,0)</f>
        <v>0</v>
      </c>
      <c r="BU112" s="281">
        <f t="shared" si="50"/>
        <v>0</v>
      </c>
      <c r="BV112" s="281">
        <f>VLOOKUP(E112,金蝶!D:Z,21,0)</f>
        <v>0</v>
      </c>
      <c r="BW112" s="339">
        <f t="shared" si="51"/>
        <v>0</v>
      </c>
      <c r="BX112" s="768">
        <f>IFERROR(VLOOKUP(G112,无加班费!A:B,2,0),0)</f>
        <v>0</v>
      </c>
    </row>
    <row r="113" spans="1:76" hidden="1">
      <c r="A113" s="516" t="s">
        <v>2177</v>
      </c>
      <c r="B113" s="285">
        <f t="shared" si="38"/>
        <v>0</v>
      </c>
      <c r="C113" s="286" t="str">
        <f>VLOOKUP(E113,员工信息4!C:D,2,0)</f>
        <v>刘双双</v>
      </c>
      <c r="D113" s="291" t="str">
        <f t="shared" si="57"/>
        <v>一致</v>
      </c>
      <c r="E113" s="288" t="str">
        <f>INDEX(员工信息4!C:C,MATCH('12部门提供工资附表主表'!I113,员工信息4!F:F,0))</f>
        <v>8897</v>
      </c>
      <c r="F113" s="289" t="str">
        <f>IFERROR(VLOOKUP('12部门提供工资附表主表'!E113,员工信息4!C:G,5,0),"")</f>
        <v>线束车间</v>
      </c>
      <c r="G113" s="152" t="s">
        <v>2901</v>
      </c>
      <c r="H113" s="288" t="s">
        <v>2902</v>
      </c>
      <c r="I113" s="500" t="str">
        <f t="shared" si="44"/>
        <v>刘双双468</v>
      </c>
      <c r="J113" s="289" t="s">
        <v>745</v>
      </c>
      <c r="K113" s="301"/>
      <c r="L113" s="301"/>
      <c r="M113" s="302">
        <v>38.19</v>
      </c>
      <c r="N113" s="302"/>
      <c r="O113" s="302"/>
      <c r="P113" s="302">
        <v>164.96465043205001</v>
      </c>
      <c r="Q113" s="342">
        <f t="shared" si="55"/>
        <v>6299.9999999999891</v>
      </c>
      <c r="R113" s="302"/>
      <c r="S113" s="344">
        <f t="shared" si="54"/>
        <v>6299.9999999999891</v>
      </c>
      <c r="T113" s="301"/>
      <c r="U113" s="313">
        <f t="shared" si="39"/>
        <v>0</v>
      </c>
      <c r="V113" s="313"/>
      <c r="W113" s="301"/>
      <c r="X113" s="301"/>
      <c r="Y113" s="314">
        <f t="shared" si="37"/>
        <v>6299.9999999999891</v>
      </c>
      <c r="Z113" s="314"/>
      <c r="AA113" s="301"/>
      <c r="AB113" s="301"/>
      <c r="AC113" s="325">
        <f t="shared" si="40"/>
        <v>0</v>
      </c>
      <c r="AD113" s="302">
        <v>0</v>
      </c>
      <c r="AE113" s="302"/>
      <c r="AF113" s="302"/>
      <c r="AG113" s="302"/>
      <c r="AH113" s="302"/>
      <c r="AI113" s="302"/>
      <c r="AJ113" s="302"/>
      <c r="AK113" s="302"/>
      <c r="AL113" s="302"/>
      <c r="AM113" s="302">
        <v>200</v>
      </c>
      <c r="AN113" s="302"/>
      <c r="AO113" s="302"/>
      <c r="AP113" s="302">
        <v>18</v>
      </c>
      <c r="AQ113" s="302"/>
      <c r="AR113" s="302"/>
      <c r="AS113" s="299"/>
      <c r="AT113" s="299">
        <f t="shared" si="41"/>
        <v>18</v>
      </c>
      <c r="AU113" s="303">
        <f t="shared" si="42"/>
        <v>200</v>
      </c>
      <c r="AV113" s="329">
        <f t="shared" si="43"/>
        <v>6481.9999999999891</v>
      </c>
      <c r="AW113" s="297"/>
      <c r="AX113" s="297">
        <v>517.5</v>
      </c>
      <c r="AY113" s="301"/>
      <c r="AZ113" s="301"/>
      <c r="BA113" s="301"/>
      <c r="BB113" s="330"/>
      <c r="BC113" s="297"/>
      <c r="BD113" s="301"/>
      <c r="BE113" s="300">
        <f t="shared" si="36"/>
        <v>5964.4999999999891</v>
      </c>
      <c r="BF113" s="297">
        <f>VLOOKUP(E113,[6]工资发放表!$D$1:$X$65536,21,0)</f>
        <v>0</v>
      </c>
      <c r="BG113" s="337">
        <f t="shared" si="56"/>
        <v>5964.4999999999891</v>
      </c>
      <c r="BH113" s="300">
        <f>IFERROR(VLOOKUP('12部门提供工资附表主表'!E113,工时对!A:E,5,0),0)</f>
        <v>38.19</v>
      </c>
      <c r="BI113" s="336">
        <f>VLOOKUP(E113,金蝶!D:AC,26,0)</f>
        <v>-1.0913936421275139E-11</v>
      </c>
      <c r="BJ113" s="281">
        <f>VLOOKUP(E113,金蝶!D:S,16,0)</f>
        <v>6482</v>
      </c>
      <c r="BK113" s="281">
        <f t="shared" si="45"/>
        <v>-1.0913936421275139E-11</v>
      </c>
      <c r="BL113" s="281">
        <f>VLOOKUP(E113,金蝶!D:Z,23,0)</f>
        <v>5964.5</v>
      </c>
      <c r="BM113" s="281">
        <f t="shared" si="46"/>
        <v>-1.0913936421275139E-11</v>
      </c>
      <c r="BN113" s="281">
        <f>VLOOKUP(E113,金蝶!D:Z,17,0)</f>
        <v>0</v>
      </c>
      <c r="BO113" s="339">
        <f t="shared" si="47"/>
        <v>0</v>
      </c>
      <c r="BP113" s="281">
        <f>VLOOKUP(E113,金蝶!D:Z,18,0)</f>
        <v>517.5</v>
      </c>
      <c r="BQ113" s="531">
        <f t="shared" si="48"/>
        <v>0</v>
      </c>
      <c r="BR113" s="281">
        <f>VLOOKUP(E113,金蝶!D:Z,19,0)</f>
        <v>0</v>
      </c>
      <c r="BS113" s="340">
        <f t="shared" si="49"/>
        <v>0</v>
      </c>
      <c r="BT113" s="281">
        <f>VLOOKUP(E113,金蝶!D:Z,20,0)</f>
        <v>0</v>
      </c>
      <c r="BU113" s="281">
        <f t="shared" si="50"/>
        <v>0</v>
      </c>
      <c r="BV113" s="281">
        <f>VLOOKUP(E113,金蝶!D:Z,21,0)</f>
        <v>0</v>
      </c>
      <c r="BW113" s="339">
        <f t="shared" si="51"/>
        <v>0</v>
      </c>
      <c r="BX113" s="768">
        <f>IFERROR(VLOOKUP(G113,无加班费!A:B,2,0),0)</f>
        <v>0</v>
      </c>
    </row>
    <row r="114" spans="1:76" hidden="1">
      <c r="A114" s="516" t="s">
        <v>2437</v>
      </c>
      <c r="B114" s="285">
        <f t="shared" si="38"/>
        <v>0</v>
      </c>
      <c r="C114" s="286" t="str">
        <f>VLOOKUP(E114,员工信息4!C:D,2,0)</f>
        <v>万良萍</v>
      </c>
      <c r="D114" s="291" t="str">
        <f t="shared" si="57"/>
        <v>一致</v>
      </c>
      <c r="E114" s="288" t="str">
        <f>INDEX(员工信息4!C:C,MATCH('12部门提供工资附表主表'!I114,员工信息4!F:F,0))</f>
        <v>8520</v>
      </c>
      <c r="F114" s="289" t="str">
        <f>IFERROR(VLOOKUP('12部门提供工资附表主表'!E114,员工信息4!C:G,5,0),"")</f>
        <v>线束车间</v>
      </c>
      <c r="G114" s="152" t="s">
        <v>743</v>
      </c>
      <c r="H114" s="288" t="s">
        <v>744</v>
      </c>
      <c r="I114" s="500" t="str">
        <f t="shared" si="44"/>
        <v>万良萍470</v>
      </c>
      <c r="J114" s="289" t="s">
        <v>745</v>
      </c>
      <c r="K114" s="343"/>
      <c r="L114" s="343"/>
      <c r="M114" s="302">
        <v>33.880000000000003</v>
      </c>
      <c r="N114" s="302"/>
      <c r="O114" s="302"/>
      <c r="P114" s="302">
        <v>159.445100354191</v>
      </c>
      <c r="Q114" s="342">
        <f t="shared" si="55"/>
        <v>5401.9999999999918</v>
      </c>
      <c r="R114" s="302"/>
      <c r="S114" s="344">
        <f t="shared" si="54"/>
        <v>5401.9999999999918</v>
      </c>
      <c r="T114" s="301"/>
      <c r="U114" s="313">
        <f t="shared" si="39"/>
        <v>0</v>
      </c>
      <c r="V114" s="313"/>
      <c r="W114" s="343"/>
      <c r="X114" s="343"/>
      <c r="Y114" s="314">
        <f t="shared" si="37"/>
        <v>5401.9999999999918</v>
      </c>
      <c r="Z114" s="314"/>
      <c r="AA114" s="343"/>
      <c r="AB114" s="343"/>
      <c r="AC114" s="325">
        <f t="shared" si="40"/>
        <v>0</v>
      </c>
      <c r="AD114" s="302">
        <v>20</v>
      </c>
      <c r="AE114" s="302"/>
      <c r="AF114" s="302"/>
      <c r="AG114" s="302"/>
      <c r="AH114" s="302"/>
      <c r="AI114" s="302"/>
      <c r="AJ114" s="302"/>
      <c r="AK114" s="302"/>
      <c r="AL114" s="302"/>
      <c r="AM114" s="302">
        <v>200</v>
      </c>
      <c r="AN114" s="302"/>
      <c r="AO114" s="302"/>
      <c r="AP114" s="302"/>
      <c r="AQ114" s="302"/>
      <c r="AR114" s="302"/>
      <c r="AS114" s="299"/>
      <c r="AT114" s="299">
        <f t="shared" si="41"/>
        <v>0</v>
      </c>
      <c r="AU114" s="303">
        <f t="shared" si="42"/>
        <v>220</v>
      </c>
      <c r="AV114" s="329">
        <f t="shared" si="43"/>
        <v>5621.9999999999918</v>
      </c>
      <c r="AW114" s="297"/>
      <c r="AX114" s="297">
        <v>517.5</v>
      </c>
      <c r="AY114" s="343"/>
      <c r="AZ114" s="343"/>
      <c r="BA114" s="343"/>
      <c r="BB114" s="330"/>
      <c r="BC114" s="297">
        <v>10</v>
      </c>
      <c r="BD114" s="343"/>
      <c r="BE114" s="300">
        <f t="shared" si="36"/>
        <v>5104.4999999999918</v>
      </c>
      <c r="BF114" s="297">
        <f>VLOOKUP(E114,[6]工资发放表!$D$1:$X$65536,21,0)</f>
        <v>0</v>
      </c>
      <c r="BG114" s="345">
        <f t="shared" si="56"/>
        <v>5094.4999999999918</v>
      </c>
      <c r="BH114" s="300">
        <f>IFERROR(VLOOKUP('12部门提供工资附表主表'!E114,工时对!A:E,5,0),0)</f>
        <v>33.880000000000003</v>
      </c>
      <c r="BI114" s="336">
        <f>VLOOKUP(E114,金蝶!D:AC,26,0)</f>
        <v>-8.1854523159563541E-12</v>
      </c>
      <c r="BJ114" s="281">
        <f>VLOOKUP(E114,金蝶!D:S,16,0)</f>
        <v>5622</v>
      </c>
      <c r="BK114" s="281">
        <f t="shared" si="45"/>
        <v>-8.1854523159563541E-12</v>
      </c>
      <c r="BL114" s="281">
        <f>VLOOKUP(E114,金蝶!D:Z,23,0)</f>
        <v>5094.5</v>
      </c>
      <c r="BM114" s="281">
        <f t="shared" si="46"/>
        <v>-8.1854523159563541E-12</v>
      </c>
      <c r="BN114" s="281">
        <f>VLOOKUP(E114,金蝶!D:Z,17,0)</f>
        <v>0</v>
      </c>
      <c r="BO114" s="339">
        <f t="shared" si="47"/>
        <v>0</v>
      </c>
      <c r="BP114" s="281">
        <f>VLOOKUP(E114,金蝶!D:Z,18,0)</f>
        <v>517.5</v>
      </c>
      <c r="BQ114" s="531">
        <f t="shared" si="48"/>
        <v>0</v>
      </c>
      <c r="BR114" s="281">
        <f>VLOOKUP(E114,金蝶!D:Z,19,0)</f>
        <v>0</v>
      </c>
      <c r="BS114" s="340">
        <f t="shared" si="49"/>
        <v>0</v>
      </c>
      <c r="BT114" s="281">
        <f>VLOOKUP(E114,金蝶!D:Z,20,0)</f>
        <v>10</v>
      </c>
      <c r="BU114" s="281">
        <f t="shared" si="50"/>
        <v>0</v>
      </c>
      <c r="BV114" s="281">
        <f>VLOOKUP(E114,金蝶!D:Z,21,0)</f>
        <v>0</v>
      </c>
      <c r="BW114" s="339">
        <f t="shared" si="51"/>
        <v>0</v>
      </c>
      <c r="BX114" s="768">
        <f>IFERROR(VLOOKUP(G114,无加班费!A:B,2,0),0)</f>
        <v>0</v>
      </c>
    </row>
    <row r="115" spans="1:76" hidden="1">
      <c r="A115" s="516" t="s">
        <v>1206</v>
      </c>
      <c r="B115" s="285">
        <f t="shared" si="38"/>
        <v>0</v>
      </c>
      <c r="C115" s="286" t="str">
        <f>VLOOKUP(E115,员工信息4!C:D,2,0)</f>
        <v>谢文丽</v>
      </c>
      <c r="D115" s="102" t="str">
        <f t="shared" si="57"/>
        <v>一致</v>
      </c>
      <c r="E115" s="288" t="str">
        <f>INDEX(员工信息4!C:C,MATCH('12部门提供工资附表主表'!I115,员工信息4!F:F,0))</f>
        <v>2491</v>
      </c>
      <c r="F115" s="289" t="str">
        <f>IFERROR(VLOOKUP('12部门提供工资附表主表'!E115,员工信息4!C:G,5,0),"")</f>
        <v>线束车间</v>
      </c>
      <c r="G115" s="152" t="s">
        <v>1506</v>
      </c>
      <c r="H115" s="288" t="s">
        <v>1507</v>
      </c>
      <c r="I115" s="500" t="str">
        <f t="shared" si="44"/>
        <v>谢文丽473</v>
      </c>
      <c r="J115" s="289" t="s">
        <v>745</v>
      </c>
      <c r="K115" s="301"/>
      <c r="L115" s="301"/>
      <c r="M115" s="302">
        <v>41.75</v>
      </c>
      <c r="N115" s="302"/>
      <c r="O115" s="302"/>
      <c r="P115" s="302">
        <v>163.71257485029901</v>
      </c>
      <c r="Q115" s="303">
        <f t="shared" si="55"/>
        <v>6834.9999999999836</v>
      </c>
      <c r="R115" s="302"/>
      <c r="S115" s="316">
        <f t="shared" si="54"/>
        <v>6834.9999999999836</v>
      </c>
      <c r="T115" s="301"/>
      <c r="U115" s="313">
        <f t="shared" si="39"/>
        <v>0</v>
      </c>
      <c r="V115" s="313"/>
      <c r="W115" s="301"/>
      <c r="X115" s="301"/>
      <c r="Y115" s="314">
        <f t="shared" si="37"/>
        <v>6834.9999999999836</v>
      </c>
      <c r="Z115" s="314"/>
      <c r="AA115" s="301"/>
      <c r="AB115" s="301"/>
      <c r="AC115" s="325">
        <f t="shared" si="40"/>
        <v>0</v>
      </c>
      <c r="AD115" s="302">
        <v>40</v>
      </c>
      <c r="AE115" s="302"/>
      <c r="AF115" s="302"/>
      <c r="AG115" s="302"/>
      <c r="AH115" s="302"/>
      <c r="AI115" s="302"/>
      <c r="AJ115" s="302"/>
      <c r="AK115" s="302"/>
      <c r="AL115" s="302"/>
      <c r="AM115" s="302">
        <v>200</v>
      </c>
      <c r="AN115" s="302"/>
      <c r="AO115" s="302"/>
      <c r="AP115" s="302"/>
      <c r="AQ115" s="302"/>
      <c r="AR115" s="302"/>
      <c r="AS115" s="299"/>
      <c r="AT115" s="299">
        <f t="shared" si="41"/>
        <v>0</v>
      </c>
      <c r="AU115" s="303">
        <f t="shared" si="42"/>
        <v>240</v>
      </c>
      <c r="AV115" s="329">
        <f t="shared" si="43"/>
        <v>7074.9999999999836</v>
      </c>
      <c r="AW115" s="297"/>
      <c r="AX115" s="297">
        <v>517.5</v>
      </c>
      <c r="AY115" s="301"/>
      <c r="AZ115" s="301"/>
      <c r="BA115" s="301"/>
      <c r="BB115" s="330"/>
      <c r="BC115" s="297"/>
      <c r="BD115" s="301"/>
      <c r="BE115" s="300">
        <f t="shared" si="36"/>
        <v>6557.4999999999836</v>
      </c>
      <c r="BF115" s="297">
        <f>VLOOKUP(E115,[6]工资发放表!$D$1:$X$65536,21,0)</f>
        <v>46.73</v>
      </c>
      <c r="BG115" s="337">
        <f t="shared" si="56"/>
        <v>6510.7699999999841</v>
      </c>
      <c r="BH115" s="300">
        <f>IFERROR(VLOOKUP('12部门提供工资附表主表'!E115,工时对!A:E,5,0),0)</f>
        <v>41.75</v>
      </c>
      <c r="BI115" s="336">
        <f>VLOOKUP(E115,金蝶!D:AC,26,0)</f>
        <v>-1.6370904631912708E-11</v>
      </c>
      <c r="BJ115" s="281">
        <f>VLOOKUP(E115,金蝶!D:S,16,0)</f>
        <v>7075</v>
      </c>
      <c r="BK115" s="281">
        <f t="shared" si="45"/>
        <v>-1.6370904631912708E-11</v>
      </c>
      <c r="BL115" s="281">
        <f>VLOOKUP(E115,金蝶!D:Z,23,0)</f>
        <v>6510.77</v>
      </c>
      <c r="BM115" s="281">
        <f t="shared" si="46"/>
        <v>-1.6370904631912708E-11</v>
      </c>
      <c r="BN115" s="281">
        <f>VLOOKUP(E115,金蝶!D:Z,17,0)</f>
        <v>0</v>
      </c>
      <c r="BO115" s="339">
        <f t="shared" si="47"/>
        <v>0</v>
      </c>
      <c r="BP115" s="281">
        <f>VLOOKUP(E115,金蝶!D:Z,18,0)</f>
        <v>517.5</v>
      </c>
      <c r="BQ115" s="531">
        <f t="shared" si="48"/>
        <v>0</v>
      </c>
      <c r="BR115" s="281">
        <f>VLOOKUP(E115,金蝶!D:Z,19,0)</f>
        <v>0</v>
      </c>
      <c r="BS115" s="340">
        <f t="shared" si="49"/>
        <v>0</v>
      </c>
      <c r="BT115" s="281">
        <f>VLOOKUP(E115,金蝶!D:Z,20,0)</f>
        <v>0</v>
      </c>
      <c r="BU115" s="281">
        <f t="shared" si="50"/>
        <v>0</v>
      </c>
      <c r="BV115" s="281">
        <f>VLOOKUP(E115,金蝶!D:Z,21,0)</f>
        <v>46.73</v>
      </c>
      <c r="BW115" s="339">
        <f t="shared" si="51"/>
        <v>0</v>
      </c>
      <c r="BX115" s="768">
        <f>IFERROR(VLOOKUP(G115,无加班费!A:B,2,0),0)</f>
        <v>0</v>
      </c>
    </row>
    <row r="116" spans="1:76" hidden="1">
      <c r="A116" s="516" t="s">
        <v>145</v>
      </c>
      <c r="B116" s="285">
        <f t="shared" si="38"/>
        <v>0</v>
      </c>
      <c r="C116" s="286" t="str">
        <f>VLOOKUP(E116,员工信息4!C:D,2,0)</f>
        <v>褚慧敏</v>
      </c>
      <c r="D116" s="102" t="str">
        <f t="shared" si="57"/>
        <v>一致</v>
      </c>
      <c r="E116" s="288" t="str">
        <f>INDEX(员工信息4!C:C,MATCH('12部门提供工资附表主表'!I116,员工信息4!F:F,0))</f>
        <v>8521</v>
      </c>
      <c r="F116" s="289" t="str">
        <f>IFERROR(VLOOKUP('12部门提供工资附表主表'!E116,员工信息4!C:G,5,0),"")</f>
        <v>线束车间</v>
      </c>
      <c r="G116" s="152" t="s">
        <v>750</v>
      </c>
      <c r="H116" s="288" t="s">
        <v>751</v>
      </c>
      <c r="I116" s="500" t="str">
        <f t="shared" si="44"/>
        <v>褚慧敏475</v>
      </c>
      <c r="J116" s="289" t="s">
        <v>745</v>
      </c>
      <c r="K116" s="301"/>
      <c r="L116" s="301"/>
      <c r="M116" s="302">
        <v>36.44</v>
      </c>
      <c r="N116" s="302"/>
      <c r="O116" s="302"/>
      <c r="P116" s="302">
        <v>157.79363336992299</v>
      </c>
      <c r="Q116" s="303">
        <f t="shared" si="55"/>
        <v>5749.9999999999936</v>
      </c>
      <c r="R116" s="302"/>
      <c r="S116" s="316">
        <f t="shared" si="54"/>
        <v>5749.9999999999936</v>
      </c>
      <c r="T116" s="301"/>
      <c r="U116" s="313">
        <f t="shared" si="39"/>
        <v>0</v>
      </c>
      <c r="V116" s="313"/>
      <c r="W116" s="301"/>
      <c r="X116" s="301"/>
      <c r="Y116" s="314">
        <f t="shared" si="37"/>
        <v>5749.9999999999936</v>
      </c>
      <c r="Z116" s="314"/>
      <c r="AA116" s="301"/>
      <c r="AB116" s="301"/>
      <c r="AC116" s="325">
        <f t="shared" si="40"/>
        <v>0</v>
      </c>
      <c r="AD116" s="302">
        <v>20</v>
      </c>
      <c r="AE116" s="302"/>
      <c r="AF116" s="302"/>
      <c r="AG116" s="302"/>
      <c r="AH116" s="302"/>
      <c r="AI116" s="302"/>
      <c r="AJ116" s="302"/>
      <c r="AK116" s="302"/>
      <c r="AL116" s="302"/>
      <c r="AM116" s="302">
        <v>200</v>
      </c>
      <c r="AN116" s="302"/>
      <c r="AO116" s="302"/>
      <c r="AP116" s="302">
        <v>2</v>
      </c>
      <c r="AQ116" s="302"/>
      <c r="AR116" s="302"/>
      <c r="AS116" s="299"/>
      <c r="AT116" s="299">
        <f t="shared" si="41"/>
        <v>2</v>
      </c>
      <c r="AU116" s="303">
        <f t="shared" si="42"/>
        <v>220</v>
      </c>
      <c r="AV116" s="329">
        <f t="shared" si="43"/>
        <v>5967.9999999999936</v>
      </c>
      <c r="AW116" s="297"/>
      <c r="AX116" s="297">
        <v>517.5</v>
      </c>
      <c r="AY116" s="301"/>
      <c r="AZ116" s="301"/>
      <c r="BA116" s="301"/>
      <c r="BB116" s="330"/>
      <c r="BC116" s="297"/>
      <c r="BD116" s="301"/>
      <c r="BE116" s="300">
        <f t="shared" si="36"/>
        <v>5450.4999999999936</v>
      </c>
      <c r="BF116" s="297">
        <f>VLOOKUP(E116,[6]工资发放表!$D$1:$X$65536,21,0)</f>
        <v>0</v>
      </c>
      <c r="BG116" s="337">
        <f t="shared" si="56"/>
        <v>5450.4999999999936</v>
      </c>
      <c r="BH116" s="300">
        <f>IFERROR(VLOOKUP('12部门提供工资附表主表'!E116,工时对!A:E,5,0),0)</f>
        <v>36.44</v>
      </c>
      <c r="BI116" s="336">
        <f>VLOOKUP(E116,金蝶!D:AC,26,0)</f>
        <v>0</v>
      </c>
      <c r="BJ116" s="281">
        <f>VLOOKUP(E116,金蝶!D:S,16,0)</f>
        <v>5968</v>
      </c>
      <c r="BK116" s="281">
        <f t="shared" si="45"/>
        <v>0</v>
      </c>
      <c r="BL116" s="281">
        <f>VLOOKUP(E116,金蝶!D:Z,23,0)</f>
        <v>5450.5</v>
      </c>
      <c r="BM116" s="281">
        <f t="shared" si="46"/>
        <v>0</v>
      </c>
      <c r="BN116" s="281">
        <f>VLOOKUP(E116,金蝶!D:Z,17,0)</f>
        <v>0</v>
      </c>
      <c r="BO116" s="339">
        <f t="shared" si="47"/>
        <v>0</v>
      </c>
      <c r="BP116" s="281">
        <f>VLOOKUP(E116,金蝶!D:Z,18,0)</f>
        <v>517.5</v>
      </c>
      <c r="BQ116" s="531">
        <f t="shared" si="48"/>
        <v>0</v>
      </c>
      <c r="BR116" s="281">
        <f>VLOOKUP(E116,金蝶!D:Z,19,0)</f>
        <v>0</v>
      </c>
      <c r="BS116" s="340">
        <f t="shared" si="49"/>
        <v>0</v>
      </c>
      <c r="BT116" s="281">
        <f>VLOOKUP(E116,金蝶!D:Z,20,0)</f>
        <v>0</v>
      </c>
      <c r="BU116" s="281">
        <f t="shared" si="50"/>
        <v>0</v>
      </c>
      <c r="BV116" s="281">
        <f>VLOOKUP(E116,金蝶!D:Z,21,0)</f>
        <v>0</v>
      </c>
      <c r="BW116" s="339">
        <f t="shared" si="51"/>
        <v>0</v>
      </c>
      <c r="BX116" s="768">
        <f>IFERROR(VLOOKUP(G116,无加班费!A:B,2,0),0)</f>
        <v>0</v>
      </c>
    </row>
    <row r="117" spans="1:76" hidden="1">
      <c r="A117" s="516" t="s">
        <v>2117</v>
      </c>
      <c r="B117" s="285">
        <f t="shared" si="38"/>
        <v>0</v>
      </c>
      <c r="C117" s="286" t="str">
        <f>VLOOKUP(E117,员工信息4!C:D,2,0)</f>
        <v>郭毛腾</v>
      </c>
      <c r="D117" s="102" t="str">
        <f t="shared" si="57"/>
        <v>一致</v>
      </c>
      <c r="E117" s="288" t="str">
        <f>INDEX(员工信息4!C:C,MATCH('12部门提供工资附表主表'!I117,员工信息4!F:F,0))</f>
        <v>8898</v>
      </c>
      <c r="F117" s="289" t="str">
        <f>IFERROR(VLOOKUP('12部门提供工资附表主表'!E117,员工信息4!C:G,5,0),"")</f>
        <v>线束车间</v>
      </c>
      <c r="G117" s="152" t="s">
        <v>2906</v>
      </c>
      <c r="H117" s="288" t="s">
        <v>2907</v>
      </c>
      <c r="I117" s="500" t="str">
        <f t="shared" si="44"/>
        <v>郭毛腾477</v>
      </c>
      <c r="J117" s="289" t="s">
        <v>745</v>
      </c>
      <c r="K117" s="301"/>
      <c r="L117" s="301"/>
      <c r="M117" s="302">
        <v>35.880000000000003</v>
      </c>
      <c r="N117" s="302"/>
      <c r="O117" s="302"/>
      <c r="P117" s="302">
        <v>141.499442586399</v>
      </c>
      <c r="Q117" s="303">
        <f t="shared" si="55"/>
        <v>5076.9999999999964</v>
      </c>
      <c r="R117" s="302"/>
      <c r="S117" s="316">
        <f t="shared" si="54"/>
        <v>5076.9999999999964</v>
      </c>
      <c r="T117" s="301"/>
      <c r="U117" s="313">
        <f t="shared" si="39"/>
        <v>0</v>
      </c>
      <c r="V117" s="313"/>
      <c r="W117" s="301"/>
      <c r="X117" s="301"/>
      <c r="Y117" s="314">
        <f t="shared" si="37"/>
        <v>5076.9999999999964</v>
      </c>
      <c r="Z117" s="314"/>
      <c r="AA117" s="301"/>
      <c r="AB117" s="301"/>
      <c r="AC117" s="325">
        <f t="shared" si="40"/>
        <v>0</v>
      </c>
      <c r="AD117" s="302">
        <v>0</v>
      </c>
      <c r="AE117" s="302"/>
      <c r="AF117" s="302"/>
      <c r="AG117" s="302"/>
      <c r="AH117" s="302"/>
      <c r="AI117" s="302"/>
      <c r="AJ117" s="302"/>
      <c r="AK117" s="302"/>
      <c r="AL117" s="302"/>
      <c r="AM117" s="302">
        <v>0</v>
      </c>
      <c r="AN117" s="302"/>
      <c r="AO117" s="302"/>
      <c r="AP117" s="302"/>
      <c r="AQ117" s="302"/>
      <c r="AR117" s="302"/>
      <c r="AS117" s="299"/>
      <c r="AT117" s="299">
        <f t="shared" si="41"/>
        <v>0</v>
      </c>
      <c r="AU117" s="303">
        <f t="shared" si="42"/>
        <v>0</v>
      </c>
      <c r="AV117" s="329">
        <f t="shared" si="43"/>
        <v>5076.9999999999964</v>
      </c>
      <c r="AW117" s="297"/>
      <c r="AX117" s="297">
        <v>517.5</v>
      </c>
      <c r="AY117" s="301"/>
      <c r="AZ117" s="301"/>
      <c r="BA117" s="301"/>
      <c r="BB117" s="330"/>
      <c r="BC117" s="297"/>
      <c r="BD117" s="301"/>
      <c r="BE117" s="300">
        <f t="shared" si="36"/>
        <v>4559.4999999999964</v>
      </c>
      <c r="BF117" s="297">
        <f>VLOOKUP(E117,[6]工资发放表!$D$1:$X$65536,21,0)</f>
        <v>0</v>
      </c>
      <c r="BG117" s="337">
        <f t="shared" si="56"/>
        <v>4559.4999999999964</v>
      </c>
      <c r="BH117" s="300">
        <f>IFERROR(VLOOKUP('12部门提供工资附表主表'!E117,工时对!A:E,5,0),0)</f>
        <v>35.880000000000003</v>
      </c>
      <c r="BI117" s="336">
        <f>VLOOKUP(E117,金蝶!D:AC,26,0)</f>
        <v>0</v>
      </c>
      <c r="BJ117" s="281">
        <f>VLOOKUP(E117,金蝶!D:S,16,0)</f>
        <v>5077</v>
      </c>
      <c r="BK117" s="281">
        <f t="shared" si="45"/>
        <v>0</v>
      </c>
      <c r="BL117" s="281">
        <f>VLOOKUP(E117,金蝶!D:Z,23,0)</f>
        <v>4559.5</v>
      </c>
      <c r="BM117" s="281">
        <f t="shared" si="46"/>
        <v>0</v>
      </c>
      <c r="BN117" s="281">
        <f>VLOOKUP(E117,金蝶!D:Z,17,0)</f>
        <v>0</v>
      </c>
      <c r="BO117" s="339">
        <f t="shared" si="47"/>
        <v>0</v>
      </c>
      <c r="BP117" s="281">
        <f>VLOOKUP(E117,金蝶!D:Z,18,0)</f>
        <v>517.5</v>
      </c>
      <c r="BQ117" s="531">
        <f t="shared" si="48"/>
        <v>0</v>
      </c>
      <c r="BR117" s="281">
        <f>VLOOKUP(E117,金蝶!D:Z,19,0)</f>
        <v>0</v>
      </c>
      <c r="BS117" s="340">
        <f t="shared" si="49"/>
        <v>0</v>
      </c>
      <c r="BT117" s="281">
        <f>VLOOKUP(E117,金蝶!D:Z,20,0)</f>
        <v>0</v>
      </c>
      <c r="BU117" s="281">
        <f t="shared" si="50"/>
        <v>0</v>
      </c>
      <c r="BV117" s="281">
        <f>VLOOKUP(E117,金蝶!D:Z,21,0)</f>
        <v>0</v>
      </c>
      <c r="BW117" s="339">
        <f t="shared" si="51"/>
        <v>0</v>
      </c>
      <c r="BX117" s="768">
        <f>IFERROR(VLOOKUP(G117,无加班费!A:B,2,0),0)</f>
        <v>0</v>
      </c>
    </row>
    <row r="118" spans="1:76" hidden="1">
      <c r="A118" s="516" t="s">
        <v>2917</v>
      </c>
      <c r="B118" s="285">
        <f t="shared" si="38"/>
        <v>0</v>
      </c>
      <c r="C118" s="286" t="str">
        <f>VLOOKUP(E118,员工信息4!C:D,2,0)</f>
        <v>李梅</v>
      </c>
      <c r="D118" s="102" t="str">
        <f t="shared" si="57"/>
        <v>一致</v>
      </c>
      <c r="E118" s="288" t="str">
        <f>INDEX(员工信息4!C:C,MATCH('12部门提供工资附表主表'!I118,员工信息4!F:F,0))</f>
        <v>8855</v>
      </c>
      <c r="F118" s="289" t="str">
        <f>IFERROR(VLOOKUP('12部门提供工资附表主表'!E118,员工信息4!C:G,5,0),"")</f>
        <v>线束车间</v>
      </c>
      <c r="G118" s="152" t="s">
        <v>2779</v>
      </c>
      <c r="H118" s="288" t="s">
        <v>2780</v>
      </c>
      <c r="I118" s="500" t="str">
        <f t="shared" si="44"/>
        <v>李梅478</v>
      </c>
      <c r="J118" s="289" t="s">
        <v>745</v>
      </c>
      <c r="K118" s="301"/>
      <c r="L118" s="301"/>
      <c r="M118" s="302">
        <v>37.06</v>
      </c>
      <c r="N118" s="302"/>
      <c r="O118" s="302"/>
      <c r="P118" s="302">
        <v>169.99460334592601</v>
      </c>
      <c r="Q118" s="303">
        <f t="shared" si="55"/>
        <v>6300.0000000000182</v>
      </c>
      <c r="R118" s="302"/>
      <c r="S118" s="316">
        <f t="shared" si="54"/>
        <v>6300.0000000000182</v>
      </c>
      <c r="T118" s="301"/>
      <c r="U118" s="313">
        <f t="shared" si="39"/>
        <v>0</v>
      </c>
      <c r="V118" s="313"/>
      <c r="W118" s="301"/>
      <c r="X118" s="301"/>
      <c r="Y118" s="314">
        <f t="shared" si="37"/>
        <v>6300.0000000000182</v>
      </c>
      <c r="Z118" s="314"/>
      <c r="AA118" s="301"/>
      <c r="AB118" s="301"/>
      <c r="AC118" s="325">
        <f t="shared" si="40"/>
        <v>0</v>
      </c>
      <c r="AD118" s="302">
        <v>0</v>
      </c>
      <c r="AE118" s="302"/>
      <c r="AF118" s="302"/>
      <c r="AG118" s="302"/>
      <c r="AH118" s="302"/>
      <c r="AI118" s="302"/>
      <c r="AJ118" s="302"/>
      <c r="AK118" s="302"/>
      <c r="AL118" s="302"/>
      <c r="AM118" s="302">
        <v>200</v>
      </c>
      <c r="AN118" s="302"/>
      <c r="AO118" s="302"/>
      <c r="AP118" s="302">
        <v>45</v>
      </c>
      <c r="AQ118" s="302"/>
      <c r="AR118" s="302"/>
      <c r="AS118" s="299"/>
      <c r="AT118" s="299">
        <f t="shared" si="41"/>
        <v>45</v>
      </c>
      <c r="AU118" s="303">
        <f t="shared" si="42"/>
        <v>200</v>
      </c>
      <c r="AV118" s="329">
        <f t="shared" si="43"/>
        <v>6455.0000000000182</v>
      </c>
      <c r="AW118" s="297"/>
      <c r="AX118" s="297">
        <v>517.5</v>
      </c>
      <c r="AY118" s="301"/>
      <c r="AZ118" s="301"/>
      <c r="BA118" s="301"/>
      <c r="BB118" s="330"/>
      <c r="BC118" s="297"/>
      <c r="BD118" s="301"/>
      <c r="BE118" s="300">
        <f t="shared" si="36"/>
        <v>5937.5000000000182</v>
      </c>
      <c r="BF118" s="297">
        <f>VLOOKUP(E118,[6]工资发放表!$D$1:$X$65536,21,0)</f>
        <v>0</v>
      </c>
      <c r="BG118" s="337">
        <f t="shared" si="56"/>
        <v>5937.5000000000182</v>
      </c>
      <c r="BH118" s="300">
        <f>IFERROR(VLOOKUP('12部门提供工资附表主表'!E118,工时对!A:E,5,0),0)</f>
        <v>37.06</v>
      </c>
      <c r="BI118" s="336">
        <f>VLOOKUP(E118,金蝶!D:AC,26,0)</f>
        <v>1.8189894035458565E-11</v>
      </c>
      <c r="BJ118" s="281">
        <f>VLOOKUP(E118,金蝶!D:S,16,0)</f>
        <v>6455</v>
      </c>
      <c r="BK118" s="281">
        <f t="shared" si="45"/>
        <v>1.8189894035458565E-11</v>
      </c>
      <c r="BL118" s="281">
        <f>VLOOKUP(E118,金蝶!D:Z,23,0)</f>
        <v>5937.5</v>
      </c>
      <c r="BM118" s="281">
        <f t="shared" si="46"/>
        <v>1.8189894035458565E-11</v>
      </c>
      <c r="BN118" s="281">
        <f>VLOOKUP(E118,金蝶!D:Z,17,0)</f>
        <v>0</v>
      </c>
      <c r="BO118" s="339">
        <f t="shared" si="47"/>
        <v>0</v>
      </c>
      <c r="BP118" s="281">
        <f>VLOOKUP(E118,金蝶!D:Z,18,0)</f>
        <v>517.5</v>
      </c>
      <c r="BQ118" s="531">
        <f t="shared" si="48"/>
        <v>0</v>
      </c>
      <c r="BR118" s="281">
        <f>VLOOKUP(E118,金蝶!D:Z,19,0)</f>
        <v>0</v>
      </c>
      <c r="BS118" s="340">
        <f t="shared" si="49"/>
        <v>0</v>
      </c>
      <c r="BT118" s="281">
        <f>VLOOKUP(E118,金蝶!D:Z,20,0)</f>
        <v>0</v>
      </c>
      <c r="BU118" s="281">
        <f t="shared" si="50"/>
        <v>0</v>
      </c>
      <c r="BV118" s="281">
        <f>VLOOKUP(E118,金蝶!D:Z,21,0)</f>
        <v>0</v>
      </c>
      <c r="BW118" s="339">
        <f t="shared" si="51"/>
        <v>0</v>
      </c>
      <c r="BX118" s="768">
        <f>IFERROR(VLOOKUP(G118,无加班费!A:B,2,0),0)</f>
        <v>0</v>
      </c>
    </row>
    <row r="119" spans="1:76" hidden="1">
      <c r="A119" s="516" t="s">
        <v>3045</v>
      </c>
      <c r="B119" s="285">
        <f t="shared" si="38"/>
        <v>0</v>
      </c>
      <c r="C119" s="286" t="str">
        <f>VLOOKUP(E119,员工信息4!C:D,2,0)</f>
        <v>程素芬</v>
      </c>
      <c r="D119" s="102" t="str">
        <f t="shared" si="57"/>
        <v>一致</v>
      </c>
      <c r="E119" s="288" t="str">
        <f>INDEX(员工信息4!C:C,MATCH('12部门提供工资附表主表'!I119,员工信息4!F:F,0))</f>
        <v>2548</v>
      </c>
      <c r="F119" s="289" t="str">
        <f>IFERROR(VLOOKUP('12部门提供工资附表主表'!E119,员工信息4!C:G,5,0),"")</f>
        <v>线束车间</v>
      </c>
      <c r="G119" s="152" t="s">
        <v>1546</v>
      </c>
      <c r="H119" s="288" t="s">
        <v>1547</v>
      </c>
      <c r="I119" s="500" t="str">
        <f t="shared" si="44"/>
        <v>程素芬488</v>
      </c>
      <c r="J119" s="289" t="s">
        <v>745</v>
      </c>
      <c r="K119" s="301"/>
      <c r="L119" s="301"/>
      <c r="M119" s="302">
        <v>35.5</v>
      </c>
      <c r="N119" s="302"/>
      <c r="O119" s="302"/>
      <c r="P119" s="302">
        <v>168.253521126761</v>
      </c>
      <c r="Q119" s="303">
        <f t="shared" si="55"/>
        <v>5973.0000000000155</v>
      </c>
      <c r="R119" s="302"/>
      <c r="S119" s="316">
        <f t="shared" si="54"/>
        <v>5973.0000000000155</v>
      </c>
      <c r="T119" s="301"/>
      <c r="U119" s="313">
        <f t="shared" si="39"/>
        <v>0</v>
      </c>
      <c r="V119" s="313"/>
      <c r="W119" s="301"/>
      <c r="X119" s="301"/>
      <c r="Y119" s="314">
        <f t="shared" si="37"/>
        <v>5973.0000000000155</v>
      </c>
      <c r="Z119" s="314"/>
      <c r="AA119" s="301"/>
      <c r="AB119" s="301"/>
      <c r="AC119" s="325">
        <f t="shared" si="40"/>
        <v>0</v>
      </c>
      <c r="AD119" s="302">
        <v>40</v>
      </c>
      <c r="AE119" s="302"/>
      <c r="AF119" s="302"/>
      <c r="AG119" s="302"/>
      <c r="AH119" s="302"/>
      <c r="AI119" s="302"/>
      <c r="AJ119" s="302"/>
      <c r="AK119" s="302"/>
      <c r="AL119" s="302"/>
      <c r="AM119" s="302">
        <v>200</v>
      </c>
      <c r="AN119" s="302"/>
      <c r="AO119" s="302"/>
      <c r="AP119" s="302">
        <v>70</v>
      </c>
      <c r="AQ119" s="302"/>
      <c r="AR119" s="302"/>
      <c r="AS119" s="299"/>
      <c r="AT119" s="299">
        <f t="shared" si="41"/>
        <v>70</v>
      </c>
      <c r="AU119" s="303">
        <f t="shared" si="42"/>
        <v>240</v>
      </c>
      <c r="AV119" s="329">
        <f t="shared" si="43"/>
        <v>6143.0000000000155</v>
      </c>
      <c r="AW119" s="297"/>
      <c r="AX119" s="297">
        <v>517.5</v>
      </c>
      <c r="AY119" s="301"/>
      <c r="AZ119" s="301"/>
      <c r="BA119" s="301"/>
      <c r="BB119" s="330"/>
      <c r="BC119" s="297"/>
      <c r="BD119" s="301"/>
      <c r="BE119" s="300">
        <f t="shared" si="36"/>
        <v>5625.5000000000155</v>
      </c>
      <c r="BF119" s="297">
        <f>VLOOKUP(E119,[6]工资发放表!$D$1:$X$65536,21,0)</f>
        <v>0</v>
      </c>
      <c r="BG119" s="337">
        <f t="shared" si="56"/>
        <v>5625.5000000000155</v>
      </c>
      <c r="BH119" s="300">
        <f>IFERROR(VLOOKUP('12部门提供工资附表主表'!E119,工时对!A:E,5,0),0)</f>
        <v>35.5</v>
      </c>
      <c r="BI119" s="336">
        <f>VLOOKUP(E119,金蝶!D:AC,26,0)</f>
        <v>1.546140993013978E-11</v>
      </c>
      <c r="BJ119" s="281">
        <f>VLOOKUP(E119,金蝶!D:S,16,0)</f>
        <v>6143</v>
      </c>
      <c r="BK119" s="281">
        <f t="shared" si="45"/>
        <v>1.546140993013978E-11</v>
      </c>
      <c r="BL119" s="281">
        <f>VLOOKUP(E119,金蝶!D:Z,23,0)</f>
        <v>5625.5</v>
      </c>
      <c r="BM119" s="281">
        <f t="shared" si="46"/>
        <v>1.546140993013978E-11</v>
      </c>
      <c r="BN119" s="281">
        <f>VLOOKUP(E119,金蝶!D:Z,17,0)</f>
        <v>0</v>
      </c>
      <c r="BO119" s="339">
        <f t="shared" si="47"/>
        <v>0</v>
      </c>
      <c r="BP119" s="281">
        <f>VLOOKUP(E119,金蝶!D:Z,18,0)</f>
        <v>517.5</v>
      </c>
      <c r="BQ119" s="531">
        <f t="shared" si="48"/>
        <v>0</v>
      </c>
      <c r="BR119" s="281">
        <f>VLOOKUP(E119,金蝶!D:Z,19,0)</f>
        <v>0</v>
      </c>
      <c r="BS119" s="340">
        <f t="shared" si="49"/>
        <v>0</v>
      </c>
      <c r="BT119" s="281">
        <f>VLOOKUP(E119,金蝶!D:Z,20,0)</f>
        <v>0</v>
      </c>
      <c r="BU119" s="281">
        <f t="shared" si="50"/>
        <v>0</v>
      </c>
      <c r="BV119" s="281">
        <f>VLOOKUP(E119,金蝶!D:Z,21,0)</f>
        <v>0</v>
      </c>
      <c r="BW119" s="339">
        <f t="shared" si="51"/>
        <v>0</v>
      </c>
      <c r="BX119" s="768">
        <f>IFERROR(VLOOKUP(G119,无加班费!A:B,2,0),0)</f>
        <v>0</v>
      </c>
    </row>
    <row r="120" spans="1:76" hidden="1">
      <c r="A120" s="516" t="s">
        <v>506</v>
      </c>
      <c r="B120" s="285">
        <f t="shared" si="38"/>
        <v>0</v>
      </c>
      <c r="C120" s="286" t="str">
        <f>VLOOKUP(E120,员工信息4!C:D,2,0)</f>
        <v>罗文秀</v>
      </c>
      <c r="D120" s="102" t="str">
        <f t="shared" si="57"/>
        <v>一致</v>
      </c>
      <c r="E120" s="288" t="str">
        <f>INDEX(员工信息4!C:C,MATCH('12部门提供工资附表主表'!I120,员工信息4!F:F,0))</f>
        <v>8860</v>
      </c>
      <c r="F120" s="289" t="str">
        <f>IFERROR(VLOOKUP('12部门提供工资附表主表'!E120,员工信息4!C:G,5,0),"")</f>
        <v>线束车间</v>
      </c>
      <c r="G120" s="152" t="s">
        <v>2801</v>
      </c>
      <c r="H120" s="288" t="s">
        <v>2802</v>
      </c>
      <c r="I120" s="500" t="str">
        <f t="shared" si="44"/>
        <v>罗文秀489</v>
      </c>
      <c r="J120" s="289" t="s">
        <v>745</v>
      </c>
      <c r="K120" s="301"/>
      <c r="L120" s="301"/>
      <c r="M120" s="302">
        <v>36</v>
      </c>
      <c r="N120" s="302"/>
      <c r="O120" s="302"/>
      <c r="P120" s="302">
        <v>154.166666666667</v>
      </c>
      <c r="Q120" s="303">
        <f t="shared" si="55"/>
        <v>5550.0000000000118</v>
      </c>
      <c r="R120" s="302"/>
      <c r="S120" s="316">
        <f t="shared" si="54"/>
        <v>5550.0000000000118</v>
      </c>
      <c r="T120" s="301"/>
      <c r="U120" s="313">
        <f t="shared" si="39"/>
        <v>0</v>
      </c>
      <c r="V120" s="313"/>
      <c r="W120" s="301"/>
      <c r="X120" s="301"/>
      <c r="Y120" s="314">
        <f t="shared" si="37"/>
        <v>5550.0000000000118</v>
      </c>
      <c r="Z120" s="314"/>
      <c r="AA120" s="301"/>
      <c r="AB120" s="301"/>
      <c r="AC120" s="325">
        <f t="shared" si="40"/>
        <v>0</v>
      </c>
      <c r="AD120" s="302">
        <v>0</v>
      </c>
      <c r="AE120" s="302"/>
      <c r="AF120" s="302"/>
      <c r="AG120" s="302"/>
      <c r="AH120" s="302"/>
      <c r="AI120" s="302"/>
      <c r="AJ120" s="302"/>
      <c r="AK120" s="302"/>
      <c r="AL120" s="302"/>
      <c r="AM120" s="302">
        <v>200</v>
      </c>
      <c r="AN120" s="302"/>
      <c r="AO120" s="302"/>
      <c r="AP120" s="302">
        <v>8</v>
      </c>
      <c r="AQ120" s="302"/>
      <c r="AR120" s="302"/>
      <c r="AS120" s="299"/>
      <c r="AT120" s="299">
        <f t="shared" si="41"/>
        <v>8</v>
      </c>
      <c r="AU120" s="303">
        <f t="shared" si="42"/>
        <v>200</v>
      </c>
      <c r="AV120" s="329">
        <f t="shared" si="43"/>
        <v>5742.0000000000118</v>
      </c>
      <c r="AW120" s="297"/>
      <c r="AX120" s="297">
        <v>517.5</v>
      </c>
      <c r="AY120" s="301"/>
      <c r="AZ120" s="301"/>
      <c r="BA120" s="301"/>
      <c r="BB120" s="330"/>
      <c r="BC120" s="297"/>
      <c r="BD120" s="301"/>
      <c r="BE120" s="300">
        <f t="shared" si="36"/>
        <v>5224.5000000000118</v>
      </c>
      <c r="BF120" s="297">
        <f>VLOOKUP(E120,[6]工资发放表!$D$1:$X$65536,21,0)</f>
        <v>0</v>
      </c>
      <c r="BG120" s="337">
        <f t="shared" si="56"/>
        <v>5224.5000000000118</v>
      </c>
      <c r="BH120" s="300">
        <f>IFERROR(VLOOKUP('12部门提供工资附表主表'!E120,工时对!A:E,5,0),0)</f>
        <v>36</v>
      </c>
      <c r="BI120" s="336">
        <f>VLOOKUP(E120,金蝶!D:AC,26,0)</f>
        <v>1.1823431123048067E-11</v>
      </c>
      <c r="BJ120" s="281">
        <f>VLOOKUP(E120,金蝶!D:S,16,0)</f>
        <v>5742</v>
      </c>
      <c r="BK120" s="281">
        <f t="shared" si="45"/>
        <v>1.1823431123048067E-11</v>
      </c>
      <c r="BL120" s="281">
        <f>VLOOKUP(E120,金蝶!D:Z,23,0)</f>
        <v>5224.5</v>
      </c>
      <c r="BM120" s="281">
        <f t="shared" si="46"/>
        <v>1.1823431123048067E-11</v>
      </c>
      <c r="BN120" s="281">
        <f>VLOOKUP(E120,金蝶!D:Z,17,0)</f>
        <v>0</v>
      </c>
      <c r="BO120" s="339">
        <f t="shared" si="47"/>
        <v>0</v>
      </c>
      <c r="BP120" s="281">
        <f>VLOOKUP(E120,金蝶!D:Z,18,0)</f>
        <v>517.5</v>
      </c>
      <c r="BQ120" s="531">
        <f t="shared" si="48"/>
        <v>0</v>
      </c>
      <c r="BR120" s="281">
        <f>VLOOKUP(E120,金蝶!D:Z,19,0)</f>
        <v>0</v>
      </c>
      <c r="BS120" s="340">
        <f t="shared" si="49"/>
        <v>0</v>
      </c>
      <c r="BT120" s="281">
        <f>VLOOKUP(E120,金蝶!D:Z,20,0)</f>
        <v>0</v>
      </c>
      <c r="BU120" s="281">
        <f t="shared" si="50"/>
        <v>0</v>
      </c>
      <c r="BV120" s="281">
        <f>VLOOKUP(E120,金蝶!D:Z,21,0)</f>
        <v>0</v>
      </c>
      <c r="BW120" s="339">
        <f t="shared" si="51"/>
        <v>0</v>
      </c>
      <c r="BX120" s="768">
        <f>IFERROR(VLOOKUP(G120,无加班费!A:B,2,0),0)</f>
        <v>0</v>
      </c>
    </row>
    <row r="121" spans="1:76" hidden="1">
      <c r="A121" s="516" t="s">
        <v>2414</v>
      </c>
      <c r="B121" s="285">
        <f t="shared" si="38"/>
        <v>0</v>
      </c>
      <c r="C121" s="286" t="str">
        <f>VLOOKUP(E121,员工信息4!C:D,2,0)</f>
        <v>上官义</v>
      </c>
      <c r="D121" s="102" t="str">
        <f t="shared" si="57"/>
        <v>一致</v>
      </c>
      <c r="E121" s="288" t="str">
        <f>INDEX(员工信息4!C:C,MATCH('12部门提供工资附表主表'!I121,员工信息4!F:F,0))</f>
        <v>8986</v>
      </c>
      <c r="F121" s="289" t="str">
        <f>IFERROR(VLOOKUP('12部门提供工资附表主表'!E121,员工信息4!C:G,5,0),"")</f>
        <v>线束车间</v>
      </c>
      <c r="G121" s="152" t="s">
        <v>3216</v>
      </c>
      <c r="H121" s="288" t="s">
        <v>3217</v>
      </c>
      <c r="I121" s="500" t="str">
        <f t="shared" si="44"/>
        <v>上官义497</v>
      </c>
      <c r="J121" s="289" t="s">
        <v>745</v>
      </c>
      <c r="K121" s="301"/>
      <c r="L121" s="301"/>
      <c r="M121" s="302">
        <v>36.81</v>
      </c>
      <c r="N121" s="302"/>
      <c r="O121" s="302"/>
      <c r="P121" s="302">
        <v>171.14914425427901</v>
      </c>
      <c r="Q121" s="303">
        <f t="shared" si="55"/>
        <v>6300.0000000000109</v>
      </c>
      <c r="R121" s="302"/>
      <c r="S121" s="316">
        <f t="shared" si="54"/>
        <v>6300.0000000000109</v>
      </c>
      <c r="T121" s="301"/>
      <c r="U121" s="313">
        <f t="shared" si="39"/>
        <v>0</v>
      </c>
      <c r="V121" s="313"/>
      <c r="W121" s="301"/>
      <c r="X121" s="301"/>
      <c r="Y121" s="314">
        <f t="shared" si="37"/>
        <v>6300.0000000000109</v>
      </c>
      <c r="Z121" s="314"/>
      <c r="AA121" s="301"/>
      <c r="AB121" s="301"/>
      <c r="AC121" s="325">
        <f t="shared" si="40"/>
        <v>0</v>
      </c>
      <c r="AD121" s="302">
        <v>0</v>
      </c>
      <c r="AE121" s="302"/>
      <c r="AF121" s="302"/>
      <c r="AG121" s="302"/>
      <c r="AH121" s="302"/>
      <c r="AI121" s="302"/>
      <c r="AJ121" s="302"/>
      <c r="AK121" s="302"/>
      <c r="AL121" s="302"/>
      <c r="AM121" s="302">
        <v>200</v>
      </c>
      <c r="AN121" s="302"/>
      <c r="AO121" s="302"/>
      <c r="AP121" s="302">
        <v>22</v>
      </c>
      <c r="AQ121" s="302"/>
      <c r="AR121" s="302"/>
      <c r="AS121" s="299"/>
      <c r="AT121" s="299">
        <f t="shared" si="41"/>
        <v>22</v>
      </c>
      <c r="AU121" s="303">
        <f t="shared" si="42"/>
        <v>200</v>
      </c>
      <c r="AV121" s="329">
        <f t="shared" si="43"/>
        <v>6478.0000000000109</v>
      </c>
      <c r="AW121" s="297"/>
      <c r="AX121" s="297">
        <v>517.5</v>
      </c>
      <c r="AY121" s="301"/>
      <c r="AZ121" s="301"/>
      <c r="BA121" s="301"/>
      <c r="BB121" s="330"/>
      <c r="BC121" s="297"/>
      <c r="BD121" s="301"/>
      <c r="BE121" s="300">
        <f t="shared" si="36"/>
        <v>5960.5000000000109</v>
      </c>
      <c r="BF121" s="297">
        <f>VLOOKUP(E121,[6]工资发放表!$D$1:$X$65536,21,0)</f>
        <v>0</v>
      </c>
      <c r="BG121" s="337">
        <f t="shared" si="56"/>
        <v>5960.5000000000109</v>
      </c>
      <c r="BH121" s="300">
        <f>IFERROR(VLOOKUP('12部门提供工资附表主表'!E121,工时对!A:E,5,0),0)</f>
        <v>36.81</v>
      </c>
      <c r="BI121" s="336">
        <f>VLOOKUP(E121,金蝶!D:AC,26,0)</f>
        <v>1.0913936421275139E-11</v>
      </c>
      <c r="BJ121" s="281">
        <f>VLOOKUP(E121,金蝶!D:S,16,0)</f>
        <v>6478</v>
      </c>
      <c r="BK121" s="281">
        <f t="shared" si="45"/>
        <v>1.0913936421275139E-11</v>
      </c>
      <c r="BL121" s="281">
        <f>VLOOKUP(E121,金蝶!D:Z,23,0)</f>
        <v>5960.5</v>
      </c>
      <c r="BM121" s="281">
        <f t="shared" si="46"/>
        <v>1.0913936421275139E-11</v>
      </c>
      <c r="BN121" s="281">
        <f>VLOOKUP(E121,金蝶!D:Z,17,0)</f>
        <v>0</v>
      </c>
      <c r="BO121" s="339">
        <f t="shared" si="47"/>
        <v>0</v>
      </c>
      <c r="BP121" s="281">
        <f>VLOOKUP(E121,金蝶!D:Z,18,0)</f>
        <v>517.5</v>
      </c>
      <c r="BQ121" s="531">
        <f t="shared" si="48"/>
        <v>0</v>
      </c>
      <c r="BR121" s="281">
        <f>VLOOKUP(E121,金蝶!D:Z,19,0)</f>
        <v>0</v>
      </c>
      <c r="BS121" s="340">
        <f t="shared" si="49"/>
        <v>0</v>
      </c>
      <c r="BT121" s="281">
        <f>VLOOKUP(E121,金蝶!D:Z,20,0)</f>
        <v>0</v>
      </c>
      <c r="BU121" s="281">
        <f t="shared" si="50"/>
        <v>0</v>
      </c>
      <c r="BV121" s="281">
        <f>VLOOKUP(E121,金蝶!D:Z,21,0)</f>
        <v>0</v>
      </c>
      <c r="BW121" s="339">
        <f t="shared" si="51"/>
        <v>0</v>
      </c>
      <c r="BX121" s="768">
        <f>IFERROR(VLOOKUP(G121,无加班费!A:B,2,0),0)</f>
        <v>0</v>
      </c>
    </row>
    <row r="122" spans="1:76" hidden="1">
      <c r="A122" s="516" t="s">
        <v>2455</v>
      </c>
      <c r="B122" s="285">
        <f t="shared" si="38"/>
        <v>0</v>
      </c>
      <c r="C122" s="286" t="str">
        <f>VLOOKUP(E122,员工信息4!C:D,2,0)</f>
        <v>段宏魁</v>
      </c>
      <c r="D122" s="102" t="str">
        <f t="shared" si="57"/>
        <v>一致</v>
      </c>
      <c r="E122" s="288" t="str">
        <f>INDEX(员工信息4!C:C,MATCH('12部门提供工资附表主表'!I122,员工信息4!F:F,0))</f>
        <v>8987</v>
      </c>
      <c r="F122" s="289" t="str">
        <f>IFERROR(VLOOKUP('12部门提供工资附表主表'!E122,员工信息4!C:G,5,0),"")</f>
        <v>线束车间</v>
      </c>
      <c r="G122" s="152" t="s">
        <v>3221</v>
      </c>
      <c r="H122" s="288" t="s">
        <v>3222</v>
      </c>
      <c r="I122" s="500" t="str">
        <f t="shared" si="44"/>
        <v>段宏魁498</v>
      </c>
      <c r="J122" s="289" t="s">
        <v>745</v>
      </c>
      <c r="K122" s="301"/>
      <c r="L122" s="301"/>
      <c r="M122" s="302">
        <v>40.19</v>
      </c>
      <c r="N122" s="302"/>
      <c r="O122" s="302"/>
      <c r="P122" s="302">
        <v>162.52799203782001</v>
      </c>
      <c r="Q122" s="303">
        <f t="shared" si="55"/>
        <v>6531.9999999999864</v>
      </c>
      <c r="R122" s="302"/>
      <c r="S122" s="316">
        <f t="shared" si="54"/>
        <v>6531.9999999999864</v>
      </c>
      <c r="T122" s="301"/>
      <c r="U122" s="313">
        <f t="shared" si="39"/>
        <v>0</v>
      </c>
      <c r="V122" s="313"/>
      <c r="W122" s="301"/>
      <c r="X122" s="301"/>
      <c r="Y122" s="314">
        <f t="shared" si="37"/>
        <v>6531.9999999999864</v>
      </c>
      <c r="Z122" s="314"/>
      <c r="AA122" s="301"/>
      <c r="AB122" s="301"/>
      <c r="AC122" s="325">
        <f t="shared" si="40"/>
        <v>0</v>
      </c>
      <c r="AD122" s="302">
        <v>0</v>
      </c>
      <c r="AE122" s="302"/>
      <c r="AF122" s="302"/>
      <c r="AG122" s="302"/>
      <c r="AH122" s="302"/>
      <c r="AI122" s="302"/>
      <c r="AJ122" s="302"/>
      <c r="AK122" s="302"/>
      <c r="AL122" s="302"/>
      <c r="AM122" s="302">
        <v>100</v>
      </c>
      <c r="AN122" s="302"/>
      <c r="AO122" s="302"/>
      <c r="AP122" s="302"/>
      <c r="AQ122" s="302"/>
      <c r="AR122" s="302"/>
      <c r="AS122" s="299"/>
      <c r="AT122" s="299">
        <f t="shared" si="41"/>
        <v>0</v>
      </c>
      <c r="AU122" s="303">
        <f t="shared" si="42"/>
        <v>100</v>
      </c>
      <c r="AV122" s="329">
        <f t="shared" si="43"/>
        <v>6631.9999999999864</v>
      </c>
      <c r="AW122" s="297"/>
      <c r="AX122" s="297">
        <v>517.5</v>
      </c>
      <c r="AY122" s="301"/>
      <c r="AZ122" s="301"/>
      <c r="BA122" s="301"/>
      <c r="BB122" s="330"/>
      <c r="BC122" s="297"/>
      <c r="BD122" s="301"/>
      <c r="BE122" s="300">
        <f t="shared" si="36"/>
        <v>6114.4999999999864</v>
      </c>
      <c r="BF122" s="297">
        <f>VLOOKUP(E122,[6]工资发放表!$D$1:$X$65536,21,0)</f>
        <v>0</v>
      </c>
      <c r="BG122" s="337">
        <f t="shared" si="56"/>
        <v>6114.4999999999864</v>
      </c>
      <c r="BH122" s="300">
        <f>IFERROR(VLOOKUP('12部门提供工资附表主表'!E122,工时对!A:E,5,0),0)</f>
        <v>40.19</v>
      </c>
      <c r="BI122" s="336">
        <f>VLOOKUP(E122,金蝶!D:AC,26,0)</f>
        <v>-1.3642420526593924E-11</v>
      </c>
      <c r="BJ122" s="281">
        <f>VLOOKUP(E122,金蝶!D:S,16,0)</f>
        <v>6632</v>
      </c>
      <c r="BK122" s="281">
        <f t="shared" si="45"/>
        <v>-1.3642420526593924E-11</v>
      </c>
      <c r="BL122" s="281">
        <f>VLOOKUP(E122,金蝶!D:Z,23,0)</f>
        <v>6114.5</v>
      </c>
      <c r="BM122" s="281">
        <f t="shared" si="46"/>
        <v>-1.3642420526593924E-11</v>
      </c>
      <c r="BN122" s="281">
        <f>VLOOKUP(E122,金蝶!D:Z,17,0)</f>
        <v>0</v>
      </c>
      <c r="BO122" s="339">
        <f t="shared" si="47"/>
        <v>0</v>
      </c>
      <c r="BP122" s="281">
        <f>VLOOKUP(E122,金蝶!D:Z,18,0)</f>
        <v>517.5</v>
      </c>
      <c r="BQ122" s="531">
        <f t="shared" si="48"/>
        <v>0</v>
      </c>
      <c r="BR122" s="281">
        <f>VLOOKUP(E122,金蝶!D:Z,19,0)</f>
        <v>0</v>
      </c>
      <c r="BS122" s="340">
        <f t="shared" si="49"/>
        <v>0</v>
      </c>
      <c r="BT122" s="281">
        <f>VLOOKUP(E122,金蝶!D:Z,20,0)</f>
        <v>0</v>
      </c>
      <c r="BU122" s="281">
        <f t="shared" si="50"/>
        <v>0</v>
      </c>
      <c r="BV122" s="281">
        <f>VLOOKUP(E122,金蝶!D:Z,21,0)</f>
        <v>0</v>
      </c>
      <c r="BW122" s="339">
        <f t="shared" si="51"/>
        <v>0</v>
      </c>
      <c r="BX122" s="768">
        <f>IFERROR(VLOOKUP(G122,无加班费!A:B,2,0),0)</f>
        <v>0</v>
      </c>
    </row>
    <row r="123" spans="1:76" hidden="1">
      <c r="A123" s="516" t="s">
        <v>68</v>
      </c>
      <c r="B123" s="285">
        <f t="shared" si="38"/>
        <v>0</v>
      </c>
      <c r="C123" s="286" t="str">
        <f>VLOOKUP(E123,员工信息4!C:D,2,0)</f>
        <v>汪秀珍</v>
      </c>
      <c r="D123" s="102" t="str">
        <f t="shared" si="57"/>
        <v>一致</v>
      </c>
      <c r="E123" s="288" t="str">
        <f>INDEX(员工信息4!C:C,MATCH('12部门提供工资附表主表'!I123,员工信息4!F:F,0))</f>
        <v>2595</v>
      </c>
      <c r="F123" s="289" t="str">
        <f>IFERROR(VLOOKUP('12部门提供工资附表主表'!E123,员工信息4!C:G,5,0),"")</f>
        <v>线束车间</v>
      </c>
      <c r="G123" s="152" t="s">
        <v>1581</v>
      </c>
      <c r="H123" s="288" t="s">
        <v>1582</v>
      </c>
      <c r="I123" s="500" t="str">
        <f t="shared" si="44"/>
        <v>汪秀珍499</v>
      </c>
      <c r="J123" s="289" t="s">
        <v>745</v>
      </c>
      <c r="K123" s="301"/>
      <c r="L123" s="301"/>
      <c r="M123" s="302">
        <v>41.63</v>
      </c>
      <c r="N123" s="302"/>
      <c r="O123" s="302"/>
      <c r="P123" s="302">
        <v>164.23252462166701</v>
      </c>
      <c r="Q123" s="303">
        <f t="shared" si="55"/>
        <v>6836.9999999999982</v>
      </c>
      <c r="R123" s="302"/>
      <c r="S123" s="316">
        <f t="shared" si="54"/>
        <v>6836.9999999999982</v>
      </c>
      <c r="T123" s="301"/>
      <c r="U123" s="313">
        <f t="shared" si="39"/>
        <v>0</v>
      </c>
      <c r="V123" s="313"/>
      <c r="W123" s="301"/>
      <c r="X123" s="301"/>
      <c r="Y123" s="314">
        <f t="shared" si="37"/>
        <v>6836.9999999999982</v>
      </c>
      <c r="Z123" s="314"/>
      <c r="AA123" s="301"/>
      <c r="AB123" s="301"/>
      <c r="AC123" s="325">
        <f t="shared" si="40"/>
        <v>0</v>
      </c>
      <c r="AD123" s="302">
        <v>40</v>
      </c>
      <c r="AE123" s="302"/>
      <c r="AF123" s="302"/>
      <c r="AG123" s="302"/>
      <c r="AH123" s="302"/>
      <c r="AI123" s="302"/>
      <c r="AJ123" s="302"/>
      <c r="AK123" s="302"/>
      <c r="AL123" s="302"/>
      <c r="AM123" s="302">
        <v>200</v>
      </c>
      <c r="AN123" s="302"/>
      <c r="AO123" s="302"/>
      <c r="AP123" s="302"/>
      <c r="AQ123" s="302"/>
      <c r="AR123" s="302"/>
      <c r="AS123" s="299"/>
      <c r="AT123" s="299">
        <f t="shared" si="41"/>
        <v>0</v>
      </c>
      <c r="AU123" s="303">
        <f t="shared" si="42"/>
        <v>240</v>
      </c>
      <c r="AV123" s="329">
        <f t="shared" si="43"/>
        <v>7076.9999999999982</v>
      </c>
      <c r="AW123" s="297"/>
      <c r="AX123" s="297"/>
      <c r="AY123" s="301"/>
      <c r="AZ123" s="301"/>
      <c r="BA123" s="301"/>
      <c r="BB123" s="330"/>
      <c r="BC123" s="297"/>
      <c r="BD123" s="301"/>
      <c r="BE123" s="300">
        <f t="shared" si="36"/>
        <v>7076.9999999999982</v>
      </c>
      <c r="BF123" s="297">
        <f>VLOOKUP(E123,[6]工资发放表!$D$1:$X$65536,21,0)</f>
        <v>0</v>
      </c>
      <c r="BG123" s="337">
        <f t="shared" si="56"/>
        <v>7076.9999999999982</v>
      </c>
      <c r="BH123" s="300">
        <f>IFERROR(VLOOKUP('12部门提供工资附表主表'!E123,工时对!A:E,5,0),0)</f>
        <v>41.63</v>
      </c>
      <c r="BI123" s="336">
        <f>VLOOKUP(E123,金蝶!D:AC,26,0)</f>
        <v>0</v>
      </c>
      <c r="BJ123" s="281">
        <f>VLOOKUP(E123,金蝶!D:S,16,0)</f>
        <v>7077</v>
      </c>
      <c r="BK123" s="281">
        <f t="shared" si="45"/>
        <v>0</v>
      </c>
      <c r="BL123" s="281">
        <f>VLOOKUP(E123,金蝶!D:Z,23,0)</f>
        <v>7077</v>
      </c>
      <c r="BM123" s="281">
        <f t="shared" si="46"/>
        <v>0</v>
      </c>
      <c r="BN123" s="281">
        <f>VLOOKUP(E123,金蝶!D:Z,17,0)</f>
        <v>0</v>
      </c>
      <c r="BO123" s="339">
        <f t="shared" si="47"/>
        <v>0</v>
      </c>
      <c r="BP123" s="281">
        <f>VLOOKUP(E123,金蝶!D:Z,18,0)</f>
        <v>0</v>
      </c>
      <c r="BQ123" s="531">
        <f t="shared" si="48"/>
        <v>0</v>
      </c>
      <c r="BR123" s="281">
        <f>VLOOKUP(E123,金蝶!D:Z,19,0)</f>
        <v>0</v>
      </c>
      <c r="BS123" s="340">
        <f t="shared" si="49"/>
        <v>0</v>
      </c>
      <c r="BT123" s="281">
        <f>VLOOKUP(E123,金蝶!D:Z,20,0)</f>
        <v>0</v>
      </c>
      <c r="BU123" s="281">
        <f t="shared" si="50"/>
        <v>0</v>
      </c>
      <c r="BV123" s="281">
        <f>VLOOKUP(E123,金蝶!D:Z,21,0)</f>
        <v>0</v>
      </c>
      <c r="BW123" s="339">
        <f t="shared" si="51"/>
        <v>0</v>
      </c>
      <c r="BX123" s="768">
        <f>IFERROR(VLOOKUP(G123,无加班费!A:B,2,0),0)</f>
        <v>0</v>
      </c>
    </row>
    <row r="124" spans="1:76" hidden="1">
      <c r="A124" s="516" t="s">
        <v>1602</v>
      </c>
      <c r="B124" s="285">
        <f t="shared" si="38"/>
        <v>0</v>
      </c>
      <c r="C124" s="286" t="str">
        <f>VLOOKUP(E124,员工信息4!C:D,2,0)</f>
        <v>莫永云</v>
      </c>
      <c r="D124" s="102" t="str">
        <f t="shared" si="57"/>
        <v>一致</v>
      </c>
      <c r="E124" s="288" t="str">
        <f>INDEX(员工信息4!C:C,MATCH('12部门提供工资附表主表'!I124,员工信息4!F:F,0))</f>
        <v>8991</v>
      </c>
      <c r="F124" s="289" t="str">
        <f>IFERROR(VLOOKUP('12部门提供工资附表主表'!E124,员工信息4!C:G,5,0),"")</f>
        <v>线束车间</v>
      </c>
      <c r="G124" s="152" t="s">
        <v>3241</v>
      </c>
      <c r="H124" s="288" t="s">
        <v>3242</v>
      </c>
      <c r="I124" s="500" t="str">
        <f t="shared" si="44"/>
        <v>莫永云508</v>
      </c>
      <c r="J124" s="289" t="s">
        <v>745</v>
      </c>
      <c r="K124" s="301"/>
      <c r="L124" s="301"/>
      <c r="M124" s="302">
        <v>39</v>
      </c>
      <c r="N124" s="302"/>
      <c r="O124" s="302"/>
      <c r="P124" s="302">
        <v>142.71794871794901</v>
      </c>
      <c r="Q124" s="303">
        <f t="shared" si="55"/>
        <v>5566.0000000000118</v>
      </c>
      <c r="R124" s="302"/>
      <c r="S124" s="316">
        <f t="shared" si="54"/>
        <v>5566.0000000000118</v>
      </c>
      <c r="T124" s="301"/>
      <c r="U124" s="313">
        <f t="shared" si="39"/>
        <v>0</v>
      </c>
      <c r="V124" s="313"/>
      <c r="W124" s="301"/>
      <c r="X124" s="301"/>
      <c r="Y124" s="314">
        <f t="shared" si="37"/>
        <v>5566.0000000000118</v>
      </c>
      <c r="Z124" s="314"/>
      <c r="AA124" s="301"/>
      <c r="AB124" s="301"/>
      <c r="AC124" s="325">
        <f t="shared" si="40"/>
        <v>0</v>
      </c>
      <c r="AD124" s="302">
        <v>0</v>
      </c>
      <c r="AE124" s="302"/>
      <c r="AF124" s="302"/>
      <c r="AG124" s="302"/>
      <c r="AH124" s="302"/>
      <c r="AI124" s="302"/>
      <c r="AJ124" s="302"/>
      <c r="AK124" s="302"/>
      <c r="AL124" s="302"/>
      <c r="AM124" s="302">
        <v>100</v>
      </c>
      <c r="AN124" s="302"/>
      <c r="AO124" s="302"/>
      <c r="AP124" s="302"/>
      <c r="AQ124" s="302"/>
      <c r="AR124" s="302"/>
      <c r="AS124" s="299"/>
      <c r="AT124" s="299">
        <f t="shared" si="41"/>
        <v>0</v>
      </c>
      <c r="AU124" s="303">
        <f t="shared" si="42"/>
        <v>100</v>
      </c>
      <c r="AV124" s="329">
        <f t="shared" si="43"/>
        <v>5666.0000000000118</v>
      </c>
      <c r="AW124" s="297"/>
      <c r="AX124" s="297">
        <v>517.5</v>
      </c>
      <c r="AY124" s="301"/>
      <c r="AZ124" s="301"/>
      <c r="BA124" s="301"/>
      <c r="BB124" s="330"/>
      <c r="BC124" s="297"/>
      <c r="BD124" s="301"/>
      <c r="BE124" s="300">
        <f t="shared" si="36"/>
        <v>5148.5000000000118</v>
      </c>
      <c r="BF124" s="297">
        <f>VLOOKUP(E124,[6]工资发放表!$D$1:$X$65536,21,0)</f>
        <v>0</v>
      </c>
      <c r="BG124" s="337">
        <f t="shared" si="56"/>
        <v>5148.5000000000118</v>
      </c>
      <c r="BH124" s="300">
        <f>IFERROR(VLOOKUP('12部门提供工资附表主表'!E124,工时对!A:E,5,0),0)</f>
        <v>39</v>
      </c>
      <c r="BI124" s="336">
        <f>VLOOKUP(E124,金蝶!D:AC,26,0)</f>
        <v>1.1823431123048067E-11</v>
      </c>
      <c r="BJ124" s="281">
        <f>VLOOKUP(E124,金蝶!D:S,16,0)</f>
        <v>5666</v>
      </c>
      <c r="BK124" s="281">
        <f t="shared" si="45"/>
        <v>1.1823431123048067E-11</v>
      </c>
      <c r="BL124" s="281">
        <f>VLOOKUP(E124,金蝶!D:Z,23,0)</f>
        <v>5148.5</v>
      </c>
      <c r="BM124" s="281">
        <f t="shared" si="46"/>
        <v>1.1823431123048067E-11</v>
      </c>
      <c r="BN124" s="281">
        <f>VLOOKUP(E124,金蝶!D:Z,17,0)</f>
        <v>0</v>
      </c>
      <c r="BO124" s="339">
        <f t="shared" si="47"/>
        <v>0</v>
      </c>
      <c r="BP124" s="281">
        <f>VLOOKUP(E124,金蝶!D:Z,18,0)</f>
        <v>517.5</v>
      </c>
      <c r="BQ124" s="531">
        <f t="shared" si="48"/>
        <v>0</v>
      </c>
      <c r="BR124" s="281">
        <f>VLOOKUP(E124,金蝶!D:Z,19,0)</f>
        <v>0</v>
      </c>
      <c r="BS124" s="340">
        <f t="shared" si="49"/>
        <v>0</v>
      </c>
      <c r="BT124" s="281">
        <f>VLOOKUP(E124,金蝶!D:Z,20,0)</f>
        <v>0</v>
      </c>
      <c r="BU124" s="281">
        <f t="shared" si="50"/>
        <v>0</v>
      </c>
      <c r="BV124" s="281">
        <f>VLOOKUP(E124,金蝶!D:Z,21,0)</f>
        <v>0</v>
      </c>
      <c r="BW124" s="339">
        <f t="shared" si="51"/>
        <v>0</v>
      </c>
      <c r="BX124" s="768">
        <f>IFERROR(VLOOKUP(G124,无加班费!A:B,2,0),0)</f>
        <v>0</v>
      </c>
    </row>
    <row r="125" spans="1:76" hidden="1">
      <c r="A125" s="516" t="s">
        <v>2147</v>
      </c>
      <c r="B125" s="285">
        <f t="shared" si="38"/>
        <v>0</v>
      </c>
      <c r="C125" s="286" t="str">
        <f>VLOOKUP(E125,员工信息4!C:D,2,0)</f>
        <v>丁书辉</v>
      </c>
      <c r="D125" s="102" t="str">
        <f t="shared" si="57"/>
        <v>一致</v>
      </c>
      <c r="E125" s="288" t="str">
        <f>INDEX(员工信息4!C:C,MATCH('12部门提供工资附表主表'!I125,员工信息4!F:F,0))</f>
        <v>8995</v>
      </c>
      <c r="F125" s="289" t="str">
        <f>IFERROR(VLOOKUP('12部门提供工资附表主表'!E125,员工信息4!C:G,5,0),"")</f>
        <v>线束车间</v>
      </c>
      <c r="G125" s="152" t="s">
        <v>3261</v>
      </c>
      <c r="H125" s="288" t="s">
        <v>3262</v>
      </c>
      <c r="I125" s="500" t="str">
        <f t="shared" si="44"/>
        <v>丁书辉515</v>
      </c>
      <c r="J125" s="289" t="s">
        <v>745</v>
      </c>
      <c r="K125" s="301"/>
      <c r="L125" s="301"/>
      <c r="M125" s="302">
        <v>8.8800000000000008</v>
      </c>
      <c r="N125" s="302"/>
      <c r="O125" s="302"/>
      <c r="P125" s="302">
        <v>114.864864864865</v>
      </c>
      <c r="Q125" s="303">
        <f t="shared" si="55"/>
        <v>1020.0000000000013</v>
      </c>
      <c r="R125" s="302"/>
      <c r="S125" s="316">
        <f t="shared" si="54"/>
        <v>1020.0000000000013</v>
      </c>
      <c r="T125" s="301"/>
      <c r="U125" s="313">
        <f t="shared" si="39"/>
        <v>0</v>
      </c>
      <c r="V125" s="313"/>
      <c r="W125" s="301"/>
      <c r="X125" s="301"/>
      <c r="Y125" s="314">
        <f t="shared" si="37"/>
        <v>1020.0000000000013</v>
      </c>
      <c r="Z125" s="314"/>
      <c r="AA125" s="301"/>
      <c r="AB125" s="301"/>
      <c r="AC125" s="325">
        <f t="shared" si="40"/>
        <v>0</v>
      </c>
      <c r="AD125" s="302">
        <v>0</v>
      </c>
      <c r="AE125" s="302"/>
      <c r="AF125" s="302"/>
      <c r="AG125" s="302"/>
      <c r="AH125" s="302"/>
      <c r="AI125" s="302"/>
      <c r="AJ125" s="302"/>
      <c r="AK125" s="302"/>
      <c r="AL125" s="302"/>
      <c r="AM125" s="302">
        <v>0</v>
      </c>
      <c r="AN125" s="302"/>
      <c r="AO125" s="302"/>
      <c r="AP125" s="302"/>
      <c r="AQ125" s="302"/>
      <c r="AR125" s="302"/>
      <c r="AS125" s="299"/>
      <c r="AT125" s="299">
        <f t="shared" si="41"/>
        <v>0</v>
      </c>
      <c r="AU125" s="303">
        <f t="shared" si="42"/>
        <v>0</v>
      </c>
      <c r="AV125" s="329">
        <f t="shared" si="43"/>
        <v>1020.0000000000013</v>
      </c>
      <c r="AW125" s="297"/>
      <c r="AX125" s="297"/>
      <c r="AY125" s="301"/>
      <c r="AZ125" s="301"/>
      <c r="BA125" s="301"/>
      <c r="BB125" s="330"/>
      <c r="BC125" s="297"/>
      <c r="BD125" s="301"/>
      <c r="BE125" s="300">
        <f t="shared" si="36"/>
        <v>1020.0000000000013</v>
      </c>
      <c r="BF125" s="297">
        <f>VLOOKUP(E125,[6]工资发放表!$D$1:$X$65536,21,0)</f>
        <v>0</v>
      </c>
      <c r="BG125" s="337">
        <f t="shared" si="56"/>
        <v>1020.0000000000013</v>
      </c>
      <c r="BH125" s="300">
        <f>IFERROR(VLOOKUP('12部门提供工资附表主表'!E125,工时对!A:E,5,0),0)</f>
        <v>8.8800000000000008</v>
      </c>
      <c r="BI125" s="336">
        <f>VLOOKUP(E125,金蝶!D:AC,26,0)</f>
        <v>1.2505552149377763E-12</v>
      </c>
      <c r="BJ125" s="281">
        <f>VLOOKUP(E125,金蝶!D:S,16,0)</f>
        <v>1020</v>
      </c>
      <c r="BK125" s="281">
        <f t="shared" si="45"/>
        <v>1.2505552149377763E-12</v>
      </c>
      <c r="BL125" s="281">
        <f>VLOOKUP(E125,金蝶!D:Z,23,0)</f>
        <v>1020</v>
      </c>
      <c r="BM125" s="281">
        <f t="shared" si="46"/>
        <v>1.2505552149377763E-12</v>
      </c>
      <c r="BN125" s="281">
        <f>VLOOKUP(E125,金蝶!D:Z,17,0)</f>
        <v>0</v>
      </c>
      <c r="BO125" s="339">
        <f t="shared" si="47"/>
        <v>0</v>
      </c>
      <c r="BP125" s="281">
        <f>VLOOKUP(E125,金蝶!D:Z,18,0)</f>
        <v>0</v>
      </c>
      <c r="BQ125" s="531">
        <f t="shared" si="48"/>
        <v>0</v>
      </c>
      <c r="BR125" s="281">
        <f>VLOOKUP(E125,金蝶!D:Z,19,0)</f>
        <v>0</v>
      </c>
      <c r="BS125" s="340">
        <f t="shared" si="49"/>
        <v>0</v>
      </c>
      <c r="BT125" s="281">
        <f>VLOOKUP(E125,金蝶!D:Z,20,0)</f>
        <v>0</v>
      </c>
      <c r="BU125" s="281">
        <f t="shared" si="50"/>
        <v>0</v>
      </c>
      <c r="BV125" s="281">
        <f>VLOOKUP(E125,金蝶!D:Z,21,0)</f>
        <v>0</v>
      </c>
      <c r="BW125" s="339">
        <f t="shared" si="51"/>
        <v>0</v>
      </c>
      <c r="BX125" s="768">
        <f>IFERROR(VLOOKUP(G125,无加班费!A:B,2,0),0)</f>
        <v>0</v>
      </c>
    </row>
    <row r="126" spans="1:76" hidden="1">
      <c r="A126" s="516" t="s">
        <v>4735</v>
      </c>
      <c r="B126" s="285">
        <f t="shared" si="38"/>
        <v>0</v>
      </c>
      <c r="C126" s="286" t="str">
        <f>VLOOKUP(E126,员工信息4!C:D,2,0)</f>
        <v>王炳贯</v>
      </c>
      <c r="D126" s="102" t="str">
        <f t="shared" si="57"/>
        <v>一致</v>
      </c>
      <c r="E126" s="288" t="str">
        <f>INDEX(员工信息4!C:C,MATCH('12部门提供工资附表主表'!I126,员工信息4!F:F,0))</f>
        <v>2494</v>
      </c>
      <c r="F126" s="289" t="str">
        <f>IFERROR(VLOOKUP('12部门提供工资附表主表'!E126,员工信息4!C:G,5,0),"")</f>
        <v>线束车间</v>
      </c>
      <c r="G126" s="152" t="s">
        <v>1511</v>
      </c>
      <c r="H126" s="288" t="s">
        <v>1512</v>
      </c>
      <c r="I126" s="500" t="str">
        <f t="shared" si="44"/>
        <v>王炳贯528</v>
      </c>
      <c r="J126" s="289" t="s">
        <v>745</v>
      </c>
      <c r="K126" s="301"/>
      <c r="L126" s="301"/>
      <c r="M126" s="302">
        <v>39.5</v>
      </c>
      <c r="N126" s="302"/>
      <c r="O126" s="302"/>
      <c r="P126" s="302">
        <v>177.21518987341801</v>
      </c>
      <c r="Q126" s="303">
        <f t="shared" si="55"/>
        <v>7000.0000000000118</v>
      </c>
      <c r="R126" s="302"/>
      <c r="S126" s="316">
        <f t="shared" si="54"/>
        <v>7000.0000000000118</v>
      </c>
      <c r="T126" s="301"/>
      <c r="U126" s="313">
        <f t="shared" si="39"/>
        <v>0</v>
      </c>
      <c r="V126" s="313"/>
      <c r="W126" s="301"/>
      <c r="X126" s="301"/>
      <c r="Y126" s="314">
        <f t="shared" si="37"/>
        <v>7000.0000000000118</v>
      </c>
      <c r="Z126" s="314"/>
      <c r="AA126" s="301"/>
      <c r="AB126" s="301"/>
      <c r="AC126" s="325">
        <f t="shared" si="40"/>
        <v>0</v>
      </c>
      <c r="AD126" s="302">
        <v>20</v>
      </c>
      <c r="AE126" s="302"/>
      <c r="AF126" s="302"/>
      <c r="AG126" s="302"/>
      <c r="AH126" s="302"/>
      <c r="AI126" s="302"/>
      <c r="AJ126" s="302"/>
      <c r="AK126" s="302"/>
      <c r="AL126" s="302"/>
      <c r="AM126" s="302">
        <v>200</v>
      </c>
      <c r="AN126" s="302"/>
      <c r="AO126" s="302"/>
      <c r="AP126" s="302">
        <v>16</v>
      </c>
      <c r="AQ126" s="302"/>
      <c r="AR126" s="302"/>
      <c r="AS126" s="299"/>
      <c r="AT126" s="299">
        <f t="shared" si="41"/>
        <v>16</v>
      </c>
      <c r="AU126" s="303">
        <f t="shared" si="42"/>
        <v>220</v>
      </c>
      <c r="AV126" s="329">
        <f t="shared" si="43"/>
        <v>7204.0000000000118</v>
      </c>
      <c r="AW126" s="297"/>
      <c r="AX126" s="297">
        <v>517.5</v>
      </c>
      <c r="AY126" s="301"/>
      <c r="AZ126" s="301"/>
      <c r="BA126" s="301"/>
      <c r="BB126" s="330"/>
      <c r="BC126" s="297"/>
      <c r="BD126" s="301"/>
      <c r="BE126" s="300">
        <f t="shared" si="36"/>
        <v>6686.5000000000118</v>
      </c>
      <c r="BF126" s="297">
        <f>VLOOKUP(E126,[6]工资发放表!$D$1:$X$65536,21,0)</f>
        <v>50.6</v>
      </c>
      <c r="BG126" s="337">
        <f t="shared" si="56"/>
        <v>6635.9000000000115</v>
      </c>
      <c r="BH126" s="300">
        <f>IFERROR(VLOOKUP('12部门提供工资附表主表'!E126,工时对!A:E,5,0),0)</f>
        <v>39.5</v>
      </c>
      <c r="BI126" s="336">
        <f>VLOOKUP(E126,金蝶!D:AC,26,0)</f>
        <v>1.1823431123048067E-11</v>
      </c>
      <c r="BJ126" s="281">
        <f>VLOOKUP(E126,金蝶!D:S,16,0)</f>
        <v>7204</v>
      </c>
      <c r="BK126" s="281">
        <f t="shared" si="45"/>
        <v>1.1823431123048067E-11</v>
      </c>
      <c r="BL126" s="281">
        <f>VLOOKUP(E126,金蝶!D:Z,23,0)</f>
        <v>6635.9</v>
      </c>
      <c r="BM126" s="281">
        <f t="shared" si="46"/>
        <v>1.1823431123048067E-11</v>
      </c>
      <c r="BN126" s="281">
        <f>VLOOKUP(E126,金蝶!D:Z,17,0)</f>
        <v>0</v>
      </c>
      <c r="BO126" s="339">
        <f t="shared" si="47"/>
        <v>0</v>
      </c>
      <c r="BP126" s="281">
        <f>VLOOKUP(E126,金蝶!D:Z,18,0)</f>
        <v>517.5</v>
      </c>
      <c r="BQ126" s="531">
        <f t="shared" si="48"/>
        <v>0</v>
      </c>
      <c r="BR126" s="281">
        <f>VLOOKUP(E126,金蝶!D:Z,19,0)</f>
        <v>0</v>
      </c>
      <c r="BS126" s="340">
        <f t="shared" si="49"/>
        <v>0</v>
      </c>
      <c r="BT126" s="281">
        <f>VLOOKUP(E126,金蝶!D:Z,20,0)</f>
        <v>0</v>
      </c>
      <c r="BU126" s="281">
        <f t="shared" si="50"/>
        <v>0</v>
      </c>
      <c r="BV126" s="281">
        <f>VLOOKUP(E126,金蝶!D:Z,21,0)</f>
        <v>50.6</v>
      </c>
      <c r="BW126" s="339">
        <f t="shared" si="51"/>
        <v>0</v>
      </c>
      <c r="BX126" s="768">
        <f>IFERROR(VLOOKUP(G126,无加班费!A:B,2,0),0)</f>
        <v>0</v>
      </c>
    </row>
    <row r="127" spans="1:76" hidden="1">
      <c r="A127" s="516" t="s">
        <v>4736</v>
      </c>
      <c r="B127" s="285">
        <f t="shared" si="38"/>
        <v>0</v>
      </c>
      <c r="C127" s="286" t="str">
        <f>VLOOKUP(E127,员工信息4!C:D,2,0)</f>
        <v>王谋胜</v>
      </c>
      <c r="D127" s="102" t="str">
        <f t="shared" si="57"/>
        <v>一致</v>
      </c>
      <c r="E127" s="288" t="str">
        <f>INDEX(员工信息4!C:C,MATCH('12部门提供工资附表主表'!I127,员工信息4!F:F,0))</f>
        <v>2086</v>
      </c>
      <c r="F127" s="289" t="str">
        <f>IFERROR(VLOOKUP('12部门提供工资附表主表'!E127,员工信息4!C:G,5,0),"")</f>
        <v>线束车间</v>
      </c>
      <c r="G127" s="152" t="s">
        <v>1380</v>
      </c>
      <c r="H127" s="288" t="s">
        <v>1381</v>
      </c>
      <c r="I127" s="500" t="str">
        <f t="shared" si="44"/>
        <v>王谋胜537</v>
      </c>
      <c r="J127" s="289" t="s">
        <v>745</v>
      </c>
      <c r="K127" s="301"/>
      <c r="L127" s="301"/>
      <c r="M127" s="302">
        <v>40.630000000000003</v>
      </c>
      <c r="N127" s="302"/>
      <c r="O127" s="302"/>
      <c r="P127" s="302">
        <v>153.012552301255</v>
      </c>
      <c r="Q127" s="303">
        <f t="shared" si="55"/>
        <v>6216.8999999999915</v>
      </c>
      <c r="R127" s="302"/>
      <c r="S127" s="316">
        <f t="shared" si="54"/>
        <v>6216.8999999999915</v>
      </c>
      <c r="T127" s="305"/>
      <c r="U127" s="313">
        <f t="shared" si="39"/>
        <v>0</v>
      </c>
      <c r="V127" s="313"/>
      <c r="W127" s="301"/>
      <c r="X127" s="301"/>
      <c r="Y127" s="314">
        <f t="shared" si="37"/>
        <v>6216.8999999999915</v>
      </c>
      <c r="Z127" s="314"/>
      <c r="AA127" s="301"/>
      <c r="AB127" s="301"/>
      <c r="AC127" s="325">
        <f t="shared" si="40"/>
        <v>0</v>
      </c>
      <c r="AD127" s="302">
        <v>160</v>
      </c>
      <c r="AE127" s="302"/>
      <c r="AF127" s="302"/>
      <c r="AG127" s="302"/>
      <c r="AH127" s="302"/>
      <c r="AI127" s="302"/>
      <c r="AJ127" s="302"/>
      <c r="AK127" s="302"/>
      <c r="AL127" s="302"/>
      <c r="AM127" s="302">
        <v>200</v>
      </c>
      <c r="AN127" s="302"/>
      <c r="AO127" s="302"/>
      <c r="AP127" s="302"/>
      <c r="AQ127" s="302"/>
      <c r="AR127" s="302"/>
      <c r="AS127" s="299"/>
      <c r="AT127" s="299">
        <f t="shared" si="41"/>
        <v>0</v>
      </c>
      <c r="AU127" s="303">
        <f t="shared" si="42"/>
        <v>360</v>
      </c>
      <c r="AV127" s="329">
        <f t="shared" si="43"/>
        <v>6576.8999999999915</v>
      </c>
      <c r="AW127" s="297"/>
      <c r="AX127" s="297">
        <v>517.5</v>
      </c>
      <c r="AY127" s="301"/>
      <c r="AZ127" s="301"/>
      <c r="BA127" s="301"/>
      <c r="BB127" s="330"/>
      <c r="BC127" s="297"/>
      <c r="BD127" s="301"/>
      <c r="BE127" s="300">
        <f t="shared" si="36"/>
        <v>6059.3999999999915</v>
      </c>
      <c r="BF127" s="297">
        <f>VLOOKUP(E127,[6]工资发放表!$D$1:$X$65536,21,0)</f>
        <v>0</v>
      </c>
      <c r="BG127" s="337">
        <f t="shared" si="56"/>
        <v>6059.3999999999915</v>
      </c>
      <c r="BH127" s="300">
        <f>IFERROR(VLOOKUP('12部门提供工资附表主表'!E127,工时对!A:E,5,0),0)</f>
        <v>40.630000000000003</v>
      </c>
      <c r="BI127" s="336">
        <f>VLOOKUP(E127,金蝶!D:AC,26,0)</f>
        <v>-8.1854523159563541E-12</v>
      </c>
      <c r="BJ127" s="281">
        <f>VLOOKUP(E127,金蝶!D:S,16,0)</f>
        <v>6576.9</v>
      </c>
      <c r="BK127" s="281">
        <f t="shared" si="45"/>
        <v>-8.1854523159563541E-12</v>
      </c>
      <c r="BL127" s="281">
        <f>VLOOKUP(E127,金蝶!D:Z,23,0)</f>
        <v>6059.4</v>
      </c>
      <c r="BM127" s="281">
        <f t="shared" si="46"/>
        <v>-8.1854523159563541E-12</v>
      </c>
      <c r="BN127" s="281">
        <f>VLOOKUP(E127,金蝶!D:Z,17,0)</f>
        <v>0</v>
      </c>
      <c r="BO127" s="339">
        <f t="shared" si="47"/>
        <v>0</v>
      </c>
      <c r="BP127" s="281">
        <f>VLOOKUP(E127,金蝶!D:Z,18,0)</f>
        <v>517.5</v>
      </c>
      <c r="BQ127" s="531">
        <f t="shared" si="48"/>
        <v>0</v>
      </c>
      <c r="BR127" s="281">
        <f>VLOOKUP(E127,金蝶!D:Z,19,0)</f>
        <v>0</v>
      </c>
      <c r="BS127" s="340">
        <f t="shared" si="49"/>
        <v>0</v>
      </c>
      <c r="BT127" s="281">
        <f>VLOOKUP(E127,金蝶!D:Z,20,0)</f>
        <v>0</v>
      </c>
      <c r="BU127" s="281">
        <f t="shared" si="50"/>
        <v>0</v>
      </c>
      <c r="BV127" s="281">
        <f>VLOOKUP(E127,金蝶!D:Z,21,0)</f>
        <v>0</v>
      </c>
      <c r="BW127" s="339">
        <f t="shared" si="51"/>
        <v>0</v>
      </c>
      <c r="BX127" s="768">
        <f>IFERROR(VLOOKUP(G127,无加班费!A:B,2,0),0)</f>
        <v>0</v>
      </c>
    </row>
    <row r="128" spans="1:76" hidden="1">
      <c r="A128" s="516" t="s">
        <v>933</v>
      </c>
      <c r="B128" s="285">
        <f t="shared" si="38"/>
        <v>0</v>
      </c>
      <c r="C128" s="286" t="str">
        <f>VLOOKUP(E128,员工信息4!C:D,2,0)</f>
        <v>李方方</v>
      </c>
      <c r="D128" s="102" t="str">
        <f t="shared" si="57"/>
        <v>一致</v>
      </c>
      <c r="E128" s="288" t="str">
        <f>INDEX(员工信息4!C:C,MATCH('12部门提供工资附表主表'!I128,员工信息4!F:F,0))</f>
        <v>3730</v>
      </c>
      <c r="F128" s="289" t="str">
        <f>IFERROR(VLOOKUP('12部门提供工资附表主表'!E128,员工信息4!C:G,5,0),"")</f>
        <v>开线车间</v>
      </c>
      <c r="G128" s="152" t="s">
        <v>1731</v>
      </c>
      <c r="H128" s="288" t="s">
        <v>1732</v>
      </c>
      <c r="I128" s="500" t="str">
        <f t="shared" si="44"/>
        <v>李方方538</v>
      </c>
      <c r="J128" s="289" t="s">
        <v>745</v>
      </c>
      <c r="K128" s="301"/>
      <c r="L128" s="301"/>
      <c r="M128" s="302">
        <v>41.63</v>
      </c>
      <c r="N128" s="302"/>
      <c r="O128" s="302"/>
      <c r="P128" s="302">
        <v>178.429017535431</v>
      </c>
      <c r="Q128" s="303">
        <f t="shared" si="55"/>
        <v>7427.9999999999927</v>
      </c>
      <c r="R128" s="302"/>
      <c r="S128" s="316">
        <f t="shared" si="54"/>
        <v>7427.9999999999927</v>
      </c>
      <c r="T128" s="305"/>
      <c r="U128" s="313">
        <f t="shared" si="39"/>
        <v>0</v>
      </c>
      <c r="V128" s="313"/>
      <c r="W128" s="301"/>
      <c r="X128" s="301"/>
      <c r="Y128" s="314">
        <f t="shared" si="37"/>
        <v>7427.9999999999927</v>
      </c>
      <c r="Z128" s="314"/>
      <c r="AA128" s="301"/>
      <c r="AB128" s="301"/>
      <c r="AC128" s="325">
        <f t="shared" si="40"/>
        <v>0</v>
      </c>
      <c r="AD128" s="302">
        <v>100</v>
      </c>
      <c r="AE128" s="302"/>
      <c r="AF128" s="302"/>
      <c r="AG128" s="302"/>
      <c r="AH128" s="302"/>
      <c r="AI128" s="302"/>
      <c r="AJ128" s="302"/>
      <c r="AK128" s="302"/>
      <c r="AL128" s="302"/>
      <c r="AM128" s="302">
        <v>200</v>
      </c>
      <c r="AN128" s="302"/>
      <c r="AO128" s="302"/>
      <c r="AP128" s="302"/>
      <c r="AQ128" s="302"/>
      <c r="AR128" s="302"/>
      <c r="AS128" s="299"/>
      <c r="AT128" s="299">
        <f t="shared" si="41"/>
        <v>0</v>
      </c>
      <c r="AU128" s="303">
        <f t="shared" si="42"/>
        <v>300</v>
      </c>
      <c r="AV128" s="329">
        <f t="shared" si="43"/>
        <v>7727.9999999999927</v>
      </c>
      <c r="AW128" s="297"/>
      <c r="AX128" s="297">
        <v>517.5</v>
      </c>
      <c r="AY128" s="301"/>
      <c r="AZ128" s="301"/>
      <c r="BA128" s="301"/>
      <c r="BB128" s="330"/>
      <c r="BC128" s="297"/>
      <c r="BD128" s="301"/>
      <c r="BE128" s="300">
        <f t="shared" si="36"/>
        <v>7210.4999999999927</v>
      </c>
      <c r="BF128" s="297">
        <f>VLOOKUP(E128,[6]工资发放表!$D$1:$X$65536,21,0)</f>
        <v>66.319999999999993</v>
      </c>
      <c r="BG128" s="337">
        <f t="shared" si="56"/>
        <v>7144.179999999993</v>
      </c>
      <c r="BH128" s="300">
        <f>IFERROR(VLOOKUP('12部门提供工资附表主表'!E128,工时对!A:E,5,0),0)</f>
        <v>41.63</v>
      </c>
      <c r="BI128" s="336">
        <f>VLOOKUP(E128,金蝶!D:AC,26,0)</f>
        <v>-7.2759576141834259E-12</v>
      </c>
      <c r="BJ128" s="281">
        <f>VLOOKUP(E128,金蝶!D:S,16,0)</f>
        <v>7728</v>
      </c>
      <c r="BK128" s="281">
        <f t="shared" si="45"/>
        <v>-7.2759576141834259E-12</v>
      </c>
      <c r="BL128" s="281">
        <f>VLOOKUP(E128,金蝶!D:Z,23,0)</f>
        <v>7144.18</v>
      </c>
      <c r="BM128" s="281">
        <f t="shared" si="46"/>
        <v>-7.2759576141834259E-12</v>
      </c>
      <c r="BN128" s="281">
        <f>VLOOKUP(E128,金蝶!D:Z,17,0)</f>
        <v>0</v>
      </c>
      <c r="BO128" s="339">
        <f t="shared" si="47"/>
        <v>0</v>
      </c>
      <c r="BP128" s="281">
        <f>VLOOKUP(E128,金蝶!D:Z,18,0)</f>
        <v>517.5</v>
      </c>
      <c r="BQ128" s="531">
        <f t="shared" si="48"/>
        <v>0</v>
      </c>
      <c r="BR128" s="281">
        <f>VLOOKUP(E128,金蝶!D:Z,19,0)</f>
        <v>0</v>
      </c>
      <c r="BS128" s="340">
        <f t="shared" si="49"/>
        <v>0</v>
      </c>
      <c r="BT128" s="281">
        <f>VLOOKUP(E128,金蝶!D:Z,20,0)</f>
        <v>0</v>
      </c>
      <c r="BU128" s="281">
        <f t="shared" si="50"/>
        <v>0</v>
      </c>
      <c r="BV128" s="281">
        <f>VLOOKUP(E128,金蝶!D:Z,21,0)</f>
        <v>66.319999999999993</v>
      </c>
      <c r="BW128" s="339">
        <f t="shared" si="51"/>
        <v>0</v>
      </c>
      <c r="BX128" s="768">
        <f>IFERROR(VLOOKUP(G128,无加班费!A:B,2,0),0)</f>
        <v>0</v>
      </c>
    </row>
    <row r="129" spans="1:76" hidden="1">
      <c r="A129" s="516" t="s">
        <v>1339</v>
      </c>
      <c r="B129" s="285">
        <f t="shared" si="38"/>
        <v>0</v>
      </c>
      <c r="C129" s="286" t="str">
        <f>VLOOKUP(E129,员工信息4!C:D,2,0)</f>
        <v>吴绍慧</v>
      </c>
      <c r="D129" s="102" t="str">
        <f t="shared" si="57"/>
        <v>一致</v>
      </c>
      <c r="E129" s="288" t="str">
        <f>INDEX(员工信息4!C:C,MATCH('12部门提供工资附表主表'!I129,员工信息4!F:F,0))</f>
        <v>2394</v>
      </c>
      <c r="F129" s="289" t="str">
        <f>IFERROR(VLOOKUP('12部门提供工资附表主表'!E129,员工信息4!C:G,5,0),"")</f>
        <v>线束车间</v>
      </c>
      <c r="G129" s="152" t="s">
        <v>1486</v>
      </c>
      <c r="H129" s="288" t="s">
        <v>1487</v>
      </c>
      <c r="I129" s="500" t="str">
        <f t="shared" si="44"/>
        <v>吴绍慧551</v>
      </c>
      <c r="J129" s="289" t="s">
        <v>745</v>
      </c>
      <c r="K129" s="301"/>
      <c r="L129" s="301"/>
      <c r="M129" s="302">
        <v>28.38</v>
      </c>
      <c r="N129" s="302"/>
      <c r="O129" s="302"/>
      <c r="P129" s="302">
        <v>146.22973925299499</v>
      </c>
      <c r="Q129" s="303">
        <f t="shared" si="55"/>
        <v>4149.9999999999973</v>
      </c>
      <c r="R129" s="302"/>
      <c r="S129" s="316">
        <f t="shared" si="54"/>
        <v>4149.9999999999973</v>
      </c>
      <c r="T129" s="305"/>
      <c r="U129" s="313">
        <f t="shared" si="39"/>
        <v>0</v>
      </c>
      <c r="V129" s="313"/>
      <c r="W129" s="301"/>
      <c r="X129" s="301"/>
      <c r="Y129" s="314">
        <f t="shared" si="37"/>
        <v>4149.9999999999973</v>
      </c>
      <c r="Z129" s="314"/>
      <c r="AA129" s="301"/>
      <c r="AB129" s="301"/>
      <c r="AC129" s="325">
        <f t="shared" si="40"/>
        <v>0</v>
      </c>
      <c r="AD129" s="302">
        <v>80</v>
      </c>
      <c r="AE129" s="302"/>
      <c r="AF129" s="302"/>
      <c r="AG129" s="302"/>
      <c r="AH129" s="302"/>
      <c r="AI129" s="302"/>
      <c r="AJ129" s="302"/>
      <c r="AK129" s="302"/>
      <c r="AL129" s="302"/>
      <c r="AM129" s="302">
        <v>200</v>
      </c>
      <c r="AN129" s="302"/>
      <c r="AO129" s="302"/>
      <c r="AP129" s="302">
        <v>4</v>
      </c>
      <c r="AQ129" s="302"/>
      <c r="AR129" s="302"/>
      <c r="AS129" s="299"/>
      <c r="AT129" s="299">
        <f t="shared" si="41"/>
        <v>4</v>
      </c>
      <c r="AU129" s="303">
        <f t="shared" si="42"/>
        <v>280</v>
      </c>
      <c r="AV129" s="329">
        <f t="shared" si="43"/>
        <v>4425.9999999999973</v>
      </c>
      <c r="AW129" s="297"/>
      <c r="AX129" s="297">
        <v>517.5</v>
      </c>
      <c r="AY129" s="301"/>
      <c r="AZ129" s="301"/>
      <c r="BA129" s="301"/>
      <c r="BB129" s="330"/>
      <c r="BC129" s="297"/>
      <c r="BD129" s="301"/>
      <c r="BE129" s="300">
        <f t="shared" ref="BE129:BE191" si="58">AV129-AX129-BB129</f>
        <v>3908.4999999999973</v>
      </c>
      <c r="BF129" s="297">
        <f>VLOOKUP(E129,[6]工资发放表!$D$1:$X$65536,21,0)</f>
        <v>0</v>
      </c>
      <c r="BG129" s="337">
        <f t="shared" si="56"/>
        <v>3908.4999999999973</v>
      </c>
      <c r="BH129" s="300">
        <f>IFERROR(VLOOKUP('12部门提供工资附表主表'!E129,工时对!A:E,5,0),0)</f>
        <v>28.38</v>
      </c>
      <c r="BI129" s="336">
        <f>VLOOKUP(E129,金蝶!D:AC,26,0)</f>
        <v>0</v>
      </c>
      <c r="BJ129" s="281">
        <f>VLOOKUP(E129,金蝶!D:S,16,0)</f>
        <v>4426</v>
      </c>
      <c r="BK129" s="281">
        <f t="shared" si="45"/>
        <v>0</v>
      </c>
      <c r="BL129" s="281">
        <f>VLOOKUP(E129,金蝶!D:Z,23,0)</f>
        <v>3908.5</v>
      </c>
      <c r="BM129" s="281">
        <f t="shared" si="46"/>
        <v>0</v>
      </c>
      <c r="BN129" s="281">
        <f>VLOOKUP(E129,金蝶!D:Z,17,0)</f>
        <v>0</v>
      </c>
      <c r="BO129" s="339">
        <f t="shared" si="47"/>
        <v>0</v>
      </c>
      <c r="BP129" s="281">
        <f>VLOOKUP(E129,金蝶!D:Z,18,0)</f>
        <v>517.5</v>
      </c>
      <c r="BQ129" s="531">
        <f t="shared" si="48"/>
        <v>0</v>
      </c>
      <c r="BR129" s="281">
        <f>VLOOKUP(E129,金蝶!D:Z,19,0)</f>
        <v>0</v>
      </c>
      <c r="BS129" s="340">
        <f t="shared" si="49"/>
        <v>0</v>
      </c>
      <c r="BT129" s="281">
        <f>VLOOKUP(E129,金蝶!D:Z,20,0)</f>
        <v>0</v>
      </c>
      <c r="BU129" s="281">
        <f t="shared" si="50"/>
        <v>0</v>
      </c>
      <c r="BV129" s="281">
        <f>VLOOKUP(E129,金蝶!D:Z,21,0)</f>
        <v>0</v>
      </c>
      <c r="BW129" s="339">
        <f t="shared" si="51"/>
        <v>0</v>
      </c>
      <c r="BX129" s="768">
        <f>IFERROR(VLOOKUP(G129,无加班费!A:B,2,0),0)</f>
        <v>0</v>
      </c>
    </row>
    <row r="130" spans="1:76" hidden="1">
      <c r="A130" s="516" t="s">
        <v>2926</v>
      </c>
      <c r="B130" s="285">
        <f t="shared" si="38"/>
        <v>0</v>
      </c>
      <c r="C130" s="286" t="str">
        <f>VLOOKUP(E130,员工信息4!C:D,2,0)</f>
        <v>庞明武</v>
      </c>
      <c r="D130" s="102" t="str">
        <f t="shared" si="57"/>
        <v>一致</v>
      </c>
      <c r="E130" s="288" t="str">
        <f>INDEX(员工信息4!C:C,MATCH('12部门提供工资附表主表'!I130,员工信息4!F:F,0))</f>
        <v>2212</v>
      </c>
      <c r="F130" s="289" t="str">
        <f>IFERROR(VLOOKUP('12部门提供工资附表主表'!E130,员工信息4!C:G,5,0),"")</f>
        <v>线束车间</v>
      </c>
      <c r="G130" s="152" t="s">
        <v>1436</v>
      </c>
      <c r="H130" s="288" t="s">
        <v>1437</v>
      </c>
      <c r="I130" s="500" t="str">
        <f t="shared" si="44"/>
        <v>庞明武553</v>
      </c>
      <c r="J130" s="289" t="s">
        <v>745</v>
      </c>
      <c r="K130" s="301"/>
      <c r="L130" s="301"/>
      <c r="M130" s="302">
        <v>38.06</v>
      </c>
      <c r="N130" s="302"/>
      <c r="O130" s="302"/>
      <c r="P130" s="302">
        <v>177.535470310037</v>
      </c>
      <c r="Q130" s="303">
        <f t="shared" si="55"/>
        <v>6757.0000000000082</v>
      </c>
      <c r="R130" s="302"/>
      <c r="S130" s="316">
        <f t="shared" si="54"/>
        <v>6757.0000000000082</v>
      </c>
      <c r="T130" s="305"/>
      <c r="U130" s="313">
        <f t="shared" si="39"/>
        <v>0</v>
      </c>
      <c r="V130" s="313"/>
      <c r="W130" s="301"/>
      <c r="X130" s="301"/>
      <c r="Y130" s="314">
        <f t="shared" ref="Y130:Y193" si="59">S130+U130+W130+X130</f>
        <v>6757.0000000000082</v>
      </c>
      <c r="Z130" s="314"/>
      <c r="AA130" s="301"/>
      <c r="AB130" s="301"/>
      <c r="AC130" s="325">
        <f t="shared" si="40"/>
        <v>0</v>
      </c>
      <c r="AD130" s="302">
        <v>140</v>
      </c>
      <c r="AE130" s="302"/>
      <c r="AF130" s="302"/>
      <c r="AG130" s="302"/>
      <c r="AH130" s="302"/>
      <c r="AI130" s="302"/>
      <c r="AJ130" s="302"/>
      <c r="AK130" s="302"/>
      <c r="AL130" s="302"/>
      <c r="AM130" s="302">
        <v>200</v>
      </c>
      <c r="AN130" s="302"/>
      <c r="AO130" s="302"/>
      <c r="AP130" s="302"/>
      <c r="AQ130" s="302"/>
      <c r="AR130" s="302"/>
      <c r="AS130" s="299"/>
      <c r="AT130" s="299">
        <f t="shared" si="41"/>
        <v>0</v>
      </c>
      <c r="AU130" s="303">
        <f t="shared" si="42"/>
        <v>340</v>
      </c>
      <c r="AV130" s="329">
        <f t="shared" si="43"/>
        <v>7097.0000000000082</v>
      </c>
      <c r="AW130" s="297"/>
      <c r="AX130" s="297">
        <v>517.5</v>
      </c>
      <c r="AY130" s="301"/>
      <c r="AZ130" s="301"/>
      <c r="BA130" s="301"/>
      <c r="BB130" s="330"/>
      <c r="BC130" s="297"/>
      <c r="BD130" s="301"/>
      <c r="BE130" s="300">
        <f t="shared" si="58"/>
        <v>6579.5000000000082</v>
      </c>
      <c r="BF130" s="297">
        <f>VLOOKUP(E130,[6]工资发放表!$D$1:$X$65536,21,0)</f>
        <v>0</v>
      </c>
      <c r="BG130" s="337">
        <f t="shared" si="56"/>
        <v>6579.5000000000082</v>
      </c>
      <c r="BH130" s="300">
        <f>IFERROR(VLOOKUP('12部门提供工资附表主表'!E130,工时对!A:E,5,0),0)</f>
        <v>38.06</v>
      </c>
      <c r="BI130" s="336">
        <f>VLOOKUP(E130,金蝶!D:AC,26,0)</f>
        <v>8.1854523159563541E-12</v>
      </c>
      <c r="BJ130" s="281">
        <f>VLOOKUP(E130,金蝶!D:S,16,0)</f>
        <v>7097</v>
      </c>
      <c r="BK130" s="281">
        <f t="shared" si="45"/>
        <v>8.1854523159563541E-12</v>
      </c>
      <c r="BL130" s="281">
        <f>VLOOKUP(E130,金蝶!D:Z,23,0)</f>
        <v>6579.5</v>
      </c>
      <c r="BM130" s="281">
        <f t="shared" si="46"/>
        <v>8.1854523159563541E-12</v>
      </c>
      <c r="BN130" s="281">
        <f>VLOOKUP(E130,金蝶!D:Z,17,0)</f>
        <v>0</v>
      </c>
      <c r="BO130" s="339">
        <f t="shared" si="47"/>
        <v>0</v>
      </c>
      <c r="BP130" s="281">
        <f>VLOOKUP(E130,金蝶!D:Z,18,0)</f>
        <v>517.5</v>
      </c>
      <c r="BQ130" s="531">
        <f t="shared" si="48"/>
        <v>0</v>
      </c>
      <c r="BR130" s="281">
        <f>VLOOKUP(E130,金蝶!D:Z,19,0)</f>
        <v>0</v>
      </c>
      <c r="BS130" s="340">
        <f t="shared" si="49"/>
        <v>0</v>
      </c>
      <c r="BT130" s="281">
        <f>VLOOKUP(E130,金蝶!D:Z,20,0)</f>
        <v>0</v>
      </c>
      <c r="BU130" s="281">
        <f t="shared" si="50"/>
        <v>0</v>
      </c>
      <c r="BV130" s="281">
        <f>VLOOKUP(E130,金蝶!D:Z,21,0)</f>
        <v>0</v>
      </c>
      <c r="BW130" s="339">
        <f t="shared" si="51"/>
        <v>0</v>
      </c>
      <c r="BX130" s="768">
        <f>IFERROR(VLOOKUP(G130,无加班费!A:B,2,0),0)</f>
        <v>0</v>
      </c>
    </row>
    <row r="131" spans="1:76" hidden="1">
      <c r="A131" s="516" t="s">
        <v>222</v>
      </c>
      <c r="B131" s="285">
        <f t="shared" ref="B131:B194" si="60">IF(BH131=M131,0,BH131-M131)</f>
        <v>0</v>
      </c>
      <c r="C131" s="286" t="str">
        <f>VLOOKUP(E131,员工信息4!C:D,2,0)</f>
        <v>甘小红</v>
      </c>
      <c r="D131" s="102" t="str">
        <f t="shared" si="57"/>
        <v>一致</v>
      </c>
      <c r="E131" s="288" t="str">
        <f>INDEX(员工信息4!C:C,MATCH('12部门提供工资附表主表'!I131,员工信息4!F:F,0))</f>
        <v>2393</v>
      </c>
      <c r="F131" s="289" t="str">
        <f>IFERROR(VLOOKUP('12部门提供工资附表主表'!E131,员工信息4!C:G,5,0),"")</f>
        <v>线束车间</v>
      </c>
      <c r="G131" s="152" t="s">
        <v>1481</v>
      </c>
      <c r="H131" s="288" t="s">
        <v>1482</v>
      </c>
      <c r="I131" s="500" t="str">
        <f t="shared" si="44"/>
        <v>甘小红554</v>
      </c>
      <c r="J131" s="289" t="s">
        <v>745</v>
      </c>
      <c r="K131" s="301"/>
      <c r="L131" s="301"/>
      <c r="M131" s="302">
        <v>25.63</v>
      </c>
      <c r="N131" s="302"/>
      <c r="O131" s="302"/>
      <c r="P131" s="302">
        <v>169.64494732735099</v>
      </c>
      <c r="Q131" s="303">
        <f t="shared" si="55"/>
        <v>4348.0000000000055</v>
      </c>
      <c r="R131" s="302"/>
      <c r="S131" s="316">
        <f t="shared" si="54"/>
        <v>4348.0000000000055</v>
      </c>
      <c r="T131" s="305"/>
      <c r="U131" s="313">
        <f t="shared" ref="U131:U194" si="61">T131*N131</f>
        <v>0</v>
      </c>
      <c r="V131" s="313"/>
      <c r="W131" s="301"/>
      <c r="X131" s="301"/>
      <c r="Y131" s="314">
        <f t="shared" si="59"/>
        <v>4348.0000000000055</v>
      </c>
      <c r="Z131" s="314"/>
      <c r="AA131" s="301"/>
      <c r="AB131" s="301"/>
      <c r="AC131" s="325">
        <f t="shared" ref="AC131:AC194" si="62">AA131+AB131</f>
        <v>0</v>
      </c>
      <c r="AD131" s="302">
        <v>80</v>
      </c>
      <c r="AE131" s="302"/>
      <c r="AF131" s="302"/>
      <c r="AG131" s="302"/>
      <c r="AH131" s="302"/>
      <c r="AI131" s="302"/>
      <c r="AJ131" s="302"/>
      <c r="AK131" s="302"/>
      <c r="AL131" s="302"/>
      <c r="AM131" s="302">
        <v>200</v>
      </c>
      <c r="AN131" s="302"/>
      <c r="AO131" s="302"/>
      <c r="AP131" s="302"/>
      <c r="AQ131" s="302"/>
      <c r="AR131" s="302"/>
      <c r="AS131" s="299"/>
      <c r="AT131" s="299">
        <f t="shared" ref="AT131:AT194" si="63">SUM(AP131:AS131)</f>
        <v>0</v>
      </c>
      <c r="AU131" s="303">
        <f t="shared" ref="AU131:AU194" si="64">SUM(AD131:AO131)</f>
        <v>280</v>
      </c>
      <c r="AV131" s="329">
        <f t="shared" ref="AV131:AV194" si="65">Y131+AC131+AU131-AT131</f>
        <v>4628.0000000000055</v>
      </c>
      <c r="AW131" s="297"/>
      <c r="AX131" s="297">
        <v>517.5</v>
      </c>
      <c r="AY131" s="301"/>
      <c r="AZ131" s="301"/>
      <c r="BA131" s="301"/>
      <c r="BB131" s="330"/>
      <c r="BC131" s="297"/>
      <c r="BD131" s="301"/>
      <c r="BE131" s="300">
        <f t="shared" si="58"/>
        <v>4110.5000000000055</v>
      </c>
      <c r="BF131" s="297">
        <f>VLOOKUP(E131,[6]工资发放表!$D$1:$X$65536,21,0)</f>
        <v>0</v>
      </c>
      <c r="BG131" s="337">
        <f t="shared" si="56"/>
        <v>4110.5000000000055</v>
      </c>
      <c r="BH131" s="300">
        <f>IFERROR(VLOOKUP('12部门提供工资附表主表'!E131,工时对!A:E,5,0),0)</f>
        <v>25.63</v>
      </c>
      <c r="BI131" s="336">
        <f>VLOOKUP(E131,金蝶!D:AC,26,0)</f>
        <v>0</v>
      </c>
      <c r="BJ131" s="281">
        <f>VLOOKUP(E131,金蝶!D:S,16,0)</f>
        <v>4628</v>
      </c>
      <c r="BK131" s="281">
        <f t="shared" si="45"/>
        <v>0</v>
      </c>
      <c r="BL131" s="281">
        <f>VLOOKUP(E131,金蝶!D:Z,23,0)</f>
        <v>4110.5</v>
      </c>
      <c r="BM131" s="281">
        <f t="shared" si="46"/>
        <v>0</v>
      </c>
      <c r="BN131" s="281">
        <f>VLOOKUP(E131,金蝶!D:Z,17,0)</f>
        <v>0</v>
      </c>
      <c r="BO131" s="339">
        <f t="shared" si="47"/>
        <v>0</v>
      </c>
      <c r="BP131" s="281">
        <f>VLOOKUP(E131,金蝶!D:Z,18,0)</f>
        <v>517.5</v>
      </c>
      <c r="BQ131" s="531">
        <f t="shared" si="48"/>
        <v>0</v>
      </c>
      <c r="BR131" s="281">
        <f>VLOOKUP(E131,金蝶!D:Z,19,0)</f>
        <v>0</v>
      </c>
      <c r="BS131" s="340">
        <f t="shared" si="49"/>
        <v>0</v>
      </c>
      <c r="BT131" s="281">
        <f>VLOOKUP(E131,金蝶!D:Z,20,0)</f>
        <v>0</v>
      </c>
      <c r="BU131" s="281">
        <f t="shared" si="50"/>
        <v>0</v>
      </c>
      <c r="BV131" s="281">
        <f>VLOOKUP(E131,金蝶!D:Z,21,0)</f>
        <v>0</v>
      </c>
      <c r="BW131" s="339">
        <f t="shared" si="51"/>
        <v>0</v>
      </c>
      <c r="BX131" s="768">
        <f>IFERROR(VLOOKUP(G131,无加班费!A:B,2,0),0)</f>
        <v>0</v>
      </c>
    </row>
    <row r="132" spans="1:76" hidden="1">
      <c r="A132" s="516" t="s">
        <v>207</v>
      </c>
      <c r="B132" s="285">
        <f t="shared" si="60"/>
        <v>0</v>
      </c>
      <c r="C132" s="286" t="str">
        <f>VLOOKUP(E132,员工信息4!C:D,2,0)</f>
        <v>刘作新</v>
      </c>
      <c r="D132" s="102" t="str">
        <f t="shared" si="57"/>
        <v>一致</v>
      </c>
      <c r="E132" s="288" t="str">
        <f>INDEX(员工信息4!C:C,MATCH('12部门提供工资附表主表'!I132,员工信息4!F:F,0))</f>
        <v>2471</v>
      </c>
      <c r="F132" s="289" t="str">
        <f>IFERROR(VLOOKUP('12部门提供工资附表主表'!E132,员工信息4!C:G,5,0),"")</f>
        <v>线束车间</v>
      </c>
      <c r="G132" s="152" t="s">
        <v>1501</v>
      </c>
      <c r="H132" s="288" t="s">
        <v>1502</v>
      </c>
      <c r="I132" s="500" t="str">
        <f t="shared" ref="I132:I195" si="66">G132&amp;H132</f>
        <v>刘作新557</v>
      </c>
      <c r="J132" s="289" t="s">
        <v>745</v>
      </c>
      <c r="K132" s="301"/>
      <c r="L132" s="301"/>
      <c r="M132" s="302">
        <v>42.25</v>
      </c>
      <c r="N132" s="302"/>
      <c r="O132" s="302"/>
      <c r="P132" s="302">
        <v>161.518343195266</v>
      </c>
      <c r="Q132" s="303">
        <f t="shared" si="55"/>
        <v>6824.1499999999887</v>
      </c>
      <c r="R132" s="302"/>
      <c r="S132" s="316">
        <f t="shared" si="54"/>
        <v>6824.1499999999887</v>
      </c>
      <c r="T132" s="305"/>
      <c r="U132" s="313">
        <f t="shared" si="61"/>
        <v>0</v>
      </c>
      <c r="V132" s="313"/>
      <c r="W132" s="301"/>
      <c r="X132" s="301"/>
      <c r="Y132" s="314">
        <f t="shared" si="59"/>
        <v>6824.1499999999887</v>
      </c>
      <c r="Z132" s="314"/>
      <c r="AA132" s="301"/>
      <c r="AB132" s="301"/>
      <c r="AC132" s="325">
        <f t="shared" si="62"/>
        <v>0</v>
      </c>
      <c r="AD132" s="302">
        <v>60</v>
      </c>
      <c r="AE132" s="302"/>
      <c r="AF132" s="302"/>
      <c r="AG132" s="302"/>
      <c r="AH132" s="302"/>
      <c r="AI132" s="302"/>
      <c r="AJ132" s="302"/>
      <c r="AK132" s="302"/>
      <c r="AL132" s="302"/>
      <c r="AM132" s="302">
        <v>200</v>
      </c>
      <c r="AN132" s="302"/>
      <c r="AO132" s="302"/>
      <c r="AP132" s="302"/>
      <c r="AQ132" s="302"/>
      <c r="AR132" s="302"/>
      <c r="AS132" s="299"/>
      <c r="AT132" s="299">
        <f t="shared" si="63"/>
        <v>0</v>
      </c>
      <c r="AU132" s="303">
        <f t="shared" si="64"/>
        <v>260</v>
      </c>
      <c r="AV132" s="329">
        <f t="shared" si="65"/>
        <v>7084.1499999999887</v>
      </c>
      <c r="AW132" s="297"/>
      <c r="AX132" s="297">
        <v>517.5</v>
      </c>
      <c r="AY132" s="301"/>
      <c r="AZ132" s="301"/>
      <c r="BA132" s="301"/>
      <c r="BB132" s="330"/>
      <c r="BC132" s="297"/>
      <c r="BD132" s="301"/>
      <c r="BE132" s="300">
        <f t="shared" si="58"/>
        <v>6566.6499999999887</v>
      </c>
      <c r="BF132" s="297">
        <f>VLOOKUP(E132,[6]工资发放表!$D$1:$X$65536,21,0)</f>
        <v>0</v>
      </c>
      <c r="BG132" s="337">
        <f t="shared" si="56"/>
        <v>6566.6499999999887</v>
      </c>
      <c r="BH132" s="300">
        <f>IFERROR(VLOOKUP('12部门提供工资附表主表'!E132,工时对!A:E,5,0),0)</f>
        <v>42.25</v>
      </c>
      <c r="BI132" s="336">
        <f>VLOOKUP(E132,金蝶!D:AC,26,0)</f>
        <v>-1.0913936421275139E-11</v>
      </c>
      <c r="BJ132" s="281">
        <f>VLOOKUP(E132,金蝶!D:S,16,0)</f>
        <v>7084.15</v>
      </c>
      <c r="BK132" s="281">
        <f t="shared" ref="BK132:BK195" si="67">AV132-BJ132</f>
        <v>-1.0913936421275139E-11</v>
      </c>
      <c r="BL132" s="281">
        <f>VLOOKUP(E132,金蝶!D:Z,23,0)</f>
        <v>6566.65</v>
      </c>
      <c r="BM132" s="281">
        <f t="shared" ref="BM132:BM195" si="68">BG132-BL132</f>
        <v>-1.0913936421275139E-11</v>
      </c>
      <c r="BN132" s="281">
        <f>VLOOKUP(E132,金蝶!D:Z,17,0)</f>
        <v>0</v>
      </c>
      <c r="BO132" s="339">
        <f t="shared" ref="BO132:BO195" si="69">AW132-BN132</f>
        <v>0</v>
      </c>
      <c r="BP132" s="281">
        <f>VLOOKUP(E132,金蝶!D:Z,18,0)</f>
        <v>517.5</v>
      </c>
      <c r="BQ132" s="531">
        <f t="shared" ref="BQ132:BQ195" si="70">AX132-BP132</f>
        <v>0</v>
      </c>
      <c r="BR132" s="281">
        <f>VLOOKUP(E132,金蝶!D:Z,19,0)</f>
        <v>0</v>
      </c>
      <c r="BS132" s="340">
        <f t="shared" ref="BS132:BS195" si="71">BB132-BR132</f>
        <v>0</v>
      </c>
      <c r="BT132" s="281">
        <f>VLOOKUP(E132,金蝶!D:Z,20,0)</f>
        <v>0</v>
      </c>
      <c r="BU132" s="281">
        <f t="shared" ref="BU132:BU195" si="72">BC132-BT132</f>
        <v>0</v>
      </c>
      <c r="BV132" s="281">
        <f>VLOOKUP(E132,金蝶!D:Z,21,0)</f>
        <v>0</v>
      </c>
      <c r="BW132" s="339">
        <f t="shared" ref="BW132:BW195" si="73">BF132-BV132</f>
        <v>0</v>
      </c>
      <c r="BX132" s="768">
        <f>IFERROR(VLOOKUP(G132,无加班费!A:B,2,0),0)</f>
        <v>0</v>
      </c>
    </row>
    <row r="133" spans="1:76" hidden="1">
      <c r="A133" s="516" t="s">
        <v>2742</v>
      </c>
      <c r="B133" s="285">
        <f t="shared" si="60"/>
        <v>0</v>
      </c>
      <c r="C133" s="286" t="str">
        <f>VLOOKUP(E133,员工信息4!C:D,2,0)</f>
        <v>宋冬英</v>
      </c>
      <c r="D133" s="102" t="str">
        <f t="shared" si="57"/>
        <v>一致</v>
      </c>
      <c r="E133" s="288" t="str">
        <f>INDEX(员工信息4!C:C,MATCH('12部门提供工资附表主表'!I133,员工信息4!F:F,0))</f>
        <v>2385</v>
      </c>
      <c r="F133" s="289" t="str">
        <f>IFERROR(VLOOKUP('12部门提供工资附表主表'!E133,员工信息4!C:G,5,0),"")</f>
        <v>线束车间</v>
      </c>
      <c r="G133" s="152" t="s">
        <v>1476</v>
      </c>
      <c r="H133" s="288" t="s">
        <v>1477</v>
      </c>
      <c r="I133" s="500" t="str">
        <f t="shared" si="66"/>
        <v>宋冬英561</v>
      </c>
      <c r="J133" s="289" t="s">
        <v>745</v>
      </c>
      <c r="K133" s="301"/>
      <c r="L133" s="301"/>
      <c r="M133" s="302">
        <v>42.88</v>
      </c>
      <c r="N133" s="302"/>
      <c r="O133" s="302"/>
      <c r="P133" s="302">
        <v>161.28731343283599</v>
      </c>
      <c r="Q133" s="303">
        <f t="shared" si="55"/>
        <v>6916.0000000000073</v>
      </c>
      <c r="R133" s="302"/>
      <c r="S133" s="316">
        <f t="shared" si="54"/>
        <v>6916.0000000000073</v>
      </c>
      <c r="T133" s="305"/>
      <c r="U133" s="313">
        <f t="shared" si="61"/>
        <v>0</v>
      </c>
      <c r="V133" s="313"/>
      <c r="W133" s="301"/>
      <c r="X133" s="301"/>
      <c r="Y133" s="314">
        <f t="shared" si="59"/>
        <v>6916.0000000000073</v>
      </c>
      <c r="Z133" s="314"/>
      <c r="AA133" s="301"/>
      <c r="AB133" s="301"/>
      <c r="AC133" s="325">
        <f t="shared" si="62"/>
        <v>0</v>
      </c>
      <c r="AD133" s="302">
        <v>80</v>
      </c>
      <c r="AE133" s="302"/>
      <c r="AF133" s="302"/>
      <c r="AG133" s="302"/>
      <c r="AH133" s="302"/>
      <c r="AI133" s="302"/>
      <c r="AJ133" s="302"/>
      <c r="AK133" s="302"/>
      <c r="AL133" s="302"/>
      <c r="AM133" s="302">
        <v>200</v>
      </c>
      <c r="AN133" s="302"/>
      <c r="AO133" s="302"/>
      <c r="AP133" s="302">
        <v>4</v>
      </c>
      <c r="AQ133" s="302"/>
      <c r="AR133" s="302"/>
      <c r="AS133" s="299"/>
      <c r="AT133" s="299">
        <f t="shared" si="63"/>
        <v>4</v>
      </c>
      <c r="AU133" s="303">
        <f t="shared" si="64"/>
        <v>280</v>
      </c>
      <c r="AV133" s="329">
        <f t="shared" si="65"/>
        <v>7192.0000000000073</v>
      </c>
      <c r="AW133" s="297"/>
      <c r="AX133" s="297">
        <v>517.5</v>
      </c>
      <c r="AY133" s="301"/>
      <c r="AZ133" s="301"/>
      <c r="BA133" s="301"/>
      <c r="BB133" s="330"/>
      <c r="BC133" s="297"/>
      <c r="BD133" s="301"/>
      <c r="BE133" s="300">
        <f t="shared" si="58"/>
        <v>6674.5000000000073</v>
      </c>
      <c r="BF133" s="297">
        <f>VLOOKUP(E133,[6]工资发放表!$D$1:$X$65536,21,0)</f>
        <v>0</v>
      </c>
      <c r="BG133" s="337">
        <f t="shared" si="56"/>
        <v>6674.5000000000073</v>
      </c>
      <c r="BH133" s="300">
        <f>IFERROR(VLOOKUP('12部门提供工资附表主表'!E133,工时对!A:E,5,0),0)</f>
        <v>42.88</v>
      </c>
      <c r="BI133" s="336">
        <f>VLOOKUP(E133,金蝶!D:AC,26,0)</f>
        <v>7.2759576141834259E-12</v>
      </c>
      <c r="BJ133" s="281">
        <f>VLOOKUP(E133,金蝶!D:S,16,0)</f>
        <v>7192</v>
      </c>
      <c r="BK133" s="281">
        <f t="shared" si="67"/>
        <v>7.2759576141834259E-12</v>
      </c>
      <c r="BL133" s="281">
        <f>VLOOKUP(E133,金蝶!D:Z,23,0)</f>
        <v>6674.5</v>
      </c>
      <c r="BM133" s="281">
        <f t="shared" si="68"/>
        <v>7.2759576141834259E-12</v>
      </c>
      <c r="BN133" s="281">
        <f>VLOOKUP(E133,金蝶!D:Z,17,0)</f>
        <v>0</v>
      </c>
      <c r="BO133" s="339">
        <f t="shared" si="69"/>
        <v>0</v>
      </c>
      <c r="BP133" s="281">
        <f>VLOOKUP(E133,金蝶!D:Z,18,0)</f>
        <v>517.5</v>
      </c>
      <c r="BQ133" s="531">
        <f t="shared" si="70"/>
        <v>0</v>
      </c>
      <c r="BR133" s="281">
        <f>VLOOKUP(E133,金蝶!D:Z,19,0)</f>
        <v>0</v>
      </c>
      <c r="BS133" s="340">
        <f t="shared" si="71"/>
        <v>0</v>
      </c>
      <c r="BT133" s="281">
        <f>VLOOKUP(E133,金蝶!D:Z,20,0)</f>
        <v>0</v>
      </c>
      <c r="BU133" s="281">
        <f t="shared" si="72"/>
        <v>0</v>
      </c>
      <c r="BV133" s="281">
        <f>VLOOKUP(E133,金蝶!D:Z,21,0)</f>
        <v>0</v>
      </c>
      <c r="BW133" s="339">
        <f t="shared" si="73"/>
        <v>0</v>
      </c>
      <c r="BX133" s="768">
        <f>IFERROR(VLOOKUP(G133,无加班费!A:B,2,0),0)</f>
        <v>0</v>
      </c>
    </row>
    <row r="134" spans="1:76" hidden="1">
      <c r="A134" s="516" t="s">
        <v>1815</v>
      </c>
      <c r="B134" s="285">
        <f t="shared" si="60"/>
        <v>0</v>
      </c>
      <c r="C134" s="286" t="str">
        <f>VLOOKUP(E134,员工信息4!C:D,2,0)</f>
        <v>李周居</v>
      </c>
      <c r="D134" s="102" t="str">
        <f t="shared" si="57"/>
        <v>一致</v>
      </c>
      <c r="E134" s="288" t="str">
        <f>INDEX(员工信息4!C:C,MATCH('12部门提供工资附表主表'!I134,员工信息4!F:F,0))</f>
        <v>9017</v>
      </c>
      <c r="F134" s="289" t="str">
        <f>IFERROR(VLOOKUP('12部门提供工资附表主表'!E134,员工信息4!C:G,5,0),"")</f>
        <v>线束车间</v>
      </c>
      <c r="G134" s="152" t="s">
        <v>3370</v>
      </c>
      <c r="H134" s="288" t="s">
        <v>3371</v>
      </c>
      <c r="I134" s="500" t="str">
        <f t="shared" si="66"/>
        <v>李周居570</v>
      </c>
      <c r="J134" s="289" t="s">
        <v>745</v>
      </c>
      <c r="K134" s="301"/>
      <c r="L134" s="301"/>
      <c r="M134" s="302">
        <v>34.630000000000003</v>
      </c>
      <c r="N134" s="302"/>
      <c r="O134" s="302"/>
      <c r="P134" s="302">
        <v>144.38348252959901</v>
      </c>
      <c r="Q134" s="303">
        <f t="shared" si="55"/>
        <v>5000.0000000000136</v>
      </c>
      <c r="R134" s="302"/>
      <c r="S134" s="316">
        <f t="shared" si="54"/>
        <v>5000.0000000000136</v>
      </c>
      <c r="T134" s="305"/>
      <c r="U134" s="313">
        <f t="shared" si="61"/>
        <v>0</v>
      </c>
      <c r="V134" s="313"/>
      <c r="W134" s="301"/>
      <c r="X134" s="301"/>
      <c r="Y134" s="314">
        <f t="shared" si="59"/>
        <v>5000.0000000000136</v>
      </c>
      <c r="Z134" s="314"/>
      <c r="AA134" s="301"/>
      <c r="AB134" s="301"/>
      <c r="AC134" s="325">
        <f t="shared" si="62"/>
        <v>0</v>
      </c>
      <c r="AD134" s="302">
        <v>0</v>
      </c>
      <c r="AE134" s="302"/>
      <c r="AF134" s="302"/>
      <c r="AG134" s="302"/>
      <c r="AH134" s="302"/>
      <c r="AI134" s="302"/>
      <c r="AJ134" s="302"/>
      <c r="AK134" s="302"/>
      <c r="AL134" s="302"/>
      <c r="AM134" s="302">
        <v>0</v>
      </c>
      <c r="AN134" s="302"/>
      <c r="AO134" s="302"/>
      <c r="AP134" s="302"/>
      <c r="AQ134" s="302"/>
      <c r="AR134" s="302"/>
      <c r="AS134" s="299"/>
      <c r="AT134" s="299">
        <f t="shared" si="63"/>
        <v>0</v>
      </c>
      <c r="AU134" s="303">
        <f t="shared" si="64"/>
        <v>0</v>
      </c>
      <c r="AV134" s="329">
        <f t="shared" si="65"/>
        <v>5000.0000000000136</v>
      </c>
      <c r="AW134" s="297"/>
      <c r="AX134" s="297"/>
      <c r="AY134" s="301"/>
      <c r="AZ134" s="301"/>
      <c r="BA134" s="301"/>
      <c r="BB134" s="330"/>
      <c r="BC134" s="297"/>
      <c r="BD134" s="301"/>
      <c r="BE134" s="300">
        <f t="shared" si="58"/>
        <v>5000.0000000000136</v>
      </c>
      <c r="BF134" s="297">
        <f>VLOOKUP(E134,[6]工资发放表!$D$1:$X$65536,21,0)</f>
        <v>0</v>
      </c>
      <c r="BG134" s="337">
        <f t="shared" si="56"/>
        <v>5000.0000000000136</v>
      </c>
      <c r="BH134" s="300">
        <f>IFERROR(VLOOKUP('12部门提供工资附表主表'!E134,工时对!A:E,5,0),0)</f>
        <v>34.630000000000003</v>
      </c>
      <c r="BI134" s="336">
        <f>VLOOKUP(E134,金蝶!D:AC,26,0)</f>
        <v>1.3642420526593924E-11</v>
      </c>
      <c r="BJ134" s="281">
        <f>VLOOKUP(E134,金蝶!D:S,16,0)</f>
        <v>5000</v>
      </c>
      <c r="BK134" s="281">
        <f t="shared" si="67"/>
        <v>1.3642420526593924E-11</v>
      </c>
      <c r="BL134" s="281">
        <f>VLOOKUP(E134,金蝶!D:Z,23,0)</f>
        <v>5000</v>
      </c>
      <c r="BM134" s="281">
        <f t="shared" si="68"/>
        <v>1.3642420526593924E-11</v>
      </c>
      <c r="BN134" s="281">
        <f>VLOOKUP(E134,金蝶!D:Z,17,0)</f>
        <v>0</v>
      </c>
      <c r="BO134" s="339">
        <f t="shared" si="69"/>
        <v>0</v>
      </c>
      <c r="BP134" s="281">
        <f>VLOOKUP(E134,金蝶!D:Z,18,0)</f>
        <v>0</v>
      </c>
      <c r="BQ134" s="531">
        <f t="shared" si="70"/>
        <v>0</v>
      </c>
      <c r="BR134" s="281">
        <f>VLOOKUP(E134,金蝶!D:Z,19,0)</f>
        <v>0</v>
      </c>
      <c r="BS134" s="340">
        <f t="shared" si="71"/>
        <v>0</v>
      </c>
      <c r="BT134" s="281">
        <f>VLOOKUP(E134,金蝶!D:Z,20,0)</f>
        <v>0</v>
      </c>
      <c r="BU134" s="281">
        <f t="shared" si="72"/>
        <v>0</v>
      </c>
      <c r="BV134" s="281">
        <f>VLOOKUP(E134,金蝶!D:Z,21,0)</f>
        <v>0</v>
      </c>
      <c r="BW134" s="339">
        <f t="shared" si="73"/>
        <v>0</v>
      </c>
      <c r="BX134" s="768">
        <f>IFERROR(VLOOKUP(G134,无加班费!A:B,2,0),0)</f>
        <v>0</v>
      </c>
    </row>
    <row r="135" spans="1:76" hidden="1">
      <c r="A135" s="516" t="s">
        <v>3485</v>
      </c>
      <c r="B135" s="285">
        <f t="shared" si="60"/>
        <v>0</v>
      </c>
      <c r="C135" s="286" t="str">
        <f>VLOOKUP(E135,员工信息4!C:D,2,0)</f>
        <v>刘玉明</v>
      </c>
      <c r="D135" s="102" t="str">
        <f t="shared" si="57"/>
        <v>一致</v>
      </c>
      <c r="E135" s="288" t="str">
        <f>INDEX(员工信息4!C:C,MATCH('12部门提供工资附表主表'!I135,员工信息4!F:F,0))</f>
        <v>2592</v>
      </c>
      <c r="F135" s="289" t="str">
        <f>IFERROR(VLOOKUP('12部门提供工资附表主表'!E135,员工信息4!C:G,5,0),"")</f>
        <v>线束车间</v>
      </c>
      <c r="G135" s="152" t="s">
        <v>1576</v>
      </c>
      <c r="H135" s="288" t="s">
        <v>1577</v>
      </c>
      <c r="I135" s="500" t="str">
        <f t="shared" si="66"/>
        <v>刘玉明571</v>
      </c>
      <c r="J135" s="289" t="s">
        <v>745</v>
      </c>
      <c r="K135" s="301"/>
      <c r="L135" s="301"/>
      <c r="M135" s="302">
        <v>43.63</v>
      </c>
      <c r="N135" s="302"/>
      <c r="O135" s="302"/>
      <c r="P135" s="302">
        <v>173.00022920009201</v>
      </c>
      <c r="Q135" s="303">
        <f t="shared" si="55"/>
        <v>7548.0000000000146</v>
      </c>
      <c r="R135" s="302"/>
      <c r="S135" s="316">
        <f t="shared" si="54"/>
        <v>7548.0000000000146</v>
      </c>
      <c r="T135" s="305"/>
      <c r="U135" s="313">
        <f t="shared" si="61"/>
        <v>0</v>
      </c>
      <c r="V135" s="313"/>
      <c r="W135" s="301"/>
      <c r="X135" s="301"/>
      <c r="Y135" s="314">
        <f t="shared" si="59"/>
        <v>7548.0000000000146</v>
      </c>
      <c r="Z135" s="314"/>
      <c r="AA135" s="301"/>
      <c r="AB135" s="301"/>
      <c r="AC135" s="325">
        <f t="shared" si="62"/>
        <v>0</v>
      </c>
      <c r="AD135" s="302">
        <v>40</v>
      </c>
      <c r="AE135" s="302"/>
      <c r="AF135" s="302"/>
      <c r="AG135" s="302"/>
      <c r="AH135" s="302"/>
      <c r="AI135" s="302"/>
      <c r="AJ135" s="302"/>
      <c r="AK135" s="302"/>
      <c r="AL135" s="302"/>
      <c r="AM135" s="302">
        <v>200</v>
      </c>
      <c r="AN135" s="302"/>
      <c r="AO135" s="302"/>
      <c r="AP135" s="302"/>
      <c r="AQ135" s="302"/>
      <c r="AR135" s="302"/>
      <c r="AS135" s="299"/>
      <c r="AT135" s="299">
        <f t="shared" si="63"/>
        <v>0</v>
      </c>
      <c r="AU135" s="303">
        <f t="shared" si="64"/>
        <v>240</v>
      </c>
      <c r="AV135" s="329">
        <f t="shared" si="65"/>
        <v>7788.0000000000146</v>
      </c>
      <c r="AW135" s="297"/>
      <c r="AX135" s="297"/>
      <c r="AY135" s="301"/>
      <c r="AZ135" s="301"/>
      <c r="BA135" s="301"/>
      <c r="BB135" s="330"/>
      <c r="BC135" s="297"/>
      <c r="BD135" s="301"/>
      <c r="BE135" s="300">
        <f t="shared" si="58"/>
        <v>7788.0000000000146</v>
      </c>
      <c r="BF135" s="297">
        <f>VLOOKUP(E135,[6]工资发放表!$D$1:$X$65536,21,0)</f>
        <v>81.3</v>
      </c>
      <c r="BG135" s="337">
        <f t="shared" si="56"/>
        <v>7706.7000000000144</v>
      </c>
      <c r="BH135" s="300">
        <f>IFERROR(VLOOKUP('12部门提供工资附表主表'!E135,工时对!A:E,5,0),0)</f>
        <v>43.63</v>
      </c>
      <c r="BI135" s="336">
        <f>VLOOKUP(E135,金蝶!D:AC,26,0)</f>
        <v>1.4551915228366852E-11</v>
      </c>
      <c r="BJ135" s="281">
        <f>VLOOKUP(E135,金蝶!D:S,16,0)</f>
        <v>7788</v>
      </c>
      <c r="BK135" s="281">
        <f t="shared" si="67"/>
        <v>1.4551915228366852E-11</v>
      </c>
      <c r="BL135" s="281">
        <f>VLOOKUP(E135,金蝶!D:Z,23,0)</f>
        <v>7706.7</v>
      </c>
      <c r="BM135" s="281">
        <f t="shared" si="68"/>
        <v>1.4551915228366852E-11</v>
      </c>
      <c r="BN135" s="281">
        <f>VLOOKUP(E135,金蝶!D:Z,17,0)</f>
        <v>0</v>
      </c>
      <c r="BO135" s="339">
        <f t="shared" si="69"/>
        <v>0</v>
      </c>
      <c r="BP135" s="281">
        <f>VLOOKUP(E135,金蝶!D:Z,18,0)</f>
        <v>0</v>
      </c>
      <c r="BQ135" s="531">
        <f t="shared" si="70"/>
        <v>0</v>
      </c>
      <c r="BR135" s="281">
        <f>VLOOKUP(E135,金蝶!D:Z,19,0)</f>
        <v>0</v>
      </c>
      <c r="BS135" s="340">
        <f t="shared" si="71"/>
        <v>0</v>
      </c>
      <c r="BT135" s="281">
        <f>VLOOKUP(E135,金蝶!D:Z,20,0)</f>
        <v>0</v>
      </c>
      <c r="BU135" s="281">
        <f t="shared" si="72"/>
        <v>0</v>
      </c>
      <c r="BV135" s="281">
        <f>VLOOKUP(E135,金蝶!D:Z,21,0)</f>
        <v>81.3</v>
      </c>
      <c r="BW135" s="339">
        <f t="shared" si="73"/>
        <v>0</v>
      </c>
      <c r="BX135" s="768">
        <f>IFERROR(VLOOKUP(G135,无加班费!A:B,2,0),0)</f>
        <v>0</v>
      </c>
    </row>
    <row r="136" spans="1:76" hidden="1">
      <c r="A136" s="516" t="s">
        <v>2465</v>
      </c>
      <c r="B136" s="285">
        <f t="shared" si="60"/>
        <v>0</v>
      </c>
      <c r="C136" s="286" t="str">
        <f>VLOOKUP(E136,员工信息4!C:D,2,0)</f>
        <v>李约成</v>
      </c>
      <c r="D136" s="102" t="str">
        <f t="shared" si="57"/>
        <v>一致</v>
      </c>
      <c r="E136" s="288" t="str">
        <f>INDEX(员工信息4!C:C,MATCH('12部门提供工资附表主表'!I136,员工信息4!F:F,0))</f>
        <v>9018</v>
      </c>
      <c r="F136" s="289" t="str">
        <f>IFERROR(VLOOKUP('12部门提供工资附表主表'!E136,员工信息4!C:G,5,0),"")</f>
        <v>线束车间</v>
      </c>
      <c r="G136" s="152" t="s">
        <v>3375</v>
      </c>
      <c r="H136" s="288" t="s">
        <v>3376</v>
      </c>
      <c r="I136" s="500" t="str">
        <f t="shared" si="66"/>
        <v>李约成575</v>
      </c>
      <c r="J136" s="289" t="s">
        <v>745</v>
      </c>
      <c r="K136" s="301"/>
      <c r="L136" s="301"/>
      <c r="M136" s="302">
        <v>38.06</v>
      </c>
      <c r="N136" s="302"/>
      <c r="O136" s="302"/>
      <c r="P136" s="302">
        <v>144.53100367840301</v>
      </c>
      <c r="Q136" s="303">
        <f t="shared" si="55"/>
        <v>5500.8500000000186</v>
      </c>
      <c r="R136" s="302"/>
      <c r="S136" s="316">
        <f t="shared" si="54"/>
        <v>5500.8500000000186</v>
      </c>
      <c r="T136" s="305"/>
      <c r="U136" s="313">
        <f t="shared" si="61"/>
        <v>0</v>
      </c>
      <c r="V136" s="313"/>
      <c r="W136" s="301"/>
      <c r="X136" s="301"/>
      <c r="Y136" s="314">
        <f t="shared" si="59"/>
        <v>5500.8500000000186</v>
      </c>
      <c r="Z136" s="314"/>
      <c r="AA136" s="301"/>
      <c r="AB136" s="301"/>
      <c r="AC136" s="325">
        <f t="shared" si="62"/>
        <v>0</v>
      </c>
      <c r="AD136" s="302">
        <v>0</v>
      </c>
      <c r="AE136" s="302"/>
      <c r="AF136" s="302"/>
      <c r="AG136" s="302"/>
      <c r="AH136" s="302"/>
      <c r="AI136" s="302"/>
      <c r="AJ136" s="302"/>
      <c r="AK136" s="302"/>
      <c r="AL136" s="302"/>
      <c r="AM136" s="302">
        <v>100</v>
      </c>
      <c r="AN136" s="302"/>
      <c r="AO136" s="302"/>
      <c r="AP136" s="302"/>
      <c r="AQ136" s="302"/>
      <c r="AR136" s="302"/>
      <c r="AS136" s="299"/>
      <c r="AT136" s="299">
        <f t="shared" si="63"/>
        <v>0</v>
      </c>
      <c r="AU136" s="303">
        <f t="shared" si="64"/>
        <v>100</v>
      </c>
      <c r="AV136" s="329">
        <f t="shared" si="65"/>
        <v>5600.8500000000186</v>
      </c>
      <c r="AW136" s="297"/>
      <c r="AX136" s="297"/>
      <c r="AY136" s="301"/>
      <c r="AZ136" s="301"/>
      <c r="BA136" s="301"/>
      <c r="BB136" s="330"/>
      <c r="BC136" s="297"/>
      <c r="BD136" s="301"/>
      <c r="BE136" s="300">
        <f t="shared" si="58"/>
        <v>5600.8500000000186</v>
      </c>
      <c r="BF136" s="297">
        <f>VLOOKUP(E136,[6]工资发放表!$D$1:$X$65536,21,0)</f>
        <v>0</v>
      </c>
      <c r="BG136" s="337">
        <f t="shared" si="56"/>
        <v>5600.8500000000186</v>
      </c>
      <c r="BH136" s="300">
        <f>IFERROR(VLOOKUP('12部门提供工资附表主表'!E136,工时对!A:E,5,0),0)</f>
        <v>38.06</v>
      </c>
      <c r="BI136" s="336">
        <f>VLOOKUP(E136,金蝶!D:AC,26,0)</f>
        <v>1.8189894035458565E-11</v>
      </c>
      <c r="BJ136" s="281">
        <f>VLOOKUP(E136,金蝶!D:S,16,0)</f>
        <v>5600.85</v>
      </c>
      <c r="BK136" s="281">
        <f t="shared" si="67"/>
        <v>1.8189894035458565E-11</v>
      </c>
      <c r="BL136" s="281">
        <f>VLOOKUP(E136,金蝶!D:Z,23,0)</f>
        <v>5600.85</v>
      </c>
      <c r="BM136" s="281">
        <f t="shared" si="68"/>
        <v>1.8189894035458565E-11</v>
      </c>
      <c r="BN136" s="281">
        <f>VLOOKUP(E136,金蝶!D:Z,17,0)</f>
        <v>0</v>
      </c>
      <c r="BO136" s="339">
        <f t="shared" si="69"/>
        <v>0</v>
      </c>
      <c r="BP136" s="281">
        <f>VLOOKUP(E136,金蝶!D:Z,18,0)</f>
        <v>0</v>
      </c>
      <c r="BQ136" s="531">
        <f t="shared" si="70"/>
        <v>0</v>
      </c>
      <c r="BR136" s="281">
        <f>VLOOKUP(E136,金蝶!D:Z,19,0)</f>
        <v>0</v>
      </c>
      <c r="BS136" s="340">
        <f t="shared" si="71"/>
        <v>0</v>
      </c>
      <c r="BT136" s="281">
        <f>VLOOKUP(E136,金蝶!D:Z,20,0)</f>
        <v>0</v>
      </c>
      <c r="BU136" s="281">
        <f t="shared" si="72"/>
        <v>0</v>
      </c>
      <c r="BV136" s="281">
        <f>VLOOKUP(E136,金蝶!D:Z,21,0)</f>
        <v>0</v>
      </c>
      <c r="BW136" s="339">
        <f t="shared" si="73"/>
        <v>0</v>
      </c>
      <c r="BX136" s="768">
        <f>IFERROR(VLOOKUP(G136,无加班费!A:B,2,0),0)</f>
        <v>0</v>
      </c>
    </row>
    <row r="137" spans="1:76" hidden="1">
      <c r="A137" s="516" t="s">
        <v>176</v>
      </c>
      <c r="B137" s="285">
        <f t="shared" si="60"/>
        <v>0</v>
      </c>
      <c r="C137" s="286" t="str">
        <f>VLOOKUP(E137,员工信息4!C:D,2,0)</f>
        <v>欧阳淑霞</v>
      </c>
      <c r="D137" s="102" t="str">
        <f t="shared" si="57"/>
        <v>一致</v>
      </c>
      <c r="E137" s="288" t="str">
        <f>INDEX(员工信息4!C:C,MATCH('12部门提供工资附表主表'!I137,员工信息4!F:F,0))</f>
        <v>6116</v>
      </c>
      <c r="F137" s="289" t="str">
        <f>IFERROR(VLOOKUP('12部门提供工资附表主表'!E137,员工信息4!C:G,5,0),"")</f>
        <v>线束车间</v>
      </c>
      <c r="G137" s="152" t="s">
        <v>1616</v>
      </c>
      <c r="H137" s="288" t="s">
        <v>1617</v>
      </c>
      <c r="I137" s="500" t="str">
        <f t="shared" si="66"/>
        <v>欧阳淑霞576</v>
      </c>
      <c r="J137" s="289" t="s">
        <v>745</v>
      </c>
      <c r="K137" s="301"/>
      <c r="L137" s="301"/>
      <c r="M137" s="302">
        <v>41.13</v>
      </c>
      <c r="N137" s="302"/>
      <c r="O137" s="302"/>
      <c r="P137" s="302">
        <v>181.546316557257</v>
      </c>
      <c r="Q137" s="303">
        <f t="shared" si="55"/>
        <v>7466.9999999999809</v>
      </c>
      <c r="R137" s="302"/>
      <c r="S137" s="316">
        <f t="shared" si="54"/>
        <v>7466.9999999999809</v>
      </c>
      <c r="T137" s="301"/>
      <c r="U137" s="313">
        <f t="shared" si="61"/>
        <v>0</v>
      </c>
      <c r="V137" s="313"/>
      <c r="W137" s="301"/>
      <c r="X137" s="301"/>
      <c r="Y137" s="314">
        <f t="shared" si="59"/>
        <v>7466.9999999999809</v>
      </c>
      <c r="Z137" s="314"/>
      <c r="AA137" s="301"/>
      <c r="AB137" s="301"/>
      <c r="AC137" s="325">
        <f t="shared" si="62"/>
        <v>0</v>
      </c>
      <c r="AD137" s="302">
        <v>100</v>
      </c>
      <c r="AE137" s="302"/>
      <c r="AF137" s="302"/>
      <c r="AG137" s="302"/>
      <c r="AH137" s="302"/>
      <c r="AI137" s="302"/>
      <c r="AJ137" s="302"/>
      <c r="AK137" s="302"/>
      <c r="AL137" s="302"/>
      <c r="AM137" s="302">
        <v>200</v>
      </c>
      <c r="AN137" s="302"/>
      <c r="AO137" s="302"/>
      <c r="AP137" s="302"/>
      <c r="AQ137" s="302"/>
      <c r="AR137" s="302"/>
      <c r="AS137" s="299"/>
      <c r="AT137" s="299">
        <f t="shared" si="63"/>
        <v>0</v>
      </c>
      <c r="AU137" s="303">
        <f t="shared" si="64"/>
        <v>300</v>
      </c>
      <c r="AV137" s="329">
        <f t="shared" si="65"/>
        <v>7766.9999999999809</v>
      </c>
      <c r="AW137" s="297"/>
      <c r="AX137" s="297">
        <v>517.5</v>
      </c>
      <c r="AY137" s="301"/>
      <c r="AZ137" s="301"/>
      <c r="BA137" s="301"/>
      <c r="BB137" s="330"/>
      <c r="BC137" s="297">
        <v>10</v>
      </c>
      <c r="BD137" s="301"/>
      <c r="BE137" s="300">
        <f t="shared" si="58"/>
        <v>7249.4999999999809</v>
      </c>
      <c r="BF137" s="297">
        <f>VLOOKUP(E137,[6]工资发放表!$D$1:$X$65536,21,0)</f>
        <v>52.48</v>
      </c>
      <c r="BG137" s="337">
        <f t="shared" si="56"/>
        <v>7187.0199999999813</v>
      </c>
      <c r="BH137" s="300">
        <f>IFERROR(VLOOKUP('12部门提供工资附表主表'!E137,工时对!A:E,5,0),0)</f>
        <v>41.13</v>
      </c>
      <c r="BI137" s="336">
        <f>VLOOKUP(E137,金蝶!D:AC,26,0)</f>
        <v>-1.9099388737231493E-11</v>
      </c>
      <c r="BJ137" s="281">
        <f>VLOOKUP(E137,金蝶!D:S,16,0)</f>
        <v>7767</v>
      </c>
      <c r="BK137" s="281">
        <f t="shared" si="67"/>
        <v>-1.9099388737231493E-11</v>
      </c>
      <c r="BL137" s="281">
        <f>VLOOKUP(E137,金蝶!D:Z,23,0)</f>
        <v>7187.02</v>
      </c>
      <c r="BM137" s="281">
        <f t="shared" si="68"/>
        <v>-1.9099388737231493E-11</v>
      </c>
      <c r="BN137" s="281">
        <f>VLOOKUP(E137,金蝶!D:Z,17,0)</f>
        <v>0</v>
      </c>
      <c r="BO137" s="339">
        <f t="shared" si="69"/>
        <v>0</v>
      </c>
      <c r="BP137" s="281">
        <f>VLOOKUP(E137,金蝶!D:Z,18,0)</f>
        <v>517.5</v>
      </c>
      <c r="BQ137" s="531">
        <f t="shared" si="70"/>
        <v>0</v>
      </c>
      <c r="BR137" s="281">
        <f>VLOOKUP(E137,金蝶!D:Z,19,0)</f>
        <v>0</v>
      </c>
      <c r="BS137" s="340">
        <f t="shared" si="71"/>
        <v>0</v>
      </c>
      <c r="BT137" s="281">
        <f>VLOOKUP(E137,金蝶!D:Z,20,0)</f>
        <v>10</v>
      </c>
      <c r="BU137" s="281">
        <f t="shared" si="72"/>
        <v>0</v>
      </c>
      <c r="BV137" s="281">
        <f>VLOOKUP(E137,金蝶!D:Z,21,0)</f>
        <v>52.48</v>
      </c>
      <c r="BW137" s="339">
        <f t="shared" si="73"/>
        <v>0</v>
      </c>
      <c r="BX137" s="768">
        <f>IFERROR(VLOOKUP(G137,无加班费!A:B,2,0),0)</f>
        <v>0</v>
      </c>
    </row>
    <row r="138" spans="1:76" hidden="1">
      <c r="A138" s="516" t="s">
        <v>2607</v>
      </c>
      <c r="B138" s="285">
        <f t="shared" si="60"/>
        <v>0</v>
      </c>
      <c r="C138" s="286" t="str">
        <f>VLOOKUP(E138,员工信息4!C:D,2,0)</f>
        <v>任家斌</v>
      </c>
      <c r="D138" s="102" t="str">
        <f t="shared" si="57"/>
        <v>一致</v>
      </c>
      <c r="E138" s="288" t="str">
        <f>INDEX(员工信息4!C:C,MATCH('12部门提供工资附表主表'!I138,员工信息4!F:F,0))</f>
        <v>6109</v>
      </c>
      <c r="F138" s="289" t="str">
        <f>IFERROR(VLOOKUP('12部门提供工资附表主表'!E138,员工信息4!C:G,5,0),"")</f>
        <v>线束车间</v>
      </c>
      <c r="G138" s="152" t="s">
        <v>1606</v>
      </c>
      <c r="H138" s="288" t="s">
        <v>1607</v>
      </c>
      <c r="I138" s="500" t="str">
        <f t="shared" si="66"/>
        <v>任家斌580</v>
      </c>
      <c r="J138" s="289" t="s">
        <v>745</v>
      </c>
      <c r="K138" s="301"/>
      <c r="L138" s="301"/>
      <c r="M138" s="302">
        <v>41.56</v>
      </c>
      <c r="N138" s="302"/>
      <c r="O138" s="302"/>
      <c r="P138" s="302">
        <v>174.92781520693001</v>
      </c>
      <c r="Q138" s="303">
        <f t="shared" si="55"/>
        <v>7270.0000000000118</v>
      </c>
      <c r="R138" s="302"/>
      <c r="S138" s="316">
        <f t="shared" si="54"/>
        <v>7270.0000000000118</v>
      </c>
      <c r="T138" s="301"/>
      <c r="U138" s="313">
        <f t="shared" si="61"/>
        <v>0</v>
      </c>
      <c r="V138" s="313"/>
      <c r="W138" s="301"/>
      <c r="X138" s="301"/>
      <c r="Y138" s="314">
        <f t="shared" si="59"/>
        <v>7270.0000000000118</v>
      </c>
      <c r="Z138" s="314"/>
      <c r="AA138" s="301"/>
      <c r="AB138" s="301"/>
      <c r="AC138" s="325">
        <f t="shared" si="62"/>
        <v>0</v>
      </c>
      <c r="AD138" s="302">
        <v>100</v>
      </c>
      <c r="AE138" s="302"/>
      <c r="AF138" s="302"/>
      <c r="AG138" s="302"/>
      <c r="AH138" s="302"/>
      <c r="AI138" s="302"/>
      <c r="AJ138" s="302"/>
      <c r="AK138" s="302"/>
      <c r="AL138" s="302"/>
      <c r="AM138" s="302">
        <v>200</v>
      </c>
      <c r="AN138" s="302"/>
      <c r="AO138" s="302"/>
      <c r="AP138" s="302"/>
      <c r="AQ138" s="302"/>
      <c r="AR138" s="302"/>
      <c r="AS138" s="299"/>
      <c r="AT138" s="299">
        <f t="shared" si="63"/>
        <v>0</v>
      </c>
      <c r="AU138" s="303">
        <f t="shared" si="64"/>
        <v>300</v>
      </c>
      <c r="AV138" s="329">
        <f t="shared" si="65"/>
        <v>7570.0000000000118</v>
      </c>
      <c r="AW138" s="297"/>
      <c r="AX138" s="297">
        <v>517.5</v>
      </c>
      <c r="AY138" s="301"/>
      <c r="AZ138" s="301"/>
      <c r="BA138" s="301"/>
      <c r="BB138" s="330"/>
      <c r="BC138" s="297"/>
      <c r="BD138" s="301"/>
      <c r="BE138" s="300">
        <f t="shared" si="58"/>
        <v>7052.5000000000118</v>
      </c>
      <c r="BF138" s="297">
        <f>VLOOKUP(E138,[6]工资发放表!$D$1:$X$65536,21,0)</f>
        <v>9.3800000000000008</v>
      </c>
      <c r="BG138" s="337">
        <f t="shared" si="56"/>
        <v>7043.1200000000117</v>
      </c>
      <c r="BH138" s="300">
        <f>IFERROR(VLOOKUP('12部门提供工资附表主表'!E138,工时对!A:E,5,0),0)</f>
        <v>41.56</v>
      </c>
      <c r="BI138" s="336">
        <f>VLOOKUP(E138,金蝶!D:AC,26,0)</f>
        <v>1.1823431123048067E-11</v>
      </c>
      <c r="BJ138" s="281">
        <f>VLOOKUP(E138,金蝶!D:S,16,0)</f>
        <v>7570</v>
      </c>
      <c r="BK138" s="281">
        <f t="shared" si="67"/>
        <v>1.1823431123048067E-11</v>
      </c>
      <c r="BL138" s="281">
        <f>VLOOKUP(E138,金蝶!D:Z,23,0)</f>
        <v>7043.12</v>
      </c>
      <c r="BM138" s="281">
        <f t="shared" si="68"/>
        <v>1.1823431123048067E-11</v>
      </c>
      <c r="BN138" s="281">
        <f>VLOOKUP(E138,金蝶!D:Z,17,0)</f>
        <v>0</v>
      </c>
      <c r="BO138" s="339">
        <f t="shared" si="69"/>
        <v>0</v>
      </c>
      <c r="BP138" s="281">
        <f>VLOOKUP(E138,金蝶!D:Z,18,0)</f>
        <v>517.5</v>
      </c>
      <c r="BQ138" s="531">
        <f t="shared" si="70"/>
        <v>0</v>
      </c>
      <c r="BR138" s="281">
        <f>VLOOKUP(E138,金蝶!D:Z,19,0)</f>
        <v>0</v>
      </c>
      <c r="BS138" s="340">
        <f t="shared" si="71"/>
        <v>0</v>
      </c>
      <c r="BT138" s="281">
        <f>VLOOKUP(E138,金蝶!D:Z,20,0)</f>
        <v>0</v>
      </c>
      <c r="BU138" s="281">
        <f t="shared" si="72"/>
        <v>0</v>
      </c>
      <c r="BV138" s="281">
        <f>VLOOKUP(E138,金蝶!D:Z,21,0)</f>
        <v>9.3800000000000008</v>
      </c>
      <c r="BW138" s="339">
        <f t="shared" si="73"/>
        <v>0</v>
      </c>
      <c r="BX138" s="768">
        <f>IFERROR(VLOOKUP(G138,无加班费!A:B,2,0),0)</f>
        <v>0</v>
      </c>
    </row>
    <row r="139" spans="1:76" hidden="1">
      <c r="A139" s="516" t="s">
        <v>2661</v>
      </c>
      <c r="B139" s="285">
        <f t="shared" si="60"/>
        <v>0</v>
      </c>
      <c r="C139" s="286" t="str">
        <f>VLOOKUP(E139,员工信息4!C:D,2,0)</f>
        <v>靳跃龙</v>
      </c>
      <c r="D139" s="102" t="str">
        <f t="shared" si="57"/>
        <v>一致</v>
      </c>
      <c r="E139" s="288" t="str">
        <f>INDEX(员工信息4!C:C,MATCH('12部门提供工资附表主表'!I139,员工信息4!F:F,0))</f>
        <v>3716</v>
      </c>
      <c r="F139" s="289" t="str">
        <f>IFERROR(VLOOKUP('12部门提供工资附表主表'!E139,员工信息4!C:G,5,0),"")</f>
        <v>开线车间</v>
      </c>
      <c r="G139" s="152" t="s">
        <v>1711</v>
      </c>
      <c r="H139" s="288" t="s">
        <v>1712</v>
      </c>
      <c r="I139" s="500" t="str">
        <f t="shared" si="66"/>
        <v>靳跃龙595</v>
      </c>
      <c r="J139" s="289" t="s">
        <v>745</v>
      </c>
      <c r="K139" s="301"/>
      <c r="L139" s="301"/>
      <c r="M139" s="302">
        <v>43.38</v>
      </c>
      <c r="N139" s="302"/>
      <c r="O139" s="302"/>
      <c r="P139" s="302">
        <v>184.413324112494</v>
      </c>
      <c r="Q139" s="303">
        <f t="shared" si="55"/>
        <v>7999.8499999999904</v>
      </c>
      <c r="R139" s="302"/>
      <c r="S139" s="316">
        <f t="shared" si="54"/>
        <v>7999.8499999999904</v>
      </c>
      <c r="T139" s="301"/>
      <c r="U139" s="313">
        <f t="shared" si="61"/>
        <v>0</v>
      </c>
      <c r="V139" s="313"/>
      <c r="W139" s="301"/>
      <c r="X139" s="301"/>
      <c r="Y139" s="314">
        <f t="shared" si="59"/>
        <v>7999.8499999999904</v>
      </c>
      <c r="Z139" s="314"/>
      <c r="AA139" s="301"/>
      <c r="AB139" s="301"/>
      <c r="AC139" s="325">
        <f t="shared" si="62"/>
        <v>0</v>
      </c>
      <c r="AD139" s="302">
        <v>160</v>
      </c>
      <c r="AE139" s="302"/>
      <c r="AF139" s="302"/>
      <c r="AG139" s="302"/>
      <c r="AH139" s="302"/>
      <c r="AI139" s="302"/>
      <c r="AJ139" s="302"/>
      <c r="AK139" s="302"/>
      <c r="AL139" s="302"/>
      <c r="AM139" s="302">
        <v>200</v>
      </c>
      <c r="AN139" s="302"/>
      <c r="AO139" s="302"/>
      <c r="AP139" s="302">
        <v>2</v>
      </c>
      <c r="AQ139" s="302"/>
      <c r="AR139" s="302"/>
      <c r="AS139" s="299"/>
      <c r="AT139" s="299">
        <f t="shared" si="63"/>
        <v>2</v>
      </c>
      <c r="AU139" s="303">
        <f t="shared" si="64"/>
        <v>360</v>
      </c>
      <c r="AV139" s="329">
        <f t="shared" si="65"/>
        <v>8357.8499999999913</v>
      </c>
      <c r="AW139" s="297"/>
      <c r="AX139" s="297">
        <v>517.5</v>
      </c>
      <c r="AY139" s="301"/>
      <c r="AZ139" s="301"/>
      <c r="BA139" s="301"/>
      <c r="BB139" s="330"/>
      <c r="BC139" s="297">
        <v>10</v>
      </c>
      <c r="BD139" s="301"/>
      <c r="BE139" s="300">
        <f t="shared" si="58"/>
        <v>7840.3499999999913</v>
      </c>
      <c r="BF139" s="297">
        <f>VLOOKUP(E139,[6]工资发放表!$D$1:$X$65536,21,0)</f>
        <v>85.21</v>
      </c>
      <c r="BG139" s="337">
        <f t="shared" si="56"/>
        <v>7745.1399999999912</v>
      </c>
      <c r="BH139" s="300">
        <f>IFERROR(VLOOKUP('12部门提供工资附表主表'!E139,工时对!A:E,5,0),0)</f>
        <v>43.38</v>
      </c>
      <c r="BI139" s="336">
        <f>VLOOKUP(E139,金蝶!D:AC,26,0)</f>
        <v>0</v>
      </c>
      <c r="BJ139" s="281">
        <f>VLOOKUP(E139,金蝶!D:S,16,0)</f>
        <v>8357.85</v>
      </c>
      <c r="BK139" s="281">
        <f t="shared" si="67"/>
        <v>0</v>
      </c>
      <c r="BL139" s="281">
        <f>VLOOKUP(E139,金蝶!D:Z,23,0)</f>
        <v>7745.14</v>
      </c>
      <c r="BM139" s="281">
        <f t="shared" si="68"/>
        <v>-9.0949470177292824E-12</v>
      </c>
      <c r="BN139" s="281">
        <f>VLOOKUP(E139,金蝶!D:Z,17,0)</f>
        <v>0</v>
      </c>
      <c r="BO139" s="339">
        <f t="shared" si="69"/>
        <v>0</v>
      </c>
      <c r="BP139" s="281">
        <f>VLOOKUP(E139,金蝶!D:Z,18,0)</f>
        <v>517.5</v>
      </c>
      <c r="BQ139" s="531">
        <f t="shared" si="70"/>
        <v>0</v>
      </c>
      <c r="BR139" s="281">
        <f>VLOOKUP(E139,金蝶!D:Z,19,0)</f>
        <v>0</v>
      </c>
      <c r="BS139" s="340">
        <f t="shared" si="71"/>
        <v>0</v>
      </c>
      <c r="BT139" s="281">
        <f>VLOOKUP(E139,金蝶!D:Z,20,0)</f>
        <v>10</v>
      </c>
      <c r="BU139" s="281">
        <f t="shared" si="72"/>
        <v>0</v>
      </c>
      <c r="BV139" s="281">
        <f>VLOOKUP(E139,金蝶!D:Z,21,0)</f>
        <v>85.21</v>
      </c>
      <c r="BW139" s="339">
        <f t="shared" si="73"/>
        <v>0</v>
      </c>
      <c r="BX139" s="768">
        <f>IFERROR(VLOOKUP(G139,无加班费!A:B,2,0),0)</f>
        <v>0</v>
      </c>
    </row>
    <row r="140" spans="1:76" hidden="1">
      <c r="A140" s="516" t="s">
        <v>1867</v>
      </c>
      <c r="B140" s="285">
        <f t="shared" si="60"/>
        <v>0</v>
      </c>
      <c r="C140" s="286" t="str">
        <f>VLOOKUP(E140,员工信息4!C:D,2,0)</f>
        <v>何兰英</v>
      </c>
      <c r="D140" s="102" t="str">
        <f t="shared" si="57"/>
        <v>一致</v>
      </c>
      <c r="E140" s="288" t="str">
        <f>INDEX(员工信息4!C:C,MATCH('12部门提供工资附表主表'!I140,员工信息4!F:F,0))</f>
        <v>2323</v>
      </c>
      <c r="F140" s="289" t="str">
        <f>IFERROR(VLOOKUP('12部门提供工资附表主表'!E140,员工信息4!C:G,5,0),"")</f>
        <v>线束车间</v>
      </c>
      <c r="G140" s="152" t="s">
        <v>1466</v>
      </c>
      <c r="H140" s="288" t="s">
        <v>1467</v>
      </c>
      <c r="I140" s="500" t="str">
        <f t="shared" si="66"/>
        <v>何兰英603</v>
      </c>
      <c r="J140" s="289" t="s">
        <v>745</v>
      </c>
      <c r="K140" s="301"/>
      <c r="L140" s="301"/>
      <c r="M140" s="302">
        <v>39.06</v>
      </c>
      <c r="N140" s="302"/>
      <c r="O140" s="302"/>
      <c r="P140" s="302">
        <v>178.008192524322</v>
      </c>
      <c r="Q140" s="303">
        <f t="shared" si="55"/>
        <v>6953.0000000000173</v>
      </c>
      <c r="R140" s="302"/>
      <c r="S140" s="316">
        <f t="shared" si="54"/>
        <v>6953.0000000000173</v>
      </c>
      <c r="T140" s="301"/>
      <c r="U140" s="313">
        <f t="shared" si="61"/>
        <v>0</v>
      </c>
      <c r="V140" s="313"/>
      <c r="W140" s="301"/>
      <c r="X140" s="301"/>
      <c r="Y140" s="314">
        <f t="shared" si="59"/>
        <v>6953.0000000000173</v>
      </c>
      <c r="Z140" s="314"/>
      <c r="AA140" s="301"/>
      <c r="AB140" s="301"/>
      <c r="AC140" s="325">
        <f t="shared" si="62"/>
        <v>0</v>
      </c>
      <c r="AD140" s="302">
        <v>120</v>
      </c>
      <c r="AE140" s="302"/>
      <c r="AF140" s="302"/>
      <c r="AG140" s="302"/>
      <c r="AH140" s="302"/>
      <c r="AI140" s="302"/>
      <c r="AJ140" s="302"/>
      <c r="AK140" s="302"/>
      <c r="AL140" s="302"/>
      <c r="AM140" s="302">
        <v>100</v>
      </c>
      <c r="AN140" s="302"/>
      <c r="AO140" s="302"/>
      <c r="AP140" s="302">
        <v>26</v>
      </c>
      <c r="AQ140" s="302"/>
      <c r="AR140" s="302"/>
      <c r="AS140" s="299"/>
      <c r="AT140" s="299">
        <f t="shared" si="63"/>
        <v>26</v>
      </c>
      <c r="AU140" s="303">
        <f t="shared" si="64"/>
        <v>220</v>
      </c>
      <c r="AV140" s="329">
        <f t="shared" si="65"/>
        <v>7147.0000000000173</v>
      </c>
      <c r="AW140" s="297"/>
      <c r="AX140" s="297">
        <v>517.5</v>
      </c>
      <c r="AY140" s="301"/>
      <c r="AZ140" s="301"/>
      <c r="BA140" s="301"/>
      <c r="BB140" s="330"/>
      <c r="BC140" s="297"/>
      <c r="BD140" s="301"/>
      <c r="BE140" s="300">
        <f t="shared" si="58"/>
        <v>6629.5000000000173</v>
      </c>
      <c r="BF140" s="297">
        <f>VLOOKUP(E140,[6]工资发放表!$D$1:$X$65536,21,0)</f>
        <v>35.22</v>
      </c>
      <c r="BG140" s="337">
        <f t="shared" si="56"/>
        <v>6594.280000000017</v>
      </c>
      <c r="BH140" s="300">
        <f>IFERROR(VLOOKUP('12部门提供工资附表主表'!E140,工时对!A:E,5,0),0)</f>
        <v>39.06</v>
      </c>
      <c r="BI140" s="336">
        <f>VLOOKUP(E140,金蝶!D:AC,26,0)</f>
        <v>1.7280399333685637E-11</v>
      </c>
      <c r="BJ140" s="281">
        <f>VLOOKUP(E140,金蝶!D:S,16,0)</f>
        <v>7147</v>
      </c>
      <c r="BK140" s="281">
        <f t="shared" si="67"/>
        <v>1.7280399333685637E-11</v>
      </c>
      <c r="BL140" s="281">
        <f>VLOOKUP(E140,金蝶!D:Z,23,0)</f>
        <v>6594.28</v>
      </c>
      <c r="BM140" s="281">
        <f t="shared" si="68"/>
        <v>1.7280399333685637E-11</v>
      </c>
      <c r="BN140" s="281">
        <f>VLOOKUP(E140,金蝶!D:Z,17,0)</f>
        <v>0</v>
      </c>
      <c r="BO140" s="339">
        <f t="shared" si="69"/>
        <v>0</v>
      </c>
      <c r="BP140" s="281">
        <f>VLOOKUP(E140,金蝶!D:Z,18,0)</f>
        <v>517.5</v>
      </c>
      <c r="BQ140" s="531">
        <f t="shared" si="70"/>
        <v>0</v>
      </c>
      <c r="BR140" s="281">
        <f>VLOOKUP(E140,金蝶!D:Z,19,0)</f>
        <v>0</v>
      </c>
      <c r="BS140" s="340">
        <f t="shared" si="71"/>
        <v>0</v>
      </c>
      <c r="BT140" s="281">
        <f>VLOOKUP(E140,金蝶!D:Z,20,0)</f>
        <v>0</v>
      </c>
      <c r="BU140" s="281">
        <f t="shared" si="72"/>
        <v>0</v>
      </c>
      <c r="BV140" s="281">
        <f>VLOOKUP(E140,金蝶!D:Z,21,0)</f>
        <v>35.22</v>
      </c>
      <c r="BW140" s="339">
        <f t="shared" si="73"/>
        <v>0</v>
      </c>
      <c r="BX140" s="768">
        <f>IFERROR(VLOOKUP(G140,无加班费!A:B,2,0),0)</f>
        <v>0</v>
      </c>
    </row>
    <row r="141" spans="1:76" hidden="1">
      <c r="A141" s="516" t="s">
        <v>2192</v>
      </c>
      <c r="B141" s="285">
        <f t="shared" si="60"/>
        <v>0</v>
      </c>
      <c r="C141" s="286" t="str">
        <f>VLOOKUP(E141,员工信息4!C:D,2,0)</f>
        <v>胡巨合</v>
      </c>
      <c r="D141" s="102" t="str">
        <f t="shared" si="57"/>
        <v>一致</v>
      </c>
      <c r="E141" s="288" t="str">
        <f>INDEX(员工信息4!C:C,MATCH('12部门提供工资附表主表'!I141,员工信息4!F:F,0))</f>
        <v>3701</v>
      </c>
      <c r="F141" s="289" t="str">
        <f>IFERROR(VLOOKUP('12部门提供工资附表主表'!E141,员工信息4!C:G,5,0),"")</f>
        <v>开线车间</v>
      </c>
      <c r="G141" s="152" t="s">
        <v>1691</v>
      </c>
      <c r="H141" s="288" t="s">
        <v>1692</v>
      </c>
      <c r="I141" s="500" t="str">
        <f t="shared" si="66"/>
        <v>胡巨合608</v>
      </c>
      <c r="J141" s="289" t="s">
        <v>745</v>
      </c>
      <c r="K141" s="301"/>
      <c r="L141" s="301"/>
      <c r="M141" s="302">
        <v>35.5</v>
      </c>
      <c r="N141" s="302"/>
      <c r="O141" s="302"/>
      <c r="P141" s="302">
        <v>181.23943661971799</v>
      </c>
      <c r="Q141" s="303">
        <f t="shared" si="55"/>
        <v>6433.9999999999891</v>
      </c>
      <c r="R141" s="302"/>
      <c r="S141" s="316">
        <f t="shared" si="54"/>
        <v>6433.9999999999891</v>
      </c>
      <c r="T141" s="301"/>
      <c r="U141" s="313">
        <f t="shared" si="61"/>
        <v>0</v>
      </c>
      <c r="V141" s="313"/>
      <c r="W141" s="301"/>
      <c r="X141" s="301"/>
      <c r="Y141" s="314">
        <f t="shared" si="59"/>
        <v>6433.9999999999891</v>
      </c>
      <c r="Z141" s="314"/>
      <c r="AA141" s="301"/>
      <c r="AB141" s="301"/>
      <c r="AC141" s="325">
        <f t="shared" si="62"/>
        <v>0</v>
      </c>
      <c r="AD141" s="302">
        <v>100</v>
      </c>
      <c r="AE141" s="302"/>
      <c r="AF141" s="302"/>
      <c r="AG141" s="302"/>
      <c r="AH141" s="302"/>
      <c r="AI141" s="302"/>
      <c r="AJ141" s="302"/>
      <c r="AK141" s="302"/>
      <c r="AL141" s="302"/>
      <c r="AM141" s="302">
        <v>0</v>
      </c>
      <c r="AN141" s="302">
        <v>205.2</v>
      </c>
      <c r="AO141" s="302"/>
      <c r="AP141" s="302"/>
      <c r="AQ141" s="302"/>
      <c r="AR141" s="302"/>
      <c r="AS141" s="299"/>
      <c r="AT141" s="299">
        <f t="shared" si="63"/>
        <v>0</v>
      </c>
      <c r="AU141" s="303">
        <f t="shared" si="64"/>
        <v>305.2</v>
      </c>
      <c r="AV141" s="329">
        <f t="shared" si="65"/>
        <v>6739.1999999999889</v>
      </c>
      <c r="AW141" s="297"/>
      <c r="AX141" s="297">
        <v>517.5</v>
      </c>
      <c r="AY141" s="301"/>
      <c r="AZ141" s="301"/>
      <c r="BA141" s="301"/>
      <c r="BB141" s="330"/>
      <c r="BC141" s="297"/>
      <c r="BD141" s="301"/>
      <c r="BE141" s="300">
        <f t="shared" si="58"/>
        <v>6221.6999999999889</v>
      </c>
      <c r="BF141" s="297">
        <f>VLOOKUP(E141,[6]工资发放表!$D$1:$X$65536,21,0)</f>
        <v>0</v>
      </c>
      <c r="BG141" s="337">
        <f t="shared" si="56"/>
        <v>6221.6999999999889</v>
      </c>
      <c r="BH141" s="300">
        <f>IFERROR(VLOOKUP('12部门提供工资附表主表'!E141,工时对!A:E,5,0),0)</f>
        <v>35.5</v>
      </c>
      <c r="BI141" s="336">
        <f>VLOOKUP(E141,金蝶!D:AC,26,0)</f>
        <v>-1.0913936421275139E-11</v>
      </c>
      <c r="BJ141" s="281">
        <f>VLOOKUP(E141,金蝶!D:S,16,0)</f>
        <v>6739.2</v>
      </c>
      <c r="BK141" s="281">
        <f t="shared" si="67"/>
        <v>-1.0913936421275139E-11</v>
      </c>
      <c r="BL141" s="281">
        <f>VLOOKUP(E141,金蝶!D:Z,23,0)</f>
        <v>6221.7</v>
      </c>
      <c r="BM141" s="281">
        <f t="shared" si="68"/>
        <v>-1.0913936421275139E-11</v>
      </c>
      <c r="BN141" s="281">
        <f>VLOOKUP(E141,金蝶!D:Z,17,0)</f>
        <v>0</v>
      </c>
      <c r="BO141" s="339">
        <f t="shared" si="69"/>
        <v>0</v>
      </c>
      <c r="BP141" s="281">
        <f>VLOOKUP(E141,金蝶!D:Z,18,0)</f>
        <v>517.5</v>
      </c>
      <c r="BQ141" s="531">
        <f t="shared" si="70"/>
        <v>0</v>
      </c>
      <c r="BR141" s="281">
        <f>VLOOKUP(E141,金蝶!D:Z,19,0)</f>
        <v>0</v>
      </c>
      <c r="BS141" s="340">
        <f t="shared" si="71"/>
        <v>0</v>
      </c>
      <c r="BT141" s="281">
        <f>VLOOKUP(E141,金蝶!D:Z,20,0)</f>
        <v>0</v>
      </c>
      <c r="BU141" s="281">
        <f t="shared" si="72"/>
        <v>0</v>
      </c>
      <c r="BV141" s="281">
        <f>VLOOKUP(E141,金蝶!D:Z,21,0)</f>
        <v>0</v>
      </c>
      <c r="BW141" s="339">
        <f t="shared" si="73"/>
        <v>0</v>
      </c>
      <c r="BX141" s="768">
        <f>IFERROR(VLOOKUP(G141,无加班费!A:B,2,0),0)</f>
        <v>0</v>
      </c>
    </row>
    <row r="142" spans="1:76" hidden="1">
      <c r="A142" s="516" t="s">
        <v>1150</v>
      </c>
      <c r="B142" s="285">
        <f t="shared" si="60"/>
        <v>0</v>
      </c>
      <c r="C142" s="286" t="str">
        <f>VLOOKUP(E142,员工信息4!C:D,2,0)</f>
        <v>陈要</v>
      </c>
      <c r="D142" s="102" t="str">
        <f t="shared" si="57"/>
        <v>一致</v>
      </c>
      <c r="E142" s="288" t="str">
        <f>INDEX(员工信息4!C:C,MATCH('12部门提供工资附表主表'!I142,员工信息4!F:F,0))</f>
        <v>8425</v>
      </c>
      <c r="F142" s="289" t="str">
        <f>IFERROR(VLOOKUP('12部门提供工资附表主表'!E142,员工信息4!C:G,5,0),"")</f>
        <v>接插件车间</v>
      </c>
      <c r="G142" s="152" t="s">
        <v>1681</v>
      </c>
      <c r="H142" s="288" t="s">
        <v>1682</v>
      </c>
      <c r="I142" s="500" t="str">
        <f t="shared" si="66"/>
        <v>陈要612</v>
      </c>
      <c r="J142" s="289" t="s">
        <v>745</v>
      </c>
      <c r="K142" s="301"/>
      <c r="L142" s="301"/>
      <c r="M142" s="302">
        <v>37.06</v>
      </c>
      <c r="N142" s="302"/>
      <c r="O142" s="302"/>
      <c r="P142" s="302">
        <v>175.391257420399</v>
      </c>
      <c r="Q142" s="303">
        <f t="shared" si="55"/>
        <v>6499.9999999999873</v>
      </c>
      <c r="R142" s="302"/>
      <c r="S142" s="316">
        <f t="shared" si="54"/>
        <v>6499.9999999999873</v>
      </c>
      <c r="T142" s="301"/>
      <c r="U142" s="313">
        <f t="shared" si="61"/>
        <v>0</v>
      </c>
      <c r="V142" s="313"/>
      <c r="W142" s="301"/>
      <c r="X142" s="301"/>
      <c r="Y142" s="314">
        <f t="shared" si="59"/>
        <v>6499.9999999999873</v>
      </c>
      <c r="Z142" s="314"/>
      <c r="AA142" s="301"/>
      <c r="AB142" s="301"/>
      <c r="AC142" s="325">
        <f t="shared" si="62"/>
        <v>0</v>
      </c>
      <c r="AD142" s="302">
        <v>20</v>
      </c>
      <c r="AE142" s="302"/>
      <c r="AF142" s="302"/>
      <c r="AG142" s="302"/>
      <c r="AH142" s="302"/>
      <c r="AI142" s="302"/>
      <c r="AJ142" s="302"/>
      <c r="AK142" s="302"/>
      <c r="AL142" s="302"/>
      <c r="AM142" s="302">
        <v>200</v>
      </c>
      <c r="AN142" s="302"/>
      <c r="AO142" s="302"/>
      <c r="AP142" s="302">
        <v>20</v>
      </c>
      <c r="AQ142" s="302"/>
      <c r="AR142" s="302"/>
      <c r="AS142" s="299"/>
      <c r="AT142" s="299">
        <f t="shared" si="63"/>
        <v>20</v>
      </c>
      <c r="AU142" s="303">
        <f t="shared" si="64"/>
        <v>220</v>
      </c>
      <c r="AV142" s="329">
        <f t="shared" si="65"/>
        <v>6699.9999999999873</v>
      </c>
      <c r="AW142" s="297"/>
      <c r="AX142" s="297">
        <v>517.5</v>
      </c>
      <c r="AY142" s="301"/>
      <c r="AZ142" s="301"/>
      <c r="BA142" s="301"/>
      <c r="BB142" s="330"/>
      <c r="BC142" s="297"/>
      <c r="BD142" s="301"/>
      <c r="BE142" s="300">
        <f t="shared" si="58"/>
        <v>6182.4999999999873</v>
      </c>
      <c r="BF142" s="297">
        <f>VLOOKUP(E142,[6]工资发放表!$D$1:$X$65536,21,0)</f>
        <v>0</v>
      </c>
      <c r="BG142" s="337">
        <f t="shared" si="56"/>
        <v>6182.4999999999873</v>
      </c>
      <c r="BH142" s="300">
        <f>IFERROR(VLOOKUP('12部门提供工资附表主表'!E142,工时对!A:E,5,0),0)</f>
        <v>37.06</v>
      </c>
      <c r="BI142" s="336">
        <f>VLOOKUP(E142,金蝶!D:AC,26,0)</f>
        <v>-1.2732925824820995E-11</v>
      </c>
      <c r="BJ142" s="281">
        <f>VLOOKUP(E142,金蝶!D:S,16,0)</f>
        <v>6700</v>
      </c>
      <c r="BK142" s="281">
        <f t="shared" si="67"/>
        <v>-1.2732925824820995E-11</v>
      </c>
      <c r="BL142" s="281">
        <f>VLOOKUP(E142,金蝶!D:Z,23,0)</f>
        <v>6182.5</v>
      </c>
      <c r="BM142" s="281">
        <f t="shared" si="68"/>
        <v>-1.2732925824820995E-11</v>
      </c>
      <c r="BN142" s="281">
        <f>VLOOKUP(E142,金蝶!D:Z,17,0)</f>
        <v>0</v>
      </c>
      <c r="BO142" s="339">
        <f t="shared" si="69"/>
        <v>0</v>
      </c>
      <c r="BP142" s="281">
        <f>VLOOKUP(E142,金蝶!D:Z,18,0)</f>
        <v>517.5</v>
      </c>
      <c r="BQ142" s="531">
        <f t="shared" si="70"/>
        <v>0</v>
      </c>
      <c r="BR142" s="281">
        <f>VLOOKUP(E142,金蝶!D:Z,19,0)</f>
        <v>0</v>
      </c>
      <c r="BS142" s="340">
        <f t="shared" si="71"/>
        <v>0</v>
      </c>
      <c r="BT142" s="281">
        <f>VLOOKUP(E142,金蝶!D:Z,20,0)</f>
        <v>0</v>
      </c>
      <c r="BU142" s="281">
        <f t="shared" si="72"/>
        <v>0</v>
      </c>
      <c r="BV142" s="281">
        <f>VLOOKUP(E142,金蝶!D:Z,21,0)</f>
        <v>0</v>
      </c>
      <c r="BW142" s="339">
        <f t="shared" si="73"/>
        <v>0</v>
      </c>
      <c r="BX142" s="768">
        <f>IFERROR(VLOOKUP(G142,无加班费!A:B,2,0),0)</f>
        <v>0</v>
      </c>
    </row>
    <row r="143" spans="1:76" hidden="1">
      <c r="A143" s="516" t="s">
        <v>394</v>
      </c>
      <c r="B143" s="285">
        <f t="shared" si="60"/>
        <v>0</v>
      </c>
      <c r="C143" s="286" t="str">
        <f>VLOOKUP(E143,员工信息4!C:D,2,0)</f>
        <v>毛利娟</v>
      </c>
      <c r="D143" s="102" t="str">
        <f t="shared" si="57"/>
        <v>一致</v>
      </c>
      <c r="E143" s="288" t="str">
        <f>INDEX(员工信息4!C:C,MATCH('12部门提供工资附表主表'!I143,员工信息4!F:F,0))</f>
        <v>2554</v>
      </c>
      <c r="F143" s="289" t="str">
        <f>IFERROR(VLOOKUP('12部门提供工资附表主表'!E143,员工信息4!C:G,5,0),"")</f>
        <v>线束车间</v>
      </c>
      <c r="G143" s="152" t="s">
        <v>1551</v>
      </c>
      <c r="H143" s="288" t="s">
        <v>1552</v>
      </c>
      <c r="I143" s="500" t="str">
        <f t="shared" si="66"/>
        <v>毛利娟616</v>
      </c>
      <c r="J143" s="289" t="s">
        <v>745</v>
      </c>
      <c r="K143" s="301"/>
      <c r="L143" s="301"/>
      <c r="M143" s="302">
        <v>36.81</v>
      </c>
      <c r="N143" s="302"/>
      <c r="O143" s="302"/>
      <c r="P143" s="302">
        <v>167.077424612877</v>
      </c>
      <c r="Q143" s="303">
        <f t="shared" si="55"/>
        <v>6150.1200000000026</v>
      </c>
      <c r="R143" s="302"/>
      <c r="S143" s="316">
        <f t="shared" si="54"/>
        <v>6150.1200000000026</v>
      </c>
      <c r="T143" s="301"/>
      <c r="U143" s="313">
        <f t="shared" si="61"/>
        <v>0</v>
      </c>
      <c r="V143" s="313"/>
      <c r="W143" s="301"/>
      <c r="X143" s="301"/>
      <c r="Y143" s="314">
        <f t="shared" si="59"/>
        <v>6150.1200000000026</v>
      </c>
      <c r="Z143" s="314"/>
      <c r="AA143" s="301"/>
      <c r="AB143" s="301"/>
      <c r="AC143" s="325">
        <f t="shared" si="62"/>
        <v>0</v>
      </c>
      <c r="AD143" s="302">
        <v>40</v>
      </c>
      <c r="AE143" s="302"/>
      <c r="AF143" s="302"/>
      <c r="AG143" s="302"/>
      <c r="AH143" s="302"/>
      <c r="AI143" s="302"/>
      <c r="AJ143" s="302"/>
      <c r="AK143" s="302"/>
      <c r="AL143" s="302"/>
      <c r="AM143" s="302">
        <v>200</v>
      </c>
      <c r="AN143" s="302"/>
      <c r="AO143" s="302"/>
      <c r="AP143" s="302">
        <v>12</v>
      </c>
      <c r="AQ143" s="302"/>
      <c r="AR143" s="302"/>
      <c r="AS143" s="299"/>
      <c r="AT143" s="299">
        <f t="shared" si="63"/>
        <v>12</v>
      </c>
      <c r="AU143" s="303">
        <f t="shared" si="64"/>
        <v>240</v>
      </c>
      <c r="AV143" s="329">
        <f t="shared" si="65"/>
        <v>6378.1200000000026</v>
      </c>
      <c r="AW143" s="297"/>
      <c r="AX143" s="297">
        <v>517.5</v>
      </c>
      <c r="AY143" s="301"/>
      <c r="AZ143" s="301"/>
      <c r="BA143" s="301"/>
      <c r="BB143" s="330"/>
      <c r="BC143" s="297"/>
      <c r="BD143" s="301"/>
      <c r="BE143" s="300">
        <f t="shared" si="58"/>
        <v>5860.6200000000026</v>
      </c>
      <c r="BF143" s="297">
        <f>VLOOKUP(E143,[6]工资发放表!$D$1:$X$65536,21,0)</f>
        <v>0</v>
      </c>
      <c r="BG143" s="337">
        <f t="shared" si="56"/>
        <v>5860.6200000000026</v>
      </c>
      <c r="BH143" s="300">
        <f>IFERROR(VLOOKUP('12部门提供工资附表主表'!E143,工时对!A:E,5,0),0)</f>
        <v>36.81</v>
      </c>
      <c r="BI143" s="336">
        <f>VLOOKUP(E143,金蝶!D:AC,26,0)</f>
        <v>0</v>
      </c>
      <c r="BJ143" s="281">
        <f>VLOOKUP(E143,金蝶!D:S,16,0)</f>
        <v>6378.12</v>
      </c>
      <c r="BK143" s="281">
        <f t="shared" si="67"/>
        <v>0</v>
      </c>
      <c r="BL143" s="281">
        <f>VLOOKUP(E143,金蝶!D:Z,23,0)</f>
        <v>5860.62</v>
      </c>
      <c r="BM143" s="281">
        <f t="shared" si="68"/>
        <v>0</v>
      </c>
      <c r="BN143" s="281">
        <f>VLOOKUP(E143,金蝶!D:Z,17,0)</f>
        <v>0</v>
      </c>
      <c r="BO143" s="339">
        <f t="shared" si="69"/>
        <v>0</v>
      </c>
      <c r="BP143" s="281">
        <f>VLOOKUP(E143,金蝶!D:Z,18,0)</f>
        <v>517.5</v>
      </c>
      <c r="BQ143" s="531">
        <f t="shared" si="70"/>
        <v>0</v>
      </c>
      <c r="BR143" s="281">
        <f>VLOOKUP(E143,金蝶!D:Z,19,0)</f>
        <v>0</v>
      </c>
      <c r="BS143" s="340">
        <f t="shared" si="71"/>
        <v>0</v>
      </c>
      <c r="BT143" s="281">
        <f>VLOOKUP(E143,金蝶!D:Z,20,0)</f>
        <v>0</v>
      </c>
      <c r="BU143" s="281">
        <f t="shared" si="72"/>
        <v>0</v>
      </c>
      <c r="BV143" s="281">
        <f>VLOOKUP(E143,金蝶!D:Z,21,0)</f>
        <v>0</v>
      </c>
      <c r="BW143" s="339">
        <f t="shared" si="73"/>
        <v>0</v>
      </c>
      <c r="BX143" s="768">
        <f>IFERROR(VLOOKUP(G143,无加班费!A:B,2,0),0)</f>
        <v>0</v>
      </c>
    </row>
    <row r="144" spans="1:76" hidden="1">
      <c r="A144" s="516" t="s">
        <v>444</v>
      </c>
      <c r="B144" s="285">
        <f t="shared" si="60"/>
        <v>0</v>
      </c>
      <c r="C144" s="286" t="str">
        <f>VLOOKUP(E144,员工信息4!C:D,2,0)</f>
        <v>王学梅</v>
      </c>
      <c r="D144" s="102" t="str">
        <f t="shared" si="57"/>
        <v>一致</v>
      </c>
      <c r="E144" s="288" t="str">
        <f>INDEX(员工信息4!C:C,MATCH('12部门提供工资附表主表'!I144,员工信息4!F:F,0))</f>
        <v>8423</v>
      </c>
      <c r="F144" s="289" t="str">
        <f>IFERROR(VLOOKUP('12部门提供工资附表主表'!E144,员工信息4!C:G,5,0),"")</f>
        <v>接插件车间</v>
      </c>
      <c r="G144" s="152" t="s">
        <v>1676</v>
      </c>
      <c r="H144" s="288" t="s">
        <v>1677</v>
      </c>
      <c r="I144" s="500" t="str">
        <f t="shared" si="66"/>
        <v>王学梅619</v>
      </c>
      <c r="J144" s="289" t="s">
        <v>745</v>
      </c>
      <c r="K144" s="301"/>
      <c r="L144" s="301"/>
      <c r="M144" s="302">
        <v>36.31</v>
      </c>
      <c r="N144" s="302"/>
      <c r="O144" s="302"/>
      <c r="P144" s="302">
        <v>156.95400716056201</v>
      </c>
      <c r="Q144" s="303">
        <f t="shared" si="55"/>
        <v>5699.0000000000073</v>
      </c>
      <c r="R144" s="302"/>
      <c r="S144" s="316">
        <f t="shared" si="54"/>
        <v>5699.0000000000073</v>
      </c>
      <c r="T144" s="301"/>
      <c r="U144" s="313">
        <f t="shared" si="61"/>
        <v>0</v>
      </c>
      <c r="V144" s="313"/>
      <c r="W144" s="301"/>
      <c r="X144" s="301"/>
      <c r="Y144" s="314">
        <f t="shared" si="59"/>
        <v>5699.0000000000073</v>
      </c>
      <c r="Z144" s="314"/>
      <c r="AA144" s="301"/>
      <c r="AB144" s="301"/>
      <c r="AC144" s="325">
        <f t="shared" si="62"/>
        <v>0</v>
      </c>
      <c r="AD144" s="302">
        <v>20</v>
      </c>
      <c r="AE144" s="302"/>
      <c r="AF144" s="302"/>
      <c r="AG144" s="302"/>
      <c r="AH144" s="302"/>
      <c r="AI144" s="302"/>
      <c r="AJ144" s="302"/>
      <c r="AK144" s="302"/>
      <c r="AL144" s="302"/>
      <c r="AM144" s="302">
        <v>200</v>
      </c>
      <c r="AN144" s="302"/>
      <c r="AO144" s="302"/>
      <c r="AP144" s="302">
        <v>6</v>
      </c>
      <c r="AQ144" s="302"/>
      <c r="AR144" s="302"/>
      <c r="AS144" s="299"/>
      <c r="AT144" s="299">
        <f t="shared" si="63"/>
        <v>6</v>
      </c>
      <c r="AU144" s="303">
        <f t="shared" si="64"/>
        <v>220</v>
      </c>
      <c r="AV144" s="329">
        <f t="shared" si="65"/>
        <v>5913.0000000000073</v>
      </c>
      <c r="AW144" s="297"/>
      <c r="AX144" s="297">
        <v>517.5</v>
      </c>
      <c r="AY144" s="301"/>
      <c r="AZ144" s="301"/>
      <c r="BA144" s="301"/>
      <c r="BB144" s="330"/>
      <c r="BC144" s="297"/>
      <c r="BD144" s="301"/>
      <c r="BE144" s="300">
        <f t="shared" si="58"/>
        <v>5395.5000000000073</v>
      </c>
      <c r="BF144" s="297">
        <f>VLOOKUP(E144,[6]工资发放表!$D$1:$X$65536,21,0)</f>
        <v>0</v>
      </c>
      <c r="BG144" s="337">
        <f t="shared" si="56"/>
        <v>5395.5000000000073</v>
      </c>
      <c r="BH144" s="300">
        <f>IFERROR(VLOOKUP('12部门提供工资附表主表'!E144,工时对!A:E,5,0),0)</f>
        <v>36.31</v>
      </c>
      <c r="BI144" s="336">
        <f>VLOOKUP(E144,金蝶!D:AC,26,0)</f>
        <v>7.2759576141834259E-12</v>
      </c>
      <c r="BJ144" s="281">
        <f>VLOOKUP(E144,金蝶!D:S,16,0)</f>
        <v>5913</v>
      </c>
      <c r="BK144" s="281">
        <f t="shared" si="67"/>
        <v>7.2759576141834259E-12</v>
      </c>
      <c r="BL144" s="281">
        <f>VLOOKUP(E144,金蝶!D:Z,23,0)</f>
        <v>5395.5</v>
      </c>
      <c r="BM144" s="281">
        <f t="shared" si="68"/>
        <v>7.2759576141834259E-12</v>
      </c>
      <c r="BN144" s="281">
        <f>VLOOKUP(E144,金蝶!D:Z,17,0)</f>
        <v>0</v>
      </c>
      <c r="BO144" s="339">
        <f t="shared" si="69"/>
        <v>0</v>
      </c>
      <c r="BP144" s="281">
        <f>VLOOKUP(E144,金蝶!D:Z,18,0)</f>
        <v>517.5</v>
      </c>
      <c r="BQ144" s="531">
        <f t="shared" si="70"/>
        <v>0</v>
      </c>
      <c r="BR144" s="281">
        <f>VLOOKUP(E144,金蝶!D:Z,19,0)</f>
        <v>0</v>
      </c>
      <c r="BS144" s="340">
        <f t="shared" si="71"/>
        <v>0</v>
      </c>
      <c r="BT144" s="281">
        <f>VLOOKUP(E144,金蝶!D:Z,20,0)</f>
        <v>0</v>
      </c>
      <c r="BU144" s="281">
        <f t="shared" si="72"/>
        <v>0</v>
      </c>
      <c r="BV144" s="281">
        <f>VLOOKUP(E144,金蝶!D:Z,21,0)</f>
        <v>0</v>
      </c>
      <c r="BW144" s="339">
        <f t="shared" si="73"/>
        <v>0</v>
      </c>
      <c r="BX144" s="768">
        <f>IFERROR(VLOOKUP(G144,无加班费!A:B,2,0),0)</f>
        <v>0</v>
      </c>
    </row>
    <row r="145" spans="1:76" hidden="1">
      <c r="A145" s="516" t="s">
        <v>739</v>
      </c>
      <c r="B145" s="285">
        <f t="shared" si="60"/>
        <v>0</v>
      </c>
      <c r="C145" s="286" t="str">
        <f>VLOOKUP(E145,员工信息4!C:D,2,0)</f>
        <v>宋天涯</v>
      </c>
      <c r="D145" s="102" t="str">
        <f t="shared" si="57"/>
        <v>一致</v>
      </c>
      <c r="E145" s="288" t="str">
        <f>INDEX(员工信息4!C:C,MATCH('12部门提供工资附表主表'!I145,员工信息4!F:F,0))</f>
        <v>8378</v>
      </c>
      <c r="F145" s="289" t="str">
        <f>IFERROR(VLOOKUP('12部门提供工资附表主表'!E145,员工信息4!C:G,5,0),"")</f>
        <v>线束车间</v>
      </c>
      <c r="G145" s="152" t="s">
        <v>1651</v>
      </c>
      <c r="H145" s="288" t="s">
        <v>1652</v>
      </c>
      <c r="I145" s="500" t="str">
        <f t="shared" si="66"/>
        <v>宋天涯625</v>
      </c>
      <c r="J145" s="289" t="s">
        <v>745</v>
      </c>
      <c r="K145" s="301"/>
      <c r="L145" s="301"/>
      <c r="M145" s="302">
        <v>37.44</v>
      </c>
      <c r="N145" s="302"/>
      <c r="O145" s="302"/>
      <c r="P145" s="302">
        <v>176.28205128205099</v>
      </c>
      <c r="Q145" s="303">
        <f t="shared" si="55"/>
        <v>6599.9999999999882</v>
      </c>
      <c r="R145" s="302"/>
      <c r="S145" s="316">
        <f t="shared" si="54"/>
        <v>6599.9999999999882</v>
      </c>
      <c r="T145" s="301"/>
      <c r="U145" s="313">
        <f t="shared" si="61"/>
        <v>0</v>
      </c>
      <c r="V145" s="529"/>
      <c r="Y145" s="314">
        <f t="shared" si="59"/>
        <v>6599.9999999999882</v>
      </c>
      <c r="Z145" s="314"/>
      <c r="AA145" s="301"/>
      <c r="AB145" s="301"/>
      <c r="AC145" s="325">
        <f t="shared" si="62"/>
        <v>0</v>
      </c>
      <c r="AD145" s="302">
        <v>20</v>
      </c>
      <c r="AE145" s="302"/>
      <c r="AF145" s="302"/>
      <c r="AG145" s="302"/>
      <c r="AH145" s="302"/>
      <c r="AI145" s="302"/>
      <c r="AJ145" s="302"/>
      <c r="AK145" s="302"/>
      <c r="AL145" s="302"/>
      <c r="AM145" s="302">
        <v>200</v>
      </c>
      <c r="AN145" s="302"/>
      <c r="AO145" s="302"/>
      <c r="AP145" s="302"/>
      <c r="AQ145" s="302"/>
      <c r="AR145" s="302"/>
      <c r="AS145" s="299"/>
      <c r="AT145" s="299">
        <f t="shared" si="63"/>
        <v>0</v>
      </c>
      <c r="AU145" s="303">
        <f t="shared" si="64"/>
        <v>220</v>
      </c>
      <c r="AV145" s="329">
        <f t="shared" si="65"/>
        <v>6819.9999999999882</v>
      </c>
      <c r="AW145" s="297"/>
      <c r="AX145" s="297">
        <v>517.5</v>
      </c>
      <c r="AY145" s="301"/>
      <c r="AZ145" s="301"/>
      <c r="BA145" s="301"/>
      <c r="BB145" s="330"/>
      <c r="BC145" s="297"/>
      <c r="BD145" s="301"/>
      <c r="BE145" s="300">
        <f t="shared" si="58"/>
        <v>6302.4999999999882</v>
      </c>
      <c r="BF145" s="297">
        <f>VLOOKUP(E145,[6]工资发放表!$D$1:$X$65536,21,0)</f>
        <v>26.93</v>
      </c>
      <c r="BG145" s="337">
        <f t="shared" si="56"/>
        <v>6275.5699999999879</v>
      </c>
      <c r="BH145" s="300">
        <f>IFERROR(VLOOKUP('12部门提供工资附表主表'!E145,工时对!A:E,5,0),0)</f>
        <v>37.44</v>
      </c>
      <c r="BI145" s="336">
        <f>VLOOKUP(E145,金蝶!D:AC,26,0)</f>
        <v>-1.1823431123048067E-11</v>
      </c>
      <c r="BJ145" s="281">
        <f>VLOOKUP(E145,金蝶!D:S,16,0)</f>
        <v>6820</v>
      </c>
      <c r="BK145" s="281">
        <f t="shared" si="67"/>
        <v>-1.1823431123048067E-11</v>
      </c>
      <c r="BL145" s="281">
        <f>VLOOKUP(E145,金蝶!D:Z,23,0)</f>
        <v>6275.57</v>
      </c>
      <c r="BM145" s="281">
        <f t="shared" si="68"/>
        <v>-1.1823431123048067E-11</v>
      </c>
      <c r="BN145" s="281">
        <f>VLOOKUP(E145,金蝶!D:Z,17,0)</f>
        <v>0</v>
      </c>
      <c r="BO145" s="339">
        <f t="shared" si="69"/>
        <v>0</v>
      </c>
      <c r="BP145" s="281">
        <f>VLOOKUP(E145,金蝶!D:Z,18,0)</f>
        <v>517.5</v>
      </c>
      <c r="BQ145" s="531">
        <f t="shared" si="70"/>
        <v>0</v>
      </c>
      <c r="BR145" s="281">
        <f>VLOOKUP(E145,金蝶!D:Z,19,0)</f>
        <v>0</v>
      </c>
      <c r="BS145" s="340">
        <f t="shared" si="71"/>
        <v>0</v>
      </c>
      <c r="BT145" s="281">
        <f>VLOOKUP(E145,金蝶!D:Z,20,0)</f>
        <v>0</v>
      </c>
      <c r="BU145" s="281">
        <f t="shared" si="72"/>
        <v>0</v>
      </c>
      <c r="BV145" s="281">
        <f>VLOOKUP(E145,金蝶!D:Z,21,0)</f>
        <v>26.93</v>
      </c>
      <c r="BW145" s="339">
        <f t="shared" si="73"/>
        <v>0</v>
      </c>
      <c r="BX145" s="768">
        <f>IFERROR(VLOOKUP(G145,无加班费!A:B,2,0),0)</f>
        <v>0</v>
      </c>
    </row>
    <row r="146" spans="1:76" hidden="1">
      <c r="A146" s="516" t="s">
        <v>576</v>
      </c>
      <c r="B146" s="285">
        <f t="shared" si="60"/>
        <v>0</v>
      </c>
      <c r="C146" s="286" t="str">
        <f>VLOOKUP(E146,员工信息4!C:D,2,0)</f>
        <v>王传武</v>
      </c>
      <c r="D146" s="102" t="str">
        <f t="shared" si="57"/>
        <v>一致</v>
      </c>
      <c r="E146" s="288" t="str">
        <f>INDEX(员工信息4!C:C,MATCH('12部门提供工资附表主表'!I146,员工信息4!F:F,0))</f>
        <v>3723</v>
      </c>
      <c r="F146" s="289" t="str">
        <f>IFERROR(VLOOKUP('12部门提供工资附表主表'!E146,员工信息4!C:G,5,0),"")</f>
        <v>开线车间</v>
      </c>
      <c r="G146" s="152" t="s">
        <v>1721</v>
      </c>
      <c r="H146" s="288" t="s">
        <v>1722</v>
      </c>
      <c r="I146" s="500" t="str">
        <f t="shared" si="66"/>
        <v>王传武636</v>
      </c>
      <c r="J146" s="289" t="s">
        <v>745</v>
      </c>
      <c r="K146" s="301"/>
      <c r="L146" s="301"/>
      <c r="M146" s="302">
        <v>40.5</v>
      </c>
      <c r="N146" s="302"/>
      <c r="O146" s="302"/>
      <c r="P146" s="302">
        <v>181.48148148148101</v>
      </c>
      <c r="Q146" s="303">
        <f t="shared" si="55"/>
        <v>7349.9999999999809</v>
      </c>
      <c r="R146" s="302"/>
      <c r="S146" s="316">
        <f t="shared" si="54"/>
        <v>7349.9999999999809</v>
      </c>
      <c r="T146" s="301"/>
      <c r="U146" s="313">
        <f t="shared" si="61"/>
        <v>0</v>
      </c>
      <c r="V146" s="313"/>
      <c r="W146" s="301"/>
      <c r="X146" s="301"/>
      <c r="Y146" s="314">
        <f t="shared" si="59"/>
        <v>7349.9999999999809</v>
      </c>
      <c r="Z146" s="314"/>
      <c r="AA146" s="301"/>
      <c r="AB146" s="301"/>
      <c r="AC146" s="325">
        <f t="shared" si="62"/>
        <v>0</v>
      </c>
      <c r="AD146" s="302">
        <v>80</v>
      </c>
      <c r="AE146" s="302"/>
      <c r="AF146" s="302"/>
      <c r="AG146" s="302"/>
      <c r="AH146" s="302"/>
      <c r="AI146" s="302"/>
      <c r="AJ146" s="302"/>
      <c r="AK146" s="302"/>
      <c r="AL146" s="302"/>
      <c r="AM146" s="302">
        <v>200</v>
      </c>
      <c r="AN146" s="302"/>
      <c r="AO146" s="302"/>
      <c r="AP146" s="302"/>
      <c r="AQ146" s="302"/>
      <c r="AR146" s="302"/>
      <c r="AS146" s="299"/>
      <c r="AT146" s="299">
        <f t="shared" si="63"/>
        <v>0</v>
      </c>
      <c r="AU146" s="303">
        <f t="shared" si="64"/>
        <v>280</v>
      </c>
      <c r="AV146" s="329">
        <f t="shared" si="65"/>
        <v>7629.9999999999809</v>
      </c>
      <c r="AW146" s="297"/>
      <c r="AX146" s="297">
        <v>517.5</v>
      </c>
      <c r="AY146" s="301"/>
      <c r="AZ146" s="301"/>
      <c r="BA146" s="301"/>
      <c r="BB146" s="330"/>
      <c r="BC146" s="297"/>
      <c r="BD146" s="301"/>
      <c r="BE146" s="300">
        <f t="shared" si="58"/>
        <v>7112.4999999999809</v>
      </c>
      <c r="BF146" s="297">
        <f>VLOOKUP(E146,[6]工资发放表!$D$1:$X$65536,21,0)</f>
        <v>0</v>
      </c>
      <c r="BG146" s="337">
        <f t="shared" si="56"/>
        <v>7112.4999999999809</v>
      </c>
      <c r="BH146" s="300">
        <f>IFERROR(VLOOKUP('12部门提供工资附表主表'!E146,工时对!A:E,5,0),0)</f>
        <v>40.5</v>
      </c>
      <c r="BI146" s="336">
        <f>VLOOKUP(E146,金蝶!D:AC,26,0)</f>
        <v>-1.9099388737231493E-11</v>
      </c>
      <c r="BJ146" s="281">
        <f>VLOOKUP(E146,金蝶!D:S,16,0)</f>
        <v>7630</v>
      </c>
      <c r="BK146" s="281">
        <f t="shared" si="67"/>
        <v>-1.9099388737231493E-11</v>
      </c>
      <c r="BL146" s="281">
        <f>VLOOKUP(E146,金蝶!D:Z,23,0)</f>
        <v>7112.5</v>
      </c>
      <c r="BM146" s="281">
        <f t="shared" si="68"/>
        <v>-1.9099388737231493E-11</v>
      </c>
      <c r="BN146" s="281">
        <f>VLOOKUP(E146,金蝶!D:Z,17,0)</f>
        <v>0</v>
      </c>
      <c r="BO146" s="339">
        <f t="shared" si="69"/>
        <v>0</v>
      </c>
      <c r="BP146" s="281">
        <f>VLOOKUP(E146,金蝶!D:Z,18,0)</f>
        <v>517.5</v>
      </c>
      <c r="BQ146" s="531">
        <f t="shared" si="70"/>
        <v>0</v>
      </c>
      <c r="BR146" s="281">
        <f>VLOOKUP(E146,金蝶!D:Z,19,0)</f>
        <v>0</v>
      </c>
      <c r="BS146" s="340">
        <f t="shared" si="71"/>
        <v>0</v>
      </c>
      <c r="BT146" s="281">
        <f>VLOOKUP(E146,金蝶!D:Z,20,0)</f>
        <v>0</v>
      </c>
      <c r="BU146" s="281">
        <f t="shared" si="72"/>
        <v>0</v>
      </c>
      <c r="BV146" s="281">
        <f>VLOOKUP(E146,金蝶!D:Z,21,0)</f>
        <v>0</v>
      </c>
      <c r="BW146" s="339">
        <f t="shared" si="73"/>
        <v>0</v>
      </c>
      <c r="BX146" s="768">
        <f>IFERROR(VLOOKUP(G146,无加班费!A:B,2,0),0)</f>
        <v>0</v>
      </c>
    </row>
    <row r="147" spans="1:76" hidden="1">
      <c r="A147" s="516" t="s">
        <v>33</v>
      </c>
      <c r="B147" s="285">
        <f t="shared" si="60"/>
        <v>0</v>
      </c>
      <c r="C147" s="286" t="str">
        <f>VLOOKUP(E147,员工信息4!C:D,2,0)</f>
        <v>徐永州</v>
      </c>
      <c r="D147" s="102" t="str">
        <f t="shared" si="57"/>
        <v>一致</v>
      </c>
      <c r="E147" s="288" t="str">
        <f>INDEX(员工信息4!C:C,MATCH('12部门提供工资附表主表'!I147,员工信息4!F:F,0))</f>
        <v>3800</v>
      </c>
      <c r="F147" s="289" t="str">
        <f>IFERROR(VLOOKUP('12部门提供工资附表主表'!E147,员工信息4!C:G,5,0),"")</f>
        <v>开线车间</v>
      </c>
      <c r="G147" s="152" t="s">
        <v>1825</v>
      </c>
      <c r="H147" s="288" t="s">
        <v>1826</v>
      </c>
      <c r="I147" s="500" t="str">
        <f t="shared" si="66"/>
        <v>徐永州638</v>
      </c>
      <c r="J147" s="289" t="s">
        <v>745</v>
      </c>
      <c r="K147" s="301"/>
      <c r="L147" s="301"/>
      <c r="M147" s="302">
        <v>42.31</v>
      </c>
      <c r="N147" s="302"/>
      <c r="O147" s="302"/>
      <c r="P147" s="302">
        <v>177.381233750886</v>
      </c>
      <c r="Q147" s="303">
        <f t="shared" si="55"/>
        <v>7504.9999999999873</v>
      </c>
      <c r="R147" s="302"/>
      <c r="S147" s="316">
        <f t="shared" si="54"/>
        <v>7504.9999999999873</v>
      </c>
      <c r="T147" s="301"/>
      <c r="U147" s="313">
        <f t="shared" si="61"/>
        <v>0</v>
      </c>
      <c r="V147" s="313"/>
      <c r="W147" s="301"/>
      <c r="X147" s="301"/>
      <c r="Y147" s="314">
        <f t="shared" si="59"/>
        <v>7504.9999999999873</v>
      </c>
      <c r="Z147" s="314"/>
      <c r="AA147" s="301"/>
      <c r="AB147" s="301"/>
      <c r="AC147" s="325">
        <f t="shared" si="62"/>
        <v>0</v>
      </c>
      <c r="AD147" s="302">
        <v>100</v>
      </c>
      <c r="AE147" s="302"/>
      <c r="AF147" s="302"/>
      <c r="AG147" s="302"/>
      <c r="AH147" s="302"/>
      <c r="AI147" s="302"/>
      <c r="AJ147" s="302"/>
      <c r="AK147" s="302"/>
      <c r="AL147" s="302"/>
      <c r="AM147" s="302">
        <v>200</v>
      </c>
      <c r="AN147" s="302"/>
      <c r="AO147" s="302"/>
      <c r="AP147" s="302"/>
      <c r="AQ147" s="302"/>
      <c r="AR147" s="302"/>
      <c r="AS147" s="299"/>
      <c r="AT147" s="299">
        <f t="shared" si="63"/>
        <v>0</v>
      </c>
      <c r="AU147" s="303">
        <f t="shared" si="64"/>
        <v>300</v>
      </c>
      <c r="AV147" s="329">
        <f t="shared" si="65"/>
        <v>7804.9999999999873</v>
      </c>
      <c r="AW147" s="297"/>
      <c r="AX147" s="297">
        <v>517.5</v>
      </c>
      <c r="AY147" s="301"/>
      <c r="AZ147" s="301"/>
      <c r="BA147" s="301"/>
      <c r="BB147" s="330"/>
      <c r="BC147" s="297"/>
      <c r="BD147" s="301"/>
      <c r="BE147" s="300">
        <f t="shared" si="58"/>
        <v>7287.4999999999873</v>
      </c>
      <c r="BF147" s="297">
        <f>VLOOKUP(E147,[6]工资发放表!$D$1:$X$65536,21,0)</f>
        <v>68.62</v>
      </c>
      <c r="BG147" s="337">
        <f t="shared" si="56"/>
        <v>7218.8799999999874</v>
      </c>
      <c r="BH147" s="300">
        <f>IFERROR(VLOOKUP('12部门提供工资附表主表'!E147,工时对!A:E,5,0),0)</f>
        <v>42.31</v>
      </c>
      <c r="BI147" s="336">
        <f>VLOOKUP(E147,金蝶!D:AC,26,0)</f>
        <v>-1.2732925824820995E-11</v>
      </c>
      <c r="BJ147" s="281">
        <f>VLOOKUP(E147,金蝶!D:S,16,0)</f>
        <v>7805</v>
      </c>
      <c r="BK147" s="281">
        <f t="shared" si="67"/>
        <v>-1.2732925824820995E-11</v>
      </c>
      <c r="BL147" s="281">
        <f>VLOOKUP(E147,金蝶!D:Z,23,0)</f>
        <v>7218.88</v>
      </c>
      <c r="BM147" s="281">
        <f t="shared" si="68"/>
        <v>-1.2732925824820995E-11</v>
      </c>
      <c r="BN147" s="281">
        <f>VLOOKUP(E147,金蝶!D:Z,17,0)</f>
        <v>0</v>
      </c>
      <c r="BO147" s="339">
        <f t="shared" si="69"/>
        <v>0</v>
      </c>
      <c r="BP147" s="281">
        <f>VLOOKUP(E147,金蝶!D:Z,18,0)</f>
        <v>517.5</v>
      </c>
      <c r="BQ147" s="531">
        <f t="shared" si="70"/>
        <v>0</v>
      </c>
      <c r="BR147" s="281">
        <f>VLOOKUP(E147,金蝶!D:Z,19,0)</f>
        <v>0</v>
      </c>
      <c r="BS147" s="340">
        <f t="shared" si="71"/>
        <v>0</v>
      </c>
      <c r="BT147" s="281">
        <f>VLOOKUP(E147,金蝶!D:Z,20,0)</f>
        <v>0</v>
      </c>
      <c r="BU147" s="281">
        <f t="shared" si="72"/>
        <v>0</v>
      </c>
      <c r="BV147" s="281">
        <f>VLOOKUP(E147,金蝶!D:Z,21,0)</f>
        <v>68.62</v>
      </c>
      <c r="BW147" s="339">
        <f t="shared" si="73"/>
        <v>0</v>
      </c>
      <c r="BX147" s="768">
        <f>IFERROR(VLOOKUP(G147,无加班费!A:B,2,0),0)</f>
        <v>0</v>
      </c>
    </row>
    <row r="148" spans="1:76" hidden="1">
      <c r="A148" s="516" t="s">
        <v>4190</v>
      </c>
      <c r="B148" s="285">
        <f t="shared" si="60"/>
        <v>0</v>
      </c>
      <c r="C148" s="286" t="str">
        <f>VLOOKUP(E148,员工信息4!C:D,2,0)</f>
        <v>曹婉玉</v>
      </c>
      <c r="D148" s="102" t="str">
        <f t="shared" si="57"/>
        <v>一致</v>
      </c>
      <c r="E148" s="288" t="str">
        <f>INDEX(员工信息4!C:C,MATCH('12部门提供工资附表主表'!I148,员工信息4!F:F,0))</f>
        <v>8417</v>
      </c>
      <c r="F148" s="289" t="str">
        <f>IFERROR(VLOOKUP('12部门提供工资附表主表'!E148,员工信息4!C:G,5,0),"")</f>
        <v>接插件车间</v>
      </c>
      <c r="G148" s="152" t="s">
        <v>1666</v>
      </c>
      <c r="H148" s="288" t="s">
        <v>1667</v>
      </c>
      <c r="I148" s="500" t="str">
        <f t="shared" si="66"/>
        <v>曹婉玉640</v>
      </c>
      <c r="J148" s="289" t="s">
        <v>745</v>
      </c>
      <c r="K148" s="301"/>
      <c r="L148" s="301"/>
      <c r="M148" s="302">
        <v>41.63</v>
      </c>
      <c r="N148" s="302"/>
      <c r="O148" s="302"/>
      <c r="P148" s="302">
        <v>168.147970213788</v>
      </c>
      <c r="Q148" s="303">
        <f t="shared" si="55"/>
        <v>6999.9999999999945</v>
      </c>
      <c r="R148" s="302"/>
      <c r="S148" s="316">
        <f t="shared" si="54"/>
        <v>6999.9999999999945</v>
      </c>
      <c r="T148" s="301"/>
      <c r="U148" s="313">
        <f t="shared" si="61"/>
        <v>0</v>
      </c>
      <c r="V148" s="313"/>
      <c r="W148" s="301"/>
      <c r="X148" s="301"/>
      <c r="Y148" s="314">
        <f t="shared" si="59"/>
        <v>6999.9999999999945</v>
      </c>
      <c r="Z148" s="314"/>
      <c r="AA148" s="301"/>
      <c r="AB148" s="301"/>
      <c r="AC148" s="325">
        <f t="shared" si="62"/>
        <v>0</v>
      </c>
      <c r="AD148" s="302">
        <v>20</v>
      </c>
      <c r="AE148" s="302"/>
      <c r="AF148" s="302"/>
      <c r="AG148" s="302"/>
      <c r="AH148" s="302"/>
      <c r="AI148" s="302"/>
      <c r="AJ148" s="302"/>
      <c r="AK148" s="302"/>
      <c r="AL148" s="302"/>
      <c r="AM148" s="302">
        <v>200</v>
      </c>
      <c r="AN148" s="302"/>
      <c r="AO148" s="302"/>
      <c r="AP148" s="302"/>
      <c r="AQ148" s="302"/>
      <c r="AR148" s="302"/>
      <c r="AS148" s="299"/>
      <c r="AT148" s="299">
        <f t="shared" si="63"/>
        <v>0</v>
      </c>
      <c r="AU148" s="303">
        <f t="shared" si="64"/>
        <v>220</v>
      </c>
      <c r="AV148" s="329">
        <f t="shared" si="65"/>
        <v>7219.9999999999945</v>
      </c>
      <c r="AW148" s="297"/>
      <c r="AX148" s="297">
        <v>517.5</v>
      </c>
      <c r="AY148" s="301"/>
      <c r="AZ148" s="301"/>
      <c r="BA148" s="301"/>
      <c r="BB148" s="330"/>
      <c r="BC148" s="297"/>
      <c r="BD148" s="301"/>
      <c r="BE148" s="300">
        <f t="shared" si="58"/>
        <v>6702.4999999999945</v>
      </c>
      <c r="BF148" s="297">
        <f>VLOOKUP(E148,[6]工资发放表!$D$1:$X$65536,21,0)</f>
        <v>0</v>
      </c>
      <c r="BG148" s="337">
        <f t="shared" si="56"/>
        <v>6702.4999999999945</v>
      </c>
      <c r="BH148" s="300">
        <f>IFERROR(VLOOKUP('12部门提供工资附表主表'!E148,工时对!A:E,5,0),0)</f>
        <v>41.63</v>
      </c>
      <c r="BI148" s="336">
        <f>VLOOKUP(E148,金蝶!D:AC,26,0)</f>
        <v>0</v>
      </c>
      <c r="BJ148" s="281">
        <f>VLOOKUP(E148,金蝶!D:S,16,0)</f>
        <v>7220</v>
      </c>
      <c r="BK148" s="281">
        <f t="shared" si="67"/>
        <v>0</v>
      </c>
      <c r="BL148" s="281">
        <f>VLOOKUP(E148,金蝶!D:Z,23,0)</f>
        <v>6702.5</v>
      </c>
      <c r="BM148" s="281">
        <f t="shared" si="68"/>
        <v>0</v>
      </c>
      <c r="BN148" s="281">
        <f>VLOOKUP(E148,金蝶!D:Z,17,0)</f>
        <v>0</v>
      </c>
      <c r="BO148" s="339">
        <f t="shared" si="69"/>
        <v>0</v>
      </c>
      <c r="BP148" s="281">
        <f>VLOOKUP(E148,金蝶!D:Z,18,0)</f>
        <v>517.5</v>
      </c>
      <c r="BQ148" s="531">
        <f t="shared" si="70"/>
        <v>0</v>
      </c>
      <c r="BR148" s="281">
        <f>VLOOKUP(E148,金蝶!D:Z,19,0)</f>
        <v>0</v>
      </c>
      <c r="BS148" s="340">
        <f t="shared" si="71"/>
        <v>0</v>
      </c>
      <c r="BT148" s="281">
        <f>VLOOKUP(E148,金蝶!D:Z,20,0)</f>
        <v>0</v>
      </c>
      <c r="BU148" s="281">
        <f t="shared" si="72"/>
        <v>0</v>
      </c>
      <c r="BV148" s="281">
        <f>VLOOKUP(E148,金蝶!D:Z,21,0)</f>
        <v>0</v>
      </c>
      <c r="BW148" s="339">
        <f t="shared" si="73"/>
        <v>0</v>
      </c>
      <c r="BX148" s="768">
        <f>IFERROR(VLOOKUP(G148,无加班费!A:B,2,0),0)</f>
        <v>0</v>
      </c>
    </row>
    <row r="149" spans="1:76" hidden="1">
      <c r="A149" s="516" t="s">
        <v>1176</v>
      </c>
      <c r="B149" s="285">
        <f t="shared" si="60"/>
        <v>0</v>
      </c>
      <c r="C149" s="286" t="str">
        <f>VLOOKUP(E149,员工信息4!C:D,2,0)</f>
        <v>刘媛媛</v>
      </c>
      <c r="D149" s="102" t="str">
        <f t="shared" si="57"/>
        <v>一致</v>
      </c>
      <c r="E149" s="288" t="str">
        <f>INDEX(员工信息4!C:C,MATCH('12部门提供工资附表主表'!I149,员工信息4!F:F,0))</f>
        <v>2515</v>
      </c>
      <c r="F149" s="289" t="str">
        <f>IFERROR(VLOOKUP('12部门提供工资附表主表'!E149,员工信息4!C:G,5,0),"")</f>
        <v>线束车间</v>
      </c>
      <c r="G149" s="152" t="s">
        <v>1526</v>
      </c>
      <c r="H149" s="288" t="s">
        <v>1527</v>
      </c>
      <c r="I149" s="500" t="str">
        <f t="shared" si="66"/>
        <v>刘媛媛649</v>
      </c>
      <c r="J149" s="289" t="s">
        <v>745</v>
      </c>
      <c r="K149" s="301"/>
      <c r="L149" s="301"/>
      <c r="M149" s="302">
        <v>24.25</v>
      </c>
      <c r="N149" s="302"/>
      <c r="O149" s="302"/>
      <c r="P149" s="302">
        <v>170.39175257732001</v>
      </c>
      <c r="Q149" s="303">
        <f t="shared" si="55"/>
        <v>4132.00000000001</v>
      </c>
      <c r="R149" s="302"/>
      <c r="S149" s="316">
        <f t="shared" si="54"/>
        <v>4132.00000000001</v>
      </c>
      <c r="T149" s="301"/>
      <c r="U149" s="313">
        <f t="shared" si="61"/>
        <v>0</v>
      </c>
      <c r="V149" s="313"/>
      <c r="W149" s="301"/>
      <c r="X149" s="301"/>
      <c r="Y149" s="314">
        <f t="shared" si="59"/>
        <v>4132.00000000001</v>
      </c>
      <c r="Z149" s="314"/>
      <c r="AA149" s="301"/>
      <c r="AB149" s="301"/>
      <c r="AC149" s="325">
        <f t="shared" si="62"/>
        <v>0</v>
      </c>
      <c r="AD149" s="302">
        <v>100</v>
      </c>
      <c r="AE149" s="302"/>
      <c r="AF149" s="302"/>
      <c r="AG149" s="302"/>
      <c r="AH149" s="302"/>
      <c r="AI149" s="302"/>
      <c r="AJ149" s="302"/>
      <c r="AK149" s="302"/>
      <c r="AL149" s="302"/>
      <c r="AM149" s="302">
        <v>0</v>
      </c>
      <c r="AN149" s="302"/>
      <c r="AO149" s="302"/>
      <c r="AP149" s="302"/>
      <c r="AQ149" s="302"/>
      <c r="AR149" s="302"/>
      <c r="AS149" s="299"/>
      <c r="AT149" s="299">
        <f t="shared" si="63"/>
        <v>0</v>
      </c>
      <c r="AU149" s="303">
        <f t="shared" si="64"/>
        <v>100</v>
      </c>
      <c r="AV149" s="329">
        <f t="shared" si="65"/>
        <v>4232.00000000001</v>
      </c>
      <c r="AW149" s="297"/>
      <c r="AX149" s="297">
        <v>517.5</v>
      </c>
      <c r="AY149" s="301"/>
      <c r="AZ149" s="301"/>
      <c r="BA149" s="301"/>
      <c r="BB149" s="330"/>
      <c r="BC149" s="297">
        <v>10</v>
      </c>
      <c r="BD149" s="301"/>
      <c r="BE149" s="300">
        <f t="shared" si="58"/>
        <v>3714.50000000001</v>
      </c>
      <c r="BF149" s="297">
        <f>VLOOKUP(E149,[6]工资发放表!$D$1:$X$65536,21,0)</f>
        <v>0</v>
      </c>
      <c r="BG149" s="337">
        <f t="shared" si="56"/>
        <v>3704.50000000001</v>
      </c>
      <c r="BH149" s="300">
        <f>IFERROR(VLOOKUP('12部门提供工资附表主表'!E149,工时对!A:E,5,0),0)</f>
        <v>24.25</v>
      </c>
      <c r="BI149" s="336">
        <f>VLOOKUP(E149,金蝶!D:AC,26,0)</f>
        <v>1.0004441719502211E-11</v>
      </c>
      <c r="BJ149" s="281">
        <f>VLOOKUP(E149,金蝶!D:S,16,0)</f>
        <v>4232</v>
      </c>
      <c r="BK149" s="281">
        <f t="shared" si="67"/>
        <v>1.0004441719502211E-11</v>
      </c>
      <c r="BL149" s="281">
        <f>VLOOKUP(E149,金蝶!D:Z,23,0)</f>
        <v>3704.5</v>
      </c>
      <c r="BM149" s="281">
        <f t="shared" si="68"/>
        <v>1.0004441719502211E-11</v>
      </c>
      <c r="BN149" s="281">
        <f>VLOOKUP(E149,金蝶!D:Z,17,0)</f>
        <v>0</v>
      </c>
      <c r="BO149" s="339">
        <f t="shared" si="69"/>
        <v>0</v>
      </c>
      <c r="BP149" s="281">
        <f>VLOOKUP(E149,金蝶!D:Z,18,0)</f>
        <v>517.5</v>
      </c>
      <c r="BQ149" s="531">
        <f t="shared" si="70"/>
        <v>0</v>
      </c>
      <c r="BR149" s="281">
        <f>VLOOKUP(E149,金蝶!D:Z,19,0)</f>
        <v>0</v>
      </c>
      <c r="BS149" s="340">
        <f t="shared" si="71"/>
        <v>0</v>
      </c>
      <c r="BT149" s="281">
        <f>VLOOKUP(E149,金蝶!D:Z,20,0)</f>
        <v>10</v>
      </c>
      <c r="BU149" s="281">
        <f t="shared" si="72"/>
        <v>0</v>
      </c>
      <c r="BV149" s="281">
        <f>VLOOKUP(E149,金蝶!D:Z,21,0)</f>
        <v>0</v>
      </c>
      <c r="BW149" s="339">
        <f t="shared" si="73"/>
        <v>0</v>
      </c>
      <c r="BX149" s="768">
        <f>IFERROR(VLOOKUP(G149,无加班费!A:B,2,0),0)</f>
        <v>0</v>
      </c>
    </row>
    <row r="150" spans="1:76" hidden="1">
      <c r="A150" s="516" t="s">
        <v>1155</v>
      </c>
      <c r="B150" s="285">
        <f t="shared" si="60"/>
        <v>0</v>
      </c>
      <c r="C150" s="286" t="str">
        <f>VLOOKUP(E150,员工信息4!C:D,2,0)</f>
        <v>张春连</v>
      </c>
      <c r="D150" s="102" t="str">
        <f t="shared" si="57"/>
        <v>一致</v>
      </c>
      <c r="E150" s="288" t="str">
        <f>INDEX(员工信息4!C:C,MATCH('12部门提供工资附表主表'!I150,员工信息4!F:F,0))</f>
        <v>9939</v>
      </c>
      <c r="F150" s="289" t="str">
        <f>IFERROR(VLOOKUP('12部门提供工资附表主表'!E150,员工信息4!C:G,5,0),"")</f>
        <v>接插件车间</v>
      </c>
      <c r="G150" s="517" t="s">
        <v>6222</v>
      </c>
      <c r="H150" s="288" t="s">
        <v>3555</v>
      </c>
      <c r="I150" s="500" t="str">
        <f t="shared" si="66"/>
        <v>张春连671</v>
      </c>
      <c r="J150" s="289" t="s">
        <v>745</v>
      </c>
      <c r="K150" s="301"/>
      <c r="L150" s="301"/>
      <c r="M150" s="302">
        <v>5</v>
      </c>
      <c r="N150" s="302"/>
      <c r="O150" s="302"/>
      <c r="P150" s="302">
        <v>120</v>
      </c>
      <c r="Q150" s="303">
        <f t="shared" si="55"/>
        <v>600</v>
      </c>
      <c r="R150" s="302"/>
      <c r="S150" s="316">
        <f t="shared" si="54"/>
        <v>600</v>
      </c>
      <c r="T150" s="301"/>
      <c r="U150" s="313">
        <f t="shared" si="61"/>
        <v>0</v>
      </c>
      <c r="V150" s="313"/>
      <c r="W150" s="301"/>
      <c r="X150" s="301"/>
      <c r="Y150" s="314">
        <f t="shared" si="59"/>
        <v>600</v>
      </c>
      <c r="Z150" s="314"/>
      <c r="AA150" s="301"/>
      <c r="AB150" s="301"/>
      <c r="AC150" s="325">
        <f t="shared" si="62"/>
        <v>0</v>
      </c>
      <c r="AD150" s="302">
        <v>0</v>
      </c>
      <c r="AE150" s="302"/>
      <c r="AF150" s="302"/>
      <c r="AG150" s="302"/>
      <c r="AH150" s="302"/>
      <c r="AI150" s="302"/>
      <c r="AJ150" s="302"/>
      <c r="AK150" s="302"/>
      <c r="AL150" s="302"/>
      <c r="AM150" s="302">
        <v>0</v>
      </c>
      <c r="AN150" s="302"/>
      <c r="AO150" s="302"/>
      <c r="AP150" s="302"/>
      <c r="AQ150" s="302"/>
      <c r="AR150" s="302"/>
      <c r="AS150" s="299"/>
      <c r="AT150" s="299">
        <f t="shared" si="63"/>
        <v>0</v>
      </c>
      <c r="AU150" s="303">
        <f t="shared" si="64"/>
        <v>0</v>
      </c>
      <c r="AV150" s="329">
        <f t="shared" si="65"/>
        <v>600</v>
      </c>
      <c r="AW150" s="297"/>
      <c r="AX150" s="297"/>
      <c r="AY150" s="301"/>
      <c r="AZ150" s="301"/>
      <c r="BA150" s="301"/>
      <c r="BB150" s="330"/>
      <c r="BC150" s="297"/>
      <c r="BD150" s="301"/>
      <c r="BE150" s="300">
        <f t="shared" si="58"/>
        <v>600</v>
      </c>
      <c r="BF150" s="297">
        <f>VLOOKUP(E150,[6]工资发放表!$D$1:$X$65536,21,0)</f>
        <v>0</v>
      </c>
      <c r="BG150" s="337">
        <f t="shared" si="56"/>
        <v>600</v>
      </c>
      <c r="BH150" s="300">
        <f>IFERROR(VLOOKUP('12部门提供工资附表主表'!E150,工时对!A:E,5,0),0)</f>
        <v>5</v>
      </c>
      <c r="BI150" s="336">
        <f>VLOOKUP(E150,金蝶!D:AC,26,0)</f>
        <v>0</v>
      </c>
      <c r="BJ150" s="281">
        <f>VLOOKUP(E150,金蝶!D:S,16,0)</f>
        <v>600</v>
      </c>
      <c r="BK150" s="281">
        <f t="shared" si="67"/>
        <v>0</v>
      </c>
      <c r="BL150" s="281">
        <f>VLOOKUP(E150,金蝶!D:Z,23,0)</f>
        <v>600</v>
      </c>
      <c r="BM150" s="281">
        <f t="shared" si="68"/>
        <v>0</v>
      </c>
      <c r="BN150" s="281">
        <f>VLOOKUP(E150,金蝶!D:Z,17,0)</f>
        <v>0</v>
      </c>
      <c r="BO150" s="339">
        <f t="shared" si="69"/>
        <v>0</v>
      </c>
      <c r="BP150" s="281">
        <f>VLOOKUP(E150,金蝶!D:Z,18,0)</f>
        <v>0</v>
      </c>
      <c r="BQ150" s="531">
        <f t="shared" si="70"/>
        <v>0</v>
      </c>
      <c r="BR150" s="281">
        <f>VLOOKUP(E150,金蝶!D:Z,19,0)</f>
        <v>0</v>
      </c>
      <c r="BS150" s="340">
        <f t="shared" si="71"/>
        <v>0</v>
      </c>
      <c r="BT150" s="281">
        <f>VLOOKUP(E150,金蝶!D:Z,20,0)</f>
        <v>0</v>
      </c>
      <c r="BU150" s="281">
        <f t="shared" si="72"/>
        <v>0</v>
      </c>
      <c r="BV150" s="281">
        <f>VLOOKUP(E150,金蝶!D:Z,21,0)</f>
        <v>0</v>
      </c>
      <c r="BW150" s="339">
        <f t="shared" si="73"/>
        <v>0</v>
      </c>
      <c r="BX150" s="768">
        <f>IFERROR(VLOOKUP(G150,无加班费!A:B,2,0),0)</f>
        <v>0</v>
      </c>
    </row>
    <row r="151" spans="1:76" hidden="1">
      <c r="A151" s="516" t="s">
        <v>181</v>
      </c>
      <c r="B151" s="285">
        <f t="shared" si="60"/>
        <v>0</v>
      </c>
      <c r="C151" s="286" t="str">
        <f>VLOOKUP(E151,员工信息4!C:D,2,0)</f>
        <v>张春梅</v>
      </c>
      <c r="D151" s="102" t="str">
        <f t="shared" si="57"/>
        <v>一致</v>
      </c>
      <c r="E151" s="288" t="str">
        <f>INDEX(员工信息4!C:C,MATCH('12部门提供工资附表主表'!I151,员工信息4!F:F,0))</f>
        <v>9940</v>
      </c>
      <c r="F151" s="289" t="str">
        <f>IFERROR(VLOOKUP('12部门提供工资附表主表'!E151,员工信息4!C:G,5,0),"")</f>
        <v>接插件车间</v>
      </c>
      <c r="G151" s="152" t="s">
        <v>3559</v>
      </c>
      <c r="H151" s="288" t="s">
        <v>3560</v>
      </c>
      <c r="I151" s="500" t="str">
        <f t="shared" si="66"/>
        <v>张春梅672</v>
      </c>
      <c r="J151" s="289" t="s">
        <v>745</v>
      </c>
      <c r="K151" s="301"/>
      <c r="L151" s="301"/>
      <c r="M151" s="302">
        <v>6.88</v>
      </c>
      <c r="N151" s="302"/>
      <c r="O151" s="302"/>
      <c r="P151" s="302">
        <v>116.279069767442</v>
      </c>
      <c r="Q151" s="303">
        <f t="shared" si="55"/>
        <v>800.00000000000091</v>
      </c>
      <c r="R151" s="302"/>
      <c r="S151" s="316">
        <f t="shared" si="54"/>
        <v>800.00000000000091</v>
      </c>
      <c r="T151" s="301"/>
      <c r="U151" s="313">
        <f t="shared" si="61"/>
        <v>0</v>
      </c>
      <c r="V151" s="313"/>
      <c r="W151" s="301"/>
      <c r="X151" s="301"/>
      <c r="Y151" s="314">
        <f t="shared" si="59"/>
        <v>800.00000000000091</v>
      </c>
      <c r="Z151" s="314"/>
      <c r="AA151" s="301"/>
      <c r="AB151" s="301"/>
      <c r="AC151" s="325">
        <f t="shared" si="62"/>
        <v>0</v>
      </c>
      <c r="AD151" s="302">
        <v>0</v>
      </c>
      <c r="AE151" s="302"/>
      <c r="AF151" s="302"/>
      <c r="AG151" s="302"/>
      <c r="AH151" s="302"/>
      <c r="AI151" s="302"/>
      <c r="AJ151" s="302"/>
      <c r="AK151" s="302"/>
      <c r="AL151" s="302"/>
      <c r="AM151" s="302">
        <v>0</v>
      </c>
      <c r="AN151" s="302"/>
      <c r="AO151" s="302"/>
      <c r="AP151" s="302"/>
      <c r="AQ151" s="302"/>
      <c r="AR151" s="302"/>
      <c r="AS151" s="299"/>
      <c r="AT151" s="299">
        <f t="shared" si="63"/>
        <v>0</v>
      </c>
      <c r="AU151" s="303">
        <f t="shared" si="64"/>
        <v>0</v>
      </c>
      <c r="AV151" s="329">
        <f t="shared" si="65"/>
        <v>800.00000000000091</v>
      </c>
      <c r="AW151" s="297"/>
      <c r="AX151" s="297"/>
      <c r="AY151" s="301"/>
      <c r="AZ151" s="301"/>
      <c r="BA151" s="301"/>
      <c r="BB151" s="330"/>
      <c r="BC151" s="297"/>
      <c r="BD151" s="301"/>
      <c r="BE151" s="300">
        <f t="shared" si="58"/>
        <v>800.00000000000091</v>
      </c>
      <c r="BF151" s="297">
        <f>VLOOKUP(E151,[6]工资发放表!$D$1:$X$65536,21,0)</f>
        <v>0</v>
      </c>
      <c r="BG151" s="337">
        <f t="shared" si="56"/>
        <v>800.00000000000091</v>
      </c>
      <c r="BH151" s="300">
        <f>IFERROR(VLOOKUP('12部门提供工资附表主表'!E151,工时对!A:E,5,0),0)</f>
        <v>6.88</v>
      </c>
      <c r="BI151" s="336">
        <f>VLOOKUP(E151,金蝶!D:AC,26,0)</f>
        <v>9.0949470177292824E-13</v>
      </c>
      <c r="BJ151" s="281">
        <f>VLOOKUP(E151,金蝶!D:S,16,0)</f>
        <v>800</v>
      </c>
      <c r="BK151" s="281">
        <f t="shared" si="67"/>
        <v>9.0949470177292824E-13</v>
      </c>
      <c r="BL151" s="281">
        <f>VLOOKUP(E151,金蝶!D:Z,23,0)</f>
        <v>800</v>
      </c>
      <c r="BM151" s="281">
        <f t="shared" si="68"/>
        <v>9.0949470177292824E-13</v>
      </c>
      <c r="BN151" s="281">
        <f>VLOOKUP(E151,金蝶!D:Z,17,0)</f>
        <v>0</v>
      </c>
      <c r="BO151" s="339">
        <f t="shared" si="69"/>
        <v>0</v>
      </c>
      <c r="BP151" s="281">
        <f>VLOOKUP(E151,金蝶!D:Z,18,0)</f>
        <v>0</v>
      </c>
      <c r="BQ151" s="531">
        <f t="shared" si="70"/>
        <v>0</v>
      </c>
      <c r="BR151" s="281">
        <f>VLOOKUP(E151,金蝶!D:Z,19,0)</f>
        <v>0</v>
      </c>
      <c r="BS151" s="340">
        <f t="shared" si="71"/>
        <v>0</v>
      </c>
      <c r="BT151" s="281">
        <f>VLOOKUP(E151,金蝶!D:Z,20,0)</f>
        <v>0</v>
      </c>
      <c r="BU151" s="281">
        <f t="shared" si="72"/>
        <v>0</v>
      </c>
      <c r="BV151" s="281">
        <f>VLOOKUP(E151,金蝶!D:Z,21,0)</f>
        <v>0</v>
      </c>
      <c r="BW151" s="339">
        <f t="shared" si="73"/>
        <v>0</v>
      </c>
      <c r="BX151" s="768">
        <f>IFERROR(VLOOKUP(G151,无加班费!A:B,2,0),0)</f>
        <v>0</v>
      </c>
    </row>
    <row r="152" spans="1:76" hidden="1">
      <c r="A152" s="516" t="s">
        <v>1344</v>
      </c>
      <c r="B152" s="285">
        <f t="shared" si="60"/>
        <v>0</v>
      </c>
      <c r="C152" s="286" t="str">
        <f>VLOOKUP(E152,员工信息4!C:D,2,0)</f>
        <v>房丽娟</v>
      </c>
      <c r="D152" s="102" t="str">
        <f t="shared" si="57"/>
        <v>一致</v>
      </c>
      <c r="E152" s="288" t="str">
        <f>INDEX(员工信息4!C:C,MATCH('12部门提供工资附表主表'!I152,员工信息4!F:F,0))</f>
        <v>3184</v>
      </c>
      <c r="F152" s="289" t="str">
        <f>IFERROR(VLOOKUP('12部门提供工资附表主表'!E152,员工信息4!C:G,5,0),"")</f>
        <v>接插件车间</v>
      </c>
      <c r="G152" s="152" t="s">
        <v>892</v>
      </c>
      <c r="H152" s="288" t="s">
        <v>893</v>
      </c>
      <c r="I152" s="500" t="str">
        <f t="shared" si="66"/>
        <v>房丽娟691</v>
      </c>
      <c r="J152" s="289" t="s">
        <v>745</v>
      </c>
      <c r="K152" s="301"/>
      <c r="L152" s="301"/>
      <c r="M152" s="302">
        <v>33.380000000000003</v>
      </c>
      <c r="N152" s="302"/>
      <c r="O152" s="302"/>
      <c r="P152" s="302">
        <v>164.67944877171999</v>
      </c>
      <c r="Q152" s="303">
        <f t="shared" si="55"/>
        <v>5497.0000000000136</v>
      </c>
      <c r="R152" s="302"/>
      <c r="S152" s="316">
        <f t="shared" si="54"/>
        <v>5497.0000000000136</v>
      </c>
      <c r="T152" s="301"/>
      <c r="U152" s="313">
        <f t="shared" si="61"/>
        <v>0</v>
      </c>
      <c r="V152" s="313"/>
      <c r="W152" s="301"/>
      <c r="X152" s="301"/>
      <c r="Y152" s="314">
        <f t="shared" si="59"/>
        <v>5497.0000000000136</v>
      </c>
      <c r="Z152" s="314"/>
      <c r="AA152" s="301"/>
      <c r="AB152" s="301"/>
      <c r="AC152" s="325">
        <f t="shared" si="62"/>
        <v>0</v>
      </c>
      <c r="AD152" s="302">
        <v>80</v>
      </c>
      <c r="AE152" s="302"/>
      <c r="AF152" s="302"/>
      <c r="AG152" s="302"/>
      <c r="AH152" s="302"/>
      <c r="AI152" s="302"/>
      <c r="AJ152" s="302"/>
      <c r="AK152" s="302"/>
      <c r="AL152" s="302"/>
      <c r="AM152" s="302">
        <v>200</v>
      </c>
      <c r="AN152" s="302"/>
      <c r="AO152" s="302"/>
      <c r="AP152" s="302"/>
      <c r="AQ152" s="302"/>
      <c r="AR152" s="302"/>
      <c r="AS152" s="299"/>
      <c r="AT152" s="299">
        <f t="shared" si="63"/>
        <v>0</v>
      </c>
      <c r="AU152" s="303">
        <f t="shared" si="64"/>
        <v>280</v>
      </c>
      <c r="AV152" s="329">
        <f t="shared" si="65"/>
        <v>5777.0000000000136</v>
      </c>
      <c r="AW152" s="297"/>
      <c r="AX152" s="297">
        <v>517.5</v>
      </c>
      <c r="AY152" s="301"/>
      <c r="AZ152" s="301"/>
      <c r="BA152" s="301"/>
      <c r="BB152" s="330"/>
      <c r="BC152" s="297">
        <v>10</v>
      </c>
      <c r="BD152" s="301"/>
      <c r="BE152" s="300">
        <f t="shared" si="58"/>
        <v>5259.5000000000136</v>
      </c>
      <c r="BF152" s="297">
        <f>VLOOKUP(E152,[6]工资发放表!$D$1:$X$65536,21,0)</f>
        <v>0</v>
      </c>
      <c r="BG152" s="337">
        <f t="shared" si="56"/>
        <v>5249.5000000000136</v>
      </c>
      <c r="BH152" s="300">
        <f>IFERROR(VLOOKUP('12部门提供工资附表主表'!E152,工时对!A:E,5,0),0)</f>
        <v>33.380000000000003</v>
      </c>
      <c r="BI152" s="336">
        <f>VLOOKUP(E152,金蝶!D:AC,26,0)</f>
        <v>1.3642420526593924E-11</v>
      </c>
      <c r="BJ152" s="281">
        <f>VLOOKUP(E152,金蝶!D:S,16,0)</f>
        <v>5777</v>
      </c>
      <c r="BK152" s="281">
        <f t="shared" si="67"/>
        <v>1.3642420526593924E-11</v>
      </c>
      <c r="BL152" s="281">
        <f>VLOOKUP(E152,金蝶!D:Z,23,0)</f>
        <v>5249.5</v>
      </c>
      <c r="BM152" s="281">
        <f t="shared" si="68"/>
        <v>1.3642420526593924E-11</v>
      </c>
      <c r="BN152" s="281">
        <f>VLOOKUP(E152,金蝶!D:Z,17,0)</f>
        <v>0</v>
      </c>
      <c r="BO152" s="339">
        <f t="shared" si="69"/>
        <v>0</v>
      </c>
      <c r="BP152" s="281">
        <f>VLOOKUP(E152,金蝶!D:Z,18,0)</f>
        <v>517.5</v>
      </c>
      <c r="BQ152" s="531">
        <f t="shared" si="70"/>
        <v>0</v>
      </c>
      <c r="BR152" s="281">
        <f>VLOOKUP(E152,金蝶!D:Z,19,0)</f>
        <v>0</v>
      </c>
      <c r="BS152" s="340">
        <f t="shared" si="71"/>
        <v>0</v>
      </c>
      <c r="BT152" s="281">
        <f>VLOOKUP(E152,金蝶!D:Z,20,0)</f>
        <v>10</v>
      </c>
      <c r="BU152" s="281">
        <f t="shared" si="72"/>
        <v>0</v>
      </c>
      <c r="BV152" s="281">
        <f>VLOOKUP(E152,金蝶!D:Z,21,0)</f>
        <v>0</v>
      </c>
      <c r="BW152" s="339">
        <f t="shared" si="73"/>
        <v>0</v>
      </c>
      <c r="BX152" s="768">
        <f>IFERROR(VLOOKUP(G152,无加班费!A:B,2,0),0)</f>
        <v>0</v>
      </c>
    </row>
    <row r="153" spans="1:76" hidden="1">
      <c r="A153" s="516" t="s">
        <v>2252</v>
      </c>
      <c r="B153" s="285">
        <f t="shared" si="60"/>
        <v>0</v>
      </c>
      <c r="C153" s="286" t="str">
        <f>VLOOKUP(E153,员工信息4!C:D,2,0)</f>
        <v>瞿华</v>
      </c>
      <c r="D153" s="102" t="str">
        <f t="shared" si="57"/>
        <v>一致</v>
      </c>
      <c r="E153" s="288" t="str">
        <f>INDEX(员工信息4!C:C,MATCH('12部门提供工资附表主表'!I153,员工信息4!F:F,0))</f>
        <v>2510</v>
      </c>
      <c r="F153" s="289" t="str">
        <f>IFERROR(VLOOKUP('12部门提供工资附表主表'!E153,员工信息4!C:G,5,0),"")</f>
        <v>线束车间</v>
      </c>
      <c r="G153" s="152" t="s">
        <v>1521</v>
      </c>
      <c r="H153" s="288" t="s">
        <v>1522</v>
      </c>
      <c r="I153" s="500" t="str">
        <f t="shared" si="66"/>
        <v>瞿华699</v>
      </c>
      <c r="J153" s="289" t="s">
        <v>745</v>
      </c>
      <c r="K153" s="301"/>
      <c r="L153" s="301"/>
      <c r="M153" s="302">
        <v>40</v>
      </c>
      <c r="N153" s="302"/>
      <c r="O153" s="302"/>
      <c r="P153" s="302">
        <v>167.5</v>
      </c>
      <c r="Q153" s="303">
        <f t="shared" si="55"/>
        <v>6700</v>
      </c>
      <c r="R153" s="302"/>
      <c r="S153" s="316">
        <f t="shared" si="54"/>
        <v>6700</v>
      </c>
      <c r="T153" s="301"/>
      <c r="U153" s="313">
        <f t="shared" si="61"/>
        <v>0</v>
      </c>
      <c r="V153" s="313"/>
      <c r="W153" s="301"/>
      <c r="X153" s="301"/>
      <c r="Y153" s="314">
        <f t="shared" si="59"/>
        <v>6700</v>
      </c>
      <c r="Z153" s="314"/>
      <c r="AA153" s="301"/>
      <c r="AB153" s="301"/>
      <c r="AC153" s="325">
        <f t="shared" si="62"/>
        <v>0</v>
      </c>
      <c r="AD153" s="302">
        <v>100</v>
      </c>
      <c r="AE153" s="302"/>
      <c r="AF153" s="302"/>
      <c r="AG153" s="302"/>
      <c r="AH153" s="302"/>
      <c r="AI153" s="302"/>
      <c r="AJ153" s="302"/>
      <c r="AK153" s="302"/>
      <c r="AL153" s="302"/>
      <c r="AM153" s="302">
        <v>200</v>
      </c>
      <c r="AN153" s="302"/>
      <c r="AO153" s="302"/>
      <c r="AP153" s="302">
        <v>12</v>
      </c>
      <c r="AQ153" s="302"/>
      <c r="AR153" s="302"/>
      <c r="AS153" s="299"/>
      <c r="AT153" s="299">
        <f t="shared" si="63"/>
        <v>12</v>
      </c>
      <c r="AU153" s="303">
        <f t="shared" si="64"/>
        <v>300</v>
      </c>
      <c r="AV153" s="329">
        <f t="shared" si="65"/>
        <v>6988</v>
      </c>
      <c r="AW153" s="297"/>
      <c r="AX153" s="297">
        <v>517.5</v>
      </c>
      <c r="AY153" s="301"/>
      <c r="AZ153" s="301"/>
      <c r="BA153" s="301"/>
      <c r="BB153" s="330"/>
      <c r="BC153" s="297">
        <v>10</v>
      </c>
      <c r="BD153" s="301"/>
      <c r="BE153" s="300">
        <f t="shared" si="58"/>
        <v>6470.5</v>
      </c>
      <c r="BF153" s="297">
        <f>VLOOKUP(E153,[6]工资发放表!$D$1:$X$65536,21,0)</f>
        <v>44.11</v>
      </c>
      <c r="BG153" s="337">
        <f t="shared" si="56"/>
        <v>6416.39</v>
      </c>
      <c r="BH153" s="300">
        <f>IFERROR(VLOOKUP('12部门提供工资附表主表'!E153,工时对!A:E,5,0),0)</f>
        <v>40</v>
      </c>
      <c r="BI153" s="336">
        <f>VLOOKUP(E153,金蝶!D:AC,26,0)</f>
        <v>0</v>
      </c>
      <c r="BJ153" s="281">
        <f>VLOOKUP(E153,金蝶!D:S,16,0)</f>
        <v>6988</v>
      </c>
      <c r="BK153" s="281">
        <f t="shared" si="67"/>
        <v>0</v>
      </c>
      <c r="BL153" s="281">
        <f>VLOOKUP(E153,金蝶!D:Z,23,0)</f>
        <v>6416.39</v>
      </c>
      <c r="BM153" s="281">
        <f t="shared" si="68"/>
        <v>0</v>
      </c>
      <c r="BN153" s="281">
        <f>VLOOKUP(E153,金蝶!D:Z,17,0)</f>
        <v>0</v>
      </c>
      <c r="BO153" s="339">
        <f t="shared" si="69"/>
        <v>0</v>
      </c>
      <c r="BP153" s="281">
        <f>VLOOKUP(E153,金蝶!D:Z,18,0)</f>
        <v>517.5</v>
      </c>
      <c r="BQ153" s="531">
        <f t="shared" si="70"/>
        <v>0</v>
      </c>
      <c r="BR153" s="281">
        <f>VLOOKUP(E153,金蝶!D:Z,19,0)</f>
        <v>0</v>
      </c>
      <c r="BS153" s="340">
        <f t="shared" si="71"/>
        <v>0</v>
      </c>
      <c r="BT153" s="281">
        <f>VLOOKUP(E153,金蝶!D:Z,20,0)</f>
        <v>10</v>
      </c>
      <c r="BU153" s="281">
        <f t="shared" si="72"/>
        <v>0</v>
      </c>
      <c r="BV153" s="281">
        <f>VLOOKUP(E153,金蝶!D:Z,21,0)</f>
        <v>44.11</v>
      </c>
      <c r="BW153" s="339">
        <f t="shared" si="73"/>
        <v>0</v>
      </c>
      <c r="BX153" s="768">
        <f>IFERROR(VLOOKUP(G153,无加班费!A:B,2,0),0)</f>
        <v>0</v>
      </c>
    </row>
    <row r="154" spans="1:76" hidden="1">
      <c r="A154" s="516" t="s">
        <v>2066</v>
      </c>
      <c r="B154" s="285">
        <f t="shared" si="60"/>
        <v>0</v>
      </c>
      <c r="C154" s="286" t="str">
        <f>VLOOKUP(E154,员工信息4!C:D,2,0)</f>
        <v>胡燕华</v>
      </c>
      <c r="D154" s="102" t="str">
        <f t="shared" si="57"/>
        <v>一致</v>
      </c>
      <c r="E154" s="288" t="str">
        <f>INDEX(员工信息4!C:C,MATCH('12部门提供工资附表主表'!I154,员工信息4!F:F,0))</f>
        <v>6104</v>
      </c>
      <c r="F154" s="289" t="str">
        <f>IFERROR(VLOOKUP('12部门提供工资附表主表'!E154,员工信息4!C:G,5,0),"")</f>
        <v>线束车间</v>
      </c>
      <c r="G154" s="152" t="s">
        <v>1591</v>
      </c>
      <c r="H154" s="288" t="s">
        <v>1592</v>
      </c>
      <c r="I154" s="500" t="str">
        <f t="shared" si="66"/>
        <v>胡燕华702</v>
      </c>
      <c r="J154" s="289" t="s">
        <v>745</v>
      </c>
      <c r="K154" s="301"/>
      <c r="L154" s="301"/>
      <c r="M154" s="302">
        <v>30.56</v>
      </c>
      <c r="N154" s="302"/>
      <c r="O154" s="302"/>
      <c r="P154" s="302">
        <v>166.884816753927</v>
      </c>
      <c r="Q154" s="303">
        <f t="shared" si="55"/>
        <v>5100.0000000000091</v>
      </c>
      <c r="R154" s="302"/>
      <c r="S154" s="316">
        <f t="shared" si="54"/>
        <v>5100.0000000000091</v>
      </c>
      <c r="T154" s="301"/>
      <c r="U154" s="313">
        <f t="shared" si="61"/>
        <v>0</v>
      </c>
      <c r="V154" s="313"/>
      <c r="W154" s="301"/>
      <c r="X154" s="301"/>
      <c r="Y154" s="314">
        <f t="shared" si="59"/>
        <v>5100.0000000000091</v>
      </c>
      <c r="Z154" s="314"/>
      <c r="AA154" s="301"/>
      <c r="AB154" s="301"/>
      <c r="AC154" s="325">
        <f t="shared" si="62"/>
        <v>0</v>
      </c>
      <c r="AD154" s="302">
        <v>100</v>
      </c>
      <c r="AE154" s="302"/>
      <c r="AF154" s="302"/>
      <c r="AG154" s="302"/>
      <c r="AH154" s="302"/>
      <c r="AI154" s="302"/>
      <c r="AJ154" s="302"/>
      <c r="AK154" s="302"/>
      <c r="AL154" s="302"/>
      <c r="AM154" s="302">
        <v>0</v>
      </c>
      <c r="AN154" s="302"/>
      <c r="AO154" s="302"/>
      <c r="AP154" s="302"/>
      <c r="AQ154" s="302"/>
      <c r="AR154" s="302"/>
      <c r="AS154" s="299"/>
      <c r="AT154" s="299">
        <f t="shared" si="63"/>
        <v>0</v>
      </c>
      <c r="AU154" s="303">
        <f t="shared" si="64"/>
        <v>100</v>
      </c>
      <c r="AV154" s="329">
        <f t="shared" si="65"/>
        <v>5200.0000000000091</v>
      </c>
      <c r="AW154" s="297">
        <v>30</v>
      </c>
      <c r="AX154" s="297">
        <v>517.5</v>
      </c>
      <c r="AY154" s="301"/>
      <c r="AZ154" s="301"/>
      <c r="BA154" s="301"/>
      <c r="BB154" s="330"/>
      <c r="BC154" s="297">
        <v>10</v>
      </c>
      <c r="BD154" s="301"/>
      <c r="BE154" s="300">
        <f t="shared" si="58"/>
        <v>4682.5000000000091</v>
      </c>
      <c r="BF154" s="297">
        <f>VLOOKUP(E154,[6]工资发放表!$D$1:$X$65536,21,0)</f>
        <v>0</v>
      </c>
      <c r="BG154" s="337">
        <f t="shared" si="56"/>
        <v>4702.5000000000091</v>
      </c>
      <c r="BH154" s="300">
        <f>IFERROR(VLOOKUP('12部门提供工资附表主表'!E154,工时对!A:E,5,0),0)</f>
        <v>30.56</v>
      </c>
      <c r="BI154" s="336">
        <f>VLOOKUP(E154,金蝶!D:AC,26,0)</f>
        <v>9.0949470177292824E-12</v>
      </c>
      <c r="BJ154" s="281">
        <f>VLOOKUP(E154,金蝶!D:S,16,0)</f>
        <v>5200</v>
      </c>
      <c r="BK154" s="281">
        <f t="shared" si="67"/>
        <v>9.0949470177292824E-12</v>
      </c>
      <c r="BL154" s="281">
        <f>VLOOKUP(E154,金蝶!D:Z,23,0)</f>
        <v>4702.5</v>
      </c>
      <c r="BM154" s="281">
        <f t="shared" si="68"/>
        <v>9.0949470177292824E-12</v>
      </c>
      <c r="BN154" s="281">
        <f>VLOOKUP(E154,金蝶!D:Z,17,0)</f>
        <v>30</v>
      </c>
      <c r="BO154" s="339">
        <f t="shared" si="69"/>
        <v>0</v>
      </c>
      <c r="BP154" s="281">
        <f>VLOOKUP(E154,金蝶!D:Z,18,0)</f>
        <v>517.5</v>
      </c>
      <c r="BQ154" s="531">
        <f t="shared" si="70"/>
        <v>0</v>
      </c>
      <c r="BR154" s="281">
        <f>VLOOKUP(E154,金蝶!D:Z,19,0)</f>
        <v>0</v>
      </c>
      <c r="BS154" s="340">
        <f t="shared" si="71"/>
        <v>0</v>
      </c>
      <c r="BT154" s="281">
        <f>VLOOKUP(E154,金蝶!D:Z,20,0)</f>
        <v>10</v>
      </c>
      <c r="BU154" s="281">
        <f t="shared" si="72"/>
        <v>0</v>
      </c>
      <c r="BV154" s="281">
        <f>VLOOKUP(E154,金蝶!D:Z,21,0)</f>
        <v>0</v>
      </c>
      <c r="BW154" s="339">
        <f t="shared" si="73"/>
        <v>0</v>
      </c>
      <c r="BX154" s="768">
        <f>IFERROR(VLOOKUP(G154,无加班费!A:B,2,0),0)</f>
        <v>0</v>
      </c>
    </row>
    <row r="155" spans="1:76" hidden="1">
      <c r="A155" s="516" t="s">
        <v>2014</v>
      </c>
      <c r="B155" s="285">
        <f t="shared" si="60"/>
        <v>0</v>
      </c>
      <c r="C155" s="286" t="str">
        <f>VLOOKUP(E155,员工信息4!C:D,2,0)</f>
        <v>胡金红</v>
      </c>
      <c r="D155" s="102" t="str">
        <f t="shared" si="57"/>
        <v>一致</v>
      </c>
      <c r="E155" s="288" t="str">
        <f>INDEX(员工信息4!C:C,MATCH('12部门提供工资附表主表'!I155,员工信息4!F:F,0))</f>
        <v>6112</v>
      </c>
      <c r="F155" s="289" t="str">
        <f>IFERROR(VLOOKUP('12部门提供工资附表主表'!E155,员工信息4!C:G,5,0),"")</f>
        <v>线束车间</v>
      </c>
      <c r="G155" s="152" t="s">
        <v>1611</v>
      </c>
      <c r="H155" s="288" t="s">
        <v>1612</v>
      </c>
      <c r="I155" s="500" t="str">
        <f t="shared" si="66"/>
        <v>胡金红707</v>
      </c>
      <c r="J155" s="289" t="s">
        <v>745</v>
      </c>
      <c r="K155" s="301"/>
      <c r="L155" s="301"/>
      <c r="M155" s="302">
        <v>40.75</v>
      </c>
      <c r="N155" s="302"/>
      <c r="O155" s="302"/>
      <c r="P155" s="302">
        <v>164.11533742331301</v>
      </c>
      <c r="Q155" s="303">
        <f t="shared" si="55"/>
        <v>6687.7000000000053</v>
      </c>
      <c r="R155" s="302"/>
      <c r="S155" s="316">
        <f t="shared" si="54"/>
        <v>6687.7000000000053</v>
      </c>
      <c r="T155" s="301"/>
      <c r="U155" s="313">
        <f t="shared" si="61"/>
        <v>0</v>
      </c>
      <c r="V155" s="313"/>
      <c r="W155" s="301"/>
      <c r="X155" s="301"/>
      <c r="Y155" s="314">
        <f t="shared" si="59"/>
        <v>6687.7000000000053</v>
      </c>
      <c r="Z155" s="314"/>
      <c r="AA155" s="301"/>
      <c r="AB155" s="301"/>
      <c r="AC155" s="325">
        <f t="shared" si="62"/>
        <v>0</v>
      </c>
      <c r="AD155" s="302">
        <v>80</v>
      </c>
      <c r="AE155" s="302"/>
      <c r="AF155" s="302"/>
      <c r="AG155" s="302"/>
      <c r="AH155" s="302"/>
      <c r="AI155" s="302"/>
      <c r="AJ155" s="302"/>
      <c r="AK155" s="302"/>
      <c r="AL155" s="302"/>
      <c r="AM155" s="302">
        <v>200</v>
      </c>
      <c r="AN155" s="302"/>
      <c r="AO155" s="302"/>
      <c r="AP155" s="302"/>
      <c r="AQ155" s="302"/>
      <c r="AR155" s="302"/>
      <c r="AS155" s="299"/>
      <c r="AT155" s="299">
        <f t="shared" si="63"/>
        <v>0</v>
      </c>
      <c r="AU155" s="303">
        <f t="shared" si="64"/>
        <v>280</v>
      </c>
      <c r="AV155" s="329">
        <f t="shared" si="65"/>
        <v>6967.7000000000053</v>
      </c>
      <c r="AW155" s="297"/>
      <c r="AX155" s="297">
        <v>517.5</v>
      </c>
      <c r="AY155" s="301"/>
      <c r="AZ155" s="301"/>
      <c r="BA155" s="301"/>
      <c r="BB155" s="330"/>
      <c r="BC155" s="297"/>
      <c r="BD155" s="301"/>
      <c r="BE155" s="300">
        <f t="shared" si="58"/>
        <v>6450.2000000000053</v>
      </c>
      <c r="BF155" s="297">
        <f>VLOOKUP(E155,[6]工资发放表!$D$1:$X$65536,21,0)</f>
        <v>6.3</v>
      </c>
      <c r="BG155" s="337">
        <f t="shared" si="56"/>
        <v>6443.9000000000051</v>
      </c>
      <c r="BH155" s="300">
        <f>IFERROR(VLOOKUP('12部门提供工资附表主表'!E155,工时对!A:E,5,0),0)</f>
        <v>40.75</v>
      </c>
      <c r="BI155" s="336">
        <f>VLOOKUP(E155,金蝶!D:AC,26,0)</f>
        <v>0</v>
      </c>
      <c r="BJ155" s="281">
        <f>VLOOKUP(E155,金蝶!D:S,16,0)</f>
        <v>6967.7</v>
      </c>
      <c r="BK155" s="281">
        <f t="shared" si="67"/>
        <v>0</v>
      </c>
      <c r="BL155" s="281">
        <f>VLOOKUP(E155,金蝶!D:Z,23,0)</f>
        <v>6443.9</v>
      </c>
      <c r="BM155" s="281">
        <f t="shared" si="68"/>
        <v>0</v>
      </c>
      <c r="BN155" s="281">
        <f>VLOOKUP(E155,金蝶!D:Z,17,0)</f>
        <v>0</v>
      </c>
      <c r="BO155" s="339">
        <f t="shared" si="69"/>
        <v>0</v>
      </c>
      <c r="BP155" s="281">
        <f>VLOOKUP(E155,金蝶!D:Z,18,0)</f>
        <v>517.5</v>
      </c>
      <c r="BQ155" s="531">
        <f t="shared" si="70"/>
        <v>0</v>
      </c>
      <c r="BR155" s="281">
        <f>VLOOKUP(E155,金蝶!D:Z,19,0)</f>
        <v>0</v>
      </c>
      <c r="BS155" s="340">
        <f t="shared" si="71"/>
        <v>0</v>
      </c>
      <c r="BT155" s="281">
        <f>VLOOKUP(E155,金蝶!D:Z,20,0)</f>
        <v>0</v>
      </c>
      <c r="BU155" s="281">
        <f t="shared" si="72"/>
        <v>0</v>
      </c>
      <c r="BV155" s="281">
        <f>VLOOKUP(E155,金蝶!D:Z,21,0)</f>
        <v>6.3</v>
      </c>
      <c r="BW155" s="339">
        <f t="shared" si="73"/>
        <v>0</v>
      </c>
      <c r="BX155" s="768">
        <f>IFERROR(VLOOKUP(G155,无加班费!A:B,2,0),0)</f>
        <v>0</v>
      </c>
    </row>
    <row r="156" spans="1:76" hidden="1">
      <c r="A156" s="516" t="s">
        <v>2728</v>
      </c>
      <c r="B156" s="285">
        <f t="shared" si="60"/>
        <v>0</v>
      </c>
      <c r="C156" s="286" t="str">
        <f>VLOOKUP(E156,员工信息4!C:D,2,0)</f>
        <v>耿三平</v>
      </c>
      <c r="D156" s="102" t="str">
        <f t="shared" si="57"/>
        <v>一致</v>
      </c>
      <c r="E156" s="288" t="str">
        <f>INDEX(员工信息4!C:C,MATCH('12部门提供工资附表主表'!I156,员工信息4!F:F,0))</f>
        <v>8345</v>
      </c>
      <c r="F156" s="289" t="str">
        <f>IFERROR(VLOOKUP('12部门提供工资附表主表'!E156,员工信息4!C:G,5,0),"")</f>
        <v>线束车间</v>
      </c>
      <c r="G156" s="152" t="s">
        <v>1641</v>
      </c>
      <c r="H156" s="288" t="s">
        <v>1642</v>
      </c>
      <c r="I156" s="500" t="str">
        <f t="shared" si="66"/>
        <v>耿三平738</v>
      </c>
      <c r="J156" s="289" t="s">
        <v>745</v>
      </c>
      <c r="K156" s="301"/>
      <c r="L156" s="301"/>
      <c r="M156" s="302">
        <v>33.69</v>
      </c>
      <c r="N156" s="302"/>
      <c r="O156" s="302"/>
      <c r="P156" s="302">
        <v>160.28495102404301</v>
      </c>
      <c r="Q156" s="303">
        <f t="shared" si="55"/>
        <v>5400.0000000000091</v>
      </c>
      <c r="R156" s="302"/>
      <c r="S156" s="316">
        <f t="shared" si="54"/>
        <v>5400.0000000000091</v>
      </c>
      <c r="T156" s="301"/>
      <c r="U156" s="313">
        <f t="shared" si="61"/>
        <v>0</v>
      </c>
      <c r="V156" s="313"/>
      <c r="W156" s="301"/>
      <c r="X156" s="301"/>
      <c r="Y156" s="314">
        <f t="shared" si="59"/>
        <v>5400.0000000000091</v>
      </c>
      <c r="Z156" s="314"/>
      <c r="AA156" s="301"/>
      <c r="AB156" s="301"/>
      <c r="AC156" s="325">
        <f t="shared" si="62"/>
        <v>0</v>
      </c>
      <c r="AD156" s="302">
        <v>20</v>
      </c>
      <c r="AE156" s="302"/>
      <c r="AF156" s="302"/>
      <c r="AG156" s="302"/>
      <c r="AH156" s="302"/>
      <c r="AI156" s="302"/>
      <c r="AJ156" s="302"/>
      <c r="AK156" s="302"/>
      <c r="AL156" s="302"/>
      <c r="AM156" s="302">
        <v>200</v>
      </c>
      <c r="AN156" s="302"/>
      <c r="AO156" s="302"/>
      <c r="AP156" s="302"/>
      <c r="AQ156" s="302"/>
      <c r="AR156" s="302"/>
      <c r="AS156" s="299"/>
      <c r="AT156" s="299">
        <f t="shared" si="63"/>
        <v>0</v>
      </c>
      <c r="AU156" s="303">
        <f t="shared" si="64"/>
        <v>220</v>
      </c>
      <c r="AV156" s="329">
        <f t="shared" si="65"/>
        <v>5620.0000000000091</v>
      </c>
      <c r="AW156" s="297"/>
      <c r="AX156" s="297">
        <v>517.5</v>
      </c>
      <c r="AY156" s="301"/>
      <c r="AZ156" s="301"/>
      <c r="BA156" s="301"/>
      <c r="BB156" s="330"/>
      <c r="BC156" s="297"/>
      <c r="BD156" s="301"/>
      <c r="BE156" s="300">
        <f t="shared" si="58"/>
        <v>5102.5000000000091</v>
      </c>
      <c r="BF156" s="297">
        <f>VLOOKUP(E156,[6]工资发放表!$D$1:$X$65536,21,0)</f>
        <v>0</v>
      </c>
      <c r="BG156" s="337">
        <f t="shared" si="56"/>
        <v>5102.5000000000091</v>
      </c>
      <c r="BH156" s="300">
        <f>IFERROR(VLOOKUP('12部门提供工资附表主表'!E156,工时对!A:E,5,0),0)</f>
        <v>33.69</v>
      </c>
      <c r="BI156" s="336">
        <f>VLOOKUP(E156,金蝶!D:AC,26,0)</f>
        <v>9.0949470177292824E-12</v>
      </c>
      <c r="BJ156" s="281">
        <f>VLOOKUP(E156,金蝶!D:S,16,0)</f>
        <v>5620</v>
      </c>
      <c r="BK156" s="281">
        <f t="shared" si="67"/>
        <v>9.0949470177292824E-12</v>
      </c>
      <c r="BL156" s="281">
        <f>VLOOKUP(E156,金蝶!D:Z,23,0)</f>
        <v>5102.5</v>
      </c>
      <c r="BM156" s="281">
        <f t="shared" si="68"/>
        <v>9.0949470177292824E-12</v>
      </c>
      <c r="BN156" s="281">
        <f>VLOOKUP(E156,金蝶!D:Z,17,0)</f>
        <v>0</v>
      </c>
      <c r="BO156" s="339">
        <f t="shared" si="69"/>
        <v>0</v>
      </c>
      <c r="BP156" s="281">
        <f>VLOOKUP(E156,金蝶!D:Z,18,0)</f>
        <v>517.5</v>
      </c>
      <c r="BQ156" s="531">
        <f t="shared" si="70"/>
        <v>0</v>
      </c>
      <c r="BR156" s="281">
        <f>VLOOKUP(E156,金蝶!D:Z,19,0)</f>
        <v>0</v>
      </c>
      <c r="BS156" s="340">
        <f t="shared" si="71"/>
        <v>0</v>
      </c>
      <c r="BT156" s="281">
        <f>VLOOKUP(E156,金蝶!D:Z,20,0)</f>
        <v>0</v>
      </c>
      <c r="BU156" s="281">
        <f t="shared" si="72"/>
        <v>0</v>
      </c>
      <c r="BV156" s="281">
        <f>VLOOKUP(E156,金蝶!D:Z,21,0)</f>
        <v>0</v>
      </c>
      <c r="BW156" s="339">
        <f t="shared" si="73"/>
        <v>0</v>
      </c>
      <c r="BX156" s="768">
        <f>IFERROR(VLOOKUP(G156,无加班费!A:B,2,0),0)</f>
        <v>0</v>
      </c>
    </row>
    <row r="157" spans="1:76" hidden="1">
      <c r="A157" s="516" t="s">
        <v>963</v>
      </c>
      <c r="B157" s="285">
        <f t="shared" si="60"/>
        <v>0</v>
      </c>
      <c r="C157" s="286" t="str">
        <f>VLOOKUP(E157,员工信息4!C:D,2,0)</f>
        <v>朱红红</v>
      </c>
      <c r="D157" s="102" t="str">
        <f t="shared" si="57"/>
        <v>一致</v>
      </c>
      <c r="E157" s="288" t="str">
        <f>INDEX(员工信息4!C:C,MATCH('12部门提供工资附表主表'!I157,员工信息4!F:F,0))</f>
        <v>8354</v>
      </c>
      <c r="F157" s="289" t="str">
        <f>IFERROR(VLOOKUP('12部门提供工资附表主表'!E157,员工信息4!C:G,5,0),"")</f>
        <v>线束车间</v>
      </c>
      <c r="G157" s="152" t="s">
        <v>1646</v>
      </c>
      <c r="H157" s="288" t="s">
        <v>1647</v>
      </c>
      <c r="I157" s="500" t="str">
        <f t="shared" si="66"/>
        <v>朱红红742</v>
      </c>
      <c r="J157" s="289" t="s">
        <v>745</v>
      </c>
      <c r="K157" s="301"/>
      <c r="L157" s="301"/>
      <c r="M157" s="302">
        <v>39.630000000000003</v>
      </c>
      <c r="N157" s="302"/>
      <c r="O157" s="302"/>
      <c r="P157" s="302">
        <v>165.63209689629099</v>
      </c>
      <c r="Q157" s="303">
        <f t="shared" si="55"/>
        <v>6564.0000000000127</v>
      </c>
      <c r="R157" s="302"/>
      <c r="S157" s="316">
        <f t="shared" si="54"/>
        <v>6564.0000000000127</v>
      </c>
      <c r="T157" s="301"/>
      <c r="U157" s="313">
        <f t="shared" si="61"/>
        <v>0</v>
      </c>
      <c r="V157" s="313"/>
      <c r="W157" s="301"/>
      <c r="X157" s="301"/>
      <c r="Y157" s="314">
        <f t="shared" si="59"/>
        <v>6564.0000000000127</v>
      </c>
      <c r="Z157" s="314"/>
      <c r="AA157" s="301"/>
      <c r="AB157" s="301"/>
      <c r="AC157" s="325">
        <f t="shared" si="62"/>
        <v>0</v>
      </c>
      <c r="AD157" s="302">
        <v>20</v>
      </c>
      <c r="AE157" s="302"/>
      <c r="AF157" s="302"/>
      <c r="AG157" s="302"/>
      <c r="AH157" s="302"/>
      <c r="AI157" s="302"/>
      <c r="AJ157" s="302"/>
      <c r="AK157" s="302"/>
      <c r="AL157" s="302"/>
      <c r="AM157" s="302">
        <v>100</v>
      </c>
      <c r="AN157" s="302"/>
      <c r="AO157" s="302"/>
      <c r="AP157" s="302">
        <v>24</v>
      </c>
      <c r="AQ157" s="302"/>
      <c r="AR157" s="302"/>
      <c r="AS157" s="299"/>
      <c r="AT157" s="299">
        <f t="shared" si="63"/>
        <v>24</v>
      </c>
      <c r="AU157" s="303">
        <f t="shared" si="64"/>
        <v>120</v>
      </c>
      <c r="AV157" s="329">
        <f t="shared" si="65"/>
        <v>6660.0000000000127</v>
      </c>
      <c r="AW157" s="297"/>
      <c r="AX157" s="297">
        <v>517.5</v>
      </c>
      <c r="AY157" s="301"/>
      <c r="AZ157" s="301"/>
      <c r="BA157" s="301"/>
      <c r="BB157" s="330"/>
      <c r="BC157" s="297"/>
      <c r="BD157" s="301"/>
      <c r="BE157" s="300">
        <f t="shared" si="58"/>
        <v>6142.5000000000127</v>
      </c>
      <c r="BF157" s="297">
        <f>VLOOKUP(E157,[6]工资发放表!$D$1:$X$65536,21,0)</f>
        <v>0</v>
      </c>
      <c r="BG157" s="337">
        <f t="shared" si="56"/>
        <v>6142.5000000000127</v>
      </c>
      <c r="BH157" s="300">
        <f>IFERROR(VLOOKUP('12部门提供工资附表主表'!E157,工时对!A:E,5,0),0)</f>
        <v>39.630000000000003</v>
      </c>
      <c r="BI157" s="336">
        <f>VLOOKUP(E157,金蝶!D:AC,26,0)</f>
        <v>1.2732925824820995E-11</v>
      </c>
      <c r="BJ157" s="281">
        <f>VLOOKUP(E157,金蝶!D:S,16,0)</f>
        <v>6660</v>
      </c>
      <c r="BK157" s="281">
        <f t="shared" si="67"/>
        <v>1.2732925824820995E-11</v>
      </c>
      <c r="BL157" s="281">
        <f>VLOOKUP(E157,金蝶!D:Z,23,0)</f>
        <v>6142.5</v>
      </c>
      <c r="BM157" s="281">
        <f t="shared" si="68"/>
        <v>1.2732925824820995E-11</v>
      </c>
      <c r="BN157" s="281">
        <f>VLOOKUP(E157,金蝶!D:Z,17,0)</f>
        <v>0</v>
      </c>
      <c r="BO157" s="339">
        <f t="shared" si="69"/>
        <v>0</v>
      </c>
      <c r="BP157" s="281">
        <f>VLOOKUP(E157,金蝶!D:Z,18,0)</f>
        <v>517.5</v>
      </c>
      <c r="BQ157" s="531">
        <f t="shared" si="70"/>
        <v>0</v>
      </c>
      <c r="BR157" s="281">
        <f>VLOOKUP(E157,金蝶!D:Z,19,0)</f>
        <v>0</v>
      </c>
      <c r="BS157" s="340">
        <f t="shared" si="71"/>
        <v>0</v>
      </c>
      <c r="BT157" s="281">
        <f>VLOOKUP(E157,金蝶!D:Z,20,0)</f>
        <v>0</v>
      </c>
      <c r="BU157" s="281">
        <f t="shared" si="72"/>
        <v>0</v>
      </c>
      <c r="BV157" s="281">
        <f>VLOOKUP(E157,金蝶!D:Z,21,0)</f>
        <v>0</v>
      </c>
      <c r="BW157" s="339">
        <f t="shared" si="73"/>
        <v>0</v>
      </c>
      <c r="BX157" s="768">
        <f>IFERROR(VLOOKUP(G157,无加班费!A:B,2,0),0)</f>
        <v>0</v>
      </c>
    </row>
    <row r="158" spans="1:76" hidden="1">
      <c r="A158" s="516" t="s">
        <v>2973</v>
      </c>
      <c r="B158" s="285">
        <f t="shared" si="60"/>
        <v>0</v>
      </c>
      <c r="C158" s="286" t="str">
        <f>VLOOKUP(E158,员工信息4!C:D,2,0)</f>
        <v>赵丽峰</v>
      </c>
      <c r="D158" s="102" t="str">
        <f t="shared" si="57"/>
        <v>一致</v>
      </c>
      <c r="E158" s="288" t="str">
        <f>INDEX(员工信息4!C:C,MATCH('12部门提供工资附表主表'!I158,员工信息4!F:F,0))</f>
        <v>9943</v>
      </c>
      <c r="F158" s="289" t="str">
        <f>IFERROR(VLOOKUP('12部门提供工资附表主表'!E158,员工信息4!C:G,5,0),"")</f>
        <v>线束车间</v>
      </c>
      <c r="G158" s="152" t="s">
        <v>3574</v>
      </c>
      <c r="H158" s="288" t="s">
        <v>3575</v>
      </c>
      <c r="I158" s="500" t="str">
        <f t="shared" si="66"/>
        <v>赵丽峰748</v>
      </c>
      <c r="J158" s="289" t="s">
        <v>745</v>
      </c>
      <c r="K158" s="301"/>
      <c r="L158" s="301"/>
      <c r="M158" s="302">
        <v>4</v>
      </c>
      <c r="N158" s="302"/>
      <c r="O158" s="302"/>
      <c r="P158" s="302">
        <v>125</v>
      </c>
      <c r="Q158" s="303">
        <f t="shared" si="55"/>
        <v>500</v>
      </c>
      <c r="R158" s="302"/>
      <c r="S158" s="316">
        <f t="shared" si="54"/>
        <v>500</v>
      </c>
      <c r="T158" s="301"/>
      <c r="U158" s="313">
        <f t="shared" si="61"/>
        <v>0</v>
      </c>
      <c r="V158" s="313"/>
      <c r="W158" s="301"/>
      <c r="X158" s="301"/>
      <c r="Y158" s="314">
        <f t="shared" si="59"/>
        <v>500</v>
      </c>
      <c r="Z158" s="314"/>
      <c r="AA158" s="301"/>
      <c r="AB158" s="301"/>
      <c r="AC158" s="325">
        <f t="shared" si="62"/>
        <v>0</v>
      </c>
      <c r="AD158" s="302">
        <v>0</v>
      </c>
      <c r="AE158" s="302"/>
      <c r="AF158" s="302"/>
      <c r="AG158" s="302"/>
      <c r="AH158" s="302"/>
      <c r="AI158" s="302"/>
      <c r="AJ158" s="302"/>
      <c r="AK158" s="302"/>
      <c r="AL158" s="302"/>
      <c r="AM158" s="302">
        <v>0</v>
      </c>
      <c r="AN158" s="302"/>
      <c r="AO158" s="302"/>
      <c r="AP158" s="302"/>
      <c r="AQ158" s="302"/>
      <c r="AR158" s="302"/>
      <c r="AS158" s="299"/>
      <c r="AT158" s="299">
        <f t="shared" si="63"/>
        <v>0</v>
      </c>
      <c r="AU158" s="303">
        <f t="shared" si="64"/>
        <v>0</v>
      </c>
      <c r="AV158" s="329">
        <f t="shared" si="65"/>
        <v>500</v>
      </c>
      <c r="AW158" s="297"/>
      <c r="AX158" s="297"/>
      <c r="AY158" s="301"/>
      <c r="AZ158" s="301"/>
      <c r="BA158" s="301"/>
      <c r="BB158" s="330"/>
      <c r="BC158" s="297"/>
      <c r="BD158" s="301"/>
      <c r="BE158" s="300">
        <f t="shared" si="58"/>
        <v>500</v>
      </c>
      <c r="BF158" s="297">
        <f>VLOOKUP(E158,[6]工资发放表!$D$1:$X$65536,21,0)</f>
        <v>0</v>
      </c>
      <c r="BG158" s="337">
        <f t="shared" si="56"/>
        <v>500</v>
      </c>
      <c r="BH158" s="300">
        <f>IFERROR(VLOOKUP('12部门提供工资附表主表'!E158,工时对!A:E,5,0),0)</f>
        <v>4</v>
      </c>
      <c r="BI158" s="336">
        <f>VLOOKUP(E158,金蝶!D:AC,26,0)</f>
        <v>0</v>
      </c>
      <c r="BJ158" s="281">
        <f>VLOOKUP(E158,金蝶!D:S,16,0)</f>
        <v>500</v>
      </c>
      <c r="BK158" s="281">
        <f t="shared" si="67"/>
        <v>0</v>
      </c>
      <c r="BL158" s="281">
        <f>VLOOKUP(E158,金蝶!D:Z,23,0)</f>
        <v>500</v>
      </c>
      <c r="BM158" s="281">
        <f t="shared" si="68"/>
        <v>0</v>
      </c>
      <c r="BN158" s="281">
        <f>VLOOKUP(E158,金蝶!D:Z,17,0)</f>
        <v>0</v>
      </c>
      <c r="BO158" s="339">
        <f t="shared" si="69"/>
        <v>0</v>
      </c>
      <c r="BP158" s="281">
        <f>VLOOKUP(E158,金蝶!D:Z,18,0)</f>
        <v>0</v>
      </c>
      <c r="BQ158" s="531">
        <f t="shared" si="70"/>
        <v>0</v>
      </c>
      <c r="BR158" s="281">
        <f>VLOOKUP(E158,金蝶!D:Z,19,0)</f>
        <v>0</v>
      </c>
      <c r="BS158" s="340">
        <f t="shared" si="71"/>
        <v>0</v>
      </c>
      <c r="BT158" s="281">
        <f>VLOOKUP(E158,金蝶!D:Z,20,0)</f>
        <v>0</v>
      </c>
      <c r="BU158" s="281">
        <f t="shared" si="72"/>
        <v>0</v>
      </c>
      <c r="BV158" s="281">
        <f>VLOOKUP(E158,金蝶!D:Z,21,0)</f>
        <v>0</v>
      </c>
      <c r="BW158" s="339">
        <f t="shared" si="73"/>
        <v>0</v>
      </c>
      <c r="BX158" s="768">
        <f>IFERROR(VLOOKUP(G158,无加班费!A:B,2,0),0)</f>
        <v>0</v>
      </c>
    </row>
    <row r="159" spans="1:76" hidden="1">
      <c r="A159" s="516" t="s">
        <v>119</v>
      </c>
      <c r="B159" s="285">
        <f t="shared" si="60"/>
        <v>0</v>
      </c>
      <c r="C159" s="286" t="str">
        <f>VLOOKUP(E159,员工信息4!C:D,2,0)</f>
        <v>汪同党</v>
      </c>
      <c r="D159" s="102" t="str">
        <f t="shared" si="57"/>
        <v>一致</v>
      </c>
      <c r="E159" s="288" t="str">
        <f>INDEX(员工信息4!C:C,MATCH('12部门提供工资附表主表'!I159,员工信息4!F:F,0))</f>
        <v>8214</v>
      </c>
      <c r="F159" s="289" t="str">
        <f>IFERROR(VLOOKUP('12部门提供工资附表主表'!E159,员工信息4!C:G,5,0),"")</f>
        <v>线束车间</v>
      </c>
      <c r="G159" s="152" t="s">
        <v>1621</v>
      </c>
      <c r="H159" s="288" t="s">
        <v>133</v>
      </c>
      <c r="I159" s="500" t="str">
        <f t="shared" si="66"/>
        <v>汪同党1004</v>
      </c>
      <c r="J159" s="289" t="s">
        <v>745</v>
      </c>
      <c r="K159" s="301"/>
      <c r="L159" s="301"/>
      <c r="M159" s="302">
        <v>38.94</v>
      </c>
      <c r="N159" s="302"/>
      <c r="O159" s="302"/>
      <c r="P159" s="302">
        <v>179.14740626605001</v>
      </c>
      <c r="Q159" s="303">
        <f t="shared" si="55"/>
        <v>6975.9999999999873</v>
      </c>
      <c r="R159" s="302"/>
      <c r="S159" s="316">
        <f t="shared" si="54"/>
        <v>6975.9999999999873</v>
      </c>
      <c r="T159" s="301"/>
      <c r="U159" s="313">
        <f t="shared" si="61"/>
        <v>0</v>
      </c>
      <c r="V159" s="313"/>
      <c r="W159" s="301"/>
      <c r="X159" s="301"/>
      <c r="Y159" s="314">
        <f t="shared" si="59"/>
        <v>6975.9999999999873</v>
      </c>
      <c r="Z159" s="314"/>
      <c r="AA159" s="301"/>
      <c r="AB159" s="301"/>
      <c r="AC159" s="325">
        <f t="shared" si="62"/>
        <v>0</v>
      </c>
      <c r="AD159" s="302">
        <v>60</v>
      </c>
      <c r="AE159" s="302"/>
      <c r="AF159" s="302"/>
      <c r="AG159" s="302"/>
      <c r="AH159" s="302"/>
      <c r="AI159" s="302"/>
      <c r="AJ159" s="302"/>
      <c r="AK159" s="302"/>
      <c r="AL159" s="302"/>
      <c r="AM159" s="302">
        <v>200</v>
      </c>
      <c r="AN159" s="302"/>
      <c r="AO159" s="302"/>
      <c r="AP159" s="302"/>
      <c r="AQ159" s="302"/>
      <c r="AR159" s="302"/>
      <c r="AS159" s="299"/>
      <c r="AT159" s="299">
        <f t="shared" si="63"/>
        <v>0</v>
      </c>
      <c r="AU159" s="303">
        <f t="shared" si="64"/>
        <v>260</v>
      </c>
      <c r="AV159" s="329">
        <f t="shared" si="65"/>
        <v>7235.9999999999873</v>
      </c>
      <c r="AW159" s="297"/>
      <c r="AX159" s="297">
        <v>517.5</v>
      </c>
      <c r="AY159" s="301"/>
      <c r="AZ159" s="301"/>
      <c r="BA159" s="301"/>
      <c r="BB159" s="330"/>
      <c r="BC159" s="297"/>
      <c r="BD159" s="301"/>
      <c r="BE159" s="300">
        <f t="shared" si="58"/>
        <v>6718.4999999999873</v>
      </c>
      <c r="BF159" s="297">
        <f>VLOOKUP(E159,[6]工资发放表!$D$1:$X$65536,21,0)</f>
        <v>51.56</v>
      </c>
      <c r="BG159" s="337">
        <f t="shared" si="56"/>
        <v>6666.9399999999869</v>
      </c>
      <c r="BH159" s="300">
        <f>IFERROR(VLOOKUP('12部门提供工资附表主表'!E159,工时对!A:E,5,0),0)</f>
        <v>38.94</v>
      </c>
      <c r="BI159" s="336">
        <f>VLOOKUP(E159,金蝶!D:AC,26,0)</f>
        <v>-1.2732925824820995E-11</v>
      </c>
      <c r="BJ159" s="281">
        <f>VLOOKUP(E159,金蝶!D:S,16,0)</f>
        <v>7236</v>
      </c>
      <c r="BK159" s="281">
        <f t="shared" si="67"/>
        <v>-1.2732925824820995E-11</v>
      </c>
      <c r="BL159" s="281">
        <f>VLOOKUP(E159,金蝶!D:Z,23,0)</f>
        <v>6666.94</v>
      </c>
      <c r="BM159" s="281">
        <f t="shared" si="68"/>
        <v>-1.2732925824820995E-11</v>
      </c>
      <c r="BN159" s="281">
        <f>VLOOKUP(E159,金蝶!D:Z,17,0)</f>
        <v>0</v>
      </c>
      <c r="BO159" s="339">
        <f t="shared" si="69"/>
        <v>0</v>
      </c>
      <c r="BP159" s="281">
        <f>VLOOKUP(E159,金蝶!D:Z,18,0)</f>
        <v>517.5</v>
      </c>
      <c r="BQ159" s="531">
        <f t="shared" si="70"/>
        <v>0</v>
      </c>
      <c r="BR159" s="281">
        <f>VLOOKUP(E159,金蝶!D:Z,19,0)</f>
        <v>0</v>
      </c>
      <c r="BS159" s="340">
        <f t="shared" si="71"/>
        <v>0</v>
      </c>
      <c r="BT159" s="281">
        <f>VLOOKUP(E159,金蝶!D:Z,20,0)</f>
        <v>0</v>
      </c>
      <c r="BU159" s="281">
        <f t="shared" si="72"/>
        <v>0</v>
      </c>
      <c r="BV159" s="281">
        <f>VLOOKUP(E159,金蝶!D:Z,21,0)</f>
        <v>51.56</v>
      </c>
      <c r="BW159" s="339">
        <f t="shared" si="73"/>
        <v>0</v>
      </c>
      <c r="BX159" s="768">
        <f>IFERROR(VLOOKUP(G159,无加班费!A:B,2,0),0)</f>
        <v>0</v>
      </c>
    </row>
    <row r="160" spans="1:76" hidden="1">
      <c r="A160" s="516" t="s">
        <v>3570</v>
      </c>
      <c r="B160" s="285">
        <f t="shared" si="60"/>
        <v>0</v>
      </c>
      <c r="C160" s="286" t="str">
        <f>VLOOKUP(E160,员工信息4!C:D,2,0)</f>
        <v>肖辉</v>
      </c>
      <c r="D160" s="102" t="str">
        <f t="shared" si="57"/>
        <v>一致</v>
      </c>
      <c r="E160" s="288" t="str">
        <f>INDEX(员工信息4!C:C,MATCH('12部门提供工资附表主表'!I160,员工信息4!F:F,0))</f>
        <v>8235</v>
      </c>
      <c r="F160" s="289" t="str">
        <f>IFERROR(VLOOKUP('12部门提供工资附表主表'!E160,员工信息4!C:G,5,0),"")</f>
        <v>科研部</v>
      </c>
      <c r="G160" s="152" t="s">
        <v>1349</v>
      </c>
      <c r="H160" s="288" t="s">
        <v>1350</v>
      </c>
      <c r="I160" s="500" t="str">
        <f t="shared" si="66"/>
        <v>肖辉357</v>
      </c>
      <c r="J160" s="322" t="s">
        <v>1293</v>
      </c>
      <c r="K160" s="301"/>
      <c r="L160" s="301"/>
      <c r="M160" s="302">
        <v>25.69</v>
      </c>
      <c r="N160" s="302">
        <f>M160-22</f>
        <v>3.6900000000000013</v>
      </c>
      <c r="O160" s="302"/>
      <c r="P160" s="302"/>
      <c r="Q160" s="303">
        <f t="shared" si="55"/>
        <v>0</v>
      </c>
      <c r="R160" s="302">
        <v>2480</v>
      </c>
      <c r="S160" s="316">
        <f t="shared" si="54"/>
        <v>2480</v>
      </c>
      <c r="T160" s="301"/>
      <c r="U160" s="313">
        <f t="shared" si="61"/>
        <v>0</v>
      </c>
      <c r="V160" s="313"/>
      <c r="W160" s="301">
        <v>7920</v>
      </c>
      <c r="X160" s="301">
        <v>1350</v>
      </c>
      <c r="Y160" s="314">
        <f t="shared" si="59"/>
        <v>11750</v>
      </c>
      <c r="Z160" s="314"/>
      <c r="AA160" s="301"/>
      <c r="AB160" s="301"/>
      <c r="AC160" s="325">
        <f t="shared" si="62"/>
        <v>0</v>
      </c>
      <c r="AD160" s="302">
        <v>40</v>
      </c>
      <c r="AE160" s="302"/>
      <c r="AF160" s="302">
        <v>100</v>
      </c>
      <c r="AG160" s="302"/>
      <c r="AH160" s="302"/>
      <c r="AI160" s="302"/>
      <c r="AJ160" s="302"/>
      <c r="AK160" s="302"/>
      <c r="AL160" s="302"/>
      <c r="AM160" s="302">
        <v>200</v>
      </c>
      <c r="AN160" s="302"/>
      <c r="AO160" s="302"/>
      <c r="AP160" s="302"/>
      <c r="AQ160" s="302"/>
      <c r="AR160" s="302"/>
      <c r="AS160" s="299"/>
      <c r="AT160" s="299">
        <f t="shared" si="63"/>
        <v>0</v>
      </c>
      <c r="AU160" s="303">
        <f t="shared" si="64"/>
        <v>340</v>
      </c>
      <c r="AV160" s="329">
        <f t="shared" si="65"/>
        <v>12090</v>
      </c>
      <c r="AW160" s="297"/>
      <c r="AX160" s="297">
        <v>517.5</v>
      </c>
      <c r="AY160" s="301"/>
      <c r="AZ160" s="301"/>
      <c r="BA160" s="301"/>
      <c r="BB160" s="330">
        <f>VLOOKUP(E160,公积金!A:D,4,0)</f>
        <v>254</v>
      </c>
      <c r="BC160" s="297"/>
      <c r="BD160" s="301"/>
      <c r="BE160" s="300">
        <f t="shared" si="58"/>
        <v>11318.5</v>
      </c>
      <c r="BF160" s="297">
        <f>VLOOKUP(E160,[6]工资发放表!$D$1:$X$65536,21,0)</f>
        <v>189.56</v>
      </c>
      <c r="BG160" s="337">
        <f t="shared" si="56"/>
        <v>11128.94</v>
      </c>
      <c r="BH160" s="300">
        <f>IFERROR(VLOOKUP('12部门提供工资附表主表'!E160,工时对!A:E,5,0),0)</f>
        <v>25.69</v>
      </c>
      <c r="BI160" s="336">
        <f>VLOOKUP(E160,金蝶!D:AC,26,0)</f>
        <v>0</v>
      </c>
      <c r="BJ160" s="281">
        <f>VLOOKUP(E160,金蝶!D:S,16,0)</f>
        <v>12090</v>
      </c>
      <c r="BK160" s="281">
        <f t="shared" si="67"/>
        <v>0</v>
      </c>
      <c r="BL160" s="281">
        <f>VLOOKUP(E160,金蝶!D:Z,23,0)</f>
        <v>11128.94</v>
      </c>
      <c r="BM160" s="281">
        <f t="shared" si="68"/>
        <v>0</v>
      </c>
      <c r="BN160" s="281">
        <f>VLOOKUP(E160,金蝶!D:Z,17,0)</f>
        <v>0</v>
      </c>
      <c r="BO160" s="339">
        <f t="shared" si="69"/>
        <v>0</v>
      </c>
      <c r="BP160" s="281">
        <f>VLOOKUP(E160,金蝶!D:Z,18,0)</f>
        <v>517.5</v>
      </c>
      <c r="BQ160" s="531">
        <f t="shared" si="70"/>
        <v>0</v>
      </c>
      <c r="BR160" s="281">
        <f>VLOOKUP(E160,金蝶!D:Z,19,0)</f>
        <v>254</v>
      </c>
      <c r="BS160" s="340">
        <f t="shared" si="71"/>
        <v>0</v>
      </c>
      <c r="BT160" s="281">
        <f>VLOOKUP(E160,金蝶!D:Z,20,0)</f>
        <v>0</v>
      </c>
      <c r="BU160" s="281">
        <f t="shared" si="72"/>
        <v>0</v>
      </c>
      <c r="BV160" s="281">
        <f>VLOOKUP(E160,金蝶!D:Z,21,0)</f>
        <v>189.56</v>
      </c>
      <c r="BW160" s="339">
        <f t="shared" si="73"/>
        <v>0</v>
      </c>
      <c r="BX160" s="768" t="str">
        <f>IFERROR(VLOOKUP(G160,无加班费!A:B,2,0),0)</f>
        <v>无加班费</v>
      </c>
    </row>
    <row r="161" spans="1:76" hidden="1">
      <c r="A161" s="516" t="s">
        <v>2355</v>
      </c>
      <c r="B161" s="285">
        <f t="shared" si="60"/>
        <v>0</v>
      </c>
      <c r="C161" s="286" t="str">
        <f>VLOOKUP(E161,员工信息4!C:D,2,0)</f>
        <v>钱叶青</v>
      </c>
      <c r="D161" s="102" t="str">
        <f t="shared" si="57"/>
        <v>一致</v>
      </c>
      <c r="E161" s="288" t="str">
        <f>INDEX(员工信息4!C:C,MATCH('12部门提供工资附表主表'!I161,员工信息4!F:F,0))</f>
        <v>8224</v>
      </c>
      <c r="F161" s="289" t="str">
        <f>IFERROR(VLOOKUP('12部门提供工资附表主表'!E161,员工信息4!C:G,5,0),"")</f>
        <v>科研部</v>
      </c>
      <c r="G161" s="152" t="s">
        <v>1308</v>
      </c>
      <c r="H161" s="288" t="s">
        <v>1309</v>
      </c>
      <c r="I161" s="500" t="str">
        <f t="shared" si="66"/>
        <v>钱叶青253</v>
      </c>
      <c r="J161" s="322" t="s">
        <v>1293</v>
      </c>
      <c r="K161" s="301"/>
      <c r="L161" s="301"/>
      <c r="M161" s="302">
        <v>29.44</v>
      </c>
      <c r="N161" s="302">
        <f t="shared" ref="N161:N174" si="74">M161-22</f>
        <v>7.4400000000000013</v>
      </c>
      <c r="O161" s="302"/>
      <c r="P161" s="302"/>
      <c r="Q161" s="303">
        <f t="shared" si="55"/>
        <v>0</v>
      </c>
      <c r="R161" s="302">
        <v>2480</v>
      </c>
      <c r="S161" s="316">
        <f t="shared" si="54"/>
        <v>2480</v>
      </c>
      <c r="T161" s="301">
        <v>120</v>
      </c>
      <c r="U161" s="313">
        <f t="shared" si="61"/>
        <v>892.80000000000018</v>
      </c>
      <c r="V161" s="313"/>
      <c r="W161" s="301">
        <v>1820</v>
      </c>
      <c r="X161" s="301">
        <v>1140</v>
      </c>
      <c r="Y161" s="314">
        <f t="shared" si="59"/>
        <v>6332.8</v>
      </c>
      <c r="Z161" s="314"/>
      <c r="AA161" s="301"/>
      <c r="AB161" s="301"/>
      <c r="AC161" s="325">
        <f t="shared" si="62"/>
        <v>0</v>
      </c>
      <c r="AD161" s="302">
        <v>100</v>
      </c>
      <c r="AE161" s="302"/>
      <c r="AF161" s="302">
        <v>50</v>
      </c>
      <c r="AG161" s="302"/>
      <c r="AH161" s="302"/>
      <c r="AI161" s="302"/>
      <c r="AJ161" s="302"/>
      <c r="AK161" s="302"/>
      <c r="AL161" s="302"/>
      <c r="AM161" s="302">
        <v>200</v>
      </c>
      <c r="AN161" s="302"/>
      <c r="AO161" s="302"/>
      <c r="AP161" s="302"/>
      <c r="AQ161" s="302"/>
      <c r="AR161" s="302"/>
      <c r="AS161" s="299"/>
      <c r="AT161" s="299">
        <f t="shared" si="63"/>
        <v>0</v>
      </c>
      <c r="AU161" s="303">
        <f t="shared" si="64"/>
        <v>350</v>
      </c>
      <c r="AV161" s="329">
        <f t="shared" si="65"/>
        <v>6682.8</v>
      </c>
      <c r="AW161" s="297"/>
      <c r="AX161" s="297">
        <v>517.5</v>
      </c>
      <c r="AY161" s="301"/>
      <c r="AZ161" s="301"/>
      <c r="BA161" s="301"/>
      <c r="BB161" s="330">
        <f>VLOOKUP(E161,公积金!A:D,4,0)</f>
        <v>254</v>
      </c>
      <c r="BC161" s="297">
        <v>10</v>
      </c>
      <c r="BD161" s="301"/>
      <c r="BE161" s="300">
        <f t="shared" si="58"/>
        <v>5911.3</v>
      </c>
      <c r="BF161" s="297">
        <f>VLOOKUP(E161,[6]工资发放表!$D$1:$X$65536,21,0)</f>
        <v>0</v>
      </c>
      <c r="BG161" s="337">
        <f t="shared" si="56"/>
        <v>5901.3</v>
      </c>
      <c r="BH161" s="300">
        <f>IFERROR(VLOOKUP('12部门提供工资附表主表'!E161,工时对!A:E,5,0),0)</f>
        <v>29.44</v>
      </c>
      <c r="BI161" s="336">
        <f>VLOOKUP(E161,金蝶!D:AC,26,0)</f>
        <v>0</v>
      </c>
      <c r="BJ161" s="281">
        <f>VLOOKUP(E161,金蝶!D:S,16,0)</f>
        <v>6682.8</v>
      </c>
      <c r="BK161" s="281">
        <f t="shared" si="67"/>
        <v>0</v>
      </c>
      <c r="BL161" s="281">
        <f>VLOOKUP(E161,金蝶!D:Z,23,0)</f>
        <v>5901.3</v>
      </c>
      <c r="BM161" s="281">
        <f t="shared" si="68"/>
        <v>0</v>
      </c>
      <c r="BN161" s="281">
        <f>VLOOKUP(E161,金蝶!D:Z,17,0)</f>
        <v>0</v>
      </c>
      <c r="BO161" s="339">
        <f t="shared" si="69"/>
        <v>0</v>
      </c>
      <c r="BP161" s="281">
        <f>VLOOKUP(E161,金蝶!D:Z,18,0)</f>
        <v>517.5</v>
      </c>
      <c r="BQ161" s="531">
        <f t="shared" si="70"/>
        <v>0</v>
      </c>
      <c r="BR161" s="281">
        <f>VLOOKUP(E161,金蝶!D:Z,19,0)</f>
        <v>254</v>
      </c>
      <c r="BS161" s="340">
        <f t="shared" si="71"/>
        <v>0</v>
      </c>
      <c r="BT161" s="281">
        <f>VLOOKUP(E161,金蝶!D:Z,20,0)</f>
        <v>10</v>
      </c>
      <c r="BU161" s="281">
        <f t="shared" si="72"/>
        <v>0</v>
      </c>
      <c r="BV161" s="281">
        <f>VLOOKUP(E161,金蝶!D:Z,21,0)</f>
        <v>0</v>
      </c>
      <c r="BW161" s="339">
        <f t="shared" si="73"/>
        <v>0</v>
      </c>
      <c r="BX161" s="768">
        <f>IFERROR(VLOOKUP(G161,无加班费!A:B,2,0),0)</f>
        <v>0</v>
      </c>
    </row>
    <row r="162" spans="1:76" hidden="1">
      <c r="A162" s="516" t="s">
        <v>3480</v>
      </c>
      <c r="B162" s="285">
        <f t="shared" si="60"/>
        <v>0</v>
      </c>
      <c r="C162" s="286" t="str">
        <f>VLOOKUP(E162,员工信息4!C:D,2,0)</f>
        <v>傅红</v>
      </c>
      <c r="D162" s="102" t="str">
        <f t="shared" si="57"/>
        <v>一致</v>
      </c>
      <c r="E162" s="288" t="str">
        <f>INDEX(员工信息4!C:C,MATCH('12部门提供工资附表主表'!I162,员工信息4!F:F,0))</f>
        <v>8225</v>
      </c>
      <c r="F162" s="289" t="str">
        <f>IFERROR(VLOOKUP('12部门提供工资附表主表'!E162,员工信息4!C:G,5,0),"")</f>
        <v>科研部</v>
      </c>
      <c r="G162" s="152" t="s">
        <v>1313</v>
      </c>
      <c r="H162" s="288" t="s">
        <v>1314</v>
      </c>
      <c r="I162" s="500" t="str">
        <f t="shared" si="66"/>
        <v>傅红171</v>
      </c>
      <c r="J162" s="322" t="s">
        <v>1293</v>
      </c>
      <c r="K162" s="301"/>
      <c r="L162" s="301"/>
      <c r="M162" s="302">
        <v>23.13</v>
      </c>
      <c r="N162" s="302">
        <f t="shared" si="74"/>
        <v>1.129999999999999</v>
      </c>
      <c r="O162" s="302"/>
      <c r="P162" s="302"/>
      <c r="Q162" s="303">
        <f t="shared" si="55"/>
        <v>0</v>
      </c>
      <c r="R162" s="302">
        <v>2480</v>
      </c>
      <c r="S162" s="316">
        <f t="shared" si="54"/>
        <v>2480</v>
      </c>
      <c r="T162" s="301">
        <v>120</v>
      </c>
      <c r="U162" s="313">
        <f t="shared" si="61"/>
        <v>135.59999999999988</v>
      </c>
      <c r="V162" s="313"/>
      <c r="W162" s="301">
        <v>720</v>
      </c>
      <c r="X162" s="301">
        <v>950</v>
      </c>
      <c r="Y162" s="314">
        <f t="shared" si="59"/>
        <v>4285.6000000000004</v>
      </c>
      <c r="Z162" s="314"/>
      <c r="AA162" s="301"/>
      <c r="AB162" s="301"/>
      <c r="AC162" s="325">
        <f t="shared" si="62"/>
        <v>0</v>
      </c>
      <c r="AD162" s="302">
        <v>200</v>
      </c>
      <c r="AE162" s="302"/>
      <c r="AF162" s="302">
        <v>50</v>
      </c>
      <c r="AG162" s="302"/>
      <c r="AH162" s="302"/>
      <c r="AI162" s="302"/>
      <c r="AJ162" s="302"/>
      <c r="AK162" s="302"/>
      <c r="AL162" s="302"/>
      <c r="AM162" s="302">
        <v>200</v>
      </c>
      <c r="AN162" s="302"/>
      <c r="AO162" s="302"/>
      <c r="AP162" s="302"/>
      <c r="AQ162" s="302"/>
      <c r="AR162" s="302"/>
      <c r="AS162" s="299"/>
      <c r="AT162" s="299">
        <f t="shared" si="63"/>
        <v>0</v>
      </c>
      <c r="AU162" s="303">
        <f t="shared" si="64"/>
        <v>450</v>
      </c>
      <c r="AV162" s="329">
        <f t="shared" si="65"/>
        <v>4735.6000000000004</v>
      </c>
      <c r="AW162" s="297">
        <v>30</v>
      </c>
      <c r="AX162" s="297">
        <v>517.5</v>
      </c>
      <c r="AY162" s="301"/>
      <c r="AZ162" s="301"/>
      <c r="BA162" s="301"/>
      <c r="BB162" s="330">
        <f>VLOOKUP(E162,公积金!A:D,4,0)</f>
        <v>254</v>
      </c>
      <c r="BC162" s="297">
        <v>10</v>
      </c>
      <c r="BD162" s="301"/>
      <c r="BE162" s="300">
        <f t="shared" si="58"/>
        <v>3964.1000000000004</v>
      </c>
      <c r="BF162" s="297">
        <f>VLOOKUP(E162,[6]工资发放表!$D$1:$X$65536,21,0)</f>
        <v>0</v>
      </c>
      <c r="BG162" s="337">
        <f t="shared" si="56"/>
        <v>3984.1000000000004</v>
      </c>
      <c r="BH162" s="300">
        <f>IFERROR(VLOOKUP('12部门提供工资附表主表'!E162,工时对!A:E,5,0),0)</f>
        <v>23.13</v>
      </c>
      <c r="BI162" s="336">
        <f>VLOOKUP(E162,金蝶!D:AC,26,0)</f>
        <v>0</v>
      </c>
      <c r="BJ162" s="281">
        <f>VLOOKUP(E162,金蝶!D:S,16,0)</f>
        <v>4735.6000000000004</v>
      </c>
      <c r="BK162" s="281">
        <f t="shared" si="67"/>
        <v>0</v>
      </c>
      <c r="BL162" s="281">
        <f>VLOOKUP(E162,金蝶!D:Z,23,0)</f>
        <v>3984.1</v>
      </c>
      <c r="BM162" s="281">
        <f t="shared" si="68"/>
        <v>0</v>
      </c>
      <c r="BN162" s="281">
        <f>VLOOKUP(E162,金蝶!D:Z,17,0)</f>
        <v>30</v>
      </c>
      <c r="BO162" s="339">
        <f t="shared" si="69"/>
        <v>0</v>
      </c>
      <c r="BP162" s="281">
        <f>VLOOKUP(E162,金蝶!D:Z,18,0)</f>
        <v>517.5</v>
      </c>
      <c r="BQ162" s="531">
        <f t="shared" si="70"/>
        <v>0</v>
      </c>
      <c r="BR162" s="281">
        <f>VLOOKUP(E162,金蝶!D:Z,19,0)</f>
        <v>254</v>
      </c>
      <c r="BS162" s="340">
        <f t="shared" si="71"/>
        <v>0</v>
      </c>
      <c r="BT162" s="281">
        <f>VLOOKUP(E162,金蝶!D:Z,20,0)</f>
        <v>10</v>
      </c>
      <c r="BU162" s="281">
        <f t="shared" si="72"/>
        <v>0</v>
      </c>
      <c r="BV162" s="281">
        <f>VLOOKUP(E162,金蝶!D:Z,21,0)</f>
        <v>0</v>
      </c>
      <c r="BW162" s="339">
        <f t="shared" si="73"/>
        <v>0</v>
      </c>
      <c r="BX162" s="768">
        <f>IFERROR(VLOOKUP(G162,无加班费!A:B,2,0),0)</f>
        <v>0</v>
      </c>
    </row>
    <row r="163" spans="1:76" hidden="1">
      <c r="A163" s="516" t="s">
        <v>2522</v>
      </c>
      <c r="B163" s="285">
        <f t="shared" si="60"/>
        <v>0</v>
      </c>
      <c r="C163" s="286" t="str">
        <f>VLOOKUP(E163,员工信息4!C:D,2,0)</f>
        <v>张锦瑛</v>
      </c>
      <c r="D163" s="102" t="str">
        <f t="shared" si="57"/>
        <v>一致</v>
      </c>
      <c r="E163" s="288" t="str">
        <f>INDEX(员工信息4!C:C,MATCH('12部门提供工资附表主表'!I163,员工信息4!F:F,0))</f>
        <v>8229</v>
      </c>
      <c r="F163" s="289" t="str">
        <f>IFERROR(VLOOKUP('12部门提供工资附表主表'!E163,员工信息4!C:G,5,0),"")</f>
        <v>科研部</v>
      </c>
      <c r="G163" s="152" t="s">
        <v>1333</v>
      </c>
      <c r="H163" s="288" t="s">
        <v>1334</v>
      </c>
      <c r="I163" s="500" t="str">
        <f t="shared" si="66"/>
        <v>张锦瑛360</v>
      </c>
      <c r="J163" s="322" t="s">
        <v>1293</v>
      </c>
      <c r="K163" s="301"/>
      <c r="L163" s="301"/>
      <c r="M163" s="302">
        <v>22.44</v>
      </c>
      <c r="N163" s="302">
        <f t="shared" si="74"/>
        <v>0.44000000000000128</v>
      </c>
      <c r="O163" s="302"/>
      <c r="P163" s="302"/>
      <c r="Q163" s="303">
        <f t="shared" si="55"/>
        <v>0</v>
      </c>
      <c r="R163" s="302">
        <v>2480</v>
      </c>
      <c r="S163" s="316">
        <f t="shared" si="54"/>
        <v>2480</v>
      </c>
      <c r="T163" s="301">
        <v>120</v>
      </c>
      <c r="U163" s="313">
        <f t="shared" si="61"/>
        <v>52.800000000000153</v>
      </c>
      <c r="V163" s="313"/>
      <c r="W163" s="301">
        <v>440</v>
      </c>
      <c r="X163" s="301">
        <v>931</v>
      </c>
      <c r="Y163" s="314">
        <f t="shared" si="59"/>
        <v>3903.8</v>
      </c>
      <c r="Z163" s="314"/>
      <c r="AA163" s="301"/>
      <c r="AB163" s="301"/>
      <c r="AC163" s="325">
        <f t="shared" si="62"/>
        <v>0</v>
      </c>
      <c r="AD163" s="302">
        <v>140</v>
      </c>
      <c r="AE163" s="302"/>
      <c r="AF163" s="302">
        <v>50</v>
      </c>
      <c r="AG163" s="302"/>
      <c r="AH163" s="302"/>
      <c r="AI163" s="302"/>
      <c r="AJ163" s="302"/>
      <c r="AK163" s="302"/>
      <c r="AL163" s="302"/>
      <c r="AM163" s="302">
        <v>200</v>
      </c>
      <c r="AN163" s="302"/>
      <c r="AO163" s="302"/>
      <c r="AP163" s="302"/>
      <c r="AQ163" s="302"/>
      <c r="AR163" s="302"/>
      <c r="AS163" s="299"/>
      <c r="AT163" s="299">
        <f t="shared" si="63"/>
        <v>0</v>
      </c>
      <c r="AU163" s="303">
        <f t="shared" si="64"/>
        <v>390</v>
      </c>
      <c r="AV163" s="329">
        <f t="shared" si="65"/>
        <v>4293.8</v>
      </c>
      <c r="AW163" s="297">
        <v>30</v>
      </c>
      <c r="AX163" s="297">
        <v>517.5</v>
      </c>
      <c r="AY163" s="301"/>
      <c r="AZ163" s="301"/>
      <c r="BA163" s="301"/>
      <c r="BB163" s="330">
        <f>VLOOKUP(E163,公积金!A:D,4,0)</f>
        <v>254</v>
      </c>
      <c r="BC163" s="297">
        <v>10</v>
      </c>
      <c r="BD163" s="301"/>
      <c r="BE163" s="300">
        <f t="shared" si="58"/>
        <v>3522.3</v>
      </c>
      <c r="BF163" s="297">
        <f>VLOOKUP(E163,[6]工资发放表!$D$1:$X$65536,21,0)</f>
        <v>0</v>
      </c>
      <c r="BG163" s="337">
        <f t="shared" si="56"/>
        <v>3542.3</v>
      </c>
      <c r="BH163" s="300">
        <f>IFERROR(VLOOKUP('12部门提供工资附表主表'!E163,工时对!A:E,5,0),0)</f>
        <v>22.44</v>
      </c>
      <c r="BI163" s="336">
        <f>VLOOKUP(E163,金蝶!D:AC,26,0)</f>
        <v>0</v>
      </c>
      <c r="BJ163" s="281">
        <f>VLOOKUP(E163,金蝶!D:S,16,0)</f>
        <v>4293.8</v>
      </c>
      <c r="BK163" s="281">
        <f t="shared" si="67"/>
        <v>0</v>
      </c>
      <c r="BL163" s="281">
        <f>VLOOKUP(E163,金蝶!D:Z,23,0)</f>
        <v>3542.3</v>
      </c>
      <c r="BM163" s="281">
        <f t="shared" si="68"/>
        <v>0</v>
      </c>
      <c r="BN163" s="281">
        <f>VLOOKUP(E163,金蝶!D:Z,17,0)</f>
        <v>30</v>
      </c>
      <c r="BO163" s="339">
        <f t="shared" si="69"/>
        <v>0</v>
      </c>
      <c r="BP163" s="281">
        <f>VLOOKUP(E163,金蝶!D:Z,18,0)</f>
        <v>517.5</v>
      </c>
      <c r="BQ163" s="531">
        <f t="shared" si="70"/>
        <v>0</v>
      </c>
      <c r="BR163" s="281">
        <f>VLOOKUP(E163,金蝶!D:Z,19,0)</f>
        <v>254</v>
      </c>
      <c r="BS163" s="340">
        <f t="shared" si="71"/>
        <v>0</v>
      </c>
      <c r="BT163" s="281">
        <f>VLOOKUP(E163,金蝶!D:Z,20,0)</f>
        <v>10</v>
      </c>
      <c r="BU163" s="281">
        <f t="shared" si="72"/>
        <v>0</v>
      </c>
      <c r="BV163" s="281">
        <f>VLOOKUP(E163,金蝶!D:Z,21,0)</f>
        <v>0</v>
      </c>
      <c r="BW163" s="339">
        <f t="shared" si="73"/>
        <v>0</v>
      </c>
      <c r="BX163" s="768">
        <f>IFERROR(VLOOKUP(G163,无加班费!A:B,2,0),0)</f>
        <v>0</v>
      </c>
    </row>
    <row r="164" spans="1:76">
      <c r="A164" s="516" t="s">
        <v>4749</v>
      </c>
      <c r="B164" s="285">
        <f t="shared" si="60"/>
        <v>-3.0000000000000009</v>
      </c>
      <c r="C164" s="286" t="str">
        <f>VLOOKUP(E164,员工信息4!C:D,2,0)</f>
        <v>任凯凯</v>
      </c>
      <c r="D164" s="102" t="str">
        <f t="shared" si="57"/>
        <v>一致</v>
      </c>
      <c r="E164" s="288" t="str">
        <f>INDEX(员工信息4!C:C,MATCH('12部门提供工资附表主表'!I164,员工信息4!F:F,0))</f>
        <v>8230</v>
      </c>
      <c r="F164" s="289" t="str">
        <f>IFERROR(VLOOKUP('12部门提供工资附表主表'!E164,员工信息4!C:G,5,0),"")</f>
        <v>科研部</v>
      </c>
      <c r="G164" s="152" t="s">
        <v>1338</v>
      </c>
      <c r="H164" s="288" t="s">
        <v>1339</v>
      </c>
      <c r="I164" s="500" t="str">
        <f t="shared" si="66"/>
        <v>任凯凯127</v>
      </c>
      <c r="J164" s="322" t="s">
        <v>1293</v>
      </c>
      <c r="K164" s="301"/>
      <c r="L164" s="301"/>
      <c r="M164" s="302">
        <f>8.38</f>
        <v>8.3800000000000008</v>
      </c>
      <c r="N164" s="549">
        <f t="shared" si="74"/>
        <v>-13.62</v>
      </c>
      <c r="O164" s="302"/>
      <c r="P164" s="302"/>
      <c r="Q164" s="303">
        <f t="shared" si="55"/>
        <v>0</v>
      </c>
      <c r="R164" s="302">
        <v>2480</v>
      </c>
      <c r="S164" s="316">
        <f t="shared" ref="S164:S223" si="75">Q164+R164</f>
        <v>2480</v>
      </c>
      <c r="T164" s="301"/>
      <c r="U164" s="313">
        <f t="shared" si="61"/>
        <v>0</v>
      </c>
      <c r="V164" s="313"/>
      <c r="W164" s="301">
        <v>870</v>
      </c>
      <c r="X164" s="301">
        <v>1000</v>
      </c>
      <c r="Y164" s="314">
        <f t="shared" si="59"/>
        <v>4350</v>
      </c>
      <c r="Z164" s="314"/>
      <c r="AA164" s="301"/>
      <c r="AB164" s="301"/>
      <c r="AC164" s="325">
        <f t="shared" si="62"/>
        <v>0</v>
      </c>
      <c r="AD164" s="302">
        <v>200</v>
      </c>
      <c r="AE164" s="302"/>
      <c r="AF164" s="302"/>
      <c r="AG164" s="302"/>
      <c r="AH164" s="302"/>
      <c r="AI164" s="302"/>
      <c r="AJ164" s="302"/>
      <c r="AK164" s="302"/>
      <c r="AL164" s="302"/>
      <c r="AM164" s="302">
        <v>0</v>
      </c>
      <c r="AN164" s="302"/>
      <c r="AO164" s="302"/>
      <c r="AP164" s="302"/>
      <c r="AQ164" s="302"/>
      <c r="AR164" s="302">
        <v>2693.04545454545</v>
      </c>
      <c r="AS164" s="299"/>
      <c r="AT164" s="299">
        <f t="shared" si="63"/>
        <v>2693.04545454545</v>
      </c>
      <c r="AU164" s="303">
        <f t="shared" si="64"/>
        <v>200</v>
      </c>
      <c r="AV164" s="329">
        <f t="shared" si="65"/>
        <v>1856.95454545455</v>
      </c>
      <c r="AW164" s="297"/>
      <c r="AX164" s="297"/>
      <c r="AY164" s="301"/>
      <c r="AZ164" s="301"/>
      <c r="BA164" s="301"/>
      <c r="BB164" s="330"/>
      <c r="BC164" s="297"/>
      <c r="BD164" s="301"/>
      <c r="BE164" s="300">
        <f t="shared" si="58"/>
        <v>1856.95454545455</v>
      </c>
      <c r="BF164" s="297">
        <f>VLOOKUP(E164,[6]工资发放表!$D$1:$X$65536,21,0)</f>
        <v>0</v>
      </c>
      <c r="BG164" s="337">
        <f t="shared" si="56"/>
        <v>1856.95454545455</v>
      </c>
      <c r="BH164" s="300">
        <f>IFERROR(VLOOKUP('12部门提供工资附表主表'!E164,工时对!A:E,5,0),0)</f>
        <v>5.38</v>
      </c>
      <c r="BI164" s="336">
        <f>VLOOKUP(E164,金蝶!D:AC,26,0)</f>
        <v>4.5454545499978849E-3</v>
      </c>
      <c r="BJ164" s="281">
        <f>VLOOKUP(E164,金蝶!D:S,16,0)</f>
        <v>1856.95</v>
      </c>
      <c r="BK164" s="281">
        <f t="shared" si="67"/>
        <v>4.5454545499978849E-3</v>
      </c>
      <c r="BL164" s="281">
        <f>VLOOKUP(E164,金蝶!D:Z,23,0)</f>
        <v>1856.95</v>
      </c>
      <c r="BM164" s="281">
        <f t="shared" si="68"/>
        <v>4.5454545499978849E-3</v>
      </c>
      <c r="BN164" s="281">
        <f>VLOOKUP(E164,金蝶!D:Z,17,0)</f>
        <v>0</v>
      </c>
      <c r="BO164" s="339">
        <f t="shared" si="69"/>
        <v>0</v>
      </c>
      <c r="BP164" s="281">
        <f>VLOOKUP(E164,金蝶!D:Z,18,0)</f>
        <v>0</v>
      </c>
      <c r="BQ164" s="531">
        <f t="shared" si="70"/>
        <v>0</v>
      </c>
      <c r="BR164" s="281">
        <f>VLOOKUP(E164,金蝶!D:Z,19,0)</f>
        <v>0</v>
      </c>
      <c r="BS164" s="340">
        <f t="shared" si="71"/>
        <v>0</v>
      </c>
      <c r="BT164" s="281">
        <f>VLOOKUP(E164,金蝶!D:Z,20,0)</f>
        <v>0</v>
      </c>
      <c r="BU164" s="281">
        <f t="shared" si="72"/>
        <v>0</v>
      </c>
      <c r="BV164" s="281">
        <f>VLOOKUP(E164,金蝶!D:Z,21,0)</f>
        <v>0</v>
      </c>
      <c r="BW164" s="339">
        <f t="shared" si="73"/>
        <v>0</v>
      </c>
      <c r="BX164" s="768">
        <f>IFERROR(VLOOKUP(G164,无加班费!A:B,2,0),0)</f>
        <v>0</v>
      </c>
    </row>
    <row r="165" spans="1:76" hidden="1">
      <c r="A165" s="516" t="s">
        <v>3490</v>
      </c>
      <c r="B165" s="285">
        <f t="shared" si="60"/>
        <v>0</v>
      </c>
      <c r="C165" s="286" t="str">
        <f>VLOOKUP(E165,员工信息4!C:D,2,0)</f>
        <v>黄运阳</v>
      </c>
      <c r="D165" s="102" t="str">
        <f t="shared" si="57"/>
        <v>一致</v>
      </c>
      <c r="E165" s="288" t="str">
        <f>INDEX(员工信息4!C:C,MATCH('12部门提供工资附表主表'!I165,员工信息4!F:F,0))</f>
        <v>8236</v>
      </c>
      <c r="F165" s="289" t="str">
        <f>IFERROR(VLOOKUP('12部门提供工资附表主表'!E165,员工信息4!C:G,5,0),"")</f>
        <v>科研部</v>
      </c>
      <c r="G165" s="152" t="s">
        <v>1355</v>
      </c>
      <c r="H165" s="288" t="s">
        <v>1356</v>
      </c>
      <c r="I165" s="500" t="str">
        <f t="shared" si="66"/>
        <v>黄运阳569</v>
      </c>
      <c r="J165" s="322" t="s">
        <v>1293</v>
      </c>
      <c r="K165" s="301"/>
      <c r="L165" s="301"/>
      <c r="M165" s="302">
        <v>24.94</v>
      </c>
      <c r="N165" s="302">
        <f t="shared" si="74"/>
        <v>2.9400000000000013</v>
      </c>
      <c r="O165" s="302"/>
      <c r="P165" s="302"/>
      <c r="Q165" s="303">
        <f t="shared" si="55"/>
        <v>0</v>
      </c>
      <c r="R165" s="302">
        <v>2480</v>
      </c>
      <c r="S165" s="316">
        <f t="shared" si="75"/>
        <v>2480</v>
      </c>
      <c r="T165" s="301"/>
      <c r="U165" s="313">
        <f t="shared" si="61"/>
        <v>0</v>
      </c>
      <c r="V165" s="313"/>
      <c r="W165" s="301">
        <v>5970</v>
      </c>
      <c r="X165" s="301">
        <v>1425</v>
      </c>
      <c r="Y165" s="314">
        <f t="shared" si="59"/>
        <v>9875</v>
      </c>
      <c r="Z165" s="314"/>
      <c r="AA165" s="301"/>
      <c r="AB165" s="301"/>
      <c r="AC165" s="325">
        <f t="shared" si="62"/>
        <v>0</v>
      </c>
      <c r="AD165" s="302">
        <v>40</v>
      </c>
      <c r="AE165" s="302"/>
      <c r="AF165" s="302">
        <v>50</v>
      </c>
      <c r="AG165" s="302"/>
      <c r="AH165" s="302"/>
      <c r="AI165" s="302"/>
      <c r="AJ165" s="302"/>
      <c r="AK165" s="302"/>
      <c r="AL165" s="302"/>
      <c r="AM165" s="302">
        <v>200</v>
      </c>
      <c r="AN165" s="302"/>
      <c r="AO165" s="302"/>
      <c r="AP165" s="302"/>
      <c r="AQ165" s="302"/>
      <c r="AR165" s="302"/>
      <c r="AS165" s="299"/>
      <c r="AT165" s="299">
        <f t="shared" si="63"/>
        <v>0</v>
      </c>
      <c r="AU165" s="303">
        <f t="shared" si="64"/>
        <v>290</v>
      </c>
      <c r="AV165" s="329">
        <f t="shared" si="65"/>
        <v>10165</v>
      </c>
      <c r="AW165" s="297"/>
      <c r="AX165" s="297">
        <v>517.5</v>
      </c>
      <c r="AY165" s="301"/>
      <c r="AZ165" s="301"/>
      <c r="BA165" s="301"/>
      <c r="BB165" s="330">
        <f>VLOOKUP(E165,公积金!A:D,4,0)</f>
        <v>254</v>
      </c>
      <c r="BC165" s="297"/>
      <c r="BD165" s="301"/>
      <c r="BE165" s="300">
        <f t="shared" si="58"/>
        <v>9393.5</v>
      </c>
      <c r="BF165" s="297">
        <f>VLOOKUP(E165,[6]工资发放表!$D$1:$X$65536,21,0)</f>
        <v>101.8</v>
      </c>
      <c r="BG165" s="337">
        <f t="shared" si="56"/>
        <v>9291.7000000000007</v>
      </c>
      <c r="BH165" s="300">
        <f>IFERROR(VLOOKUP('12部门提供工资附表主表'!E165,工时对!A:E,5,0),0)</f>
        <v>24.94</v>
      </c>
      <c r="BI165" s="336">
        <f>VLOOKUP(E165,金蝶!D:AC,26,0)</f>
        <v>0</v>
      </c>
      <c r="BJ165" s="281">
        <f>VLOOKUP(E165,金蝶!D:S,16,0)</f>
        <v>10165</v>
      </c>
      <c r="BK165" s="281">
        <f t="shared" si="67"/>
        <v>0</v>
      </c>
      <c r="BL165" s="281">
        <f>VLOOKUP(E165,金蝶!D:Z,23,0)</f>
        <v>9291.7000000000007</v>
      </c>
      <c r="BM165" s="281">
        <f t="shared" si="68"/>
        <v>0</v>
      </c>
      <c r="BN165" s="281">
        <f>VLOOKUP(E165,金蝶!D:Z,17,0)</f>
        <v>0</v>
      </c>
      <c r="BO165" s="339">
        <f t="shared" si="69"/>
        <v>0</v>
      </c>
      <c r="BP165" s="281">
        <f>VLOOKUP(E165,金蝶!D:Z,18,0)</f>
        <v>517.5</v>
      </c>
      <c r="BQ165" s="531">
        <f t="shared" si="70"/>
        <v>0</v>
      </c>
      <c r="BR165" s="281">
        <f>VLOOKUP(E165,金蝶!D:Z,19,0)</f>
        <v>254</v>
      </c>
      <c r="BS165" s="340">
        <f t="shared" si="71"/>
        <v>0</v>
      </c>
      <c r="BT165" s="281">
        <f>VLOOKUP(E165,金蝶!D:Z,20,0)</f>
        <v>0</v>
      </c>
      <c r="BU165" s="281">
        <f t="shared" si="72"/>
        <v>0</v>
      </c>
      <c r="BV165" s="281">
        <f>VLOOKUP(E165,金蝶!D:Z,21,0)</f>
        <v>101.8</v>
      </c>
      <c r="BW165" s="339">
        <f t="shared" si="73"/>
        <v>0</v>
      </c>
      <c r="BX165" s="768" t="str">
        <f>IFERROR(VLOOKUP(G165,无加班费!A:B,2,0),0)</f>
        <v>无加班费</v>
      </c>
    </row>
    <row r="166" spans="1:76" hidden="1">
      <c r="A166" s="516" t="s">
        <v>1897</v>
      </c>
      <c r="B166" s="285">
        <f t="shared" si="60"/>
        <v>0</v>
      </c>
      <c r="C166" s="286" t="str">
        <f>VLOOKUP(E166,员工信息4!C:D,2,0)</f>
        <v>魏钢</v>
      </c>
      <c r="D166" s="102" t="str">
        <f t="shared" si="57"/>
        <v>一致</v>
      </c>
      <c r="E166" s="288" t="str">
        <f>INDEX(员工信息4!C:C,MATCH('12部门提供工资附表主表'!I166,员工信息4!F:F,0))</f>
        <v>8202</v>
      </c>
      <c r="F166" s="289" t="str">
        <f>IFERROR(VLOOKUP('12部门提供工资附表主表'!E166,员工信息4!C:G,5,0),"")</f>
        <v>科研部</v>
      </c>
      <c r="G166" s="152" t="s">
        <v>1291</v>
      </c>
      <c r="H166" s="288" t="s">
        <v>1292</v>
      </c>
      <c r="I166" s="500" t="str">
        <f t="shared" si="66"/>
        <v>魏钢530</v>
      </c>
      <c r="J166" s="322" t="s">
        <v>1293</v>
      </c>
      <c r="K166" s="301"/>
      <c r="L166" s="301"/>
      <c r="M166" s="302">
        <v>29.5</v>
      </c>
      <c r="N166" s="302">
        <f t="shared" si="74"/>
        <v>7.5</v>
      </c>
      <c r="O166" s="302"/>
      <c r="P166" s="302"/>
      <c r="Q166" s="303">
        <f t="shared" si="55"/>
        <v>0</v>
      </c>
      <c r="R166" s="302">
        <v>2480</v>
      </c>
      <c r="S166" s="316">
        <f t="shared" si="75"/>
        <v>2480</v>
      </c>
      <c r="T166" s="301">
        <v>120</v>
      </c>
      <c r="U166" s="313">
        <f t="shared" si="61"/>
        <v>900</v>
      </c>
      <c r="V166" s="313"/>
      <c r="W166" s="301">
        <v>440</v>
      </c>
      <c r="X166" s="301">
        <v>741</v>
      </c>
      <c r="Y166" s="314">
        <f t="shared" si="59"/>
        <v>4561</v>
      </c>
      <c r="Z166" s="314"/>
      <c r="AA166" s="301"/>
      <c r="AB166" s="301"/>
      <c r="AC166" s="325">
        <f t="shared" si="62"/>
        <v>0</v>
      </c>
      <c r="AD166" s="302">
        <v>140</v>
      </c>
      <c r="AE166" s="302"/>
      <c r="AF166" s="302"/>
      <c r="AG166" s="302"/>
      <c r="AH166" s="302"/>
      <c r="AI166" s="302"/>
      <c r="AJ166" s="302"/>
      <c r="AK166" s="302"/>
      <c r="AL166" s="302"/>
      <c r="AM166" s="302">
        <v>200</v>
      </c>
      <c r="AN166" s="302"/>
      <c r="AO166" s="302"/>
      <c r="AP166" s="302"/>
      <c r="AQ166" s="302"/>
      <c r="AR166" s="302"/>
      <c r="AS166" s="299"/>
      <c r="AT166" s="299">
        <f t="shared" si="63"/>
        <v>0</v>
      </c>
      <c r="AU166" s="303">
        <f t="shared" si="64"/>
        <v>340</v>
      </c>
      <c r="AV166" s="329">
        <f t="shared" si="65"/>
        <v>4901</v>
      </c>
      <c r="AW166" s="297"/>
      <c r="AX166" s="297">
        <v>517.5</v>
      </c>
      <c r="AY166" s="301"/>
      <c r="AZ166" s="301"/>
      <c r="BA166" s="301"/>
      <c r="BB166" s="330"/>
      <c r="BC166" s="297">
        <v>10</v>
      </c>
      <c r="BD166" s="301"/>
      <c r="BE166" s="300">
        <f t="shared" si="58"/>
        <v>4383.5</v>
      </c>
      <c r="BF166" s="297">
        <f>VLOOKUP(E166,[6]工资发放表!$D$1:$X$65536,21,0)</f>
        <v>0</v>
      </c>
      <c r="BG166" s="337">
        <f t="shared" si="56"/>
        <v>4373.5</v>
      </c>
      <c r="BH166" s="300">
        <f>IFERROR(VLOOKUP('12部门提供工资附表主表'!E166,工时对!A:E,5,0),0)</f>
        <v>29.5</v>
      </c>
      <c r="BI166" s="336">
        <f>VLOOKUP(E166,金蝶!D:AC,26,0)</f>
        <v>0</v>
      </c>
      <c r="BJ166" s="281">
        <f>VLOOKUP(E166,金蝶!D:S,16,0)</f>
        <v>4901</v>
      </c>
      <c r="BK166" s="281">
        <f t="shared" si="67"/>
        <v>0</v>
      </c>
      <c r="BL166" s="281">
        <f>VLOOKUP(E166,金蝶!D:Z,23,0)</f>
        <v>4373.5</v>
      </c>
      <c r="BM166" s="281">
        <f t="shared" si="68"/>
        <v>0</v>
      </c>
      <c r="BN166" s="281">
        <f>VLOOKUP(E166,金蝶!D:Z,17,0)</f>
        <v>0</v>
      </c>
      <c r="BO166" s="339">
        <f t="shared" si="69"/>
        <v>0</v>
      </c>
      <c r="BP166" s="281">
        <f>VLOOKUP(E166,金蝶!D:Z,18,0)</f>
        <v>517.5</v>
      </c>
      <c r="BQ166" s="531">
        <f t="shared" si="70"/>
        <v>0</v>
      </c>
      <c r="BR166" s="281">
        <f>VLOOKUP(E166,金蝶!D:Z,19,0)</f>
        <v>0</v>
      </c>
      <c r="BS166" s="340">
        <f t="shared" si="71"/>
        <v>0</v>
      </c>
      <c r="BT166" s="281">
        <f>VLOOKUP(E166,金蝶!D:Z,20,0)</f>
        <v>10</v>
      </c>
      <c r="BU166" s="281">
        <f t="shared" si="72"/>
        <v>0</v>
      </c>
      <c r="BV166" s="281">
        <f>VLOOKUP(E166,金蝶!D:Z,21,0)</f>
        <v>0</v>
      </c>
      <c r="BW166" s="339">
        <f t="shared" si="73"/>
        <v>0</v>
      </c>
      <c r="BX166" s="768">
        <f>IFERROR(VLOOKUP(G166,无加班费!A:B,2,0),0)</f>
        <v>0</v>
      </c>
    </row>
    <row r="167" spans="1:76" hidden="1">
      <c r="A167" s="516" t="s">
        <v>2656</v>
      </c>
      <c r="B167" s="285">
        <f t="shared" si="60"/>
        <v>0</v>
      </c>
      <c r="C167" s="286" t="str">
        <f>VLOOKUP(E167,员工信息4!C:D,2,0)</f>
        <v>颜雪春</v>
      </c>
      <c r="D167" s="102" t="str">
        <f t="shared" si="57"/>
        <v>一致</v>
      </c>
      <c r="E167" s="288" t="str">
        <f>INDEX(员工信息4!C:C,MATCH('12部门提供工资附表主表'!I167,员工信息4!F:F,0))</f>
        <v>8640</v>
      </c>
      <c r="F167" s="289" t="str">
        <f>IFERROR(VLOOKUP('12部门提供工资附表主表'!E167,员工信息4!C:G,5,0),"")</f>
        <v>科研部</v>
      </c>
      <c r="G167" s="152" t="s">
        <v>2454</v>
      </c>
      <c r="H167" s="288" t="s">
        <v>2455</v>
      </c>
      <c r="I167" s="500" t="str">
        <f t="shared" si="66"/>
        <v>颜雪春120</v>
      </c>
      <c r="J167" s="322" t="s">
        <v>1293</v>
      </c>
      <c r="K167" s="301"/>
      <c r="L167" s="301"/>
      <c r="M167" s="302">
        <v>23.88</v>
      </c>
      <c r="N167" s="302">
        <f t="shared" si="74"/>
        <v>1.879999999999999</v>
      </c>
      <c r="O167" s="302"/>
      <c r="P167" s="302"/>
      <c r="Q167" s="303">
        <f t="shared" ref="Q167:Q227" si="76">IF(O167&gt;0,O167,M167*P167)</f>
        <v>0</v>
      </c>
      <c r="R167" s="302">
        <v>2480</v>
      </c>
      <c r="S167" s="316">
        <f t="shared" si="75"/>
        <v>2480</v>
      </c>
      <c r="T167" s="301">
        <v>120</v>
      </c>
      <c r="U167" s="313">
        <f t="shared" si="61"/>
        <v>225.59999999999988</v>
      </c>
      <c r="V167" s="313"/>
      <c r="W167" s="301">
        <v>3420</v>
      </c>
      <c r="X167" s="301">
        <v>900</v>
      </c>
      <c r="Y167" s="314">
        <f t="shared" si="59"/>
        <v>7025.6</v>
      </c>
      <c r="Z167" s="314"/>
      <c r="AA167" s="301"/>
      <c r="AB167" s="301"/>
      <c r="AC167" s="325">
        <f t="shared" si="62"/>
        <v>0</v>
      </c>
      <c r="AD167" s="302">
        <v>0</v>
      </c>
      <c r="AE167" s="302"/>
      <c r="AF167" s="302">
        <v>100</v>
      </c>
      <c r="AG167" s="302"/>
      <c r="AH167" s="302"/>
      <c r="AI167" s="302"/>
      <c r="AJ167" s="302"/>
      <c r="AK167" s="302"/>
      <c r="AL167" s="302"/>
      <c r="AM167" s="302">
        <v>200</v>
      </c>
      <c r="AN167" s="302"/>
      <c r="AO167" s="302"/>
      <c r="AP167" s="302"/>
      <c r="AQ167" s="302"/>
      <c r="AR167" s="302"/>
      <c r="AS167" s="299"/>
      <c r="AT167" s="299">
        <f t="shared" si="63"/>
        <v>0</v>
      </c>
      <c r="AU167" s="303">
        <f t="shared" si="64"/>
        <v>300</v>
      </c>
      <c r="AV167" s="329">
        <f t="shared" si="65"/>
        <v>7325.6</v>
      </c>
      <c r="AW167" s="297"/>
      <c r="AX167" s="297">
        <v>517.5</v>
      </c>
      <c r="AY167" s="301"/>
      <c r="AZ167" s="301"/>
      <c r="BA167" s="301"/>
      <c r="BB167" s="330">
        <f>VLOOKUP(E167,公积金!A:D,4,0)</f>
        <v>254</v>
      </c>
      <c r="BC167" s="297"/>
      <c r="BD167" s="301"/>
      <c r="BE167" s="300">
        <f t="shared" si="58"/>
        <v>6554.1</v>
      </c>
      <c r="BF167" s="297">
        <f>VLOOKUP(E167,[6]工资发放表!$D$1:$X$65536,21,0)</f>
        <v>0</v>
      </c>
      <c r="BG167" s="337">
        <f t="shared" si="56"/>
        <v>6554.1</v>
      </c>
      <c r="BH167" s="300">
        <f>IFERROR(VLOOKUP('12部门提供工资附表主表'!E167,工时对!A:E,5,0),0)</f>
        <v>23.88</v>
      </c>
      <c r="BI167" s="336">
        <f>VLOOKUP(E167,金蝶!D:AC,26,0)</f>
        <v>0</v>
      </c>
      <c r="BJ167" s="281">
        <f>VLOOKUP(E167,金蝶!D:S,16,0)</f>
        <v>7325.6</v>
      </c>
      <c r="BK167" s="281">
        <f t="shared" si="67"/>
        <v>0</v>
      </c>
      <c r="BL167" s="281">
        <f>VLOOKUP(E167,金蝶!D:Z,23,0)</f>
        <v>6554.1</v>
      </c>
      <c r="BM167" s="281">
        <f t="shared" si="68"/>
        <v>0</v>
      </c>
      <c r="BN167" s="281">
        <f>VLOOKUP(E167,金蝶!D:Z,17,0)</f>
        <v>0</v>
      </c>
      <c r="BO167" s="339">
        <f t="shared" si="69"/>
        <v>0</v>
      </c>
      <c r="BP167" s="281">
        <f>VLOOKUP(E167,金蝶!D:Z,18,0)</f>
        <v>517.5</v>
      </c>
      <c r="BQ167" s="531">
        <f t="shared" si="70"/>
        <v>0</v>
      </c>
      <c r="BR167" s="281">
        <f>VLOOKUP(E167,金蝶!D:Z,19,0)</f>
        <v>254</v>
      </c>
      <c r="BS167" s="340">
        <f t="shared" si="71"/>
        <v>0</v>
      </c>
      <c r="BT167" s="281">
        <f>VLOOKUP(E167,金蝶!D:Z,20,0)</f>
        <v>0</v>
      </c>
      <c r="BU167" s="281">
        <f t="shared" si="72"/>
        <v>0</v>
      </c>
      <c r="BV167" s="281">
        <f>VLOOKUP(E167,金蝶!D:Z,21,0)</f>
        <v>0</v>
      </c>
      <c r="BW167" s="339">
        <f t="shared" si="73"/>
        <v>0</v>
      </c>
      <c r="BX167" s="768">
        <f>IFERROR(VLOOKUP(G167,无加班费!A:B,2,0),0)</f>
        <v>0</v>
      </c>
    </row>
    <row r="168" spans="1:76" hidden="1">
      <c r="A168" s="516" t="s">
        <v>252</v>
      </c>
      <c r="B168" s="285">
        <f t="shared" si="60"/>
        <v>0</v>
      </c>
      <c r="C168" s="286" t="str">
        <f>VLOOKUP(E168,员工信息4!C:D,2,0)</f>
        <v>陈晓东</v>
      </c>
      <c r="D168" s="102" t="str">
        <f t="shared" si="57"/>
        <v>一致</v>
      </c>
      <c r="E168" s="288" t="str">
        <f>INDEX(员工信息4!C:C,MATCH('12部门提供工资附表主表'!I168,员工信息4!F:F,0))</f>
        <v>8226</v>
      </c>
      <c r="F168" s="289" t="str">
        <f>IFERROR(VLOOKUP('12部门提供工资附表主表'!E168,员工信息4!C:G,5,0),"")</f>
        <v>科研部</v>
      </c>
      <c r="G168" s="152" t="s">
        <v>1318</v>
      </c>
      <c r="H168" s="288" t="s">
        <v>1319</v>
      </c>
      <c r="I168" s="500" t="str">
        <f t="shared" si="66"/>
        <v>陈晓东109</v>
      </c>
      <c r="J168" s="322" t="s">
        <v>1293</v>
      </c>
      <c r="K168" s="301"/>
      <c r="L168" s="301"/>
      <c r="M168" s="302">
        <v>21.75</v>
      </c>
      <c r="N168" s="549">
        <f t="shared" si="74"/>
        <v>-0.25</v>
      </c>
      <c r="O168" s="302"/>
      <c r="P168" s="302"/>
      <c r="Q168" s="303">
        <f t="shared" si="76"/>
        <v>0</v>
      </c>
      <c r="R168" s="302">
        <v>2480</v>
      </c>
      <c r="S168" s="316">
        <f t="shared" si="75"/>
        <v>2480</v>
      </c>
      <c r="T168" s="301">
        <v>120</v>
      </c>
      <c r="U168" s="313">
        <f t="shared" si="61"/>
        <v>-30</v>
      </c>
      <c r="V168" s="313"/>
      <c r="W168" s="301">
        <v>440</v>
      </c>
      <c r="X168" s="301">
        <v>780</v>
      </c>
      <c r="Y168" s="314">
        <f t="shared" si="59"/>
        <v>3670</v>
      </c>
      <c r="Z168" s="314"/>
      <c r="AA168" s="301"/>
      <c r="AB168" s="301"/>
      <c r="AC168" s="325">
        <f t="shared" si="62"/>
        <v>0</v>
      </c>
      <c r="AD168" s="302">
        <v>160</v>
      </c>
      <c r="AE168" s="302"/>
      <c r="AF168" s="302">
        <v>50</v>
      </c>
      <c r="AG168" s="302"/>
      <c r="AH168" s="302"/>
      <c r="AI168" s="302"/>
      <c r="AJ168" s="302"/>
      <c r="AK168" s="302"/>
      <c r="AL168" s="302"/>
      <c r="AM168" s="302">
        <v>0</v>
      </c>
      <c r="AN168" s="302"/>
      <c r="AO168" s="302"/>
      <c r="AP168" s="302"/>
      <c r="AQ168" s="302"/>
      <c r="AR168" s="302"/>
      <c r="AS168" s="299"/>
      <c r="AT168" s="299">
        <f t="shared" si="63"/>
        <v>0</v>
      </c>
      <c r="AU168" s="303">
        <f t="shared" si="64"/>
        <v>210</v>
      </c>
      <c r="AV168" s="329">
        <f t="shared" si="65"/>
        <v>3880</v>
      </c>
      <c r="AW168" s="297"/>
      <c r="AX168" s="297">
        <v>517.5</v>
      </c>
      <c r="AY168" s="301"/>
      <c r="AZ168" s="301"/>
      <c r="BA168" s="301"/>
      <c r="BB168" s="330">
        <f>VLOOKUP(E168,公积金!A:D,4,0)</f>
        <v>254</v>
      </c>
      <c r="BC168" s="297">
        <v>10</v>
      </c>
      <c r="BD168" s="301"/>
      <c r="BE168" s="300">
        <f t="shared" si="58"/>
        <v>3108.5</v>
      </c>
      <c r="BF168" s="297">
        <f>VLOOKUP(E168,[6]工资发放表!$D$1:$X$65536,21,0)</f>
        <v>0</v>
      </c>
      <c r="BG168" s="337">
        <f t="shared" si="56"/>
        <v>3098.5</v>
      </c>
      <c r="BH168" s="300">
        <f>IFERROR(VLOOKUP('12部门提供工资附表主表'!E168,工时对!A:E,5,0),0)</f>
        <v>21.75</v>
      </c>
      <c r="BI168" s="336">
        <f>VLOOKUP(E168,金蝶!D:AC,26,0)</f>
        <v>0</v>
      </c>
      <c r="BJ168" s="281">
        <f>VLOOKUP(E168,金蝶!D:S,16,0)</f>
        <v>3880</v>
      </c>
      <c r="BK168" s="281">
        <f t="shared" si="67"/>
        <v>0</v>
      </c>
      <c r="BL168" s="281">
        <f>VLOOKUP(E168,金蝶!D:Z,23,0)</f>
        <v>3098.5</v>
      </c>
      <c r="BM168" s="281">
        <f t="shared" si="68"/>
        <v>0</v>
      </c>
      <c r="BN168" s="281">
        <f>VLOOKUP(E168,金蝶!D:Z,17,0)</f>
        <v>0</v>
      </c>
      <c r="BO168" s="339">
        <f t="shared" si="69"/>
        <v>0</v>
      </c>
      <c r="BP168" s="281">
        <f>VLOOKUP(E168,金蝶!D:Z,18,0)</f>
        <v>517.5</v>
      </c>
      <c r="BQ168" s="531">
        <f t="shared" si="70"/>
        <v>0</v>
      </c>
      <c r="BR168" s="281">
        <f>VLOOKUP(E168,金蝶!D:Z,19,0)</f>
        <v>254</v>
      </c>
      <c r="BS168" s="340">
        <f t="shared" si="71"/>
        <v>0</v>
      </c>
      <c r="BT168" s="281">
        <f>VLOOKUP(E168,金蝶!D:Z,20,0)</f>
        <v>10</v>
      </c>
      <c r="BU168" s="281">
        <f t="shared" si="72"/>
        <v>0</v>
      </c>
      <c r="BV168" s="281">
        <f>VLOOKUP(E168,金蝶!D:Z,21,0)</f>
        <v>0</v>
      </c>
      <c r="BW168" s="339">
        <f t="shared" si="73"/>
        <v>0</v>
      </c>
      <c r="BX168" s="768">
        <f>IFERROR(VLOOKUP(G168,无加班费!A:B,2,0),0)</f>
        <v>0</v>
      </c>
    </row>
    <row r="169" spans="1:76" hidden="1">
      <c r="A169" s="516" t="s">
        <v>2280</v>
      </c>
      <c r="B169" s="285">
        <f t="shared" si="60"/>
        <v>0</v>
      </c>
      <c r="C169" s="286" t="str">
        <f>VLOOKUP(E169,员工信息4!C:D,2,0)</f>
        <v>张万露</v>
      </c>
      <c r="D169" s="102" t="str">
        <f t="shared" si="57"/>
        <v>一致</v>
      </c>
      <c r="E169" s="288" t="str">
        <f>INDEX(员工信息4!C:C,MATCH('12部门提供工资附表主表'!I169,员工信息4!F:F,0))</f>
        <v>8227</v>
      </c>
      <c r="F169" s="289" t="str">
        <f>IFERROR(VLOOKUP('12部门提供工资附表主表'!E169,员工信息4!C:G,5,0),"")</f>
        <v>科研部</v>
      </c>
      <c r="G169" s="152" t="s">
        <v>1323</v>
      </c>
      <c r="H169" s="288" t="s">
        <v>1324</v>
      </c>
      <c r="I169" s="500" t="str">
        <f t="shared" si="66"/>
        <v>张万露531</v>
      </c>
      <c r="J169" s="322" t="s">
        <v>1293</v>
      </c>
      <c r="K169" s="301"/>
      <c r="L169" s="301"/>
      <c r="M169" s="302">
        <v>30.25</v>
      </c>
      <c r="N169" s="302">
        <f t="shared" si="74"/>
        <v>8.25</v>
      </c>
      <c r="O169" s="302"/>
      <c r="P169" s="302"/>
      <c r="Q169" s="303">
        <f t="shared" si="76"/>
        <v>0</v>
      </c>
      <c r="R169" s="302">
        <v>2480</v>
      </c>
      <c r="S169" s="316">
        <f t="shared" si="75"/>
        <v>2480</v>
      </c>
      <c r="T169" s="301">
        <v>120</v>
      </c>
      <c r="U169" s="313">
        <f t="shared" si="61"/>
        <v>990</v>
      </c>
      <c r="V169" s="313"/>
      <c r="W169" s="301">
        <v>440</v>
      </c>
      <c r="X169" s="301">
        <v>780</v>
      </c>
      <c r="Y169" s="314">
        <f t="shared" si="59"/>
        <v>4690</v>
      </c>
      <c r="Z169" s="314"/>
      <c r="AA169" s="301"/>
      <c r="AB169" s="301"/>
      <c r="AC169" s="325">
        <f t="shared" si="62"/>
        <v>0</v>
      </c>
      <c r="AD169" s="302">
        <v>140</v>
      </c>
      <c r="AE169" s="302"/>
      <c r="AF169" s="302"/>
      <c r="AG169" s="302"/>
      <c r="AH169" s="302"/>
      <c r="AI169" s="302"/>
      <c r="AJ169" s="302"/>
      <c r="AK169" s="302"/>
      <c r="AL169" s="302"/>
      <c r="AM169" s="302">
        <v>200</v>
      </c>
      <c r="AN169" s="302"/>
      <c r="AO169" s="302"/>
      <c r="AP169" s="302"/>
      <c r="AQ169" s="302"/>
      <c r="AR169" s="302"/>
      <c r="AS169" s="299"/>
      <c r="AT169" s="299">
        <f t="shared" si="63"/>
        <v>0</v>
      </c>
      <c r="AU169" s="303">
        <f t="shared" si="64"/>
        <v>340</v>
      </c>
      <c r="AV169" s="329">
        <f t="shared" si="65"/>
        <v>5030</v>
      </c>
      <c r="AW169" s="297"/>
      <c r="AX169" s="297">
        <v>517.5</v>
      </c>
      <c r="AY169" s="301"/>
      <c r="AZ169" s="301"/>
      <c r="BA169" s="301"/>
      <c r="BB169" s="330"/>
      <c r="BC169" s="297">
        <v>10</v>
      </c>
      <c r="BD169" s="301"/>
      <c r="BE169" s="300">
        <f t="shared" si="58"/>
        <v>4512.5</v>
      </c>
      <c r="BF169" s="297">
        <f>VLOOKUP(E169,[6]工资发放表!$D$1:$X$65536,21,0)</f>
        <v>0</v>
      </c>
      <c r="BG169" s="337">
        <f t="shared" ref="BG169:BG229" si="77">BE169-BF169+AW169-BC169</f>
        <v>4502.5</v>
      </c>
      <c r="BH169" s="300">
        <f>IFERROR(VLOOKUP('12部门提供工资附表主表'!E169,工时对!A:E,5,0),0)</f>
        <v>30.25</v>
      </c>
      <c r="BI169" s="336">
        <f>VLOOKUP(E169,金蝶!D:AC,26,0)</f>
        <v>0</v>
      </c>
      <c r="BJ169" s="281">
        <f>VLOOKUP(E169,金蝶!D:S,16,0)</f>
        <v>5030</v>
      </c>
      <c r="BK169" s="281">
        <f t="shared" si="67"/>
        <v>0</v>
      </c>
      <c r="BL169" s="281">
        <f>VLOOKUP(E169,金蝶!D:Z,23,0)</f>
        <v>4502.5</v>
      </c>
      <c r="BM169" s="281">
        <f t="shared" si="68"/>
        <v>0</v>
      </c>
      <c r="BN169" s="281">
        <f>VLOOKUP(E169,金蝶!D:Z,17,0)</f>
        <v>0</v>
      </c>
      <c r="BO169" s="339">
        <f t="shared" si="69"/>
        <v>0</v>
      </c>
      <c r="BP169" s="281">
        <f>VLOOKUP(E169,金蝶!D:Z,18,0)</f>
        <v>517.5</v>
      </c>
      <c r="BQ169" s="531">
        <f t="shared" si="70"/>
        <v>0</v>
      </c>
      <c r="BR169" s="281">
        <f>VLOOKUP(E169,金蝶!D:Z,19,0)</f>
        <v>0</v>
      </c>
      <c r="BS169" s="340">
        <f t="shared" si="71"/>
        <v>0</v>
      </c>
      <c r="BT169" s="281">
        <f>VLOOKUP(E169,金蝶!D:Z,20,0)</f>
        <v>10</v>
      </c>
      <c r="BU169" s="281">
        <f t="shared" si="72"/>
        <v>0</v>
      </c>
      <c r="BV169" s="281">
        <f>VLOOKUP(E169,金蝶!D:Z,21,0)</f>
        <v>0</v>
      </c>
      <c r="BW169" s="339">
        <f t="shared" si="73"/>
        <v>0</v>
      </c>
      <c r="BX169" s="768">
        <f>IFERROR(VLOOKUP(G169,无加班费!A:B,2,0),0)</f>
        <v>0</v>
      </c>
    </row>
    <row r="170" spans="1:76" hidden="1">
      <c r="A170" s="516" t="s">
        <v>2122</v>
      </c>
      <c r="B170" s="285">
        <f t="shared" si="60"/>
        <v>0</v>
      </c>
      <c r="C170" s="286" t="str">
        <f>VLOOKUP(E170,员工信息4!C:D,2,0)</f>
        <v>陆向红</v>
      </c>
      <c r="D170" s="102" t="str">
        <f t="shared" si="57"/>
        <v>一致</v>
      </c>
      <c r="E170" s="288" t="str">
        <f>INDEX(员工信息4!C:C,MATCH('12部门提供工资附表主表'!I170,员工信息4!F:F,0))</f>
        <v>9805</v>
      </c>
      <c r="F170" s="289" t="str">
        <f>IFERROR(VLOOKUP('12部门提供工资附表主表'!E170,员工信息4!C:G,5,0),"")</f>
        <v>科研部</v>
      </c>
      <c r="G170" s="152" t="s">
        <v>1365</v>
      </c>
      <c r="H170" s="288" t="s">
        <v>1366</v>
      </c>
      <c r="I170" s="500" t="str">
        <f t="shared" si="66"/>
        <v>陆向红180</v>
      </c>
      <c r="J170" s="322" t="s">
        <v>1293</v>
      </c>
      <c r="K170" s="301"/>
      <c r="L170" s="301"/>
      <c r="M170" s="302">
        <v>32.44</v>
      </c>
      <c r="N170" s="302">
        <f t="shared" si="74"/>
        <v>10.439999999999998</v>
      </c>
      <c r="O170" s="302"/>
      <c r="P170" s="302"/>
      <c r="Q170" s="303">
        <f t="shared" si="76"/>
        <v>0</v>
      </c>
      <c r="R170" s="302">
        <v>2480</v>
      </c>
      <c r="S170" s="316">
        <f t="shared" si="75"/>
        <v>2480</v>
      </c>
      <c r="T170" s="301">
        <v>120</v>
      </c>
      <c r="U170" s="313">
        <f t="shared" si="61"/>
        <v>1252.7999999999997</v>
      </c>
      <c r="V170" s="313"/>
      <c r="W170" s="301">
        <v>240</v>
      </c>
      <c r="X170" s="301">
        <v>780</v>
      </c>
      <c r="Y170" s="314">
        <f t="shared" si="59"/>
        <v>4752.7999999999993</v>
      </c>
      <c r="Z170" s="314"/>
      <c r="AA170" s="301"/>
      <c r="AB170" s="301"/>
      <c r="AC170" s="325">
        <f t="shared" si="62"/>
        <v>0</v>
      </c>
      <c r="AD170" s="302">
        <v>200</v>
      </c>
      <c r="AE170" s="302"/>
      <c r="AF170" s="302"/>
      <c r="AG170" s="302"/>
      <c r="AH170" s="302"/>
      <c r="AI170" s="302"/>
      <c r="AJ170" s="302"/>
      <c r="AK170" s="302">
        <v>4000</v>
      </c>
      <c r="AL170" s="302"/>
      <c r="AM170" s="302">
        <v>200</v>
      </c>
      <c r="AN170" s="302"/>
      <c r="AO170" s="302"/>
      <c r="AP170" s="302"/>
      <c r="AQ170" s="302"/>
      <c r="AR170" s="302"/>
      <c r="AS170" s="299"/>
      <c r="AT170" s="299">
        <f t="shared" si="63"/>
        <v>0</v>
      </c>
      <c r="AU170" s="303">
        <f t="shared" si="64"/>
        <v>4400</v>
      </c>
      <c r="AV170" s="329">
        <f t="shared" si="65"/>
        <v>9152.7999999999993</v>
      </c>
      <c r="AW170" s="297"/>
      <c r="AX170" s="297">
        <v>517.5</v>
      </c>
      <c r="AY170" s="301"/>
      <c r="AZ170" s="301"/>
      <c r="BA170" s="301"/>
      <c r="BB170" s="330"/>
      <c r="BC170" s="297"/>
      <c r="BD170" s="301"/>
      <c r="BE170" s="300">
        <f t="shared" si="58"/>
        <v>8635.2999999999993</v>
      </c>
      <c r="BF170" s="297">
        <f>VLOOKUP(E170,[6]工资发放表!$D$1:$X$65536,21,0)</f>
        <v>103.82</v>
      </c>
      <c r="BG170" s="337">
        <f t="shared" si="77"/>
        <v>8531.48</v>
      </c>
      <c r="BH170" s="300">
        <f>IFERROR(VLOOKUP('12部门提供工资附表主表'!E170,工时对!A:E,5,0),0)</f>
        <v>32.44</v>
      </c>
      <c r="BI170" s="336">
        <f>VLOOKUP(E170,金蝶!D:AC,26,0)</f>
        <v>0</v>
      </c>
      <c r="BJ170" s="281">
        <f>VLOOKUP(E170,金蝶!D:S,16,0)</f>
        <v>9152.7999999999993</v>
      </c>
      <c r="BK170" s="281">
        <f t="shared" si="67"/>
        <v>0</v>
      </c>
      <c r="BL170" s="281">
        <f>VLOOKUP(E170,金蝶!D:Z,23,0)</f>
        <v>8531.48</v>
      </c>
      <c r="BM170" s="281">
        <f t="shared" si="68"/>
        <v>0</v>
      </c>
      <c r="BN170" s="281">
        <f>VLOOKUP(E170,金蝶!D:Z,17,0)</f>
        <v>0</v>
      </c>
      <c r="BO170" s="339">
        <f t="shared" si="69"/>
        <v>0</v>
      </c>
      <c r="BP170" s="281">
        <f>VLOOKUP(E170,金蝶!D:Z,18,0)</f>
        <v>517.5</v>
      </c>
      <c r="BQ170" s="531">
        <f t="shared" si="70"/>
        <v>0</v>
      </c>
      <c r="BR170" s="281">
        <f>VLOOKUP(E170,金蝶!D:Z,19,0)</f>
        <v>0</v>
      </c>
      <c r="BS170" s="340">
        <f t="shared" si="71"/>
        <v>0</v>
      </c>
      <c r="BT170" s="281">
        <f>VLOOKUP(E170,金蝶!D:Z,20,0)</f>
        <v>0</v>
      </c>
      <c r="BU170" s="281">
        <f t="shared" si="72"/>
        <v>0</v>
      </c>
      <c r="BV170" s="281">
        <f>VLOOKUP(E170,金蝶!D:Z,21,0)</f>
        <v>103.82</v>
      </c>
      <c r="BW170" s="339">
        <f t="shared" si="73"/>
        <v>0</v>
      </c>
      <c r="BX170" s="768">
        <f>IFERROR(VLOOKUP(G170,无加班费!A:B,2,0),0)</f>
        <v>0</v>
      </c>
    </row>
    <row r="171" spans="1:76" hidden="1">
      <c r="A171" s="516" t="s">
        <v>1747</v>
      </c>
      <c r="B171" s="285">
        <f t="shared" si="60"/>
        <v>0</v>
      </c>
      <c r="C171" s="286" t="str">
        <f>VLOOKUP(E171,员工信息4!C:D,2,0)</f>
        <v>沈夏杰</v>
      </c>
      <c r="D171" s="102" t="str">
        <f t="shared" ref="D171:D205" si="78">IF(C171=G171,"一致","不一致")</f>
        <v>一致</v>
      </c>
      <c r="E171" s="288" t="str">
        <f>INDEX(员工信息4!C:C,MATCH('12部门提供工资附表主表'!I171,员工信息4!F:F,0))</f>
        <v>8206</v>
      </c>
      <c r="F171" s="289" t="str">
        <f>IFERROR(VLOOKUP('12部门提供工资附表主表'!E171,员工信息4!C:G,5,0),"")</f>
        <v>科研部</v>
      </c>
      <c r="G171" s="152" t="s">
        <v>1303</v>
      </c>
      <c r="H171" s="288" t="s">
        <v>1304</v>
      </c>
      <c r="I171" s="500" t="str">
        <f t="shared" si="66"/>
        <v>沈夏杰449</v>
      </c>
      <c r="J171" s="322" t="s">
        <v>1293</v>
      </c>
      <c r="K171" s="301"/>
      <c r="L171" s="301"/>
      <c r="M171" s="302">
        <v>32.56</v>
      </c>
      <c r="N171" s="302">
        <f t="shared" si="74"/>
        <v>10.560000000000002</v>
      </c>
      <c r="O171" s="302"/>
      <c r="P171" s="302"/>
      <c r="Q171" s="303">
        <f t="shared" si="76"/>
        <v>0</v>
      </c>
      <c r="R171" s="302">
        <v>2480</v>
      </c>
      <c r="S171" s="316">
        <f t="shared" si="75"/>
        <v>2480</v>
      </c>
      <c r="T171" s="301">
        <v>120</v>
      </c>
      <c r="U171" s="313">
        <f t="shared" si="61"/>
        <v>1267.2000000000003</v>
      </c>
      <c r="V171" s="313"/>
      <c r="W171" s="301">
        <v>240</v>
      </c>
      <c r="X171" s="301">
        <v>780</v>
      </c>
      <c r="Y171" s="314">
        <f t="shared" si="59"/>
        <v>4767.2000000000007</v>
      </c>
      <c r="Z171" s="314"/>
      <c r="AA171" s="301"/>
      <c r="AB171" s="301"/>
      <c r="AC171" s="325">
        <f t="shared" si="62"/>
        <v>0</v>
      </c>
      <c r="AD171" s="302">
        <v>80</v>
      </c>
      <c r="AE171" s="302"/>
      <c r="AF171" s="302"/>
      <c r="AG171" s="302"/>
      <c r="AH171" s="302"/>
      <c r="AI171" s="302"/>
      <c r="AJ171" s="302"/>
      <c r="AK171" s="302"/>
      <c r="AL171" s="302"/>
      <c r="AM171" s="302">
        <v>200</v>
      </c>
      <c r="AN171" s="302"/>
      <c r="AO171" s="302"/>
      <c r="AP171" s="302"/>
      <c r="AQ171" s="302"/>
      <c r="AR171" s="302"/>
      <c r="AS171" s="299"/>
      <c r="AT171" s="299">
        <f t="shared" si="63"/>
        <v>0</v>
      </c>
      <c r="AU171" s="303">
        <f t="shared" si="64"/>
        <v>280</v>
      </c>
      <c r="AV171" s="329">
        <f t="shared" si="65"/>
        <v>5047.2000000000007</v>
      </c>
      <c r="AW171" s="297">
        <v>30</v>
      </c>
      <c r="AX171" s="297">
        <v>517.5</v>
      </c>
      <c r="AY171" s="301"/>
      <c r="AZ171" s="301"/>
      <c r="BA171" s="301"/>
      <c r="BB171" s="330">
        <f>VLOOKUP(E171,公积金!A:D,4,0)</f>
        <v>254</v>
      </c>
      <c r="BC171" s="297">
        <v>10</v>
      </c>
      <c r="BD171" s="301"/>
      <c r="BE171" s="300">
        <f t="shared" si="58"/>
        <v>4275.7000000000007</v>
      </c>
      <c r="BF171" s="297">
        <f>VLOOKUP(E171,[6]工资发放表!$D$1:$X$65536,21,0)</f>
        <v>0</v>
      </c>
      <c r="BG171" s="337">
        <f t="shared" si="77"/>
        <v>4295.7000000000007</v>
      </c>
      <c r="BH171" s="300">
        <f>IFERROR(VLOOKUP('12部门提供工资附表主表'!E171,工时对!A:E,5,0),0)</f>
        <v>32.56</v>
      </c>
      <c r="BI171" s="336">
        <f>VLOOKUP(E171,金蝶!D:AC,26,0)</f>
        <v>0</v>
      </c>
      <c r="BJ171" s="281">
        <f>VLOOKUP(E171,金蝶!D:S,16,0)</f>
        <v>5047.2</v>
      </c>
      <c r="BK171" s="281">
        <f t="shared" si="67"/>
        <v>0</v>
      </c>
      <c r="BL171" s="281">
        <f>VLOOKUP(E171,金蝶!D:Z,23,0)</f>
        <v>4295.7</v>
      </c>
      <c r="BM171" s="281">
        <f t="shared" si="68"/>
        <v>0</v>
      </c>
      <c r="BN171" s="281">
        <f>VLOOKUP(E171,金蝶!D:Z,17,0)</f>
        <v>30</v>
      </c>
      <c r="BO171" s="339">
        <f t="shared" si="69"/>
        <v>0</v>
      </c>
      <c r="BP171" s="281">
        <f>VLOOKUP(E171,金蝶!D:Z,18,0)</f>
        <v>517.5</v>
      </c>
      <c r="BQ171" s="531">
        <f t="shared" si="70"/>
        <v>0</v>
      </c>
      <c r="BR171" s="281">
        <f>VLOOKUP(E171,金蝶!D:Z,19,0)</f>
        <v>254</v>
      </c>
      <c r="BS171" s="340">
        <f t="shared" si="71"/>
        <v>0</v>
      </c>
      <c r="BT171" s="281">
        <f>VLOOKUP(E171,金蝶!D:Z,20,0)</f>
        <v>10</v>
      </c>
      <c r="BU171" s="281">
        <f t="shared" si="72"/>
        <v>0</v>
      </c>
      <c r="BV171" s="281">
        <f>VLOOKUP(E171,金蝶!D:Z,21,0)</f>
        <v>0</v>
      </c>
      <c r="BW171" s="339">
        <f t="shared" si="73"/>
        <v>0</v>
      </c>
      <c r="BX171" s="768">
        <f>IFERROR(VLOOKUP(G171,无加班费!A:B,2,0),0)</f>
        <v>0</v>
      </c>
    </row>
    <row r="172" spans="1:76" hidden="1">
      <c r="A172" s="516" t="s">
        <v>2733</v>
      </c>
      <c r="B172" s="285">
        <f t="shared" si="60"/>
        <v>0</v>
      </c>
      <c r="C172" s="286" t="str">
        <f>VLOOKUP(E172,员工信息4!C:D,2,0)</f>
        <v>宋霞</v>
      </c>
      <c r="D172" s="102" t="str">
        <f t="shared" si="78"/>
        <v>一致</v>
      </c>
      <c r="E172" s="288" t="str">
        <f>INDEX(员工信息4!C:C,MATCH('12部门提供工资附表主表'!I172,员工信息4!F:F,0))</f>
        <v>8215</v>
      </c>
      <c r="F172" s="289" t="str">
        <f>IFERROR(VLOOKUP('12部门提供工资附表主表'!E172,员工信息4!C:G,5,0),"")</f>
        <v>科研部</v>
      </c>
      <c r="G172" s="152" t="s">
        <v>2202</v>
      </c>
      <c r="H172" s="288" t="s">
        <v>2203</v>
      </c>
      <c r="I172" s="500" t="str">
        <f t="shared" si="66"/>
        <v>宋霞40</v>
      </c>
      <c r="J172" s="322" t="s">
        <v>1293</v>
      </c>
      <c r="K172" s="301"/>
      <c r="L172" s="301"/>
      <c r="M172" s="302">
        <v>25.81</v>
      </c>
      <c r="N172" s="302">
        <f t="shared" si="74"/>
        <v>3.8099999999999987</v>
      </c>
      <c r="O172" s="302"/>
      <c r="P172" s="302"/>
      <c r="Q172" s="303">
        <f t="shared" si="76"/>
        <v>0</v>
      </c>
      <c r="R172" s="302">
        <v>2480</v>
      </c>
      <c r="S172" s="316">
        <f t="shared" si="75"/>
        <v>2480</v>
      </c>
      <c r="T172" s="301">
        <v>120</v>
      </c>
      <c r="U172" s="313">
        <f t="shared" si="61"/>
        <v>457.19999999999982</v>
      </c>
      <c r="V172" s="313"/>
      <c r="W172" s="301">
        <v>240</v>
      </c>
      <c r="X172" s="301">
        <v>580</v>
      </c>
      <c r="Y172" s="314">
        <f t="shared" si="59"/>
        <v>3757.2</v>
      </c>
      <c r="Z172" s="314"/>
      <c r="AA172" s="301"/>
      <c r="AB172" s="301"/>
      <c r="AC172" s="325">
        <f t="shared" si="62"/>
        <v>0</v>
      </c>
      <c r="AD172" s="302">
        <v>40</v>
      </c>
      <c r="AE172" s="302"/>
      <c r="AF172" s="302"/>
      <c r="AG172" s="302"/>
      <c r="AH172" s="302"/>
      <c r="AI172" s="302"/>
      <c r="AJ172" s="302"/>
      <c r="AK172" s="302"/>
      <c r="AL172" s="302"/>
      <c r="AM172" s="302">
        <v>200</v>
      </c>
      <c r="AN172" s="302"/>
      <c r="AO172" s="302"/>
      <c r="AP172" s="302"/>
      <c r="AQ172" s="302"/>
      <c r="AR172" s="302"/>
      <c r="AS172" s="299"/>
      <c r="AT172" s="299">
        <f t="shared" si="63"/>
        <v>0</v>
      </c>
      <c r="AU172" s="303">
        <f t="shared" si="64"/>
        <v>240</v>
      </c>
      <c r="AV172" s="329">
        <f t="shared" si="65"/>
        <v>3997.2</v>
      </c>
      <c r="AW172" s="297"/>
      <c r="AX172" s="297">
        <v>517.5</v>
      </c>
      <c r="AY172" s="301"/>
      <c r="AZ172" s="301"/>
      <c r="BA172" s="301"/>
      <c r="BB172" s="330">
        <f>VLOOKUP(E172,公积金!A:D,4,0)</f>
        <v>254</v>
      </c>
      <c r="BC172" s="297"/>
      <c r="BD172" s="301"/>
      <c r="BE172" s="300">
        <f t="shared" si="58"/>
        <v>3225.7</v>
      </c>
      <c r="BF172" s="297">
        <f>VLOOKUP(E172,[6]工资发放表!$D$1:$X$65536,21,0)</f>
        <v>0</v>
      </c>
      <c r="BG172" s="337">
        <f t="shared" si="77"/>
        <v>3225.7</v>
      </c>
      <c r="BH172" s="300">
        <f>IFERROR(VLOOKUP('12部门提供工资附表主表'!E172,工时对!A:E,5,0),0)</f>
        <v>25.81</v>
      </c>
      <c r="BI172" s="336">
        <f>VLOOKUP(E172,金蝶!D:AC,26,0)</f>
        <v>0</v>
      </c>
      <c r="BJ172" s="281">
        <f>VLOOKUP(E172,金蝶!D:S,16,0)</f>
        <v>3997.2</v>
      </c>
      <c r="BK172" s="281">
        <f t="shared" si="67"/>
        <v>0</v>
      </c>
      <c r="BL172" s="281">
        <f>VLOOKUP(E172,金蝶!D:Z,23,0)</f>
        <v>3225.7</v>
      </c>
      <c r="BM172" s="281">
        <f t="shared" si="68"/>
        <v>0</v>
      </c>
      <c r="BN172" s="281">
        <f>VLOOKUP(E172,金蝶!D:Z,17,0)</f>
        <v>0</v>
      </c>
      <c r="BO172" s="339">
        <f t="shared" si="69"/>
        <v>0</v>
      </c>
      <c r="BP172" s="281">
        <f>VLOOKUP(E172,金蝶!D:Z,18,0)</f>
        <v>517.5</v>
      </c>
      <c r="BQ172" s="531">
        <f t="shared" si="70"/>
        <v>0</v>
      </c>
      <c r="BR172" s="281">
        <f>VLOOKUP(E172,金蝶!D:Z,19,0)</f>
        <v>254</v>
      </c>
      <c r="BS172" s="340">
        <f t="shared" si="71"/>
        <v>0</v>
      </c>
      <c r="BT172" s="281">
        <f>VLOOKUP(E172,金蝶!D:Z,20,0)</f>
        <v>0</v>
      </c>
      <c r="BU172" s="281">
        <f t="shared" si="72"/>
        <v>0</v>
      </c>
      <c r="BV172" s="281">
        <f>VLOOKUP(E172,金蝶!D:Z,21,0)</f>
        <v>0</v>
      </c>
      <c r="BW172" s="339">
        <f t="shared" si="73"/>
        <v>0</v>
      </c>
      <c r="BX172" s="768">
        <f>IFERROR(VLOOKUP(G172,无加班费!A:B,2,0),0)</f>
        <v>0</v>
      </c>
    </row>
    <row r="173" spans="1:76" hidden="1">
      <c r="A173" s="516" t="s">
        <v>1314</v>
      </c>
      <c r="B173" s="285">
        <f t="shared" si="60"/>
        <v>0</v>
      </c>
      <c r="C173" s="286" t="str">
        <f>VLOOKUP(E173,员工信息4!C:D,2,0)</f>
        <v>顾飞飞</v>
      </c>
      <c r="D173" s="102" t="str">
        <f t="shared" si="78"/>
        <v>一致</v>
      </c>
      <c r="E173" s="288" t="str">
        <f>INDEX(员工信息4!C:C,MATCH('12部门提供工资附表主表'!I173,员工信息4!F:F,0))</f>
        <v>8374</v>
      </c>
      <c r="F173" s="289" t="str">
        <f>IFERROR(VLOOKUP('12部门提供工资附表主表'!E173,员工信息4!C:G,5,0),"")</f>
        <v>科研部</v>
      </c>
      <c r="G173" s="152" t="s">
        <v>1360</v>
      </c>
      <c r="H173" s="288" t="s">
        <v>1361</v>
      </c>
      <c r="I173" s="500" t="str">
        <f t="shared" si="66"/>
        <v>顾飞飞722</v>
      </c>
      <c r="J173" s="322" t="s">
        <v>1293</v>
      </c>
      <c r="K173" s="301"/>
      <c r="L173" s="301"/>
      <c r="M173" s="302">
        <v>31.19</v>
      </c>
      <c r="N173" s="302">
        <f t="shared" si="74"/>
        <v>9.1900000000000013</v>
      </c>
      <c r="O173" s="302"/>
      <c r="P173" s="302"/>
      <c r="Q173" s="303">
        <f t="shared" si="76"/>
        <v>0</v>
      </c>
      <c r="R173" s="302">
        <v>2480</v>
      </c>
      <c r="S173" s="316">
        <f t="shared" si="75"/>
        <v>2480</v>
      </c>
      <c r="T173" s="301">
        <v>120</v>
      </c>
      <c r="U173" s="313">
        <f t="shared" si="61"/>
        <v>1102.8000000000002</v>
      </c>
      <c r="V173" s="313"/>
      <c r="W173" s="301">
        <v>440</v>
      </c>
      <c r="X173" s="301">
        <v>780</v>
      </c>
      <c r="Y173" s="314">
        <f t="shared" si="59"/>
        <v>4802.8</v>
      </c>
      <c r="Z173" s="314"/>
      <c r="AA173" s="301"/>
      <c r="AB173" s="301"/>
      <c r="AC173" s="325">
        <f t="shared" si="62"/>
        <v>0</v>
      </c>
      <c r="AD173" s="302">
        <v>20</v>
      </c>
      <c r="AE173" s="302"/>
      <c r="AF173" s="302"/>
      <c r="AG173" s="302"/>
      <c r="AH173" s="302"/>
      <c r="AI173" s="302"/>
      <c r="AJ173" s="302"/>
      <c r="AK173" s="302"/>
      <c r="AL173" s="302"/>
      <c r="AM173" s="302">
        <v>200</v>
      </c>
      <c r="AN173" s="302"/>
      <c r="AO173" s="302"/>
      <c r="AP173" s="302"/>
      <c r="AQ173" s="302"/>
      <c r="AR173" s="302"/>
      <c r="AS173" s="299"/>
      <c r="AT173" s="299">
        <f t="shared" si="63"/>
        <v>0</v>
      </c>
      <c r="AU173" s="303">
        <f t="shared" si="64"/>
        <v>220</v>
      </c>
      <c r="AV173" s="329">
        <f t="shared" si="65"/>
        <v>5022.8</v>
      </c>
      <c r="AW173" s="297">
        <v>30</v>
      </c>
      <c r="AX173" s="297">
        <v>517.5</v>
      </c>
      <c r="AY173" s="301"/>
      <c r="AZ173" s="301"/>
      <c r="BA173" s="301"/>
      <c r="BB173" s="330">
        <f>VLOOKUP(E173,公积金!A:D,4,0)</f>
        <v>254</v>
      </c>
      <c r="BC173" s="297">
        <v>10</v>
      </c>
      <c r="BD173" s="301"/>
      <c r="BE173" s="300">
        <f t="shared" si="58"/>
        <v>4251.3</v>
      </c>
      <c r="BF173" s="297">
        <f>VLOOKUP(E173,[6]工资发放表!$D$1:$X$65536,21,0)</f>
        <v>0</v>
      </c>
      <c r="BG173" s="337">
        <f t="shared" si="77"/>
        <v>4271.3</v>
      </c>
      <c r="BH173" s="300">
        <f>IFERROR(VLOOKUP('12部门提供工资附表主表'!E173,工时对!A:E,5,0),0)</f>
        <v>31.19</v>
      </c>
      <c r="BI173" s="336">
        <f>VLOOKUP(E173,金蝶!D:AC,26,0)</f>
        <v>0</v>
      </c>
      <c r="BJ173" s="281">
        <f>VLOOKUP(E173,金蝶!D:S,16,0)</f>
        <v>5022.8</v>
      </c>
      <c r="BK173" s="281">
        <f t="shared" si="67"/>
        <v>0</v>
      </c>
      <c r="BL173" s="281">
        <f>VLOOKUP(E173,金蝶!D:Z,23,0)</f>
        <v>4271.3</v>
      </c>
      <c r="BM173" s="281">
        <f t="shared" si="68"/>
        <v>0</v>
      </c>
      <c r="BN173" s="281">
        <f>VLOOKUP(E173,金蝶!D:Z,17,0)</f>
        <v>30</v>
      </c>
      <c r="BO173" s="339">
        <f t="shared" si="69"/>
        <v>0</v>
      </c>
      <c r="BP173" s="281">
        <f>VLOOKUP(E173,金蝶!D:Z,18,0)</f>
        <v>517.5</v>
      </c>
      <c r="BQ173" s="531">
        <f t="shared" si="70"/>
        <v>0</v>
      </c>
      <c r="BR173" s="281">
        <f>VLOOKUP(E173,金蝶!D:Z,19,0)</f>
        <v>254</v>
      </c>
      <c r="BS173" s="340">
        <f t="shared" si="71"/>
        <v>0</v>
      </c>
      <c r="BT173" s="281">
        <f>VLOOKUP(E173,金蝶!D:Z,20,0)</f>
        <v>10</v>
      </c>
      <c r="BU173" s="281">
        <f t="shared" si="72"/>
        <v>0</v>
      </c>
      <c r="BV173" s="281">
        <f>VLOOKUP(E173,金蝶!D:Z,21,0)</f>
        <v>0</v>
      </c>
      <c r="BW173" s="339">
        <f t="shared" si="73"/>
        <v>0</v>
      </c>
      <c r="BX173" s="768">
        <f>IFERROR(VLOOKUP(G173,无加班费!A:B,2,0),0)</f>
        <v>0</v>
      </c>
    </row>
    <row r="174" spans="1:76" hidden="1">
      <c r="A174" s="516" t="s">
        <v>2642</v>
      </c>
      <c r="B174" s="285">
        <f t="shared" si="60"/>
        <v>0</v>
      </c>
      <c r="C174" s="286" t="str">
        <f>VLOOKUP(E174,员工信息4!C:D,2,0)</f>
        <v>倪化珍</v>
      </c>
      <c r="D174" s="102" t="str">
        <f t="shared" si="78"/>
        <v>一致</v>
      </c>
      <c r="E174" s="288" t="str">
        <f>INDEX(员工信息4!C:C,MATCH('12部门提供工资附表主表'!I174,员工信息4!F:F,0))</f>
        <v>8642</v>
      </c>
      <c r="F174" s="289" t="str">
        <f>IFERROR(VLOOKUP('12部门提供工资附表主表'!E174,员工信息4!C:G,5,0),"")</f>
        <v>科研部</v>
      </c>
      <c r="G174" s="152" t="s">
        <v>2459</v>
      </c>
      <c r="H174" s="288" t="s">
        <v>2460</v>
      </c>
      <c r="I174" s="500" t="str">
        <f t="shared" si="66"/>
        <v>倪化珍41</v>
      </c>
      <c r="J174" s="322" t="s">
        <v>1293</v>
      </c>
      <c r="K174" s="301"/>
      <c r="L174" s="301"/>
      <c r="M174" s="302">
        <v>30.5</v>
      </c>
      <c r="N174" s="302">
        <f t="shared" si="74"/>
        <v>8.5</v>
      </c>
      <c r="O174" s="302"/>
      <c r="P174" s="302"/>
      <c r="Q174" s="303">
        <f t="shared" si="76"/>
        <v>0</v>
      </c>
      <c r="R174" s="302">
        <v>2480</v>
      </c>
      <c r="S174" s="316">
        <f t="shared" si="75"/>
        <v>2480</v>
      </c>
      <c r="T174" s="301">
        <v>120</v>
      </c>
      <c r="U174" s="313">
        <f t="shared" si="61"/>
        <v>1020</v>
      </c>
      <c r="V174" s="313"/>
      <c r="W174" s="301">
        <v>240</v>
      </c>
      <c r="X174" s="301">
        <v>780</v>
      </c>
      <c r="Y174" s="314">
        <f t="shared" si="59"/>
        <v>4520</v>
      </c>
      <c r="Z174" s="314"/>
      <c r="AA174" s="301"/>
      <c r="AB174" s="301"/>
      <c r="AC174" s="325">
        <f t="shared" si="62"/>
        <v>0</v>
      </c>
      <c r="AD174" s="302">
        <v>0</v>
      </c>
      <c r="AE174" s="302"/>
      <c r="AF174" s="302">
        <v>50</v>
      </c>
      <c r="AG174" s="302"/>
      <c r="AH174" s="302"/>
      <c r="AI174" s="302"/>
      <c r="AJ174" s="302"/>
      <c r="AK174" s="302"/>
      <c r="AL174" s="302"/>
      <c r="AM174" s="302">
        <v>200</v>
      </c>
      <c r="AN174" s="302"/>
      <c r="AO174" s="302"/>
      <c r="AP174" s="302"/>
      <c r="AQ174" s="302"/>
      <c r="AR174" s="302"/>
      <c r="AS174" s="299"/>
      <c r="AT174" s="299">
        <f t="shared" si="63"/>
        <v>0</v>
      </c>
      <c r="AU174" s="303">
        <f t="shared" si="64"/>
        <v>250</v>
      </c>
      <c r="AV174" s="329">
        <f t="shared" si="65"/>
        <v>4770</v>
      </c>
      <c r="AW174" s="297">
        <v>30</v>
      </c>
      <c r="AX174" s="297">
        <v>517.5</v>
      </c>
      <c r="AY174" s="301"/>
      <c r="AZ174" s="301"/>
      <c r="BA174" s="301"/>
      <c r="BB174" s="330">
        <f>VLOOKUP(E174,公积金!A:D,4,0)</f>
        <v>254</v>
      </c>
      <c r="BC174" s="297"/>
      <c r="BD174" s="301"/>
      <c r="BE174" s="300">
        <f t="shared" si="58"/>
        <v>3998.5</v>
      </c>
      <c r="BF174" s="297">
        <f>VLOOKUP(E174,[6]工资发放表!$D$1:$X$65536,21,0)</f>
        <v>0</v>
      </c>
      <c r="BG174" s="337">
        <f t="shared" si="77"/>
        <v>4028.5</v>
      </c>
      <c r="BH174" s="300">
        <f>IFERROR(VLOOKUP('12部门提供工资附表主表'!E174,工时对!A:E,5,0),0)</f>
        <v>30.5</v>
      </c>
      <c r="BI174" s="336">
        <f>VLOOKUP(E174,金蝶!D:AC,26,0)</f>
        <v>0</v>
      </c>
      <c r="BJ174" s="281">
        <f>VLOOKUP(E174,金蝶!D:S,16,0)</f>
        <v>4770</v>
      </c>
      <c r="BK174" s="281">
        <f t="shared" si="67"/>
        <v>0</v>
      </c>
      <c r="BL174" s="281">
        <f>VLOOKUP(E174,金蝶!D:Z,23,0)</f>
        <v>4028.5</v>
      </c>
      <c r="BM174" s="281">
        <f t="shared" si="68"/>
        <v>0</v>
      </c>
      <c r="BN174" s="281">
        <f>VLOOKUP(E174,金蝶!D:Z,17,0)</f>
        <v>30</v>
      </c>
      <c r="BO174" s="339">
        <f t="shared" si="69"/>
        <v>0</v>
      </c>
      <c r="BP174" s="281">
        <f>VLOOKUP(E174,金蝶!D:Z,18,0)</f>
        <v>517.5</v>
      </c>
      <c r="BQ174" s="531">
        <f t="shared" si="70"/>
        <v>0</v>
      </c>
      <c r="BR174" s="281">
        <f>VLOOKUP(E174,金蝶!D:Z,19,0)</f>
        <v>254</v>
      </c>
      <c r="BS174" s="340">
        <f t="shared" si="71"/>
        <v>0</v>
      </c>
      <c r="BT174" s="281">
        <f>VLOOKUP(E174,金蝶!D:Z,20,0)</f>
        <v>0</v>
      </c>
      <c r="BU174" s="281">
        <f t="shared" si="72"/>
        <v>0</v>
      </c>
      <c r="BV174" s="281">
        <f>VLOOKUP(E174,金蝶!D:Z,21,0)</f>
        <v>0</v>
      </c>
      <c r="BW174" s="339">
        <f t="shared" si="73"/>
        <v>0</v>
      </c>
      <c r="BX174" s="768">
        <f>IFERROR(VLOOKUP(G174,无加班费!A:B,2,0),0)</f>
        <v>0</v>
      </c>
    </row>
    <row r="175" spans="1:76" hidden="1">
      <c r="A175" s="516" t="s">
        <v>923</v>
      </c>
      <c r="B175" s="285">
        <f t="shared" si="60"/>
        <v>0</v>
      </c>
      <c r="C175" s="286" t="str">
        <f>VLOOKUP(E175,员工信息4!C:D,2,0)</f>
        <v>陈福洲</v>
      </c>
      <c r="D175" s="102" t="str">
        <f t="shared" si="78"/>
        <v>一致</v>
      </c>
      <c r="E175" s="288" t="str">
        <f>INDEX(员工信息4!C:C,MATCH('12部门提供工资附表主表'!I175,员工信息4!F:F,0))</f>
        <v>3710</v>
      </c>
      <c r="F175" s="289" t="str">
        <f>IFERROR(VLOOKUP('12部门提供工资附表主表'!E175,员工信息4!C:G,5,0),"")</f>
        <v>开线车间</v>
      </c>
      <c r="G175" s="152" t="s">
        <v>677</v>
      </c>
      <c r="H175" s="288" t="s">
        <v>678</v>
      </c>
      <c r="I175" s="500" t="str">
        <f t="shared" si="66"/>
        <v>陈福洲54</v>
      </c>
      <c r="J175" s="322" t="s">
        <v>4708</v>
      </c>
      <c r="K175" s="301"/>
      <c r="L175" s="301"/>
      <c r="M175" s="302">
        <v>33</v>
      </c>
      <c r="N175" s="302"/>
      <c r="O175" s="302"/>
      <c r="P175" s="302">
        <v>185</v>
      </c>
      <c r="Q175" s="303">
        <f t="shared" si="76"/>
        <v>6105</v>
      </c>
      <c r="R175" s="302"/>
      <c r="S175" s="316">
        <f t="shared" si="75"/>
        <v>6105</v>
      </c>
      <c r="T175" s="301"/>
      <c r="U175" s="313">
        <f t="shared" si="61"/>
        <v>0</v>
      </c>
      <c r="V175" s="313"/>
      <c r="W175" s="301"/>
      <c r="X175" s="301"/>
      <c r="Y175" s="314">
        <f t="shared" si="59"/>
        <v>6105</v>
      </c>
      <c r="Z175" s="314"/>
      <c r="AA175" s="301"/>
      <c r="AB175" s="301"/>
      <c r="AC175" s="325">
        <f t="shared" si="62"/>
        <v>0</v>
      </c>
      <c r="AD175" s="302">
        <v>200</v>
      </c>
      <c r="AE175" s="302"/>
      <c r="AF175" s="302"/>
      <c r="AG175" s="302"/>
      <c r="AH175" s="302"/>
      <c r="AI175" s="302"/>
      <c r="AJ175" s="302"/>
      <c r="AK175" s="302"/>
      <c r="AL175" s="302"/>
      <c r="AM175" s="302">
        <v>0</v>
      </c>
      <c r="AN175" s="302"/>
      <c r="AO175" s="302"/>
      <c r="AP175" s="302"/>
      <c r="AQ175" s="302"/>
      <c r="AR175" s="302"/>
      <c r="AS175" s="299"/>
      <c r="AT175" s="299">
        <f t="shared" si="63"/>
        <v>0</v>
      </c>
      <c r="AU175" s="303">
        <f t="shared" si="64"/>
        <v>200</v>
      </c>
      <c r="AV175" s="329">
        <f t="shared" si="65"/>
        <v>6305</v>
      </c>
      <c r="AW175" s="297"/>
      <c r="AX175" s="297">
        <v>517.5</v>
      </c>
      <c r="AY175" s="301"/>
      <c r="AZ175" s="301"/>
      <c r="BA175" s="301"/>
      <c r="BB175" s="330"/>
      <c r="BC175" s="297"/>
      <c r="BD175" s="301"/>
      <c r="BE175" s="300">
        <f t="shared" si="58"/>
        <v>5787.5</v>
      </c>
      <c r="BF175" s="297">
        <f>VLOOKUP(E175,[6]工资发放表!$D$1:$X$65536,21,0)</f>
        <v>23.62</v>
      </c>
      <c r="BG175" s="337">
        <f t="shared" si="77"/>
        <v>5763.88</v>
      </c>
      <c r="BH175" s="300">
        <f>IFERROR(VLOOKUP('12部门提供工资附表主表'!E175,工时对!A:E,5,0),0)</f>
        <v>33</v>
      </c>
      <c r="BI175" s="336">
        <f>VLOOKUP(E175,金蝶!D:AC,26,0)</f>
        <v>0</v>
      </c>
      <c r="BJ175" s="281">
        <f>VLOOKUP(E175,金蝶!D:S,16,0)</f>
        <v>6305</v>
      </c>
      <c r="BK175" s="281">
        <f t="shared" si="67"/>
        <v>0</v>
      </c>
      <c r="BL175" s="281">
        <f>VLOOKUP(E175,金蝶!D:Z,23,0)</f>
        <v>5763.88</v>
      </c>
      <c r="BM175" s="281">
        <f t="shared" si="68"/>
        <v>0</v>
      </c>
      <c r="BN175" s="281">
        <f>VLOOKUP(E175,金蝶!D:Z,17,0)</f>
        <v>0</v>
      </c>
      <c r="BO175" s="339">
        <f t="shared" si="69"/>
        <v>0</v>
      </c>
      <c r="BP175" s="281">
        <f>VLOOKUP(E175,金蝶!D:Z,18,0)</f>
        <v>517.5</v>
      </c>
      <c r="BQ175" s="531">
        <f t="shared" si="70"/>
        <v>0</v>
      </c>
      <c r="BR175" s="281">
        <f>VLOOKUP(E175,金蝶!D:Z,19,0)</f>
        <v>0</v>
      </c>
      <c r="BS175" s="340">
        <f t="shared" si="71"/>
        <v>0</v>
      </c>
      <c r="BT175" s="281">
        <f>VLOOKUP(E175,金蝶!D:Z,20,0)</f>
        <v>0</v>
      </c>
      <c r="BU175" s="281">
        <f t="shared" si="72"/>
        <v>0</v>
      </c>
      <c r="BV175" s="281">
        <f>VLOOKUP(E175,金蝶!D:Z,21,0)</f>
        <v>23.62</v>
      </c>
      <c r="BW175" s="339">
        <f t="shared" si="73"/>
        <v>0</v>
      </c>
      <c r="BX175" s="768">
        <f>IFERROR(VLOOKUP(G175,无加班费!A:B,2,0),0)</f>
        <v>0</v>
      </c>
    </row>
    <row r="176" spans="1:76" hidden="1">
      <c r="A176" s="516" t="s">
        <v>1923</v>
      </c>
      <c r="B176" s="285">
        <f t="shared" si="60"/>
        <v>0</v>
      </c>
      <c r="C176" s="286" t="str">
        <f>VLOOKUP(E176,员工信息4!C:D,2,0)</f>
        <v>杨丙清</v>
      </c>
      <c r="D176" s="102" t="str">
        <f t="shared" si="78"/>
        <v>一致</v>
      </c>
      <c r="E176" s="288" t="str">
        <f>INDEX(员工信息4!C:C,MATCH('12部门提供工资附表主表'!I176,员工信息4!F:F,0))</f>
        <v>3711</v>
      </c>
      <c r="F176" s="289" t="str">
        <f>IFERROR(VLOOKUP('12部门提供工资附表主表'!E176,员工信息4!C:G,5,0),"")</f>
        <v>开线车间</v>
      </c>
      <c r="G176" s="152" t="s">
        <v>682</v>
      </c>
      <c r="H176" s="288" t="s">
        <v>683</v>
      </c>
      <c r="I176" s="500" t="str">
        <f t="shared" si="66"/>
        <v>杨丙清93</v>
      </c>
      <c r="J176" s="322" t="s">
        <v>4708</v>
      </c>
      <c r="K176" s="301"/>
      <c r="L176" s="301"/>
      <c r="M176" s="302">
        <v>41.63</v>
      </c>
      <c r="N176" s="302"/>
      <c r="O176" s="302"/>
      <c r="P176" s="302">
        <v>198</v>
      </c>
      <c r="Q176" s="303">
        <f t="shared" si="76"/>
        <v>8242.74</v>
      </c>
      <c r="R176" s="302"/>
      <c r="S176" s="316">
        <f t="shared" si="75"/>
        <v>8242.74</v>
      </c>
      <c r="T176" s="301"/>
      <c r="U176" s="313">
        <f t="shared" si="61"/>
        <v>0</v>
      </c>
      <c r="V176" s="313"/>
      <c r="W176" s="301"/>
      <c r="X176" s="301"/>
      <c r="Y176" s="314">
        <f t="shared" si="59"/>
        <v>8242.74</v>
      </c>
      <c r="Z176" s="314"/>
      <c r="AA176" s="301"/>
      <c r="AB176" s="301"/>
      <c r="AC176" s="325">
        <f t="shared" si="62"/>
        <v>0</v>
      </c>
      <c r="AD176" s="302">
        <v>200</v>
      </c>
      <c r="AE176" s="302"/>
      <c r="AF176" s="302"/>
      <c r="AG176" s="302"/>
      <c r="AH176" s="302"/>
      <c r="AI176" s="302"/>
      <c r="AJ176" s="302"/>
      <c r="AK176" s="302"/>
      <c r="AL176" s="302"/>
      <c r="AM176" s="302">
        <v>200</v>
      </c>
      <c r="AN176" s="302"/>
      <c r="AO176" s="302"/>
      <c r="AP176" s="302"/>
      <c r="AQ176" s="302"/>
      <c r="AR176" s="302"/>
      <c r="AS176" s="299"/>
      <c r="AT176" s="299">
        <f t="shared" si="63"/>
        <v>0</v>
      </c>
      <c r="AU176" s="303">
        <f t="shared" si="64"/>
        <v>400</v>
      </c>
      <c r="AV176" s="329">
        <f t="shared" si="65"/>
        <v>8642.74</v>
      </c>
      <c r="AW176" s="297"/>
      <c r="AX176" s="297">
        <v>517.5</v>
      </c>
      <c r="AY176" s="301"/>
      <c r="AZ176" s="301"/>
      <c r="BA176" s="301"/>
      <c r="BB176" s="330"/>
      <c r="BC176" s="297">
        <v>10</v>
      </c>
      <c r="BD176" s="301"/>
      <c r="BE176" s="300">
        <f t="shared" si="58"/>
        <v>8125.24</v>
      </c>
      <c r="BF176" s="297">
        <f>VLOOKUP(E176,[6]工资发放表!$D$1:$X$65536,21,0)</f>
        <v>0</v>
      </c>
      <c r="BG176" s="337">
        <f t="shared" si="77"/>
        <v>8115.24</v>
      </c>
      <c r="BH176" s="300">
        <f>IFERROR(VLOOKUP('12部门提供工资附表主表'!E176,工时对!A:E,5,0),0)</f>
        <v>41.63</v>
      </c>
      <c r="BI176" s="336">
        <f>VLOOKUP(E176,金蝶!D:AC,26,0)</f>
        <v>0</v>
      </c>
      <c r="BJ176" s="281">
        <f>VLOOKUP(E176,金蝶!D:S,16,0)</f>
        <v>8642.74</v>
      </c>
      <c r="BK176" s="281">
        <f t="shared" si="67"/>
        <v>0</v>
      </c>
      <c r="BL176" s="281">
        <f>VLOOKUP(E176,金蝶!D:Z,23,0)</f>
        <v>8115.24</v>
      </c>
      <c r="BM176" s="281">
        <f t="shared" si="68"/>
        <v>0</v>
      </c>
      <c r="BN176" s="281">
        <f>VLOOKUP(E176,金蝶!D:Z,17,0)</f>
        <v>0</v>
      </c>
      <c r="BO176" s="339">
        <f t="shared" si="69"/>
        <v>0</v>
      </c>
      <c r="BP176" s="281">
        <f>VLOOKUP(E176,金蝶!D:Z,18,0)</f>
        <v>517.5</v>
      </c>
      <c r="BQ176" s="531">
        <f t="shared" si="70"/>
        <v>0</v>
      </c>
      <c r="BR176" s="281">
        <f>VLOOKUP(E176,金蝶!D:Z,19,0)</f>
        <v>0</v>
      </c>
      <c r="BS176" s="340">
        <f t="shared" si="71"/>
        <v>0</v>
      </c>
      <c r="BT176" s="281">
        <f>VLOOKUP(E176,金蝶!D:Z,20,0)</f>
        <v>10</v>
      </c>
      <c r="BU176" s="281">
        <f t="shared" si="72"/>
        <v>0</v>
      </c>
      <c r="BV176" s="281">
        <f>VLOOKUP(E176,金蝶!D:Z,21,0)</f>
        <v>0</v>
      </c>
      <c r="BW176" s="339">
        <f t="shared" si="73"/>
        <v>0</v>
      </c>
      <c r="BX176" s="768">
        <f>IFERROR(VLOOKUP(G176,无加班费!A:B,2,0),0)</f>
        <v>0</v>
      </c>
    </row>
    <row r="177" spans="1:76" hidden="1">
      <c r="A177" s="516" t="s">
        <v>399</v>
      </c>
      <c r="B177" s="285">
        <f t="shared" si="60"/>
        <v>0</v>
      </c>
      <c r="C177" s="286" t="str">
        <f>VLOOKUP(E177,员工信息4!C:D,2,0)</f>
        <v>朱文飞</v>
      </c>
      <c r="D177" s="102" t="str">
        <f t="shared" si="78"/>
        <v>一致</v>
      </c>
      <c r="E177" s="288" t="str">
        <f>INDEX(员工信息4!C:C,MATCH('12部门提供工资附表主表'!I177,员工信息4!F:F,0))</f>
        <v>4091</v>
      </c>
      <c r="F177" s="289" t="str">
        <f>IFERROR(VLOOKUP('12部门提供工资附表主表'!E177,员工信息4!C:G,5,0),"")</f>
        <v>仓库</v>
      </c>
      <c r="G177" s="152" t="s">
        <v>72</v>
      </c>
      <c r="H177" s="288" t="s">
        <v>73</v>
      </c>
      <c r="I177" s="500" t="str">
        <f t="shared" si="66"/>
        <v>朱文飞110</v>
      </c>
      <c r="J177" s="322" t="s">
        <v>4708</v>
      </c>
      <c r="K177" s="301"/>
      <c r="L177" s="301"/>
      <c r="M177" s="302">
        <v>37.19</v>
      </c>
      <c r="N177" s="302"/>
      <c r="O177" s="302"/>
      <c r="P177" s="302">
        <v>172.44581876848599</v>
      </c>
      <c r="Q177" s="303">
        <f t="shared" si="76"/>
        <v>6413.2599999999939</v>
      </c>
      <c r="R177" s="302"/>
      <c r="S177" s="316">
        <f t="shared" si="75"/>
        <v>6413.2599999999939</v>
      </c>
      <c r="T177" s="301"/>
      <c r="U177" s="313">
        <f t="shared" si="61"/>
        <v>0</v>
      </c>
      <c r="V177" s="313"/>
      <c r="W177" s="301"/>
      <c r="X177" s="301"/>
      <c r="Y177" s="314">
        <f t="shared" si="59"/>
        <v>6413.2599999999939</v>
      </c>
      <c r="Z177" s="314"/>
      <c r="AA177" s="301"/>
      <c r="AB177" s="301"/>
      <c r="AC177" s="325">
        <f t="shared" si="62"/>
        <v>0</v>
      </c>
      <c r="AD177" s="302">
        <v>40</v>
      </c>
      <c r="AE177" s="302"/>
      <c r="AF177" s="302">
        <v>500</v>
      </c>
      <c r="AG177" s="302"/>
      <c r="AH177" s="302"/>
      <c r="AI177" s="302"/>
      <c r="AJ177" s="302"/>
      <c r="AK177" s="302"/>
      <c r="AL177" s="302"/>
      <c r="AM177" s="302">
        <v>200</v>
      </c>
      <c r="AN177" s="302"/>
      <c r="AO177" s="302"/>
      <c r="AP177" s="302"/>
      <c r="AQ177" s="302"/>
      <c r="AR177" s="302"/>
      <c r="AS177" s="299"/>
      <c r="AT177" s="299">
        <f t="shared" si="63"/>
        <v>0</v>
      </c>
      <c r="AU177" s="303">
        <f t="shared" si="64"/>
        <v>740</v>
      </c>
      <c r="AV177" s="329">
        <f t="shared" si="65"/>
        <v>7153.2599999999939</v>
      </c>
      <c r="AW177" s="297"/>
      <c r="AX177" s="297">
        <v>517.5</v>
      </c>
      <c r="AY177" s="301"/>
      <c r="AZ177" s="301"/>
      <c r="BA177" s="301"/>
      <c r="BB177" s="330"/>
      <c r="BC177" s="297"/>
      <c r="BD177" s="301"/>
      <c r="BE177" s="300">
        <f t="shared" si="58"/>
        <v>6635.7599999999939</v>
      </c>
      <c r="BF177" s="297">
        <f>VLOOKUP(E177,[6]工资发放表!$D$1:$X$65536,21,0)</f>
        <v>49.07</v>
      </c>
      <c r="BG177" s="337">
        <f t="shared" si="77"/>
        <v>6586.6899999999941</v>
      </c>
      <c r="BH177" s="300">
        <f>IFERROR(VLOOKUP('12部门提供工资附表主表'!E177,工时对!A:E,5,0),0)</f>
        <v>37.19</v>
      </c>
      <c r="BI177" s="336">
        <f>VLOOKUP(E177,金蝶!D:AC,26,0)</f>
        <v>0</v>
      </c>
      <c r="BJ177" s="281">
        <f>VLOOKUP(E177,金蝶!D:S,16,0)</f>
        <v>7153.26</v>
      </c>
      <c r="BK177" s="281">
        <f t="shared" si="67"/>
        <v>0</v>
      </c>
      <c r="BL177" s="281">
        <f>VLOOKUP(E177,金蝶!D:Z,23,0)</f>
        <v>6586.69</v>
      </c>
      <c r="BM177" s="281">
        <f t="shared" si="68"/>
        <v>0</v>
      </c>
      <c r="BN177" s="281">
        <f>VLOOKUP(E177,金蝶!D:Z,17,0)</f>
        <v>0</v>
      </c>
      <c r="BO177" s="339">
        <f t="shared" si="69"/>
        <v>0</v>
      </c>
      <c r="BP177" s="281">
        <f>VLOOKUP(E177,金蝶!D:Z,18,0)</f>
        <v>517.5</v>
      </c>
      <c r="BQ177" s="531">
        <f t="shared" si="70"/>
        <v>0</v>
      </c>
      <c r="BR177" s="281">
        <f>VLOOKUP(E177,金蝶!D:Z,19,0)</f>
        <v>0</v>
      </c>
      <c r="BS177" s="340">
        <f t="shared" si="71"/>
        <v>0</v>
      </c>
      <c r="BT177" s="281">
        <f>VLOOKUP(E177,金蝶!D:Z,20,0)</f>
        <v>0</v>
      </c>
      <c r="BU177" s="281">
        <f t="shared" si="72"/>
        <v>0</v>
      </c>
      <c r="BV177" s="281">
        <f>VLOOKUP(E177,金蝶!D:Z,21,0)</f>
        <v>49.07</v>
      </c>
      <c r="BW177" s="339">
        <f t="shared" si="73"/>
        <v>0</v>
      </c>
      <c r="BX177" s="768">
        <f>IFERROR(VLOOKUP(G177,无加班费!A:B,2,0),0)</f>
        <v>0</v>
      </c>
    </row>
    <row r="178" spans="1:76" hidden="1">
      <c r="A178" s="516" t="s">
        <v>2344</v>
      </c>
      <c r="B178" s="285">
        <f t="shared" si="60"/>
        <v>0</v>
      </c>
      <c r="C178" s="286" t="str">
        <f>VLOOKUP(E178,员工信息4!C:D,2,0)</f>
        <v>解东生</v>
      </c>
      <c r="D178" s="102" t="str">
        <f t="shared" si="78"/>
        <v>一致</v>
      </c>
      <c r="E178" s="288" t="str">
        <f>INDEX(员工信息4!C:C,MATCH('12部门提供工资附表主表'!I178,员工信息4!F:F,0))</f>
        <v>8450</v>
      </c>
      <c r="F178" s="289" t="str">
        <f>IFERROR(VLOOKUP('12部门提供工资附表主表'!E178,员工信息4!C:G,5,0),"")</f>
        <v>开线车间</v>
      </c>
      <c r="G178" s="152" t="s">
        <v>738</v>
      </c>
      <c r="H178" s="288" t="s">
        <v>739</v>
      </c>
      <c r="I178" s="500" t="str">
        <f t="shared" si="66"/>
        <v>解东生143</v>
      </c>
      <c r="J178" s="322" t="s">
        <v>4708</v>
      </c>
      <c r="K178" s="301"/>
      <c r="L178" s="301"/>
      <c r="M178" s="302">
        <v>41.63</v>
      </c>
      <c r="N178" s="302"/>
      <c r="O178" s="302"/>
      <c r="P178" s="302">
        <v>175.01993754503999</v>
      </c>
      <c r="Q178" s="303">
        <f t="shared" si="76"/>
        <v>7286.0800000000154</v>
      </c>
      <c r="R178" s="302"/>
      <c r="S178" s="316">
        <f t="shared" si="75"/>
        <v>7286.0800000000154</v>
      </c>
      <c r="T178" s="301"/>
      <c r="U178" s="313">
        <f t="shared" si="61"/>
        <v>0</v>
      </c>
      <c r="V178" s="313"/>
      <c r="W178" s="301"/>
      <c r="X178" s="301"/>
      <c r="Y178" s="314">
        <f t="shared" si="59"/>
        <v>7286.0800000000154</v>
      </c>
      <c r="Z178" s="314"/>
      <c r="AA178" s="301"/>
      <c r="AB178" s="301"/>
      <c r="AC178" s="325">
        <f t="shared" si="62"/>
        <v>0</v>
      </c>
      <c r="AD178" s="302">
        <v>20</v>
      </c>
      <c r="AE178" s="302"/>
      <c r="AF178" s="302"/>
      <c r="AG178" s="302"/>
      <c r="AH178" s="302"/>
      <c r="AI178" s="302"/>
      <c r="AJ178" s="302"/>
      <c r="AK178" s="302"/>
      <c r="AL178" s="302"/>
      <c r="AM178" s="302">
        <v>200</v>
      </c>
      <c r="AN178" s="302"/>
      <c r="AO178" s="302"/>
      <c r="AP178" s="302"/>
      <c r="AQ178" s="302"/>
      <c r="AR178" s="302"/>
      <c r="AS178" s="299"/>
      <c r="AT178" s="299">
        <f t="shared" si="63"/>
        <v>0</v>
      </c>
      <c r="AU178" s="303">
        <f t="shared" si="64"/>
        <v>220</v>
      </c>
      <c r="AV178" s="329">
        <f t="shared" si="65"/>
        <v>7506.0800000000154</v>
      </c>
      <c r="AW178" s="297"/>
      <c r="AX178" s="297">
        <v>517.5</v>
      </c>
      <c r="AY178" s="301"/>
      <c r="AZ178" s="301"/>
      <c r="BA178" s="301"/>
      <c r="BB178" s="330"/>
      <c r="BC178" s="297"/>
      <c r="BD178" s="301"/>
      <c r="BE178" s="300">
        <f t="shared" si="58"/>
        <v>6988.5800000000154</v>
      </c>
      <c r="BF178" s="297">
        <f>VLOOKUP(E178,[6]工资发放表!$D$1:$X$65536,21,0)</f>
        <v>0</v>
      </c>
      <c r="BG178" s="337">
        <f t="shared" si="77"/>
        <v>6988.5800000000154</v>
      </c>
      <c r="BH178" s="300">
        <f>IFERROR(VLOOKUP('12部门提供工资附表主表'!E178,工时对!A:E,5,0),0)</f>
        <v>41.63</v>
      </c>
      <c r="BI178" s="336">
        <f>VLOOKUP(E178,金蝶!D:AC,26,0)</f>
        <v>1.546140993013978E-11</v>
      </c>
      <c r="BJ178" s="281">
        <f>VLOOKUP(E178,金蝶!D:S,16,0)</f>
        <v>7506.08</v>
      </c>
      <c r="BK178" s="281">
        <f t="shared" si="67"/>
        <v>1.546140993013978E-11</v>
      </c>
      <c r="BL178" s="281">
        <f>VLOOKUP(E178,金蝶!D:Z,23,0)</f>
        <v>6988.58</v>
      </c>
      <c r="BM178" s="281">
        <f t="shared" si="68"/>
        <v>1.546140993013978E-11</v>
      </c>
      <c r="BN178" s="281">
        <f>VLOOKUP(E178,金蝶!D:Z,17,0)</f>
        <v>0</v>
      </c>
      <c r="BO178" s="339">
        <f t="shared" si="69"/>
        <v>0</v>
      </c>
      <c r="BP178" s="281">
        <f>VLOOKUP(E178,金蝶!D:Z,18,0)</f>
        <v>517.5</v>
      </c>
      <c r="BQ178" s="531">
        <f t="shared" si="70"/>
        <v>0</v>
      </c>
      <c r="BR178" s="281">
        <f>VLOOKUP(E178,金蝶!D:Z,19,0)</f>
        <v>0</v>
      </c>
      <c r="BS178" s="340">
        <f t="shared" si="71"/>
        <v>0</v>
      </c>
      <c r="BT178" s="281">
        <f>VLOOKUP(E178,金蝶!D:Z,20,0)</f>
        <v>0</v>
      </c>
      <c r="BU178" s="281">
        <f t="shared" si="72"/>
        <v>0</v>
      </c>
      <c r="BV178" s="281">
        <f>VLOOKUP(E178,金蝶!D:Z,21,0)</f>
        <v>0</v>
      </c>
      <c r="BW178" s="339">
        <f t="shared" si="73"/>
        <v>0</v>
      </c>
      <c r="BX178" s="768">
        <f>IFERROR(VLOOKUP(G178,无加班费!A:B,2,0),0)</f>
        <v>0</v>
      </c>
    </row>
    <row r="179" spans="1:76" hidden="1">
      <c r="A179" s="516" t="s">
        <v>186</v>
      </c>
      <c r="B179" s="285">
        <f t="shared" si="60"/>
        <v>0</v>
      </c>
      <c r="C179" s="286" t="str">
        <f>VLOOKUP(E179,员工信息4!C:D,2,0)</f>
        <v>晁宽明</v>
      </c>
      <c r="D179" s="102" t="str">
        <f t="shared" si="78"/>
        <v>一致</v>
      </c>
      <c r="E179" s="288" t="str">
        <f>INDEX(员工信息4!C:C,MATCH('12部门提供工资附表主表'!I179,员工信息4!F:F,0))</f>
        <v>2063</v>
      </c>
      <c r="F179" s="289" t="str">
        <f>IFERROR(VLOOKUP('12部门提供工资附表主表'!E179,员工信息4!C:G,5,0),"")</f>
        <v>接插件车间</v>
      </c>
      <c r="G179" s="152" t="s">
        <v>661</v>
      </c>
      <c r="H179" s="288" t="s">
        <v>662</v>
      </c>
      <c r="I179" s="500" t="str">
        <f t="shared" si="66"/>
        <v>晁宽明209</v>
      </c>
      <c r="J179" s="322" t="s">
        <v>4708</v>
      </c>
      <c r="K179" s="301"/>
      <c r="L179" s="301"/>
      <c r="M179" s="302">
        <v>39.44</v>
      </c>
      <c r="N179" s="302"/>
      <c r="O179" s="302"/>
      <c r="P179" s="302">
        <v>170</v>
      </c>
      <c r="Q179" s="303">
        <f t="shared" si="76"/>
        <v>6704.7999999999993</v>
      </c>
      <c r="R179" s="302"/>
      <c r="S179" s="316">
        <f t="shared" si="75"/>
        <v>6704.7999999999993</v>
      </c>
      <c r="T179" s="301"/>
      <c r="U179" s="313">
        <f t="shared" si="61"/>
        <v>0</v>
      </c>
      <c r="V179" s="313"/>
      <c r="W179" s="301"/>
      <c r="X179" s="301"/>
      <c r="Y179" s="314">
        <f t="shared" si="59"/>
        <v>6704.7999999999993</v>
      </c>
      <c r="Z179" s="314"/>
      <c r="AA179" s="301"/>
      <c r="AB179" s="301"/>
      <c r="AC179" s="325">
        <f t="shared" si="62"/>
        <v>0</v>
      </c>
      <c r="AD179" s="302">
        <v>40</v>
      </c>
      <c r="AE179" s="302"/>
      <c r="AF179" s="302"/>
      <c r="AG179" s="302"/>
      <c r="AH179" s="302"/>
      <c r="AI179" s="302"/>
      <c r="AJ179" s="302"/>
      <c r="AK179" s="302"/>
      <c r="AL179" s="302"/>
      <c r="AM179" s="302">
        <v>200</v>
      </c>
      <c r="AN179" s="302"/>
      <c r="AO179" s="302"/>
      <c r="AP179" s="302"/>
      <c r="AQ179" s="302"/>
      <c r="AR179" s="302"/>
      <c r="AS179" s="299"/>
      <c r="AT179" s="299">
        <f t="shared" si="63"/>
        <v>0</v>
      </c>
      <c r="AU179" s="303">
        <f t="shared" si="64"/>
        <v>240</v>
      </c>
      <c r="AV179" s="329">
        <f t="shared" si="65"/>
        <v>6944.7999999999993</v>
      </c>
      <c r="AW179" s="297"/>
      <c r="AX179" s="297">
        <v>517.5</v>
      </c>
      <c r="AY179" s="301"/>
      <c r="AZ179" s="301"/>
      <c r="BA179" s="301"/>
      <c r="BB179" s="330"/>
      <c r="BC179" s="297"/>
      <c r="BD179" s="301"/>
      <c r="BE179" s="300">
        <f t="shared" si="58"/>
        <v>6427.2999999999993</v>
      </c>
      <c r="BF179" s="297">
        <f>VLOOKUP(E179,[6]工资发放表!$D$1:$X$65536,21,0)</f>
        <v>0</v>
      </c>
      <c r="BG179" s="337">
        <f t="shared" si="77"/>
        <v>6427.2999999999993</v>
      </c>
      <c r="BH179" s="300">
        <f>IFERROR(VLOOKUP('12部门提供工资附表主表'!E179,工时对!A:E,5,0),0)</f>
        <v>39.44</v>
      </c>
      <c r="BI179" s="336">
        <f>VLOOKUP(E179,金蝶!D:AC,26,0)</f>
        <v>0</v>
      </c>
      <c r="BJ179" s="281">
        <f>VLOOKUP(E179,金蝶!D:S,16,0)</f>
        <v>6944.8</v>
      </c>
      <c r="BK179" s="281">
        <f t="shared" si="67"/>
        <v>0</v>
      </c>
      <c r="BL179" s="281">
        <f>VLOOKUP(E179,金蝶!D:Z,23,0)</f>
        <v>6427.3</v>
      </c>
      <c r="BM179" s="281">
        <f t="shared" si="68"/>
        <v>0</v>
      </c>
      <c r="BN179" s="281">
        <f>VLOOKUP(E179,金蝶!D:Z,17,0)</f>
        <v>0</v>
      </c>
      <c r="BO179" s="339">
        <f t="shared" si="69"/>
        <v>0</v>
      </c>
      <c r="BP179" s="281">
        <f>VLOOKUP(E179,金蝶!D:Z,18,0)</f>
        <v>517.5</v>
      </c>
      <c r="BQ179" s="531">
        <f t="shared" si="70"/>
        <v>0</v>
      </c>
      <c r="BR179" s="281">
        <f>VLOOKUP(E179,金蝶!D:Z,19,0)</f>
        <v>0</v>
      </c>
      <c r="BS179" s="340">
        <f t="shared" si="71"/>
        <v>0</v>
      </c>
      <c r="BT179" s="281">
        <f>VLOOKUP(E179,金蝶!D:Z,20,0)</f>
        <v>0</v>
      </c>
      <c r="BU179" s="281">
        <f t="shared" si="72"/>
        <v>0</v>
      </c>
      <c r="BV179" s="281">
        <f>VLOOKUP(E179,金蝶!D:Z,21,0)</f>
        <v>0</v>
      </c>
      <c r="BW179" s="339">
        <f t="shared" si="73"/>
        <v>0</v>
      </c>
      <c r="BX179" s="768">
        <f>IFERROR(VLOOKUP(G179,无加班费!A:B,2,0),0)</f>
        <v>0</v>
      </c>
    </row>
    <row r="180" spans="1:76" hidden="1">
      <c r="A180" s="516" t="s">
        <v>1386</v>
      </c>
      <c r="B180" s="285">
        <f t="shared" si="60"/>
        <v>0</v>
      </c>
      <c r="C180" s="286" t="str">
        <f>VLOOKUP(E180,员工信息4!C:D,2,0)</f>
        <v>张有君</v>
      </c>
      <c r="D180" s="102" t="str">
        <f t="shared" si="78"/>
        <v>一致</v>
      </c>
      <c r="E180" s="288" t="str">
        <f>INDEX(员工信息4!C:C,MATCH('12部门提供工资附表主表'!I180,员工信息4!F:F,0))</f>
        <v>3720</v>
      </c>
      <c r="F180" s="289" t="str">
        <f>IFERROR(VLOOKUP('12部门提供工资附表主表'!E180,员工信息4!C:G,5,0),"")</f>
        <v>开线车间</v>
      </c>
      <c r="G180" s="152" t="s">
        <v>712</v>
      </c>
      <c r="H180" s="288" t="s">
        <v>713</v>
      </c>
      <c r="I180" s="500" t="str">
        <f t="shared" si="66"/>
        <v>张有君213</v>
      </c>
      <c r="J180" s="322" t="s">
        <v>4708</v>
      </c>
      <c r="K180" s="301"/>
      <c r="L180" s="301"/>
      <c r="M180" s="302">
        <v>41.31</v>
      </c>
      <c r="N180" s="302"/>
      <c r="O180" s="302"/>
      <c r="P180" s="302">
        <v>169</v>
      </c>
      <c r="Q180" s="303">
        <f t="shared" si="76"/>
        <v>6981.39</v>
      </c>
      <c r="R180" s="302"/>
      <c r="S180" s="316">
        <f t="shared" si="75"/>
        <v>6981.39</v>
      </c>
      <c r="T180" s="301"/>
      <c r="U180" s="313">
        <f t="shared" si="61"/>
        <v>0</v>
      </c>
      <c r="V180" s="313"/>
      <c r="W180" s="301"/>
      <c r="X180" s="301"/>
      <c r="Y180" s="314">
        <f t="shared" si="59"/>
        <v>6981.39</v>
      </c>
      <c r="Z180" s="314"/>
      <c r="AA180" s="301"/>
      <c r="AB180" s="301"/>
      <c r="AC180" s="325">
        <f t="shared" si="62"/>
        <v>0</v>
      </c>
      <c r="AD180" s="302">
        <v>120</v>
      </c>
      <c r="AE180" s="302"/>
      <c r="AF180" s="302"/>
      <c r="AG180" s="302"/>
      <c r="AH180" s="302"/>
      <c r="AI180" s="302"/>
      <c r="AJ180" s="302"/>
      <c r="AK180" s="302"/>
      <c r="AL180" s="302"/>
      <c r="AM180" s="302">
        <v>200</v>
      </c>
      <c r="AN180" s="302"/>
      <c r="AO180" s="302"/>
      <c r="AP180" s="302"/>
      <c r="AQ180" s="302"/>
      <c r="AR180" s="302"/>
      <c r="AS180" s="299"/>
      <c r="AT180" s="299">
        <f t="shared" si="63"/>
        <v>0</v>
      </c>
      <c r="AU180" s="303">
        <f t="shared" si="64"/>
        <v>320</v>
      </c>
      <c r="AV180" s="329">
        <f t="shared" si="65"/>
        <v>7301.39</v>
      </c>
      <c r="AW180" s="297"/>
      <c r="AX180" s="297">
        <v>517.5</v>
      </c>
      <c r="AY180" s="301"/>
      <c r="AZ180" s="301"/>
      <c r="BA180" s="301"/>
      <c r="BB180" s="330"/>
      <c r="BC180" s="297">
        <v>10</v>
      </c>
      <c r="BD180" s="301"/>
      <c r="BE180" s="300">
        <f t="shared" si="58"/>
        <v>6783.89</v>
      </c>
      <c r="BF180" s="297">
        <f>VLOOKUP(E180,[6]工资发放表!$D$1:$X$65536,21,0)</f>
        <v>0</v>
      </c>
      <c r="BG180" s="337">
        <f t="shared" si="77"/>
        <v>6773.89</v>
      </c>
      <c r="BH180" s="300">
        <f>IFERROR(VLOOKUP('12部门提供工资附表主表'!E180,工时对!A:E,5,0),0)</f>
        <v>41.31</v>
      </c>
      <c r="BI180" s="336">
        <f>VLOOKUP(E180,金蝶!D:AC,26,0)</f>
        <v>0</v>
      </c>
      <c r="BJ180" s="281">
        <f>VLOOKUP(E180,金蝶!D:S,16,0)</f>
        <v>7301.39</v>
      </c>
      <c r="BK180" s="281">
        <f t="shared" si="67"/>
        <v>0</v>
      </c>
      <c r="BL180" s="281">
        <f>VLOOKUP(E180,金蝶!D:Z,23,0)</f>
        <v>6773.89</v>
      </c>
      <c r="BM180" s="281">
        <f t="shared" si="68"/>
        <v>0</v>
      </c>
      <c r="BN180" s="281">
        <f>VLOOKUP(E180,金蝶!D:Z,17,0)</f>
        <v>0</v>
      </c>
      <c r="BO180" s="339">
        <f t="shared" si="69"/>
        <v>0</v>
      </c>
      <c r="BP180" s="281">
        <f>VLOOKUP(E180,金蝶!D:Z,18,0)</f>
        <v>517.5</v>
      </c>
      <c r="BQ180" s="531">
        <f t="shared" si="70"/>
        <v>0</v>
      </c>
      <c r="BR180" s="281">
        <f>VLOOKUP(E180,金蝶!D:Z,19,0)</f>
        <v>0</v>
      </c>
      <c r="BS180" s="340">
        <f t="shared" si="71"/>
        <v>0</v>
      </c>
      <c r="BT180" s="281">
        <f>VLOOKUP(E180,金蝶!D:Z,20,0)</f>
        <v>10</v>
      </c>
      <c r="BU180" s="281">
        <f t="shared" si="72"/>
        <v>0</v>
      </c>
      <c r="BV180" s="281">
        <f>VLOOKUP(E180,金蝶!D:Z,21,0)</f>
        <v>0</v>
      </c>
      <c r="BW180" s="339">
        <f t="shared" si="73"/>
        <v>0</v>
      </c>
      <c r="BX180" s="768">
        <f>IFERROR(VLOOKUP(G180,无加班费!A:B,2,0),0)</f>
        <v>0</v>
      </c>
    </row>
    <row r="181" spans="1:76" hidden="1">
      <c r="A181" s="516" t="s">
        <v>374</v>
      </c>
      <c r="B181" s="285">
        <f t="shared" si="60"/>
        <v>0</v>
      </c>
      <c r="C181" s="286" t="str">
        <f>VLOOKUP(E181,员工信息4!C:D,2,0)</f>
        <v>王春雷</v>
      </c>
      <c r="D181" s="102" t="str">
        <f t="shared" si="78"/>
        <v>一致</v>
      </c>
      <c r="E181" s="288" t="str">
        <f>INDEX(员工信息4!C:C,MATCH('12部门提供工资附表主表'!I181,员工信息4!F:F,0))</f>
        <v>3717</v>
      </c>
      <c r="F181" s="289" t="str">
        <f>IFERROR(VLOOKUP('12部门提供工资附表主表'!E181,员工信息4!C:G,5,0),"")</f>
        <v>开线车间</v>
      </c>
      <c r="G181" s="152" t="s">
        <v>702</v>
      </c>
      <c r="H181" s="288" t="s">
        <v>703</v>
      </c>
      <c r="I181" s="500" t="str">
        <f t="shared" si="66"/>
        <v>王春雷282</v>
      </c>
      <c r="J181" s="322" t="s">
        <v>4708</v>
      </c>
      <c r="K181" s="301"/>
      <c r="L181" s="301"/>
      <c r="M181" s="302">
        <v>40.880000000000003</v>
      </c>
      <c r="N181" s="302"/>
      <c r="O181" s="302"/>
      <c r="P181" s="302">
        <v>190.94545009784699</v>
      </c>
      <c r="Q181" s="303">
        <f t="shared" si="76"/>
        <v>7805.8499999999849</v>
      </c>
      <c r="R181" s="302"/>
      <c r="S181" s="316">
        <f t="shared" si="75"/>
        <v>7805.8499999999849</v>
      </c>
      <c r="T181" s="301"/>
      <c r="U181" s="313">
        <f t="shared" si="61"/>
        <v>0</v>
      </c>
      <c r="V181" s="313"/>
      <c r="W181" s="301"/>
      <c r="X181" s="301"/>
      <c r="Y181" s="314">
        <f t="shared" si="59"/>
        <v>7805.8499999999849</v>
      </c>
      <c r="Z181" s="314"/>
      <c r="AA181" s="301"/>
      <c r="AB181" s="301"/>
      <c r="AC181" s="325">
        <f t="shared" si="62"/>
        <v>0</v>
      </c>
      <c r="AD181" s="302">
        <v>140</v>
      </c>
      <c r="AE181" s="302"/>
      <c r="AF181" s="302">
        <v>500</v>
      </c>
      <c r="AG181" s="302"/>
      <c r="AH181" s="302"/>
      <c r="AI181" s="302"/>
      <c r="AJ181" s="302"/>
      <c r="AK181" s="302"/>
      <c r="AL181" s="302"/>
      <c r="AM181" s="302">
        <v>200</v>
      </c>
      <c r="AN181" s="302"/>
      <c r="AO181" s="302"/>
      <c r="AP181" s="302"/>
      <c r="AQ181" s="302">
        <v>320</v>
      </c>
      <c r="AR181" s="302"/>
      <c r="AS181" s="299"/>
      <c r="AT181" s="299">
        <f t="shared" si="63"/>
        <v>320</v>
      </c>
      <c r="AU181" s="303">
        <f t="shared" si="64"/>
        <v>840</v>
      </c>
      <c r="AV181" s="329">
        <f t="shared" si="65"/>
        <v>8325.849999999984</v>
      </c>
      <c r="AW181" s="297"/>
      <c r="AX181" s="297">
        <v>517.5</v>
      </c>
      <c r="AY181" s="301"/>
      <c r="AZ181" s="301"/>
      <c r="BA181" s="301"/>
      <c r="BB181" s="330"/>
      <c r="BC181" s="297">
        <v>10</v>
      </c>
      <c r="BD181" s="301"/>
      <c r="BE181" s="300">
        <f t="shared" si="58"/>
        <v>7808.349999999984</v>
      </c>
      <c r="BF181" s="297">
        <f>VLOOKUP(E181,[6]工资发放表!$D$1:$X$65536,21,0)</f>
        <v>84.25</v>
      </c>
      <c r="BG181" s="337">
        <f t="shared" si="77"/>
        <v>7714.099999999984</v>
      </c>
      <c r="BH181" s="300">
        <f>IFERROR(VLOOKUP('12部门提供工资附表主表'!E181,工时对!A:E,5,0),0)</f>
        <v>40.880000000000003</v>
      </c>
      <c r="BI181" s="336">
        <f>VLOOKUP(E181,金蝶!D:AC,26,0)</f>
        <v>-1.6370904631912708E-11</v>
      </c>
      <c r="BJ181" s="281">
        <f>VLOOKUP(E181,金蝶!D:S,16,0)</f>
        <v>8325.85</v>
      </c>
      <c r="BK181" s="281">
        <f t="shared" si="67"/>
        <v>-1.6370904631912708E-11</v>
      </c>
      <c r="BL181" s="281">
        <f>VLOOKUP(E181,金蝶!D:Z,23,0)</f>
        <v>7714.1</v>
      </c>
      <c r="BM181" s="281">
        <f t="shared" si="68"/>
        <v>-1.6370904631912708E-11</v>
      </c>
      <c r="BN181" s="281">
        <f>VLOOKUP(E181,金蝶!D:Z,17,0)</f>
        <v>0</v>
      </c>
      <c r="BO181" s="339">
        <f t="shared" si="69"/>
        <v>0</v>
      </c>
      <c r="BP181" s="281">
        <f>VLOOKUP(E181,金蝶!D:Z,18,0)</f>
        <v>517.5</v>
      </c>
      <c r="BQ181" s="531">
        <f t="shared" si="70"/>
        <v>0</v>
      </c>
      <c r="BR181" s="281">
        <f>VLOOKUP(E181,金蝶!D:Z,19,0)</f>
        <v>0</v>
      </c>
      <c r="BS181" s="340">
        <f t="shared" si="71"/>
        <v>0</v>
      </c>
      <c r="BT181" s="281">
        <f>VLOOKUP(E181,金蝶!D:Z,20,0)</f>
        <v>10</v>
      </c>
      <c r="BU181" s="281">
        <f t="shared" si="72"/>
        <v>0</v>
      </c>
      <c r="BV181" s="281">
        <f>VLOOKUP(E181,金蝶!D:Z,21,0)</f>
        <v>84.25</v>
      </c>
      <c r="BW181" s="339">
        <f t="shared" si="73"/>
        <v>0</v>
      </c>
      <c r="BX181" s="768">
        <f>IFERROR(VLOOKUP(G181,无加班费!A:B,2,0),0)</f>
        <v>0</v>
      </c>
    </row>
    <row r="182" spans="1:76" hidden="1">
      <c r="A182" s="516" t="s">
        <v>1366</v>
      </c>
      <c r="B182" s="285">
        <f t="shared" si="60"/>
        <v>0</v>
      </c>
      <c r="C182" s="286" t="str">
        <f>VLOOKUP(E182,员工信息4!C:D,2,0)</f>
        <v>龚林福</v>
      </c>
      <c r="D182" s="102" t="str">
        <f t="shared" si="78"/>
        <v>一致</v>
      </c>
      <c r="E182" s="288" t="str">
        <f>INDEX(员工信息4!C:C,MATCH('12部门提供工资附表主表'!I182,员工信息4!F:F,0))</f>
        <v>4065</v>
      </c>
      <c r="F182" s="289" t="str">
        <f>IFERROR(VLOOKUP('12部门提供工资附表主表'!E182,员工信息4!C:G,5,0),"")</f>
        <v>仓库</v>
      </c>
      <c r="G182" s="152" t="s">
        <v>47</v>
      </c>
      <c r="H182" s="288" t="s">
        <v>48</v>
      </c>
      <c r="I182" s="500" t="str">
        <f t="shared" si="66"/>
        <v>龚林福305</v>
      </c>
      <c r="J182" s="322" t="s">
        <v>4708</v>
      </c>
      <c r="K182" s="301"/>
      <c r="L182" s="301"/>
      <c r="M182" s="302">
        <v>34.81</v>
      </c>
      <c r="N182" s="302"/>
      <c r="O182" s="302"/>
      <c r="P182" s="302">
        <v>180.72823901177799</v>
      </c>
      <c r="Q182" s="303">
        <f t="shared" si="76"/>
        <v>6291.1499999999924</v>
      </c>
      <c r="R182" s="302"/>
      <c r="S182" s="316">
        <f t="shared" si="75"/>
        <v>6291.1499999999924</v>
      </c>
      <c r="T182" s="301"/>
      <c r="U182" s="313">
        <f t="shared" si="61"/>
        <v>0</v>
      </c>
      <c r="V182" s="313"/>
      <c r="W182" s="301"/>
      <c r="X182" s="301"/>
      <c r="Y182" s="314">
        <f t="shared" si="59"/>
        <v>6291.1499999999924</v>
      </c>
      <c r="Z182" s="314"/>
      <c r="AA182" s="301"/>
      <c r="AB182" s="301"/>
      <c r="AC182" s="325">
        <f t="shared" si="62"/>
        <v>0</v>
      </c>
      <c r="AD182" s="302">
        <v>180</v>
      </c>
      <c r="AE182" s="302"/>
      <c r="AF182" s="302"/>
      <c r="AG182" s="302"/>
      <c r="AH182" s="302"/>
      <c r="AI182" s="302"/>
      <c r="AJ182" s="302"/>
      <c r="AK182" s="302"/>
      <c r="AL182" s="302"/>
      <c r="AM182" s="302">
        <v>200</v>
      </c>
      <c r="AN182" s="302"/>
      <c r="AO182" s="302"/>
      <c r="AP182" s="302"/>
      <c r="AQ182" s="302"/>
      <c r="AR182" s="302"/>
      <c r="AS182" s="299"/>
      <c r="AT182" s="299">
        <f t="shared" si="63"/>
        <v>0</v>
      </c>
      <c r="AU182" s="303">
        <f t="shared" si="64"/>
        <v>380</v>
      </c>
      <c r="AV182" s="329">
        <f t="shared" si="65"/>
        <v>6671.1499999999924</v>
      </c>
      <c r="AW182" s="297"/>
      <c r="AX182" s="297">
        <v>517.5</v>
      </c>
      <c r="AY182" s="301"/>
      <c r="AZ182" s="301"/>
      <c r="BA182" s="301"/>
      <c r="BB182" s="330"/>
      <c r="BC182" s="297">
        <v>10</v>
      </c>
      <c r="BD182" s="301"/>
      <c r="BE182" s="300">
        <f t="shared" si="58"/>
        <v>6153.6499999999924</v>
      </c>
      <c r="BF182" s="297">
        <f>VLOOKUP(E182,[6]工资发放表!$D$1:$X$65536,21,0)</f>
        <v>0</v>
      </c>
      <c r="BG182" s="337">
        <f t="shared" si="77"/>
        <v>6143.6499999999924</v>
      </c>
      <c r="BH182" s="300">
        <f>IFERROR(VLOOKUP('12部门提供工资附表主表'!E182,工时对!A:E,5,0),0)</f>
        <v>34.81</v>
      </c>
      <c r="BI182" s="336">
        <f>VLOOKUP(E182,金蝶!D:AC,26,0)</f>
        <v>-7.2759576141834259E-12</v>
      </c>
      <c r="BJ182" s="281">
        <f>VLOOKUP(E182,金蝶!D:S,16,0)</f>
        <v>6671.15</v>
      </c>
      <c r="BK182" s="281">
        <f t="shared" si="67"/>
        <v>-7.2759576141834259E-12</v>
      </c>
      <c r="BL182" s="281">
        <f>VLOOKUP(E182,金蝶!D:Z,23,0)</f>
        <v>6143.65</v>
      </c>
      <c r="BM182" s="281">
        <f t="shared" si="68"/>
        <v>-7.2759576141834259E-12</v>
      </c>
      <c r="BN182" s="281">
        <f>VLOOKUP(E182,金蝶!D:Z,17,0)</f>
        <v>0</v>
      </c>
      <c r="BO182" s="339">
        <f t="shared" si="69"/>
        <v>0</v>
      </c>
      <c r="BP182" s="281">
        <f>VLOOKUP(E182,金蝶!D:Z,18,0)</f>
        <v>517.5</v>
      </c>
      <c r="BQ182" s="531">
        <f t="shared" si="70"/>
        <v>0</v>
      </c>
      <c r="BR182" s="281">
        <f>VLOOKUP(E182,金蝶!D:Z,19,0)</f>
        <v>0</v>
      </c>
      <c r="BS182" s="340">
        <f t="shared" si="71"/>
        <v>0</v>
      </c>
      <c r="BT182" s="281">
        <f>VLOOKUP(E182,金蝶!D:Z,20,0)</f>
        <v>10</v>
      </c>
      <c r="BU182" s="281">
        <f t="shared" si="72"/>
        <v>0</v>
      </c>
      <c r="BV182" s="281">
        <f>VLOOKUP(E182,金蝶!D:Z,21,0)</f>
        <v>0</v>
      </c>
      <c r="BW182" s="339">
        <f t="shared" si="73"/>
        <v>0</v>
      </c>
      <c r="BX182" s="768">
        <f>IFERROR(VLOOKUP(G182,无加班费!A:B,2,0),0)</f>
        <v>0</v>
      </c>
    </row>
    <row r="183" spans="1:76" hidden="1">
      <c r="A183" s="516" t="s">
        <v>2024</v>
      </c>
      <c r="B183" s="285">
        <f t="shared" si="60"/>
        <v>0</v>
      </c>
      <c r="C183" s="286" t="str">
        <f>VLOOKUP(E183,员工信息4!C:D,2,0)</f>
        <v>段涛</v>
      </c>
      <c r="D183" s="102" t="str">
        <f t="shared" si="78"/>
        <v>一致</v>
      </c>
      <c r="E183" s="288" t="str">
        <f>INDEX(员工信息4!C:C,MATCH('12部门提供工资附表主表'!I183,员工信息4!F:F,0))</f>
        <v>3733</v>
      </c>
      <c r="F183" s="289" t="str">
        <f>IFERROR(VLOOKUP('12部门提供工资附表主表'!E183,员工信息4!C:G,5,0),"")</f>
        <v>开线车间</v>
      </c>
      <c r="G183" s="152" t="s">
        <v>727</v>
      </c>
      <c r="H183" s="288" t="s">
        <v>728</v>
      </c>
      <c r="I183" s="500" t="str">
        <f t="shared" si="66"/>
        <v>段涛334</v>
      </c>
      <c r="J183" s="322" t="s">
        <v>4708</v>
      </c>
      <c r="K183" s="301"/>
      <c r="L183" s="301"/>
      <c r="M183" s="302">
        <v>42.69</v>
      </c>
      <c r="N183" s="302"/>
      <c r="O183" s="302"/>
      <c r="P183" s="302">
        <v>195</v>
      </c>
      <c r="Q183" s="303">
        <f t="shared" si="76"/>
        <v>8324.5499999999993</v>
      </c>
      <c r="R183" s="302"/>
      <c r="S183" s="316">
        <f t="shared" si="75"/>
        <v>8324.5499999999993</v>
      </c>
      <c r="T183" s="301"/>
      <c r="U183" s="313">
        <f t="shared" si="61"/>
        <v>0</v>
      </c>
      <c r="V183" s="313"/>
      <c r="W183" s="301"/>
      <c r="X183" s="301"/>
      <c r="Y183" s="314">
        <f t="shared" si="59"/>
        <v>8324.5499999999993</v>
      </c>
      <c r="Z183" s="314"/>
      <c r="AA183" s="301"/>
      <c r="AB183" s="301"/>
      <c r="AC183" s="325">
        <f t="shared" si="62"/>
        <v>0</v>
      </c>
      <c r="AD183" s="302">
        <v>120</v>
      </c>
      <c r="AE183" s="302"/>
      <c r="AF183" s="302"/>
      <c r="AG183" s="302"/>
      <c r="AH183" s="302"/>
      <c r="AI183" s="302"/>
      <c r="AJ183" s="302"/>
      <c r="AK183" s="302"/>
      <c r="AL183" s="302"/>
      <c r="AM183" s="302">
        <v>200</v>
      </c>
      <c r="AN183" s="302"/>
      <c r="AO183" s="302"/>
      <c r="AP183" s="302"/>
      <c r="AQ183" s="302"/>
      <c r="AR183" s="302"/>
      <c r="AS183" s="299"/>
      <c r="AT183" s="299">
        <f t="shared" si="63"/>
        <v>0</v>
      </c>
      <c r="AU183" s="303">
        <f t="shared" si="64"/>
        <v>320</v>
      </c>
      <c r="AV183" s="329">
        <f t="shared" si="65"/>
        <v>8644.5499999999993</v>
      </c>
      <c r="AW183" s="297"/>
      <c r="AX183" s="297">
        <v>517.5</v>
      </c>
      <c r="AY183" s="301"/>
      <c r="AZ183" s="301"/>
      <c r="BA183" s="301"/>
      <c r="BB183" s="330"/>
      <c r="BC183" s="297">
        <v>10</v>
      </c>
      <c r="BD183" s="301"/>
      <c r="BE183" s="300">
        <f t="shared" si="58"/>
        <v>8127.0499999999993</v>
      </c>
      <c r="BF183" s="297">
        <f>VLOOKUP(E183,[6]工资发放表!$D$1:$X$65536,21,0)</f>
        <v>86.78</v>
      </c>
      <c r="BG183" s="337">
        <f t="shared" si="77"/>
        <v>8030.2699999999995</v>
      </c>
      <c r="BH183" s="300">
        <f>IFERROR(VLOOKUP('12部门提供工资附表主表'!E183,工时对!A:E,5,0),0)</f>
        <v>42.69</v>
      </c>
      <c r="BI183" s="336">
        <f>VLOOKUP(E183,金蝶!D:AC,26,0)</f>
        <v>0</v>
      </c>
      <c r="BJ183" s="281">
        <f>VLOOKUP(E183,金蝶!D:S,16,0)</f>
        <v>8644.5499999999993</v>
      </c>
      <c r="BK183" s="281">
        <f t="shared" si="67"/>
        <v>0</v>
      </c>
      <c r="BL183" s="281">
        <f>VLOOKUP(E183,金蝶!D:Z,23,0)</f>
        <v>8030.27</v>
      </c>
      <c r="BM183" s="281">
        <f t="shared" si="68"/>
        <v>0</v>
      </c>
      <c r="BN183" s="281">
        <f>VLOOKUP(E183,金蝶!D:Z,17,0)</f>
        <v>0</v>
      </c>
      <c r="BO183" s="339">
        <f t="shared" si="69"/>
        <v>0</v>
      </c>
      <c r="BP183" s="281">
        <f>VLOOKUP(E183,金蝶!D:Z,18,0)</f>
        <v>517.5</v>
      </c>
      <c r="BQ183" s="531">
        <f t="shared" si="70"/>
        <v>0</v>
      </c>
      <c r="BR183" s="281">
        <f>VLOOKUP(E183,金蝶!D:Z,19,0)</f>
        <v>0</v>
      </c>
      <c r="BS183" s="340">
        <f t="shared" si="71"/>
        <v>0</v>
      </c>
      <c r="BT183" s="281">
        <f>VLOOKUP(E183,金蝶!D:Z,20,0)</f>
        <v>10</v>
      </c>
      <c r="BU183" s="281">
        <f t="shared" si="72"/>
        <v>0</v>
      </c>
      <c r="BV183" s="281">
        <f>VLOOKUP(E183,金蝶!D:Z,21,0)</f>
        <v>86.78</v>
      </c>
      <c r="BW183" s="339">
        <f t="shared" si="73"/>
        <v>0</v>
      </c>
      <c r="BX183" s="768">
        <f>IFERROR(VLOOKUP(G183,无加班费!A:B,2,0),0)</f>
        <v>0</v>
      </c>
    </row>
    <row r="184" spans="1:76" hidden="1">
      <c r="A184" s="516" t="s">
        <v>2854</v>
      </c>
      <c r="B184" s="285">
        <f t="shared" si="60"/>
        <v>0</v>
      </c>
      <c r="C184" s="286" t="str">
        <f>VLOOKUP(E184,员工信息4!C:D,2,0)</f>
        <v>顾华建</v>
      </c>
      <c r="D184" s="102" t="str">
        <f t="shared" si="78"/>
        <v>一致</v>
      </c>
      <c r="E184" s="288" t="str">
        <f>INDEX(员工信息4!C:C,MATCH('12部门提供工资附表主表'!I184,员工信息4!F:F,0))</f>
        <v>3721</v>
      </c>
      <c r="F184" s="289" t="str">
        <f>IFERROR(VLOOKUP('12部门提供工资附表主表'!E184,员工信息4!C:G,5,0),"")</f>
        <v>开线车间</v>
      </c>
      <c r="G184" s="152" t="s">
        <v>717</v>
      </c>
      <c r="H184" s="288" t="s">
        <v>718</v>
      </c>
      <c r="I184" s="500" t="str">
        <f t="shared" si="66"/>
        <v>顾华建335</v>
      </c>
      <c r="J184" s="322" t="s">
        <v>4708</v>
      </c>
      <c r="K184" s="301"/>
      <c r="L184" s="301"/>
      <c r="M184" s="302">
        <v>39.69</v>
      </c>
      <c r="N184" s="302"/>
      <c r="O184" s="302"/>
      <c r="P184" s="302">
        <v>185</v>
      </c>
      <c r="Q184" s="303">
        <f t="shared" si="76"/>
        <v>7342.65</v>
      </c>
      <c r="R184" s="302"/>
      <c r="S184" s="316">
        <f t="shared" si="75"/>
        <v>7342.65</v>
      </c>
      <c r="T184" s="301"/>
      <c r="U184" s="313">
        <f t="shared" si="61"/>
        <v>0</v>
      </c>
      <c r="V184" s="313"/>
      <c r="W184" s="301"/>
      <c r="X184" s="301"/>
      <c r="Y184" s="314">
        <f t="shared" si="59"/>
        <v>7342.65</v>
      </c>
      <c r="Z184" s="314"/>
      <c r="AA184" s="301"/>
      <c r="AB184" s="301"/>
      <c r="AC184" s="325">
        <f t="shared" si="62"/>
        <v>0</v>
      </c>
      <c r="AD184" s="302">
        <v>180</v>
      </c>
      <c r="AE184" s="302"/>
      <c r="AF184" s="302"/>
      <c r="AG184" s="302"/>
      <c r="AH184" s="302"/>
      <c r="AI184" s="302"/>
      <c r="AJ184" s="302"/>
      <c r="AK184" s="302"/>
      <c r="AL184" s="302"/>
      <c r="AM184" s="302">
        <v>200</v>
      </c>
      <c r="AN184" s="302"/>
      <c r="AO184" s="302"/>
      <c r="AP184" s="302"/>
      <c r="AQ184" s="302"/>
      <c r="AR184" s="302"/>
      <c r="AS184" s="299"/>
      <c r="AT184" s="299">
        <f t="shared" si="63"/>
        <v>0</v>
      </c>
      <c r="AU184" s="303">
        <f t="shared" si="64"/>
        <v>380</v>
      </c>
      <c r="AV184" s="329">
        <f t="shared" si="65"/>
        <v>7722.65</v>
      </c>
      <c r="AW184" s="297"/>
      <c r="AX184" s="297">
        <v>517.5</v>
      </c>
      <c r="AY184" s="301"/>
      <c r="AZ184" s="301"/>
      <c r="BA184" s="301"/>
      <c r="BB184" s="330"/>
      <c r="BC184" s="297">
        <v>10</v>
      </c>
      <c r="BD184" s="301"/>
      <c r="BE184" s="300">
        <f t="shared" si="58"/>
        <v>7205.15</v>
      </c>
      <c r="BF184" s="297">
        <f>VLOOKUP(E184,[6]工资发放表!$D$1:$X$65536,21,0)</f>
        <v>51.16</v>
      </c>
      <c r="BG184" s="337">
        <f t="shared" si="77"/>
        <v>7143.99</v>
      </c>
      <c r="BH184" s="300">
        <f>IFERROR(VLOOKUP('12部门提供工资附表主表'!E184,工时对!A:E,5,0),0)</f>
        <v>39.69</v>
      </c>
      <c r="BI184" s="336">
        <f>VLOOKUP(E184,金蝶!D:AC,26,0)</f>
        <v>0</v>
      </c>
      <c r="BJ184" s="281">
        <f>VLOOKUP(E184,金蝶!D:S,16,0)</f>
        <v>7722.65</v>
      </c>
      <c r="BK184" s="281">
        <f t="shared" si="67"/>
        <v>0</v>
      </c>
      <c r="BL184" s="281">
        <f>VLOOKUP(E184,金蝶!D:Z,23,0)</f>
        <v>7143.99</v>
      </c>
      <c r="BM184" s="281">
        <f t="shared" si="68"/>
        <v>0</v>
      </c>
      <c r="BN184" s="281">
        <f>VLOOKUP(E184,金蝶!D:Z,17,0)</f>
        <v>0</v>
      </c>
      <c r="BO184" s="339">
        <f t="shared" si="69"/>
        <v>0</v>
      </c>
      <c r="BP184" s="281">
        <f>VLOOKUP(E184,金蝶!D:Z,18,0)</f>
        <v>517.5</v>
      </c>
      <c r="BQ184" s="531">
        <f t="shared" si="70"/>
        <v>0</v>
      </c>
      <c r="BR184" s="281">
        <f>VLOOKUP(E184,金蝶!D:Z,19,0)</f>
        <v>0</v>
      </c>
      <c r="BS184" s="340">
        <f t="shared" si="71"/>
        <v>0</v>
      </c>
      <c r="BT184" s="281">
        <f>VLOOKUP(E184,金蝶!D:Z,20,0)</f>
        <v>10</v>
      </c>
      <c r="BU184" s="281">
        <f t="shared" si="72"/>
        <v>0</v>
      </c>
      <c r="BV184" s="281">
        <f>VLOOKUP(E184,金蝶!D:Z,21,0)</f>
        <v>51.16</v>
      </c>
      <c r="BW184" s="339">
        <f t="shared" si="73"/>
        <v>0</v>
      </c>
      <c r="BX184" s="768">
        <f>IFERROR(VLOOKUP(G184,无加班费!A:B,2,0),0)</f>
        <v>0</v>
      </c>
    </row>
    <row r="185" spans="1:76" hidden="1">
      <c r="A185" s="516" t="s">
        <v>2470</v>
      </c>
      <c r="B185" s="285">
        <f t="shared" si="60"/>
        <v>0</v>
      </c>
      <c r="C185" s="286" t="str">
        <f>VLOOKUP(E185,员工信息4!C:D,2,0)</f>
        <v>朱金兵</v>
      </c>
      <c r="D185" s="102" t="str">
        <f t="shared" si="78"/>
        <v>一致</v>
      </c>
      <c r="E185" s="288" t="str">
        <f>INDEX(员工信息4!C:C,MATCH('12部门提供工资附表主表'!I185,员工信息4!F:F,0))</f>
        <v>8956</v>
      </c>
      <c r="F185" s="289" t="str">
        <f>IFERROR(VLOOKUP('12部门提供工资附表主表'!E185,员工信息4!C:G,5,0),"")</f>
        <v>接插件车间</v>
      </c>
      <c r="G185" s="152" t="s">
        <v>3084</v>
      </c>
      <c r="H185" s="288" t="s">
        <v>3085</v>
      </c>
      <c r="I185" s="500" t="str">
        <f t="shared" si="66"/>
        <v>朱金兵338</v>
      </c>
      <c r="J185" s="322" t="s">
        <v>4708</v>
      </c>
      <c r="K185" s="301"/>
      <c r="L185" s="301"/>
      <c r="M185" s="302">
        <v>40.56</v>
      </c>
      <c r="N185" s="302"/>
      <c r="O185" s="302"/>
      <c r="P185" s="302">
        <v>166</v>
      </c>
      <c r="Q185" s="303">
        <f t="shared" si="76"/>
        <v>6732.96</v>
      </c>
      <c r="R185" s="302"/>
      <c r="S185" s="316">
        <f t="shared" si="75"/>
        <v>6732.96</v>
      </c>
      <c r="T185" s="301"/>
      <c r="U185" s="313">
        <f t="shared" si="61"/>
        <v>0</v>
      </c>
      <c r="V185" s="313"/>
      <c r="W185" s="301"/>
      <c r="X185" s="301"/>
      <c r="Y185" s="314">
        <f t="shared" si="59"/>
        <v>6732.96</v>
      </c>
      <c r="Z185" s="314"/>
      <c r="AA185" s="301"/>
      <c r="AB185" s="301"/>
      <c r="AC185" s="325">
        <f t="shared" si="62"/>
        <v>0</v>
      </c>
      <c r="AD185" s="302">
        <v>0</v>
      </c>
      <c r="AE185" s="302"/>
      <c r="AF185" s="302"/>
      <c r="AG185" s="302"/>
      <c r="AH185" s="302"/>
      <c r="AI185" s="302"/>
      <c r="AJ185" s="302"/>
      <c r="AK185" s="302"/>
      <c r="AL185" s="302"/>
      <c r="AM185" s="302">
        <v>0</v>
      </c>
      <c r="AN185" s="302"/>
      <c r="AO185" s="302"/>
      <c r="AP185" s="302"/>
      <c r="AQ185" s="302"/>
      <c r="AR185" s="302"/>
      <c r="AS185" s="299"/>
      <c r="AT185" s="299">
        <f t="shared" si="63"/>
        <v>0</v>
      </c>
      <c r="AU185" s="303">
        <f t="shared" si="64"/>
        <v>0</v>
      </c>
      <c r="AV185" s="329">
        <f t="shared" si="65"/>
        <v>6732.96</v>
      </c>
      <c r="AW185" s="297"/>
      <c r="AX185" s="297">
        <v>517.5</v>
      </c>
      <c r="AY185" s="301"/>
      <c r="AZ185" s="301"/>
      <c r="BA185" s="301"/>
      <c r="BB185" s="330"/>
      <c r="BC185" s="297"/>
      <c r="BD185" s="301"/>
      <c r="BE185" s="300">
        <f t="shared" si="58"/>
        <v>6215.46</v>
      </c>
      <c r="BF185" s="297">
        <f>VLOOKUP(E185,[6]工资发放表!$D$1:$X$65536,21,0)</f>
        <v>0</v>
      </c>
      <c r="BG185" s="337">
        <f t="shared" si="77"/>
        <v>6215.46</v>
      </c>
      <c r="BH185" s="300">
        <f>IFERROR(VLOOKUP('12部门提供工资附表主表'!E185,工时对!A:E,5,0),0)</f>
        <v>40.56</v>
      </c>
      <c r="BI185" s="336">
        <f>VLOOKUP(E185,金蝶!D:AC,26,0)</f>
        <v>0</v>
      </c>
      <c r="BJ185" s="281">
        <f>VLOOKUP(E185,金蝶!D:S,16,0)</f>
        <v>6732.96</v>
      </c>
      <c r="BK185" s="281">
        <f t="shared" si="67"/>
        <v>0</v>
      </c>
      <c r="BL185" s="281">
        <f>VLOOKUP(E185,金蝶!D:Z,23,0)</f>
        <v>6215.46</v>
      </c>
      <c r="BM185" s="281">
        <f t="shared" si="68"/>
        <v>0</v>
      </c>
      <c r="BN185" s="281">
        <f>VLOOKUP(E185,金蝶!D:Z,17,0)</f>
        <v>0</v>
      </c>
      <c r="BO185" s="339">
        <f t="shared" si="69"/>
        <v>0</v>
      </c>
      <c r="BP185" s="281">
        <f>VLOOKUP(E185,金蝶!D:Z,18,0)</f>
        <v>517.5</v>
      </c>
      <c r="BQ185" s="531">
        <f t="shared" si="70"/>
        <v>0</v>
      </c>
      <c r="BR185" s="281">
        <f>VLOOKUP(E185,金蝶!D:Z,19,0)</f>
        <v>0</v>
      </c>
      <c r="BS185" s="340">
        <f t="shared" si="71"/>
        <v>0</v>
      </c>
      <c r="BT185" s="281">
        <f>VLOOKUP(E185,金蝶!D:Z,20,0)</f>
        <v>0</v>
      </c>
      <c r="BU185" s="281">
        <f t="shared" si="72"/>
        <v>0</v>
      </c>
      <c r="BV185" s="281">
        <f>VLOOKUP(E185,金蝶!D:Z,21,0)</f>
        <v>0</v>
      </c>
      <c r="BW185" s="339">
        <f t="shared" si="73"/>
        <v>0</v>
      </c>
      <c r="BX185" s="768">
        <f>IFERROR(VLOOKUP(G185,无加班费!A:B,2,0),0)</f>
        <v>0</v>
      </c>
    </row>
    <row r="186" spans="1:76" hidden="1">
      <c r="A186" s="516" t="s">
        <v>1216</v>
      </c>
      <c r="B186" s="285">
        <f t="shared" si="60"/>
        <v>0</v>
      </c>
      <c r="C186" s="286" t="str">
        <f>VLOOKUP(E186,员工信息4!C:D,2,0)</f>
        <v>张彦梅</v>
      </c>
      <c r="D186" s="102" t="str">
        <f t="shared" si="78"/>
        <v>一致</v>
      </c>
      <c r="E186" s="288" t="str">
        <f>INDEX(员工信息4!C:C,MATCH('12部门提供工资附表主表'!I186,员工信息4!F:F,0))</f>
        <v>8780</v>
      </c>
      <c r="F186" s="289" t="str">
        <f>IFERROR(VLOOKUP('12部门提供工资附表主表'!E186,员工信息4!C:G,5,0),"")</f>
        <v>开线车间</v>
      </c>
      <c r="G186" s="152" t="s">
        <v>2616</v>
      </c>
      <c r="H186" s="288" t="s">
        <v>2617</v>
      </c>
      <c r="I186" s="500" t="str">
        <f t="shared" si="66"/>
        <v>张彦梅371</v>
      </c>
      <c r="J186" s="322" t="s">
        <v>4708</v>
      </c>
      <c r="K186" s="301"/>
      <c r="L186" s="301"/>
      <c r="M186" s="302">
        <v>40.69</v>
      </c>
      <c r="N186" s="302"/>
      <c r="O186" s="302"/>
      <c r="P186" s="302">
        <v>170</v>
      </c>
      <c r="Q186" s="303">
        <f t="shared" si="76"/>
        <v>6917.2999999999993</v>
      </c>
      <c r="R186" s="302"/>
      <c r="S186" s="316">
        <f t="shared" si="75"/>
        <v>6917.2999999999993</v>
      </c>
      <c r="T186" s="301"/>
      <c r="U186" s="313">
        <f t="shared" si="61"/>
        <v>0</v>
      </c>
      <c r="V186" s="313"/>
      <c r="W186" s="301"/>
      <c r="X186" s="301"/>
      <c r="Y186" s="314">
        <f t="shared" si="59"/>
        <v>6917.2999999999993</v>
      </c>
      <c r="Z186" s="314"/>
      <c r="AA186" s="301"/>
      <c r="AB186" s="301"/>
      <c r="AC186" s="325">
        <f t="shared" si="62"/>
        <v>0</v>
      </c>
      <c r="AD186" s="302">
        <v>0</v>
      </c>
      <c r="AE186" s="302"/>
      <c r="AF186" s="302"/>
      <c r="AG186" s="302"/>
      <c r="AH186" s="302"/>
      <c r="AI186" s="302"/>
      <c r="AJ186" s="302"/>
      <c r="AK186" s="302"/>
      <c r="AL186" s="302"/>
      <c r="AM186" s="302">
        <v>200</v>
      </c>
      <c r="AN186" s="302"/>
      <c r="AO186" s="302"/>
      <c r="AP186" s="302"/>
      <c r="AQ186" s="302"/>
      <c r="AR186" s="302"/>
      <c r="AS186" s="299"/>
      <c r="AT186" s="299">
        <f t="shared" si="63"/>
        <v>0</v>
      </c>
      <c r="AU186" s="303">
        <f t="shared" si="64"/>
        <v>200</v>
      </c>
      <c r="AV186" s="329">
        <f t="shared" si="65"/>
        <v>7117.2999999999993</v>
      </c>
      <c r="AW186" s="297"/>
      <c r="AX186" s="297">
        <v>517.5</v>
      </c>
      <c r="AY186" s="301"/>
      <c r="AZ186" s="301"/>
      <c r="BA186" s="301"/>
      <c r="BB186" s="330"/>
      <c r="BC186" s="297"/>
      <c r="BD186" s="301"/>
      <c r="BE186" s="300">
        <f t="shared" si="58"/>
        <v>6599.7999999999993</v>
      </c>
      <c r="BF186" s="297">
        <f>VLOOKUP(E186,[6]工资发放表!$D$1:$X$65536,21,0)</f>
        <v>0.56000000000000005</v>
      </c>
      <c r="BG186" s="337">
        <f t="shared" si="77"/>
        <v>6599.2399999999989</v>
      </c>
      <c r="BH186" s="300">
        <f>IFERROR(VLOOKUP('12部门提供工资附表主表'!E186,工时对!A:E,5,0),0)</f>
        <v>40.69</v>
      </c>
      <c r="BI186" s="336">
        <f>VLOOKUP(E186,金蝶!D:AC,26,0)</f>
        <v>0</v>
      </c>
      <c r="BJ186" s="281">
        <f>VLOOKUP(E186,金蝶!D:S,16,0)</f>
        <v>7117.3</v>
      </c>
      <c r="BK186" s="281">
        <f t="shared" si="67"/>
        <v>0</v>
      </c>
      <c r="BL186" s="281">
        <f>VLOOKUP(E186,金蝶!D:Z,23,0)</f>
        <v>6599.24</v>
      </c>
      <c r="BM186" s="281">
        <f t="shared" si="68"/>
        <v>0</v>
      </c>
      <c r="BN186" s="281">
        <f>VLOOKUP(E186,金蝶!D:Z,17,0)</f>
        <v>0</v>
      </c>
      <c r="BO186" s="339">
        <f t="shared" si="69"/>
        <v>0</v>
      </c>
      <c r="BP186" s="281">
        <f>VLOOKUP(E186,金蝶!D:Z,18,0)</f>
        <v>517.5</v>
      </c>
      <c r="BQ186" s="531">
        <f t="shared" si="70"/>
        <v>0</v>
      </c>
      <c r="BR186" s="281">
        <f>VLOOKUP(E186,金蝶!D:Z,19,0)</f>
        <v>0</v>
      </c>
      <c r="BS186" s="340">
        <f t="shared" si="71"/>
        <v>0</v>
      </c>
      <c r="BT186" s="281">
        <f>VLOOKUP(E186,金蝶!D:Z,20,0)</f>
        <v>0</v>
      </c>
      <c r="BU186" s="281">
        <f t="shared" si="72"/>
        <v>0</v>
      </c>
      <c r="BV186" s="281">
        <f>VLOOKUP(E186,金蝶!D:Z,21,0)</f>
        <v>0.56000000000000005</v>
      </c>
      <c r="BW186" s="339">
        <f t="shared" si="73"/>
        <v>0</v>
      </c>
      <c r="BX186" s="768">
        <f>IFERROR(VLOOKUP(G186,无加班费!A:B,2,0),0)</f>
        <v>0</v>
      </c>
    </row>
    <row r="187" spans="1:76" hidden="1">
      <c r="A187" s="516" t="s">
        <v>3495</v>
      </c>
      <c r="B187" s="285">
        <f t="shared" si="60"/>
        <v>0</v>
      </c>
      <c r="C187" s="286" t="str">
        <f>VLOOKUP(E187,员工信息4!C:D,2,0)</f>
        <v>杨间明</v>
      </c>
      <c r="D187" s="102" t="str">
        <f t="shared" si="78"/>
        <v>一致</v>
      </c>
      <c r="E187" s="288" t="str">
        <f>INDEX(员工信息4!C:C,MATCH('12部门提供工资附表主表'!I187,员工信息4!F:F,0))</f>
        <v>8885</v>
      </c>
      <c r="F187" s="289" t="str">
        <f>IFERROR(VLOOKUP('12部门提供工资附表主表'!E187,员工信息4!C:G,5,0),"")</f>
        <v>开线车间</v>
      </c>
      <c r="G187" s="152" t="s">
        <v>2874</v>
      </c>
      <c r="H187" s="288" t="s">
        <v>2875</v>
      </c>
      <c r="I187" s="500" t="str">
        <f t="shared" si="66"/>
        <v>杨间明374</v>
      </c>
      <c r="J187" s="322" t="s">
        <v>4708</v>
      </c>
      <c r="K187" s="301"/>
      <c r="L187" s="301"/>
      <c r="M187" s="302">
        <v>42.19</v>
      </c>
      <c r="N187" s="302"/>
      <c r="O187" s="302"/>
      <c r="P187" s="302">
        <v>166</v>
      </c>
      <c r="Q187" s="303">
        <f t="shared" si="76"/>
        <v>7003.54</v>
      </c>
      <c r="R187" s="302"/>
      <c r="S187" s="316">
        <f t="shared" si="75"/>
        <v>7003.54</v>
      </c>
      <c r="T187" s="301"/>
      <c r="U187" s="313">
        <f t="shared" si="61"/>
        <v>0</v>
      </c>
      <c r="V187" s="313"/>
      <c r="W187" s="301"/>
      <c r="X187" s="301"/>
      <c r="Y187" s="314">
        <f t="shared" si="59"/>
        <v>7003.54</v>
      </c>
      <c r="Z187" s="314"/>
      <c r="AA187" s="301"/>
      <c r="AB187" s="301"/>
      <c r="AC187" s="325">
        <f t="shared" si="62"/>
        <v>0</v>
      </c>
      <c r="AD187" s="302">
        <v>0</v>
      </c>
      <c r="AE187" s="302"/>
      <c r="AF187" s="302"/>
      <c r="AG187" s="302"/>
      <c r="AH187" s="302"/>
      <c r="AI187" s="302"/>
      <c r="AJ187" s="302"/>
      <c r="AK187" s="302"/>
      <c r="AL187" s="302"/>
      <c r="AM187" s="302">
        <v>200</v>
      </c>
      <c r="AN187" s="302"/>
      <c r="AO187" s="302"/>
      <c r="AP187" s="302"/>
      <c r="AQ187" s="302"/>
      <c r="AR187" s="302"/>
      <c r="AS187" s="299"/>
      <c r="AT187" s="299">
        <f t="shared" si="63"/>
        <v>0</v>
      </c>
      <c r="AU187" s="303">
        <f t="shared" si="64"/>
        <v>200</v>
      </c>
      <c r="AV187" s="329">
        <f t="shared" si="65"/>
        <v>7203.54</v>
      </c>
      <c r="AW187" s="297"/>
      <c r="AX187" s="297">
        <v>517.5</v>
      </c>
      <c r="AY187" s="301"/>
      <c r="AZ187" s="301"/>
      <c r="BA187" s="301"/>
      <c r="BB187" s="330"/>
      <c r="BC187" s="297"/>
      <c r="BD187" s="301"/>
      <c r="BE187" s="300">
        <f t="shared" si="58"/>
        <v>6686.04</v>
      </c>
      <c r="BF187" s="297">
        <f>VLOOKUP(E187,[6]工资发放表!$D$1:$X$65536,21,0)</f>
        <v>0</v>
      </c>
      <c r="BG187" s="337">
        <f t="shared" si="77"/>
        <v>6686.04</v>
      </c>
      <c r="BH187" s="300">
        <f>IFERROR(VLOOKUP('12部门提供工资附表主表'!E187,工时对!A:E,5,0),0)</f>
        <v>42.19</v>
      </c>
      <c r="BI187" s="336">
        <f>VLOOKUP(E187,金蝶!D:AC,26,0)</f>
        <v>0</v>
      </c>
      <c r="BJ187" s="281">
        <f>VLOOKUP(E187,金蝶!D:S,16,0)</f>
        <v>7203.54</v>
      </c>
      <c r="BK187" s="281">
        <f t="shared" si="67"/>
        <v>0</v>
      </c>
      <c r="BL187" s="281">
        <f>VLOOKUP(E187,金蝶!D:Z,23,0)</f>
        <v>6686.04</v>
      </c>
      <c r="BM187" s="281">
        <f t="shared" si="68"/>
        <v>0</v>
      </c>
      <c r="BN187" s="281">
        <f>VLOOKUP(E187,金蝶!D:Z,17,0)</f>
        <v>0</v>
      </c>
      <c r="BO187" s="339">
        <f t="shared" si="69"/>
        <v>0</v>
      </c>
      <c r="BP187" s="281">
        <f>VLOOKUP(E187,金蝶!D:Z,18,0)</f>
        <v>517.5</v>
      </c>
      <c r="BQ187" s="531">
        <f t="shared" si="70"/>
        <v>0</v>
      </c>
      <c r="BR187" s="281">
        <f>VLOOKUP(E187,金蝶!D:Z,19,0)</f>
        <v>0</v>
      </c>
      <c r="BS187" s="340">
        <f t="shared" si="71"/>
        <v>0</v>
      </c>
      <c r="BT187" s="281">
        <f>VLOOKUP(E187,金蝶!D:Z,20,0)</f>
        <v>0</v>
      </c>
      <c r="BU187" s="281">
        <f t="shared" si="72"/>
        <v>0</v>
      </c>
      <c r="BV187" s="281">
        <f>VLOOKUP(E187,金蝶!D:Z,21,0)</f>
        <v>0</v>
      </c>
      <c r="BW187" s="339">
        <f t="shared" si="73"/>
        <v>0</v>
      </c>
      <c r="BX187" s="768">
        <f>IFERROR(VLOOKUP(G187,无加班费!A:B,2,0),0)</f>
        <v>0</v>
      </c>
    </row>
    <row r="188" spans="1:76" hidden="1">
      <c r="A188" s="516" t="s">
        <v>827</v>
      </c>
      <c r="B188" s="285">
        <f t="shared" si="60"/>
        <v>0</v>
      </c>
      <c r="C188" s="286" t="str">
        <f>VLOOKUP(E188,员工信息4!C:D,2,0)</f>
        <v>丁彦花</v>
      </c>
      <c r="D188" s="102" t="str">
        <f t="shared" si="78"/>
        <v>一致</v>
      </c>
      <c r="E188" s="288" t="str">
        <f>INDEX(员工信息4!C:C,MATCH('12部门提供工资附表主表'!I188,员工信息4!F:F,0))</f>
        <v>3712</v>
      </c>
      <c r="F188" s="289" t="str">
        <f>IFERROR(VLOOKUP('12部门提供工资附表主表'!E188,员工信息4!C:G,5,0),"")</f>
        <v>开线车间</v>
      </c>
      <c r="G188" s="152" t="s">
        <v>687</v>
      </c>
      <c r="H188" s="288" t="s">
        <v>688</v>
      </c>
      <c r="I188" s="500" t="str">
        <f t="shared" si="66"/>
        <v>丁彦花400</v>
      </c>
      <c r="J188" s="322" t="s">
        <v>4708</v>
      </c>
      <c r="K188" s="301"/>
      <c r="L188" s="301"/>
      <c r="M188" s="302">
        <v>42.88</v>
      </c>
      <c r="N188" s="302"/>
      <c r="O188" s="302"/>
      <c r="P188" s="302">
        <v>176</v>
      </c>
      <c r="Q188" s="303">
        <f t="shared" si="76"/>
        <v>7546.88</v>
      </c>
      <c r="R188" s="302"/>
      <c r="S188" s="316">
        <f t="shared" si="75"/>
        <v>7546.88</v>
      </c>
      <c r="T188" s="301"/>
      <c r="U188" s="313">
        <f t="shared" si="61"/>
        <v>0</v>
      </c>
      <c r="V188" s="313"/>
      <c r="W188" s="301"/>
      <c r="X188" s="301"/>
      <c r="Y188" s="314">
        <f t="shared" si="59"/>
        <v>7546.88</v>
      </c>
      <c r="Z188" s="314"/>
      <c r="AA188" s="301"/>
      <c r="AB188" s="301"/>
      <c r="AC188" s="325">
        <f t="shared" si="62"/>
        <v>0</v>
      </c>
      <c r="AD188" s="302">
        <v>180</v>
      </c>
      <c r="AE188" s="302"/>
      <c r="AF188" s="302"/>
      <c r="AG188" s="302"/>
      <c r="AH188" s="302"/>
      <c r="AI188" s="302"/>
      <c r="AJ188" s="302"/>
      <c r="AK188" s="302"/>
      <c r="AL188" s="302"/>
      <c r="AM188" s="302">
        <v>200</v>
      </c>
      <c r="AN188" s="302"/>
      <c r="AO188" s="302"/>
      <c r="AP188" s="302"/>
      <c r="AQ188" s="302"/>
      <c r="AR188" s="302"/>
      <c r="AS188" s="299"/>
      <c r="AT188" s="299">
        <f t="shared" si="63"/>
        <v>0</v>
      </c>
      <c r="AU188" s="303">
        <f t="shared" si="64"/>
        <v>380</v>
      </c>
      <c r="AV188" s="329">
        <f t="shared" si="65"/>
        <v>7926.88</v>
      </c>
      <c r="AW188" s="297"/>
      <c r="AX188" s="297">
        <v>517.5</v>
      </c>
      <c r="AY188" s="301"/>
      <c r="AZ188" s="301"/>
      <c r="BA188" s="301"/>
      <c r="BB188" s="330"/>
      <c r="BC188" s="297">
        <v>10</v>
      </c>
      <c r="BD188" s="301"/>
      <c r="BE188" s="300">
        <f t="shared" si="58"/>
        <v>7409.38</v>
      </c>
      <c r="BF188" s="297">
        <f>VLOOKUP(E188,[6]工资发放表!$D$1:$X$65536,21,0)</f>
        <v>72.290000000000006</v>
      </c>
      <c r="BG188" s="337">
        <f t="shared" si="77"/>
        <v>7327.09</v>
      </c>
      <c r="BH188" s="300">
        <f>IFERROR(VLOOKUP('12部门提供工资附表主表'!E188,工时对!A:E,5,0),0)</f>
        <v>42.88</v>
      </c>
      <c r="BI188" s="336">
        <f>VLOOKUP(E188,金蝶!D:AC,26,0)</f>
        <v>0</v>
      </c>
      <c r="BJ188" s="281">
        <f>VLOOKUP(E188,金蝶!D:S,16,0)</f>
        <v>7926.88</v>
      </c>
      <c r="BK188" s="281">
        <f t="shared" si="67"/>
        <v>0</v>
      </c>
      <c r="BL188" s="281">
        <f>VLOOKUP(E188,金蝶!D:Z,23,0)</f>
        <v>7327.09</v>
      </c>
      <c r="BM188" s="281">
        <f t="shared" si="68"/>
        <v>0</v>
      </c>
      <c r="BN188" s="281">
        <f>VLOOKUP(E188,金蝶!D:Z,17,0)</f>
        <v>0</v>
      </c>
      <c r="BO188" s="339">
        <f t="shared" si="69"/>
        <v>0</v>
      </c>
      <c r="BP188" s="281">
        <f>VLOOKUP(E188,金蝶!D:Z,18,0)</f>
        <v>517.5</v>
      </c>
      <c r="BQ188" s="531">
        <f t="shared" si="70"/>
        <v>0</v>
      </c>
      <c r="BR188" s="281">
        <f>VLOOKUP(E188,金蝶!D:Z,19,0)</f>
        <v>0</v>
      </c>
      <c r="BS188" s="340">
        <f t="shared" si="71"/>
        <v>0</v>
      </c>
      <c r="BT188" s="281">
        <f>VLOOKUP(E188,金蝶!D:Z,20,0)</f>
        <v>10</v>
      </c>
      <c r="BU188" s="281">
        <f t="shared" si="72"/>
        <v>0</v>
      </c>
      <c r="BV188" s="281">
        <f>VLOOKUP(E188,金蝶!D:Z,21,0)</f>
        <v>72.290000000000006</v>
      </c>
      <c r="BW188" s="339">
        <f t="shared" si="73"/>
        <v>0</v>
      </c>
      <c r="BX188" s="768">
        <f>IFERROR(VLOOKUP(G188,无加班费!A:B,2,0),0)</f>
        <v>0</v>
      </c>
    </row>
    <row r="189" spans="1:76" hidden="1">
      <c r="A189" s="516" t="s">
        <v>2932</v>
      </c>
      <c r="B189" s="285">
        <f t="shared" si="60"/>
        <v>0</v>
      </c>
      <c r="C189" s="286" t="str">
        <f>VLOOKUP(E189,员工信息4!C:D,2,0)</f>
        <v>王应贤</v>
      </c>
      <c r="D189" s="102" t="str">
        <f t="shared" si="78"/>
        <v>一致</v>
      </c>
      <c r="E189" s="288" t="str">
        <f>INDEX(员工信息4!C:C,MATCH('12部门提供工资附表主表'!I189,员工信息4!F:F,0))</f>
        <v>8983</v>
      </c>
      <c r="F189" s="289" t="str">
        <f>IFERROR(VLOOKUP('12部门提供工资附表主表'!E189,员工信息4!C:G,5,0),"")</f>
        <v>接插件车间</v>
      </c>
      <c r="G189" s="152" t="s">
        <v>3201</v>
      </c>
      <c r="H189" s="288" t="s">
        <v>3202</v>
      </c>
      <c r="I189" s="500" t="str">
        <f t="shared" si="66"/>
        <v>王应贤462</v>
      </c>
      <c r="J189" s="322" t="s">
        <v>4708</v>
      </c>
      <c r="K189" s="301"/>
      <c r="L189" s="301"/>
      <c r="M189" s="302">
        <v>28.06</v>
      </c>
      <c r="N189" s="302"/>
      <c r="O189" s="302"/>
      <c r="P189" s="302">
        <v>135</v>
      </c>
      <c r="Q189" s="303">
        <f t="shared" si="76"/>
        <v>3788.1</v>
      </c>
      <c r="R189" s="302"/>
      <c r="S189" s="316">
        <f t="shared" si="75"/>
        <v>3788.1</v>
      </c>
      <c r="T189" s="301"/>
      <c r="U189" s="313">
        <f t="shared" si="61"/>
        <v>0</v>
      </c>
      <c r="V189" s="313"/>
      <c r="W189" s="301"/>
      <c r="X189" s="301"/>
      <c r="Y189" s="314">
        <f t="shared" si="59"/>
        <v>3788.1</v>
      </c>
      <c r="Z189" s="314"/>
      <c r="AA189" s="301"/>
      <c r="AB189" s="301"/>
      <c r="AC189" s="325">
        <f t="shared" si="62"/>
        <v>0</v>
      </c>
      <c r="AD189" s="302">
        <v>0</v>
      </c>
      <c r="AE189" s="302"/>
      <c r="AF189" s="302"/>
      <c r="AG189" s="302"/>
      <c r="AH189" s="302"/>
      <c r="AI189" s="302"/>
      <c r="AJ189" s="302"/>
      <c r="AK189" s="302"/>
      <c r="AL189" s="302"/>
      <c r="AM189" s="302">
        <v>0</v>
      </c>
      <c r="AN189" s="302"/>
      <c r="AO189" s="302"/>
      <c r="AP189" s="302"/>
      <c r="AQ189" s="302"/>
      <c r="AR189" s="302"/>
      <c r="AS189" s="299"/>
      <c r="AT189" s="299">
        <f t="shared" si="63"/>
        <v>0</v>
      </c>
      <c r="AU189" s="303">
        <f t="shared" si="64"/>
        <v>0</v>
      </c>
      <c r="AV189" s="329">
        <f t="shared" si="65"/>
        <v>3788.1</v>
      </c>
      <c r="AW189" s="297"/>
      <c r="AX189" s="297">
        <v>517.5</v>
      </c>
      <c r="AY189" s="301"/>
      <c r="AZ189" s="301"/>
      <c r="BA189" s="301"/>
      <c r="BB189" s="330"/>
      <c r="BC189" s="297"/>
      <c r="BD189" s="301"/>
      <c r="BE189" s="300">
        <f t="shared" si="58"/>
        <v>3270.6</v>
      </c>
      <c r="BF189" s="297">
        <f>VLOOKUP(E189,[6]工资发放表!$D$1:$X$65536,21,0)</f>
        <v>0</v>
      </c>
      <c r="BG189" s="337">
        <f t="shared" si="77"/>
        <v>3270.6</v>
      </c>
      <c r="BH189" s="300">
        <f>IFERROR(VLOOKUP('12部门提供工资附表主表'!E189,工时对!A:E,5,0),0)</f>
        <v>28.06</v>
      </c>
      <c r="BI189" s="336">
        <f>VLOOKUP(E189,金蝶!D:AC,26,0)</f>
        <v>0</v>
      </c>
      <c r="BJ189" s="281">
        <f>VLOOKUP(E189,金蝶!D:S,16,0)</f>
        <v>3788.1</v>
      </c>
      <c r="BK189" s="281">
        <f t="shared" si="67"/>
        <v>0</v>
      </c>
      <c r="BL189" s="281">
        <f>VLOOKUP(E189,金蝶!D:Z,23,0)</f>
        <v>3270.6</v>
      </c>
      <c r="BM189" s="281">
        <f t="shared" si="68"/>
        <v>0</v>
      </c>
      <c r="BN189" s="281">
        <f>VLOOKUP(E189,金蝶!D:Z,17,0)</f>
        <v>0</v>
      </c>
      <c r="BO189" s="339">
        <f t="shared" si="69"/>
        <v>0</v>
      </c>
      <c r="BP189" s="281">
        <f>VLOOKUP(E189,金蝶!D:Z,18,0)</f>
        <v>517.5</v>
      </c>
      <c r="BQ189" s="531">
        <f t="shared" si="70"/>
        <v>0</v>
      </c>
      <c r="BR189" s="281">
        <f>VLOOKUP(E189,金蝶!D:Z,19,0)</f>
        <v>0</v>
      </c>
      <c r="BS189" s="340">
        <f t="shared" si="71"/>
        <v>0</v>
      </c>
      <c r="BT189" s="281">
        <f>VLOOKUP(E189,金蝶!D:Z,20,0)</f>
        <v>0</v>
      </c>
      <c r="BU189" s="281">
        <f t="shared" si="72"/>
        <v>0</v>
      </c>
      <c r="BV189" s="281">
        <f>VLOOKUP(E189,金蝶!D:Z,21,0)</f>
        <v>0</v>
      </c>
      <c r="BW189" s="339">
        <f t="shared" si="73"/>
        <v>0</v>
      </c>
      <c r="BX189" s="768">
        <f>IFERROR(VLOOKUP(G189,无加班费!A:B,2,0),0)</f>
        <v>0</v>
      </c>
    </row>
    <row r="190" spans="1:76" hidden="1">
      <c r="A190" s="516" t="s">
        <v>2262</v>
      </c>
      <c r="B190" s="285">
        <f t="shared" si="60"/>
        <v>0</v>
      </c>
      <c r="C190" s="286" t="str">
        <f>VLOOKUP(E190,员工信息4!C:D,2,0)</f>
        <v>孙庆家</v>
      </c>
      <c r="D190" s="102" t="str">
        <f t="shared" si="78"/>
        <v>一致</v>
      </c>
      <c r="E190" s="288" t="str">
        <f>INDEX(员工信息4!C:C,MATCH('12部门提供工资附表主表'!I190,员工信息4!F:F,0))</f>
        <v>3705</v>
      </c>
      <c r="F190" s="289" t="str">
        <f>IFERROR(VLOOKUP('12部门提供工资附表主表'!E190,员工信息4!C:G,5,0),"")</f>
        <v>开线车间</v>
      </c>
      <c r="G190" s="152" t="s">
        <v>672</v>
      </c>
      <c r="H190" s="288" t="s">
        <v>673</v>
      </c>
      <c r="I190" s="500" t="str">
        <f t="shared" si="66"/>
        <v>孙庆家476</v>
      </c>
      <c r="J190" s="322" t="s">
        <v>4708</v>
      </c>
      <c r="K190" s="301"/>
      <c r="L190" s="301"/>
      <c r="M190" s="302">
        <v>42.88</v>
      </c>
      <c r="N190" s="302"/>
      <c r="O190" s="302"/>
      <c r="P190" s="302">
        <v>180</v>
      </c>
      <c r="Q190" s="303">
        <f t="shared" si="76"/>
        <v>7718.4000000000005</v>
      </c>
      <c r="R190" s="302"/>
      <c r="S190" s="316">
        <f t="shared" si="75"/>
        <v>7718.4000000000005</v>
      </c>
      <c r="T190" s="301"/>
      <c r="U190" s="313">
        <f t="shared" si="61"/>
        <v>0</v>
      </c>
      <c r="V190" s="313"/>
      <c r="W190" s="301"/>
      <c r="X190" s="301"/>
      <c r="Y190" s="314">
        <f t="shared" si="59"/>
        <v>7718.4000000000005</v>
      </c>
      <c r="Z190" s="314"/>
      <c r="AA190" s="301"/>
      <c r="AB190" s="301"/>
      <c r="AC190" s="325">
        <f t="shared" si="62"/>
        <v>0</v>
      </c>
      <c r="AD190" s="302">
        <v>160</v>
      </c>
      <c r="AE190" s="302"/>
      <c r="AF190" s="302"/>
      <c r="AG190" s="302"/>
      <c r="AH190" s="302"/>
      <c r="AI190" s="302"/>
      <c r="AJ190" s="302"/>
      <c r="AK190" s="302"/>
      <c r="AL190" s="302"/>
      <c r="AM190" s="302">
        <v>200</v>
      </c>
      <c r="AN190" s="302"/>
      <c r="AO190" s="302"/>
      <c r="AP190" s="302"/>
      <c r="AQ190" s="302"/>
      <c r="AR190" s="302"/>
      <c r="AS190" s="299"/>
      <c r="AT190" s="299">
        <f t="shared" si="63"/>
        <v>0</v>
      </c>
      <c r="AU190" s="303">
        <f t="shared" si="64"/>
        <v>360</v>
      </c>
      <c r="AV190" s="329">
        <f t="shared" si="65"/>
        <v>8078.4000000000005</v>
      </c>
      <c r="AW190" s="297"/>
      <c r="AX190" s="297">
        <v>517.5</v>
      </c>
      <c r="AY190" s="301"/>
      <c r="AZ190" s="301"/>
      <c r="BA190" s="301"/>
      <c r="BB190" s="330"/>
      <c r="BC190" s="297">
        <v>10</v>
      </c>
      <c r="BD190" s="301"/>
      <c r="BE190" s="300">
        <f t="shared" si="58"/>
        <v>7560.9000000000005</v>
      </c>
      <c r="BF190" s="297">
        <f>VLOOKUP(E190,[6]工资发放表!$D$1:$X$65536,21,0)</f>
        <v>76.83</v>
      </c>
      <c r="BG190" s="337">
        <f t="shared" si="77"/>
        <v>7474.0700000000006</v>
      </c>
      <c r="BH190" s="300">
        <f>IFERROR(VLOOKUP('12部门提供工资附表主表'!E190,工时对!A:E,5,0),0)</f>
        <v>42.88</v>
      </c>
      <c r="BI190" s="336">
        <f>VLOOKUP(E190,金蝶!D:AC,26,0)</f>
        <v>0</v>
      </c>
      <c r="BJ190" s="281">
        <f>VLOOKUP(E190,金蝶!D:S,16,0)</f>
        <v>8078.4</v>
      </c>
      <c r="BK190" s="281">
        <f t="shared" si="67"/>
        <v>0</v>
      </c>
      <c r="BL190" s="281">
        <f>VLOOKUP(E190,金蝶!D:Z,23,0)</f>
        <v>7474.07</v>
      </c>
      <c r="BM190" s="281">
        <f t="shared" si="68"/>
        <v>0</v>
      </c>
      <c r="BN190" s="281">
        <f>VLOOKUP(E190,金蝶!D:Z,17,0)</f>
        <v>0</v>
      </c>
      <c r="BO190" s="339">
        <f t="shared" si="69"/>
        <v>0</v>
      </c>
      <c r="BP190" s="281">
        <f>VLOOKUP(E190,金蝶!D:Z,18,0)</f>
        <v>517.5</v>
      </c>
      <c r="BQ190" s="531">
        <f t="shared" si="70"/>
        <v>0</v>
      </c>
      <c r="BR190" s="281">
        <f>VLOOKUP(E190,金蝶!D:Z,19,0)</f>
        <v>0</v>
      </c>
      <c r="BS190" s="340">
        <f t="shared" si="71"/>
        <v>0</v>
      </c>
      <c r="BT190" s="281">
        <f>VLOOKUP(E190,金蝶!D:Z,20,0)</f>
        <v>10</v>
      </c>
      <c r="BU190" s="281">
        <f t="shared" si="72"/>
        <v>0</v>
      </c>
      <c r="BV190" s="281">
        <f>VLOOKUP(E190,金蝶!D:Z,21,0)</f>
        <v>76.83</v>
      </c>
      <c r="BW190" s="339">
        <f t="shared" si="73"/>
        <v>0</v>
      </c>
      <c r="BX190" s="768">
        <f>IFERROR(VLOOKUP(G190,无加班费!A:B,2,0),0)</f>
        <v>0</v>
      </c>
    </row>
    <row r="191" spans="1:76" hidden="1">
      <c r="A191" s="516" t="s">
        <v>2937</v>
      </c>
      <c r="B191" s="285">
        <f t="shared" si="60"/>
        <v>0</v>
      </c>
      <c r="C191" s="286" t="str">
        <f>VLOOKUP(E191,员工信息4!C:D,2,0)</f>
        <v>董潇</v>
      </c>
      <c r="D191" s="102" t="str">
        <f t="shared" si="78"/>
        <v>一致</v>
      </c>
      <c r="E191" s="288" t="str">
        <f>INDEX(员工信息4!C:C,MATCH('12部门提供工资附表主表'!I191,员工信息4!F:F,0))</f>
        <v>3700</v>
      </c>
      <c r="F191" s="289" t="str">
        <f>IFERROR(VLOOKUP('12部门提供工资附表主表'!E191,员工信息4!C:G,5,0),"")</f>
        <v>开线车间</v>
      </c>
      <c r="G191" s="152" t="s">
        <v>667</v>
      </c>
      <c r="H191" s="288" t="s">
        <v>668</v>
      </c>
      <c r="I191" s="500" t="str">
        <f t="shared" si="66"/>
        <v>董潇484</v>
      </c>
      <c r="J191" s="322" t="s">
        <v>4708</v>
      </c>
      <c r="K191" s="301"/>
      <c r="L191" s="301"/>
      <c r="M191" s="302">
        <v>41.25</v>
      </c>
      <c r="N191" s="302"/>
      <c r="O191" s="302"/>
      <c r="P191" s="302">
        <v>190</v>
      </c>
      <c r="Q191" s="303">
        <f t="shared" si="76"/>
        <v>7837.5</v>
      </c>
      <c r="R191" s="302"/>
      <c r="S191" s="316">
        <f t="shared" si="75"/>
        <v>7837.5</v>
      </c>
      <c r="T191" s="301"/>
      <c r="U191" s="313">
        <f t="shared" si="61"/>
        <v>0</v>
      </c>
      <c r="V191" s="313"/>
      <c r="W191" s="301"/>
      <c r="X191" s="301"/>
      <c r="Y191" s="314">
        <f t="shared" si="59"/>
        <v>7837.5</v>
      </c>
      <c r="Z191" s="314"/>
      <c r="AA191" s="301"/>
      <c r="AB191" s="301"/>
      <c r="AC191" s="325">
        <f t="shared" si="62"/>
        <v>0</v>
      </c>
      <c r="AD191" s="302">
        <v>60</v>
      </c>
      <c r="AE191" s="302"/>
      <c r="AF191" s="302"/>
      <c r="AG191" s="302"/>
      <c r="AH191" s="302"/>
      <c r="AI191" s="302"/>
      <c r="AJ191" s="302"/>
      <c r="AK191" s="302"/>
      <c r="AL191" s="302"/>
      <c r="AM191" s="302">
        <v>200</v>
      </c>
      <c r="AN191" s="302"/>
      <c r="AO191" s="302"/>
      <c r="AP191" s="302"/>
      <c r="AQ191" s="302"/>
      <c r="AR191" s="302"/>
      <c r="AS191" s="299"/>
      <c r="AT191" s="299">
        <f t="shared" si="63"/>
        <v>0</v>
      </c>
      <c r="AU191" s="303">
        <f t="shared" si="64"/>
        <v>260</v>
      </c>
      <c r="AV191" s="329">
        <f t="shared" si="65"/>
        <v>8097.5</v>
      </c>
      <c r="AW191" s="297"/>
      <c r="AX191" s="297">
        <v>517.5</v>
      </c>
      <c r="AY191" s="301"/>
      <c r="AZ191" s="301"/>
      <c r="BA191" s="301"/>
      <c r="BB191" s="330"/>
      <c r="BC191" s="297">
        <v>10</v>
      </c>
      <c r="BD191" s="301"/>
      <c r="BE191" s="300">
        <f t="shared" si="58"/>
        <v>7580</v>
      </c>
      <c r="BF191" s="297">
        <f>VLOOKUP(E191,[6]工资发放表!$D$1:$X$65536,21,0)</f>
        <v>0</v>
      </c>
      <c r="BG191" s="337">
        <f t="shared" si="77"/>
        <v>7570</v>
      </c>
      <c r="BH191" s="300">
        <f>IFERROR(VLOOKUP('12部门提供工资附表主表'!E191,工时对!A:E,5,0),0)</f>
        <v>41.25</v>
      </c>
      <c r="BI191" s="336">
        <f>VLOOKUP(E191,金蝶!D:AC,26,0)</f>
        <v>0</v>
      </c>
      <c r="BJ191" s="281">
        <f>VLOOKUP(E191,金蝶!D:S,16,0)</f>
        <v>8097.5</v>
      </c>
      <c r="BK191" s="281">
        <f t="shared" si="67"/>
        <v>0</v>
      </c>
      <c r="BL191" s="281">
        <f>VLOOKUP(E191,金蝶!D:Z,23,0)</f>
        <v>7570</v>
      </c>
      <c r="BM191" s="281">
        <f t="shared" si="68"/>
        <v>0</v>
      </c>
      <c r="BN191" s="281">
        <f>VLOOKUP(E191,金蝶!D:Z,17,0)</f>
        <v>0</v>
      </c>
      <c r="BO191" s="339">
        <f t="shared" si="69"/>
        <v>0</v>
      </c>
      <c r="BP191" s="281">
        <f>VLOOKUP(E191,金蝶!D:Z,18,0)</f>
        <v>517.5</v>
      </c>
      <c r="BQ191" s="531">
        <f t="shared" si="70"/>
        <v>0</v>
      </c>
      <c r="BR191" s="281">
        <f>VLOOKUP(E191,金蝶!D:Z,19,0)</f>
        <v>0</v>
      </c>
      <c r="BS191" s="340">
        <f t="shared" si="71"/>
        <v>0</v>
      </c>
      <c r="BT191" s="281">
        <f>VLOOKUP(E191,金蝶!D:Z,20,0)</f>
        <v>10</v>
      </c>
      <c r="BU191" s="281">
        <f t="shared" si="72"/>
        <v>0</v>
      </c>
      <c r="BV191" s="281">
        <f>VLOOKUP(E191,金蝶!D:Z,21,0)</f>
        <v>0</v>
      </c>
      <c r="BW191" s="339">
        <f t="shared" si="73"/>
        <v>0</v>
      </c>
      <c r="BX191" s="768">
        <f>IFERROR(VLOOKUP(G191,无加班费!A:B,2,0),0)</f>
        <v>0</v>
      </c>
    </row>
    <row r="192" spans="1:76" hidden="1">
      <c r="A192" s="516" t="s">
        <v>2822</v>
      </c>
      <c r="B192" s="285">
        <f t="shared" si="60"/>
        <v>0</v>
      </c>
      <c r="C192" s="286" t="str">
        <f>VLOOKUP(E192,员工信息4!C:D,2,0)</f>
        <v>易守根</v>
      </c>
      <c r="D192" s="102" t="str">
        <f t="shared" si="78"/>
        <v>一致</v>
      </c>
      <c r="E192" s="288" t="str">
        <f>INDEX(员工信息4!C:C,MATCH('12部门提供工资附表主表'!I192,员工信息4!F:F,0))</f>
        <v>8859</v>
      </c>
      <c r="F192" s="289" t="str">
        <f>IFERROR(VLOOKUP('12部门提供工资附表主表'!E192,员工信息4!C:G,5,0),"")</f>
        <v>开线车间</v>
      </c>
      <c r="G192" s="152" t="s">
        <v>2796</v>
      </c>
      <c r="H192" s="288" t="s">
        <v>2797</v>
      </c>
      <c r="I192" s="500" t="str">
        <f t="shared" si="66"/>
        <v>易守根487</v>
      </c>
      <c r="J192" s="322" t="s">
        <v>4708</v>
      </c>
      <c r="K192" s="301"/>
      <c r="L192" s="301"/>
      <c r="M192" s="302">
        <v>39.880000000000003</v>
      </c>
      <c r="N192" s="302"/>
      <c r="O192" s="302"/>
      <c r="P192" s="302">
        <v>175</v>
      </c>
      <c r="Q192" s="303">
        <f t="shared" si="76"/>
        <v>6979</v>
      </c>
      <c r="R192" s="302"/>
      <c r="S192" s="316">
        <f t="shared" si="75"/>
        <v>6979</v>
      </c>
      <c r="T192" s="301"/>
      <c r="U192" s="313">
        <f t="shared" si="61"/>
        <v>0</v>
      </c>
      <c r="V192" s="313"/>
      <c r="W192" s="301"/>
      <c r="X192" s="301"/>
      <c r="Y192" s="314">
        <f t="shared" si="59"/>
        <v>6979</v>
      </c>
      <c r="Z192" s="314"/>
      <c r="AA192" s="301"/>
      <c r="AB192" s="301"/>
      <c r="AC192" s="325">
        <f t="shared" si="62"/>
        <v>0</v>
      </c>
      <c r="AD192" s="302">
        <v>0</v>
      </c>
      <c r="AE192" s="302"/>
      <c r="AF192" s="302"/>
      <c r="AG192" s="302"/>
      <c r="AH192" s="302"/>
      <c r="AI192" s="302"/>
      <c r="AJ192" s="302"/>
      <c r="AK192" s="302"/>
      <c r="AL192" s="302"/>
      <c r="AM192" s="302">
        <v>200</v>
      </c>
      <c r="AN192" s="302"/>
      <c r="AO192" s="302"/>
      <c r="AP192" s="302"/>
      <c r="AQ192" s="302"/>
      <c r="AR192" s="302"/>
      <c r="AS192" s="299"/>
      <c r="AT192" s="299">
        <f t="shared" si="63"/>
        <v>0</v>
      </c>
      <c r="AU192" s="303">
        <f t="shared" si="64"/>
        <v>200</v>
      </c>
      <c r="AV192" s="329">
        <f t="shared" si="65"/>
        <v>7179</v>
      </c>
      <c r="AW192" s="297"/>
      <c r="AX192" s="297">
        <v>517.5</v>
      </c>
      <c r="AY192" s="301"/>
      <c r="AZ192" s="301"/>
      <c r="BA192" s="301"/>
      <c r="BB192" s="330"/>
      <c r="BC192" s="297"/>
      <c r="BD192" s="301"/>
      <c r="BE192" s="300">
        <f t="shared" ref="BE192:BE254" si="79">AV192-AX192-BB192</f>
        <v>6661.5</v>
      </c>
      <c r="BF192" s="297">
        <f>VLOOKUP(E192,[6]工资发放表!$D$1:$X$65536,21,0)</f>
        <v>0</v>
      </c>
      <c r="BG192" s="337">
        <f t="shared" si="77"/>
        <v>6661.5</v>
      </c>
      <c r="BH192" s="300">
        <f>IFERROR(VLOOKUP('12部门提供工资附表主表'!E192,工时对!A:E,5,0),0)</f>
        <v>39.880000000000003</v>
      </c>
      <c r="BI192" s="336">
        <f>VLOOKUP(E192,金蝶!D:AC,26,0)</f>
        <v>0</v>
      </c>
      <c r="BJ192" s="281">
        <f>VLOOKUP(E192,金蝶!D:S,16,0)</f>
        <v>7179</v>
      </c>
      <c r="BK192" s="281">
        <f t="shared" si="67"/>
        <v>0</v>
      </c>
      <c r="BL192" s="281">
        <f>VLOOKUP(E192,金蝶!D:Z,23,0)</f>
        <v>6661.5</v>
      </c>
      <c r="BM192" s="281">
        <f t="shared" si="68"/>
        <v>0</v>
      </c>
      <c r="BN192" s="281">
        <f>VLOOKUP(E192,金蝶!D:Z,17,0)</f>
        <v>0</v>
      </c>
      <c r="BO192" s="339">
        <f t="shared" si="69"/>
        <v>0</v>
      </c>
      <c r="BP192" s="281">
        <f>VLOOKUP(E192,金蝶!D:Z,18,0)</f>
        <v>517.5</v>
      </c>
      <c r="BQ192" s="531">
        <f t="shared" si="70"/>
        <v>0</v>
      </c>
      <c r="BR192" s="281">
        <f>VLOOKUP(E192,金蝶!D:Z,19,0)</f>
        <v>0</v>
      </c>
      <c r="BS192" s="340">
        <f t="shared" si="71"/>
        <v>0</v>
      </c>
      <c r="BT192" s="281">
        <f>VLOOKUP(E192,金蝶!D:Z,20,0)</f>
        <v>0</v>
      </c>
      <c r="BU192" s="281">
        <f t="shared" si="72"/>
        <v>0</v>
      </c>
      <c r="BV192" s="281">
        <f>VLOOKUP(E192,金蝶!D:Z,21,0)</f>
        <v>0</v>
      </c>
      <c r="BW192" s="339">
        <f t="shared" si="73"/>
        <v>0</v>
      </c>
      <c r="BX192" s="768">
        <f>IFERROR(VLOOKUP(G192,无加班费!A:B,2,0),0)</f>
        <v>0</v>
      </c>
    </row>
    <row r="193" spans="1:76" hidden="1">
      <c r="A193" s="516" t="s">
        <v>227</v>
      </c>
      <c r="B193" s="285">
        <f t="shared" si="60"/>
        <v>0</v>
      </c>
      <c r="C193" s="286" t="str">
        <f>VLOOKUP(E193,员工信息4!C:D,2,0)</f>
        <v>李仁春</v>
      </c>
      <c r="D193" s="102" t="str">
        <f t="shared" si="78"/>
        <v>一致</v>
      </c>
      <c r="E193" s="288" t="str">
        <f>INDEX(员工信息4!C:C,MATCH('12部门提供工资附表主表'!I193,员工信息4!F:F,0))</f>
        <v>3718</v>
      </c>
      <c r="F193" s="289" t="str">
        <f>IFERROR(VLOOKUP('12部门提供工资附表主表'!E193,员工信息4!C:G,5,0),"")</f>
        <v>开线车间</v>
      </c>
      <c r="G193" s="152" t="s">
        <v>707</v>
      </c>
      <c r="H193" s="288" t="s">
        <v>708</v>
      </c>
      <c r="I193" s="500" t="str">
        <f t="shared" si="66"/>
        <v>李仁春492</v>
      </c>
      <c r="J193" s="322" t="s">
        <v>4708</v>
      </c>
      <c r="K193" s="301"/>
      <c r="L193" s="301"/>
      <c r="M193" s="302">
        <v>39.19</v>
      </c>
      <c r="N193" s="302"/>
      <c r="O193" s="302"/>
      <c r="P193" s="302">
        <v>185</v>
      </c>
      <c r="Q193" s="303">
        <f t="shared" si="76"/>
        <v>7250.15</v>
      </c>
      <c r="R193" s="302"/>
      <c r="S193" s="316">
        <f t="shared" si="75"/>
        <v>7250.15</v>
      </c>
      <c r="T193" s="301"/>
      <c r="U193" s="313">
        <f t="shared" si="61"/>
        <v>0</v>
      </c>
      <c r="V193" s="313"/>
      <c r="W193" s="301"/>
      <c r="X193" s="301"/>
      <c r="Y193" s="314">
        <f t="shared" si="59"/>
        <v>7250.15</v>
      </c>
      <c r="Z193" s="314"/>
      <c r="AA193" s="301"/>
      <c r="AB193" s="301"/>
      <c r="AC193" s="325">
        <f t="shared" si="62"/>
        <v>0</v>
      </c>
      <c r="AD193" s="302">
        <v>140</v>
      </c>
      <c r="AE193" s="302"/>
      <c r="AF193" s="302"/>
      <c r="AG193" s="302"/>
      <c r="AH193" s="302"/>
      <c r="AI193" s="302"/>
      <c r="AJ193" s="302"/>
      <c r="AK193" s="302"/>
      <c r="AL193" s="302"/>
      <c r="AM193" s="302">
        <v>0</v>
      </c>
      <c r="AN193" s="302"/>
      <c r="AO193" s="302"/>
      <c r="AP193" s="302"/>
      <c r="AQ193" s="302"/>
      <c r="AR193" s="302"/>
      <c r="AS193" s="299"/>
      <c r="AT193" s="299">
        <f t="shared" si="63"/>
        <v>0</v>
      </c>
      <c r="AU193" s="303">
        <f t="shared" si="64"/>
        <v>140</v>
      </c>
      <c r="AV193" s="329">
        <f t="shared" si="65"/>
        <v>7390.15</v>
      </c>
      <c r="AW193" s="297"/>
      <c r="AX193" s="297">
        <v>517.5</v>
      </c>
      <c r="AY193" s="301"/>
      <c r="AZ193" s="301"/>
      <c r="BA193" s="301"/>
      <c r="BB193" s="330"/>
      <c r="BC193" s="297">
        <v>10</v>
      </c>
      <c r="BD193" s="301"/>
      <c r="BE193" s="300">
        <f t="shared" si="79"/>
        <v>6872.65</v>
      </c>
      <c r="BF193" s="297">
        <f>VLOOKUP(E193,[6]工资发放表!$D$1:$X$65536,21,0)</f>
        <v>56.18</v>
      </c>
      <c r="BG193" s="337">
        <f t="shared" si="77"/>
        <v>6806.4699999999993</v>
      </c>
      <c r="BH193" s="300">
        <f>IFERROR(VLOOKUP('12部门提供工资附表主表'!E193,工时对!A:E,5,0),0)</f>
        <v>39.19</v>
      </c>
      <c r="BI193" s="336">
        <f>VLOOKUP(E193,金蝶!D:AC,26,0)</f>
        <v>0</v>
      </c>
      <c r="BJ193" s="281">
        <f>VLOOKUP(E193,金蝶!D:S,16,0)</f>
        <v>7390.15</v>
      </c>
      <c r="BK193" s="281">
        <f t="shared" si="67"/>
        <v>0</v>
      </c>
      <c r="BL193" s="281">
        <f>VLOOKUP(E193,金蝶!D:Z,23,0)</f>
        <v>6806.47</v>
      </c>
      <c r="BM193" s="281">
        <f t="shared" si="68"/>
        <v>0</v>
      </c>
      <c r="BN193" s="281">
        <f>VLOOKUP(E193,金蝶!D:Z,17,0)</f>
        <v>0</v>
      </c>
      <c r="BO193" s="339">
        <f t="shared" si="69"/>
        <v>0</v>
      </c>
      <c r="BP193" s="281">
        <f>VLOOKUP(E193,金蝶!D:Z,18,0)</f>
        <v>517.5</v>
      </c>
      <c r="BQ193" s="531">
        <f t="shared" si="70"/>
        <v>0</v>
      </c>
      <c r="BR193" s="281">
        <f>VLOOKUP(E193,金蝶!D:Z,19,0)</f>
        <v>0</v>
      </c>
      <c r="BS193" s="340">
        <f t="shared" si="71"/>
        <v>0</v>
      </c>
      <c r="BT193" s="281">
        <f>VLOOKUP(E193,金蝶!D:Z,20,0)</f>
        <v>10</v>
      </c>
      <c r="BU193" s="281">
        <f t="shared" si="72"/>
        <v>0</v>
      </c>
      <c r="BV193" s="281">
        <f>VLOOKUP(E193,金蝶!D:Z,21,0)</f>
        <v>56.18</v>
      </c>
      <c r="BW193" s="339">
        <f t="shared" si="73"/>
        <v>0</v>
      </c>
      <c r="BX193" s="768">
        <f>IFERROR(VLOOKUP(G193,无加班费!A:B,2,0),0)</f>
        <v>0</v>
      </c>
    </row>
    <row r="194" spans="1:76" hidden="1">
      <c r="A194" s="516" t="s">
        <v>1422</v>
      </c>
      <c r="B194" s="285">
        <f t="shared" si="60"/>
        <v>0</v>
      </c>
      <c r="C194" s="286" t="str">
        <f>VLOOKUP(E194,员工信息4!C:D,2,0)</f>
        <v>储召军</v>
      </c>
      <c r="D194" s="102" t="str">
        <f t="shared" si="78"/>
        <v>一致</v>
      </c>
      <c r="E194" s="288" t="str">
        <f>INDEX(员工信息4!C:C,MATCH('12部门提供工资附表主表'!I194,员工信息4!F:F,0))</f>
        <v>3713</v>
      </c>
      <c r="F194" s="289" t="str">
        <f>IFERROR(VLOOKUP('12部门提供工资附表主表'!E194,员工信息4!C:G,5,0),"")</f>
        <v>开线车间</v>
      </c>
      <c r="G194" s="152" t="s">
        <v>692</v>
      </c>
      <c r="H194" s="288" t="s">
        <v>693</v>
      </c>
      <c r="I194" s="500" t="str">
        <f t="shared" si="66"/>
        <v>储召军505</v>
      </c>
      <c r="J194" s="322" t="s">
        <v>4708</v>
      </c>
      <c r="K194" s="301"/>
      <c r="L194" s="301"/>
      <c r="M194" s="302">
        <v>40.31</v>
      </c>
      <c r="N194" s="302"/>
      <c r="O194" s="302"/>
      <c r="P194" s="302">
        <v>180</v>
      </c>
      <c r="Q194" s="303">
        <f t="shared" si="76"/>
        <v>7255.8</v>
      </c>
      <c r="R194" s="302"/>
      <c r="S194" s="316">
        <f t="shared" si="75"/>
        <v>7255.8</v>
      </c>
      <c r="T194" s="301"/>
      <c r="U194" s="313">
        <f t="shared" si="61"/>
        <v>0</v>
      </c>
      <c r="V194" s="313"/>
      <c r="W194" s="301"/>
      <c r="X194" s="301"/>
      <c r="Y194" s="314">
        <f t="shared" ref="Y194:Y257" si="80">S194+U194+W194+X194</f>
        <v>7255.8</v>
      </c>
      <c r="Z194" s="314"/>
      <c r="AA194" s="301"/>
      <c r="AB194" s="301"/>
      <c r="AC194" s="325">
        <f t="shared" si="62"/>
        <v>0</v>
      </c>
      <c r="AD194" s="302">
        <v>160</v>
      </c>
      <c r="AE194" s="302"/>
      <c r="AF194" s="302"/>
      <c r="AG194" s="302"/>
      <c r="AH194" s="302"/>
      <c r="AI194" s="302"/>
      <c r="AJ194" s="302"/>
      <c r="AK194" s="302"/>
      <c r="AL194" s="302"/>
      <c r="AM194" s="302">
        <v>200</v>
      </c>
      <c r="AN194" s="302"/>
      <c r="AO194" s="302"/>
      <c r="AP194" s="302"/>
      <c r="AQ194" s="302"/>
      <c r="AR194" s="302"/>
      <c r="AS194" s="299"/>
      <c r="AT194" s="299">
        <f t="shared" si="63"/>
        <v>0</v>
      </c>
      <c r="AU194" s="303">
        <f t="shared" si="64"/>
        <v>360</v>
      </c>
      <c r="AV194" s="329">
        <f t="shared" si="65"/>
        <v>7615.8</v>
      </c>
      <c r="AW194" s="297"/>
      <c r="AX194" s="297">
        <v>517.5</v>
      </c>
      <c r="AY194" s="301"/>
      <c r="AZ194" s="301"/>
      <c r="BA194" s="301"/>
      <c r="BB194" s="330">
        <f>VLOOKUP(E194,公积金!A:D,4,0)</f>
        <v>254</v>
      </c>
      <c r="BC194" s="297">
        <v>10</v>
      </c>
      <c r="BD194" s="301"/>
      <c r="BE194" s="300">
        <f t="shared" si="79"/>
        <v>6844.3</v>
      </c>
      <c r="BF194" s="297">
        <f>VLOOKUP(E194,[6]工资发放表!$D$1:$X$65536,21,0)</f>
        <v>0.79</v>
      </c>
      <c r="BG194" s="337">
        <f t="shared" si="77"/>
        <v>6833.51</v>
      </c>
      <c r="BH194" s="300">
        <f>IFERROR(VLOOKUP('12部门提供工资附表主表'!E194,工时对!A:E,5,0),0)</f>
        <v>40.31</v>
      </c>
      <c r="BI194" s="336">
        <f>VLOOKUP(E194,金蝶!D:AC,26,0)</f>
        <v>0</v>
      </c>
      <c r="BJ194" s="281">
        <f>VLOOKUP(E194,金蝶!D:S,16,0)</f>
        <v>7615.8</v>
      </c>
      <c r="BK194" s="281">
        <f t="shared" si="67"/>
        <v>0</v>
      </c>
      <c r="BL194" s="281">
        <f>VLOOKUP(E194,金蝶!D:Z,23,0)</f>
        <v>6833.51</v>
      </c>
      <c r="BM194" s="281">
        <f t="shared" si="68"/>
        <v>0</v>
      </c>
      <c r="BN194" s="281">
        <f>VLOOKUP(E194,金蝶!D:Z,17,0)</f>
        <v>0</v>
      </c>
      <c r="BO194" s="339">
        <f t="shared" si="69"/>
        <v>0</v>
      </c>
      <c r="BP194" s="281">
        <f>VLOOKUP(E194,金蝶!D:Z,18,0)</f>
        <v>517.5</v>
      </c>
      <c r="BQ194" s="531">
        <f t="shared" si="70"/>
        <v>0</v>
      </c>
      <c r="BR194" s="281">
        <f>VLOOKUP(E194,金蝶!D:Z,19,0)</f>
        <v>254</v>
      </c>
      <c r="BS194" s="340">
        <f t="shared" si="71"/>
        <v>0</v>
      </c>
      <c r="BT194" s="281">
        <f>VLOOKUP(E194,金蝶!D:Z,20,0)</f>
        <v>10</v>
      </c>
      <c r="BU194" s="281">
        <f t="shared" si="72"/>
        <v>0</v>
      </c>
      <c r="BV194" s="281">
        <f>VLOOKUP(E194,金蝶!D:Z,21,0)</f>
        <v>0.79</v>
      </c>
      <c r="BW194" s="339">
        <f t="shared" si="73"/>
        <v>0</v>
      </c>
      <c r="BX194" s="768">
        <f>IFERROR(VLOOKUP(G194,无加班费!A:B,2,0),0)</f>
        <v>0</v>
      </c>
    </row>
    <row r="195" spans="1:76" hidden="1">
      <c r="A195" s="516" t="s">
        <v>1717</v>
      </c>
      <c r="B195" s="285">
        <f t="shared" ref="B195:B258" si="81">IF(BH195=M195,0,BH195-M195)</f>
        <v>0</v>
      </c>
      <c r="C195" s="286" t="str">
        <f>VLOOKUP(E195,员工信息4!C:D,2,0)</f>
        <v>吴建军</v>
      </c>
      <c r="D195" s="102" t="str">
        <f t="shared" si="78"/>
        <v>一致</v>
      </c>
      <c r="E195" s="288" t="str">
        <f>INDEX(员工信息4!C:C,MATCH('12部门提供工资附表主表'!I195,员工信息4!F:F,0))</f>
        <v>8435</v>
      </c>
      <c r="F195" s="289" t="str">
        <f>IFERROR(VLOOKUP('12部门提供工资附表主表'!E195,员工信息4!C:G,5,0),"")</f>
        <v>接插件车间</v>
      </c>
      <c r="G195" s="152" t="s">
        <v>1686</v>
      </c>
      <c r="H195" s="288" t="s">
        <v>1687</v>
      </c>
      <c r="I195" s="500" t="str">
        <f t="shared" si="66"/>
        <v>吴建军533</v>
      </c>
      <c r="J195" s="322" t="s">
        <v>4708</v>
      </c>
      <c r="K195" s="301"/>
      <c r="L195" s="301"/>
      <c r="M195" s="302">
        <v>36.56</v>
      </c>
      <c r="N195" s="302"/>
      <c r="O195" s="302"/>
      <c r="P195" s="302">
        <v>154.669857768052</v>
      </c>
      <c r="Q195" s="303">
        <f t="shared" si="76"/>
        <v>5654.7299999999814</v>
      </c>
      <c r="R195" s="302"/>
      <c r="S195" s="316">
        <f t="shared" si="75"/>
        <v>5654.7299999999814</v>
      </c>
      <c r="T195" s="301"/>
      <c r="U195" s="313">
        <f t="shared" ref="U195:U258" si="82">T195*N195</f>
        <v>0</v>
      </c>
      <c r="V195" s="313"/>
      <c r="W195" s="301"/>
      <c r="X195" s="301"/>
      <c r="Y195" s="314">
        <f t="shared" si="80"/>
        <v>5654.7299999999814</v>
      </c>
      <c r="Z195" s="314"/>
      <c r="AA195" s="301"/>
      <c r="AB195" s="301"/>
      <c r="AC195" s="325">
        <f t="shared" ref="AC195:AC258" si="83">AA195+AB195</f>
        <v>0</v>
      </c>
      <c r="AD195" s="302">
        <v>20</v>
      </c>
      <c r="AE195" s="302"/>
      <c r="AF195" s="302"/>
      <c r="AG195" s="302"/>
      <c r="AH195" s="302"/>
      <c r="AI195" s="302"/>
      <c r="AJ195" s="302"/>
      <c r="AK195" s="302"/>
      <c r="AL195" s="302"/>
      <c r="AM195" s="302">
        <v>0</v>
      </c>
      <c r="AN195" s="302"/>
      <c r="AO195" s="302"/>
      <c r="AP195" s="302"/>
      <c r="AQ195" s="302"/>
      <c r="AR195" s="302"/>
      <c r="AS195" s="299"/>
      <c r="AT195" s="299">
        <f t="shared" ref="AT195:AT258" si="84">SUM(AP195:AS195)</f>
        <v>0</v>
      </c>
      <c r="AU195" s="303">
        <f t="shared" ref="AU195:AU258" si="85">SUM(AD195:AO195)</f>
        <v>20</v>
      </c>
      <c r="AV195" s="329">
        <f t="shared" ref="AV195:AV258" si="86">Y195+AC195+AU195-AT195</f>
        <v>5674.7299999999814</v>
      </c>
      <c r="AW195" s="297"/>
      <c r="AX195" s="297">
        <v>517.5</v>
      </c>
      <c r="AY195" s="301"/>
      <c r="AZ195" s="301"/>
      <c r="BA195" s="301"/>
      <c r="BB195" s="330"/>
      <c r="BC195" s="297"/>
      <c r="BD195" s="301"/>
      <c r="BE195" s="300">
        <f t="shared" si="79"/>
        <v>5157.2299999999814</v>
      </c>
      <c r="BF195" s="297">
        <f>VLOOKUP(E195,[6]工资发放表!$D$1:$X$65536,21,0)</f>
        <v>0</v>
      </c>
      <c r="BG195" s="337">
        <f t="shared" si="77"/>
        <v>5157.2299999999814</v>
      </c>
      <c r="BH195" s="300">
        <f>IFERROR(VLOOKUP('12部门提供工资附表主表'!E195,工时对!A:E,5,0),0)</f>
        <v>36.56</v>
      </c>
      <c r="BI195" s="336">
        <f>VLOOKUP(E195,金蝶!D:AC,26,0)</f>
        <v>-1.8189894035458565E-11</v>
      </c>
      <c r="BJ195" s="281">
        <f>VLOOKUP(E195,金蝶!D:S,16,0)</f>
        <v>5674.73</v>
      </c>
      <c r="BK195" s="281">
        <f t="shared" si="67"/>
        <v>-1.8189894035458565E-11</v>
      </c>
      <c r="BL195" s="281">
        <f>VLOOKUP(E195,金蝶!D:Z,23,0)</f>
        <v>5157.2299999999996</v>
      </c>
      <c r="BM195" s="281">
        <f t="shared" si="68"/>
        <v>-1.8189894035458565E-11</v>
      </c>
      <c r="BN195" s="281">
        <f>VLOOKUP(E195,金蝶!D:Z,17,0)</f>
        <v>0</v>
      </c>
      <c r="BO195" s="339">
        <f t="shared" si="69"/>
        <v>0</v>
      </c>
      <c r="BP195" s="281">
        <f>VLOOKUP(E195,金蝶!D:Z,18,0)</f>
        <v>517.5</v>
      </c>
      <c r="BQ195" s="531">
        <f t="shared" si="70"/>
        <v>0</v>
      </c>
      <c r="BR195" s="281">
        <f>VLOOKUP(E195,金蝶!D:Z,19,0)</f>
        <v>0</v>
      </c>
      <c r="BS195" s="340">
        <f t="shared" si="71"/>
        <v>0</v>
      </c>
      <c r="BT195" s="281">
        <f>VLOOKUP(E195,金蝶!D:Z,20,0)</f>
        <v>0</v>
      </c>
      <c r="BU195" s="281">
        <f t="shared" si="72"/>
        <v>0</v>
      </c>
      <c r="BV195" s="281">
        <f>VLOOKUP(E195,金蝶!D:Z,21,0)</f>
        <v>0</v>
      </c>
      <c r="BW195" s="339">
        <f t="shared" si="73"/>
        <v>0</v>
      </c>
      <c r="BX195" s="768">
        <f>IFERROR(VLOOKUP(G195,无加班费!A:B,2,0),0)</f>
        <v>0</v>
      </c>
    </row>
    <row r="196" spans="1:76" hidden="1">
      <c r="A196" s="516" t="s">
        <v>2527</v>
      </c>
      <c r="B196" s="285">
        <f t="shared" si="81"/>
        <v>0</v>
      </c>
      <c r="C196" s="286" t="str">
        <f>VLOOKUP(E196,员工信息4!C:D,2,0)</f>
        <v>王业山</v>
      </c>
      <c r="D196" s="102" t="str">
        <f t="shared" si="78"/>
        <v>一致</v>
      </c>
      <c r="E196" s="288" t="str">
        <f>INDEX(员工信息4!C:C,MATCH('12部门提供工资附表主表'!I196,员工信息4!F:F,0))</f>
        <v>3732</v>
      </c>
      <c r="F196" s="289" t="str">
        <f>IFERROR(VLOOKUP('12部门提供工资附表主表'!E196,员工信息4!C:G,5,0),"")</f>
        <v>开线车间</v>
      </c>
      <c r="G196" s="152" t="s">
        <v>722</v>
      </c>
      <c r="H196" s="288" t="s">
        <v>723</v>
      </c>
      <c r="I196" s="500" t="str">
        <f t="shared" ref="I196:I259" si="87">G196&amp;H196</f>
        <v>王业山620</v>
      </c>
      <c r="J196" s="322" t="s">
        <v>4708</v>
      </c>
      <c r="K196" s="301"/>
      <c r="L196" s="301"/>
      <c r="M196" s="302">
        <v>41.69</v>
      </c>
      <c r="N196" s="302"/>
      <c r="O196" s="302"/>
      <c r="P196" s="302">
        <v>195</v>
      </c>
      <c r="Q196" s="303">
        <f t="shared" si="76"/>
        <v>8129.5499999999993</v>
      </c>
      <c r="R196" s="302"/>
      <c r="S196" s="316">
        <f t="shared" si="75"/>
        <v>8129.5499999999993</v>
      </c>
      <c r="T196" s="301"/>
      <c r="U196" s="313">
        <f t="shared" si="82"/>
        <v>0</v>
      </c>
      <c r="V196" s="313"/>
      <c r="W196" s="301"/>
      <c r="X196" s="301"/>
      <c r="Y196" s="314">
        <f t="shared" si="80"/>
        <v>8129.5499999999993</v>
      </c>
      <c r="Z196" s="314"/>
      <c r="AA196" s="301"/>
      <c r="AB196" s="301"/>
      <c r="AC196" s="325">
        <f t="shared" si="83"/>
        <v>0</v>
      </c>
      <c r="AD196" s="302">
        <v>80</v>
      </c>
      <c r="AE196" s="302"/>
      <c r="AF196" s="302"/>
      <c r="AG196" s="302"/>
      <c r="AH196" s="302"/>
      <c r="AI196" s="302"/>
      <c r="AJ196" s="302"/>
      <c r="AK196" s="302"/>
      <c r="AL196" s="302"/>
      <c r="AM196" s="302">
        <v>200</v>
      </c>
      <c r="AN196" s="302"/>
      <c r="AO196" s="302"/>
      <c r="AP196" s="302"/>
      <c r="AQ196" s="302"/>
      <c r="AR196" s="302"/>
      <c r="AS196" s="299"/>
      <c r="AT196" s="299">
        <f t="shared" si="84"/>
        <v>0</v>
      </c>
      <c r="AU196" s="303">
        <f t="shared" si="85"/>
        <v>280</v>
      </c>
      <c r="AV196" s="329">
        <f t="shared" si="86"/>
        <v>8409.5499999999993</v>
      </c>
      <c r="AW196" s="297"/>
      <c r="AX196" s="297">
        <v>517.5</v>
      </c>
      <c r="AY196" s="301"/>
      <c r="AZ196" s="301"/>
      <c r="BA196" s="301"/>
      <c r="BB196" s="330"/>
      <c r="BC196" s="297"/>
      <c r="BD196" s="301"/>
      <c r="BE196" s="300">
        <f t="shared" si="79"/>
        <v>7892.0499999999993</v>
      </c>
      <c r="BF196" s="297">
        <f>VLOOKUP(E196,[6]工资发放表!$D$1:$X$65536,21,0)</f>
        <v>60.46</v>
      </c>
      <c r="BG196" s="337">
        <f t="shared" si="77"/>
        <v>7831.5899999999992</v>
      </c>
      <c r="BH196" s="300">
        <f>IFERROR(VLOOKUP('12部门提供工资附表主表'!E196,工时对!A:E,5,0),0)</f>
        <v>41.69</v>
      </c>
      <c r="BI196" s="336">
        <f>VLOOKUP(E196,金蝶!D:AC,26,0)</f>
        <v>0</v>
      </c>
      <c r="BJ196" s="281">
        <f>VLOOKUP(E196,金蝶!D:S,16,0)</f>
        <v>8409.5499999999993</v>
      </c>
      <c r="BK196" s="281">
        <f t="shared" ref="BK196:BK259" si="88">AV196-BJ196</f>
        <v>0</v>
      </c>
      <c r="BL196" s="281">
        <f>VLOOKUP(E196,金蝶!D:Z,23,0)</f>
        <v>7831.59</v>
      </c>
      <c r="BM196" s="281">
        <f t="shared" ref="BM196:BM259" si="89">BG196-BL196</f>
        <v>0</v>
      </c>
      <c r="BN196" s="281">
        <f>VLOOKUP(E196,金蝶!D:Z,17,0)</f>
        <v>0</v>
      </c>
      <c r="BO196" s="339">
        <f t="shared" ref="BO196:BO259" si="90">AW196-BN196</f>
        <v>0</v>
      </c>
      <c r="BP196" s="281">
        <f>VLOOKUP(E196,金蝶!D:Z,18,0)</f>
        <v>517.5</v>
      </c>
      <c r="BQ196" s="531">
        <f t="shared" ref="BQ196:BQ259" si="91">AX196-BP196</f>
        <v>0</v>
      </c>
      <c r="BR196" s="281">
        <f>VLOOKUP(E196,金蝶!D:Z,19,0)</f>
        <v>0</v>
      </c>
      <c r="BS196" s="340">
        <f t="shared" ref="BS196:BS259" si="92">BB196-BR196</f>
        <v>0</v>
      </c>
      <c r="BT196" s="281">
        <f>VLOOKUP(E196,金蝶!D:Z,20,0)</f>
        <v>0</v>
      </c>
      <c r="BU196" s="281">
        <f t="shared" ref="BU196:BU259" si="93">BC196-BT196</f>
        <v>0</v>
      </c>
      <c r="BV196" s="281">
        <f>VLOOKUP(E196,金蝶!D:Z,21,0)</f>
        <v>60.46</v>
      </c>
      <c r="BW196" s="339">
        <f t="shared" ref="BW196:BW259" si="94">BF196-BV196</f>
        <v>0</v>
      </c>
      <c r="BX196" s="768">
        <f>IFERROR(VLOOKUP(G196,无加班费!A:B,2,0),0)</f>
        <v>0</v>
      </c>
    </row>
    <row r="197" spans="1:76" hidden="1">
      <c r="A197" s="516" t="s">
        <v>88</v>
      </c>
      <c r="B197" s="285">
        <f t="shared" si="81"/>
        <v>0</v>
      </c>
      <c r="C197" s="290" t="str">
        <f>VLOOKUP(E197,员工信息4!C:D,2,0)</f>
        <v>周保和</v>
      </c>
      <c r="D197" s="102" t="str">
        <f t="shared" si="78"/>
        <v>一致</v>
      </c>
      <c r="E197" s="288" t="str">
        <f>INDEX(员工信息4!C:C,MATCH('12部门提供工资附表主表'!I197,员工信息4!F:F,0))</f>
        <v>8346</v>
      </c>
      <c r="F197" s="289" t="str">
        <f>IFERROR(VLOOKUP('12部门提供工资附表主表'!E197,员工信息4!C:G,5,0),"")</f>
        <v>开线车间</v>
      </c>
      <c r="G197" s="152" t="s">
        <v>1190</v>
      </c>
      <c r="H197" s="288" t="s">
        <v>1191</v>
      </c>
      <c r="I197" s="500" t="str">
        <f t="shared" si="87"/>
        <v>周保和624</v>
      </c>
      <c r="J197" s="322" t="s">
        <v>4708</v>
      </c>
      <c r="K197" s="301"/>
      <c r="L197" s="301"/>
      <c r="M197" s="302">
        <v>42</v>
      </c>
      <c r="N197" s="302"/>
      <c r="O197" s="302"/>
      <c r="P197" s="302">
        <v>166.38</v>
      </c>
      <c r="Q197" s="303">
        <f t="shared" si="76"/>
        <v>6987.96</v>
      </c>
      <c r="R197" s="302"/>
      <c r="S197" s="316">
        <f t="shared" si="75"/>
        <v>6987.96</v>
      </c>
      <c r="T197" s="301"/>
      <c r="U197" s="313">
        <f t="shared" si="82"/>
        <v>0</v>
      </c>
      <c r="V197" s="313"/>
      <c r="W197" s="301"/>
      <c r="X197" s="301"/>
      <c r="Y197" s="314">
        <f t="shared" si="80"/>
        <v>6987.96</v>
      </c>
      <c r="Z197" s="314"/>
      <c r="AA197" s="301"/>
      <c r="AB197" s="301"/>
      <c r="AC197" s="325">
        <f t="shared" si="83"/>
        <v>0</v>
      </c>
      <c r="AD197" s="302">
        <v>20</v>
      </c>
      <c r="AE197" s="302"/>
      <c r="AF197" s="302"/>
      <c r="AG197" s="302"/>
      <c r="AH197" s="302"/>
      <c r="AI197" s="302"/>
      <c r="AJ197" s="302"/>
      <c r="AK197" s="302"/>
      <c r="AL197" s="302"/>
      <c r="AM197" s="302">
        <v>200</v>
      </c>
      <c r="AN197" s="302"/>
      <c r="AO197" s="302"/>
      <c r="AP197" s="302"/>
      <c r="AQ197" s="302"/>
      <c r="AR197" s="302"/>
      <c r="AS197" s="299"/>
      <c r="AT197" s="299">
        <f t="shared" si="84"/>
        <v>0</v>
      </c>
      <c r="AU197" s="303">
        <f t="shared" si="85"/>
        <v>220</v>
      </c>
      <c r="AV197" s="329">
        <f t="shared" si="86"/>
        <v>7207.96</v>
      </c>
      <c r="AW197" s="297"/>
      <c r="AX197" s="297">
        <v>517.5</v>
      </c>
      <c r="AY197" s="301"/>
      <c r="AZ197" s="301"/>
      <c r="BA197" s="301"/>
      <c r="BB197" s="330"/>
      <c r="BC197" s="297"/>
      <c r="BD197" s="301"/>
      <c r="BE197" s="300">
        <f t="shared" si="79"/>
        <v>6690.46</v>
      </c>
      <c r="BF197" s="297">
        <f>VLOOKUP(E197,[6]工资发放表!$D$1:$X$65536,21,0)</f>
        <v>0</v>
      </c>
      <c r="BG197" s="347">
        <f t="shared" si="77"/>
        <v>6690.46</v>
      </c>
      <c r="BH197" s="300">
        <f>IFERROR(VLOOKUP('12部门提供工资附表主表'!E197,工时对!A:E,5,0),0)</f>
        <v>42</v>
      </c>
      <c r="BI197" s="336">
        <f>VLOOKUP(E197,金蝶!D:AC,26,0)</f>
        <v>0</v>
      </c>
      <c r="BJ197" s="281">
        <f>VLOOKUP(E197,金蝶!D:S,16,0)</f>
        <v>7207.96</v>
      </c>
      <c r="BK197" s="281">
        <f t="shared" si="88"/>
        <v>0</v>
      </c>
      <c r="BL197" s="281">
        <f>VLOOKUP(E197,金蝶!D:Z,23,0)</f>
        <v>6690.46</v>
      </c>
      <c r="BM197" s="281">
        <f t="shared" si="89"/>
        <v>0</v>
      </c>
      <c r="BN197" s="281">
        <f>VLOOKUP(E197,金蝶!D:Z,17,0)</f>
        <v>0</v>
      </c>
      <c r="BO197" s="339">
        <f t="shared" si="90"/>
        <v>0</v>
      </c>
      <c r="BP197" s="281">
        <f>VLOOKUP(E197,金蝶!D:Z,18,0)</f>
        <v>517.5</v>
      </c>
      <c r="BQ197" s="531">
        <f t="shared" si="91"/>
        <v>0</v>
      </c>
      <c r="BR197" s="281">
        <f>VLOOKUP(E197,金蝶!D:Z,19,0)</f>
        <v>0</v>
      </c>
      <c r="BS197" s="340">
        <f t="shared" si="92"/>
        <v>0</v>
      </c>
      <c r="BT197" s="281">
        <f>VLOOKUP(E197,金蝶!D:Z,20,0)</f>
        <v>0</v>
      </c>
      <c r="BU197" s="281">
        <f t="shared" si="93"/>
        <v>0</v>
      </c>
      <c r="BV197" s="281">
        <f>VLOOKUP(E197,金蝶!D:Z,21,0)</f>
        <v>0</v>
      </c>
      <c r="BW197" s="339">
        <f t="shared" si="94"/>
        <v>0</v>
      </c>
      <c r="BX197" s="768">
        <f>IFERROR(VLOOKUP(G197,无加班费!A:B,2,0),0)</f>
        <v>0</v>
      </c>
    </row>
    <row r="198" spans="1:76" hidden="1">
      <c r="A198" s="516" t="s">
        <v>2442</v>
      </c>
      <c r="B198" s="285">
        <f t="shared" si="81"/>
        <v>0</v>
      </c>
      <c r="C198" s="290" t="str">
        <f>VLOOKUP(E198,员工信息4!C:D,2,0)</f>
        <v>王兴国</v>
      </c>
      <c r="D198" s="102" t="str">
        <f t="shared" si="78"/>
        <v>一致</v>
      </c>
      <c r="E198" s="288" t="str">
        <f>INDEX(员工信息4!C:C,MATCH('12部门提供工资附表主表'!I198,员工信息4!F:F,0))</f>
        <v>4062</v>
      </c>
      <c r="F198" s="289" t="str">
        <f>IFERROR(VLOOKUP('12部门提供工资附表主表'!E198,员工信息4!C:G,5,0),"")</f>
        <v>仓库</v>
      </c>
      <c r="G198" s="152" t="s">
        <v>37</v>
      </c>
      <c r="H198" s="288" t="s">
        <v>38</v>
      </c>
      <c r="I198" s="500" t="str">
        <f t="shared" si="87"/>
        <v>王兴国684</v>
      </c>
      <c r="J198" s="322" t="s">
        <v>4708</v>
      </c>
      <c r="K198" s="301"/>
      <c r="L198" s="301"/>
      <c r="M198" s="302">
        <v>32.19</v>
      </c>
      <c r="N198" s="302"/>
      <c r="O198" s="302"/>
      <c r="P198" s="302">
        <v>175.08853681267499</v>
      </c>
      <c r="Q198" s="303">
        <f t="shared" si="76"/>
        <v>5636.1000000000076</v>
      </c>
      <c r="R198" s="302"/>
      <c r="S198" s="316">
        <f t="shared" si="75"/>
        <v>5636.1000000000076</v>
      </c>
      <c r="T198" s="301"/>
      <c r="U198" s="313">
        <f t="shared" si="82"/>
        <v>0</v>
      </c>
      <c r="V198" s="313"/>
      <c r="W198" s="301"/>
      <c r="X198" s="301"/>
      <c r="Y198" s="314">
        <f t="shared" si="80"/>
        <v>5636.1000000000076</v>
      </c>
      <c r="Z198" s="314"/>
      <c r="AA198" s="301"/>
      <c r="AB198" s="301"/>
      <c r="AC198" s="325">
        <f t="shared" si="83"/>
        <v>0</v>
      </c>
      <c r="AD198" s="302">
        <v>80</v>
      </c>
      <c r="AE198" s="302"/>
      <c r="AF198" s="302"/>
      <c r="AG198" s="302"/>
      <c r="AH198" s="302"/>
      <c r="AI198" s="302"/>
      <c r="AJ198" s="302"/>
      <c r="AK198" s="302"/>
      <c r="AL198" s="302"/>
      <c r="AM198" s="302">
        <v>200</v>
      </c>
      <c r="AN198" s="302"/>
      <c r="AO198" s="302"/>
      <c r="AP198" s="302"/>
      <c r="AQ198" s="302"/>
      <c r="AR198" s="302"/>
      <c r="AS198" s="299"/>
      <c r="AT198" s="299">
        <f t="shared" si="84"/>
        <v>0</v>
      </c>
      <c r="AU198" s="303">
        <f t="shared" si="85"/>
        <v>280</v>
      </c>
      <c r="AV198" s="329">
        <f t="shared" si="86"/>
        <v>5916.1000000000076</v>
      </c>
      <c r="AW198" s="297"/>
      <c r="AX198" s="297">
        <v>517.5</v>
      </c>
      <c r="AY198" s="301"/>
      <c r="AZ198" s="301"/>
      <c r="BA198" s="301"/>
      <c r="BB198" s="330">
        <f>VLOOKUP(E198,公积金!A:D,4,0)</f>
        <v>254</v>
      </c>
      <c r="BC198" s="297"/>
      <c r="BD198" s="301"/>
      <c r="BE198" s="300">
        <f t="shared" si="79"/>
        <v>5144.6000000000076</v>
      </c>
      <c r="BF198" s="297">
        <f>VLOOKUP(E198,[6]工资发放表!$D$1:$X$65536,21,0)</f>
        <v>0</v>
      </c>
      <c r="BG198" s="337">
        <f t="shared" si="77"/>
        <v>5144.6000000000076</v>
      </c>
      <c r="BH198" s="300">
        <f>IFERROR(VLOOKUP('12部门提供工资附表主表'!E198,工时对!A:E,5,0),0)</f>
        <v>32.19</v>
      </c>
      <c r="BI198" s="336">
        <f>VLOOKUP(E198,金蝶!D:AC,26,0)</f>
        <v>7.2759576141834259E-12</v>
      </c>
      <c r="BJ198" s="281">
        <f>VLOOKUP(E198,金蝶!D:S,16,0)</f>
        <v>5916.1</v>
      </c>
      <c r="BK198" s="281">
        <f t="shared" si="88"/>
        <v>7.2759576141834259E-12</v>
      </c>
      <c r="BL198" s="281">
        <f>VLOOKUP(E198,金蝶!D:Z,23,0)</f>
        <v>5144.6000000000004</v>
      </c>
      <c r="BM198" s="281">
        <f t="shared" si="89"/>
        <v>7.2759576141834259E-12</v>
      </c>
      <c r="BN198" s="281">
        <f>VLOOKUP(E198,金蝶!D:Z,17,0)</f>
        <v>0</v>
      </c>
      <c r="BO198" s="339">
        <f t="shared" si="90"/>
        <v>0</v>
      </c>
      <c r="BP198" s="281">
        <f>VLOOKUP(E198,金蝶!D:Z,18,0)</f>
        <v>517.5</v>
      </c>
      <c r="BQ198" s="531">
        <f t="shared" si="91"/>
        <v>0</v>
      </c>
      <c r="BR198" s="281">
        <f>VLOOKUP(E198,金蝶!D:Z,19,0)</f>
        <v>254</v>
      </c>
      <c r="BS198" s="340">
        <f t="shared" si="92"/>
        <v>0</v>
      </c>
      <c r="BT198" s="281">
        <f>VLOOKUP(E198,金蝶!D:Z,20,0)</f>
        <v>0</v>
      </c>
      <c r="BU198" s="281">
        <f t="shared" si="93"/>
        <v>0</v>
      </c>
      <c r="BV198" s="281">
        <f>VLOOKUP(E198,金蝶!D:Z,21,0)</f>
        <v>0</v>
      </c>
      <c r="BW198" s="339">
        <f t="shared" si="94"/>
        <v>0</v>
      </c>
      <c r="BX198" s="768">
        <f>IFERROR(VLOOKUP(G198,无加班费!A:B,2,0),0)</f>
        <v>0</v>
      </c>
    </row>
    <row r="199" spans="1:76" ht="16.5" hidden="1">
      <c r="A199" s="516" t="s">
        <v>587</v>
      </c>
      <c r="B199" s="285">
        <f t="shared" si="81"/>
        <v>0</v>
      </c>
      <c r="C199" s="286" t="str">
        <f>VLOOKUP(E199,员工信息4!C:D,2,0)</f>
        <v>黄斌</v>
      </c>
      <c r="D199" s="102" t="str">
        <f t="shared" si="78"/>
        <v>一致</v>
      </c>
      <c r="E199" s="288" t="str">
        <f>INDEX(员工信息4!C:C,MATCH('12部门提供工资附表主表'!I199,员工信息4!F:F,0))</f>
        <v>3004</v>
      </c>
      <c r="F199" s="289" t="str">
        <f>IFERROR(VLOOKUP('12部门提供工资附表主表'!E199,员工信息4!C:G,5,0),"")</f>
        <v>接插件车间</v>
      </c>
      <c r="G199" s="152" t="s">
        <v>4709</v>
      </c>
      <c r="H199" s="288" t="s">
        <v>1160</v>
      </c>
      <c r="I199" s="500" t="str">
        <f t="shared" si="87"/>
        <v>黄斌438</v>
      </c>
      <c r="J199" s="322" t="s">
        <v>1104</v>
      </c>
      <c r="K199" s="301"/>
      <c r="L199" s="301"/>
      <c r="M199" s="302">
        <v>33</v>
      </c>
      <c r="N199" s="302">
        <f>M199-22</f>
        <v>11</v>
      </c>
      <c r="O199" s="302"/>
      <c r="P199" s="302"/>
      <c r="Q199" s="303">
        <f t="shared" si="76"/>
        <v>0</v>
      </c>
      <c r="R199" s="302">
        <v>2420</v>
      </c>
      <c r="S199" s="316">
        <f t="shared" si="75"/>
        <v>2420</v>
      </c>
      <c r="T199" s="301">
        <v>120</v>
      </c>
      <c r="U199" s="313">
        <f t="shared" si="82"/>
        <v>1320</v>
      </c>
      <c r="V199" s="313"/>
      <c r="W199" s="301">
        <v>1000</v>
      </c>
      <c r="X199" s="301">
        <v>1100</v>
      </c>
      <c r="Y199" s="314">
        <f t="shared" si="80"/>
        <v>5840</v>
      </c>
      <c r="Z199" s="314"/>
      <c r="AA199" s="301"/>
      <c r="AB199" s="301"/>
      <c r="AC199" s="325">
        <f t="shared" si="83"/>
        <v>0</v>
      </c>
      <c r="AD199" s="302">
        <v>180</v>
      </c>
      <c r="AE199" s="302"/>
      <c r="AF199" s="302"/>
      <c r="AG199" s="302"/>
      <c r="AH199" s="302"/>
      <c r="AI199" s="302"/>
      <c r="AJ199" s="302"/>
      <c r="AK199" s="302"/>
      <c r="AL199" s="302"/>
      <c r="AM199" s="302">
        <v>200</v>
      </c>
      <c r="AN199" s="302"/>
      <c r="AO199" s="302"/>
      <c r="AP199" s="302"/>
      <c r="AQ199" s="302"/>
      <c r="AR199" s="302"/>
      <c r="AS199" s="299"/>
      <c r="AT199" s="299">
        <f t="shared" si="84"/>
        <v>0</v>
      </c>
      <c r="AU199" s="303">
        <f t="shared" si="85"/>
        <v>380</v>
      </c>
      <c r="AV199" s="329">
        <f t="shared" si="86"/>
        <v>6220</v>
      </c>
      <c r="AW199" s="297"/>
      <c r="AX199" s="297">
        <v>517.5</v>
      </c>
      <c r="AY199" s="301"/>
      <c r="AZ199" s="301"/>
      <c r="BA199" s="301"/>
      <c r="BB199" s="330"/>
      <c r="BC199" s="297">
        <v>10</v>
      </c>
      <c r="BD199" s="301"/>
      <c r="BE199" s="300">
        <f t="shared" si="79"/>
        <v>5702.5</v>
      </c>
      <c r="BF199" s="297">
        <f>VLOOKUP(E199,[6]工资发放表!$D$1:$X$65536,21,0)</f>
        <v>21.07</v>
      </c>
      <c r="BG199" s="337">
        <f t="shared" si="77"/>
        <v>5671.43</v>
      </c>
      <c r="BH199" s="300">
        <f>IFERROR(VLOOKUP('12部门提供工资附表主表'!E199,工时对!A:E,5,0),0)</f>
        <v>33</v>
      </c>
      <c r="BI199" s="336">
        <f>VLOOKUP(E199,金蝶!D:AC,26,0)</f>
        <v>0</v>
      </c>
      <c r="BJ199" s="281">
        <f>VLOOKUP(E199,金蝶!D:S,16,0)</f>
        <v>6220</v>
      </c>
      <c r="BK199" s="281">
        <f t="shared" si="88"/>
        <v>0</v>
      </c>
      <c r="BL199" s="281">
        <f>VLOOKUP(E199,金蝶!D:Z,23,0)</f>
        <v>5671.43</v>
      </c>
      <c r="BM199" s="281">
        <f t="shared" si="89"/>
        <v>0</v>
      </c>
      <c r="BN199" s="281">
        <f>VLOOKUP(E199,金蝶!D:Z,17,0)</f>
        <v>0</v>
      </c>
      <c r="BO199" s="339">
        <f t="shared" si="90"/>
        <v>0</v>
      </c>
      <c r="BP199" s="281">
        <f>VLOOKUP(E199,金蝶!D:Z,18,0)</f>
        <v>517.5</v>
      </c>
      <c r="BQ199" s="531">
        <f t="shared" si="91"/>
        <v>0</v>
      </c>
      <c r="BR199" s="281">
        <f>VLOOKUP(E199,金蝶!D:Z,19,0)</f>
        <v>0</v>
      </c>
      <c r="BS199" s="340">
        <f t="shared" si="92"/>
        <v>0</v>
      </c>
      <c r="BT199" s="281">
        <f>VLOOKUP(E199,金蝶!D:Z,20,0)</f>
        <v>10</v>
      </c>
      <c r="BU199" s="281">
        <f t="shared" si="93"/>
        <v>0</v>
      </c>
      <c r="BV199" s="281">
        <f>VLOOKUP(E199,金蝶!D:Z,21,0)</f>
        <v>21.07</v>
      </c>
      <c r="BW199" s="339">
        <f t="shared" si="94"/>
        <v>0</v>
      </c>
      <c r="BX199" s="768">
        <f>IFERROR(VLOOKUP(G199,无加班费!A:B,2,0),0)</f>
        <v>0</v>
      </c>
    </row>
    <row r="200" spans="1:76" ht="16.5" hidden="1">
      <c r="A200" s="516" t="s">
        <v>1831</v>
      </c>
      <c r="B200" s="285">
        <f t="shared" si="81"/>
        <v>0</v>
      </c>
      <c r="C200" s="286" t="str">
        <f>VLOOKUP(E200,员工信息4!C:D,2,0)</f>
        <v>任少梅</v>
      </c>
      <c r="D200" s="102" t="str">
        <f t="shared" si="78"/>
        <v>一致</v>
      </c>
      <c r="E200" s="288" t="str">
        <f>INDEX(员工信息4!C:C,MATCH('12部门提供工资附表主表'!I200,员工信息4!F:F,0))</f>
        <v>3003</v>
      </c>
      <c r="F200" s="289" t="str">
        <f>IFERROR(VLOOKUP('12部门提供工资附表主表'!E200,员工信息4!C:G,5,0),"")</f>
        <v>接插件车间</v>
      </c>
      <c r="G200" s="152" t="s">
        <v>4711</v>
      </c>
      <c r="H200" s="288" t="s">
        <v>1155</v>
      </c>
      <c r="I200" s="500" t="str">
        <f t="shared" si="87"/>
        <v>任少梅148</v>
      </c>
      <c r="J200" s="322" t="s">
        <v>1104</v>
      </c>
      <c r="K200" s="301"/>
      <c r="L200" s="301"/>
      <c r="M200" s="302">
        <v>31.69</v>
      </c>
      <c r="N200" s="302">
        <f t="shared" ref="N200:N207" si="95">M200-22</f>
        <v>9.6900000000000013</v>
      </c>
      <c r="O200" s="302"/>
      <c r="P200" s="302"/>
      <c r="Q200" s="303">
        <f t="shared" si="76"/>
        <v>0</v>
      </c>
      <c r="R200" s="302">
        <v>2420</v>
      </c>
      <c r="S200" s="316">
        <f t="shared" si="75"/>
        <v>2420</v>
      </c>
      <c r="T200" s="301">
        <v>120</v>
      </c>
      <c r="U200" s="313">
        <f t="shared" si="82"/>
        <v>1162.8000000000002</v>
      </c>
      <c r="V200" s="313"/>
      <c r="W200" s="301">
        <v>800</v>
      </c>
      <c r="X200" s="301">
        <v>900</v>
      </c>
      <c r="Y200" s="314">
        <f t="shared" si="80"/>
        <v>5282.8</v>
      </c>
      <c r="Z200" s="314"/>
      <c r="AA200" s="301"/>
      <c r="AB200" s="301"/>
      <c r="AC200" s="325">
        <f t="shared" si="83"/>
        <v>0</v>
      </c>
      <c r="AD200" s="302">
        <v>200</v>
      </c>
      <c r="AE200" s="302"/>
      <c r="AF200" s="302"/>
      <c r="AG200" s="302"/>
      <c r="AH200" s="302"/>
      <c r="AI200" s="302"/>
      <c r="AJ200" s="302"/>
      <c r="AK200" s="302"/>
      <c r="AL200" s="302"/>
      <c r="AM200" s="302">
        <v>200</v>
      </c>
      <c r="AN200" s="302"/>
      <c r="AO200" s="302"/>
      <c r="AP200" s="302"/>
      <c r="AQ200" s="302"/>
      <c r="AR200" s="302"/>
      <c r="AS200" s="299"/>
      <c r="AT200" s="299">
        <f t="shared" si="84"/>
        <v>0</v>
      </c>
      <c r="AU200" s="303">
        <f t="shared" si="85"/>
        <v>400</v>
      </c>
      <c r="AV200" s="329">
        <f t="shared" si="86"/>
        <v>5682.8</v>
      </c>
      <c r="AW200" s="297"/>
      <c r="AX200" s="297">
        <v>517.5</v>
      </c>
      <c r="AY200" s="301"/>
      <c r="AZ200" s="301"/>
      <c r="BA200" s="301"/>
      <c r="BB200" s="330"/>
      <c r="BC200" s="297">
        <v>10</v>
      </c>
      <c r="BD200" s="301"/>
      <c r="BE200" s="300">
        <f t="shared" si="79"/>
        <v>5165.3</v>
      </c>
      <c r="BF200" s="297">
        <f>VLOOKUP(E200,[6]工资发放表!$D$1:$X$65536,21,0)</f>
        <v>0</v>
      </c>
      <c r="BG200" s="337">
        <f t="shared" si="77"/>
        <v>5155.3</v>
      </c>
      <c r="BH200" s="300">
        <f>IFERROR(VLOOKUP('12部门提供工资附表主表'!E200,工时对!A:E,5,0),0)</f>
        <v>31.69</v>
      </c>
      <c r="BI200" s="336">
        <f>VLOOKUP(E200,金蝶!D:AC,26,0)</f>
        <v>0</v>
      </c>
      <c r="BJ200" s="281">
        <f>VLOOKUP(E200,金蝶!D:S,16,0)</f>
        <v>5682.8</v>
      </c>
      <c r="BK200" s="281">
        <f t="shared" si="88"/>
        <v>0</v>
      </c>
      <c r="BL200" s="281">
        <f>VLOOKUP(E200,金蝶!D:Z,23,0)</f>
        <v>5155.3</v>
      </c>
      <c r="BM200" s="281">
        <f t="shared" si="89"/>
        <v>0</v>
      </c>
      <c r="BN200" s="281">
        <f>VLOOKUP(E200,金蝶!D:Z,17,0)</f>
        <v>0</v>
      </c>
      <c r="BO200" s="339">
        <f t="shared" si="90"/>
        <v>0</v>
      </c>
      <c r="BP200" s="281">
        <f>VLOOKUP(E200,金蝶!D:Z,18,0)</f>
        <v>517.5</v>
      </c>
      <c r="BQ200" s="531">
        <f t="shared" si="91"/>
        <v>0</v>
      </c>
      <c r="BR200" s="281">
        <f>VLOOKUP(E200,金蝶!D:Z,19,0)</f>
        <v>0</v>
      </c>
      <c r="BS200" s="340">
        <f t="shared" si="92"/>
        <v>0</v>
      </c>
      <c r="BT200" s="281">
        <f>VLOOKUP(E200,金蝶!D:Z,20,0)</f>
        <v>10</v>
      </c>
      <c r="BU200" s="281">
        <f t="shared" si="93"/>
        <v>0</v>
      </c>
      <c r="BV200" s="281">
        <f>VLOOKUP(E200,金蝶!D:Z,21,0)</f>
        <v>0</v>
      </c>
      <c r="BW200" s="339">
        <f t="shared" si="94"/>
        <v>0</v>
      </c>
      <c r="BX200" s="768">
        <f>IFERROR(VLOOKUP(G200,无加班费!A:B,2,0),0)</f>
        <v>0</v>
      </c>
    </row>
    <row r="201" spans="1:76" ht="16.5" hidden="1">
      <c r="A201" s="516" t="s">
        <v>247</v>
      </c>
      <c r="B201" s="285">
        <f t="shared" si="81"/>
        <v>0</v>
      </c>
      <c r="C201" s="286" t="str">
        <f>VLOOKUP(E201,员工信息4!C:D,2,0)</f>
        <v>顾桂萍</v>
      </c>
      <c r="D201" s="102" t="str">
        <f t="shared" si="78"/>
        <v>一致</v>
      </c>
      <c r="E201" s="288" t="str">
        <f>INDEX(员工信息4!C:C,MATCH('12部门提供工资附表主表'!I201,员工信息4!F:F,0))</f>
        <v>3008</v>
      </c>
      <c r="F201" s="289" t="str">
        <f>IFERROR(VLOOKUP('12部门提供工资附表主表'!E201,员工信息4!C:G,5,0),"")</f>
        <v>接插件车间</v>
      </c>
      <c r="G201" s="152" t="s">
        <v>4712</v>
      </c>
      <c r="H201" s="288" t="s">
        <v>1165</v>
      </c>
      <c r="I201" s="500" t="str">
        <f t="shared" si="87"/>
        <v>顾桂萍420</v>
      </c>
      <c r="J201" s="322" t="s">
        <v>1104</v>
      </c>
      <c r="K201" s="301"/>
      <c r="L201" s="301"/>
      <c r="M201" s="302">
        <v>30.63</v>
      </c>
      <c r="N201" s="302">
        <f t="shared" si="95"/>
        <v>8.629999999999999</v>
      </c>
      <c r="O201" s="302"/>
      <c r="P201" s="302"/>
      <c r="Q201" s="303">
        <f t="shared" si="76"/>
        <v>0</v>
      </c>
      <c r="R201" s="302">
        <v>2420</v>
      </c>
      <c r="S201" s="316">
        <f t="shared" si="75"/>
        <v>2420</v>
      </c>
      <c r="T201" s="301">
        <v>120</v>
      </c>
      <c r="U201" s="313">
        <f t="shared" si="82"/>
        <v>1035.5999999999999</v>
      </c>
      <c r="V201" s="313"/>
      <c r="W201" s="301">
        <v>800</v>
      </c>
      <c r="X201" s="301">
        <v>900</v>
      </c>
      <c r="Y201" s="314">
        <f t="shared" si="80"/>
        <v>5155.6000000000004</v>
      </c>
      <c r="Z201" s="314"/>
      <c r="AA201" s="301"/>
      <c r="AB201" s="301"/>
      <c r="AC201" s="325">
        <f t="shared" si="83"/>
        <v>0</v>
      </c>
      <c r="AD201" s="302">
        <v>180</v>
      </c>
      <c r="AE201" s="302"/>
      <c r="AF201" s="302"/>
      <c r="AG201" s="302"/>
      <c r="AH201" s="302"/>
      <c r="AI201" s="302"/>
      <c r="AJ201" s="302"/>
      <c r="AK201" s="302"/>
      <c r="AL201" s="302"/>
      <c r="AM201" s="302">
        <v>0</v>
      </c>
      <c r="AN201" s="302"/>
      <c r="AO201" s="302"/>
      <c r="AP201" s="302"/>
      <c r="AQ201" s="302"/>
      <c r="AR201" s="302"/>
      <c r="AS201" s="299"/>
      <c r="AT201" s="299">
        <f t="shared" si="84"/>
        <v>0</v>
      </c>
      <c r="AU201" s="303">
        <f t="shared" si="85"/>
        <v>180</v>
      </c>
      <c r="AV201" s="329">
        <f t="shared" si="86"/>
        <v>5335.6</v>
      </c>
      <c r="AW201" s="297"/>
      <c r="AX201" s="297">
        <v>517.5</v>
      </c>
      <c r="AY201" s="301"/>
      <c r="AZ201" s="301"/>
      <c r="BA201" s="301"/>
      <c r="BB201" s="330">
        <f>VLOOKUP(E201,公积金!A:D,4,0)</f>
        <v>254</v>
      </c>
      <c r="BC201" s="297">
        <v>10</v>
      </c>
      <c r="BD201" s="301"/>
      <c r="BE201" s="300">
        <f t="shared" si="79"/>
        <v>4564.1000000000004</v>
      </c>
      <c r="BF201" s="297">
        <f>VLOOKUP(E201,[6]工资发放表!$D$1:$X$65536,21,0)</f>
        <v>0</v>
      </c>
      <c r="BG201" s="337">
        <f t="shared" si="77"/>
        <v>4554.1000000000004</v>
      </c>
      <c r="BH201" s="300">
        <f>IFERROR(VLOOKUP('12部门提供工资附表主表'!E201,工时对!A:E,5,0),0)</f>
        <v>30.63</v>
      </c>
      <c r="BI201" s="336">
        <f>VLOOKUP(E201,金蝶!D:AC,26,0)</f>
        <v>0</v>
      </c>
      <c r="BJ201" s="281">
        <f>VLOOKUP(E201,金蝶!D:S,16,0)</f>
        <v>5335.6</v>
      </c>
      <c r="BK201" s="281">
        <f t="shared" si="88"/>
        <v>0</v>
      </c>
      <c r="BL201" s="281">
        <f>VLOOKUP(E201,金蝶!D:Z,23,0)</f>
        <v>4554.1000000000004</v>
      </c>
      <c r="BM201" s="281">
        <f t="shared" si="89"/>
        <v>0</v>
      </c>
      <c r="BN201" s="281">
        <f>VLOOKUP(E201,金蝶!D:Z,17,0)</f>
        <v>0</v>
      </c>
      <c r="BO201" s="339">
        <f t="shared" si="90"/>
        <v>0</v>
      </c>
      <c r="BP201" s="281">
        <f>VLOOKUP(E201,金蝶!D:Z,18,0)</f>
        <v>517.5</v>
      </c>
      <c r="BQ201" s="531">
        <f t="shared" si="91"/>
        <v>0</v>
      </c>
      <c r="BR201" s="281">
        <f>VLOOKUP(E201,金蝶!D:Z,19,0)</f>
        <v>254</v>
      </c>
      <c r="BS201" s="340">
        <f t="shared" si="92"/>
        <v>0</v>
      </c>
      <c r="BT201" s="281">
        <f>VLOOKUP(E201,金蝶!D:Z,20,0)</f>
        <v>10</v>
      </c>
      <c r="BU201" s="281">
        <f t="shared" si="93"/>
        <v>0</v>
      </c>
      <c r="BV201" s="281">
        <f>VLOOKUP(E201,金蝶!D:Z,21,0)</f>
        <v>0</v>
      </c>
      <c r="BW201" s="339">
        <f t="shared" si="94"/>
        <v>0</v>
      </c>
      <c r="BX201" s="768">
        <f>IFERROR(VLOOKUP(G201,无加班费!A:B,2,0),0)</f>
        <v>0</v>
      </c>
    </row>
    <row r="202" spans="1:76" ht="16.5" hidden="1">
      <c r="A202" s="516" t="s">
        <v>1951</v>
      </c>
      <c r="B202" s="285">
        <f t="shared" si="81"/>
        <v>0</v>
      </c>
      <c r="C202" s="290" t="str">
        <f>VLOOKUP(E202,员工信息4!C:D,2,0)</f>
        <v>牟静静</v>
      </c>
      <c r="D202" s="102" t="str">
        <f t="shared" si="78"/>
        <v>一致</v>
      </c>
      <c r="E202" s="288" t="str">
        <f>INDEX(员工信息4!C:C,MATCH('12部门提供工资附表主表'!I202,员工信息4!F:F,0))</f>
        <v>3018</v>
      </c>
      <c r="F202" s="289" t="str">
        <f>IFERROR(VLOOKUP('12部门提供工资附表主表'!E202,员工信息4!C:G,5,0),"")</f>
        <v>接插件车间</v>
      </c>
      <c r="G202" s="152" t="s">
        <v>4713</v>
      </c>
      <c r="H202" s="288" t="s">
        <v>1176</v>
      </c>
      <c r="I202" s="500" t="str">
        <f t="shared" si="87"/>
        <v>牟静静147</v>
      </c>
      <c r="J202" s="322" t="s">
        <v>1104</v>
      </c>
      <c r="K202" s="301"/>
      <c r="L202" s="301"/>
      <c r="M202" s="302">
        <v>31.25</v>
      </c>
      <c r="N202" s="302">
        <f t="shared" si="95"/>
        <v>9.25</v>
      </c>
      <c r="O202" s="302"/>
      <c r="P202" s="302"/>
      <c r="Q202" s="303">
        <f t="shared" si="76"/>
        <v>0</v>
      </c>
      <c r="R202" s="302">
        <v>2420</v>
      </c>
      <c r="S202" s="316">
        <f t="shared" si="75"/>
        <v>2420</v>
      </c>
      <c r="T202" s="301">
        <v>120</v>
      </c>
      <c r="U202" s="313">
        <f t="shared" si="82"/>
        <v>1110</v>
      </c>
      <c r="V202" s="313"/>
      <c r="W202" s="301">
        <v>800</v>
      </c>
      <c r="X202" s="301">
        <v>900</v>
      </c>
      <c r="Y202" s="314">
        <f t="shared" si="80"/>
        <v>5230</v>
      </c>
      <c r="Z202" s="314"/>
      <c r="AA202" s="301"/>
      <c r="AB202" s="301"/>
      <c r="AC202" s="325">
        <f t="shared" si="83"/>
        <v>0</v>
      </c>
      <c r="AD202" s="302">
        <v>80</v>
      </c>
      <c r="AE202" s="302"/>
      <c r="AF202" s="302"/>
      <c r="AG202" s="302"/>
      <c r="AH202" s="302"/>
      <c r="AI202" s="302"/>
      <c r="AJ202" s="302"/>
      <c r="AK202" s="302"/>
      <c r="AL202" s="302"/>
      <c r="AM202" s="302">
        <v>200</v>
      </c>
      <c r="AN202" s="302"/>
      <c r="AO202" s="302"/>
      <c r="AP202" s="302"/>
      <c r="AQ202" s="302"/>
      <c r="AR202" s="302"/>
      <c r="AS202" s="299"/>
      <c r="AT202" s="299">
        <f t="shared" si="84"/>
        <v>0</v>
      </c>
      <c r="AU202" s="303">
        <f t="shared" si="85"/>
        <v>280</v>
      </c>
      <c r="AV202" s="329">
        <f t="shared" si="86"/>
        <v>5510</v>
      </c>
      <c r="AW202" s="297"/>
      <c r="AX202" s="297">
        <v>517.5</v>
      </c>
      <c r="AY202" s="301"/>
      <c r="AZ202" s="301"/>
      <c r="BA202" s="301"/>
      <c r="BB202" s="330"/>
      <c r="BC202" s="297">
        <v>10</v>
      </c>
      <c r="BD202" s="301"/>
      <c r="BE202" s="300">
        <f t="shared" si="79"/>
        <v>4992.5</v>
      </c>
      <c r="BF202" s="297">
        <f>VLOOKUP(E202,[6]工资发放表!$D$1:$X$65536,21,0)</f>
        <v>0</v>
      </c>
      <c r="BG202" s="337">
        <f t="shared" si="77"/>
        <v>4982.5</v>
      </c>
      <c r="BH202" s="300">
        <f>IFERROR(VLOOKUP('12部门提供工资附表主表'!E202,工时对!A:E,5,0),0)</f>
        <v>31.25</v>
      </c>
      <c r="BI202" s="336">
        <f>VLOOKUP(E202,金蝶!D:AC,26,0)</f>
        <v>0</v>
      </c>
      <c r="BJ202" s="281">
        <f>VLOOKUP(E202,金蝶!D:S,16,0)</f>
        <v>5510</v>
      </c>
      <c r="BK202" s="281">
        <f t="shared" si="88"/>
        <v>0</v>
      </c>
      <c r="BL202" s="281">
        <f>VLOOKUP(E202,金蝶!D:Z,23,0)</f>
        <v>4982.5</v>
      </c>
      <c r="BM202" s="281">
        <f t="shared" si="89"/>
        <v>0</v>
      </c>
      <c r="BN202" s="281">
        <f>VLOOKUP(E202,金蝶!D:Z,17,0)</f>
        <v>0</v>
      </c>
      <c r="BO202" s="339">
        <f t="shared" si="90"/>
        <v>0</v>
      </c>
      <c r="BP202" s="281">
        <f>VLOOKUP(E202,金蝶!D:Z,18,0)</f>
        <v>517.5</v>
      </c>
      <c r="BQ202" s="531">
        <f t="shared" si="91"/>
        <v>0</v>
      </c>
      <c r="BR202" s="281">
        <f>VLOOKUP(E202,金蝶!D:Z,19,0)</f>
        <v>0</v>
      </c>
      <c r="BS202" s="340">
        <f t="shared" si="92"/>
        <v>0</v>
      </c>
      <c r="BT202" s="281">
        <f>VLOOKUP(E202,金蝶!D:Z,20,0)</f>
        <v>10</v>
      </c>
      <c r="BU202" s="281">
        <f t="shared" si="93"/>
        <v>0</v>
      </c>
      <c r="BV202" s="281">
        <f>VLOOKUP(E202,金蝶!D:Z,21,0)</f>
        <v>0</v>
      </c>
      <c r="BW202" s="339">
        <f t="shared" si="94"/>
        <v>0</v>
      </c>
      <c r="BX202" s="768">
        <f>IFERROR(VLOOKUP(G202,无加班费!A:B,2,0),0)</f>
        <v>0</v>
      </c>
    </row>
    <row r="203" spans="1:76" ht="16.5" hidden="1">
      <c r="A203" s="516" t="s">
        <v>4750</v>
      </c>
      <c r="B203" s="285">
        <f t="shared" si="81"/>
        <v>0</v>
      </c>
      <c r="C203" s="286" t="str">
        <f>VLOOKUP(E203,员工信息4!C:D,2,0)</f>
        <v>顾玉莲</v>
      </c>
      <c r="D203" s="102" t="str">
        <f t="shared" si="78"/>
        <v>一致</v>
      </c>
      <c r="E203" s="288" t="str">
        <f>INDEX(员工信息4!C:C,MATCH('12部门提供工资附表主表'!I203,员工信息4!F:F,0))</f>
        <v>3027</v>
      </c>
      <c r="F203" s="289" t="str">
        <f>IFERROR(VLOOKUP('12部门提供工资附表主表'!E203,员工信息4!C:G,5,0),"")</f>
        <v>接插件车间</v>
      </c>
      <c r="G203" s="152" t="s">
        <v>4714</v>
      </c>
      <c r="H203" s="288" t="s">
        <v>1181</v>
      </c>
      <c r="I203" s="500" t="str">
        <f t="shared" si="87"/>
        <v>顾玉莲494</v>
      </c>
      <c r="J203" s="322" t="s">
        <v>1104</v>
      </c>
      <c r="K203" s="301"/>
      <c r="L203" s="301"/>
      <c r="M203" s="302">
        <v>29.31</v>
      </c>
      <c r="N203" s="302">
        <f t="shared" si="95"/>
        <v>7.3099999999999987</v>
      </c>
      <c r="O203" s="302"/>
      <c r="P203" s="302"/>
      <c r="Q203" s="303">
        <f t="shared" si="76"/>
        <v>0</v>
      </c>
      <c r="R203" s="302">
        <v>2420</v>
      </c>
      <c r="S203" s="316">
        <f t="shared" si="75"/>
        <v>2420</v>
      </c>
      <c r="T203" s="301">
        <v>120</v>
      </c>
      <c r="U203" s="313">
        <f t="shared" si="82"/>
        <v>877.19999999999982</v>
      </c>
      <c r="V203" s="313"/>
      <c r="W203" s="301">
        <v>800</v>
      </c>
      <c r="X203" s="301">
        <v>900</v>
      </c>
      <c r="Y203" s="314">
        <f t="shared" si="80"/>
        <v>4997.2</v>
      </c>
      <c r="Z203" s="314"/>
      <c r="AA203" s="301"/>
      <c r="AB203" s="301"/>
      <c r="AC203" s="325">
        <f t="shared" si="83"/>
        <v>0</v>
      </c>
      <c r="AD203" s="302">
        <v>40</v>
      </c>
      <c r="AE203" s="302"/>
      <c r="AF203" s="302"/>
      <c r="AG203" s="302"/>
      <c r="AH203" s="302"/>
      <c r="AI203" s="302"/>
      <c r="AJ203" s="302"/>
      <c r="AK203" s="302"/>
      <c r="AL203" s="302"/>
      <c r="AM203" s="302">
        <v>0</v>
      </c>
      <c r="AN203" s="302"/>
      <c r="AO203" s="302"/>
      <c r="AP203" s="302"/>
      <c r="AQ203" s="302"/>
      <c r="AR203" s="302"/>
      <c r="AS203" s="299"/>
      <c r="AT203" s="299">
        <f t="shared" si="84"/>
        <v>0</v>
      </c>
      <c r="AU203" s="303">
        <f t="shared" si="85"/>
        <v>40</v>
      </c>
      <c r="AV203" s="329">
        <f t="shared" si="86"/>
        <v>5037.2</v>
      </c>
      <c r="AW203" s="297"/>
      <c r="AX203" s="297">
        <v>517.5</v>
      </c>
      <c r="AY203" s="301"/>
      <c r="AZ203" s="301"/>
      <c r="BA203" s="301"/>
      <c r="BB203" s="330">
        <f>VLOOKUP(E203,公积金!A:D,4,0)</f>
        <v>254</v>
      </c>
      <c r="BC203" s="297">
        <v>10</v>
      </c>
      <c r="BD203" s="301"/>
      <c r="BE203" s="300">
        <f t="shared" si="79"/>
        <v>4265.7</v>
      </c>
      <c r="BF203" s="297">
        <f>VLOOKUP(E203,[6]工资发放表!$D$1:$X$65536,21,0)</f>
        <v>0</v>
      </c>
      <c r="BG203" s="337">
        <f t="shared" si="77"/>
        <v>4255.7</v>
      </c>
      <c r="BH203" s="300">
        <f>IFERROR(VLOOKUP('12部门提供工资附表主表'!E203,工时对!A:E,5,0),0)</f>
        <v>29.31</v>
      </c>
      <c r="BI203" s="336">
        <f>VLOOKUP(E203,金蝶!D:AC,26,0)</f>
        <v>0</v>
      </c>
      <c r="BJ203" s="281">
        <f>VLOOKUP(E203,金蝶!D:S,16,0)</f>
        <v>5037.2</v>
      </c>
      <c r="BK203" s="281">
        <f t="shared" si="88"/>
        <v>0</v>
      </c>
      <c r="BL203" s="281">
        <f>VLOOKUP(E203,金蝶!D:Z,23,0)</f>
        <v>4255.7</v>
      </c>
      <c r="BM203" s="281">
        <f t="shared" si="89"/>
        <v>0</v>
      </c>
      <c r="BN203" s="281">
        <f>VLOOKUP(E203,金蝶!D:Z,17,0)</f>
        <v>0</v>
      </c>
      <c r="BO203" s="339">
        <f t="shared" si="90"/>
        <v>0</v>
      </c>
      <c r="BP203" s="281">
        <f>VLOOKUP(E203,金蝶!D:Z,18,0)</f>
        <v>517.5</v>
      </c>
      <c r="BQ203" s="531">
        <f t="shared" si="91"/>
        <v>0</v>
      </c>
      <c r="BR203" s="281">
        <f>VLOOKUP(E203,金蝶!D:Z,19,0)</f>
        <v>254</v>
      </c>
      <c r="BS203" s="340">
        <f t="shared" si="92"/>
        <v>0</v>
      </c>
      <c r="BT203" s="281">
        <f>VLOOKUP(E203,金蝶!D:Z,20,0)</f>
        <v>10</v>
      </c>
      <c r="BU203" s="281">
        <f t="shared" si="93"/>
        <v>0</v>
      </c>
      <c r="BV203" s="281">
        <f>VLOOKUP(E203,金蝶!D:Z,21,0)</f>
        <v>0</v>
      </c>
      <c r="BW203" s="339">
        <f t="shared" si="94"/>
        <v>0</v>
      </c>
      <c r="BX203" s="768">
        <f>IFERROR(VLOOKUP(G203,无加班费!A:B,2,0),0)</f>
        <v>0</v>
      </c>
    </row>
    <row r="204" spans="1:76" ht="16.5" hidden="1">
      <c r="A204" s="516" t="s">
        <v>1572</v>
      </c>
      <c r="B204" s="285">
        <f t="shared" si="81"/>
        <v>0</v>
      </c>
      <c r="C204" s="290" t="str">
        <f>VLOOKUP(E204,员工信息4!C:D,2,0)</f>
        <v>朱英</v>
      </c>
      <c r="D204" s="102" t="str">
        <f t="shared" si="78"/>
        <v>一致</v>
      </c>
      <c r="E204" s="288" t="str">
        <f>INDEX(员工信息4!C:C,MATCH('12部门提供工资附表主表'!I204,员工信息4!F:F,0))</f>
        <v>8210</v>
      </c>
      <c r="F204" s="289" t="str">
        <f>IFERROR(VLOOKUP('12部门提供工资附表主表'!E204,员工信息4!C:G,5,0),"")</f>
        <v>接插件车间</v>
      </c>
      <c r="G204" s="152" t="s">
        <v>4715</v>
      </c>
      <c r="H204" s="288" t="s">
        <v>1103</v>
      </c>
      <c r="I204" s="500" t="str">
        <f t="shared" si="87"/>
        <v>朱英436</v>
      </c>
      <c r="J204" s="322" t="s">
        <v>1104</v>
      </c>
      <c r="K204" s="301"/>
      <c r="L204" s="301"/>
      <c r="M204" s="302">
        <v>30.75</v>
      </c>
      <c r="N204" s="302">
        <f t="shared" si="95"/>
        <v>8.75</v>
      </c>
      <c r="O204" s="302"/>
      <c r="P204" s="302"/>
      <c r="Q204" s="303">
        <f t="shared" si="76"/>
        <v>0</v>
      </c>
      <c r="R204" s="302">
        <v>2420</v>
      </c>
      <c r="S204" s="316">
        <f t="shared" si="75"/>
        <v>2420</v>
      </c>
      <c r="T204" s="301">
        <v>120</v>
      </c>
      <c r="U204" s="313">
        <f t="shared" si="82"/>
        <v>1050</v>
      </c>
      <c r="V204" s="313"/>
      <c r="W204" s="301">
        <v>800</v>
      </c>
      <c r="X204" s="301">
        <v>900</v>
      </c>
      <c r="Y204" s="314">
        <f t="shared" si="80"/>
        <v>5170</v>
      </c>
      <c r="Z204" s="314"/>
      <c r="AA204" s="301"/>
      <c r="AB204" s="301"/>
      <c r="AC204" s="325">
        <f t="shared" si="83"/>
        <v>0</v>
      </c>
      <c r="AD204" s="302">
        <v>80</v>
      </c>
      <c r="AE204" s="302"/>
      <c r="AF204" s="302"/>
      <c r="AG204" s="302"/>
      <c r="AH204" s="302"/>
      <c r="AI204" s="302"/>
      <c r="AJ204" s="302"/>
      <c r="AK204" s="302"/>
      <c r="AL204" s="302"/>
      <c r="AM204" s="302">
        <v>200</v>
      </c>
      <c r="AN204" s="302"/>
      <c r="AO204" s="302"/>
      <c r="AP204" s="302"/>
      <c r="AQ204" s="302"/>
      <c r="AR204" s="302"/>
      <c r="AS204" s="299"/>
      <c r="AT204" s="299">
        <f t="shared" si="84"/>
        <v>0</v>
      </c>
      <c r="AU204" s="303">
        <f t="shared" si="85"/>
        <v>280</v>
      </c>
      <c r="AV204" s="329">
        <f t="shared" si="86"/>
        <v>5450</v>
      </c>
      <c r="AW204" s="297"/>
      <c r="AX204" s="297">
        <v>517.5</v>
      </c>
      <c r="AY204" s="301"/>
      <c r="AZ204" s="301"/>
      <c r="BA204" s="301"/>
      <c r="BB204" s="330"/>
      <c r="BC204" s="297">
        <v>10</v>
      </c>
      <c r="BD204" s="301"/>
      <c r="BE204" s="300">
        <f t="shared" si="79"/>
        <v>4932.5</v>
      </c>
      <c r="BF204" s="297">
        <f>VLOOKUP(E204,[6]工资发放表!$D$1:$X$65536,21,0)</f>
        <v>0</v>
      </c>
      <c r="BG204" s="337">
        <f t="shared" si="77"/>
        <v>4922.5</v>
      </c>
      <c r="BH204" s="300">
        <f>IFERROR(VLOOKUP('12部门提供工资附表主表'!E204,工时对!A:E,5,0),0)</f>
        <v>30.75</v>
      </c>
      <c r="BI204" s="336">
        <f>VLOOKUP(E204,金蝶!D:AC,26,0)</f>
        <v>0</v>
      </c>
      <c r="BJ204" s="281">
        <f>VLOOKUP(E204,金蝶!D:S,16,0)</f>
        <v>5450</v>
      </c>
      <c r="BK204" s="281">
        <f t="shared" si="88"/>
        <v>0</v>
      </c>
      <c r="BL204" s="281">
        <f>VLOOKUP(E204,金蝶!D:Z,23,0)</f>
        <v>4922.5</v>
      </c>
      <c r="BM204" s="281">
        <f t="shared" si="89"/>
        <v>0</v>
      </c>
      <c r="BN204" s="281">
        <f>VLOOKUP(E204,金蝶!D:Z,17,0)</f>
        <v>0</v>
      </c>
      <c r="BO204" s="339">
        <f t="shared" si="90"/>
        <v>0</v>
      </c>
      <c r="BP204" s="281">
        <f>VLOOKUP(E204,金蝶!D:Z,18,0)</f>
        <v>517.5</v>
      </c>
      <c r="BQ204" s="531">
        <f t="shared" si="91"/>
        <v>0</v>
      </c>
      <c r="BR204" s="281">
        <f>VLOOKUP(E204,金蝶!D:Z,19,0)</f>
        <v>0</v>
      </c>
      <c r="BS204" s="340">
        <f t="shared" si="92"/>
        <v>0</v>
      </c>
      <c r="BT204" s="281">
        <f>VLOOKUP(E204,金蝶!D:Z,20,0)</f>
        <v>10</v>
      </c>
      <c r="BU204" s="281">
        <f t="shared" si="93"/>
        <v>0</v>
      </c>
      <c r="BV204" s="281">
        <f>VLOOKUP(E204,金蝶!D:Z,21,0)</f>
        <v>0</v>
      </c>
      <c r="BW204" s="339">
        <f t="shared" si="94"/>
        <v>0</v>
      </c>
      <c r="BX204" s="768">
        <f>IFERROR(VLOOKUP(G204,无加班费!A:B,2,0),0)</f>
        <v>0</v>
      </c>
    </row>
    <row r="205" spans="1:76" ht="16.5" hidden="1">
      <c r="A205" s="516" t="s">
        <v>3505</v>
      </c>
      <c r="B205" s="285">
        <f t="shared" si="81"/>
        <v>0</v>
      </c>
      <c r="C205" s="286" t="str">
        <f>VLOOKUP(E205,员工信息4!C:D,2,0)</f>
        <v>张萍</v>
      </c>
      <c r="D205" s="102" t="str">
        <f t="shared" si="78"/>
        <v>一致</v>
      </c>
      <c r="E205" s="288" t="str">
        <f>INDEX(员工信息4!C:C,MATCH('12部门提供工资附表主表'!I205,员工信息4!F:F,0))</f>
        <v>2012</v>
      </c>
      <c r="F205" s="289" t="str">
        <f>IFERROR(VLOOKUP('12部门提供工资附表主表'!E205,员工信息4!C:G,5,0),"")</f>
        <v>线束车间</v>
      </c>
      <c r="G205" s="152" t="s">
        <v>4716</v>
      </c>
      <c r="H205" s="288" t="s">
        <v>1768</v>
      </c>
      <c r="I205" s="500" t="str">
        <f t="shared" si="87"/>
        <v>张萍229</v>
      </c>
      <c r="J205" s="322" t="s">
        <v>1104</v>
      </c>
      <c r="K205" s="301"/>
      <c r="L205" s="301"/>
      <c r="M205" s="302">
        <v>26.88</v>
      </c>
      <c r="N205" s="302">
        <f t="shared" si="95"/>
        <v>4.879999999999999</v>
      </c>
      <c r="O205" s="302"/>
      <c r="P205" s="302"/>
      <c r="Q205" s="303">
        <f t="shared" si="76"/>
        <v>0</v>
      </c>
      <c r="R205" s="302">
        <v>2420</v>
      </c>
      <c r="S205" s="316">
        <f t="shared" si="75"/>
        <v>2420</v>
      </c>
      <c r="T205" s="301">
        <v>120</v>
      </c>
      <c r="U205" s="313">
        <f t="shared" si="82"/>
        <v>585.59999999999991</v>
      </c>
      <c r="V205" s="313"/>
      <c r="W205" s="301">
        <v>800</v>
      </c>
      <c r="X205" s="301">
        <v>900</v>
      </c>
      <c r="Y205" s="314">
        <f t="shared" si="80"/>
        <v>4705.6000000000004</v>
      </c>
      <c r="Z205" s="314"/>
      <c r="AA205" s="301"/>
      <c r="AB205" s="301"/>
      <c r="AC205" s="325">
        <f t="shared" si="83"/>
        <v>0</v>
      </c>
      <c r="AD205" s="302">
        <v>120</v>
      </c>
      <c r="AE205" s="302"/>
      <c r="AF205" s="302"/>
      <c r="AG205" s="302"/>
      <c r="AH205" s="302"/>
      <c r="AI205" s="302"/>
      <c r="AJ205" s="302"/>
      <c r="AK205" s="302"/>
      <c r="AL205" s="302"/>
      <c r="AM205" s="302">
        <v>200</v>
      </c>
      <c r="AN205" s="302"/>
      <c r="AO205" s="302"/>
      <c r="AP205" s="302"/>
      <c r="AQ205" s="302"/>
      <c r="AR205" s="302"/>
      <c r="AS205" s="299"/>
      <c r="AT205" s="299">
        <f t="shared" si="84"/>
        <v>0</v>
      </c>
      <c r="AU205" s="303">
        <f t="shared" si="85"/>
        <v>320</v>
      </c>
      <c r="AV205" s="329">
        <f t="shared" si="86"/>
        <v>5025.6000000000004</v>
      </c>
      <c r="AW205" s="297">
        <v>30</v>
      </c>
      <c r="AX205" s="297">
        <v>517.5</v>
      </c>
      <c r="AY205" s="301"/>
      <c r="AZ205" s="301"/>
      <c r="BA205" s="301"/>
      <c r="BB205" s="330"/>
      <c r="BC205" s="297">
        <v>10</v>
      </c>
      <c r="BD205" s="301"/>
      <c r="BE205" s="300">
        <f t="shared" si="79"/>
        <v>4508.1000000000004</v>
      </c>
      <c r="BF205" s="297">
        <f>VLOOKUP(E205,[6]工资发放表!$D$1:$X$65536,21,0)</f>
        <v>0</v>
      </c>
      <c r="BG205" s="337">
        <f t="shared" si="77"/>
        <v>4528.1000000000004</v>
      </c>
      <c r="BH205" s="300">
        <f>IFERROR(VLOOKUP('12部门提供工资附表主表'!E205,工时对!A:E,5,0),0)</f>
        <v>26.88</v>
      </c>
      <c r="BI205" s="336">
        <f>VLOOKUP(E205,金蝶!D:AC,26,0)</f>
        <v>0</v>
      </c>
      <c r="BJ205" s="281">
        <f>VLOOKUP(E205,金蝶!D:S,16,0)</f>
        <v>5025.6000000000004</v>
      </c>
      <c r="BK205" s="281">
        <f t="shared" si="88"/>
        <v>0</v>
      </c>
      <c r="BL205" s="281">
        <f>VLOOKUP(E205,金蝶!D:Z,23,0)</f>
        <v>4528.1000000000004</v>
      </c>
      <c r="BM205" s="281">
        <f t="shared" si="89"/>
        <v>0</v>
      </c>
      <c r="BN205" s="281">
        <f>VLOOKUP(E205,金蝶!D:Z,17,0)</f>
        <v>30</v>
      </c>
      <c r="BO205" s="339">
        <f t="shared" si="90"/>
        <v>0</v>
      </c>
      <c r="BP205" s="281">
        <f>VLOOKUP(E205,金蝶!D:Z,18,0)</f>
        <v>517.5</v>
      </c>
      <c r="BQ205" s="531">
        <f t="shared" si="91"/>
        <v>0</v>
      </c>
      <c r="BR205" s="281">
        <f>VLOOKUP(E205,金蝶!D:Z,19,0)</f>
        <v>0</v>
      </c>
      <c r="BS205" s="340">
        <f t="shared" si="92"/>
        <v>0</v>
      </c>
      <c r="BT205" s="281">
        <f>VLOOKUP(E205,金蝶!D:Z,20,0)</f>
        <v>10</v>
      </c>
      <c r="BU205" s="281">
        <f t="shared" si="93"/>
        <v>0</v>
      </c>
      <c r="BV205" s="281">
        <f>VLOOKUP(E205,金蝶!D:Z,21,0)</f>
        <v>0</v>
      </c>
      <c r="BW205" s="339">
        <f t="shared" si="94"/>
        <v>0</v>
      </c>
      <c r="BX205" s="768">
        <f>IFERROR(VLOOKUP(G205,无加班费!A:B,2,0),0)</f>
        <v>0</v>
      </c>
    </row>
    <row r="206" spans="1:76" ht="16.5" hidden="1">
      <c r="A206" s="516" t="s">
        <v>637</v>
      </c>
      <c r="B206" s="285">
        <f t="shared" si="81"/>
        <v>0</v>
      </c>
      <c r="C206" s="286" t="str">
        <f>VLOOKUP(E206,员工信息4!C:D,2,0)</f>
        <v>龚英</v>
      </c>
      <c r="D206" s="102" t="str">
        <f t="shared" ref="D206:D268" si="96">IF(C206=G206,"一致","不一致")</f>
        <v>一致</v>
      </c>
      <c r="E206" s="288" t="str">
        <f>INDEX(员工信息4!C:C,MATCH('12部门提供工资附表主表'!I206,员工信息4!F:F,0))</f>
        <v>4224</v>
      </c>
      <c r="F206" s="289" t="str">
        <f>IFERROR(VLOOKUP('12部门提供工资附表主表'!E206,员工信息4!C:G,5,0),"")</f>
        <v>仓库</v>
      </c>
      <c r="G206" s="152" t="s">
        <v>4717</v>
      </c>
      <c r="H206" s="288" t="s">
        <v>1836</v>
      </c>
      <c r="I206" s="500" t="str">
        <f t="shared" si="87"/>
        <v>龚英210</v>
      </c>
      <c r="J206" s="322" t="s">
        <v>1104</v>
      </c>
      <c r="K206" s="301"/>
      <c r="L206" s="301"/>
      <c r="M206" s="302">
        <v>29.56</v>
      </c>
      <c r="N206" s="302">
        <f t="shared" si="95"/>
        <v>7.5599999999999987</v>
      </c>
      <c r="O206" s="302"/>
      <c r="P206" s="302"/>
      <c r="Q206" s="303">
        <f t="shared" si="76"/>
        <v>0</v>
      </c>
      <c r="R206" s="302">
        <v>2420</v>
      </c>
      <c r="S206" s="316">
        <f t="shared" si="75"/>
        <v>2420</v>
      </c>
      <c r="T206" s="301">
        <v>120</v>
      </c>
      <c r="U206" s="313">
        <f t="shared" si="82"/>
        <v>907.19999999999982</v>
      </c>
      <c r="V206" s="313"/>
      <c r="W206" s="301">
        <v>800</v>
      </c>
      <c r="X206" s="301">
        <v>900</v>
      </c>
      <c r="Y206" s="314">
        <f t="shared" si="80"/>
        <v>5027.2</v>
      </c>
      <c r="Z206" s="314"/>
      <c r="AA206" s="301"/>
      <c r="AB206" s="301"/>
      <c r="AC206" s="325">
        <f t="shared" si="83"/>
        <v>0</v>
      </c>
      <c r="AD206" s="302">
        <v>40</v>
      </c>
      <c r="AE206" s="302"/>
      <c r="AF206" s="302"/>
      <c r="AG206" s="302"/>
      <c r="AH206" s="302"/>
      <c r="AI206" s="302"/>
      <c r="AJ206" s="302"/>
      <c r="AK206" s="302"/>
      <c r="AL206" s="302"/>
      <c r="AM206" s="302">
        <v>200</v>
      </c>
      <c r="AN206" s="302"/>
      <c r="AO206" s="302"/>
      <c r="AP206" s="302"/>
      <c r="AQ206" s="302"/>
      <c r="AR206" s="302"/>
      <c r="AS206" s="299"/>
      <c r="AT206" s="299">
        <f t="shared" si="84"/>
        <v>0</v>
      </c>
      <c r="AU206" s="303">
        <f t="shared" si="85"/>
        <v>240</v>
      </c>
      <c r="AV206" s="329">
        <f t="shared" si="86"/>
        <v>5267.2</v>
      </c>
      <c r="AW206" s="297"/>
      <c r="AX206" s="297">
        <v>517.5</v>
      </c>
      <c r="AY206" s="301"/>
      <c r="AZ206" s="301"/>
      <c r="BA206" s="301"/>
      <c r="BB206" s="330">
        <f>VLOOKUP(E206,公积金!A:D,4,0)</f>
        <v>254</v>
      </c>
      <c r="BC206" s="297">
        <v>10</v>
      </c>
      <c r="BD206" s="301"/>
      <c r="BE206" s="300">
        <f t="shared" si="79"/>
        <v>4495.7</v>
      </c>
      <c r="BF206" s="297">
        <f>VLOOKUP(E206,[6]工资发放表!$D$1:$X$65536,21,0)</f>
        <v>0</v>
      </c>
      <c r="BG206" s="337">
        <f t="shared" si="77"/>
        <v>4485.7</v>
      </c>
      <c r="BH206" s="300">
        <f>IFERROR(VLOOKUP('12部门提供工资附表主表'!E206,工时对!A:E,5,0),0)</f>
        <v>29.56</v>
      </c>
      <c r="BI206" s="336">
        <f>VLOOKUP(E206,金蝶!D:AC,26,0)</f>
        <v>0</v>
      </c>
      <c r="BJ206" s="281">
        <f>VLOOKUP(E206,金蝶!D:S,16,0)</f>
        <v>5267.2</v>
      </c>
      <c r="BK206" s="281">
        <f t="shared" si="88"/>
        <v>0</v>
      </c>
      <c r="BL206" s="281">
        <f>VLOOKUP(E206,金蝶!D:Z,23,0)</f>
        <v>4485.7</v>
      </c>
      <c r="BM206" s="281">
        <f t="shared" si="89"/>
        <v>0</v>
      </c>
      <c r="BN206" s="281">
        <f>VLOOKUP(E206,金蝶!D:Z,17,0)</f>
        <v>0</v>
      </c>
      <c r="BO206" s="339">
        <f t="shared" si="90"/>
        <v>0</v>
      </c>
      <c r="BP206" s="281">
        <f>VLOOKUP(E206,金蝶!D:Z,18,0)</f>
        <v>517.5</v>
      </c>
      <c r="BQ206" s="531">
        <f t="shared" si="91"/>
        <v>0</v>
      </c>
      <c r="BR206" s="281">
        <f>VLOOKUP(E206,金蝶!D:Z,19,0)</f>
        <v>254</v>
      </c>
      <c r="BS206" s="340">
        <f t="shared" si="92"/>
        <v>0</v>
      </c>
      <c r="BT206" s="281">
        <f>VLOOKUP(E206,金蝶!D:Z,20,0)</f>
        <v>10</v>
      </c>
      <c r="BU206" s="281">
        <f t="shared" si="93"/>
        <v>0</v>
      </c>
      <c r="BV206" s="281">
        <f>VLOOKUP(E206,金蝶!D:Z,21,0)</f>
        <v>0</v>
      </c>
      <c r="BW206" s="339">
        <f t="shared" si="94"/>
        <v>0</v>
      </c>
      <c r="BX206" s="768">
        <f>IFERROR(VLOOKUP(G206,无加班费!A:B,2,0),0)</f>
        <v>0</v>
      </c>
    </row>
    <row r="207" spans="1:76" ht="16.5" hidden="1">
      <c r="A207" s="516" t="s">
        <v>104</v>
      </c>
      <c r="B207" s="285">
        <f t="shared" si="81"/>
        <v>0</v>
      </c>
      <c r="C207" s="286" t="str">
        <f>VLOOKUP(E207,员工信息4!C:D,2,0)</f>
        <v>陆叶</v>
      </c>
      <c r="D207" s="102" t="str">
        <f t="shared" si="96"/>
        <v>一致</v>
      </c>
      <c r="E207" s="288" t="str">
        <f>INDEX(员工信息4!C:C,MATCH('12部门提供工资附表主表'!I207,员工信息4!F:F,0))</f>
        <v>2010</v>
      </c>
      <c r="F207" s="289" t="str">
        <f>IFERROR(VLOOKUP('12部门提供工资附表主表'!E207,员工信息4!C:G,5,0),"")</f>
        <v>线束车间</v>
      </c>
      <c r="G207" s="152" t="s">
        <v>4718</v>
      </c>
      <c r="H207" s="288" t="s">
        <v>1763</v>
      </c>
      <c r="I207" s="500" t="str">
        <f t="shared" si="87"/>
        <v>陆叶629</v>
      </c>
      <c r="J207" s="322" t="s">
        <v>1104</v>
      </c>
      <c r="K207" s="301"/>
      <c r="L207" s="301"/>
      <c r="M207" s="302">
        <v>31.88</v>
      </c>
      <c r="N207" s="302">
        <f t="shared" si="95"/>
        <v>9.879999999999999</v>
      </c>
      <c r="O207" s="302"/>
      <c r="P207" s="302"/>
      <c r="Q207" s="303">
        <f t="shared" si="76"/>
        <v>0</v>
      </c>
      <c r="R207" s="302">
        <v>2420</v>
      </c>
      <c r="S207" s="316">
        <f t="shared" si="75"/>
        <v>2420</v>
      </c>
      <c r="T207" s="301">
        <v>120</v>
      </c>
      <c r="U207" s="313">
        <f t="shared" si="82"/>
        <v>1185.5999999999999</v>
      </c>
      <c r="V207" s="313"/>
      <c r="W207" s="301">
        <v>800</v>
      </c>
      <c r="X207" s="301">
        <v>900</v>
      </c>
      <c r="Y207" s="314">
        <f t="shared" si="80"/>
        <v>5305.6</v>
      </c>
      <c r="Z207" s="314"/>
      <c r="AA207" s="301"/>
      <c r="AB207" s="301"/>
      <c r="AC207" s="325">
        <f t="shared" si="83"/>
        <v>0</v>
      </c>
      <c r="AD207" s="302">
        <v>120</v>
      </c>
      <c r="AE207" s="302"/>
      <c r="AF207" s="302"/>
      <c r="AG207" s="302"/>
      <c r="AH207" s="302"/>
      <c r="AI207" s="302"/>
      <c r="AJ207" s="302"/>
      <c r="AK207" s="302"/>
      <c r="AL207" s="302"/>
      <c r="AM207" s="302">
        <v>200</v>
      </c>
      <c r="AN207" s="302"/>
      <c r="AO207" s="302"/>
      <c r="AP207" s="302"/>
      <c r="AQ207" s="302"/>
      <c r="AR207" s="302"/>
      <c r="AS207" s="299"/>
      <c r="AT207" s="299">
        <f t="shared" si="84"/>
        <v>0</v>
      </c>
      <c r="AU207" s="303">
        <f t="shared" si="85"/>
        <v>320</v>
      </c>
      <c r="AV207" s="329">
        <f t="shared" si="86"/>
        <v>5625.6</v>
      </c>
      <c r="AW207" s="297"/>
      <c r="AX207" s="297">
        <v>517.5</v>
      </c>
      <c r="AY207" s="301"/>
      <c r="AZ207" s="301"/>
      <c r="BA207" s="301"/>
      <c r="BB207" s="330">
        <f>VLOOKUP(E207,公积金!A:D,4,0)</f>
        <v>254</v>
      </c>
      <c r="BC207" s="297">
        <v>10</v>
      </c>
      <c r="BD207" s="301"/>
      <c r="BE207" s="300">
        <f t="shared" si="79"/>
        <v>4854.1000000000004</v>
      </c>
      <c r="BF207" s="297">
        <f>VLOOKUP(E207,[6]工资发放表!$D$1:$X$65536,21,0)</f>
        <v>0</v>
      </c>
      <c r="BG207" s="337">
        <f t="shared" si="77"/>
        <v>4844.1000000000004</v>
      </c>
      <c r="BH207" s="300">
        <f>IFERROR(VLOOKUP('12部门提供工资附表主表'!E207,工时对!A:E,5,0),0)</f>
        <v>31.88</v>
      </c>
      <c r="BI207" s="336">
        <f>VLOOKUP(E207,金蝶!D:AC,26,0)</f>
        <v>0</v>
      </c>
      <c r="BJ207" s="281">
        <f>VLOOKUP(E207,金蝶!D:S,16,0)</f>
        <v>5625.6</v>
      </c>
      <c r="BK207" s="281">
        <f t="shared" si="88"/>
        <v>0</v>
      </c>
      <c r="BL207" s="281">
        <f>VLOOKUP(E207,金蝶!D:Z,23,0)</f>
        <v>4844.1000000000004</v>
      </c>
      <c r="BM207" s="281">
        <f t="shared" si="89"/>
        <v>0</v>
      </c>
      <c r="BN207" s="281">
        <f>VLOOKUP(E207,金蝶!D:Z,17,0)</f>
        <v>0</v>
      </c>
      <c r="BO207" s="339">
        <f t="shared" si="90"/>
        <v>0</v>
      </c>
      <c r="BP207" s="281">
        <f>VLOOKUP(E207,金蝶!D:Z,18,0)</f>
        <v>517.5</v>
      </c>
      <c r="BQ207" s="531">
        <f t="shared" si="91"/>
        <v>0</v>
      </c>
      <c r="BR207" s="281">
        <f>VLOOKUP(E207,金蝶!D:Z,19,0)</f>
        <v>254</v>
      </c>
      <c r="BS207" s="340">
        <f t="shared" si="92"/>
        <v>0</v>
      </c>
      <c r="BT207" s="281">
        <f>VLOOKUP(E207,金蝶!D:Z,20,0)</f>
        <v>10</v>
      </c>
      <c r="BU207" s="281">
        <f t="shared" si="93"/>
        <v>0</v>
      </c>
      <c r="BV207" s="281">
        <f>VLOOKUP(E207,金蝶!D:Z,21,0)</f>
        <v>0</v>
      </c>
      <c r="BW207" s="339">
        <f t="shared" si="94"/>
        <v>0</v>
      </c>
      <c r="BX207" s="768">
        <f>IFERROR(VLOOKUP(G207,无加班费!A:B,2,0),0)</f>
        <v>0</v>
      </c>
    </row>
    <row r="208" spans="1:76" hidden="1">
      <c r="A208" s="516" t="s">
        <v>191</v>
      </c>
      <c r="B208" s="285">
        <f t="shared" si="81"/>
        <v>0</v>
      </c>
      <c r="C208" s="286" t="str">
        <f>VLOOKUP(E208,员工信息4!C:D,2,0)</f>
        <v>袁同齐</v>
      </c>
      <c r="D208" s="102" t="str">
        <f t="shared" si="96"/>
        <v>一致</v>
      </c>
      <c r="E208" s="288" t="str">
        <f>INDEX(员工信息4!C:C,MATCH('12部门提供工资附表主表'!I208,员工信息4!F:F,0))</f>
        <v>6211</v>
      </c>
      <c r="F208" s="289" t="str">
        <f>IFERROR(VLOOKUP('12部门提供工资附表主表'!E208,员工信息4!C:G,5,0),"")</f>
        <v>接插件车间</v>
      </c>
      <c r="G208" s="152" t="s">
        <v>1077</v>
      </c>
      <c r="H208" s="288" t="s">
        <v>1078</v>
      </c>
      <c r="I208" s="500" t="str">
        <f t="shared" si="87"/>
        <v>袁同齐271</v>
      </c>
      <c r="J208" s="322" t="s">
        <v>757</v>
      </c>
      <c r="K208" s="301"/>
      <c r="L208" s="301"/>
      <c r="M208" s="302">
        <v>39.880000000000003</v>
      </c>
      <c r="N208" s="302"/>
      <c r="O208" s="302"/>
      <c r="P208" s="302">
        <v>180.488966900702</v>
      </c>
      <c r="Q208" s="303">
        <f t="shared" si="76"/>
        <v>7197.899999999996</v>
      </c>
      <c r="R208" s="302"/>
      <c r="S208" s="316">
        <f t="shared" si="75"/>
        <v>7197.899999999996</v>
      </c>
      <c r="T208" s="301"/>
      <c r="U208" s="313">
        <f t="shared" si="82"/>
        <v>0</v>
      </c>
      <c r="V208" s="313"/>
      <c r="W208" s="301"/>
      <c r="X208" s="301"/>
      <c r="Y208" s="314">
        <f t="shared" si="80"/>
        <v>7197.899999999996</v>
      </c>
      <c r="Z208" s="314"/>
      <c r="AA208" s="301"/>
      <c r="AB208" s="301"/>
      <c r="AC208" s="325">
        <f t="shared" si="83"/>
        <v>0</v>
      </c>
      <c r="AD208" s="302">
        <v>200</v>
      </c>
      <c r="AE208" s="302"/>
      <c r="AF208" s="302"/>
      <c r="AG208" s="302"/>
      <c r="AH208" s="302"/>
      <c r="AI208" s="302"/>
      <c r="AJ208" s="302"/>
      <c r="AK208" s="302"/>
      <c r="AL208" s="302"/>
      <c r="AM208" s="302">
        <v>200</v>
      </c>
      <c r="AN208" s="302"/>
      <c r="AO208" s="302"/>
      <c r="AP208" s="302"/>
      <c r="AQ208" s="302"/>
      <c r="AR208" s="302"/>
      <c r="AS208" s="299"/>
      <c r="AT208" s="299">
        <f t="shared" si="84"/>
        <v>0</v>
      </c>
      <c r="AU208" s="303">
        <f t="shared" si="85"/>
        <v>400</v>
      </c>
      <c r="AV208" s="329">
        <f t="shared" si="86"/>
        <v>7597.899999999996</v>
      </c>
      <c r="AW208" s="297"/>
      <c r="AX208" s="297">
        <v>517.5</v>
      </c>
      <c r="AY208" s="301"/>
      <c r="AZ208" s="301"/>
      <c r="BA208" s="301"/>
      <c r="BB208" s="330"/>
      <c r="BC208" s="297">
        <v>10</v>
      </c>
      <c r="BD208" s="301"/>
      <c r="BE208" s="300">
        <f t="shared" si="79"/>
        <v>7080.399999999996</v>
      </c>
      <c r="BF208" s="297">
        <f>VLOOKUP(E208,[6]工资发放表!$D$1:$X$65536,21,0)</f>
        <v>0</v>
      </c>
      <c r="BG208" s="337">
        <f t="shared" si="77"/>
        <v>7070.399999999996</v>
      </c>
      <c r="BH208" s="300">
        <f>IFERROR(VLOOKUP('12部门提供工资附表主表'!E208,工时对!A:E,5,0),0)</f>
        <v>39.880000000000003</v>
      </c>
      <c r="BI208" s="336">
        <f>VLOOKUP(E208,金蝶!D:AC,26,0)</f>
        <v>0</v>
      </c>
      <c r="BJ208" s="281">
        <f>VLOOKUP(E208,金蝶!D:S,16,0)</f>
        <v>7597.9</v>
      </c>
      <c r="BK208" s="281">
        <f t="shared" si="88"/>
        <v>0</v>
      </c>
      <c r="BL208" s="281">
        <f>VLOOKUP(E208,金蝶!D:Z,23,0)</f>
        <v>7070.4</v>
      </c>
      <c r="BM208" s="281">
        <f t="shared" si="89"/>
        <v>0</v>
      </c>
      <c r="BN208" s="281">
        <f>VLOOKUP(E208,金蝶!D:Z,17,0)</f>
        <v>0</v>
      </c>
      <c r="BO208" s="339">
        <f t="shared" si="90"/>
        <v>0</v>
      </c>
      <c r="BP208" s="281">
        <f>VLOOKUP(E208,金蝶!D:Z,18,0)</f>
        <v>517.5</v>
      </c>
      <c r="BQ208" s="531">
        <f t="shared" si="91"/>
        <v>0</v>
      </c>
      <c r="BR208" s="281">
        <f>VLOOKUP(E208,金蝶!D:Z,19,0)</f>
        <v>0</v>
      </c>
      <c r="BS208" s="340">
        <f t="shared" si="92"/>
        <v>0</v>
      </c>
      <c r="BT208" s="281">
        <f>VLOOKUP(E208,金蝶!D:Z,20,0)</f>
        <v>10</v>
      </c>
      <c r="BU208" s="281">
        <f t="shared" si="93"/>
        <v>0</v>
      </c>
      <c r="BV208" s="281">
        <f>VLOOKUP(E208,金蝶!D:Z,21,0)</f>
        <v>0</v>
      </c>
      <c r="BW208" s="339">
        <f t="shared" si="94"/>
        <v>0</v>
      </c>
      <c r="BX208" s="768">
        <f>IFERROR(VLOOKUP(G208,无加班费!A:B,2,0),0)</f>
        <v>0</v>
      </c>
    </row>
    <row r="209" spans="1:76" hidden="1">
      <c r="A209" s="516" t="s">
        <v>607</v>
      </c>
      <c r="B209" s="285">
        <f t="shared" si="81"/>
        <v>0</v>
      </c>
      <c r="C209" s="286" t="str">
        <f>VLOOKUP(E209,员工信息4!C:D,2,0)</f>
        <v>朱军华</v>
      </c>
      <c r="D209" s="102" t="str">
        <f t="shared" si="96"/>
        <v>一致</v>
      </c>
      <c r="E209" s="288" t="str">
        <f>INDEX(员工信息4!C:C,MATCH('12部门提供工资附表主表'!I209,员工信息4!F:F,0))</f>
        <v>6204</v>
      </c>
      <c r="F209" s="289" t="str">
        <f>IFERROR(VLOOKUP('12部门提供工资附表主表'!E209,员工信息4!C:G,5,0),"")</f>
        <v>接插件车间</v>
      </c>
      <c r="G209" s="152" t="s">
        <v>1062</v>
      </c>
      <c r="H209" s="288" t="s">
        <v>1063</v>
      </c>
      <c r="I209" s="500" t="str">
        <f t="shared" si="87"/>
        <v>朱军华244</v>
      </c>
      <c r="J209" s="322" t="s">
        <v>757</v>
      </c>
      <c r="K209" s="301"/>
      <c r="L209" s="301"/>
      <c r="M209" s="302">
        <v>40.81</v>
      </c>
      <c r="N209" s="302"/>
      <c r="O209" s="302"/>
      <c r="P209" s="302">
        <v>181.59274687576601</v>
      </c>
      <c r="Q209" s="303">
        <f t="shared" si="76"/>
        <v>7410.8000000000111</v>
      </c>
      <c r="R209" s="302"/>
      <c r="S209" s="316">
        <f t="shared" si="75"/>
        <v>7410.8000000000111</v>
      </c>
      <c r="T209" s="301"/>
      <c r="U209" s="313">
        <f t="shared" si="82"/>
        <v>0</v>
      </c>
      <c r="V209" s="313"/>
      <c r="W209" s="301"/>
      <c r="X209" s="301"/>
      <c r="Y209" s="314">
        <f t="shared" si="80"/>
        <v>7410.8000000000111</v>
      </c>
      <c r="Z209" s="314"/>
      <c r="AA209" s="301"/>
      <c r="AB209" s="301"/>
      <c r="AC209" s="325">
        <f t="shared" si="83"/>
        <v>0</v>
      </c>
      <c r="AD209" s="302">
        <v>200</v>
      </c>
      <c r="AE209" s="302"/>
      <c r="AF209" s="302"/>
      <c r="AG209" s="302"/>
      <c r="AH209" s="302"/>
      <c r="AI209" s="302"/>
      <c r="AJ209" s="302"/>
      <c r="AK209" s="302"/>
      <c r="AL209" s="302"/>
      <c r="AM209" s="302">
        <v>200</v>
      </c>
      <c r="AN209" s="302"/>
      <c r="AO209" s="302"/>
      <c r="AP209" s="302"/>
      <c r="AQ209" s="302"/>
      <c r="AR209" s="302"/>
      <c r="AS209" s="299"/>
      <c r="AT209" s="299">
        <f t="shared" si="84"/>
        <v>0</v>
      </c>
      <c r="AU209" s="303">
        <f t="shared" si="85"/>
        <v>400</v>
      </c>
      <c r="AV209" s="329">
        <f t="shared" si="86"/>
        <v>7810.8000000000111</v>
      </c>
      <c r="AW209" s="297"/>
      <c r="AX209" s="297">
        <v>517.5</v>
      </c>
      <c r="AY209" s="301"/>
      <c r="AZ209" s="301"/>
      <c r="BA209" s="301"/>
      <c r="BB209" s="330"/>
      <c r="BC209" s="297"/>
      <c r="BD209" s="301"/>
      <c r="BE209" s="300">
        <f t="shared" si="79"/>
        <v>7293.3000000000111</v>
      </c>
      <c r="BF209" s="297">
        <f>VLOOKUP(E209,[6]工资发放表!$D$1:$X$65536,21,0)</f>
        <v>68.790000000000006</v>
      </c>
      <c r="BG209" s="337">
        <f t="shared" si="77"/>
        <v>7224.5100000000111</v>
      </c>
      <c r="BH209" s="300">
        <f>IFERROR(VLOOKUP('12部门提供工资附表主表'!E209,工时对!A:E,5,0),0)</f>
        <v>40.81</v>
      </c>
      <c r="BI209" s="336">
        <f>VLOOKUP(E209,金蝶!D:AC,26,0)</f>
        <v>1.0913936421275139E-11</v>
      </c>
      <c r="BJ209" s="281">
        <f>VLOOKUP(E209,金蝶!D:S,16,0)</f>
        <v>7810.8</v>
      </c>
      <c r="BK209" s="281">
        <f t="shared" si="88"/>
        <v>1.0913936421275139E-11</v>
      </c>
      <c r="BL209" s="281">
        <f>VLOOKUP(E209,金蝶!D:Z,23,0)</f>
        <v>7224.51</v>
      </c>
      <c r="BM209" s="281">
        <f t="shared" si="89"/>
        <v>1.0913936421275139E-11</v>
      </c>
      <c r="BN209" s="281">
        <f>VLOOKUP(E209,金蝶!D:Z,17,0)</f>
        <v>0</v>
      </c>
      <c r="BO209" s="339">
        <f t="shared" si="90"/>
        <v>0</v>
      </c>
      <c r="BP209" s="281">
        <f>VLOOKUP(E209,金蝶!D:Z,18,0)</f>
        <v>517.5</v>
      </c>
      <c r="BQ209" s="531">
        <f t="shared" si="91"/>
        <v>0</v>
      </c>
      <c r="BR209" s="281">
        <f>VLOOKUP(E209,金蝶!D:Z,19,0)</f>
        <v>0</v>
      </c>
      <c r="BS209" s="340">
        <f t="shared" si="92"/>
        <v>0</v>
      </c>
      <c r="BT209" s="281">
        <f>VLOOKUP(E209,金蝶!D:Z,20,0)</f>
        <v>0</v>
      </c>
      <c r="BU209" s="281">
        <f t="shared" si="93"/>
        <v>0</v>
      </c>
      <c r="BV209" s="281">
        <f>VLOOKUP(E209,金蝶!D:Z,21,0)</f>
        <v>68.790000000000006</v>
      </c>
      <c r="BW209" s="339">
        <f t="shared" si="94"/>
        <v>0</v>
      </c>
      <c r="BX209" s="768">
        <f>IFERROR(VLOOKUP(G209,无加班费!A:B,2,0),0)</f>
        <v>0</v>
      </c>
    </row>
    <row r="210" spans="1:76" hidden="1">
      <c r="A210" s="516" t="s">
        <v>1662</v>
      </c>
      <c r="B210" s="285">
        <f t="shared" si="81"/>
        <v>0</v>
      </c>
      <c r="C210" s="286" t="str">
        <f>VLOOKUP(E210,员工信息4!C:D,2,0)</f>
        <v>蔡惠娟</v>
      </c>
      <c r="D210" s="102" t="str">
        <f t="shared" si="96"/>
        <v>一致</v>
      </c>
      <c r="E210" s="288" t="str">
        <f>INDEX(员工信息4!C:C,MATCH('12部门提供工资附表主表'!I210,员工信息4!F:F,0))</f>
        <v>3033</v>
      </c>
      <c r="F210" s="289" t="str">
        <f>IFERROR(VLOOKUP('12部门提供工资附表主表'!E210,员工信息4!C:G,5,0),"")</f>
        <v>接插件车间</v>
      </c>
      <c r="G210" s="152" t="s">
        <v>755</v>
      </c>
      <c r="H210" s="288" t="s">
        <v>756</v>
      </c>
      <c r="I210" s="500" t="str">
        <f t="shared" si="87"/>
        <v>蔡惠娟333</v>
      </c>
      <c r="J210" s="322" t="s">
        <v>757</v>
      </c>
      <c r="K210" s="301"/>
      <c r="L210" s="301"/>
      <c r="M210" s="302">
        <v>40.130000000000003</v>
      </c>
      <c r="N210" s="302"/>
      <c r="O210" s="302"/>
      <c r="P210" s="302">
        <v>165</v>
      </c>
      <c r="Q210" s="303">
        <f t="shared" si="76"/>
        <v>6621.4500000000007</v>
      </c>
      <c r="R210" s="302"/>
      <c r="S210" s="316">
        <f t="shared" si="75"/>
        <v>6621.4500000000007</v>
      </c>
      <c r="T210" s="301"/>
      <c r="U210" s="313">
        <f t="shared" si="82"/>
        <v>0</v>
      </c>
      <c r="V210" s="313"/>
      <c r="W210" s="301"/>
      <c r="X210" s="301"/>
      <c r="Y210" s="314">
        <f t="shared" si="80"/>
        <v>6621.4500000000007</v>
      </c>
      <c r="Z210" s="314"/>
      <c r="AA210" s="301"/>
      <c r="AB210" s="301"/>
      <c r="AC210" s="325">
        <f t="shared" si="83"/>
        <v>0</v>
      </c>
      <c r="AD210" s="302">
        <v>200</v>
      </c>
      <c r="AE210" s="302"/>
      <c r="AF210" s="302"/>
      <c r="AG210" s="302"/>
      <c r="AH210" s="302"/>
      <c r="AI210" s="302"/>
      <c r="AJ210" s="302"/>
      <c r="AK210" s="302"/>
      <c r="AL210" s="302"/>
      <c r="AM210" s="302">
        <v>200</v>
      </c>
      <c r="AN210" s="302"/>
      <c r="AO210" s="302">
        <v>10</v>
      </c>
      <c r="AP210" s="302">
        <v>4</v>
      </c>
      <c r="AQ210" s="302"/>
      <c r="AR210" s="302"/>
      <c r="AS210" s="299"/>
      <c r="AT210" s="299">
        <f t="shared" si="84"/>
        <v>4</v>
      </c>
      <c r="AU210" s="303">
        <f t="shared" si="85"/>
        <v>410</v>
      </c>
      <c r="AV210" s="329">
        <f t="shared" si="86"/>
        <v>7027.4500000000007</v>
      </c>
      <c r="AW210" s="297"/>
      <c r="AX210" s="297">
        <v>517.5</v>
      </c>
      <c r="AY210" s="301"/>
      <c r="AZ210" s="301"/>
      <c r="BA210" s="301"/>
      <c r="BB210" s="330"/>
      <c r="BC210" s="297">
        <v>10</v>
      </c>
      <c r="BD210" s="301"/>
      <c r="BE210" s="300">
        <f t="shared" si="79"/>
        <v>6509.9500000000007</v>
      </c>
      <c r="BF210" s="297">
        <f>VLOOKUP(E210,[6]工资发放表!$D$1:$X$65536,21,0)</f>
        <v>45.3</v>
      </c>
      <c r="BG210" s="337">
        <f t="shared" si="77"/>
        <v>6454.6500000000005</v>
      </c>
      <c r="BH210" s="300">
        <f>IFERROR(VLOOKUP('12部门提供工资附表主表'!E210,工时对!A:E,5,0),0)</f>
        <v>40.130000000000003</v>
      </c>
      <c r="BI210" s="336">
        <f>VLOOKUP(E210,金蝶!D:AC,26,0)</f>
        <v>0</v>
      </c>
      <c r="BJ210" s="281">
        <f>VLOOKUP(E210,金蝶!D:S,16,0)</f>
        <v>7027.45</v>
      </c>
      <c r="BK210" s="281">
        <f t="shared" si="88"/>
        <v>0</v>
      </c>
      <c r="BL210" s="281">
        <f>VLOOKUP(E210,金蝶!D:Z,23,0)</f>
        <v>6454.65</v>
      </c>
      <c r="BM210" s="281">
        <f t="shared" si="89"/>
        <v>0</v>
      </c>
      <c r="BN210" s="281">
        <f>VLOOKUP(E210,金蝶!D:Z,17,0)</f>
        <v>0</v>
      </c>
      <c r="BO210" s="339">
        <f t="shared" si="90"/>
        <v>0</v>
      </c>
      <c r="BP210" s="281">
        <f>VLOOKUP(E210,金蝶!D:Z,18,0)</f>
        <v>517.5</v>
      </c>
      <c r="BQ210" s="531">
        <f t="shared" si="91"/>
        <v>0</v>
      </c>
      <c r="BR210" s="281">
        <f>VLOOKUP(E210,金蝶!D:Z,19,0)</f>
        <v>0</v>
      </c>
      <c r="BS210" s="340">
        <f t="shared" si="92"/>
        <v>0</v>
      </c>
      <c r="BT210" s="281">
        <f>VLOOKUP(E210,金蝶!D:Z,20,0)</f>
        <v>10</v>
      </c>
      <c r="BU210" s="281">
        <f t="shared" si="93"/>
        <v>0</v>
      </c>
      <c r="BV210" s="281">
        <f>VLOOKUP(E210,金蝶!D:Z,21,0)</f>
        <v>45.3</v>
      </c>
      <c r="BW210" s="339">
        <f t="shared" si="94"/>
        <v>0</v>
      </c>
      <c r="BX210" s="768">
        <f>IFERROR(VLOOKUP(G210,无加班费!A:B,2,0),0)</f>
        <v>0</v>
      </c>
    </row>
    <row r="211" spans="1:76" hidden="1">
      <c r="A211" s="516" t="s">
        <v>662</v>
      </c>
      <c r="B211" s="285">
        <f t="shared" si="81"/>
        <v>0</v>
      </c>
      <c r="C211" s="286" t="str">
        <f>VLOOKUP(E211,员工信息4!C:D,2,0)</f>
        <v>张芬</v>
      </c>
      <c r="D211" s="102" t="str">
        <f t="shared" si="96"/>
        <v>一致</v>
      </c>
      <c r="E211" s="288" t="str">
        <f>INDEX(员工信息4!C:C,MATCH('12部门提供工资附表主表'!I211,员工信息4!F:F,0))</f>
        <v>3034</v>
      </c>
      <c r="F211" s="289" t="str">
        <f>IFERROR(VLOOKUP('12部门提供工资附表主表'!E211,员工信息4!C:G,5,0),"")</f>
        <v>接插件车间</v>
      </c>
      <c r="G211" s="152" t="s">
        <v>761</v>
      </c>
      <c r="H211" s="288" t="s">
        <v>762</v>
      </c>
      <c r="I211" s="500" t="str">
        <f t="shared" si="87"/>
        <v>张芬256</v>
      </c>
      <c r="J211" s="322" t="s">
        <v>757</v>
      </c>
      <c r="K211" s="301"/>
      <c r="L211" s="301"/>
      <c r="M211" s="302">
        <v>43.31</v>
      </c>
      <c r="N211" s="302"/>
      <c r="O211" s="302"/>
      <c r="P211" s="302">
        <v>180.08312168090501</v>
      </c>
      <c r="Q211" s="303">
        <f t="shared" si="76"/>
        <v>7799.399999999996</v>
      </c>
      <c r="R211" s="302"/>
      <c r="S211" s="316">
        <f t="shared" si="75"/>
        <v>7799.399999999996</v>
      </c>
      <c r="T211" s="301"/>
      <c r="U211" s="313">
        <f t="shared" si="82"/>
        <v>0</v>
      </c>
      <c r="V211" s="313"/>
      <c r="W211" s="301"/>
      <c r="X211" s="301"/>
      <c r="Y211" s="314">
        <f t="shared" si="80"/>
        <v>7799.399999999996</v>
      </c>
      <c r="Z211" s="314"/>
      <c r="AA211" s="301"/>
      <c r="AB211" s="301"/>
      <c r="AC211" s="325">
        <f t="shared" si="83"/>
        <v>0</v>
      </c>
      <c r="AD211" s="302">
        <v>200</v>
      </c>
      <c r="AE211" s="302"/>
      <c r="AF211" s="302"/>
      <c r="AG211" s="302"/>
      <c r="AH211" s="302"/>
      <c r="AI211" s="302"/>
      <c r="AJ211" s="302"/>
      <c r="AK211" s="302"/>
      <c r="AL211" s="302"/>
      <c r="AM211" s="302">
        <v>200</v>
      </c>
      <c r="AN211" s="302"/>
      <c r="AO211" s="302"/>
      <c r="AP211" s="302">
        <v>52</v>
      </c>
      <c r="AQ211" s="302"/>
      <c r="AR211" s="302"/>
      <c r="AS211" s="299"/>
      <c r="AT211" s="299">
        <f t="shared" si="84"/>
        <v>52</v>
      </c>
      <c r="AU211" s="303">
        <f t="shared" si="85"/>
        <v>400</v>
      </c>
      <c r="AV211" s="329">
        <f t="shared" si="86"/>
        <v>8147.399999999996</v>
      </c>
      <c r="AW211" s="297"/>
      <c r="AX211" s="297">
        <v>517.5</v>
      </c>
      <c r="AY211" s="301"/>
      <c r="AZ211" s="301"/>
      <c r="BA211" s="301"/>
      <c r="BB211" s="330"/>
      <c r="BC211" s="297">
        <v>10</v>
      </c>
      <c r="BD211" s="301"/>
      <c r="BE211" s="300">
        <f t="shared" si="79"/>
        <v>7629.899999999996</v>
      </c>
      <c r="BF211" s="297">
        <f>VLOOKUP(E211,[6]工资发放表!$D$1:$X$65536,21,0)</f>
        <v>36.880000000000003</v>
      </c>
      <c r="BG211" s="337">
        <f t="shared" si="77"/>
        <v>7583.0199999999959</v>
      </c>
      <c r="BH211" s="300">
        <f>IFERROR(VLOOKUP('12部门提供工资附表主表'!E211,工时对!A:E,5,0),0)</f>
        <v>43.31</v>
      </c>
      <c r="BI211" s="336">
        <f>VLOOKUP(E211,金蝶!D:AC,26,0)</f>
        <v>0</v>
      </c>
      <c r="BJ211" s="281">
        <f>VLOOKUP(E211,金蝶!D:S,16,0)</f>
        <v>8147.4</v>
      </c>
      <c r="BK211" s="281">
        <f t="shared" si="88"/>
        <v>0</v>
      </c>
      <c r="BL211" s="281">
        <f>VLOOKUP(E211,金蝶!D:Z,23,0)</f>
        <v>7583.02</v>
      </c>
      <c r="BM211" s="281">
        <f t="shared" si="89"/>
        <v>0</v>
      </c>
      <c r="BN211" s="281">
        <f>VLOOKUP(E211,金蝶!D:Z,17,0)</f>
        <v>0</v>
      </c>
      <c r="BO211" s="339">
        <f t="shared" si="90"/>
        <v>0</v>
      </c>
      <c r="BP211" s="281">
        <f>VLOOKUP(E211,金蝶!D:Z,18,0)</f>
        <v>517.5</v>
      </c>
      <c r="BQ211" s="531">
        <f t="shared" si="91"/>
        <v>0</v>
      </c>
      <c r="BR211" s="281">
        <f>VLOOKUP(E211,金蝶!D:Z,19,0)</f>
        <v>0</v>
      </c>
      <c r="BS211" s="340">
        <f t="shared" si="92"/>
        <v>0</v>
      </c>
      <c r="BT211" s="281">
        <f>VLOOKUP(E211,金蝶!D:Z,20,0)</f>
        <v>10</v>
      </c>
      <c r="BU211" s="281">
        <f t="shared" si="93"/>
        <v>0</v>
      </c>
      <c r="BV211" s="281">
        <f>VLOOKUP(E211,金蝶!D:Z,21,0)</f>
        <v>36.880000000000003</v>
      </c>
      <c r="BW211" s="339">
        <f t="shared" si="94"/>
        <v>0</v>
      </c>
      <c r="BX211" s="768">
        <f>IFERROR(VLOOKUP(G211,无加班费!A:B,2,0),0)</f>
        <v>0</v>
      </c>
    </row>
    <row r="212" spans="1:76" hidden="1">
      <c r="A212" s="516" t="s">
        <v>1836</v>
      </c>
      <c r="B212" s="285">
        <f t="shared" si="81"/>
        <v>0</v>
      </c>
      <c r="C212" s="286" t="str">
        <f>VLOOKUP(E212,员工信息4!C:D,2,0)</f>
        <v>饶正来</v>
      </c>
      <c r="D212" s="102" t="str">
        <f t="shared" si="96"/>
        <v>一致</v>
      </c>
      <c r="E212" s="288" t="str">
        <f>INDEX(员工信息4!C:C,MATCH('12部门提供工资附表主表'!I212,员工信息4!F:F,0))</f>
        <v>6201</v>
      </c>
      <c r="F212" s="289" t="str">
        <f>IFERROR(VLOOKUP('12部门提供工资附表主表'!E212,员工信息4!C:G,5,0),"")</f>
        <v>接插件车间</v>
      </c>
      <c r="G212" s="152" t="s">
        <v>1047</v>
      </c>
      <c r="H212" s="288" t="s">
        <v>1048</v>
      </c>
      <c r="I212" s="500" t="str">
        <f t="shared" si="87"/>
        <v>饶正来75</v>
      </c>
      <c r="J212" s="322" t="s">
        <v>757</v>
      </c>
      <c r="K212" s="301"/>
      <c r="L212" s="301"/>
      <c r="M212" s="302">
        <v>43.88</v>
      </c>
      <c r="N212" s="302"/>
      <c r="O212" s="302"/>
      <c r="P212" s="302">
        <v>195.876253418414</v>
      </c>
      <c r="Q212" s="303">
        <f t="shared" si="76"/>
        <v>8595.0500000000065</v>
      </c>
      <c r="R212" s="302"/>
      <c r="S212" s="316">
        <f t="shared" si="75"/>
        <v>8595.0500000000065</v>
      </c>
      <c r="T212" s="301"/>
      <c r="U212" s="313">
        <f t="shared" si="82"/>
        <v>0</v>
      </c>
      <c r="V212" s="313"/>
      <c r="W212" s="301"/>
      <c r="X212" s="301"/>
      <c r="Y212" s="314">
        <f t="shared" si="80"/>
        <v>8595.0500000000065</v>
      </c>
      <c r="Z212" s="314"/>
      <c r="AA212" s="301"/>
      <c r="AB212" s="301"/>
      <c r="AC212" s="325">
        <f t="shared" si="83"/>
        <v>0</v>
      </c>
      <c r="AD212" s="302">
        <v>200</v>
      </c>
      <c r="AE212" s="302"/>
      <c r="AF212" s="302"/>
      <c r="AG212" s="302"/>
      <c r="AH212" s="302"/>
      <c r="AI212" s="302"/>
      <c r="AJ212" s="302"/>
      <c r="AK212" s="302"/>
      <c r="AL212" s="302"/>
      <c r="AM212" s="302">
        <v>200</v>
      </c>
      <c r="AN212" s="302"/>
      <c r="AO212" s="302"/>
      <c r="AP212" s="302"/>
      <c r="AQ212" s="302"/>
      <c r="AR212" s="302"/>
      <c r="AS212" s="299"/>
      <c r="AT212" s="299">
        <f t="shared" si="84"/>
        <v>0</v>
      </c>
      <c r="AU212" s="303">
        <f t="shared" si="85"/>
        <v>400</v>
      </c>
      <c r="AV212" s="329">
        <f t="shared" si="86"/>
        <v>8995.0500000000065</v>
      </c>
      <c r="AW212" s="297"/>
      <c r="AX212" s="297">
        <v>517.5</v>
      </c>
      <c r="AY212" s="301"/>
      <c r="AZ212" s="301"/>
      <c r="BA212" s="301"/>
      <c r="BB212" s="330"/>
      <c r="BC212" s="297">
        <v>10</v>
      </c>
      <c r="BD212" s="301"/>
      <c r="BE212" s="300">
        <f t="shared" si="79"/>
        <v>8477.5500000000065</v>
      </c>
      <c r="BF212" s="297">
        <f>VLOOKUP(E212,[6]工资发放表!$D$1:$X$65536,21,0)</f>
        <v>104.33</v>
      </c>
      <c r="BG212" s="337">
        <f t="shared" si="77"/>
        <v>8363.2200000000066</v>
      </c>
      <c r="BH212" s="300">
        <f>IFERROR(VLOOKUP('12部门提供工资附表主表'!E212,工时对!A:E,5,0),0)</f>
        <v>43.88</v>
      </c>
      <c r="BI212" s="336">
        <f>VLOOKUP(E212,金蝶!D:AC,26,0)</f>
        <v>0</v>
      </c>
      <c r="BJ212" s="281">
        <f>VLOOKUP(E212,金蝶!D:S,16,0)</f>
        <v>8995.0499999999993</v>
      </c>
      <c r="BK212" s="281">
        <f t="shared" si="88"/>
        <v>0</v>
      </c>
      <c r="BL212" s="281">
        <f>VLOOKUP(E212,金蝶!D:Z,23,0)</f>
        <v>8363.2199999999993</v>
      </c>
      <c r="BM212" s="281">
        <f t="shared" si="89"/>
        <v>0</v>
      </c>
      <c r="BN212" s="281">
        <f>VLOOKUP(E212,金蝶!D:Z,17,0)</f>
        <v>0</v>
      </c>
      <c r="BO212" s="339">
        <f t="shared" si="90"/>
        <v>0</v>
      </c>
      <c r="BP212" s="281">
        <f>VLOOKUP(E212,金蝶!D:Z,18,0)</f>
        <v>517.5</v>
      </c>
      <c r="BQ212" s="531">
        <f t="shared" si="91"/>
        <v>0</v>
      </c>
      <c r="BR212" s="281">
        <f>VLOOKUP(E212,金蝶!D:Z,19,0)</f>
        <v>0</v>
      </c>
      <c r="BS212" s="340">
        <f t="shared" si="92"/>
        <v>0</v>
      </c>
      <c r="BT212" s="281">
        <f>VLOOKUP(E212,金蝶!D:Z,20,0)</f>
        <v>10</v>
      </c>
      <c r="BU212" s="281">
        <f t="shared" si="93"/>
        <v>0</v>
      </c>
      <c r="BV212" s="281">
        <f>VLOOKUP(E212,金蝶!D:Z,21,0)</f>
        <v>104.33</v>
      </c>
      <c r="BW212" s="339">
        <f t="shared" si="94"/>
        <v>0</v>
      </c>
      <c r="BX212" s="768">
        <f>IFERROR(VLOOKUP(G212,无加班费!A:B,2,0),0)</f>
        <v>0</v>
      </c>
    </row>
    <row r="213" spans="1:76" hidden="1">
      <c r="A213" s="516" t="s">
        <v>237</v>
      </c>
      <c r="B213" s="285">
        <f t="shared" si="81"/>
        <v>0</v>
      </c>
      <c r="C213" s="286" t="str">
        <f>VLOOKUP(E213,员工信息4!C:D,2,0)</f>
        <v>吴之荣</v>
      </c>
      <c r="D213" s="102" t="str">
        <f t="shared" si="96"/>
        <v>一致</v>
      </c>
      <c r="E213" s="288" t="str">
        <f>INDEX(员工信息4!C:C,MATCH('12部门提供工资附表主表'!I213,员工信息4!F:F,0))</f>
        <v>3038</v>
      </c>
      <c r="F213" s="289" t="str">
        <f>IFERROR(VLOOKUP('12部门提供工资附表主表'!E213,员工信息4!C:G,5,0),"")</f>
        <v>接插件车间</v>
      </c>
      <c r="G213" s="152" t="s">
        <v>766</v>
      </c>
      <c r="H213" s="288" t="s">
        <v>767</v>
      </c>
      <c r="I213" s="500" t="str">
        <f t="shared" si="87"/>
        <v>吴之荣221</v>
      </c>
      <c r="J213" s="322" t="s">
        <v>757</v>
      </c>
      <c r="K213" s="301"/>
      <c r="L213" s="301"/>
      <c r="M213" s="302">
        <v>40.19</v>
      </c>
      <c r="N213" s="302"/>
      <c r="O213" s="302"/>
      <c r="P213" s="302">
        <v>178.29186364767401</v>
      </c>
      <c r="Q213" s="303">
        <f t="shared" si="76"/>
        <v>7165.5500000000175</v>
      </c>
      <c r="R213" s="302"/>
      <c r="S213" s="316">
        <f t="shared" si="75"/>
        <v>7165.5500000000175</v>
      </c>
      <c r="T213" s="301"/>
      <c r="U213" s="313">
        <f t="shared" si="82"/>
        <v>0</v>
      </c>
      <c r="V213" s="313"/>
      <c r="W213" s="301"/>
      <c r="X213" s="301"/>
      <c r="Y213" s="314">
        <f t="shared" si="80"/>
        <v>7165.5500000000175</v>
      </c>
      <c r="Z213" s="314"/>
      <c r="AA213" s="301"/>
      <c r="AB213" s="301"/>
      <c r="AC213" s="325">
        <f t="shared" si="83"/>
        <v>0</v>
      </c>
      <c r="AD213" s="302">
        <v>200</v>
      </c>
      <c r="AE213" s="302"/>
      <c r="AF213" s="302"/>
      <c r="AG213" s="302"/>
      <c r="AH213" s="302"/>
      <c r="AI213" s="302"/>
      <c r="AJ213" s="302"/>
      <c r="AK213" s="302"/>
      <c r="AL213" s="302"/>
      <c r="AM213" s="302">
        <v>200</v>
      </c>
      <c r="AN213" s="302"/>
      <c r="AO213" s="302">
        <v>60</v>
      </c>
      <c r="AP213" s="302">
        <v>59</v>
      </c>
      <c r="AQ213" s="302"/>
      <c r="AR213" s="302"/>
      <c r="AS213" s="299"/>
      <c r="AT213" s="299">
        <f t="shared" si="84"/>
        <v>59</v>
      </c>
      <c r="AU213" s="303">
        <f t="shared" si="85"/>
        <v>460</v>
      </c>
      <c r="AV213" s="329">
        <f t="shared" si="86"/>
        <v>7566.5500000000175</v>
      </c>
      <c r="AW213" s="297"/>
      <c r="AX213" s="297">
        <v>517.5</v>
      </c>
      <c r="AY213" s="301"/>
      <c r="AZ213" s="301"/>
      <c r="BA213" s="301"/>
      <c r="BB213" s="330"/>
      <c r="BC213" s="297">
        <v>10</v>
      </c>
      <c r="BD213" s="301"/>
      <c r="BE213" s="300">
        <f t="shared" si="79"/>
        <v>7049.0500000000175</v>
      </c>
      <c r="BF213" s="297">
        <f>VLOOKUP(E213,[6]工资发放表!$D$1:$X$65536,21,0)</f>
        <v>0</v>
      </c>
      <c r="BG213" s="337">
        <f t="shared" si="77"/>
        <v>7039.0500000000175</v>
      </c>
      <c r="BH213" s="300">
        <f>IFERROR(VLOOKUP('12部门提供工资附表主表'!E213,工时对!A:E,5,0),0)</f>
        <v>40.19</v>
      </c>
      <c r="BI213" s="336">
        <f>VLOOKUP(E213,金蝶!D:AC,26,0)</f>
        <v>1.7280399333685637E-11</v>
      </c>
      <c r="BJ213" s="281">
        <f>VLOOKUP(E213,金蝶!D:S,16,0)</f>
        <v>7566.55</v>
      </c>
      <c r="BK213" s="281">
        <f t="shared" si="88"/>
        <v>1.7280399333685637E-11</v>
      </c>
      <c r="BL213" s="281">
        <f>VLOOKUP(E213,金蝶!D:Z,23,0)</f>
        <v>7039.05</v>
      </c>
      <c r="BM213" s="281">
        <f t="shared" si="89"/>
        <v>1.7280399333685637E-11</v>
      </c>
      <c r="BN213" s="281">
        <f>VLOOKUP(E213,金蝶!D:Z,17,0)</f>
        <v>0</v>
      </c>
      <c r="BO213" s="339">
        <f t="shared" si="90"/>
        <v>0</v>
      </c>
      <c r="BP213" s="281">
        <f>VLOOKUP(E213,金蝶!D:Z,18,0)</f>
        <v>517.5</v>
      </c>
      <c r="BQ213" s="531">
        <f t="shared" si="91"/>
        <v>0</v>
      </c>
      <c r="BR213" s="281">
        <f>VLOOKUP(E213,金蝶!D:Z,19,0)</f>
        <v>0</v>
      </c>
      <c r="BS213" s="340">
        <f t="shared" si="92"/>
        <v>0</v>
      </c>
      <c r="BT213" s="281">
        <f>VLOOKUP(E213,金蝶!D:Z,20,0)</f>
        <v>10</v>
      </c>
      <c r="BU213" s="281">
        <f t="shared" si="93"/>
        <v>0</v>
      </c>
      <c r="BV213" s="281">
        <f>VLOOKUP(E213,金蝶!D:Z,21,0)</f>
        <v>0</v>
      </c>
      <c r="BW213" s="339">
        <f t="shared" si="94"/>
        <v>0</v>
      </c>
      <c r="BX213" s="768">
        <f>IFERROR(VLOOKUP(G213,无加班费!A:B,2,0),0)</f>
        <v>0</v>
      </c>
    </row>
    <row r="214" spans="1:76" hidden="1">
      <c r="A214" s="516" t="s">
        <v>2651</v>
      </c>
      <c r="B214" s="285">
        <f t="shared" si="81"/>
        <v>0</v>
      </c>
      <c r="C214" s="286" t="str">
        <f>VLOOKUP(E214,员工信息4!C:D,2,0)</f>
        <v>杨润清</v>
      </c>
      <c r="D214" s="102" t="str">
        <f t="shared" si="96"/>
        <v>一致</v>
      </c>
      <c r="E214" s="288" t="str">
        <f>INDEX(员工信息4!C:C,MATCH('12部门提供工资附表主表'!I214,员工信息4!F:F,0))</f>
        <v>3040</v>
      </c>
      <c r="F214" s="289" t="str">
        <f>IFERROR(VLOOKUP('12部门提供工资附表主表'!E214,员工信息4!C:G,5,0),"")</f>
        <v>接插件车间</v>
      </c>
      <c r="G214" s="152" t="s">
        <v>776</v>
      </c>
      <c r="H214" s="288" t="s">
        <v>777</v>
      </c>
      <c r="I214" s="500" t="str">
        <f t="shared" si="87"/>
        <v>杨润清395</v>
      </c>
      <c r="J214" s="322" t="s">
        <v>757</v>
      </c>
      <c r="K214" s="301"/>
      <c r="L214" s="301"/>
      <c r="M214" s="302">
        <v>38.94</v>
      </c>
      <c r="N214" s="302"/>
      <c r="O214" s="302"/>
      <c r="P214" s="302">
        <v>165</v>
      </c>
      <c r="Q214" s="303">
        <f t="shared" si="76"/>
        <v>6425.0999999999995</v>
      </c>
      <c r="R214" s="302"/>
      <c r="S214" s="316">
        <f t="shared" si="75"/>
        <v>6425.0999999999995</v>
      </c>
      <c r="T214" s="301"/>
      <c r="U214" s="313">
        <f t="shared" si="82"/>
        <v>0</v>
      </c>
      <c r="V214" s="313"/>
      <c r="W214" s="301"/>
      <c r="X214" s="301"/>
      <c r="Y214" s="314">
        <f t="shared" si="80"/>
        <v>6425.0999999999995</v>
      </c>
      <c r="Z214" s="314"/>
      <c r="AA214" s="301"/>
      <c r="AB214" s="301"/>
      <c r="AC214" s="325">
        <f t="shared" si="83"/>
        <v>0</v>
      </c>
      <c r="AD214" s="302">
        <v>200</v>
      </c>
      <c r="AE214" s="302"/>
      <c r="AF214" s="302"/>
      <c r="AG214" s="302"/>
      <c r="AH214" s="302"/>
      <c r="AI214" s="302"/>
      <c r="AJ214" s="302"/>
      <c r="AK214" s="302"/>
      <c r="AL214" s="302"/>
      <c r="AM214" s="302">
        <v>200</v>
      </c>
      <c r="AN214" s="302"/>
      <c r="AO214" s="302"/>
      <c r="AP214" s="302">
        <v>90</v>
      </c>
      <c r="AQ214" s="302"/>
      <c r="AR214" s="302"/>
      <c r="AS214" s="299"/>
      <c r="AT214" s="299">
        <f t="shared" si="84"/>
        <v>90</v>
      </c>
      <c r="AU214" s="303">
        <f t="shared" si="85"/>
        <v>400</v>
      </c>
      <c r="AV214" s="329">
        <f t="shared" si="86"/>
        <v>6735.0999999999995</v>
      </c>
      <c r="AW214" s="297"/>
      <c r="AX214" s="297">
        <v>517.5</v>
      </c>
      <c r="AY214" s="301"/>
      <c r="AZ214" s="301"/>
      <c r="BA214" s="301"/>
      <c r="BB214" s="330"/>
      <c r="BC214" s="297">
        <v>10</v>
      </c>
      <c r="BD214" s="301"/>
      <c r="BE214" s="300">
        <f t="shared" si="79"/>
        <v>6217.5999999999995</v>
      </c>
      <c r="BF214" s="297">
        <f>VLOOKUP(E214,[6]工资发放表!$D$1:$X$65536,21,0)</f>
        <v>36.53</v>
      </c>
      <c r="BG214" s="337">
        <f t="shared" si="77"/>
        <v>6171.07</v>
      </c>
      <c r="BH214" s="300">
        <f>IFERROR(VLOOKUP('12部门提供工资附表主表'!E214,工时对!A:E,5,0),0)</f>
        <v>38.94</v>
      </c>
      <c r="BI214" s="336">
        <f>VLOOKUP(E214,金蝶!D:AC,26,0)</f>
        <v>0</v>
      </c>
      <c r="BJ214" s="281">
        <f>VLOOKUP(E214,金蝶!D:S,16,0)</f>
        <v>6735.1</v>
      </c>
      <c r="BK214" s="281">
        <f t="shared" si="88"/>
        <v>0</v>
      </c>
      <c r="BL214" s="281">
        <f>VLOOKUP(E214,金蝶!D:Z,23,0)</f>
        <v>6171.07</v>
      </c>
      <c r="BM214" s="281">
        <f t="shared" si="89"/>
        <v>0</v>
      </c>
      <c r="BN214" s="281">
        <f>VLOOKUP(E214,金蝶!D:Z,17,0)</f>
        <v>0</v>
      </c>
      <c r="BO214" s="339">
        <f t="shared" si="90"/>
        <v>0</v>
      </c>
      <c r="BP214" s="281">
        <f>VLOOKUP(E214,金蝶!D:Z,18,0)</f>
        <v>517.5</v>
      </c>
      <c r="BQ214" s="531">
        <f t="shared" si="91"/>
        <v>0</v>
      </c>
      <c r="BR214" s="281">
        <f>VLOOKUP(E214,金蝶!D:Z,19,0)</f>
        <v>0</v>
      </c>
      <c r="BS214" s="340">
        <f t="shared" si="92"/>
        <v>0</v>
      </c>
      <c r="BT214" s="281">
        <f>VLOOKUP(E214,金蝶!D:Z,20,0)</f>
        <v>10</v>
      </c>
      <c r="BU214" s="281">
        <f t="shared" si="93"/>
        <v>0</v>
      </c>
      <c r="BV214" s="281">
        <f>VLOOKUP(E214,金蝶!D:Z,21,0)</f>
        <v>36.53</v>
      </c>
      <c r="BW214" s="339">
        <f t="shared" si="94"/>
        <v>0</v>
      </c>
      <c r="BX214" s="768">
        <f>IFERROR(VLOOKUP(G214,无加班费!A:B,2,0),0)</f>
        <v>0</v>
      </c>
    </row>
    <row r="215" spans="1:76" hidden="1">
      <c r="A215" s="516" t="s">
        <v>713</v>
      </c>
      <c r="B215" s="285">
        <f t="shared" si="81"/>
        <v>0</v>
      </c>
      <c r="C215" s="286" t="str">
        <f>VLOOKUP(E215,员工信息4!C:D,2,0)</f>
        <v>刘世方</v>
      </c>
      <c r="D215" s="102" t="str">
        <f t="shared" si="96"/>
        <v>一致</v>
      </c>
      <c r="E215" s="288" t="str">
        <f>INDEX(员工信息4!C:C,MATCH('12部门提供工资附表主表'!I215,员工信息4!F:F,0))</f>
        <v>3041</v>
      </c>
      <c r="F215" s="289" t="str">
        <f>IFERROR(VLOOKUP('12部门提供工资附表主表'!E215,员工信息4!C:G,5,0),"")</f>
        <v>接插件车间</v>
      </c>
      <c r="G215" s="152" t="s">
        <v>781</v>
      </c>
      <c r="H215" s="288" t="s">
        <v>782</v>
      </c>
      <c r="I215" s="500" t="str">
        <f t="shared" si="87"/>
        <v>刘世方296</v>
      </c>
      <c r="J215" s="322" t="s">
        <v>757</v>
      </c>
      <c r="K215" s="301"/>
      <c r="L215" s="301"/>
      <c r="M215" s="302">
        <v>40.44</v>
      </c>
      <c r="N215" s="302"/>
      <c r="O215" s="302"/>
      <c r="P215" s="302">
        <v>141.013847675569</v>
      </c>
      <c r="Q215" s="303">
        <f t="shared" si="76"/>
        <v>5702.6000000000095</v>
      </c>
      <c r="R215" s="302"/>
      <c r="S215" s="316">
        <f t="shared" si="75"/>
        <v>5702.6000000000095</v>
      </c>
      <c r="T215" s="301"/>
      <c r="U215" s="313">
        <f t="shared" si="82"/>
        <v>0</v>
      </c>
      <c r="V215" s="313"/>
      <c r="W215" s="301"/>
      <c r="X215" s="301"/>
      <c r="Y215" s="314">
        <f t="shared" si="80"/>
        <v>5702.6000000000095</v>
      </c>
      <c r="Z215" s="314"/>
      <c r="AA215" s="301"/>
      <c r="AB215" s="301"/>
      <c r="AC215" s="325">
        <f t="shared" si="83"/>
        <v>0</v>
      </c>
      <c r="AD215" s="302">
        <v>60</v>
      </c>
      <c r="AE215" s="302"/>
      <c r="AF215" s="302"/>
      <c r="AG215" s="302"/>
      <c r="AH215" s="302"/>
      <c r="AI215" s="302"/>
      <c r="AJ215" s="302"/>
      <c r="AK215" s="302"/>
      <c r="AL215" s="302"/>
      <c r="AM215" s="302">
        <v>200</v>
      </c>
      <c r="AN215" s="302"/>
      <c r="AO215" s="302">
        <v>5</v>
      </c>
      <c r="AP215" s="302"/>
      <c r="AQ215" s="302"/>
      <c r="AR215" s="302"/>
      <c r="AS215" s="299"/>
      <c r="AT215" s="299">
        <f t="shared" si="84"/>
        <v>0</v>
      </c>
      <c r="AU215" s="303">
        <f t="shared" si="85"/>
        <v>265</v>
      </c>
      <c r="AV215" s="329">
        <f t="shared" si="86"/>
        <v>5967.6000000000095</v>
      </c>
      <c r="AW215" s="297"/>
      <c r="AX215" s="297"/>
      <c r="AY215" s="301"/>
      <c r="AZ215" s="301"/>
      <c r="BA215" s="301"/>
      <c r="BB215" s="330"/>
      <c r="BC215" s="297">
        <v>10</v>
      </c>
      <c r="BD215" s="301"/>
      <c r="BE215" s="300">
        <f t="shared" si="79"/>
        <v>5967.6000000000095</v>
      </c>
      <c r="BF215" s="297">
        <f>VLOOKUP(E215,[6]工资发放表!$D$1:$X$65536,21,0)</f>
        <v>29.03</v>
      </c>
      <c r="BG215" s="337">
        <f t="shared" si="77"/>
        <v>5928.5700000000097</v>
      </c>
      <c r="BH215" s="300">
        <f>IFERROR(VLOOKUP('12部门提供工资附表主表'!E215,工时对!A:E,5,0),0)</f>
        <v>40.44</v>
      </c>
      <c r="BI215" s="336">
        <f>VLOOKUP(E215,金蝶!D:AC,26,0)</f>
        <v>9.0949470177292824E-12</v>
      </c>
      <c r="BJ215" s="281">
        <f>VLOOKUP(E215,金蝶!D:S,16,0)</f>
        <v>5967.6</v>
      </c>
      <c r="BK215" s="281">
        <f t="shared" si="88"/>
        <v>9.0949470177292824E-12</v>
      </c>
      <c r="BL215" s="281">
        <f>VLOOKUP(E215,金蝶!D:Z,23,0)</f>
        <v>5928.57</v>
      </c>
      <c r="BM215" s="281">
        <f t="shared" si="89"/>
        <v>1.0004441719502211E-11</v>
      </c>
      <c r="BN215" s="281">
        <f>VLOOKUP(E215,金蝶!D:Z,17,0)</f>
        <v>0</v>
      </c>
      <c r="BO215" s="339">
        <f t="shared" si="90"/>
        <v>0</v>
      </c>
      <c r="BP215" s="281">
        <f>VLOOKUP(E215,金蝶!D:Z,18,0)</f>
        <v>0</v>
      </c>
      <c r="BQ215" s="531">
        <f t="shared" si="91"/>
        <v>0</v>
      </c>
      <c r="BR215" s="281">
        <f>VLOOKUP(E215,金蝶!D:Z,19,0)</f>
        <v>0</v>
      </c>
      <c r="BS215" s="340">
        <f t="shared" si="92"/>
        <v>0</v>
      </c>
      <c r="BT215" s="281">
        <f>VLOOKUP(E215,金蝶!D:Z,20,0)</f>
        <v>10</v>
      </c>
      <c r="BU215" s="281">
        <f t="shared" si="93"/>
        <v>0</v>
      </c>
      <c r="BV215" s="281">
        <f>VLOOKUP(E215,金蝶!D:Z,21,0)</f>
        <v>29.03</v>
      </c>
      <c r="BW215" s="339">
        <f t="shared" si="94"/>
        <v>0</v>
      </c>
      <c r="BX215" s="768">
        <f>IFERROR(VLOOKUP(G215,无加班费!A:B,2,0),0)</f>
        <v>0</v>
      </c>
    </row>
    <row r="216" spans="1:76" hidden="1">
      <c r="A216" s="516" t="s">
        <v>2061</v>
      </c>
      <c r="B216" s="285">
        <f t="shared" si="81"/>
        <v>0</v>
      </c>
      <c r="C216" s="286" t="str">
        <f>VLOOKUP(E216,员工信息4!C:D,2,0)</f>
        <v>周小莹</v>
      </c>
      <c r="D216" s="102" t="str">
        <f t="shared" si="96"/>
        <v>一致</v>
      </c>
      <c r="E216" s="288" t="str">
        <f>INDEX(员工信息4!C:C,MATCH('12部门提供工资附表主表'!I216,员工信息4!F:F,0))</f>
        <v>3042</v>
      </c>
      <c r="F216" s="289" t="str">
        <f>IFERROR(VLOOKUP('12部门提供工资附表主表'!E216,员工信息4!C:G,5,0),"")</f>
        <v>接插件车间</v>
      </c>
      <c r="G216" s="152" t="s">
        <v>786</v>
      </c>
      <c r="H216" s="288" t="s">
        <v>787</v>
      </c>
      <c r="I216" s="500" t="str">
        <f t="shared" si="87"/>
        <v>周小莹524</v>
      </c>
      <c r="J216" s="322" t="s">
        <v>757</v>
      </c>
      <c r="K216" s="301"/>
      <c r="L216" s="301"/>
      <c r="M216" s="302">
        <v>38.75</v>
      </c>
      <c r="N216" s="302"/>
      <c r="O216" s="302"/>
      <c r="P216" s="302">
        <v>185</v>
      </c>
      <c r="Q216" s="303">
        <f t="shared" si="76"/>
        <v>7168.75</v>
      </c>
      <c r="R216" s="302"/>
      <c r="S216" s="316">
        <f t="shared" si="75"/>
        <v>7168.75</v>
      </c>
      <c r="T216" s="301"/>
      <c r="U216" s="313">
        <f t="shared" si="82"/>
        <v>0</v>
      </c>
      <c r="V216" s="313"/>
      <c r="W216" s="301"/>
      <c r="X216" s="301"/>
      <c r="Y216" s="314">
        <f t="shared" si="80"/>
        <v>7168.75</v>
      </c>
      <c r="Z216" s="314"/>
      <c r="AA216" s="301"/>
      <c r="AB216" s="301"/>
      <c r="AC216" s="325">
        <f t="shared" si="83"/>
        <v>0</v>
      </c>
      <c r="AD216" s="302">
        <v>60</v>
      </c>
      <c r="AE216" s="302"/>
      <c r="AF216" s="302"/>
      <c r="AG216" s="302"/>
      <c r="AH216" s="302"/>
      <c r="AI216" s="302"/>
      <c r="AJ216" s="302"/>
      <c r="AK216" s="302"/>
      <c r="AL216" s="302"/>
      <c r="AM216" s="302">
        <v>200</v>
      </c>
      <c r="AN216" s="302"/>
      <c r="AO216" s="302"/>
      <c r="AP216" s="302"/>
      <c r="AQ216" s="302"/>
      <c r="AR216" s="302"/>
      <c r="AS216" s="299"/>
      <c r="AT216" s="299">
        <f t="shared" si="84"/>
        <v>0</v>
      </c>
      <c r="AU216" s="303">
        <f t="shared" si="85"/>
        <v>260</v>
      </c>
      <c r="AV216" s="329">
        <f t="shared" si="86"/>
        <v>7428.75</v>
      </c>
      <c r="AW216" s="297"/>
      <c r="AX216" s="297">
        <v>517.5</v>
      </c>
      <c r="AY216" s="301"/>
      <c r="AZ216" s="301"/>
      <c r="BA216" s="301"/>
      <c r="BB216" s="330"/>
      <c r="BC216" s="297"/>
      <c r="BD216" s="301"/>
      <c r="BE216" s="300">
        <f t="shared" si="79"/>
        <v>6911.25</v>
      </c>
      <c r="BF216" s="297">
        <f>VLOOKUP(E216,[6]工资发放表!$D$1:$X$65536,21,0)</f>
        <v>57.34</v>
      </c>
      <c r="BG216" s="337">
        <f t="shared" si="77"/>
        <v>6853.91</v>
      </c>
      <c r="BH216" s="300">
        <f>IFERROR(VLOOKUP('12部门提供工资附表主表'!E216,工时对!A:E,5,0),0)</f>
        <v>38.75</v>
      </c>
      <c r="BI216" s="336">
        <f>VLOOKUP(E216,金蝶!D:AC,26,0)</f>
        <v>0</v>
      </c>
      <c r="BJ216" s="281">
        <f>VLOOKUP(E216,金蝶!D:S,16,0)</f>
        <v>7428.75</v>
      </c>
      <c r="BK216" s="281">
        <f t="shared" si="88"/>
        <v>0</v>
      </c>
      <c r="BL216" s="281">
        <f>VLOOKUP(E216,金蝶!D:Z,23,0)</f>
        <v>6853.91</v>
      </c>
      <c r="BM216" s="281">
        <f t="shared" si="89"/>
        <v>0</v>
      </c>
      <c r="BN216" s="281">
        <f>VLOOKUP(E216,金蝶!D:Z,17,0)</f>
        <v>0</v>
      </c>
      <c r="BO216" s="339">
        <f t="shared" si="90"/>
        <v>0</v>
      </c>
      <c r="BP216" s="281">
        <f>VLOOKUP(E216,金蝶!D:Z,18,0)</f>
        <v>517.5</v>
      </c>
      <c r="BQ216" s="531">
        <f t="shared" si="91"/>
        <v>0</v>
      </c>
      <c r="BR216" s="281">
        <f>VLOOKUP(E216,金蝶!D:Z,19,0)</f>
        <v>0</v>
      </c>
      <c r="BS216" s="340">
        <f t="shared" si="92"/>
        <v>0</v>
      </c>
      <c r="BT216" s="281">
        <f>VLOOKUP(E216,金蝶!D:Z,20,0)</f>
        <v>0</v>
      </c>
      <c r="BU216" s="281">
        <f t="shared" si="93"/>
        <v>0</v>
      </c>
      <c r="BV216" s="281">
        <f>VLOOKUP(E216,金蝶!D:Z,21,0)</f>
        <v>57.34</v>
      </c>
      <c r="BW216" s="339">
        <f t="shared" si="94"/>
        <v>0</v>
      </c>
      <c r="BX216" s="768">
        <f>IFERROR(VLOOKUP(G216,无加班费!A:B,2,0),0)</f>
        <v>0</v>
      </c>
    </row>
    <row r="217" spans="1:76" hidden="1">
      <c r="A217" s="516" t="s">
        <v>257</v>
      </c>
      <c r="B217" s="285">
        <f t="shared" si="81"/>
        <v>0</v>
      </c>
      <c r="C217" s="286" t="str">
        <f>VLOOKUP(E217,员工信息4!C:D,2,0)</f>
        <v>郭广风</v>
      </c>
      <c r="D217" s="102" t="str">
        <f t="shared" si="96"/>
        <v>一致</v>
      </c>
      <c r="E217" s="288" t="str">
        <f>INDEX(员工信息4!C:C,MATCH('12部门提供工资附表主表'!I217,员工信息4!F:F,0))</f>
        <v>3051</v>
      </c>
      <c r="F217" s="289" t="str">
        <f>IFERROR(VLOOKUP('12部门提供工资附表主表'!E217,员工信息4!C:G,5,0),"")</f>
        <v>接插件车间</v>
      </c>
      <c r="G217" s="152" t="s">
        <v>796</v>
      </c>
      <c r="H217" s="288" t="s">
        <v>797</v>
      </c>
      <c r="I217" s="500" t="str">
        <f t="shared" si="87"/>
        <v>郭广风243</v>
      </c>
      <c r="J217" s="322" t="s">
        <v>757</v>
      </c>
      <c r="K217" s="301"/>
      <c r="L217" s="301"/>
      <c r="M217" s="302">
        <v>44.13</v>
      </c>
      <c r="N217" s="302"/>
      <c r="O217" s="302"/>
      <c r="P217" s="302">
        <v>210</v>
      </c>
      <c r="Q217" s="303">
        <f t="shared" si="76"/>
        <v>9267.3000000000011</v>
      </c>
      <c r="R217" s="302"/>
      <c r="S217" s="316">
        <f t="shared" si="75"/>
        <v>9267.3000000000011</v>
      </c>
      <c r="T217" s="301"/>
      <c r="U217" s="313">
        <f t="shared" si="82"/>
        <v>0</v>
      </c>
      <c r="V217" s="313"/>
      <c r="W217" s="301"/>
      <c r="X217" s="301"/>
      <c r="Y217" s="314">
        <f t="shared" si="80"/>
        <v>9267.3000000000011</v>
      </c>
      <c r="Z217" s="314"/>
      <c r="AA217" s="301"/>
      <c r="AB217" s="301"/>
      <c r="AC217" s="325">
        <f t="shared" si="83"/>
        <v>0</v>
      </c>
      <c r="AD217" s="302">
        <v>160</v>
      </c>
      <c r="AE217" s="302"/>
      <c r="AF217" s="302"/>
      <c r="AG217" s="302"/>
      <c r="AH217" s="302"/>
      <c r="AI217" s="302"/>
      <c r="AJ217" s="302"/>
      <c r="AK217" s="302"/>
      <c r="AL217" s="302"/>
      <c r="AM217" s="302">
        <v>200</v>
      </c>
      <c r="AN217" s="302"/>
      <c r="AO217" s="302">
        <v>5</v>
      </c>
      <c r="AP217" s="302">
        <v>10</v>
      </c>
      <c r="AQ217" s="302"/>
      <c r="AR217" s="302"/>
      <c r="AS217" s="299"/>
      <c r="AT217" s="299">
        <f t="shared" si="84"/>
        <v>10</v>
      </c>
      <c r="AU217" s="303">
        <f t="shared" si="85"/>
        <v>365</v>
      </c>
      <c r="AV217" s="329">
        <f t="shared" si="86"/>
        <v>9622.3000000000011</v>
      </c>
      <c r="AW217" s="297"/>
      <c r="AX217" s="297">
        <v>517.5</v>
      </c>
      <c r="AY217" s="301"/>
      <c r="AZ217" s="301"/>
      <c r="BA217" s="301"/>
      <c r="BB217" s="330"/>
      <c r="BC217" s="297">
        <v>10</v>
      </c>
      <c r="BD217" s="301"/>
      <c r="BE217" s="300">
        <f t="shared" si="79"/>
        <v>9104.8000000000011</v>
      </c>
      <c r="BF217" s="297">
        <f>VLOOKUP(E217,[6]工资发放表!$D$1:$X$65536,21,0)</f>
        <v>55.55</v>
      </c>
      <c r="BG217" s="337">
        <f t="shared" si="77"/>
        <v>9039.2500000000018</v>
      </c>
      <c r="BH217" s="300">
        <f>IFERROR(VLOOKUP('12部门提供工资附表主表'!E217,工时对!A:E,5,0),0)</f>
        <v>44.13</v>
      </c>
      <c r="BI217" s="336">
        <f>VLOOKUP(E217,金蝶!D:AC,26,0)</f>
        <v>0</v>
      </c>
      <c r="BJ217" s="281">
        <f>VLOOKUP(E217,金蝶!D:S,16,0)</f>
        <v>9622.2999999999993</v>
      </c>
      <c r="BK217" s="281">
        <f t="shared" si="88"/>
        <v>0</v>
      </c>
      <c r="BL217" s="281">
        <f>VLOOKUP(E217,金蝶!D:Z,23,0)</f>
        <v>9039.25</v>
      </c>
      <c r="BM217" s="281">
        <f t="shared" si="89"/>
        <v>0</v>
      </c>
      <c r="BN217" s="281">
        <f>VLOOKUP(E217,金蝶!D:Z,17,0)</f>
        <v>0</v>
      </c>
      <c r="BO217" s="339">
        <f t="shared" si="90"/>
        <v>0</v>
      </c>
      <c r="BP217" s="281">
        <f>VLOOKUP(E217,金蝶!D:Z,18,0)</f>
        <v>517.5</v>
      </c>
      <c r="BQ217" s="531">
        <f t="shared" si="91"/>
        <v>0</v>
      </c>
      <c r="BR217" s="281">
        <f>VLOOKUP(E217,金蝶!D:Z,19,0)</f>
        <v>0</v>
      </c>
      <c r="BS217" s="340">
        <f t="shared" si="92"/>
        <v>0</v>
      </c>
      <c r="BT217" s="281">
        <f>VLOOKUP(E217,金蝶!D:Z,20,0)</f>
        <v>10</v>
      </c>
      <c r="BU217" s="281">
        <f t="shared" si="93"/>
        <v>0</v>
      </c>
      <c r="BV217" s="281">
        <f>VLOOKUP(E217,金蝶!D:Z,21,0)</f>
        <v>55.55</v>
      </c>
      <c r="BW217" s="339">
        <f t="shared" si="94"/>
        <v>0</v>
      </c>
      <c r="BX217" s="768">
        <f>IFERROR(VLOOKUP(G217,无加班费!A:B,2,0),0)</f>
        <v>0</v>
      </c>
    </row>
    <row r="218" spans="1:76" hidden="1">
      <c r="A218" s="516" t="s">
        <v>1562</v>
      </c>
      <c r="B218" s="285">
        <f t="shared" si="81"/>
        <v>0</v>
      </c>
      <c r="C218" s="286" t="str">
        <f>VLOOKUP(E218,员工信息4!C:D,2,0)</f>
        <v>陈腊梅</v>
      </c>
      <c r="D218" s="102" t="str">
        <f t="shared" si="96"/>
        <v>一致</v>
      </c>
      <c r="E218" s="288" t="str">
        <f>INDEX(员工信息4!C:C,MATCH('12部门提供工资附表主表'!I218,员工信息4!F:F,0))</f>
        <v>3054</v>
      </c>
      <c r="F218" s="289" t="str">
        <f>IFERROR(VLOOKUP('12部门提供工资附表主表'!E218,员工信息4!C:G,5,0),"")</f>
        <v>接插件车间</v>
      </c>
      <c r="G218" s="152" t="s">
        <v>801</v>
      </c>
      <c r="H218" s="288" t="s">
        <v>802</v>
      </c>
      <c r="I218" s="500" t="str">
        <f t="shared" si="87"/>
        <v>陈腊梅370</v>
      </c>
      <c r="J218" s="322" t="s">
        <v>757</v>
      </c>
      <c r="K218" s="301"/>
      <c r="L218" s="301"/>
      <c r="M218" s="302">
        <v>38.380000000000003</v>
      </c>
      <c r="N218" s="302"/>
      <c r="O218" s="302"/>
      <c r="P218" s="302">
        <v>179</v>
      </c>
      <c r="Q218" s="303">
        <f t="shared" si="76"/>
        <v>6870.02</v>
      </c>
      <c r="R218" s="302"/>
      <c r="S218" s="316">
        <f t="shared" si="75"/>
        <v>6870.02</v>
      </c>
      <c r="T218" s="301"/>
      <c r="U218" s="313">
        <f t="shared" si="82"/>
        <v>0</v>
      </c>
      <c r="V218" s="313"/>
      <c r="W218" s="301"/>
      <c r="X218" s="301"/>
      <c r="Y218" s="314">
        <f t="shared" si="80"/>
        <v>6870.02</v>
      </c>
      <c r="Z218" s="314"/>
      <c r="AA218" s="301"/>
      <c r="AB218" s="301"/>
      <c r="AC218" s="325">
        <f t="shared" si="83"/>
        <v>0</v>
      </c>
      <c r="AD218" s="302">
        <v>160</v>
      </c>
      <c r="AE218" s="302"/>
      <c r="AF218" s="302"/>
      <c r="AG218" s="302"/>
      <c r="AH218" s="302"/>
      <c r="AI218" s="302"/>
      <c r="AJ218" s="302"/>
      <c r="AK218" s="302"/>
      <c r="AL218" s="302"/>
      <c r="AM218" s="302">
        <v>200</v>
      </c>
      <c r="AN218" s="302"/>
      <c r="AO218" s="302">
        <v>5</v>
      </c>
      <c r="AP218" s="302">
        <v>4</v>
      </c>
      <c r="AQ218" s="302"/>
      <c r="AR218" s="302"/>
      <c r="AS218" s="299"/>
      <c r="AT218" s="299">
        <f t="shared" si="84"/>
        <v>4</v>
      </c>
      <c r="AU218" s="303">
        <f t="shared" si="85"/>
        <v>365</v>
      </c>
      <c r="AV218" s="329">
        <f t="shared" si="86"/>
        <v>7231.02</v>
      </c>
      <c r="AW218" s="297"/>
      <c r="AX218" s="297">
        <v>517.5</v>
      </c>
      <c r="AY218" s="301"/>
      <c r="AZ218" s="301"/>
      <c r="BA218" s="301"/>
      <c r="BB218" s="330"/>
      <c r="BC218" s="297">
        <v>10</v>
      </c>
      <c r="BD218" s="301"/>
      <c r="BE218" s="300">
        <f t="shared" si="79"/>
        <v>6713.52</v>
      </c>
      <c r="BF218" s="297">
        <f>VLOOKUP(E218,[6]工资发放表!$D$1:$X$65536,21,0)</f>
        <v>51.41</v>
      </c>
      <c r="BG218" s="337">
        <f t="shared" si="77"/>
        <v>6652.1100000000006</v>
      </c>
      <c r="BH218" s="300">
        <f>IFERROR(VLOOKUP('12部门提供工资附表主表'!E218,工时对!A:E,5,0),0)</f>
        <v>38.380000000000003</v>
      </c>
      <c r="BI218" s="336">
        <f>VLOOKUP(E218,金蝶!D:AC,26,0)</f>
        <v>0</v>
      </c>
      <c r="BJ218" s="281">
        <f>VLOOKUP(E218,金蝶!D:S,16,0)</f>
        <v>7231.02</v>
      </c>
      <c r="BK218" s="281">
        <f t="shared" si="88"/>
        <v>0</v>
      </c>
      <c r="BL218" s="281">
        <f>VLOOKUP(E218,金蝶!D:Z,23,0)</f>
        <v>6652.11</v>
      </c>
      <c r="BM218" s="281">
        <f t="shared" si="89"/>
        <v>0</v>
      </c>
      <c r="BN218" s="281">
        <f>VLOOKUP(E218,金蝶!D:Z,17,0)</f>
        <v>0</v>
      </c>
      <c r="BO218" s="339">
        <f t="shared" si="90"/>
        <v>0</v>
      </c>
      <c r="BP218" s="281">
        <f>VLOOKUP(E218,金蝶!D:Z,18,0)</f>
        <v>517.5</v>
      </c>
      <c r="BQ218" s="531">
        <f t="shared" si="91"/>
        <v>0</v>
      </c>
      <c r="BR218" s="281">
        <f>VLOOKUP(E218,金蝶!D:Z,19,0)</f>
        <v>0</v>
      </c>
      <c r="BS218" s="340">
        <f t="shared" si="92"/>
        <v>0</v>
      </c>
      <c r="BT218" s="281">
        <f>VLOOKUP(E218,金蝶!D:Z,20,0)</f>
        <v>10</v>
      </c>
      <c r="BU218" s="281">
        <f t="shared" si="93"/>
        <v>0</v>
      </c>
      <c r="BV218" s="281">
        <f>VLOOKUP(E218,金蝶!D:Z,21,0)</f>
        <v>51.41</v>
      </c>
      <c r="BW218" s="339">
        <f t="shared" si="94"/>
        <v>0</v>
      </c>
      <c r="BX218" s="768">
        <f>IFERROR(VLOOKUP(G218,无加班费!A:B,2,0),0)</f>
        <v>0</v>
      </c>
    </row>
    <row r="219" spans="1:76" hidden="1">
      <c r="A219" s="516" t="s">
        <v>1968</v>
      </c>
      <c r="B219" s="285">
        <f t="shared" si="81"/>
        <v>0</v>
      </c>
      <c r="C219" s="286" t="str">
        <f>VLOOKUP(E219,员工信息4!C:D,2,0)</f>
        <v>鲁满锋</v>
      </c>
      <c r="D219" s="102" t="str">
        <f t="shared" si="96"/>
        <v>一致</v>
      </c>
      <c r="E219" s="288" t="str">
        <f>INDEX(员工信息4!C:C,MATCH('12部门提供工资附表主表'!I219,员工信息4!F:F,0))</f>
        <v>3057</v>
      </c>
      <c r="F219" s="289" t="str">
        <f>IFERROR(VLOOKUP('12部门提供工资附表主表'!E219,员工信息4!C:G,5,0),"")</f>
        <v>接插件车间</v>
      </c>
      <c r="G219" s="152" t="s">
        <v>806</v>
      </c>
      <c r="H219" s="288" t="s">
        <v>807</v>
      </c>
      <c r="I219" s="500" t="str">
        <f t="shared" si="87"/>
        <v>鲁满锋574</v>
      </c>
      <c r="J219" s="322" t="s">
        <v>757</v>
      </c>
      <c r="K219" s="301"/>
      <c r="L219" s="301"/>
      <c r="M219" s="302">
        <v>42.5</v>
      </c>
      <c r="N219" s="302"/>
      <c r="O219" s="302"/>
      <c r="P219" s="302">
        <v>199</v>
      </c>
      <c r="Q219" s="303">
        <f t="shared" si="76"/>
        <v>8457.5</v>
      </c>
      <c r="R219" s="302"/>
      <c r="S219" s="316">
        <f t="shared" si="75"/>
        <v>8457.5</v>
      </c>
      <c r="T219" s="301"/>
      <c r="U219" s="313">
        <f t="shared" si="82"/>
        <v>0</v>
      </c>
      <c r="V219" s="313"/>
      <c r="W219" s="301"/>
      <c r="X219" s="301"/>
      <c r="Y219" s="314">
        <f t="shared" si="80"/>
        <v>8457.5</v>
      </c>
      <c r="Z219" s="314"/>
      <c r="AA219" s="301"/>
      <c r="AB219" s="301"/>
      <c r="AC219" s="325">
        <f t="shared" si="83"/>
        <v>0</v>
      </c>
      <c r="AD219" s="302">
        <v>160</v>
      </c>
      <c r="AE219" s="302"/>
      <c r="AF219" s="302"/>
      <c r="AG219" s="302"/>
      <c r="AH219" s="302"/>
      <c r="AI219" s="302"/>
      <c r="AJ219" s="302"/>
      <c r="AK219" s="302"/>
      <c r="AL219" s="302"/>
      <c r="AM219" s="302">
        <v>200</v>
      </c>
      <c r="AN219" s="302"/>
      <c r="AO219" s="302"/>
      <c r="AP219" s="302"/>
      <c r="AQ219" s="302"/>
      <c r="AR219" s="302"/>
      <c r="AS219" s="299"/>
      <c r="AT219" s="299">
        <f t="shared" si="84"/>
        <v>0</v>
      </c>
      <c r="AU219" s="303">
        <f t="shared" si="85"/>
        <v>360</v>
      </c>
      <c r="AV219" s="329">
        <f t="shared" si="86"/>
        <v>8817.5</v>
      </c>
      <c r="AW219" s="297"/>
      <c r="AX219" s="297">
        <v>517.5</v>
      </c>
      <c r="AY219" s="301"/>
      <c r="AZ219" s="301"/>
      <c r="BA219" s="301"/>
      <c r="BB219" s="330"/>
      <c r="BC219" s="297">
        <v>10</v>
      </c>
      <c r="BD219" s="301"/>
      <c r="BE219" s="300">
        <f t="shared" si="79"/>
        <v>8300</v>
      </c>
      <c r="BF219" s="297">
        <f>VLOOKUP(E219,[6]工资发放表!$D$1:$X$65536,21,0)</f>
        <v>0</v>
      </c>
      <c r="BG219" s="337">
        <f t="shared" si="77"/>
        <v>8290</v>
      </c>
      <c r="BH219" s="300">
        <f>IFERROR(VLOOKUP('12部门提供工资附表主表'!E219,工时对!A:E,5,0),0)</f>
        <v>42.5</v>
      </c>
      <c r="BI219" s="336">
        <f>VLOOKUP(E219,金蝶!D:AC,26,0)</f>
        <v>0</v>
      </c>
      <c r="BJ219" s="281">
        <f>VLOOKUP(E219,金蝶!D:S,16,0)</f>
        <v>8817.5</v>
      </c>
      <c r="BK219" s="281">
        <f t="shared" si="88"/>
        <v>0</v>
      </c>
      <c r="BL219" s="281">
        <f>VLOOKUP(E219,金蝶!D:Z,23,0)</f>
        <v>8290</v>
      </c>
      <c r="BM219" s="281">
        <f t="shared" si="89"/>
        <v>0</v>
      </c>
      <c r="BN219" s="281">
        <f>VLOOKUP(E219,金蝶!D:Z,17,0)</f>
        <v>0</v>
      </c>
      <c r="BO219" s="339">
        <f t="shared" si="90"/>
        <v>0</v>
      </c>
      <c r="BP219" s="281">
        <f>VLOOKUP(E219,金蝶!D:Z,18,0)</f>
        <v>517.5</v>
      </c>
      <c r="BQ219" s="531">
        <f t="shared" si="91"/>
        <v>0</v>
      </c>
      <c r="BR219" s="281">
        <f>VLOOKUP(E219,金蝶!D:Z,19,0)</f>
        <v>0</v>
      </c>
      <c r="BS219" s="340">
        <f t="shared" si="92"/>
        <v>0</v>
      </c>
      <c r="BT219" s="281">
        <f>VLOOKUP(E219,金蝶!D:Z,20,0)</f>
        <v>10</v>
      </c>
      <c r="BU219" s="281">
        <f t="shared" si="93"/>
        <v>0</v>
      </c>
      <c r="BV219" s="281">
        <f>VLOOKUP(E219,金蝶!D:Z,21,0)</f>
        <v>0</v>
      </c>
      <c r="BW219" s="339">
        <f t="shared" si="94"/>
        <v>0</v>
      </c>
      <c r="BX219" s="768">
        <f>IFERROR(VLOOKUP(G219,无加班费!A:B,2,0),0)</f>
        <v>0</v>
      </c>
    </row>
    <row r="220" spans="1:76" hidden="1">
      <c r="A220" s="516" t="s">
        <v>1211</v>
      </c>
      <c r="B220" s="285">
        <f t="shared" si="81"/>
        <v>0</v>
      </c>
      <c r="C220" s="286" t="str">
        <f>VLOOKUP(E220,员工信息4!C:D,2,0)</f>
        <v>何秀华</v>
      </c>
      <c r="D220" s="102" t="str">
        <f t="shared" si="96"/>
        <v>一致</v>
      </c>
      <c r="E220" s="288" t="str">
        <f>INDEX(员工信息4!C:C,MATCH('12部门提供工资附表主表'!I220,员工信息4!F:F,0))</f>
        <v>3061</v>
      </c>
      <c r="F220" s="289" t="str">
        <f>IFERROR(VLOOKUP('12部门提供工资附表主表'!E220,员工信息4!C:G,5,0),"")</f>
        <v>接插件车间</v>
      </c>
      <c r="G220" s="152" t="s">
        <v>811</v>
      </c>
      <c r="H220" s="288" t="s">
        <v>812</v>
      </c>
      <c r="I220" s="500" t="str">
        <f t="shared" si="87"/>
        <v>何秀华257</v>
      </c>
      <c r="J220" s="322" t="s">
        <v>757</v>
      </c>
      <c r="K220" s="301"/>
      <c r="L220" s="301"/>
      <c r="M220" s="302">
        <v>40.380000000000003</v>
      </c>
      <c r="N220" s="302"/>
      <c r="O220" s="302"/>
      <c r="P220" s="302">
        <v>179</v>
      </c>
      <c r="Q220" s="303">
        <f t="shared" si="76"/>
        <v>7228.02</v>
      </c>
      <c r="R220" s="302"/>
      <c r="S220" s="316">
        <f t="shared" si="75"/>
        <v>7228.02</v>
      </c>
      <c r="T220" s="301"/>
      <c r="U220" s="313">
        <f t="shared" si="82"/>
        <v>0</v>
      </c>
      <c r="V220" s="313"/>
      <c r="W220" s="301"/>
      <c r="X220" s="301"/>
      <c r="Y220" s="314">
        <f t="shared" si="80"/>
        <v>7228.02</v>
      </c>
      <c r="Z220" s="314"/>
      <c r="AA220" s="301"/>
      <c r="AB220" s="301"/>
      <c r="AC220" s="325">
        <f t="shared" si="83"/>
        <v>0</v>
      </c>
      <c r="AD220" s="302">
        <v>160</v>
      </c>
      <c r="AE220" s="302"/>
      <c r="AF220" s="302"/>
      <c r="AG220" s="302"/>
      <c r="AH220" s="302"/>
      <c r="AI220" s="302"/>
      <c r="AJ220" s="302"/>
      <c r="AK220" s="302"/>
      <c r="AL220" s="302"/>
      <c r="AM220" s="302">
        <v>200</v>
      </c>
      <c r="AN220" s="302"/>
      <c r="AO220" s="302"/>
      <c r="AP220" s="302">
        <v>18</v>
      </c>
      <c r="AQ220" s="302"/>
      <c r="AR220" s="302"/>
      <c r="AS220" s="299"/>
      <c r="AT220" s="299">
        <f t="shared" si="84"/>
        <v>18</v>
      </c>
      <c r="AU220" s="303">
        <f t="shared" si="85"/>
        <v>360</v>
      </c>
      <c r="AV220" s="329">
        <f t="shared" si="86"/>
        <v>7570.02</v>
      </c>
      <c r="AW220" s="297"/>
      <c r="AX220" s="297">
        <v>517.5</v>
      </c>
      <c r="AY220" s="301"/>
      <c r="AZ220" s="301"/>
      <c r="BA220" s="301"/>
      <c r="BB220" s="330"/>
      <c r="BC220" s="297">
        <v>10</v>
      </c>
      <c r="BD220" s="301"/>
      <c r="BE220" s="300">
        <f t="shared" si="79"/>
        <v>7052.52</v>
      </c>
      <c r="BF220" s="297">
        <f>VLOOKUP(E220,[6]工资发放表!$D$1:$X$65536,21,0)</f>
        <v>57.83</v>
      </c>
      <c r="BG220" s="337">
        <f t="shared" si="77"/>
        <v>6984.6900000000005</v>
      </c>
      <c r="BH220" s="300">
        <f>IFERROR(VLOOKUP('12部门提供工资附表主表'!E220,工时对!A:E,5,0),0)</f>
        <v>40.380000000000003</v>
      </c>
      <c r="BI220" s="336">
        <f>VLOOKUP(E220,金蝶!D:AC,26,0)</f>
        <v>0</v>
      </c>
      <c r="BJ220" s="281">
        <f>VLOOKUP(E220,金蝶!D:S,16,0)</f>
        <v>7570.02</v>
      </c>
      <c r="BK220" s="281">
        <f t="shared" si="88"/>
        <v>0</v>
      </c>
      <c r="BL220" s="281">
        <f>VLOOKUP(E220,金蝶!D:Z,23,0)</f>
        <v>6984.69</v>
      </c>
      <c r="BM220" s="281">
        <f t="shared" si="89"/>
        <v>0</v>
      </c>
      <c r="BN220" s="281">
        <f>VLOOKUP(E220,金蝶!D:Z,17,0)</f>
        <v>0</v>
      </c>
      <c r="BO220" s="339">
        <f t="shared" si="90"/>
        <v>0</v>
      </c>
      <c r="BP220" s="281">
        <f>VLOOKUP(E220,金蝶!D:Z,18,0)</f>
        <v>517.5</v>
      </c>
      <c r="BQ220" s="531">
        <f t="shared" si="91"/>
        <v>0</v>
      </c>
      <c r="BR220" s="281">
        <f>VLOOKUP(E220,金蝶!D:Z,19,0)</f>
        <v>0</v>
      </c>
      <c r="BS220" s="340">
        <f t="shared" si="92"/>
        <v>0</v>
      </c>
      <c r="BT220" s="281">
        <f>VLOOKUP(E220,金蝶!D:Z,20,0)</f>
        <v>10</v>
      </c>
      <c r="BU220" s="281">
        <f t="shared" si="93"/>
        <v>0</v>
      </c>
      <c r="BV220" s="281">
        <f>VLOOKUP(E220,金蝶!D:Z,21,0)</f>
        <v>57.83</v>
      </c>
      <c r="BW220" s="339">
        <f t="shared" si="94"/>
        <v>0</v>
      </c>
      <c r="BX220" s="768">
        <f>IFERROR(VLOOKUP(G220,无加班费!A:B,2,0),0)</f>
        <v>0</v>
      </c>
    </row>
    <row r="221" spans="1:76" hidden="1">
      <c r="A221" s="516" t="s">
        <v>1727</v>
      </c>
      <c r="B221" s="285">
        <f t="shared" si="81"/>
        <v>0</v>
      </c>
      <c r="C221" s="286" t="str">
        <f>VLOOKUP(E221,员工信息4!C:D,2,0)</f>
        <v>周雷</v>
      </c>
      <c r="D221" s="102" t="str">
        <f t="shared" si="96"/>
        <v>一致</v>
      </c>
      <c r="E221" s="288" t="str">
        <f>INDEX(员工信息4!C:C,MATCH('12部门提供工资附表主表'!I221,员工信息4!F:F,0))</f>
        <v>3065</v>
      </c>
      <c r="F221" s="289" t="str">
        <f>IFERROR(VLOOKUP('12部门提供工资附表主表'!E221,员工信息4!C:G,5,0),"")</f>
        <v>接插件车间</v>
      </c>
      <c r="G221" s="152" t="s">
        <v>1793</v>
      </c>
      <c r="H221" s="288" t="s">
        <v>1794</v>
      </c>
      <c r="I221" s="500" t="str">
        <f t="shared" si="87"/>
        <v>周雷361</v>
      </c>
      <c r="J221" s="322" t="s">
        <v>757</v>
      </c>
      <c r="K221" s="301"/>
      <c r="L221" s="301"/>
      <c r="M221" s="302">
        <v>41.5</v>
      </c>
      <c r="N221" s="302"/>
      <c r="O221" s="302"/>
      <c r="P221" s="302">
        <f>55+128.233734939759</f>
        <v>183.23373493975899</v>
      </c>
      <c r="Q221" s="303">
        <f t="shared" si="76"/>
        <v>7604.199999999998</v>
      </c>
      <c r="R221" s="302"/>
      <c r="S221" s="316">
        <f t="shared" si="75"/>
        <v>7604.199999999998</v>
      </c>
      <c r="T221" s="301"/>
      <c r="U221" s="313">
        <f t="shared" si="82"/>
        <v>0</v>
      </c>
      <c r="V221" s="313"/>
      <c r="W221" s="301"/>
      <c r="X221" s="301"/>
      <c r="Y221" s="314">
        <f t="shared" si="80"/>
        <v>7604.199999999998</v>
      </c>
      <c r="Z221" s="314"/>
      <c r="AA221" s="301"/>
      <c r="AB221" s="301"/>
      <c r="AC221" s="325">
        <f t="shared" si="83"/>
        <v>0</v>
      </c>
      <c r="AD221" s="302">
        <v>140</v>
      </c>
      <c r="AE221" s="302"/>
      <c r="AF221" s="302">
        <v>500</v>
      </c>
      <c r="AG221" s="302"/>
      <c r="AH221" s="302"/>
      <c r="AI221" s="302"/>
      <c r="AJ221" s="302"/>
      <c r="AK221" s="302">
        <v>300</v>
      </c>
      <c r="AL221" s="302"/>
      <c r="AM221" s="302">
        <v>200</v>
      </c>
      <c r="AN221" s="302"/>
      <c r="AO221" s="302"/>
      <c r="AP221" s="302"/>
      <c r="AQ221" s="302"/>
      <c r="AR221" s="302"/>
      <c r="AS221" s="299"/>
      <c r="AT221" s="299">
        <f t="shared" si="84"/>
        <v>0</v>
      </c>
      <c r="AU221" s="303">
        <f t="shared" si="85"/>
        <v>1140</v>
      </c>
      <c r="AV221" s="329">
        <f t="shared" si="86"/>
        <v>8744.1999999999971</v>
      </c>
      <c r="AW221" s="297"/>
      <c r="AX221" s="297">
        <v>517.5</v>
      </c>
      <c r="AY221" s="301"/>
      <c r="AZ221" s="301"/>
      <c r="BA221" s="301"/>
      <c r="BB221" s="330"/>
      <c r="BC221" s="297">
        <v>10</v>
      </c>
      <c r="BD221" s="301"/>
      <c r="BE221" s="300">
        <f t="shared" si="79"/>
        <v>8226.6999999999971</v>
      </c>
      <c r="BF221" s="297">
        <f>VLOOKUP(E221,[6]工资发放表!$D$1:$X$65536,21,0)</f>
        <v>96.8</v>
      </c>
      <c r="BG221" s="337">
        <f t="shared" si="77"/>
        <v>8119.8999999999969</v>
      </c>
      <c r="BH221" s="300">
        <f>IFERROR(VLOOKUP('12部门提供工资附表主表'!E221,工时对!A:E,5,0),0)</f>
        <v>41.5</v>
      </c>
      <c r="BI221" s="336">
        <f>VLOOKUP(E221,金蝶!D:AC,26,0)</f>
        <v>0</v>
      </c>
      <c r="BJ221" s="281">
        <f>VLOOKUP(E221,金蝶!D:S,16,0)</f>
        <v>8744.2000000000007</v>
      </c>
      <c r="BK221" s="281">
        <f t="shared" si="88"/>
        <v>0</v>
      </c>
      <c r="BL221" s="281">
        <f>VLOOKUP(E221,金蝶!D:Z,23,0)</f>
        <v>8119.9</v>
      </c>
      <c r="BM221" s="281">
        <f t="shared" si="89"/>
        <v>0</v>
      </c>
      <c r="BN221" s="281">
        <f>VLOOKUP(E221,金蝶!D:Z,17,0)</f>
        <v>0</v>
      </c>
      <c r="BO221" s="339">
        <f t="shared" si="90"/>
        <v>0</v>
      </c>
      <c r="BP221" s="281">
        <f>VLOOKUP(E221,金蝶!D:Z,18,0)</f>
        <v>517.5</v>
      </c>
      <c r="BQ221" s="531">
        <f t="shared" si="91"/>
        <v>0</v>
      </c>
      <c r="BR221" s="281">
        <f>VLOOKUP(E221,金蝶!D:Z,19,0)</f>
        <v>0</v>
      </c>
      <c r="BS221" s="340">
        <f t="shared" si="92"/>
        <v>0</v>
      </c>
      <c r="BT221" s="281">
        <f>VLOOKUP(E221,金蝶!D:Z,20,0)</f>
        <v>10</v>
      </c>
      <c r="BU221" s="281">
        <f t="shared" si="93"/>
        <v>0</v>
      </c>
      <c r="BV221" s="281">
        <f>VLOOKUP(E221,金蝶!D:Z,21,0)</f>
        <v>96.8</v>
      </c>
      <c r="BW221" s="339">
        <f t="shared" si="94"/>
        <v>0</v>
      </c>
      <c r="BX221" s="768">
        <f>IFERROR(VLOOKUP(G221,无加班费!A:B,2,0),0)</f>
        <v>0</v>
      </c>
    </row>
    <row r="222" spans="1:76" hidden="1">
      <c r="A222" s="516" t="s">
        <v>2242</v>
      </c>
      <c r="B222" s="285">
        <f t="shared" si="81"/>
        <v>0</v>
      </c>
      <c r="C222" s="286" t="str">
        <f>VLOOKUP(E222,员工信息4!C:D,2,0)</f>
        <v>胡文文</v>
      </c>
      <c r="D222" s="102" t="str">
        <f t="shared" si="96"/>
        <v>一致</v>
      </c>
      <c r="E222" s="288" t="str">
        <f>INDEX(员工信息4!C:C,MATCH('12部门提供工资附表主表'!I222,员工信息4!F:F,0))</f>
        <v>3072</v>
      </c>
      <c r="F222" s="289" t="str">
        <f>IFERROR(VLOOKUP('12部门提供工资附表主表'!E222,员工信息4!C:G,5,0),"")</f>
        <v>接插件车间</v>
      </c>
      <c r="G222" s="152" t="s">
        <v>816</v>
      </c>
      <c r="H222" s="288" t="s">
        <v>817</v>
      </c>
      <c r="I222" s="500" t="str">
        <f t="shared" si="87"/>
        <v>胡文文46</v>
      </c>
      <c r="J222" s="322" t="s">
        <v>757</v>
      </c>
      <c r="K222" s="301"/>
      <c r="L222" s="301"/>
      <c r="M222" s="302">
        <v>44.13</v>
      </c>
      <c r="N222" s="302"/>
      <c r="O222" s="302"/>
      <c r="P222" s="302">
        <v>199.01994108316299</v>
      </c>
      <c r="Q222" s="303">
        <f t="shared" si="76"/>
        <v>8782.7499999999836</v>
      </c>
      <c r="R222" s="302"/>
      <c r="S222" s="316">
        <f t="shared" si="75"/>
        <v>8782.7499999999836</v>
      </c>
      <c r="T222" s="301"/>
      <c r="U222" s="313">
        <f t="shared" si="82"/>
        <v>0</v>
      </c>
      <c r="V222" s="313"/>
      <c r="W222" s="301"/>
      <c r="X222" s="301"/>
      <c r="Y222" s="314">
        <f t="shared" si="80"/>
        <v>8782.7499999999836</v>
      </c>
      <c r="Z222" s="314"/>
      <c r="AA222" s="301"/>
      <c r="AB222" s="301"/>
      <c r="AC222" s="325">
        <f t="shared" si="83"/>
        <v>0</v>
      </c>
      <c r="AD222" s="302">
        <v>140</v>
      </c>
      <c r="AE222" s="302"/>
      <c r="AF222" s="302"/>
      <c r="AG222" s="302"/>
      <c r="AH222" s="302"/>
      <c r="AI222" s="302"/>
      <c r="AJ222" s="302"/>
      <c r="AK222" s="302"/>
      <c r="AL222" s="302"/>
      <c r="AM222" s="302">
        <v>200</v>
      </c>
      <c r="AN222" s="302"/>
      <c r="AO222" s="302"/>
      <c r="AP222" s="302"/>
      <c r="AQ222" s="302"/>
      <c r="AR222" s="302"/>
      <c r="AS222" s="299"/>
      <c r="AT222" s="299">
        <f t="shared" si="84"/>
        <v>0</v>
      </c>
      <c r="AU222" s="303">
        <f t="shared" si="85"/>
        <v>340</v>
      </c>
      <c r="AV222" s="329">
        <f t="shared" si="86"/>
        <v>9122.7499999999836</v>
      </c>
      <c r="AW222" s="297"/>
      <c r="AX222" s="297">
        <v>517.5</v>
      </c>
      <c r="AY222" s="301"/>
      <c r="AZ222" s="301"/>
      <c r="BA222" s="301"/>
      <c r="BB222" s="330"/>
      <c r="BC222" s="297"/>
      <c r="BD222" s="301"/>
      <c r="BE222" s="300">
        <f t="shared" si="79"/>
        <v>8605.2499999999836</v>
      </c>
      <c r="BF222" s="297">
        <f>VLOOKUP(E222,[6]工资发放表!$D$1:$X$65536,21,0)</f>
        <v>33.18</v>
      </c>
      <c r="BG222" s="337">
        <f t="shared" si="77"/>
        <v>8572.0699999999833</v>
      </c>
      <c r="BH222" s="300">
        <f>IFERROR(VLOOKUP('12部门提供工资附表主表'!E222,工时对!A:E,5,0),0)</f>
        <v>44.13</v>
      </c>
      <c r="BI222" s="336">
        <f>VLOOKUP(E222,金蝶!D:AC,26,0)</f>
        <v>-1.6370904631912708E-11</v>
      </c>
      <c r="BJ222" s="281">
        <f>VLOOKUP(E222,金蝶!D:S,16,0)</f>
        <v>9122.75</v>
      </c>
      <c r="BK222" s="281">
        <f t="shared" si="88"/>
        <v>-1.6370904631912708E-11</v>
      </c>
      <c r="BL222" s="281">
        <f>VLOOKUP(E222,金蝶!D:Z,23,0)</f>
        <v>8572.07</v>
      </c>
      <c r="BM222" s="281">
        <f t="shared" si="89"/>
        <v>-1.6370904631912708E-11</v>
      </c>
      <c r="BN222" s="281">
        <f>VLOOKUP(E222,金蝶!D:Z,17,0)</f>
        <v>0</v>
      </c>
      <c r="BO222" s="339">
        <f t="shared" si="90"/>
        <v>0</v>
      </c>
      <c r="BP222" s="281">
        <f>VLOOKUP(E222,金蝶!D:Z,18,0)</f>
        <v>517.5</v>
      </c>
      <c r="BQ222" s="531">
        <f t="shared" si="91"/>
        <v>0</v>
      </c>
      <c r="BR222" s="281">
        <f>VLOOKUP(E222,金蝶!D:Z,19,0)</f>
        <v>0</v>
      </c>
      <c r="BS222" s="340">
        <f t="shared" si="92"/>
        <v>0</v>
      </c>
      <c r="BT222" s="281">
        <f>VLOOKUP(E222,金蝶!D:Z,20,0)</f>
        <v>0</v>
      </c>
      <c r="BU222" s="281">
        <f t="shared" si="93"/>
        <v>0</v>
      </c>
      <c r="BV222" s="281">
        <f>VLOOKUP(E222,金蝶!D:Z,21,0)</f>
        <v>33.18</v>
      </c>
      <c r="BW222" s="339">
        <f t="shared" si="94"/>
        <v>0</v>
      </c>
      <c r="BX222" s="768">
        <f>IFERROR(VLOOKUP(G222,无加班费!A:B,2,0),0)</f>
        <v>0</v>
      </c>
    </row>
    <row r="223" spans="1:76" hidden="1">
      <c r="A223" s="516" t="s">
        <v>767</v>
      </c>
      <c r="B223" s="285">
        <f t="shared" si="81"/>
        <v>0</v>
      </c>
      <c r="C223" s="286" t="str">
        <f>VLOOKUP(E223,员工信息4!C:D,2,0)</f>
        <v>陈兆信</v>
      </c>
      <c r="D223" s="102" t="str">
        <f t="shared" si="96"/>
        <v>一致</v>
      </c>
      <c r="E223" s="288" t="str">
        <f>INDEX(员工信息4!C:C,MATCH('12部门提供工资附表主表'!I223,员工信息4!F:F,0))</f>
        <v>3073</v>
      </c>
      <c r="F223" s="289" t="str">
        <f>IFERROR(VLOOKUP('12部门提供工资附表主表'!E223,员工信息4!C:G,5,0),"")</f>
        <v>接插件车间</v>
      </c>
      <c r="G223" s="152" t="s">
        <v>821</v>
      </c>
      <c r="H223" s="288" t="s">
        <v>822</v>
      </c>
      <c r="I223" s="500" t="str">
        <f t="shared" si="87"/>
        <v>陈兆信590</v>
      </c>
      <c r="J223" s="322" t="s">
        <v>757</v>
      </c>
      <c r="K223" s="301"/>
      <c r="L223" s="301"/>
      <c r="M223" s="302">
        <v>41.25</v>
      </c>
      <c r="N223" s="302"/>
      <c r="O223" s="302"/>
      <c r="P223" s="302">
        <v>197</v>
      </c>
      <c r="Q223" s="303">
        <f t="shared" si="76"/>
        <v>8126.25</v>
      </c>
      <c r="R223" s="302"/>
      <c r="S223" s="316">
        <f t="shared" si="75"/>
        <v>8126.25</v>
      </c>
      <c r="T223" s="301"/>
      <c r="U223" s="313">
        <f t="shared" si="82"/>
        <v>0</v>
      </c>
      <c r="V223" s="313"/>
      <c r="W223" s="301"/>
      <c r="X223" s="301"/>
      <c r="Y223" s="314">
        <f t="shared" si="80"/>
        <v>8126.25</v>
      </c>
      <c r="Z223" s="314"/>
      <c r="AA223" s="301"/>
      <c r="AB223" s="301"/>
      <c r="AC223" s="325">
        <f t="shared" si="83"/>
        <v>0</v>
      </c>
      <c r="AD223" s="302">
        <v>140</v>
      </c>
      <c r="AE223" s="302"/>
      <c r="AF223" s="302"/>
      <c r="AG223" s="302"/>
      <c r="AH223" s="302"/>
      <c r="AI223" s="302"/>
      <c r="AJ223" s="302"/>
      <c r="AK223" s="302"/>
      <c r="AL223" s="302"/>
      <c r="AM223" s="302">
        <v>0</v>
      </c>
      <c r="AN223" s="302"/>
      <c r="AO223" s="302"/>
      <c r="AP223" s="302"/>
      <c r="AQ223" s="302"/>
      <c r="AR223" s="302"/>
      <c r="AS223" s="299"/>
      <c r="AT223" s="299">
        <f t="shared" si="84"/>
        <v>0</v>
      </c>
      <c r="AU223" s="303">
        <f t="shared" si="85"/>
        <v>140</v>
      </c>
      <c r="AV223" s="329">
        <f t="shared" si="86"/>
        <v>8266.25</v>
      </c>
      <c r="AW223" s="297"/>
      <c r="AX223" s="297">
        <v>517.5</v>
      </c>
      <c r="AY223" s="301"/>
      <c r="AZ223" s="301"/>
      <c r="BA223" s="301"/>
      <c r="BB223" s="330"/>
      <c r="BC223" s="297">
        <v>10</v>
      </c>
      <c r="BD223" s="301"/>
      <c r="BE223" s="300">
        <f t="shared" si="79"/>
        <v>7748.75</v>
      </c>
      <c r="BF223" s="297">
        <f>VLOOKUP(E223,[6]工资发放表!$D$1:$X$65536,21,0)</f>
        <v>0</v>
      </c>
      <c r="BG223" s="337">
        <f t="shared" si="77"/>
        <v>7738.75</v>
      </c>
      <c r="BH223" s="300">
        <f>IFERROR(VLOOKUP('12部门提供工资附表主表'!E223,工时对!A:E,5,0),0)</f>
        <v>41.25</v>
      </c>
      <c r="BI223" s="336">
        <f>VLOOKUP(E223,金蝶!D:AC,26,0)</f>
        <v>0</v>
      </c>
      <c r="BJ223" s="281">
        <f>VLOOKUP(E223,金蝶!D:S,16,0)</f>
        <v>8266.25</v>
      </c>
      <c r="BK223" s="281">
        <f t="shared" si="88"/>
        <v>0</v>
      </c>
      <c r="BL223" s="281">
        <f>VLOOKUP(E223,金蝶!D:Z,23,0)</f>
        <v>7738.75</v>
      </c>
      <c r="BM223" s="281">
        <f t="shared" si="89"/>
        <v>0</v>
      </c>
      <c r="BN223" s="281">
        <f>VLOOKUP(E223,金蝶!D:Z,17,0)</f>
        <v>0</v>
      </c>
      <c r="BO223" s="339">
        <f t="shared" si="90"/>
        <v>0</v>
      </c>
      <c r="BP223" s="281">
        <f>VLOOKUP(E223,金蝶!D:Z,18,0)</f>
        <v>517.5</v>
      </c>
      <c r="BQ223" s="531">
        <f t="shared" si="91"/>
        <v>0</v>
      </c>
      <c r="BR223" s="281">
        <f>VLOOKUP(E223,金蝶!D:Z,19,0)</f>
        <v>0</v>
      </c>
      <c r="BS223" s="340">
        <f t="shared" si="92"/>
        <v>0</v>
      </c>
      <c r="BT223" s="281">
        <f>VLOOKUP(E223,金蝶!D:Z,20,0)</f>
        <v>10</v>
      </c>
      <c r="BU223" s="281">
        <f t="shared" si="93"/>
        <v>0</v>
      </c>
      <c r="BV223" s="281">
        <f>VLOOKUP(E223,金蝶!D:Z,21,0)</f>
        <v>0</v>
      </c>
      <c r="BW223" s="339">
        <f t="shared" si="94"/>
        <v>0</v>
      </c>
      <c r="BX223" s="768">
        <f>IFERROR(VLOOKUP(G223,无加班费!A:B,2,0),0)</f>
        <v>0</v>
      </c>
    </row>
    <row r="224" spans="1:76" hidden="1">
      <c r="A224" s="516" t="s">
        <v>1974</v>
      </c>
      <c r="B224" s="285">
        <f t="shared" si="81"/>
        <v>0</v>
      </c>
      <c r="C224" s="286" t="str">
        <f>VLOOKUP(E224,员工信息4!C:D,2,0)</f>
        <v>许松</v>
      </c>
      <c r="D224" s="102" t="str">
        <f t="shared" si="96"/>
        <v>一致</v>
      </c>
      <c r="E224" s="288" t="str">
        <f>INDEX(员工信息4!C:C,MATCH('12部门提供工资附表主表'!I224,员工信息4!F:F,0))</f>
        <v>3077</v>
      </c>
      <c r="F224" s="289" t="str">
        <f>IFERROR(VLOOKUP('12部门提供工资附表主表'!E224,员工信息4!C:G,5,0),"")</f>
        <v>接插件车间</v>
      </c>
      <c r="G224" s="152" t="s">
        <v>826</v>
      </c>
      <c r="H224" s="288" t="s">
        <v>827</v>
      </c>
      <c r="I224" s="500" t="str">
        <f t="shared" si="87"/>
        <v>许松186</v>
      </c>
      <c r="J224" s="322" t="s">
        <v>757</v>
      </c>
      <c r="K224" s="301"/>
      <c r="L224" s="301"/>
      <c r="M224" s="302">
        <v>45.63</v>
      </c>
      <c r="N224" s="302"/>
      <c r="O224" s="302"/>
      <c r="P224" s="302">
        <v>210</v>
      </c>
      <c r="Q224" s="303">
        <f t="shared" si="76"/>
        <v>9582.3000000000011</v>
      </c>
      <c r="R224" s="302"/>
      <c r="S224" s="316">
        <f t="shared" ref="S224:S286" si="97">Q224+R224</f>
        <v>9582.3000000000011</v>
      </c>
      <c r="T224" s="301"/>
      <c r="U224" s="313">
        <f t="shared" si="82"/>
        <v>0</v>
      </c>
      <c r="V224" s="313"/>
      <c r="W224" s="301"/>
      <c r="X224" s="301"/>
      <c r="Y224" s="314">
        <f t="shared" si="80"/>
        <v>9582.3000000000011</v>
      </c>
      <c r="Z224" s="314"/>
      <c r="AA224" s="301"/>
      <c r="AB224" s="301"/>
      <c r="AC224" s="325">
        <f t="shared" si="83"/>
        <v>0</v>
      </c>
      <c r="AD224" s="302">
        <v>140</v>
      </c>
      <c r="AE224" s="302"/>
      <c r="AF224" s="302"/>
      <c r="AG224" s="302"/>
      <c r="AH224" s="302"/>
      <c r="AI224" s="302"/>
      <c r="AJ224" s="302"/>
      <c r="AK224" s="302"/>
      <c r="AL224" s="302"/>
      <c r="AM224" s="302">
        <v>200</v>
      </c>
      <c r="AN224" s="302"/>
      <c r="AO224" s="302"/>
      <c r="AP224" s="302">
        <v>5</v>
      </c>
      <c r="AQ224" s="302"/>
      <c r="AR224" s="302"/>
      <c r="AS224" s="299"/>
      <c r="AT224" s="299">
        <f t="shared" si="84"/>
        <v>5</v>
      </c>
      <c r="AU224" s="303">
        <f t="shared" si="85"/>
        <v>340</v>
      </c>
      <c r="AV224" s="329">
        <f t="shared" si="86"/>
        <v>9917.3000000000011</v>
      </c>
      <c r="AW224" s="297"/>
      <c r="AX224" s="297">
        <v>517.5</v>
      </c>
      <c r="AY224" s="301"/>
      <c r="AZ224" s="301"/>
      <c r="BA224" s="301"/>
      <c r="BB224" s="330"/>
      <c r="BC224" s="297">
        <v>10</v>
      </c>
      <c r="BD224" s="301"/>
      <c r="BE224" s="300">
        <f t="shared" si="79"/>
        <v>9399.8000000000011</v>
      </c>
      <c r="BF224" s="297">
        <f>VLOOKUP(E224,[6]工资发放表!$D$1:$X$65536,21,0)</f>
        <v>132</v>
      </c>
      <c r="BG224" s="337">
        <f t="shared" si="77"/>
        <v>9257.8000000000011</v>
      </c>
      <c r="BH224" s="300">
        <f>IFERROR(VLOOKUP('12部门提供工资附表主表'!E224,工时对!A:E,5,0),0)</f>
        <v>45.63</v>
      </c>
      <c r="BI224" s="336">
        <f>VLOOKUP(E224,金蝶!D:AC,26,0)</f>
        <v>0</v>
      </c>
      <c r="BJ224" s="281">
        <f>VLOOKUP(E224,金蝶!D:S,16,0)</f>
        <v>9917.2999999999993</v>
      </c>
      <c r="BK224" s="281">
        <f t="shared" si="88"/>
        <v>0</v>
      </c>
      <c r="BL224" s="281">
        <f>VLOOKUP(E224,金蝶!D:Z,23,0)</f>
        <v>9257.7999999999993</v>
      </c>
      <c r="BM224" s="281">
        <f t="shared" si="89"/>
        <v>0</v>
      </c>
      <c r="BN224" s="281">
        <f>VLOOKUP(E224,金蝶!D:Z,17,0)</f>
        <v>0</v>
      </c>
      <c r="BO224" s="339">
        <f t="shared" si="90"/>
        <v>0</v>
      </c>
      <c r="BP224" s="281">
        <f>VLOOKUP(E224,金蝶!D:Z,18,0)</f>
        <v>517.5</v>
      </c>
      <c r="BQ224" s="531">
        <f t="shared" si="91"/>
        <v>0</v>
      </c>
      <c r="BR224" s="281">
        <f>VLOOKUP(E224,金蝶!D:Z,19,0)</f>
        <v>0</v>
      </c>
      <c r="BS224" s="340">
        <f t="shared" si="92"/>
        <v>0</v>
      </c>
      <c r="BT224" s="281">
        <f>VLOOKUP(E224,金蝶!D:Z,20,0)</f>
        <v>10</v>
      </c>
      <c r="BU224" s="281">
        <f t="shared" si="93"/>
        <v>0</v>
      </c>
      <c r="BV224" s="281">
        <f>VLOOKUP(E224,金蝶!D:Z,21,0)</f>
        <v>132</v>
      </c>
      <c r="BW224" s="339">
        <f t="shared" si="94"/>
        <v>0</v>
      </c>
      <c r="BX224" s="768">
        <f>IFERROR(VLOOKUP(G224,无加班费!A:B,2,0),0)</f>
        <v>0</v>
      </c>
    </row>
    <row r="225" spans="1:76" hidden="1">
      <c r="A225" s="516" t="s">
        <v>1918</v>
      </c>
      <c r="B225" s="285">
        <f t="shared" si="81"/>
        <v>0</v>
      </c>
      <c r="C225" s="286" t="str">
        <f>VLOOKUP(E225,员工信息4!C:D,2,0)</f>
        <v>时应根</v>
      </c>
      <c r="D225" s="102" t="str">
        <f t="shared" si="96"/>
        <v>一致</v>
      </c>
      <c r="E225" s="288" t="str">
        <f>INDEX(员工信息4!C:C,MATCH('12部门提供工资附表主表'!I225,员工信息4!F:F,0))</f>
        <v>3078</v>
      </c>
      <c r="F225" s="289" t="str">
        <f>IFERROR(VLOOKUP('12部门提供工资附表主表'!E225,员工信息4!C:G,5,0),"")</f>
        <v>接插件车间</v>
      </c>
      <c r="G225" s="152" t="s">
        <v>831</v>
      </c>
      <c r="H225" s="288" t="s">
        <v>832</v>
      </c>
      <c r="I225" s="500" t="str">
        <f t="shared" si="87"/>
        <v>时应根591</v>
      </c>
      <c r="J225" s="322" t="s">
        <v>757</v>
      </c>
      <c r="K225" s="301"/>
      <c r="L225" s="301"/>
      <c r="M225" s="302">
        <v>40.630000000000003</v>
      </c>
      <c r="N225" s="302"/>
      <c r="O225" s="302"/>
      <c r="P225" s="302">
        <v>116.190007383707</v>
      </c>
      <c r="Q225" s="303">
        <f t="shared" si="76"/>
        <v>4720.8000000000156</v>
      </c>
      <c r="R225" s="302"/>
      <c r="S225" s="316">
        <f t="shared" si="97"/>
        <v>4720.8000000000156</v>
      </c>
      <c r="T225" s="301"/>
      <c r="U225" s="313">
        <f t="shared" si="82"/>
        <v>0</v>
      </c>
      <c r="V225" s="313"/>
      <c r="W225" s="301"/>
      <c r="X225" s="301"/>
      <c r="Y225" s="314">
        <f t="shared" si="80"/>
        <v>4720.8000000000156</v>
      </c>
      <c r="Z225" s="314"/>
      <c r="AA225" s="301"/>
      <c r="AB225" s="301"/>
      <c r="AC225" s="325">
        <f t="shared" si="83"/>
        <v>0</v>
      </c>
      <c r="AD225" s="302">
        <v>140</v>
      </c>
      <c r="AE225" s="302"/>
      <c r="AF225" s="302"/>
      <c r="AG225" s="302"/>
      <c r="AH225" s="302"/>
      <c r="AI225" s="302"/>
      <c r="AJ225" s="302"/>
      <c r="AK225" s="302"/>
      <c r="AL225" s="302"/>
      <c r="AM225" s="302">
        <v>200</v>
      </c>
      <c r="AN225" s="302"/>
      <c r="AO225" s="302"/>
      <c r="AP225" s="302">
        <v>14</v>
      </c>
      <c r="AQ225" s="302"/>
      <c r="AR225" s="302"/>
      <c r="AS225" s="299"/>
      <c r="AT225" s="299">
        <f t="shared" si="84"/>
        <v>14</v>
      </c>
      <c r="AU225" s="303">
        <f t="shared" si="85"/>
        <v>340</v>
      </c>
      <c r="AV225" s="329">
        <f t="shared" si="86"/>
        <v>5046.8000000000156</v>
      </c>
      <c r="AW225" s="297"/>
      <c r="AX225" s="297">
        <v>517.5</v>
      </c>
      <c r="AY225" s="301"/>
      <c r="AZ225" s="301"/>
      <c r="BA225" s="301"/>
      <c r="BB225" s="330"/>
      <c r="BC225" s="297"/>
      <c r="BD225" s="301"/>
      <c r="BE225" s="300">
        <f t="shared" si="79"/>
        <v>4529.3000000000156</v>
      </c>
      <c r="BF225" s="297">
        <f>VLOOKUP(E225,[6]工资发放表!$D$1:$X$65536,21,0)</f>
        <v>0</v>
      </c>
      <c r="BG225" s="337">
        <f t="shared" si="77"/>
        <v>4529.3000000000156</v>
      </c>
      <c r="BH225" s="300">
        <f>IFERROR(VLOOKUP('12部门提供工资附表主表'!E225,工时对!A:E,5,0),0)</f>
        <v>40.630000000000003</v>
      </c>
      <c r="BI225" s="336">
        <f>VLOOKUP(E225,金蝶!D:AC,26,0)</f>
        <v>1.546140993013978E-11</v>
      </c>
      <c r="BJ225" s="281">
        <f>VLOOKUP(E225,金蝶!D:S,16,0)</f>
        <v>5046.8</v>
      </c>
      <c r="BK225" s="281">
        <f t="shared" si="88"/>
        <v>1.546140993013978E-11</v>
      </c>
      <c r="BL225" s="281">
        <f>VLOOKUP(E225,金蝶!D:Z,23,0)</f>
        <v>4529.3</v>
      </c>
      <c r="BM225" s="281">
        <f t="shared" si="89"/>
        <v>1.546140993013978E-11</v>
      </c>
      <c r="BN225" s="281">
        <f>VLOOKUP(E225,金蝶!D:Z,17,0)</f>
        <v>0</v>
      </c>
      <c r="BO225" s="339">
        <f t="shared" si="90"/>
        <v>0</v>
      </c>
      <c r="BP225" s="281">
        <f>VLOOKUP(E225,金蝶!D:Z,18,0)</f>
        <v>517.5</v>
      </c>
      <c r="BQ225" s="531">
        <f t="shared" si="91"/>
        <v>0</v>
      </c>
      <c r="BR225" s="281">
        <f>VLOOKUP(E225,金蝶!D:Z,19,0)</f>
        <v>0</v>
      </c>
      <c r="BS225" s="340">
        <f t="shared" si="92"/>
        <v>0</v>
      </c>
      <c r="BT225" s="281">
        <f>VLOOKUP(E225,金蝶!D:Z,20,0)</f>
        <v>0</v>
      </c>
      <c r="BU225" s="281">
        <f t="shared" si="93"/>
        <v>0</v>
      </c>
      <c r="BV225" s="281">
        <f>VLOOKUP(E225,金蝶!D:Z,21,0)</f>
        <v>0</v>
      </c>
      <c r="BW225" s="339">
        <f t="shared" si="94"/>
        <v>0</v>
      </c>
      <c r="BX225" s="768">
        <f>IFERROR(VLOOKUP(G225,无加班费!A:B,2,0),0)</f>
        <v>0</v>
      </c>
    </row>
    <row r="226" spans="1:76" hidden="1">
      <c r="A226" s="516" t="s">
        <v>465</v>
      </c>
      <c r="B226" s="285">
        <f t="shared" si="81"/>
        <v>0</v>
      </c>
      <c r="C226" s="286" t="str">
        <f>VLOOKUP(E226,员工信息4!C:D,2,0)</f>
        <v>钱树娟</v>
      </c>
      <c r="D226" s="102" t="str">
        <f t="shared" si="96"/>
        <v>一致</v>
      </c>
      <c r="E226" s="288" t="str">
        <f>INDEX(员工信息4!C:C,MATCH('12部门提供工资附表主表'!I226,员工信息4!F:F,0))</f>
        <v>3095</v>
      </c>
      <c r="F226" s="289" t="str">
        <f>IFERROR(VLOOKUP('12部门提供工资附表主表'!E226,员工信息4!C:G,5,0),"")</f>
        <v>接插件车间</v>
      </c>
      <c r="G226" s="152" t="s">
        <v>836</v>
      </c>
      <c r="H226" s="288" t="s">
        <v>837</v>
      </c>
      <c r="I226" s="500" t="str">
        <f t="shared" si="87"/>
        <v>钱树娟239</v>
      </c>
      <c r="J226" s="322" t="s">
        <v>757</v>
      </c>
      <c r="K226" s="301"/>
      <c r="L226" s="301"/>
      <c r="M226" s="302">
        <v>41.63</v>
      </c>
      <c r="N226" s="302"/>
      <c r="O226" s="302"/>
      <c r="P226" s="302">
        <v>180.149891904876</v>
      </c>
      <c r="Q226" s="303">
        <f t="shared" si="76"/>
        <v>7499.6399999999885</v>
      </c>
      <c r="R226" s="302"/>
      <c r="S226" s="316">
        <f t="shared" si="97"/>
        <v>7499.6399999999885</v>
      </c>
      <c r="T226" s="301"/>
      <c r="U226" s="313">
        <f t="shared" si="82"/>
        <v>0</v>
      </c>
      <c r="V226" s="313"/>
      <c r="W226" s="301"/>
      <c r="X226" s="301"/>
      <c r="Y226" s="314">
        <f t="shared" si="80"/>
        <v>7499.6399999999885</v>
      </c>
      <c r="Z226" s="314"/>
      <c r="AA226" s="301"/>
      <c r="AB226" s="301"/>
      <c r="AC226" s="325">
        <f t="shared" si="83"/>
        <v>0</v>
      </c>
      <c r="AD226" s="302">
        <v>100</v>
      </c>
      <c r="AE226" s="302"/>
      <c r="AF226" s="302"/>
      <c r="AG226" s="302"/>
      <c r="AH226" s="302"/>
      <c r="AI226" s="302"/>
      <c r="AJ226" s="302"/>
      <c r="AK226" s="302"/>
      <c r="AL226" s="302"/>
      <c r="AM226" s="302">
        <v>200</v>
      </c>
      <c r="AN226" s="302"/>
      <c r="AO226" s="302"/>
      <c r="AP226" s="302"/>
      <c r="AQ226" s="302"/>
      <c r="AR226" s="302"/>
      <c r="AS226" s="299"/>
      <c r="AT226" s="299">
        <f t="shared" si="84"/>
        <v>0</v>
      </c>
      <c r="AU226" s="303">
        <f t="shared" si="85"/>
        <v>300</v>
      </c>
      <c r="AV226" s="329">
        <f t="shared" si="86"/>
        <v>7799.6399999999885</v>
      </c>
      <c r="AW226" s="297"/>
      <c r="AX226" s="297">
        <v>517.5</v>
      </c>
      <c r="AY226" s="301"/>
      <c r="AZ226" s="301"/>
      <c r="BA226" s="301"/>
      <c r="BB226" s="330"/>
      <c r="BC226" s="297">
        <v>10</v>
      </c>
      <c r="BD226" s="301"/>
      <c r="BE226" s="300">
        <f t="shared" si="79"/>
        <v>7282.1399999999885</v>
      </c>
      <c r="BF226" s="297">
        <f>VLOOKUP(E226,[6]工资发放表!$D$1:$X$65536,21,0)</f>
        <v>0</v>
      </c>
      <c r="BG226" s="337">
        <f t="shared" si="77"/>
        <v>7272.1399999999885</v>
      </c>
      <c r="BH226" s="300">
        <f>IFERROR(VLOOKUP('12部门提供工资附表主表'!E226,工时对!A:E,5,0),0)</f>
        <v>41.63</v>
      </c>
      <c r="BI226" s="336">
        <f>VLOOKUP(E226,金蝶!D:AC,26,0)</f>
        <v>-1.1823431123048067E-11</v>
      </c>
      <c r="BJ226" s="281">
        <f>VLOOKUP(E226,金蝶!D:S,16,0)</f>
        <v>7799.64</v>
      </c>
      <c r="BK226" s="281">
        <f t="shared" si="88"/>
        <v>-1.1823431123048067E-11</v>
      </c>
      <c r="BL226" s="281">
        <f>VLOOKUP(E226,金蝶!D:Z,23,0)</f>
        <v>7272.14</v>
      </c>
      <c r="BM226" s="281">
        <f t="shared" si="89"/>
        <v>-1.1823431123048067E-11</v>
      </c>
      <c r="BN226" s="281">
        <f>VLOOKUP(E226,金蝶!D:Z,17,0)</f>
        <v>0</v>
      </c>
      <c r="BO226" s="339">
        <f t="shared" si="90"/>
        <v>0</v>
      </c>
      <c r="BP226" s="281">
        <f>VLOOKUP(E226,金蝶!D:Z,18,0)</f>
        <v>517.5</v>
      </c>
      <c r="BQ226" s="531">
        <f t="shared" si="91"/>
        <v>0</v>
      </c>
      <c r="BR226" s="281">
        <f>VLOOKUP(E226,金蝶!D:Z,19,0)</f>
        <v>0</v>
      </c>
      <c r="BS226" s="340">
        <f t="shared" si="92"/>
        <v>0</v>
      </c>
      <c r="BT226" s="281">
        <f>VLOOKUP(E226,金蝶!D:Z,20,0)</f>
        <v>10</v>
      </c>
      <c r="BU226" s="281">
        <f t="shared" si="93"/>
        <v>0</v>
      </c>
      <c r="BV226" s="281">
        <f>VLOOKUP(E226,金蝶!D:Z,21,0)</f>
        <v>0</v>
      </c>
      <c r="BW226" s="339">
        <f t="shared" si="94"/>
        <v>0</v>
      </c>
      <c r="BX226" s="768">
        <f>IFERROR(VLOOKUP(G226,无加班费!A:B,2,0),0)</f>
        <v>0</v>
      </c>
    </row>
    <row r="227" spans="1:76" hidden="1">
      <c r="A227" s="516" t="s">
        <v>652</v>
      </c>
      <c r="B227" s="285">
        <f t="shared" si="81"/>
        <v>0</v>
      </c>
      <c r="C227" s="286" t="str">
        <f>VLOOKUP(E227,员工信息4!C:D,2,0)</f>
        <v>刘贵龙</v>
      </c>
      <c r="D227" s="102" t="str">
        <f t="shared" si="96"/>
        <v>一致</v>
      </c>
      <c r="E227" s="288" t="str">
        <f>INDEX(员工信息4!C:C,MATCH('12部门提供工资附表主表'!I227,员工信息4!F:F,0))</f>
        <v>6217</v>
      </c>
      <c r="F227" s="289" t="str">
        <f>IFERROR(VLOOKUP('12部门提供工资附表主表'!E227,员工信息4!C:G,5,0),"")</f>
        <v>接插件车间</v>
      </c>
      <c r="G227" s="152" t="s">
        <v>1082</v>
      </c>
      <c r="H227" s="288" t="s">
        <v>1083</v>
      </c>
      <c r="I227" s="500" t="str">
        <f t="shared" si="87"/>
        <v>刘贵龙605</v>
      </c>
      <c r="J227" s="322" t="s">
        <v>757</v>
      </c>
      <c r="K227" s="301"/>
      <c r="L227" s="301"/>
      <c r="M227" s="302">
        <v>41.94</v>
      </c>
      <c r="N227" s="302"/>
      <c r="O227" s="302"/>
      <c r="P227" s="302">
        <v>166.38769670958499</v>
      </c>
      <c r="Q227" s="303">
        <f t="shared" si="76"/>
        <v>6978.2999999999938</v>
      </c>
      <c r="R227" s="302"/>
      <c r="S227" s="316">
        <f t="shared" si="97"/>
        <v>6978.2999999999938</v>
      </c>
      <c r="T227" s="301"/>
      <c r="U227" s="313">
        <f t="shared" si="82"/>
        <v>0</v>
      </c>
      <c r="V227" s="313"/>
      <c r="W227" s="301"/>
      <c r="X227" s="301"/>
      <c r="Y227" s="314">
        <f t="shared" si="80"/>
        <v>6978.2999999999938</v>
      </c>
      <c r="Z227" s="314"/>
      <c r="AA227" s="301"/>
      <c r="AB227" s="301"/>
      <c r="AC227" s="325">
        <f t="shared" si="83"/>
        <v>0</v>
      </c>
      <c r="AD227" s="302">
        <v>100</v>
      </c>
      <c r="AE227" s="302"/>
      <c r="AF227" s="302"/>
      <c r="AG227" s="302"/>
      <c r="AH227" s="302"/>
      <c r="AI227" s="302"/>
      <c r="AJ227" s="302"/>
      <c r="AK227" s="302"/>
      <c r="AL227" s="302"/>
      <c r="AM227" s="302">
        <v>200</v>
      </c>
      <c r="AN227" s="302"/>
      <c r="AO227" s="302"/>
      <c r="AP227" s="302"/>
      <c r="AQ227" s="302"/>
      <c r="AR227" s="302"/>
      <c r="AS227" s="299"/>
      <c r="AT227" s="299">
        <f t="shared" si="84"/>
        <v>0</v>
      </c>
      <c r="AU227" s="303">
        <f t="shared" si="85"/>
        <v>300</v>
      </c>
      <c r="AV227" s="329">
        <f t="shared" si="86"/>
        <v>7278.2999999999938</v>
      </c>
      <c r="AW227" s="297"/>
      <c r="AX227" s="297">
        <v>517.5</v>
      </c>
      <c r="AY227" s="301"/>
      <c r="AZ227" s="301"/>
      <c r="BA227" s="301"/>
      <c r="BB227" s="330"/>
      <c r="BC227" s="297"/>
      <c r="BD227" s="301"/>
      <c r="BE227" s="300">
        <f t="shared" si="79"/>
        <v>6760.7999999999938</v>
      </c>
      <c r="BF227" s="297">
        <f>VLOOKUP(E227,[6]工资发放表!$D$1:$X$65536,21,0)</f>
        <v>52.83</v>
      </c>
      <c r="BG227" s="337">
        <f t="shared" si="77"/>
        <v>6707.9699999999939</v>
      </c>
      <c r="BH227" s="300">
        <f>IFERROR(VLOOKUP('12部门提供工资附表主表'!E227,工时对!A:E,5,0),0)</f>
        <v>41.94</v>
      </c>
      <c r="BI227" s="336">
        <f>VLOOKUP(E227,金蝶!D:AC,26,0)</f>
        <v>0</v>
      </c>
      <c r="BJ227" s="281">
        <f>VLOOKUP(E227,金蝶!D:S,16,0)</f>
        <v>7278.3</v>
      </c>
      <c r="BK227" s="281">
        <f t="shared" si="88"/>
        <v>0</v>
      </c>
      <c r="BL227" s="281">
        <f>VLOOKUP(E227,金蝶!D:Z,23,0)</f>
        <v>6707.97</v>
      </c>
      <c r="BM227" s="281">
        <f t="shared" si="89"/>
        <v>0</v>
      </c>
      <c r="BN227" s="281">
        <f>VLOOKUP(E227,金蝶!D:Z,17,0)</f>
        <v>0</v>
      </c>
      <c r="BO227" s="339">
        <f t="shared" si="90"/>
        <v>0</v>
      </c>
      <c r="BP227" s="281">
        <f>VLOOKUP(E227,金蝶!D:Z,18,0)</f>
        <v>517.5</v>
      </c>
      <c r="BQ227" s="531">
        <f t="shared" si="91"/>
        <v>0</v>
      </c>
      <c r="BR227" s="281">
        <f>VLOOKUP(E227,金蝶!D:Z,19,0)</f>
        <v>0</v>
      </c>
      <c r="BS227" s="340">
        <f t="shared" si="92"/>
        <v>0</v>
      </c>
      <c r="BT227" s="281">
        <f>VLOOKUP(E227,金蝶!D:Z,20,0)</f>
        <v>0</v>
      </c>
      <c r="BU227" s="281">
        <f t="shared" si="93"/>
        <v>0</v>
      </c>
      <c r="BV227" s="281">
        <f>VLOOKUP(E227,金蝶!D:Z,21,0)</f>
        <v>52.83</v>
      </c>
      <c r="BW227" s="339">
        <f t="shared" si="94"/>
        <v>0</v>
      </c>
      <c r="BX227" s="768">
        <f>IFERROR(VLOOKUP(G227,无加班费!A:B,2,0),0)</f>
        <v>0</v>
      </c>
    </row>
    <row r="228" spans="1:76" hidden="1">
      <c r="A228" s="516" t="s">
        <v>2826</v>
      </c>
      <c r="B228" s="285">
        <f t="shared" si="81"/>
        <v>0</v>
      </c>
      <c r="C228" s="286" t="str">
        <f>VLOOKUP(E228,员工信息4!C:D,2,0)</f>
        <v>罗伟</v>
      </c>
      <c r="D228" s="102" t="str">
        <f t="shared" si="96"/>
        <v>一致</v>
      </c>
      <c r="E228" s="288" t="str">
        <f>INDEX(员工信息4!C:C,MATCH('12部门提供工资附表主表'!I228,员工信息4!F:F,0))</f>
        <v>3118</v>
      </c>
      <c r="F228" s="289" t="str">
        <f>IFERROR(VLOOKUP('12部门提供工资附表主表'!E228,员工信息4!C:G,5,0),"")</f>
        <v>接插件车间</v>
      </c>
      <c r="G228" s="152" t="s">
        <v>866</v>
      </c>
      <c r="H228" s="288" t="s">
        <v>867</v>
      </c>
      <c r="I228" s="500" t="str">
        <f t="shared" si="87"/>
        <v>罗伟21</v>
      </c>
      <c r="J228" s="322" t="s">
        <v>757</v>
      </c>
      <c r="K228" s="301"/>
      <c r="L228" s="301"/>
      <c r="M228" s="302">
        <v>36.880000000000003</v>
      </c>
      <c r="N228" s="302"/>
      <c r="O228" s="302"/>
      <c r="P228" s="302">
        <v>192.5</v>
      </c>
      <c r="Q228" s="303">
        <f t="shared" ref="Q228:Q290" si="98">IF(O228&gt;0,O228,M228*P228)</f>
        <v>7099.4000000000005</v>
      </c>
      <c r="R228" s="302"/>
      <c r="S228" s="316">
        <f t="shared" si="97"/>
        <v>7099.4000000000005</v>
      </c>
      <c r="T228" s="301"/>
      <c r="U228" s="313">
        <f t="shared" si="82"/>
        <v>0</v>
      </c>
      <c r="V228" s="313"/>
      <c r="W228" s="301"/>
      <c r="X228" s="301"/>
      <c r="Y228" s="314">
        <f t="shared" si="80"/>
        <v>7099.4000000000005</v>
      </c>
      <c r="Z228" s="314"/>
      <c r="AA228" s="301"/>
      <c r="AB228" s="301"/>
      <c r="AC228" s="325">
        <f t="shared" si="83"/>
        <v>0</v>
      </c>
      <c r="AD228" s="302">
        <v>100</v>
      </c>
      <c r="AE228" s="302"/>
      <c r="AF228" s="302"/>
      <c r="AG228" s="302"/>
      <c r="AH228" s="302"/>
      <c r="AI228" s="302"/>
      <c r="AJ228" s="302"/>
      <c r="AK228" s="302"/>
      <c r="AL228" s="302"/>
      <c r="AM228" s="302">
        <v>0</v>
      </c>
      <c r="AN228" s="302"/>
      <c r="AO228" s="302"/>
      <c r="AP228" s="302">
        <v>8</v>
      </c>
      <c r="AQ228" s="302"/>
      <c r="AR228" s="302"/>
      <c r="AS228" s="299"/>
      <c r="AT228" s="299">
        <f t="shared" si="84"/>
        <v>8</v>
      </c>
      <c r="AU228" s="303">
        <f t="shared" si="85"/>
        <v>100</v>
      </c>
      <c r="AV228" s="329">
        <f t="shared" si="86"/>
        <v>7191.4000000000005</v>
      </c>
      <c r="AW228" s="297"/>
      <c r="AX228" s="297">
        <v>517.5</v>
      </c>
      <c r="AY228" s="301"/>
      <c r="AZ228" s="301"/>
      <c r="BA228" s="301"/>
      <c r="BB228" s="330"/>
      <c r="BC228" s="297">
        <v>10</v>
      </c>
      <c r="BD228" s="301"/>
      <c r="BE228" s="300">
        <f t="shared" si="79"/>
        <v>6673.9000000000005</v>
      </c>
      <c r="BF228" s="297">
        <f>VLOOKUP(E228,[6]工资发放表!$D$1:$X$65536,21,0)</f>
        <v>0</v>
      </c>
      <c r="BG228" s="337">
        <f t="shared" si="77"/>
        <v>6663.9000000000005</v>
      </c>
      <c r="BH228" s="300">
        <f>IFERROR(VLOOKUP('12部门提供工资附表主表'!E228,工时对!A:E,5,0),0)</f>
        <v>36.880000000000003</v>
      </c>
      <c r="BI228" s="336">
        <f>VLOOKUP(E228,金蝶!D:AC,26,0)</f>
        <v>0</v>
      </c>
      <c r="BJ228" s="281">
        <f>VLOOKUP(E228,金蝶!D:S,16,0)</f>
        <v>7191.4</v>
      </c>
      <c r="BK228" s="281">
        <f t="shared" si="88"/>
        <v>0</v>
      </c>
      <c r="BL228" s="281">
        <f>VLOOKUP(E228,金蝶!D:Z,23,0)</f>
        <v>6663.9</v>
      </c>
      <c r="BM228" s="281">
        <f t="shared" si="89"/>
        <v>0</v>
      </c>
      <c r="BN228" s="281">
        <f>VLOOKUP(E228,金蝶!D:Z,17,0)</f>
        <v>0</v>
      </c>
      <c r="BO228" s="339">
        <f t="shared" si="90"/>
        <v>0</v>
      </c>
      <c r="BP228" s="281">
        <f>VLOOKUP(E228,金蝶!D:Z,18,0)</f>
        <v>517.5</v>
      </c>
      <c r="BQ228" s="531">
        <f t="shared" si="91"/>
        <v>0</v>
      </c>
      <c r="BR228" s="281">
        <f>VLOOKUP(E228,金蝶!D:Z,19,0)</f>
        <v>0</v>
      </c>
      <c r="BS228" s="340">
        <f t="shared" si="92"/>
        <v>0</v>
      </c>
      <c r="BT228" s="281">
        <f>VLOOKUP(E228,金蝶!D:Z,20,0)</f>
        <v>10</v>
      </c>
      <c r="BU228" s="281">
        <f t="shared" si="93"/>
        <v>0</v>
      </c>
      <c r="BV228" s="281">
        <f>VLOOKUP(E228,金蝶!D:Z,21,0)</f>
        <v>0</v>
      </c>
      <c r="BW228" s="339">
        <f t="shared" si="94"/>
        <v>0</v>
      </c>
      <c r="BX228" s="768">
        <f>IFERROR(VLOOKUP(G228,无加班费!A:B,2,0),0)</f>
        <v>0</v>
      </c>
    </row>
    <row r="229" spans="1:76" hidden="1">
      <c r="A229" s="516" t="s">
        <v>2995</v>
      </c>
      <c r="B229" s="285">
        <f t="shared" si="81"/>
        <v>0</v>
      </c>
      <c r="C229" s="286" t="str">
        <f>VLOOKUP(E229,员工信息4!C:D,2,0)</f>
        <v>崔红田</v>
      </c>
      <c r="D229" s="102" t="str">
        <f t="shared" si="96"/>
        <v>一致</v>
      </c>
      <c r="E229" s="288" t="str">
        <f>INDEX(员工信息4!C:C,MATCH('12部门提供工资附表主表'!I229,员工信息4!F:F,0))</f>
        <v>3123</v>
      </c>
      <c r="F229" s="289" t="str">
        <f>IFERROR(VLOOKUP('12部门提供工资附表主表'!E229,员工信息4!C:G,5,0),"")</f>
        <v>接插件车间</v>
      </c>
      <c r="G229" s="152" t="s">
        <v>871</v>
      </c>
      <c r="H229" s="288" t="s">
        <v>872</v>
      </c>
      <c r="I229" s="500" t="str">
        <f t="shared" si="87"/>
        <v>崔红田677</v>
      </c>
      <c r="J229" s="322" t="s">
        <v>757</v>
      </c>
      <c r="K229" s="301"/>
      <c r="L229" s="301"/>
      <c r="M229" s="302">
        <v>37.56</v>
      </c>
      <c r="N229" s="302"/>
      <c r="O229" s="302"/>
      <c r="P229" s="302">
        <v>173.429179978701</v>
      </c>
      <c r="Q229" s="303">
        <f t="shared" si="98"/>
        <v>6514.00000000001</v>
      </c>
      <c r="R229" s="302"/>
      <c r="S229" s="316">
        <f t="shared" si="97"/>
        <v>6514.00000000001</v>
      </c>
      <c r="T229" s="301"/>
      <c r="U229" s="313">
        <f t="shared" si="82"/>
        <v>0</v>
      </c>
      <c r="V229" s="313"/>
      <c r="W229" s="301"/>
      <c r="X229" s="301"/>
      <c r="Y229" s="314">
        <f t="shared" si="80"/>
        <v>6514.00000000001</v>
      </c>
      <c r="Z229" s="314"/>
      <c r="AA229" s="301"/>
      <c r="AB229" s="301"/>
      <c r="AC229" s="325">
        <f t="shared" si="83"/>
        <v>0</v>
      </c>
      <c r="AD229" s="302">
        <v>100</v>
      </c>
      <c r="AE229" s="302"/>
      <c r="AF229" s="302"/>
      <c r="AG229" s="302"/>
      <c r="AH229" s="302"/>
      <c r="AI229" s="302"/>
      <c r="AJ229" s="302"/>
      <c r="AK229" s="302"/>
      <c r="AL229" s="302"/>
      <c r="AM229" s="302">
        <v>200</v>
      </c>
      <c r="AN229" s="302"/>
      <c r="AO229" s="302"/>
      <c r="AP229" s="302"/>
      <c r="AQ229" s="302"/>
      <c r="AR229" s="302"/>
      <c r="AS229" s="299"/>
      <c r="AT229" s="299">
        <f t="shared" si="84"/>
        <v>0</v>
      </c>
      <c r="AU229" s="303">
        <f t="shared" si="85"/>
        <v>300</v>
      </c>
      <c r="AV229" s="329">
        <f t="shared" si="86"/>
        <v>6814.00000000001</v>
      </c>
      <c r="AW229" s="297"/>
      <c r="AX229" s="297">
        <v>517.5</v>
      </c>
      <c r="AY229" s="301"/>
      <c r="AZ229" s="301"/>
      <c r="BA229" s="301"/>
      <c r="BB229" s="330"/>
      <c r="BC229" s="297">
        <v>10</v>
      </c>
      <c r="BD229" s="301"/>
      <c r="BE229" s="300">
        <f t="shared" si="79"/>
        <v>6296.50000000001</v>
      </c>
      <c r="BF229" s="297">
        <f>VLOOKUP(E229,[6]工资发放表!$D$1:$X$65536,21,0)</f>
        <v>17.59</v>
      </c>
      <c r="BG229" s="337">
        <f t="shared" si="77"/>
        <v>6268.9100000000099</v>
      </c>
      <c r="BH229" s="300">
        <f>IFERROR(VLOOKUP('12部门提供工资附表主表'!E229,工时对!A:E,5,0),0)</f>
        <v>37.56</v>
      </c>
      <c r="BI229" s="336">
        <f>VLOOKUP(E229,金蝶!D:AC,26,0)</f>
        <v>1.0004441719502211E-11</v>
      </c>
      <c r="BJ229" s="281">
        <f>VLOOKUP(E229,金蝶!D:S,16,0)</f>
        <v>6814</v>
      </c>
      <c r="BK229" s="281">
        <f t="shared" si="88"/>
        <v>1.0004441719502211E-11</v>
      </c>
      <c r="BL229" s="281">
        <f>VLOOKUP(E229,金蝶!D:Z,23,0)</f>
        <v>6268.91</v>
      </c>
      <c r="BM229" s="281">
        <f t="shared" si="89"/>
        <v>1.0004441719502211E-11</v>
      </c>
      <c r="BN229" s="281">
        <f>VLOOKUP(E229,金蝶!D:Z,17,0)</f>
        <v>0</v>
      </c>
      <c r="BO229" s="339">
        <f t="shared" si="90"/>
        <v>0</v>
      </c>
      <c r="BP229" s="281">
        <f>VLOOKUP(E229,金蝶!D:Z,18,0)</f>
        <v>517.5</v>
      </c>
      <c r="BQ229" s="531">
        <f t="shared" si="91"/>
        <v>0</v>
      </c>
      <c r="BR229" s="281">
        <f>VLOOKUP(E229,金蝶!D:Z,19,0)</f>
        <v>0</v>
      </c>
      <c r="BS229" s="340">
        <f t="shared" si="92"/>
        <v>0</v>
      </c>
      <c r="BT229" s="281">
        <f>VLOOKUP(E229,金蝶!D:Z,20,0)</f>
        <v>10</v>
      </c>
      <c r="BU229" s="281">
        <f t="shared" si="93"/>
        <v>0</v>
      </c>
      <c r="BV229" s="281">
        <f>VLOOKUP(E229,金蝶!D:Z,21,0)</f>
        <v>17.59</v>
      </c>
      <c r="BW229" s="339">
        <f t="shared" si="94"/>
        <v>0</v>
      </c>
      <c r="BX229" s="768">
        <f>IFERROR(VLOOKUP(G229,无加班费!A:B,2,0),0)</f>
        <v>0</v>
      </c>
    </row>
    <row r="230" spans="1:76" hidden="1">
      <c r="A230" s="516" t="s">
        <v>4752</v>
      </c>
      <c r="B230" s="285">
        <f t="shared" si="81"/>
        <v>0</v>
      </c>
      <c r="C230" s="286" t="str">
        <f>VLOOKUP(E230,员工信息4!C:D,2,0)</f>
        <v>单彩侠</v>
      </c>
      <c r="D230" s="102" t="str">
        <f t="shared" si="96"/>
        <v>一致</v>
      </c>
      <c r="E230" s="288" t="str">
        <f>INDEX(员工信息4!C:C,MATCH('12部门提供工资附表主表'!I230,员工信息4!F:F,0))</f>
        <v>3131</v>
      </c>
      <c r="F230" s="289" t="str">
        <f>IFERROR(VLOOKUP('12部门提供工资附表主表'!E230,员工信息4!C:G,5,0),"")</f>
        <v>接插件车间</v>
      </c>
      <c r="G230" s="152" t="s">
        <v>876</v>
      </c>
      <c r="H230" s="288" t="s">
        <v>877</v>
      </c>
      <c r="I230" s="500" t="str">
        <f t="shared" si="87"/>
        <v>单彩侠614</v>
      </c>
      <c r="J230" s="322" t="s">
        <v>757</v>
      </c>
      <c r="K230" s="301"/>
      <c r="L230" s="301"/>
      <c r="M230" s="302">
        <v>40.380000000000003</v>
      </c>
      <c r="N230" s="302"/>
      <c r="O230" s="302"/>
      <c r="P230" s="302">
        <v>177</v>
      </c>
      <c r="Q230" s="303">
        <f t="shared" si="98"/>
        <v>7147.26</v>
      </c>
      <c r="R230" s="302"/>
      <c r="S230" s="316">
        <f t="shared" si="97"/>
        <v>7147.26</v>
      </c>
      <c r="T230" s="301"/>
      <c r="U230" s="313">
        <f t="shared" si="82"/>
        <v>0</v>
      </c>
      <c r="V230" s="313"/>
      <c r="W230" s="301"/>
      <c r="X230" s="301"/>
      <c r="Y230" s="314">
        <f t="shared" si="80"/>
        <v>7147.26</v>
      </c>
      <c r="Z230" s="314"/>
      <c r="AA230" s="301"/>
      <c r="AB230" s="301"/>
      <c r="AC230" s="325">
        <f t="shared" si="83"/>
        <v>0</v>
      </c>
      <c r="AD230" s="302">
        <v>100</v>
      </c>
      <c r="AE230" s="302"/>
      <c r="AF230" s="302"/>
      <c r="AG230" s="302"/>
      <c r="AH230" s="302"/>
      <c r="AI230" s="302"/>
      <c r="AJ230" s="302"/>
      <c r="AK230" s="302"/>
      <c r="AL230" s="302"/>
      <c r="AM230" s="302">
        <v>200</v>
      </c>
      <c r="AN230" s="302"/>
      <c r="AO230" s="302"/>
      <c r="AP230" s="302">
        <v>18</v>
      </c>
      <c r="AQ230" s="302"/>
      <c r="AR230" s="302"/>
      <c r="AS230" s="299"/>
      <c r="AT230" s="299">
        <f t="shared" si="84"/>
        <v>18</v>
      </c>
      <c r="AU230" s="303">
        <f t="shared" si="85"/>
        <v>300</v>
      </c>
      <c r="AV230" s="329">
        <f t="shared" si="86"/>
        <v>7429.26</v>
      </c>
      <c r="AW230" s="297"/>
      <c r="AX230" s="297">
        <v>517.5</v>
      </c>
      <c r="AY230" s="301"/>
      <c r="AZ230" s="301"/>
      <c r="BA230" s="301"/>
      <c r="BB230" s="330"/>
      <c r="BC230" s="297">
        <v>10</v>
      </c>
      <c r="BD230" s="301"/>
      <c r="BE230" s="300">
        <f t="shared" si="79"/>
        <v>6911.76</v>
      </c>
      <c r="BF230" s="297">
        <f>VLOOKUP(E230,[6]工资发放表!$D$1:$X$65536,21,0)</f>
        <v>0</v>
      </c>
      <c r="BG230" s="337">
        <f t="shared" ref="BG230:BG292" si="99">BE230-BF230+AW230-BC230</f>
        <v>6901.76</v>
      </c>
      <c r="BH230" s="300">
        <f>IFERROR(VLOOKUP('12部门提供工资附表主表'!E230,工时对!A:E,5,0),0)</f>
        <v>40.380000000000003</v>
      </c>
      <c r="BI230" s="336">
        <f>VLOOKUP(E230,金蝶!D:AC,26,0)</f>
        <v>0</v>
      </c>
      <c r="BJ230" s="281">
        <f>VLOOKUP(E230,金蝶!D:S,16,0)</f>
        <v>7429.26</v>
      </c>
      <c r="BK230" s="281">
        <f t="shared" si="88"/>
        <v>0</v>
      </c>
      <c r="BL230" s="281">
        <f>VLOOKUP(E230,金蝶!D:Z,23,0)</f>
        <v>6901.76</v>
      </c>
      <c r="BM230" s="281">
        <f t="shared" si="89"/>
        <v>0</v>
      </c>
      <c r="BN230" s="281">
        <f>VLOOKUP(E230,金蝶!D:Z,17,0)</f>
        <v>0</v>
      </c>
      <c r="BO230" s="339">
        <f t="shared" si="90"/>
        <v>0</v>
      </c>
      <c r="BP230" s="281">
        <f>VLOOKUP(E230,金蝶!D:Z,18,0)</f>
        <v>517.5</v>
      </c>
      <c r="BQ230" s="531">
        <f t="shared" si="91"/>
        <v>0</v>
      </c>
      <c r="BR230" s="281">
        <f>VLOOKUP(E230,金蝶!D:Z,19,0)</f>
        <v>0</v>
      </c>
      <c r="BS230" s="340">
        <f t="shared" si="92"/>
        <v>0</v>
      </c>
      <c r="BT230" s="281">
        <f>VLOOKUP(E230,金蝶!D:Z,20,0)</f>
        <v>10</v>
      </c>
      <c r="BU230" s="281">
        <f t="shared" si="93"/>
        <v>0</v>
      </c>
      <c r="BV230" s="281">
        <f>VLOOKUP(E230,金蝶!D:Z,21,0)</f>
        <v>0</v>
      </c>
      <c r="BW230" s="339">
        <f t="shared" si="94"/>
        <v>0</v>
      </c>
      <c r="BX230" s="768">
        <f>IFERROR(VLOOKUP(G230,无加班费!A:B,2,0),0)</f>
        <v>0</v>
      </c>
    </row>
    <row r="231" spans="1:76" hidden="1">
      <c r="A231" s="516" t="s">
        <v>1768</v>
      </c>
      <c r="B231" s="285">
        <f t="shared" si="81"/>
        <v>0</v>
      </c>
      <c r="C231" s="286" t="str">
        <f>VLOOKUP(E231,员工信息4!C:D,2,0)</f>
        <v>岳旭丽</v>
      </c>
      <c r="D231" s="102" t="str">
        <f t="shared" si="96"/>
        <v>一致</v>
      </c>
      <c r="E231" s="288" t="str">
        <f>INDEX(员工信息4!C:C,MATCH('12部门提供工资附表主表'!I231,员工信息4!F:F,0))</f>
        <v>3190</v>
      </c>
      <c r="F231" s="289" t="str">
        <f>IFERROR(VLOOKUP('12部门提供工资附表主表'!E231,员工信息4!C:G,5,0),"")</f>
        <v>接插件车间</v>
      </c>
      <c r="G231" s="152" t="s">
        <v>897</v>
      </c>
      <c r="H231" s="288" t="s">
        <v>898</v>
      </c>
      <c r="I231" s="500" t="str">
        <f t="shared" si="87"/>
        <v>岳旭丽721</v>
      </c>
      <c r="J231" s="322" t="s">
        <v>757</v>
      </c>
      <c r="K231" s="301"/>
      <c r="L231" s="301"/>
      <c r="M231" s="302">
        <v>41.13</v>
      </c>
      <c r="N231" s="302"/>
      <c r="O231" s="302"/>
      <c r="P231" s="302">
        <v>188</v>
      </c>
      <c r="Q231" s="303">
        <f t="shared" si="98"/>
        <v>7732.4400000000005</v>
      </c>
      <c r="R231" s="302"/>
      <c r="S231" s="316">
        <f t="shared" si="97"/>
        <v>7732.4400000000005</v>
      </c>
      <c r="T231" s="301"/>
      <c r="U231" s="313">
        <f t="shared" si="82"/>
        <v>0</v>
      </c>
      <c r="V231" s="313"/>
      <c r="W231" s="301"/>
      <c r="X231" s="301"/>
      <c r="Y231" s="314">
        <f t="shared" si="80"/>
        <v>7732.4400000000005</v>
      </c>
      <c r="Z231" s="314"/>
      <c r="AA231" s="301"/>
      <c r="AB231" s="301"/>
      <c r="AC231" s="325">
        <f t="shared" si="83"/>
        <v>0</v>
      </c>
      <c r="AD231" s="302">
        <v>80</v>
      </c>
      <c r="AE231" s="302"/>
      <c r="AF231" s="302"/>
      <c r="AG231" s="302"/>
      <c r="AH231" s="302"/>
      <c r="AI231" s="302"/>
      <c r="AJ231" s="302"/>
      <c r="AK231" s="302"/>
      <c r="AL231" s="302"/>
      <c r="AM231" s="302">
        <v>100</v>
      </c>
      <c r="AN231" s="302"/>
      <c r="AO231" s="302"/>
      <c r="AP231" s="302"/>
      <c r="AQ231" s="302"/>
      <c r="AR231" s="302"/>
      <c r="AS231" s="299"/>
      <c r="AT231" s="299">
        <f t="shared" si="84"/>
        <v>0</v>
      </c>
      <c r="AU231" s="303">
        <f t="shared" si="85"/>
        <v>180</v>
      </c>
      <c r="AV231" s="329">
        <f t="shared" si="86"/>
        <v>7912.4400000000005</v>
      </c>
      <c r="AW231" s="297"/>
      <c r="AX231" s="297"/>
      <c r="AY231" s="301"/>
      <c r="AZ231" s="301"/>
      <c r="BA231" s="301"/>
      <c r="BB231" s="330"/>
      <c r="BC231" s="297">
        <v>10</v>
      </c>
      <c r="BD231" s="301"/>
      <c r="BE231" s="300">
        <f t="shared" si="79"/>
        <v>7912.4400000000005</v>
      </c>
      <c r="BF231" s="297">
        <f>VLOOKUP(E231,[6]工资发放表!$D$1:$X$65536,21,0)</f>
        <v>57.38</v>
      </c>
      <c r="BG231" s="337">
        <f t="shared" si="99"/>
        <v>7845.06</v>
      </c>
      <c r="BH231" s="300">
        <f>IFERROR(VLOOKUP('12部门提供工资附表主表'!E231,工时对!A:E,5,0),0)</f>
        <v>41.13</v>
      </c>
      <c r="BI231" s="336">
        <f>VLOOKUP(E231,金蝶!D:AC,26,0)</f>
        <v>0</v>
      </c>
      <c r="BJ231" s="281">
        <f>VLOOKUP(E231,金蝶!D:S,16,0)</f>
        <v>7912.44</v>
      </c>
      <c r="BK231" s="281">
        <f t="shared" si="88"/>
        <v>0</v>
      </c>
      <c r="BL231" s="281">
        <f>VLOOKUP(E231,金蝶!D:Z,23,0)</f>
        <v>7845.06</v>
      </c>
      <c r="BM231" s="281">
        <f t="shared" si="89"/>
        <v>0</v>
      </c>
      <c r="BN231" s="281">
        <f>VLOOKUP(E231,金蝶!D:Z,17,0)</f>
        <v>0</v>
      </c>
      <c r="BO231" s="339">
        <f t="shared" si="90"/>
        <v>0</v>
      </c>
      <c r="BP231" s="281">
        <f>VLOOKUP(E231,金蝶!D:Z,18,0)</f>
        <v>0</v>
      </c>
      <c r="BQ231" s="531">
        <f t="shared" si="91"/>
        <v>0</v>
      </c>
      <c r="BR231" s="281">
        <f>VLOOKUP(E231,金蝶!D:Z,19,0)</f>
        <v>0</v>
      </c>
      <c r="BS231" s="340">
        <f t="shared" si="92"/>
        <v>0</v>
      </c>
      <c r="BT231" s="281">
        <f>VLOOKUP(E231,金蝶!D:Z,20,0)</f>
        <v>10</v>
      </c>
      <c r="BU231" s="281">
        <f t="shared" si="93"/>
        <v>0</v>
      </c>
      <c r="BV231" s="281">
        <f>VLOOKUP(E231,金蝶!D:Z,21,0)</f>
        <v>57.38</v>
      </c>
      <c r="BW231" s="339">
        <f t="shared" si="94"/>
        <v>0</v>
      </c>
      <c r="BX231" s="768">
        <f>IFERROR(VLOOKUP(G231,无加班费!A:B,2,0),0)</f>
        <v>0</v>
      </c>
    </row>
    <row r="232" spans="1:76" hidden="1">
      <c r="A232" s="516" t="s">
        <v>3001</v>
      </c>
      <c r="B232" s="285">
        <f t="shared" si="81"/>
        <v>0</v>
      </c>
      <c r="C232" s="286" t="str">
        <f>VLOOKUP(E232,员工信息4!C:D,2,0)</f>
        <v>徐应霞</v>
      </c>
      <c r="D232" s="102" t="str">
        <f t="shared" si="96"/>
        <v>一致</v>
      </c>
      <c r="E232" s="288" t="str">
        <f>INDEX(员工信息4!C:C,MATCH('12部门提供工资附表主表'!I232,员工信息4!F:F,0))</f>
        <v>3217</v>
      </c>
      <c r="F232" s="289" t="str">
        <f>IFERROR(VLOOKUP('12部门提供工资附表主表'!E232,员工信息4!C:G,5,0),"")</f>
        <v>接插件车间</v>
      </c>
      <c r="G232" s="152" t="s">
        <v>907</v>
      </c>
      <c r="H232" s="288" t="s">
        <v>908</v>
      </c>
      <c r="I232" s="500" t="str">
        <f t="shared" si="87"/>
        <v>徐应霞78</v>
      </c>
      <c r="J232" s="322" t="s">
        <v>757</v>
      </c>
      <c r="K232" s="301"/>
      <c r="L232" s="301"/>
      <c r="M232" s="302">
        <v>40.06</v>
      </c>
      <c r="N232" s="302"/>
      <c r="O232" s="302"/>
      <c r="P232" s="302">
        <v>190.147279081378</v>
      </c>
      <c r="Q232" s="303">
        <f t="shared" si="98"/>
        <v>7617.3000000000029</v>
      </c>
      <c r="R232" s="302"/>
      <c r="S232" s="316">
        <f t="shared" si="97"/>
        <v>7617.3000000000029</v>
      </c>
      <c r="T232" s="301"/>
      <c r="U232" s="313">
        <f t="shared" si="82"/>
        <v>0</v>
      </c>
      <c r="V232" s="313"/>
      <c r="W232" s="301"/>
      <c r="X232" s="301"/>
      <c r="Y232" s="314">
        <f t="shared" si="80"/>
        <v>7617.3000000000029</v>
      </c>
      <c r="Z232" s="314"/>
      <c r="AA232" s="301"/>
      <c r="AB232" s="301"/>
      <c r="AC232" s="325">
        <f t="shared" si="83"/>
        <v>0</v>
      </c>
      <c r="AD232" s="302">
        <v>60</v>
      </c>
      <c r="AE232" s="302"/>
      <c r="AF232" s="302"/>
      <c r="AG232" s="302"/>
      <c r="AH232" s="302"/>
      <c r="AI232" s="302"/>
      <c r="AJ232" s="302"/>
      <c r="AK232" s="302"/>
      <c r="AL232" s="302"/>
      <c r="AM232" s="302">
        <v>200</v>
      </c>
      <c r="AN232" s="302"/>
      <c r="AO232" s="302"/>
      <c r="AP232" s="302">
        <v>28</v>
      </c>
      <c r="AQ232" s="302"/>
      <c r="AR232" s="302"/>
      <c r="AS232" s="299"/>
      <c r="AT232" s="299">
        <f t="shared" si="84"/>
        <v>28</v>
      </c>
      <c r="AU232" s="303">
        <f t="shared" si="85"/>
        <v>260</v>
      </c>
      <c r="AV232" s="329">
        <f t="shared" si="86"/>
        <v>7849.3000000000029</v>
      </c>
      <c r="AW232" s="297"/>
      <c r="AX232" s="297">
        <v>517.5</v>
      </c>
      <c r="AY232" s="301"/>
      <c r="AZ232" s="301"/>
      <c r="BA232" s="301"/>
      <c r="BB232" s="330"/>
      <c r="BC232" s="297"/>
      <c r="BD232" s="301"/>
      <c r="BE232" s="300">
        <f t="shared" si="79"/>
        <v>7331.8000000000029</v>
      </c>
      <c r="BF232" s="297">
        <f>VLOOKUP(E232,[6]工资发放表!$D$1:$X$65536,21,0)</f>
        <v>0.79</v>
      </c>
      <c r="BG232" s="337">
        <f t="shared" si="99"/>
        <v>7331.0100000000029</v>
      </c>
      <c r="BH232" s="300">
        <f>IFERROR(VLOOKUP('12部门提供工资附表主表'!E232,工时对!A:E,5,0),0)</f>
        <v>40.06</v>
      </c>
      <c r="BI232" s="336">
        <f>VLOOKUP(E232,金蝶!D:AC,26,0)</f>
        <v>0</v>
      </c>
      <c r="BJ232" s="281">
        <f>VLOOKUP(E232,金蝶!D:S,16,0)</f>
        <v>7849.3</v>
      </c>
      <c r="BK232" s="281">
        <f t="shared" si="88"/>
        <v>0</v>
      </c>
      <c r="BL232" s="281">
        <f>VLOOKUP(E232,金蝶!D:Z,23,0)</f>
        <v>7331.01</v>
      </c>
      <c r="BM232" s="281">
        <f t="shared" si="89"/>
        <v>0</v>
      </c>
      <c r="BN232" s="281">
        <f>VLOOKUP(E232,金蝶!D:Z,17,0)</f>
        <v>0</v>
      </c>
      <c r="BO232" s="339">
        <f t="shared" si="90"/>
        <v>0</v>
      </c>
      <c r="BP232" s="281">
        <f>VLOOKUP(E232,金蝶!D:Z,18,0)</f>
        <v>517.5</v>
      </c>
      <c r="BQ232" s="531">
        <f t="shared" si="91"/>
        <v>0</v>
      </c>
      <c r="BR232" s="281">
        <f>VLOOKUP(E232,金蝶!D:Z,19,0)</f>
        <v>0</v>
      </c>
      <c r="BS232" s="340">
        <f t="shared" si="92"/>
        <v>0</v>
      </c>
      <c r="BT232" s="281">
        <f>VLOOKUP(E232,金蝶!D:Z,20,0)</f>
        <v>0</v>
      </c>
      <c r="BU232" s="281">
        <f t="shared" si="93"/>
        <v>0</v>
      </c>
      <c r="BV232" s="281">
        <f>VLOOKUP(E232,金蝶!D:Z,21,0)</f>
        <v>0.79</v>
      </c>
      <c r="BW232" s="339">
        <f t="shared" si="94"/>
        <v>0</v>
      </c>
      <c r="BX232" s="768">
        <f>IFERROR(VLOOKUP(G232,无加班费!A:B,2,0),0)</f>
        <v>0</v>
      </c>
    </row>
    <row r="233" spans="1:76" hidden="1">
      <c r="A233" s="516" t="s">
        <v>3050</v>
      </c>
      <c r="B233" s="285">
        <f t="shared" si="81"/>
        <v>0</v>
      </c>
      <c r="C233" s="286" t="str">
        <f>VLOOKUP(E233,员工信息4!C:D,2,0)</f>
        <v>胡桂英</v>
      </c>
      <c r="D233" s="102" t="str">
        <f t="shared" si="96"/>
        <v>一致</v>
      </c>
      <c r="E233" s="288" t="str">
        <f>INDEX(员工信息4!C:C,MATCH('12部门提供工资附表主表'!I233,员工信息4!F:F,0))</f>
        <v>3218</v>
      </c>
      <c r="F233" s="289" t="str">
        <f>IFERROR(VLOOKUP('12部门提供工资附表主表'!E233,员工信息4!C:G,5,0),"")</f>
        <v>接插件车间</v>
      </c>
      <c r="G233" s="152" t="s">
        <v>912</v>
      </c>
      <c r="H233" s="288" t="s">
        <v>913</v>
      </c>
      <c r="I233" s="500" t="str">
        <f t="shared" si="87"/>
        <v>胡桂英323</v>
      </c>
      <c r="J233" s="322" t="s">
        <v>757</v>
      </c>
      <c r="K233" s="301"/>
      <c r="L233" s="301"/>
      <c r="M233" s="302">
        <v>42.13</v>
      </c>
      <c r="N233" s="302"/>
      <c r="O233" s="302"/>
      <c r="P233" s="302">
        <v>186.58200807025901</v>
      </c>
      <c r="Q233" s="303">
        <f t="shared" si="98"/>
        <v>7860.7000000000126</v>
      </c>
      <c r="R233" s="302"/>
      <c r="S233" s="316">
        <f t="shared" si="97"/>
        <v>7860.7000000000126</v>
      </c>
      <c r="T233" s="301"/>
      <c r="U233" s="313">
        <f t="shared" si="82"/>
        <v>0</v>
      </c>
      <c r="V233" s="313"/>
      <c r="W233" s="301"/>
      <c r="X233" s="301"/>
      <c r="Y233" s="314">
        <f t="shared" si="80"/>
        <v>7860.7000000000126</v>
      </c>
      <c r="Z233" s="314"/>
      <c r="AA233" s="301"/>
      <c r="AB233" s="301"/>
      <c r="AC233" s="325">
        <f t="shared" si="83"/>
        <v>0</v>
      </c>
      <c r="AD233" s="302">
        <v>60</v>
      </c>
      <c r="AE233" s="302"/>
      <c r="AF233" s="302"/>
      <c r="AG233" s="302"/>
      <c r="AH233" s="302"/>
      <c r="AI233" s="302"/>
      <c r="AJ233" s="302"/>
      <c r="AK233" s="302"/>
      <c r="AL233" s="302"/>
      <c r="AM233" s="302">
        <v>200</v>
      </c>
      <c r="AN233" s="302"/>
      <c r="AO233" s="302"/>
      <c r="AP233" s="302">
        <v>8</v>
      </c>
      <c r="AQ233" s="302"/>
      <c r="AR233" s="302"/>
      <c r="AS233" s="299"/>
      <c r="AT233" s="299">
        <f t="shared" si="84"/>
        <v>8</v>
      </c>
      <c r="AU233" s="303">
        <f t="shared" si="85"/>
        <v>260</v>
      </c>
      <c r="AV233" s="329">
        <f t="shared" si="86"/>
        <v>8112.7000000000126</v>
      </c>
      <c r="AW233" s="297"/>
      <c r="AX233" s="297">
        <v>517.5</v>
      </c>
      <c r="AY233" s="301"/>
      <c r="AZ233" s="301"/>
      <c r="BA233" s="301"/>
      <c r="BB233" s="330"/>
      <c r="BC233" s="297">
        <v>10</v>
      </c>
      <c r="BD233" s="301"/>
      <c r="BE233" s="300">
        <f t="shared" si="79"/>
        <v>7595.2000000000126</v>
      </c>
      <c r="BF233" s="297">
        <f>VLOOKUP(E233,[6]工资发放表!$D$1:$X$65536,21,0)</f>
        <v>59.81</v>
      </c>
      <c r="BG233" s="337">
        <f t="shared" si="99"/>
        <v>7525.3900000000122</v>
      </c>
      <c r="BH233" s="300">
        <f>IFERROR(VLOOKUP('12部门提供工资附表主表'!E233,工时对!A:E,5,0),0)</f>
        <v>42.13</v>
      </c>
      <c r="BI233" s="336">
        <f>VLOOKUP(E233,金蝶!D:AC,26,0)</f>
        <v>1.2732925824820995E-11</v>
      </c>
      <c r="BJ233" s="281">
        <f>VLOOKUP(E233,金蝶!D:S,16,0)</f>
        <v>8112.7</v>
      </c>
      <c r="BK233" s="281">
        <f t="shared" si="88"/>
        <v>1.2732925824820995E-11</v>
      </c>
      <c r="BL233" s="281">
        <f>VLOOKUP(E233,金蝶!D:Z,23,0)</f>
        <v>7525.39</v>
      </c>
      <c r="BM233" s="281">
        <f t="shared" si="89"/>
        <v>1.1823431123048067E-11</v>
      </c>
      <c r="BN233" s="281">
        <f>VLOOKUP(E233,金蝶!D:Z,17,0)</f>
        <v>0</v>
      </c>
      <c r="BO233" s="339">
        <f t="shared" si="90"/>
        <v>0</v>
      </c>
      <c r="BP233" s="281">
        <f>VLOOKUP(E233,金蝶!D:Z,18,0)</f>
        <v>517.5</v>
      </c>
      <c r="BQ233" s="531">
        <f t="shared" si="91"/>
        <v>0</v>
      </c>
      <c r="BR233" s="281">
        <f>VLOOKUP(E233,金蝶!D:Z,19,0)</f>
        <v>0</v>
      </c>
      <c r="BS233" s="340">
        <f t="shared" si="92"/>
        <v>0</v>
      </c>
      <c r="BT233" s="281">
        <f>VLOOKUP(E233,金蝶!D:Z,20,0)</f>
        <v>10</v>
      </c>
      <c r="BU233" s="281">
        <f t="shared" si="93"/>
        <v>0</v>
      </c>
      <c r="BV233" s="281">
        <f>VLOOKUP(E233,金蝶!D:Z,21,0)</f>
        <v>59.81</v>
      </c>
      <c r="BW233" s="339">
        <f t="shared" si="94"/>
        <v>0</v>
      </c>
      <c r="BX233" s="768">
        <f>IFERROR(VLOOKUP(G233,无加班费!A:B,2,0),0)</f>
        <v>0</v>
      </c>
    </row>
    <row r="234" spans="1:76" hidden="1">
      <c r="A234" s="516" t="s">
        <v>272</v>
      </c>
      <c r="B234" s="285">
        <f t="shared" si="81"/>
        <v>0</v>
      </c>
      <c r="C234" s="286" t="str">
        <f>VLOOKUP(E234,员工信息4!C:D,2,0)</f>
        <v>陈洪</v>
      </c>
      <c r="D234" s="102" t="str">
        <f t="shared" si="96"/>
        <v>一致</v>
      </c>
      <c r="E234" s="288" t="str">
        <f>INDEX(员工信息4!C:C,MATCH('12部门提供工资附表主表'!I234,员工信息4!F:F,0))</f>
        <v>3249</v>
      </c>
      <c r="F234" s="289" t="str">
        <f>IFERROR(VLOOKUP('12部门提供工资附表主表'!E234,员工信息4!C:G,5,0),"")</f>
        <v>接插件车间</v>
      </c>
      <c r="G234" s="152" t="s">
        <v>917</v>
      </c>
      <c r="H234" s="288" t="s">
        <v>918</v>
      </c>
      <c r="I234" s="500" t="str">
        <f t="shared" si="87"/>
        <v>陈洪601</v>
      </c>
      <c r="J234" s="322" t="s">
        <v>757</v>
      </c>
      <c r="K234" s="301"/>
      <c r="L234" s="301"/>
      <c r="M234" s="302">
        <v>42.69</v>
      </c>
      <c r="N234" s="302"/>
      <c r="O234" s="302"/>
      <c r="P234" s="302">
        <v>190.019676739283</v>
      </c>
      <c r="Q234" s="303">
        <f t="shared" si="98"/>
        <v>8111.9399999999905</v>
      </c>
      <c r="R234" s="302"/>
      <c r="S234" s="316">
        <f t="shared" si="97"/>
        <v>8111.9399999999905</v>
      </c>
      <c r="T234" s="301"/>
      <c r="U234" s="313">
        <f t="shared" si="82"/>
        <v>0</v>
      </c>
      <c r="V234" s="313"/>
      <c r="W234" s="301"/>
      <c r="X234" s="301"/>
      <c r="Y234" s="314">
        <f t="shared" si="80"/>
        <v>8111.9399999999905</v>
      </c>
      <c r="Z234" s="314"/>
      <c r="AA234" s="301"/>
      <c r="AB234" s="301"/>
      <c r="AC234" s="325">
        <f t="shared" si="83"/>
        <v>0</v>
      </c>
      <c r="AD234" s="302">
        <v>80</v>
      </c>
      <c r="AE234" s="302"/>
      <c r="AF234" s="302"/>
      <c r="AG234" s="302"/>
      <c r="AH234" s="302"/>
      <c r="AI234" s="302"/>
      <c r="AJ234" s="302"/>
      <c r="AK234" s="302"/>
      <c r="AL234" s="302"/>
      <c r="AM234" s="302">
        <v>200</v>
      </c>
      <c r="AN234" s="302"/>
      <c r="AO234" s="302"/>
      <c r="AP234" s="302"/>
      <c r="AQ234" s="302"/>
      <c r="AR234" s="302"/>
      <c r="AS234" s="299"/>
      <c r="AT234" s="299">
        <f t="shared" si="84"/>
        <v>0</v>
      </c>
      <c r="AU234" s="303">
        <f t="shared" si="85"/>
        <v>280</v>
      </c>
      <c r="AV234" s="329">
        <f t="shared" si="86"/>
        <v>8391.9399999999914</v>
      </c>
      <c r="AW234" s="297"/>
      <c r="AX234" s="297">
        <v>517.5</v>
      </c>
      <c r="AY234" s="301"/>
      <c r="AZ234" s="301"/>
      <c r="BA234" s="301"/>
      <c r="BB234" s="330"/>
      <c r="BC234" s="297">
        <v>10</v>
      </c>
      <c r="BD234" s="301"/>
      <c r="BE234" s="300">
        <f t="shared" si="79"/>
        <v>7874.4399999999914</v>
      </c>
      <c r="BF234" s="297">
        <f>VLOOKUP(E234,[6]工资发放表!$D$1:$X$65536,21,0)</f>
        <v>86.23</v>
      </c>
      <c r="BG234" s="337">
        <f t="shared" si="99"/>
        <v>7778.2099999999919</v>
      </c>
      <c r="BH234" s="300">
        <f>IFERROR(VLOOKUP('12部门提供工资附表主表'!E234,工时对!A:E,5,0),0)</f>
        <v>42.69</v>
      </c>
      <c r="BI234" s="336">
        <f>VLOOKUP(E234,金蝶!D:AC,26,0)</f>
        <v>0</v>
      </c>
      <c r="BJ234" s="281">
        <f>VLOOKUP(E234,金蝶!D:S,16,0)</f>
        <v>8391.94</v>
      </c>
      <c r="BK234" s="281">
        <f t="shared" si="88"/>
        <v>0</v>
      </c>
      <c r="BL234" s="281">
        <f>VLOOKUP(E234,金蝶!D:Z,23,0)</f>
        <v>7778.21</v>
      </c>
      <c r="BM234" s="281">
        <f t="shared" si="89"/>
        <v>-8.1854523159563541E-12</v>
      </c>
      <c r="BN234" s="281">
        <f>VLOOKUP(E234,金蝶!D:Z,17,0)</f>
        <v>0</v>
      </c>
      <c r="BO234" s="339">
        <f t="shared" si="90"/>
        <v>0</v>
      </c>
      <c r="BP234" s="281">
        <f>VLOOKUP(E234,金蝶!D:Z,18,0)</f>
        <v>517.5</v>
      </c>
      <c r="BQ234" s="531">
        <f t="shared" si="91"/>
        <v>0</v>
      </c>
      <c r="BR234" s="281">
        <f>VLOOKUP(E234,金蝶!D:Z,19,0)</f>
        <v>0</v>
      </c>
      <c r="BS234" s="340">
        <f t="shared" si="92"/>
        <v>0</v>
      </c>
      <c r="BT234" s="281">
        <f>VLOOKUP(E234,金蝶!D:Z,20,0)</f>
        <v>10</v>
      </c>
      <c r="BU234" s="281">
        <f t="shared" si="93"/>
        <v>0</v>
      </c>
      <c r="BV234" s="281">
        <f>VLOOKUP(E234,金蝶!D:Z,21,0)</f>
        <v>86.23</v>
      </c>
      <c r="BW234" s="339">
        <f t="shared" si="94"/>
        <v>0</v>
      </c>
      <c r="BX234" s="768">
        <f>IFERROR(VLOOKUP(G234,无加班费!A:B,2,0),0)</f>
        <v>0</v>
      </c>
    </row>
    <row r="235" spans="1:76" hidden="1">
      <c r="A235" s="516" t="s">
        <v>2365</v>
      </c>
      <c r="B235" s="285">
        <f t="shared" si="81"/>
        <v>0</v>
      </c>
      <c r="C235" s="286" t="str">
        <f>VLOOKUP(E235,员工信息4!C:D,2,0)</f>
        <v>刘学伟</v>
      </c>
      <c r="D235" s="102" t="str">
        <f t="shared" si="96"/>
        <v>一致</v>
      </c>
      <c r="E235" s="288" t="str">
        <f>INDEX(员工信息4!C:C,MATCH('12部门提供工资附表主表'!I235,员工信息4!F:F,0))</f>
        <v>3298</v>
      </c>
      <c r="F235" s="289" t="str">
        <f>IFERROR(VLOOKUP('12部门提供工资附表主表'!E235,员工信息4!C:G,5,0),"")</f>
        <v>接插件车间</v>
      </c>
      <c r="G235" s="152" t="s">
        <v>932</v>
      </c>
      <c r="H235" s="288" t="s">
        <v>933</v>
      </c>
      <c r="I235" s="500" t="str">
        <f t="shared" si="87"/>
        <v>刘学伟126</v>
      </c>
      <c r="J235" s="322" t="s">
        <v>757</v>
      </c>
      <c r="K235" s="301"/>
      <c r="L235" s="301"/>
      <c r="M235" s="302">
        <v>40.31</v>
      </c>
      <c r="N235" s="302"/>
      <c r="O235" s="302"/>
      <c r="P235" s="302">
        <v>197</v>
      </c>
      <c r="Q235" s="303">
        <f t="shared" si="98"/>
        <v>7941.0700000000006</v>
      </c>
      <c r="R235" s="302"/>
      <c r="S235" s="316">
        <f t="shared" si="97"/>
        <v>7941.0700000000006</v>
      </c>
      <c r="T235" s="301"/>
      <c r="U235" s="313">
        <f t="shared" si="82"/>
        <v>0</v>
      </c>
      <c r="V235" s="313"/>
      <c r="W235" s="301"/>
      <c r="X235" s="301"/>
      <c r="Y235" s="314">
        <f t="shared" si="80"/>
        <v>7941.0700000000006</v>
      </c>
      <c r="Z235" s="314"/>
      <c r="AA235" s="301"/>
      <c r="AB235" s="301"/>
      <c r="AC235" s="325">
        <f t="shared" si="83"/>
        <v>0</v>
      </c>
      <c r="AD235" s="302">
        <v>60</v>
      </c>
      <c r="AE235" s="302"/>
      <c r="AF235" s="302"/>
      <c r="AG235" s="302"/>
      <c r="AH235" s="302"/>
      <c r="AI235" s="302"/>
      <c r="AJ235" s="302"/>
      <c r="AK235" s="302"/>
      <c r="AL235" s="302"/>
      <c r="AM235" s="302">
        <v>200</v>
      </c>
      <c r="AN235" s="302"/>
      <c r="AO235" s="302"/>
      <c r="AP235" s="302"/>
      <c r="AQ235" s="302"/>
      <c r="AR235" s="302"/>
      <c r="AS235" s="299"/>
      <c r="AT235" s="299">
        <f t="shared" si="84"/>
        <v>0</v>
      </c>
      <c r="AU235" s="303">
        <f t="shared" si="85"/>
        <v>260</v>
      </c>
      <c r="AV235" s="329">
        <f t="shared" si="86"/>
        <v>8201.07</v>
      </c>
      <c r="AW235" s="297"/>
      <c r="AX235" s="297">
        <v>517.5</v>
      </c>
      <c r="AY235" s="301"/>
      <c r="AZ235" s="301"/>
      <c r="BA235" s="301"/>
      <c r="BB235" s="330"/>
      <c r="BC235" s="297"/>
      <c r="BD235" s="301"/>
      <c r="BE235" s="300">
        <f t="shared" si="79"/>
        <v>7683.57</v>
      </c>
      <c r="BF235" s="297">
        <f>VLOOKUP(E235,[6]工资发放表!$D$1:$X$65536,21,0)</f>
        <v>80.510000000000005</v>
      </c>
      <c r="BG235" s="337">
        <f t="shared" si="99"/>
        <v>7603.0599999999995</v>
      </c>
      <c r="BH235" s="300">
        <f>IFERROR(VLOOKUP('12部门提供工资附表主表'!E235,工时对!A:E,5,0),0)</f>
        <v>40.31</v>
      </c>
      <c r="BI235" s="336">
        <f>VLOOKUP(E235,金蝶!D:AC,26,0)</f>
        <v>0</v>
      </c>
      <c r="BJ235" s="281">
        <f>VLOOKUP(E235,金蝶!D:S,16,0)</f>
        <v>8201.07</v>
      </c>
      <c r="BK235" s="281">
        <f t="shared" si="88"/>
        <v>0</v>
      </c>
      <c r="BL235" s="281">
        <f>VLOOKUP(E235,金蝶!D:Z,23,0)</f>
        <v>7603.06</v>
      </c>
      <c r="BM235" s="281">
        <f t="shared" si="89"/>
        <v>0</v>
      </c>
      <c r="BN235" s="281">
        <f>VLOOKUP(E235,金蝶!D:Z,17,0)</f>
        <v>0</v>
      </c>
      <c r="BO235" s="339">
        <f t="shared" si="90"/>
        <v>0</v>
      </c>
      <c r="BP235" s="281">
        <f>VLOOKUP(E235,金蝶!D:Z,18,0)</f>
        <v>517.5</v>
      </c>
      <c r="BQ235" s="531">
        <f t="shared" si="91"/>
        <v>0</v>
      </c>
      <c r="BR235" s="281">
        <f>VLOOKUP(E235,金蝶!D:Z,19,0)</f>
        <v>0</v>
      </c>
      <c r="BS235" s="340">
        <f t="shared" si="92"/>
        <v>0</v>
      </c>
      <c r="BT235" s="281">
        <f>VLOOKUP(E235,金蝶!D:Z,20,0)</f>
        <v>0</v>
      </c>
      <c r="BU235" s="281">
        <f t="shared" si="93"/>
        <v>0</v>
      </c>
      <c r="BV235" s="281">
        <f>VLOOKUP(E235,金蝶!D:Z,21,0)</f>
        <v>80.510000000000005</v>
      </c>
      <c r="BW235" s="339">
        <f t="shared" si="94"/>
        <v>0</v>
      </c>
      <c r="BX235" s="768">
        <f>IFERROR(VLOOKUP(G235,无加班费!A:B,2,0),0)</f>
        <v>0</v>
      </c>
    </row>
    <row r="236" spans="1:76" hidden="1">
      <c r="A236" s="516" t="s">
        <v>1272</v>
      </c>
      <c r="B236" s="285">
        <f t="shared" si="81"/>
        <v>0</v>
      </c>
      <c r="C236" s="286" t="str">
        <f>VLOOKUP(E236,员工信息4!C:D,2,0)</f>
        <v>王亭</v>
      </c>
      <c r="D236" s="102" t="str">
        <f t="shared" si="96"/>
        <v>一致</v>
      </c>
      <c r="E236" s="288" t="str">
        <f>INDEX(员工信息4!C:C,MATCH('12部门提供工资附表主表'!I236,员工信息4!F:F,0))</f>
        <v>3299</v>
      </c>
      <c r="F236" s="289" t="str">
        <f>IFERROR(VLOOKUP('12部门提供工资附表主表'!E236,员工信息4!C:G,5,0),"")</f>
        <v>接插件车间</v>
      </c>
      <c r="G236" s="152" t="s">
        <v>937</v>
      </c>
      <c r="H236" s="288" t="s">
        <v>938</v>
      </c>
      <c r="I236" s="500" t="str">
        <f t="shared" si="87"/>
        <v>王亭245</v>
      </c>
      <c r="J236" s="322" t="s">
        <v>757</v>
      </c>
      <c r="K236" s="301"/>
      <c r="L236" s="301"/>
      <c r="M236" s="302">
        <v>37.06</v>
      </c>
      <c r="N236" s="302"/>
      <c r="O236" s="302"/>
      <c r="P236" s="302">
        <v>185</v>
      </c>
      <c r="Q236" s="303">
        <f t="shared" si="98"/>
        <v>6856.1</v>
      </c>
      <c r="R236" s="302"/>
      <c r="S236" s="316">
        <f t="shared" si="97"/>
        <v>6856.1</v>
      </c>
      <c r="T236" s="301"/>
      <c r="U236" s="313">
        <f t="shared" si="82"/>
        <v>0</v>
      </c>
      <c r="V236" s="313"/>
      <c r="W236" s="301"/>
      <c r="X236" s="301"/>
      <c r="Y236" s="314">
        <f t="shared" si="80"/>
        <v>6856.1</v>
      </c>
      <c r="Z236" s="314"/>
      <c r="AA236" s="301"/>
      <c r="AB236" s="301"/>
      <c r="AC236" s="325">
        <f t="shared" si="83"/>
        <v>0</v>
      </c>
      <c r="AD236" s="302">
        <v>60</v>
      </c>
      <c r="AE236" s="302"/>
      <c r="AF236" s="302"/>
      <c r="AG236" s="302"/>
      <c r="AH236" s="302"/>
      <c r="AI236" s="302"/>
      <c r="AJ236" s="302"/>
      <c r="AK236" s="302"/>
      <c r="AL236" s="302"/>
      <c r="AM236" s="302">
        <v>0</v>
      </c>
      <c r="AN236" s="302"/>
      <c r="AO236" s="302"/>
      <c r="AP236" s="302"/>
      <c r="AQ236" s="302"/>
      <c r="AR236" s="302"/>
      <c r="AS236" s="299"/>
      <c r="AT236" s="299">
        <f t="shared" si="84"/>
        <v>0</v>
      </c>
      <c r="AU236" s="303">
        <f t="shared" si="85"/>
        <v>60</v>
      </c>
      <c r="AV236" s="329">
        <f t="shared" si="86"/>
        <v>6916.1</v>
      </c>
      <c r="AW236" s="297"/>
      <c r="AX236" s="297">
        <v>517.5</v>
      </c>
      <c r="AY236" s="301"/>
      <c r="AZ236" s="301"/>
      <c r="BA236" s="301"/>
      <c r="BB236" s="330"/>
      <c r="BC236" s="297">
        <v>10</v>
      </c>
      <c r="BD236" s="301"/>
      <c r="BE236" s="300">
        <f t="shared" si="79"/>
        <v>6398.6</v>
      </c>
      <c r="BF236" s="297">
        <f>VLOOKUP(E236,[6]工资发放表!$D$1:$X$65536,21,0)</f>
        <v>0</v>
      </c>
      <c r="BG236" s="337">
        <f t="shared" si="99"/>
        <v>6388.6</v>
      </c>
      <c r="BH236" s="300">
        <f>IFERROR(VLOOKUP('12部门提供工资附表主表'!E236,工时对!A:E,5,0),0)</f>
        <v>37.06</v>
      </c>
      <c r="BI236" s="336">
        <f>VLOOKUP(E236,金蝶!D:AC,26,0)</f>
        <v>0</v>
      </c>
      <c r="BJ236" s="281">
        <f>VLOOKUP(E236,金蝶!D:S,16,0)</f>
        <v>6916.1</v>
      </c>
      <c r="BK236" s="281">
        <f t="shared" si="88"/>
        <v>0</v>
      </c>
      <c r="BL236" s="281">
        <f>VLOOKUP(E236,金蝶!D:Z,23,0)</f>
        <v>6388.6</v>
      </c>
      <c r="BM236" s="281">
        <f t="shared" si="89"/>
        <v>0</v>
      </c>
      <c r="BN236" s="281">
        <f>VLOOKUP(E236,金蝶!D:Z,17,0)</f>
        <v>0</v>
      </c>
      <c r="BO236" s="339">
        <f t="shared" si="90"/>
        <v>0</v>
      </c>
      <c r="BP236" s="281">
        <f>VLOOKUP(E236,金蝶!D:Z,18,0)</f>
        <v>517.5</v>
      </c>
      <c r="BQ236" s="531">
        <f t="shared" si="91"/>
        <v>0</v>
      </c>
      <c r="BR236" s="281">
        <f>VLOOKUP(E236,金蝶!D:Z,19,0)</f>
        <v>0</v>
      </c>
      <c r="BS236" s="340">
        <f t="shared" si="92"/>
        <v>0</v>
      </c>
      <c r="BT236" s="281">
        <f>VLOOKUP(E236,金蝶!D:Z,20,0)</f>
        <v>10</v>
      </c>
      <c r="BU236" s="281">
        <f t="shared" si="93"/>
        <v>0</v>
      </c>
      <c r="BV236" s="281">
        <f>VLOOKUP(E236,金蝶!D:Z,21,0)</f>
        <v>0</v>
      </c>
      <c r="BW236" s="339">
        <f t="shared" si="94"/>
        <v>0</v>
      </c>
      <c r="BX236" s="768">
        <f>IFERROR(VLOOKUP(G236,无加班费!A:B,2,0),0)</f>
        <v>0</v>
      </c>
    </row>
    <row r="237" spans="1:76" hidden="1">
      <c r="A237" s="516" t="s">
        <v>2942</v>
      </c>
      <c r="B237" s="285">
        <f t="shared" si="81"/>
        <v>0</v>
      </c>
      <c r="C237" s="286" t="str">
        <f>VLOOKUP(E237,员工信息4!C:D,2,0)</f>
        <v>李兆辉</v>
      </c>
      <c r="D237" s="102" t="str">
        <f t="shared" si="96"/>
        <v>一致</v>
      </c>
      <c r="E237" s="288" t="str">
        <f>INDEX(员工信息4!C:C,MATCH('12部门提供工资附表主表'!I237,员工信息4!F:F,0))</f>
        <v>3319</v>
      </c>
      <c r="F237" s="289" t="str">
        <f>IFERROR(VLOOKUP('12部门提供工资附表主表'!E237,员工信息4!C:G,5,0),"")</f>
        <v>接插件车间</v>
      </c>
      <c r="G237" s="152" t="s">
        <v>947</v>
      </c>
      <c r="H237" s="288" t="s">
        <v>948</v>
      </c>
      <c r="I237" s="500" t="str">
        <f t="shared" si="87"/>
        <v>李兆辉283</v>
      </c>
      <c r="J237" s="322" t="s">
        <v>757</v>
      </c>
      <c r="K237" s="301"/>
      <c r="L237" s="301"/>
      <c r="M237" s="302">
        <v>40.19</v>
      </c>
      <c r="N237" s="302"/>
      <c r="O237" s="302"/>
      <c r="P237" s="302">
        <v>186.51654640457801</v>
      </c>
      <c r="Q237" s="303">
        <f t="shared" si="98"/>
        <v>7496.0999999999894</v>
      </c>
      <c r="R237" s="302"/>
      <c r="S237" s="316">
        <f t="shared" si="97"/>
        <v>7496.0999999999894</v>
      </c>
      <c r="T237" s="301"/>
      <c r="U237" s="313">
        <f t="shared" si="82"/>
        <v>0</v>
      </c>
      <c r="V237" s="313"/>
      <c r="W237" s="301"/>
      <c r="X237" s="301"/>
      <c r="Y237" s="314">
        <f t="shared" si="80"/>
        <v>7496.0999999999894</v>
      </c>
      <c r="Z237" s="314"/>
      <c r="AA237" s="301"/>
      <c r="AB237" s="301"/>
      <c r="AC237" s="325">
        <f t="shared" si="83"/>
        <v>0</v>
      </c>
      <c r="AD237" s="302">
        <v>60</v>
      </c>
      <c r="AE237" s="302"/>
      <c r="AF237" s="302"/>
      <c r="AG237" s="302"/>
      <c r="AH237" s="302"/>
      <c r="AI237" s="302"/>
      <c r="AJ237" s="302"/>
      <c r="AK237" s="302"/>
      <c r="AL237" s="302"/>
      <c r="AM237" s="302">
        <v>200</v>
      </c>
      <c r="AN237" s="302"/>
      <c r="AO237" s="302">
        <v>45</v>
      </c>
      <c r="AP237" s="302">
        <v>6</v>
      </c>
      <c r="AQ237" s="302"/>
      <c r="AR237" s="302"/>
      <c r="AS237" s="299"/>
      <c r="AT237" s="299">
        <f t="shared" si="84"/>
        <v>6</v>
      </c>
      <c r="AU237" s="303">
        <f t="shared" si="85"/>
        <v>305</v>
      </c>
      <c r="AV237" s="329">
        <f t="shared" si="86"/>
        <v>7795.0999999999894</v>
      </c>
      <c r="AW237" s="297"/>
      <c r="AX237" s="297">
        <v>517.5</v>
      </c>
      <c r="AY237" s="301"/>
      <c r="AZ237" s="301"/>
      <c r="BA237" s="301"/>
      <c r="BB237" s="330"/>
      <c r="BC237" s="297"/>
      <c r="BD237" s="301"/>
      <c r="BE237" s="300">
        <f t="shared" si="79"/>
        <v>7277.5999999999894</v>
      </c>
      <c r="BF237" s="297">
        <f>VLOOKUP(E237,[6]工资发放表!$D$1:$X$65536,21,0)</f>
        <v>48.97</v>
      </c>
      <c r="BG237" s="337">
        <f t="shared" si="99"/>
        <v>7228.6299999999892</v>
      </c>
      <c r="BH237" s="300">
        <f>IFERROR(VLOOKUP('12部门提供工资附表主表'!E237,工时对!A:E,5,0),0)</f>
        <v>40.19</v>
      </c>
      <c r="BI237" s="336">
        <f>VLOOKUP(E237,金蝶!D:AC,26,0)</f>
        <v>-1.0913936421275139E-11</v>
      </c>
      <c r="BJ237" s="281">
        <f>VLOOKUP(E237,金蝶!D:S,16,0)</f>
        <v>7795.1</v>
      </c>
      <c r="BK237" s="281">
        <f t="shared" si="88"/>
        <v>-1.0913936421275139E-11</v>
      </c>
      <c r="BL237" s="281">
        <f>VLOOKUP(E237,金蝶!D:Z,23,0)</f>
        <v>7228.63</v>
      </c>
      <c r="BM237" s="281">
        <f t="shared" si="89"/>
        <v>-1.0913936421275139E-11</v>
      </c>
      <c r="BN237" s="281">
        <f>VLOOKUP(E237,金蝶!D:Z,17,0)</f>
        <v>0</v>
      </c>
      <c r="BO237" s="339">
        <f t="shared" si="90"/>
        <v>0</v>
      </c>
      <c r="BP237" s="281">
        <f>VLOOKUP(E237,金蝶!D:Z,18,0)</f>
        <v>517.5</v>
      </c>
      <c r="BQ237" s="531">
        <f t="shared" si="91"/>
        <v>0</v>
      </c>
      <c r="BR237" s="281">
        <f>VLOOKUP(E237,金蝶!D:Z,19,0)</f>
        <v>0</v>
      </c>
      <c r="BS237" s="340">
        <f t="shared" si="92"/>
        <v>0</v>
      </c>
      <c r="BT237" s="281">
        <f>VLOOKUP(E237,金蝶!D:Z,20,0)</f>
        <v>0</v>
      </c>
      <c r="BU237" s="281">
        <f t="shared" si="93"/>
        <v>0</v>
      </c>
      <c r="BV237" s="281">
        <f>VLOOKUP(E237,金蝶!D:Z,21,0)</f>
        <v>48.97</v>
      </c>
      <c r="BW237" s="339">
        <f t="shared" si="94"/>
        <v>0</v>
      </c>
      <c r="BX237" s="768">
        <f>IFERROR(VLOOKUP(G237,无加班费!A:B,2,0),0)</f>
        <v>0</v>
      </c>
    </row>
    <row r="238" spans="1:76" hidden="1">
      <c r="A238" s="516" t="s">
        <v>3005</v>
      </c>
      <c r="B238" s="285">
        <f t="shared" si="81"/>
        <v>0</v>
      </c>
      <c r="C238" s="286" t="str">
        <f>VLOOKUP(E238,员工信息4!C:D,2,0)</f>
        <v>杨俊2</v>
      </c>
      <c r="D238" s="102" t="str">
        <f t="shared" si="96"/>
        <v>一致</v>
      </c>
      <c r="E238" s="288" t="str">
        <f>INDEX(员工信息4!C:C,MATCH('12部门提供工资附表主表'!I238,员工信息4!F:F,0))</f>
        <v>3335</v>
      </c>
      <c r="F238" s="289" t="str">
        <f>IFERROR(VLOOKUP('12部门提供工资附表主表'!E238,员工信息4!C:G,5,0),"")</f>
        <v>接插件车间</v>
      </c>
      <c r="G238" s="517" t="s">
        <v>6223</v>
      </c>
      <c r="H238" s="288" t="s">
        <v>953</v>
      </c>
      <c r="I238" s="500" t="str">
        <f t="shared" si="87"/>
        <v>杨俊2519</v>
      </c>
      <c r="J238" s="322" t="s">
        <v>757</v>
      </c>
      <c r="K238" s="301"/>
      <c r="L238" s="301"/>
      <c r="M238" s="302">
        <v>43.63</v>
      </c>
      <c r="N238" s="302"/>
      <c r="O238" s="302"/>
      <c r="P238" s="302">
        <v>179.92207196882899</v>
      </c>
      <c r="Q238" s="303">
        <f t="shared" si="98"/>
        <v>7850.0000000000091</v>
      </c>
      <c r="R238" s="302"/>
      <c r="S238" s="316">
        <f t="shared" si="97"/>
        <v>7850.0000000000091</v>
      </c>
      <c r="T238" s="301"/>
      <c r="U238" s="313">
        <f t="shared" si="82"/>
        <v>0</v>
      </c>
      <c r="V238" s="313"/>
      <c r="W238" s="301"/>
      <c r="X238" s="301"/>
      <c r="Y238" s="314">
        <f t="shared" si="80"/>
        <v>7850.0000000000091</v>
      </c>
      <c r="Z238" s="314"/>
      <c r="AA238" s="301"/>
      <c r="AB238" s="301"/>
      <c r="AC238" s="325">
        <f t="shared" si="83"/>
        <v>0</v>
      </c>
      <c r="AD238" s="302">
        <v>60</v>
      </c>
      <c r="AE238" s="302"/>
      <c r="AF238" s="302"/>
      <c r="AG238" s="302"/>
      <c r="AH238" s="302"/>
      <c r="AI238" s="302"/>
      <c r="AJ238" s="302"/>
      <c r="AK238" s="302"/>
      <c r="AL238" s="302"/>
      <c r="AM238" s="302">
        <v>100</v>
      </c>
      <c r="AN238" s="302"/>
      <c r="AO238" s="302"/>
      <c r="AP238" s="302"/>
      <c r="AQ238" s="302"/>
      <c r="AR238" s="302"/>
      <c r="AS238" s="299"/>
      <c r="AT238" s="299">
        <f t="shared" si="84"/>
        <v>0</v>
      </c>
      <c r="AU238" s="303">
        <f t="shared" si="85"/>
        <v>160</v>
      </c>
      <c r="AV238" s="329">
        <f t="shared" si="86"/>
        <v>8010.0000000000091</v>
      </c>
      <c r="AW238" s="297"/>
      <c r="AX238" s="297">
        <v>517.5</v>
      </c>
      <c r="AY238" s="301"/>
      <c r="AZ238" s="301"/>
      <c r="BA238" s="301"/>
      <c r="BB238" s="330"/>
      <c r="BC238" s="297">
        <v>10</v>
      </c>
      <c r="BD238" s="301"/>
      <c r="BE238" s="300">
        <f t="shared" si="79"/>
        <v>7492.5000000000091</v>
      </c>
      <c r="BF238" s="297">
        <f>VLOOKUP(E238,[6]工资发放表!$D$1:$X$65536,21,0)</f>
        <v>74.78</v>
      </c>
      <c r="BG238" s="337">
        <f t="shared" si="99"/>
        <v>7407.7200000000093</v>
      </c>
      <c r="BH238" s="300">
        <f>IFERROR(VLOOKUP('12部门提供工资附表主表'!E238,工时对!A:E,5,0),0)</f>
        <v>43.63</v>
      </c>
      <c r="BI238" s="336">
        <f>VLOOKUP(E238,金蝶!D:AC,26,0)</f>
        <v>9.0949470177292824E-12</v>
      </c>
      <c r="BJ238" s="281">
        <f>VLOOKUP(E238,金蝶!D:S,16,0)</f>
        <v>8010</v>
      </c>
      <c r="BK238" s="281">
        <f t="shared" si="88"/>
        <v>9.0949470177292824E-12</v>
      </c>
      <c r="BL238" s="281">
        <f>VLOOKUP(E238,金蝶!D:Z,23,0)</f>
        <v>7407.72</v>
      </c>
      <c r="BM238" s="281">
        <f t="shared" si="89"/>
        <v>9.0949470177292824E-12</v>
      </c>
      <c r="BN238" s="281">
        <f>VLOOKUP(E238,金蝶!D:Z,17,0)</f>
        <v>0</v>
      </c>
      <c r="BO238" s="339">
        <f t="shared" si="90"/>
        <v>0</v>
      </c>
      <c r="BP238" s="281">
        <f>VLOOKUP(E238,金蝶!D:Z,18,0)</f>
        <v>517.5</v>
      </c>
      <c r="BQ238" s="531">
        <f t="shared" si="91"/>
        <v>0</v>
      </c>
      <c r="BR238" s="281">
        <f>VLOOKUP(E238,金蝶!D:Z,19,0)</f>
        <v>0</v>
      </c>
      <c r="BS238" s="340">
        <f t="shared" si="92"/>
        <v>0</v>
      </c>
      <c r="BT238" s="281">
        <f>VLOOKUP(E238,金蝶!D:Z,20,0)</f>
        <v>10</v>
      </c>
      <c r="BU238" s="281">
        <f t="shared" si="93"/>
        <v>0</v>
      </c>
      <c r="BV238" s="281">
        <f>VLOOKUP(E238,金蝶!D:Z,21,0)</f>
        <v>74.78</v>
      </c>
      <c r="BW238" s="339">
        <f t="shared" si="94"/>
        <v>0</v>
      </c>
      <c r="BX238" s="768">
        <f>IFERROR(VLOOKUP(G238,无加班费!A:B,2,0),0)</f>
        <v>0</v>
      </c>
    </row>
    <row r="239" spans="1:76" hidden="1">
      <c r="A239" s="516" t="s">
        <v>480</v>
      </c>
      <c r="B239" s="285">
        <f t="shared" si="81"/>
        <v>0</v>
      </c>
      <c r="C239" s="286" t="str">
        <f>VLOOKUP(E239,员工信息4!C:D,2,0)</f>
        <v>王莉</v>
      </c>
      <c r="D239" s="102" t="str">
        <f t="shared" si="96"/>
        <v>一致</v>
      </c>
      <c r="E239" s="288" t="str">
        <f>INDEX(员工信息4!C:C,MATCH('12部门提供工资附表主表'!I239,员工信息4!F:F,0))</f>
        <v>3337</v>
      </c>
      <c r="F239" s="289" t="str">
        <f>IFERROR(VLOOKUP('12部门提供工资附表主表'!E239,员工信息4!C:G,5,0),"")</f>
        <v>接插件车间</v>
      </c>
      <c r="G239" s="152" t="s">
        <v>957</v>
      </c>
      <c r="H239" s="288" t="s">
        <v>958</v>
      </c>
      <c r="I239" s="500" t="str">
        <f t="shared" si="87"/>
        <v>王莉472</v>
      </c>
      <c r="J239" s="322" t="s">
        <v>757</v>
      </c>
      <c r="K239" s="301"/>
      <c r="L239" s="301"/>
      <c r="M239" s="302">
        <v>37.25</v>
      </c>
      <c r="N239" s="302"/>
      <c r="O239" s="302"/>
      <c r="P239" s="302">
        <v>177.01342281879201</v>
      </c>
      <c r="Q239" s="303">
        <f t="shared" si="98"/>
        <v>6593.7500000000027</v>
      </c>
      <c r="R239" s="302"/>
      <c r="S239" s="316">
        <f t="shared" si="97"/>
        <v>6593.7500000000027</v>
      </c>
      <c r="T239" s="301"/>
      <c r="U239" s="313">
        <f t="shared" si="82"/>
        <v>0</v>
      </c>
      <c r="V239" s="313"/>
      <c r="W239" s="301"/>
      <c r="X239" s="301"/>
      <c r="Y239" s="314">
        <f t="shared" si="80"/>
        <v>6593.7500000000027</v>
      </c>
      <c r="Z239" s="314"/>
      <c r="AA239" s="301"/>
      <c r="AB239" s="301"/>
      <c r="AC239" s="325">
        <f t="shared" si="83"/>
        <v>0</v>
      </c>
      <c r="AD239" s="302">
        <v>60</v>
      </c>
      <c r="AE239" s="302"/>
      <c r="AF239" s="302"/>
      <c r="AG239" s="302"/>
      <c r="AH239" s="302"/>
      <c r="AI239" s="302"/>
      <c r="AJ239" s="302"/>
      <c r="AK239" s="302"/>
      <c r="AL239" s="302"/>
      <c r="AM239" s="302">
        <v>100</v>
      </c>
      <c r="AN239" s="302"/>
      <c r="AO239" s="302"/>
      <c r="AP239" s="302">
        <v>6</v>
      </c>
      <c r="AQ239" s="302"/>
      <c r="AR239" s="302"/>
      <c r="AS239" s="299"/>
      <c r="AT239" s="299">
        <f t="shared" si="84"/>
        <v>6</v>
      </c>
      <c r="AU239" s="303">
        <f t="shared" si="85"/>
        <v>160</v>
      </c>
      <c r="AV239" s="329">
        <f t="shared" si="86"/>
        <v>6747.7500000000027</v>
      </c>
      <c r="AW239" s="297"/>
      <c r="AX239" s="297">
        <v>517.5</v>
      </c>
      <c r="AY239" s="301"/>
      <c r="AZ239" s="301"/>
      <c r="BA239" s="301"/>
      <c r="BB239" s="330"/>
      <c r="BC239" s="297">
        <v>10</v>
      </c>
      <c r="BD239" s="301"/>
      <c r="BE239" s="300">
        <f t="shared" si="79"/>
        <v>6230.2500000000027</v>
      </c>
      <c r="BF239" s="297">
        <f>VLOOKUP(E239,[6]工资发放表!$D$1:$X$65536,21,0)</f>
        <v>0</v>
      </c>
      <c r="BG239" s="337">
        <f t="shared" si="99"/>
        <v>6220.2500000000027</v>
      </c>
      <c r="BH239" s="300">
        <f>IFERROR(VLOOKUP('12部门提供工资附表主表'!E239,工时对!A:E,5,0),0)</f>
        <v>37.25</v>
      </c>
      <c r="BI239" s="336">
        <f>VLOOKUP(E239,金蝶!D:AC,26,0)</f>
        <v>0</v>
      </c>
      <c r="BJ239" s="281">
        <f>VLOOKUP(E239,金蝶!D:S,16,0)</f>
        <v>6747.75</v>
      </c>
      <c r="BK239" s="281">
        <f t="shared" si="88"/>
        <v>0</v>
      </c>
      <c r="BL239" s="281">
        <f>VLOOKUP(E239,金蝶!D:Z,23,0)</f>
        <v>6220.25</v>
      </c>
      <c r="BM239" s="281">
        <f t="shared" si="89"/>
        <v>0</v>
      </c>
      <c r="BN239" s="281">
        <f>VLOOKUP(E239,金蝶!D:Z,17,0)</f>
        <v>0</v>
      </c>
      <c r="BO239" s="339">
        <f t="shared" si="90"/>
        <v>0</v>
      </c>
      <c r="BP239" s="281">
        <f>VLOOKUP(E239,金蝶!D:Z,18,0)</f>
        <v>517.5</v>
      </c>
      <c r="BQ239" s="531">
        <f t="shared" si="91"/>
        <v>0</v>
      </c>
      <c r="BR239" s="281">
        <f>VLOOKUP(E239,金蝶!D:Z,19,0)</f>
        <v>0</v>
      </c>
      <c r="BS239" s="340">
        <f t="shared" si="92"/>
        <v>0</v>
      </c>
      <c r="BT239" s="281">
        <f>VLOOKUP(E239,金蝶!D:Z,20,0)</f>
        <v>10</v>
      </c>
      <c r="BU239" s="281">
        <f t="shared" si="93"/>
        <v>0</v>
      </c>
      <c r="BV239" s="281">
        <f>VLOOKUP(E239,金蝶!D:Z,21,0)</f>
        <v>0</v>
      </c>
      <c r="BW239" s="339">
        <f t="shared" si="94"/>
        <v>0</v>
      </c>
      <c r="BX239" s="768">
        <f>IFERROR(VLOOKUP(G239,无加班费!A:B,2,0),0)</f>
        <v>0</v>
      </c>
    </row>
    <row r="240" spans="1:76" hidden="1">
      <c r="A240" s="516" t="s">
        <v>1241</v>
      </c>
      <c r="B240" s="285">
        <f t="shared" si="81"/>
        <v>0</v>
      </c>
      <c r="C240" s="286" t="str">
        <f>VLOOKUP(E240,员工信息4!C:D,2,0)</f>
        <v>马华东</v>
      </c>
      <c r="D240" s="102" t="str">
        <f t="shared" si="96"/>
        <v>一致</v>
      </c>
      <c r="E240" s="288" t="str">
        <f>INDEX(员工信息4!C:C,MATCH('12部门提供工资附表主表'!I240,员工信息4!F:F,0))</f>
        <v>3348</v>
      </c>
      <c r="F240" s="289" t="str">
        <f>IFERROR(VLOOKUP('12部门提供工资附表主表'!E240,员工信息4!C:G,5,0),"")</f>
        <v>接插件车间</v>
      </c>
      <c r="G240" s="152" t="s">
        <v>962</v>
      </c>
      <c r="H240" s="288" t="s">
        <v>963</v>
      </c>
      <c r="I240" s="500" t="str">
        <f t="shared" si="87"/>
        <v>马华东155</v>
      </c>
      <c r="J240" s="322" t="s">
        <v>757</v>
      </c>
      <c r="K240" s="301"/>
      <c r="L240" s="301"/>
      <c r="M240" s="302">
        <v>44.44</v>
      </c>
      <c r="N240" s="302"/>
      <c r="O240" s="302"/>
      <c r="P240" s="302">
        <v>196.60891089108901</v>
      </c>
      <c r="Q240" s="303">
        <f t="shared" si="98"/>
        <v>8737.2999999999956</v>
      </c>
      <c r="R240" s="302"/>
      <c r="S240" s="316">
        <f t="shared" si="97"/>
        <v>8737.2999999999956</v>
      </c>
      <c r="T240" s="301"/>
      <c r="U240" s="313">
        <f t="shared" si="82"/>
        <v>0</v>
      </c>
      <c r="V240" s="313"/>
      <c r="W240" s="301"/>
      <c r="X240" s="301"/>
      <c r="Y240" s="314">
        <f t="shared" si="80"/>
        <v>8737.2999999999956</v>
      </c>
      <c r="Z240" s="314"/>
      <c r="AA240" s="301"/>
      <c r="AB240" s="301"/>
      <c r="AC240" s="325">
        <f t="shared" si="83"/>
        <v>0</v>
      </c>
      <c r="AD240" s="302">
        <v>60</v>
      </c>
      <c r="AE240" s="302"/>
      <c r="AF240" s="302"/>
      <c r="AG240" s="302"/>
      <c r="AH240" s="302"/>
      <c r="AI240" s="302"/>
      <c r="AJ240" s="302"/>
      <c r="AK240" s="302"/>
      <c r="AL240" s="302"/>
      <c r="AM240" s="302">
        <v>200</v>
      </c>
      <c r="AN240" s="302"/>
      <c r="AO240" s="302"/>
      <c r="AP240" s="302"/>
      <c r="AQ240" s="302"/>
      <c r="AR240" s="302"/>
      <c r="AS240" s="299"/>
      <c r="AT240" s="299">
        <f t="shared" si="84"/>
        <v>0</v>
      </c>
      <c r="AU240" s="303">
        <f t="shared" si="85"/>
        <v>260</v>
      </c>
      <c r="AV240" s="329">
        <f t="shared" si="86"/>
        <v>8997.2999999999956</v>
      </c>
      <c r="AW240" s="297"/>
      <c r="AX240" s="297">
        <v>517.5</v>
      </c>
      <c r="AY240" s="301"/>
      <c r="AZ240" s="301"/>
      <c r="BA240" s="301"/>
      <c r="BB240" s="330"/>
      <c r="BC240" s="297">
        <v>10</v>
      </c>
      <c r="BD240" s="301"/>
      <c r="BE240" s="300">
        <f t="shared" si="79"/>
        <v>8479.7999999999956</v>
      </c>
      <c r="BF240" s="297">
        <f>VLOOKUP(E240,[6]工资发放表!$D$1:$X$65536,21,0)</f>
        <v>0</v>
      </c>
      <c r="BG240" s="337">
        <f t="shared" si="99"/>
        <v>8469.7999999999956</v>
      </c>
      <c r="BH240" s="300">
        <f>IFERROR(VLOOKUP('12部门提供工资附表主表'!E240,工时对!A:E,5,0),0)</f>
        <v>44.44</v>
      </c>
      <c r="BI240" s="336">
        <f>VLOOKUP(E240,金蝶!D:AC,26,0)</f>
        <v>0</v>
      </c>
      <c r="BJ240" s="281">
        <f>VLOOKUP(E240,金蝶!D:S,16,0)</f>
        <v>8997.2999999999993</v>
      </c>
      <c r="BK240" s="281">
        <f t="shared" si="88"/>
        <v>0</v>
      </c>
      <c r="BL240" s="281">
        <f>VLOOKUP(E240,金蝶!D:Z,23,0)</f>
        <v>8469.7999999999993</v>
      </c>
      <c r="BM240" s="281">
        <f t="shared" si="89"/>
        <v>0</v>
      </c>
      <c r="BN240" s="281">
        <f>VLOOKUP(E240,金蝶!D:Z,17,0)</f>
        <v>0</v>
      </c>
      <c r="BO240" s="339">
        <f t="shared" si="90"/>
        <v>0</v>
      </c>
      <c r="BP240" s="281">
        <f>VLOOKUP(E240,金蝶!D:Z,18,0)</f>
        <v>517.5</v>
      </c>
      <c r="BQ240" s="531">
        <f t="shared" si="91"/>
        <v>0</v>
      </c>
      <c r="BR240" s="281">
        <f>VLOOKUP(E240,金蝶!D:Z,19,0)</f>
        <v>0</v>
      </c>
      <c r="BS240" s="340">
        <f t="shared" si="92"/>
        <v>0</v>
      </c>
      <c r="BT240" s="281">
        <f>VLOOKUP(E240,金蝶!D:Z,20,0)</f>
        <v>10</v>
      </c>
      <c r="BU240" s="281">
        <f t="shared" si="93"/>
        <v>0</v>
      </c>
      <c r="BV240" s="281">
        <f>VLOOKUP(E240,金蝶!D:Z,21,0)</f>
        <v>0</v>
      </c>
      <c r="BW240" s="339">
        <f t="shared" si="94"/>
        <v>0</v>
      </c>
      <c r="BX240" s="768">
        <f>IFERROR(VLOOKUP(G240,无加班费!A:B,2,0),0)</f>
        <v>0</v>
      </c>
    </row>
    <row r="241" spans="1:76" hidden="1">
      <c r="A241" s="516" t="s">
        <v>837</v>
      </c>
      <c r="B241" s="285">
        <f t="shared" si="81"/>
        <v>0</v>
      </c>
      <c r="C241" s="286" t="str">
        <f>VLOOKUP(E241,员工信息4!C:D,2,0)</f>
        <v>张俊</v>
      </c>
      <c r="D241" s="102" t="str">
        <f t="shared" si="96"/>
        <v>一致</v>
      </c>
      <c r="E241" s="288" t="str">
        <f>INDEX(员工信息4!C:C,MATCH('12部门提供工资附表主表'!I241,员工信息4!F:F,0))</f>
        <v>3359</v>
      </c>
      <c r="F241" s="289" t="str">
        <f>IFERROR(VLOOKUP('12部门提供工资附表主表'!E241,员工信息4!C:G,5,0),"")</f>
        <v>接插件车间</v>
      </c>
      <c r="G241" s="152" t="s">
        <v>967</v>
      </c>
      <c r="H241" s="288" t="s">
        <v>968</v>
      </c>
      <c r="I241" s="500" t="str">
        <f t="shared" si="87"/>
        <v>张俊526</v>
      </c>
      <c r="J241" s="322" t="s">
        <v>757</v>
      </c>
      <c r="K241" s="301"/>
      <c r="L241" s="301"/>
      <c r="M241" s="302">
        <v>39.81</v>
      </c>
      <c r="N241" s="302"/>
      <c r="O241" s="302"/>
      <c r="P241" s="302">
        <v>179</v>
      </c>
      <c r="Q241" s="303">
        <f t="shared" si="98"/>
        <v>7125.9900000000007</v>
      </c>
      <c r="R241" s="302"/>
      <c r="S241" s="316">
        <f t="shared" si="97"/>
        <v>7125.9900000000007</v>
      </c>
      <c r="T241" s="301"/>
      <c r="U241" s="313">
        <f t="shared" si="82"/>
        <v>0</v>
      </c>
      <c r="V241" s="313"/>
      <c r="W241" s="301"/>
      <c r="X241" s="301"/>
      <c r="Y241" s="314">
        <f t="shared" si="80"/>
        <v>7125.9900000000007</v>
      </c>
      <c r="Z241" s="314"/>
      <c r="AA241" s="301"/>
      <c r="AB241" s="301"/>
      <c r="AC241" s="325">
        <f t="shared" si="83"/>
        <v>0</v>
      </c>
      <c r="AD241" s="302">
        <v>60</v>
      </c>
      <c r="AE241" s="302"/>
      <c r="AF241" s="302"/>
      <c r="AG241" s="302"/>
      <c r="AH241" s="302"/>
      <c r="AI241" s="302"/>
      <c r="AJ241" s="302"/>
      <c r="AK241" s="302"/>
      <c r="AL241" s="302"/>
      <c r="AM241" s="302">
        <v>200</v>
      </c>
      <c r="AN241" s="302"/>
      <c r="AO241" s="302"/>
      <c r="AP241" s="302">
        <v>24</v>
      </c>
      <c r="AQ241" s="302"/>
      <c r="AR241" s="302"/>
      <c r="AS241" s="299"/>
      <c r="AT241" s="299">
        <f t="shared" si="84"/>
        <v>24</v>
      </c>
      <c r="AU241" s="303">
        <f t="shared" si="85"/>
        <v>260</v>
      </c>
      <c r="AV241" s="329">
        <f t="shared" si="86"/>
        <v>7361.9900000000007</v>
      </c>
      <c r="AW241" s="297"/>
      <c r="AX241" s="297">
        <v>517.5</v>
      </c>
      <c r="AY241" s="301"/>
      <c r="AZ241" s="301"/>
      <c r="BA241" s="301"/>
      <c r="BB241" s="330"/>
      <c r="BC241" s="297">
        <v>10</v>
      </c>
      <c r="BD241" s="301"/>
      <c r="BE241" s="300">
        <f t="shared" si="79"/>
        <v>6844.4900000000007</v>
      </c>
      <c r="BF241" s="297">
        <f>VLOOKUP(E241,[6]工资发放表!$D$1:$X$65536,21,0)</f>
        <v>0</v>
      </c>
      <c r="BG241" s="337">
        <f t="shared" si="99"/>
        <v>6834.4900000000007</v>
      </c>
      <c r="BH241" s="300">
        <f>IFERROR(VLOOKUP('12部门提供工资附表主表'!E241,工时对!A:E,5,0),0)</f>
        <v>39.81</v>
      </c>
      <c r="BI241" s="336">
        <f>VLOOKUP(E241,金蝶!D:AC,26,0)</f>
        <v>0</v>
      </c>
      <c r="BJ241" s="281">
        <f>VLOOKUP(E241,金蝶!D:S,16,0)</f>
        <v>7361.99</v>
      </c>
      <c r="BK241" s="281">
        <f t="shared" si="88"/>
        <v>0</v>
      </c>
      <c r="BL241" s="281">
        <f>VLOOKUP(E241,金蝶!D:Z,23,0)</f>
        <v>6834.49</v>
      </c>
      <c r="BM241" s="281">
        <f t="shared" si="89"/>
        <v>0</v>
      </c>
      <c r="BN241" s="281">
        <f>VLOOKUP(E241,金蝶!D:Z,17,0)</f>
        <v>0</v>
      </c>
      <c r="BO241" s="339">
        <f t="shared" si="90"/>
        <v>0</v>
      </c>
      <c r="BP241" s="281">
        <f>VLOOKUP(E241,金蝶!D:Z,18,0)</f>
        <v>517.5</v>
      </c>
      <c r="BQ241" s="531">
        <f t="shared" si="91"/>
        <v>0</v>
      </c>
      <c r="BR241" s="281">
        <f>VLOOKUP(E241,金蝶!D:Z,19,0)</f>
        <v>0</v>
      </c>
      <c r="BS241" s="340">
        <f t="shared" si="92"/>
        <v>0</v>
      </c>
      <c r="BT241" s="281">
        <f>VLOOKUP(E241,金蝶!D:Z,20,0)</f>
        <v>10</v>
      </c>
      <c r="BU241" s="281">
        <f t="shared" si="93"/>
        <v>0</v>
      </c>
      <c r="BV241" s="281">
        <f>VLOOKUP(E241,金蝶!D:Z,21,0)</f>
        <v>0</v>
      </c>
      <c r="BW241" s="339">
        <f t="shared" si="94"/>
        <v>0</v>
      </c>
      <c r="BX241" s="768">
        <f>IFERROR(VLOOKUP(G241,无加班费!A:B,2,0),0)</f>
        <v>0</v>
      </c>
    </row>
    <row r="242" spans="1:76" hidden="1">
      <c r="A242" s="516" t="s">
        <v>2112</v>
      </c>
      <c r="B242" s="285">
        <f t="shared" si="81"/>
        <v>0</v>
      </c>
      <c r="C242" s="286" t="str">
        <f>VLOOKUP(E242,员工信息4!C:D,2,0)</f>
        <v>刘广娥</v>
      </c>
      <c r="D242" s="102" t="str">
        <f t="shared" si="96"/>
        <v>一致</v>
      </c>
      <c r="E242" s="288" t="str">
        <f>INDEX(员工信息4!C:C,MATCH('12部门提供工资附表主表'!I242,员工信息4!F:F,0))</f>
        <v>3371</v>
      </c>
      <c r="F242" s="289" t="str">
        <f>IFERROR(VLOOKUP('12部门提供工资附表主表'!E242,员工信息4!C:G,5,0),"")</f>
        <v>接插件车间</v>
      </c>
      <c r="G242" s="152" t="s">
        <v>977</v>
      </c>
      <c r="H242" s="288" t="s">
        <v>978</v>
      </c>
      <c r="I242" s="500" t="str">
        <f t="shared" si="87"/>
        <v>刘广娥1016</v>
      </c>
      <c r="J242" s="322" t="s">
        <v>757</v>
      </c>
      <c r="K242" s="301"/>
      <c r="L242" s="301"/>
      <c r="M242" s="302">
        <v>43.25</v>
      </c>
      <c r="N242" s="302"/>
      <c r="O242" s="302"/>
      <c r="P242" s="302">
        <v>185</v>
      </c>
      <c r="Q242" s="303">
        <f t="shared" si="98"/>
        <v>8001.25</v>
      </c>
      <c r="R242" s="302"/>
      <c r="S242" s="316">
        <f t="shared" si="97"/>
        <v>8001.25</v>
      </c>
      <c r="T242" s="301"/>
      <c r="U242" s="313">
        <f t="shared" si="82"/>
        <v>0</v>
      </c>
      <c r="V242" s="313"/>
      <c r="W242" s="301"/>
      <c r="X242" s="301"/>
      <c r="Y242" s="314">
        <f t="shared" si="80"/>
        <v>8001.25</v>
      </c>
      <c r="Z242" s="314"/>
      <c r="AA242" s="301"/>
      <c r="AB242" s="301"/>
      <c r="AC242" s="325">
        <f t="shared" si="83"/>
        <v>0</v>
      </c>
      <c r="AD242" s="302">
        <v>60</v>
      </c>
      <c r="AE242" s="302"/>
      <c r="AF242" s="302"/>
      <c r="AG242" s="302"/>
      <c r="AH242" s="302"/>
      <c r="AI242" s="302"/>
      <c r="AJ242" s="302"/>
      <c r="AK242" s="302"/>
      <c r="AL242" s="302"/>
      <c r="AM242" s="302">
        <v>200</v>
      </c>
      <c r="AN242" s="302"/>
      <c r="AO242" s="302"/>
      <c r="AP242" s="302"/>
      <c r="AQ242" s="302"/>
      <c r="AR242" s="302"/>
      <c r="AS242" s="299"/>
      <c r="AT242" s="299">
        <f t="shared" si="84"/>
        <v>0</v>
      </c>
      <c r="AU242" s="303">
        <f t="shared" si="85"/>
        <v>260</v>
      </c>
      <c r="AV242" s="329">
        <f t="shared" si="86"/>
        <v>8261.25</v>
      </c>
      <c r="AW242" s="297"/>
      <c r="AX242" s="297">
        <v>517.5</v>
      </c>
      <c r="AY242" s="301"/>
      <c r="AZ242" s="301"/>
      <c r="BA242" s="301"/>
      <c r="BB242" s="330"/>
      <c r="BC242" s="297"/>
      <c r="BD242" s="301"/>
      <c r="BE242" s="300">
        <f t="shared" si="79"/>
        <v>7743.75</v>
      </c>
      <c r="BF242" s="297">
        <f>VLOOKUP(E242,[6]工资发放表!$D$1:$X$65536,21,0)</f>
        <v>82.31</v>
      </c>
      <c r="BG242" s="337">
        <f t="shared" si="99"/>
        <v>7661.44</v>
      </c>
      <c r="BH242" s="300">
        <f>IFERROR(VLOOKUP('12部门提供工资附表主表'!E242,工时对!A:E,5,0),0)</f>
        <v>43.25</v>
      </c>
      <c r="BI242" s="336">
        <f>VLOOKUP(E242,金蝶!D:AC,26,0)</f>
        <v>0</v>
      </c>
      <c r="BJ242" s="281">
        <f>VLOOKUP(E242,金蝶!D:S,16,0)</f>
        <v>8261.25</v>
      </c>
      <c r="BK242" s="281">
        <f t="shared" si="88"/>
        <v>0</v>
      </c>
      <c r="BL242" s="281">
        <f>VLOOKUP(E242,金蝶!D:Z,23,0)</f>
        <v>7661.44</v>
      </c>
      <c r="BM242" s="281">
        <f t="shared" si="89"/>
        <v>0</v>
      </c>
      <c r="BN242" s="281">
        <f>VLOOKUP(E242,金蝶!D:Z,17,0)</f>
        <v>0</v>
      </c>
      <c r="BO242" s="339">
        <f t="shared" si="90"/>
        <v>0</v>
      </c>
      <c r="BP242" s="281">
        <f>VLOOKUP(E242,金蝶!D:Z,18,0)</f>
        <v>517.5</v>
      </c>
      <c r="BQ242" s="531">
        <f t="shared" si="91"/>
        <v>0</v>
      </c>
      <c r="BR242" s="281">
        <f>VLOOKUP(E242,金蝶!D:Z,19,0)</f>
        <v>0</v>
      </c>
      <c r="BS242" s="340">
        <f t="shared" si="92"/>
        <v>0</v>
      </c>
      <c r="BT242" s="281">
        <f>VLOOKUP(E242,金蝶!D:Z,20,0)</f>
        <v>0</v>
      </c>
      <c r="BU242" s="281">
        <f t="shared" si="93"/>
        <v>0</v>
      </c>
      <c r="BV242" s="281">
        <f>VLOOKUP(E242,金蝶!D:Z,21,0)</f>
        <v>82.31</v>
      </c>
      <c r="BW242" s="339">
        <f t="shared" si="94"/>
        <v>0</v>
      </c>
      <c r="BX242" s="768">
        <f>IFERROR(VLOOKUP(G242,无加班费!A:B,2,0),0)</f>
        <v>0</v>
      </c>
    </row>
    <row r="243" spans="1:76" hidden="1">
      <c r="A243" s="516" t="s">
        <v>1221</v>
      </c>
      <c r="B243" s="285">
        <f t="shared" si="81"/>
        <v>0</v>
      </c>
      <c r="C243" s="286" t="str">
        <f>VLOOKUP(E243,员工信息4!C:D,2,0)</f>
        <v>单歌利</v>
      </c>
      <c r="D243" s="102" t="str">
        <f t="shared" si="96"/>
        <v>一致</v>
      </c>
      <c r="E243" s="288" t="str">
        <f>INDEX(员工信息4!C:C,MATCH('12部门提供工资附表主表'!I243,员工信息4!F:F,0))</f>
        <v>3516</v>
      </c>
      <c r="F243" s="289" t="str">
        <f>IFERROR(VLOOKUP('12部门提供工资附表主表'!E243,员工信息4!C:G,5,0),"")</f>
        <v>接插件车间</v>
      </c>
      <c r="G243" s="152" t="s">
        <v>1007</v>
      </c>
      <c r="H243" s="288" t="s">
        <v>1008</v>
      </c>
      <c r="I243" s="500" t="str">
        <f t="shared" si="87"/>
        <v>单歌利319</v>
      </c>
      <c r="J243" s="322" t="s">
        <v>757</v>
      </c>
      <c r="K243" s="301"/>
      <c r="L243" s="301"/>
      <c r="M243" s="302">
        <v>42.63</v>
      </c>
      <c r="N243" s="302"/>
      <c r="O243" s="302"/>
      <c r="P243" s="302">
        <v>169.380717804363</v>
      </c>
      <c r="Q243" s="303">
        <f t="shared" si="98"/>
        <v>7220.6999999999953</v>
      </c>
      <c r="R243" s="302"/>
      <c r="S243" s="316">
        <f t="shared" si="97"/>
        <v>7220.6999999999953</v>
      </c>
      <c r="T243" s="301"/>
      <c r="U243" s="313">
        <f t="shared" si="82"/>
        <v>0</v>
      </c>
      <c r="V243" s="313"/>
      <c r="W243" s="301"/>
      <c r="X243" s="301"/>
      <c r="Y243" s="314">
        <f t="shared" si="80"/>
        <v>7220.6999999999953</v>
      </c>
      <c r="Z243" s="314"/>
      <c r="AA243" s="301"/>
      <c r="AB243" s="301"/>
      <c r="AC243" s="325">
        <f t="shared" si="83"/>
        <v>0</v>
      </c>
      <c r="AD243" s="302">
        <v>140</v>
      </c>
      <c r="AE243" s="302"/>
      <c r="AF243" s="302"/>
      <c r="AG243" s="302"/>
      <c r="AH243" s="302"/>
      <c r="AI243" s="302"/>
      <c r="AJ243" s="302"/>
      <c r="AK243" s="302"/>
      <c r="AL243" s="302"/>
      <c r="AM243" s="302">
        <v>200</v>
      </c>
      <c r="AN243" s="302"/>
      <c r="AO243" s="302"/>
      <c r="AP243" s="302">
        <v>32</v>
      </c>
      <c r="AQ243" s="302"/>
      <c r="AR243" s="302"/>
      <c r="AS243" s="299"/>
      <c r="AT243" s="299">
        <f t="shared" si="84"/>
        <v>32</v>
      </c>
      <c r="AU243" s="303">
        <f t="shared" si="85"/>
        <v>340</v>
      </c>
      <c r="AV243" s="329">
        <f t="shared" si="86"/>
        <v>7528.6999999999953</v>
      </c>
      <c r="AW243" s="297"/>
      <c r="AX243" s="297">
        <v>517.5</v>
      </c>
      <c r="AY243" s="301"/>
      <c r="AZ243" s="301"/>
      <c r="BA243" s="301"/>
      <c r="BB243" s="330"/>
      <c r="BC243" s="297">
        <v>10</v>
      </c>
      <c r="BD243" s="301"/>
      <c r="BE243" s="300">
        <f t="shared" si="79"/>
        <v>7011.1999999999953</v>
      </c>
      <c r="BF243" s="297">
        <f>VLOOKUP(E243,[6]工资发放表!$D$1:$X$65536,21,0)</f>
        <v>60.33</v>
      </c>
      <c r="BG243" s="337">
        <f t="shared" si="99"/>
        <v>6940.8699999999953</v>
      </c>
      <c r="BH243" s="300">
        <f>IFERROR(VLOOKUP('12部门提供工资附表主表'!E243,工时对!A:E,5,0),0)</f>
        <v>42.63</v>
      </c>
      <c r="BI243" s="336">
        <f>VLOOKUP(E243,金蝶!D:AC,26,0)</f>
        <v>0</v>
      </c>
      <c r="BJ243" s="281">
        <f>VLOOKUP(E243,金蝶!D:S,16,0)</f>
        <v>7528.7</v>
      </c>
      <c r="BK243" s="281">
        <f t="shared" si="88"/>
        <v>0</v>
      </c>
      <c r="BL243" s="281">
        <f>VLOOKUP(E243,金蝶!D:Z,23,0)</f>
        <v>6940.87</v>
      </c>
      <c r="BM243" s="281">
        <f t="shared" si="89"/>
        <v>0</v>
      </c>
      <c r="BN243" s="281">
        <f>VLOOKUP(E243,金蝶!D:Z,17,0)</f>
        <v>0</v>
      </c>
      <c r="BO243" s="339">
        <f t="shared" si="90"/>
        <v>0</v>
      </c>
      <c r="BP243" s="281">
        <f>VLOOKUP(E243,金蝶!D:Z,18,0)</f>
        <v>517.5</v>
      </c>
      <c r="BQ243" s="531">
        <f t="shared" si="91"/>
        <v>0</v>
      </c>
      <c r="BR243" s="281">
        <f>VLOOKUP(E243,金蝶!D:Z,19,0)</f>
        <v>0</v>
      </c>
      <c r="BS243" s="340">
        <f t="shared" si="92"/>
        <v>0</v>
      </c>
      <c r="BT243" s="281">
        <f>VLOOKUP(E243,金蝶!D:Z,20,0)</f>
        <v>10</v>
      </c>
      <c r="BU243" s="281">
        <f t="shared" si="93"/>
        <v>0</v>
      </c>
      <c r="BV243" s="281">
        <f>VLOOKUP(E243,金蝶!D:Z,21,0)</f>
        <v>60.33</v>
      </c>
      <c r="BW243" s="339">
        <f t="shared" si="94"/>
        <v>0</v>
      </c>
      <c r="BX243" s="768">
        <f>IFERROR(VLOOKUP(G243,无加班费!A:B,2,0),0)</f>
        <v>0</v>
      </c>
    </row>
    <row r="244" spans="1:76" hidden="1">
      <c r="A244" s="516" t="s">
        <v>3510</v>
      </c>
      <c r="B244" s="285">
        <f t="shared" si="81"/>
        <v>0</v>
      </c>
      <c r="C244" s="286" t="str">
        <f>VLOOKUP(E244,员工信息4!C:D,2,0)</f>
        <v>杜爱勇</v>
      </c>
      <c r="D244" s="102" t="str">
        <f t="shared" si="96"/>
        <v>一致</v>
      </c>
      <c r="E244" s="288" t="str">
        <f>INDEX(员工信息4!C:C,MATCH('12部门提供工资附表主表'!I244,员工信息4!F:F,0))</f>
        <v>6208</v>
      </c>
      <c r="F244" s="289" t="str">
        <f>IFERROR(VLOOKUP('12部门提供工资附表主表'!E244,员工信息4!C:G,5,0),"")</f>
        <v>接插件车间</v>
      </c>
      <c r="G244" s="152" t="s">
        <v>1072</v>
      </c>
      <c r="H244" s="288" t="s">
        <v>1073</v>
      </c>
      <c r="I244" s="500" t="str">
        <f t="shared" si="87"/>
        <v>杜爱勇379</v>
      </c>
      <c r="J244" s="322" t="s">
        <v>757</v>
      </c>
      <c r="K244" s="301"/>
      <c r="L244" s="301"/>
      <c r="M244" s="302">
        <v>37.630000000000003</v>
      </c>
      <c r="N244" s="302"/>
      <c r="O244" s="302"/>
      <c r="P244" s="302">
        <v>180.648418814775</v>
      </c>
      <c r="Q244" s="303">
        <f t="shared" si="98"/>
        <v>6797.7999999999838</v>
      </c>
      <c r="R244" s="302"/>
      <c r="S244" s="316">
        <f t="shared" si="97"/>
        <v>6797.7999999999838</v>
      </c>
      <c r="T244" s="301"/>
      <c r="U244" s="313">
        <f t="shared" si="82"/>
        <v>0</v>
      </c>
      <c r="V244" s="313"/>
      <c r="W244" s="301"/>
      <c r="X244" s="301"/>
      <c r="Y244" s="314">
        <f t="shared" si="80"/>
        <v>6797.7999999999838</v>
      </c>
      <c r="Z244" s="314"/>
      <c r="AA244" s="301"/>
      <c r="AB244" s="301"/>
      <c r="AC244" s="325">
        <f t="shared" si="83"/>
        <v>0</v>
      </c>
      <c r="AD244" s="302">
        <v>120</v>
      </c>
      <c r="AE244" s="302"/>
      <c r="AF244" s="302">
        <v>500</v>
      </c>
      <c r="AG244" s="302"/>
      <c r="AH244" s="302"/>
      <c r="AI244" s="302"/>
      <c r="AJ244" s="302"/>
      <c r="AK244" s="302"/>
      <c r="AL244" s="302"/>
      <c r="AM244" s="302">
        <v>0</v>
      </c>
      <c r="AN244" s="302"/>
      <c r="AO244" s="302">
        <v>50</v>
      </c>
      <c r="AP244" s="302">
        <v>24</v>
      </c>
      <c r="AQ244" s="302"/>
      <c r="AR244" s="302"/>
      <c r="AS244" s="299"/>
      <c r="AT244" s="299">
        <f t="shared" si="84"/>
        <v>24</v>
      </c>
      <c r="AU244" s="303">
        <f t="shared" si="85"/>
        <v>670</v>
      </c>
      <c r="AV244" s="329">
        <f t="shared" si="86"/>
        <v>7443.7999999999838</v>
      </c>
      <c r="AW244" s="297"/>
      <c r="AX244" s="297">
        <v>517.5</v>
      </c>
      <c r="AY244" s="301"/>
      <c r="AZ244" s="301"/>
      <c r="BA244" s="301"/>
      <c r="BB244" s="330"/>
      <c r="BC244" s="297">
        <v>10</v>
      </c>
      <c r="BD244" s="301"/>
      <c r="BE244" s="300">
        <f t="shared" si="79"/>
        <v>6926.2999999999838</v>
      </c>
      <c r="BF244" s="297">
        <f>VLOOKUP(E244,[6]工资发放表!$D$1:$X$65536,21,0)</f>
        <v>0</v>
      </c>
      <c r="BG244" s="337">
        <f t="shared" si="99"/>
        <v>6916.2999999999838</v>
      </c>
      <c r="BH244" s="300">
        <f>IFERROR(VLOOKUP('12部门提供工资附表主表'!E244,工时对!A:E,5,0),0)</f>
        <v>37.630000000000003</v>
      </c>
      <c r="BI244" s="336">
        <f>VLOOKUP(E244,金蝶!D:AC,26,0)</f>
        <v>-1.6370904631912708E-11</v>
      </c>
      <c r="BJ244" s="281">
        <f>VLOOKUP(E244,金蝶!D:S,16,0)</f>
        <v>7443.8</v>
      </c>
      <c r="BK244" s="281">
        <f t="shared" si="88"/>
        <v>-1.6370904631912708E-11</v>
      </c>
      <c r="BL244" s="281">
        <f>VLOOKUP(E244,金蝶!D:Z,23,0)</f>
        <v>6916.3</v>
      </c>
      <c r="BM244" s="281">
        <f t="shared" si="89"/>
        <v>-1.6370904631912708E-11</v>
      </c>
      <c r="BN244" s="281">
        <f>VLOOKUP(E244,金蝶!D:Z,17,0)</f>
        <v>0</v>
      </c>
      <c r="BO244" s="339">
        <f t="shared" si="90"/>
        <v>0</v>
      </c>
      <c r="BP244" s="281">
        <f>VLOOKUP(E244,金蝶!D:Z,18,0)</f>
        <v>517.5</v>
      </c>
      <c r="BQ244" s="531">
        <f t="shared" si="91"/>
        <v>0</v>
      </c>
      <c r="BR244" s="281">
        <f>VLOOKUP(E244,金蝶!D:Z,19,0)</f>
        <v>0</v>
      </c>
      <c r="BS244" s="340">
        <f t="shared" si="92"/>
        <v>0</v>
      </c>
      <c r="BT244" s="281">
        <f>VLOOKUP(E244,金蝶!D:Z,20,0)</f>
        <v>10</v>
      </c>
      <c r="BU244" s="281">
        <f t="shared" si="93"/>
        <v>0</v>
      </c>
      <c r="BV244" s="281">
        <f>VLOOKUP(E244,金蝶!D:Z,21,0)</f>
        <v>0</v>
      </c>
      <c r="BW244" s="339">
        <f t="shared" si="94"/>
        <v>0</v>
      </c>
      <c r="BX244" s="768">
        <f>IFERROR(VLOOKUP(G244,无加班费!A:B,2,0),0)</f>
        <v>0</v>
      </c>
    </row>
    <row r="245" spans="1:76" hidden="1">
      <c r="A245" s="516" t="s">
        <v>797</v>
      </c>
      <c r="B245" s="285">
        <f t="shared" si="81"/>
        <v>0</v>
      </c>
      <c r="C245" s="286" t="str">
        <f>VLOOKUP(E245,员工信息4!C:D,2,0)</f>
        <v>周士军</v>
      </c>
      <c r="D245" s="102" t="str">
        <f t="shared" si="96"/>
        <v>一致</v>
      </c>
      <c r="E245" s="288" t="str">
        <f>INDEX(员工信息4!C:C,MATCH('12部门提供工资附表主表'!I245,员工信息4!F:F,0))</f>
        <v>3544</v>
      </c>
      <c r="F245" s="289" t="str">
        <f>IFERROR(VLOOKUP('12部门提供工资附表主表'!E245,员工信息4!C:G,5,0),"")</f>
        <v>接插件车间</v>
      </c>
      <c r="G245" s="152" t="s">
        <v>1012</v>
      </c>
      <c r="H245" s="288" t="s">
        <v>1013</v>
      </c>
      <c r="I245" s="500" t="str">
        <f t="shared" si="87"/>
        <v>周士军592</v>
      </c>
      <c r="J245" s="322" t="s">
        <v>757</v>
      </c>
      <c r="K245" s="301"/>
      <c r="L245" s="301"/>
      <c r="M245" s="302">
        <v>40.44</v>
      </c>
      <c r="N245" s="302"/>
      <c r="O245" s="302"/>
      <c r="P245" s="302">
        <v>174.28288822947599</v>
      </c>
      <c r="Q245" s="303">
        <f t="shared" si="98"/>
        <v>7048.0000000000082</v>
      </c>
      <c r="R245" s="302"/>
      <c r="S245" s="316">
        <f t="shared" si="97"/>
        <v>7048.0000000000082</v>
      </c>
      <c r="T245" s="301"/>
      <c r="U245" s="313">
        <f t="shared" si="82"/>
        <v>0</v>
      </c>
      <c r="V245" s="313"/>
      <c r="W245" s="301"/>
      <c r="X245" s="301"/>
      <c r="Y245" s="314">
        <f t="shared" si="80"/>
        <v>7048.0000000000082</v>
      </c>
      <c r="Z245" s="314"/>
      <c r="AA245" s="301"/>
      <c r="AB245" s="301"/>
      <c r="AC245" s="325">
        <f t="shared" si="83"/>
        <v>0</v>
      </c>
      <c r="AD245" s="302">
        <v>120</v>
      </c>
      <c r="AE245" s="302"/>
      <c r="AF245" s="302">
        <v>500</v>
      </c>
      <c r="AG245" s="302"/>
      <c r="AH245" s="302"/>
      <c r="AI245" s="302"/>
      <c r="AJ245" s="302"/>
      <c r="AK245" s="302"/>
      <c r="AL245" s="302"/>
      <c r="AM245" s="302">
        <v>200</v>
      </c>
      <c r="AN245" s="302"/>
      <c r="AO245" s="302"/>
      <c r="AP245" s="302">
        <v>22</v>
      </c>
      <c r="AQ245" s="302"/>
      <c r="AR245" s="302"/>
      <c r="AS245" s="299"/>
      <c r="AT245" s="299">
        <f t="shared" si="84"/>
        <v>22</v>
      </c>
      <c r="AU245" s="303">
        <f t="shared" si="85"/>
        <v>820</v>
      </c>
      <c r="AV245" s="329">
        <f t="shared" si="86"/>
        <v>7846.0000000000082</v>
      </c>
      <c r="AW245" s="297"/>
      <c r="AX245" s="297">
        <v>517.5</v>
      </c>
      <c r="AY245" s="301"/>
      <c r="AZ245" s="301"/>
      <c r="BA245" s="301"/>
      <c r="BB245" s="330"/>
      <c r="BC245" s="297">
        <v>10</v>
      </c>
      <c r="BD245" s="301"/>
      <c r="BE245" s="300">
        <f t="shared" si="79"/>
        <v>7328.5000000000082</v>
      </c>
      <c r="BF245" s="297">
        <f>VLOOKUP(E245,[6]工资发放表!$D$1:$X$65536,21,0)</f>
        <v>69.86</v>
      </c>
      <c r="BG245" s="337">
        <f t="shared" si="99"/>
        <v>7248.6400000000085</v>
      </c>
      <c r="BH245" s="300">
        <f>IFERROR(VLOOKUP('12部门提供工资附表主表'!E245,工时对!A:E,5,0),0)</f>
        <v>40.44</v>
      </c>
      <c r="BI245" s="336">
        <f>VLOOKUP(E245,金蝶!D:AC,26,0)</f>
        <v>8.1854523159563541E-12</v>
      </c>
      <c r="BJ245" s="281">
        <f>VLOOKUP(E245,金蝶!D:S,16,0)</f>
        <v>7846</v>
      </c>
      <c r="BK245" s="281">
        <f t="shared" si="88"/>
        <v>8.1854523159563541E-12</v>
      </c>
      <c r="BL245" s="281">
        <f>VLOOKUP(E245,金蝶!D:Z,23,0)</f>
        <v>7248.64</v>
      </c>
      <c r="BM245" s="281">
        <f t="shared" si="89"/>
        <v>8.1854523159563541E-12</v>
      </c>
      <c r="BN245" s="281">
        <f>VLOOKUP(E245,金蝶!D:Z,17,0)</f>
        <v>0</v>
      </c>
      <c r="BO245" s="339">
        <f t="shared" si="90"/>
        <v>0</v>
      </c>
      <c r="BP245" s="281">
        <f>VLOOKUP(E245,金蝶!D:Z,18,0)</f>
        <v>517.5</v>
      </c>
      <c r="BQ245" s="531">
        <f t="shared" si="91"/>
        <v>0</v>
      </c>
      <c r="BR245" s="281">
        <f>VLOOKUP(E245,金蝶!D:Z,19,0)</f>
        <v>0</v>
      </c>
      <c r="BS245" s="340">
        <f t="shared" si="92"/>
        <v>0</v>
      </c>
      <c r="BT245" s="281">
        <f>VLOOKUP(E245,金蝶!D:Z,20,0)</f>
        <v>10</v>
      </c>
      <c r="BU245" s="281">
        <f t="shared" si="93"/>
        <v>0</v>
      </c>
      <c r="BV245" s="281">
        <f>VLOOKUP(E245,金蝶!D:Z,21,0)</f>
        <v>69.86</v>
      </c>
      <c r="BW245" s="339">
        <f t="shared" si="94"/>
        <v>0</v>
      </c>
      <c r="BX245" s="768">
        <f>IFERROR(VLOOKUP(G245,无加班费!A:B,2,0),0)</f>
        <v>0</v>
      </c>
    </row>
    <row r="246" spans="1:76" hidden="1">
      <c r="A246" s="516" t="s">
        <v>1063</v>
      </c>
      <c r="B246" s="285">
        <f t="shared" si="81"/>
        <v>0</v>
      </c>
      <c r="C246" s="286" t="str">
        <f>VLOOKUP(E246,员工信息4!C:D,2,0)</f>
        <v>王方祥</v>
      </c>
      <c r="D246" s="102" t="str">
        <f t="shared" si="96"/>
        <v>一致</v>
      </c>
      <c r="E246" s="288" t="str">
        <f>INDEX(员工信息4!C:C,MATCH('12部门提供工资附表主表'!I246,员工信息4!F:F,0))</f>
        <v>3573</v>
      </c>
      <c r="F246" s="289" t="str">
        <f>IFERROR(VLOOKUP('12部门提供工资附表主表'!E246,员工信息4!C:G,5,0),"")</f>
        <v>接插件车间</v>
      </c>
      <c r="G246" s="152" t="s">
        <v>1017</v>
      </c>
      <c r="H246" s="288" t="s">
        <v>1018</v>
      </c>
      <c r="I246" s="500" t="str">
        <f t="shared" si="87"/>
        <v>王方祥390</v>
      </c>
      <c r="J246" s="322" t="s">
        <v>757</v>
      </c>
      <c r="K246" s="301"/>
      <c r="L246" s="301"/>
      <c r="M246" s="302">
        <v>43.13</v>
      </c>
      <c r="N246" s="302"/>
      <c r="O246" s="302"/>
      <c r="P246" s="302">
        <v>197</v>
      </c>
      <c r="Q246" s="303">
        <f t="shared" si="98"/>
        <v>8496.61</v>
      </c>
      <c r="R246" s="302"/>
      <c r="S246" s="316">
        <f t="shared" si="97"/>
        <v>8496.61</v>
      </c>
      <c r="T246" s="301"/>
      <c r="U246" s="313">
        <f t="shared" si="82"/>
        <v>0</v>
      </c>
      <c r="V246" s="313"/>
      <c r="W246" s="301"/>
      <c r="X246" s="301"/>
      <c r="Y246" s="314">
        <f t="shared" si="80"/>
        <v>8496.61</v>
      </c>
      <c r="Z246" s="314"/>
      <c r="AA246" s="301"/>
      <c r="AB246" s="301"/>
      <c r="AC246" s="325">
        <f t="shared" si="83"/>
        <v>0</v>
      </c>
      <c r="AD246" s="302">
        <v>100</v>
      </c>
      <c r="AE246" s="302"/>
      <c r="AF246" s="302"/>
      <c r="AG246" s="302"/>
      <c r="AH246" s="302"/>
      <c r="AI246" s="302"/>
      <c r="AJ246" s="302"/>
      <c r="AK246" s="302"/>
      <c r="AL246" s="302"/>
      <c r="AM246" s="302">
        <v>200</v>
      </c>
      <c r="AN246" s="302"/>
      <c r="AO246" s="302"/>
      <c r="AP246" s="302"/>
      <c r="AQ246" s="302"/>
      <c r="AR246" s="302"/>
      <c r="AS246" s="299"/>
      <c r="AT246" s="299">
        <f t="shared" si="84"/>
        <v>0</v>
      </c>
      <c r="AU246" s="303">
        <f t="shared" si="85"/>
        <v>300</v>
      </c>
      <c r="AV246" s="329">
        <f t="shared" si="86"/>
        <v>8796.61</v>
      </c>
      <c r="AW246" s="297"/>
      <c r="AX246" s="297">
        <v>517.5</v>
      </c>
      <c r="AY246" s="301"/>
      <c r="AZ246" s="301"/>
      <c r="BA246" s="301"/>
      <c r="BB246" s="330"/>
      <c r="BC246" s="297">
        <v>10</v>
      </c>
      <c r="BD246" s="301"/>
      <c r="BE246" s="300">
        <f t="shared" si="79"/>
        <v>8279.11</v>
      </c>
      <c r="BF246" s="297">
        <f>VLOOKUP(E246,[6]工资发放表!$D$1:$X$65536,21,0)</f>
        <v>98.38</v>
      </c>
      <c r="BG246" s="337">
        <f t="shared" si="99"/>
        <v>8170.7300000000005</v>
      </c>
      <c r="BH246" s="300">
        <f>IFERROR(VLOOKUP('12部门提供工资附表主表'!E246,工时对!A:E,5,0),0)</f>
        <v>43.13</v>
      </c>
      <c r="BI246" s="336">
        <f>VLOOKUP(E246,金蝶!D:AC,26,0)</f>
        <v>0</v>
      </c>
      <c r="BJ246" s="281">
        <f>VLOOKUP(E246,金蝶!D:S,16,0)</f>
        <v>8796.61</v>
      </c>
      <c r="BK246" s="281">
        <f t="shared" si="88"/>
        <v>0</v>
      </c>
      <c r="BL246" s="281">
        <f>VLOOKUP(E246,金蝶!D:Z,23,0)</f>
        <v>8170.73</v>
      </c>
      <c r="BM246" s="281">
        <f t="shared" si="89"/>
        <v>0</v>
      </c>
      <c r="BN246" s="281">
        <f>VLOOKUP(E246,金蝶!D:Z,17,0)</f>
        <v>0</v>
      </c>
      <c r="BO246" s="339">
        <f t="shared" si="90"/>
        <v>0</v>
      </c>
      <c r="BP246" s="281">
        <f>VLOOKUP(E246,金蝶!D:Z,18,0)</f>
        <v>517.5</v>
      </c>
      <c r="BQ246" s="531">
        <f t="shared" si="91"/>
        <v>0</v>
      </c>
      <c r="BR246" s="281">
        <f>VLOOKUP(E246,金蝶!D:Z,19,0)</f>
        <v>0</v>
      </c>
      <c r="BS246" s="340">
        <f t="shared" si="92"/>
        <v>0</v>
      </c>
      <c r="BT246" s="281">
        <f>VLOOKUP(E246,金蝶!D:Z,20,0)</f>
        <v>10</v>
      </c>
      <c r="BU246" s="281">
        <f t="shared" si="93"/>
        <v>0</v>
      </c>
      <c r="BV246" s="281">
        <f>VLOOKUP(E246,金蝶!D:Z,21,0)</f>
        <v>98.38</v>
      </c>
      <c r="BW246" s="339">
        <f t="shared" si="94"/>
        <v>0</v>
      </c>
      <c r="BX246" s="768">
        <f>IFERROR(VLOOKUP(G246,无加班费!A:B,2,0),0)</f>
        <v>0</v>
      </c>
    </row>
    <row r="247" spans="1:76" hidden="1">
      <c r="A247" s="516" t="s">
        <v>938</v>
      </c>
      <c r="B247" s="285">
        <f t="shared" si="81"/>
        <v>0</v>
      </c>
      <c r="C247" s="286" t="str">
        <f>VLOOKUP(E247,员工信息4!C:D,2,0)</f>
        <v>廖海霞</v>
      </c>
      <c r="D247" s="102" t="str">
        <f t="shared" si="96"/>
        <v>一致</v>
      </c>
      <c r="E247" s="288" t="str">
        <f>INDEX(员工信息4!C:C,MATCH('12部门提供工资附表主表'!I247,员工信息4!F:F,0))</f>
        <v>3650</v>
      </c>
      <c r="F247" s="289" t="str">
        <f>IFERROR(VLOOKUP('12部门提供工资附表主表'!E247,员工信息4!C:G,5,0),"")</f>
        <v>接插件车间</v>
      </c>
      <c r="G247" s="152" t="s">
        <v>1022</v>
      </c>
      <c r="H247" s="288" t="s">
        <v>1023</v>
      </c>
      <c r="I247" s="500" t="str">
        <f t="shared" si="87"/>
        <v>廖海霞525</v>
      </c>
      <c r="J247" s="322" t="s">
        <v>757</v>
      </c>
      <c r="K247" s="301"/>
      <c r="L247" s="301"/>
      <c r="M247" s="302">
        <v>39.5</v>
      </c>
      <c r="N247" s="302"/>
      <c r="O247" s="302"/>
      <c r="P247" s="302">
        <v>188.34177215189899</v>
      </c>
      <c r="Q247" s="303">
        <f t="shared" si="98"/>
        <v>7439.50000000001</v>
      </c>
      <c r="R247" s="302"/>
      <c r="S247" s="316">
        <f t="shared" si="97"/>
        <v>7439.50000000001</v>
      </c>
      <c r="T247" s="301"/>
      <c r="U247" s="313">
        <f t="shared" si="82"/>
        <v>0</v>
      </c>
      <c r="V247" s="313"/>
      <c r="W247" s="301"/>
      <c r="X247" s="301"/>
      <c r="Y247" s="314">
        <f t="shared" si="80"/>
        <v>7439.50000000001</v>
      </c>
      <c r="Z247" s="314"/>
      <c r="AA247" s="301"/>
      <c r="AB247" s="301"/>
      <c r="AC247" s="325">
        <f t="shared" si="83"/>
        <v>0</v>
      </c>
      <c r="AD247" s="302">
        <v>120</v>
      </c>
      <c r="AE247" s="302"/>
      <c r="AF247" s="302"/>
      <c r="AG247" s="302"/>
      <c r="AH247" s="302"/>
      <c r="AI247" s="302"/>
      <c r="AJ247" s="302"/>
      <c r="AK247" s="302"/>
      <c r="AL247" s="302"/>
      <c r="AM247" s="302">
        <v>200</v>
      </c>
      <c r="AN247" s="302"/>
      <c r="AO247" s="302"/>
      <c r="AP247" s="302">
        <v>100</v>
      </c>
      <c r="AQ247" s="302"/>
      <c r="AR247" s="302"/>
      <c r="AS247" s="299"/>
      <c r="AT247" s="299">
        <f t="shared" si="84"/>
        <v>100</v>
      </c>
      <c r="AU247" s="303">
        <f t="shared" si="85"/>
        <v>320</v>
      </c>
      <c r="AV247" s="329">
        <f t="shared" si="86"/>
        <v>7659.50000000001</v>
      </c>
      <c r="AW247" s="297"/>
      <c r="AX247" s="297">
        <v>517.5</v>
      </c>
      <c r="AY247" s="301"/>
      <c r="AZ247" s="301"/>
      <c r="BA247" s="301"/>
      <c r="BB247" s="330"/>
      <c r="BC247" s="297">
        <v>10</v>
      </c>
      <c r="BD247" s="301"/>
      <c r="BE247" s="300">
        <f t="shared" si="79"/>
        <v>7142.00000000001</v>
      </c>
      <c r="BF247" s="297">
        <f>VLOOKUP(E247,[6]工资发放表!$D$1:$X$65536,21,0)</f>
        <v>0</v>
      </c>
      <c r="BG247" s="337">
        <f t="shared" si="99"/>
        <v>7132.00000000001</v>
      </c>
      <c r="BH247" s="300">
        <f>IFERROR(VLOOKUP('12部门提供工资附表主表'!E247,工时对!A:E,5,0),0)</f>
        <v>39.5</v>
      </c>
      <c r="BI247" s="336">
        <f>VLOOKUP(E247,金蝶!D:AC,26,0)</f>
        <v>1.0004441719502211E-11</v>
      </c>
      <c r="BJ247" s="281">
        <f>VLOOKUP(E247,金蝶!D:S,16,0)</f>
        <v>7659.5</v>
      </c>
      <c r="BK247" s="281">
        <f t="shared" si="88"/>
        <v>1.0004441719502211E-11</v>
      </c>
      <c r="BL247" s="281">
        <f>VLOOKUP(E247,金蝶!D:Z,23,0)</f>
        <v>7132</v>
      </c>
      <c r="BM247" s="281">
        <f t="shared" si="89"/>
        <v>1.0004441719502211E-11</v>
      </c>
      <c r="BN247" s="281">
        <f>VLOOKUP(E247,金蝶!D:Z,17,0)</f>
        <v>0</v>
      </c>
      <c r="BO247" s="339">
        <f t="shared" si="90"/>
        <v>0</v>
      </c>
      <c r="BP247" s="281">
        <f>VLOOKUP(E247,金蝶!D:Z,18,0)</f>
        <v>517.5</v>
      </c>
      <c r="BQ247" s="531">
        <f t="shared" si="91"/>
        <v>0</v>
      </c>
      <c r="BR247" s="281">
        <f>VLOOKUP(E247,金蝶!D:Z,19,0)</f>
        <v>0</v>
      </c>
      <c r="BS247" s="340">
        <f t="shared" si="92"/>
        <v>0</v>
      </c>
      <c r="BT247" s="281">
        <f>VLOOKUP(E247,金蝶!D:Z,20,0)</f>
        <v>10</v>
      </c>
      <c r="BU247" s="281">
        <f t="shared" si="93"/>
        <v>0</v>
      </c>
      <c r="BV247" s="281">
        <f>VLOOKUP(E247,金蝶!D:Z,21,0)</f>
        <v>0</v>
      </c>
      <c r="BW247" s="339">
        <f t="shared" si="94"/>
        <v>0</v>
      </c>
      <c r="BX247" s="768">
        <f>IFERROR(VLOOKUP(G247,无加班费!A:B,2,0),0)</f>
        <v>0</v>
      </c>
    </row>
    <row r="248" spans="1:76" hidden="1">
      <c r="A248" s="516" t="s">
        <v>1882</v>
      </c>
      <c r="B248" s="285">
        <f t="shared" si="81"/>
        <v>0</v>
      </c>
      <c r="C248" s="286" t="str">
        <f>VLOOKUP(E248,员工信息4!C:D,2,0)</f>
        <v>张飞</v>
      </c>
      <c r="D248" s="102" t="str">
        <f t="shared" si="96"/>
        <v>一致</v>
      </c>
      <c r="E248" s="288" t="str">
        <f>INDEX(员工信息4!C:C,MATCH('12部门提供工资附表主表'!I248,员工信息4!F:F,0))</f>
        <v>3671</v>
      </c>
      <c r="F248" s="289" t="str">
        <f>IFERROR(VLOOKUP('12部门提供工资附表主表'!E248,员工信息4!C:G,5,0),"")</f>
        <v>接插件车间</v>
      </c>
      <c r="G248" s="152" t="s">
        <v>1027</v>
      </c>
      <c r="H248" s="288" t="s">
        <v>1028</v>
      </c>
      <c r="I248" s="500" t="str">
        <f t="shared" si="87"/>
        <v>张飞250</v>
      </c>
      <c r="J248" s="322" t="s">
        <v>757</v>
      </c>
      <c r="K248" s="301"/>
      <c r="L248" s="301"/>
      <c r="M248" s="302">
        <v>38.880000000000003</v>
      </c>
      <c r="N248" s="302"/>
      <c r="O248" s="302"/>
      <c r="P248" s="302">
        <v>177</v>
      </c>
      <c r="Q248" s="303">
        <f t="shared" si="98"/>
        <v>6881.76</v>
      </c>
      <c r="R248" s="302"/>
      <c r="S248" s="316">
        <f t="shared" si="97"/>
        <v>6881.76</v>
      </c>
      <c r="T248" s="301"/>
      <c r="U248" s="313">
        <f t="shared" si="82"/>
        <v>0</v>
      </c>
      <c r="V248" s="313"/>
      <c r="W248" s="301"/>
      <c r="X248" s="301"/>
      <c r="Y248" s="314">
        <f t="shared" si="80"/>
        <v>6881.76</v>
      </c>
      <c r="Z248" s="314"/>
      <c r="AA248" s="301"/>
      <c r="AB248" s="301"/>
      <c r="AC248" s="325">
        <f t="shared" si="83"/>
        <v>0</v>
      </c>
      <c r="AD248" s="302">
        <v>120</v>
      </c>
      <c r="AE248" s="302"/>
      <c r="AF248" s="302"/>
      <c r="AG248" s="302"/>
      <c r="AH248" s="302"/>
      <c r="AI248" s="302"/>
      <c r="AJ248" s="302"/>
      <c r="AK248" s="302"/>
      <c r="AL248" s="302"/>
      <c r="AM248" s="302">
        <v>200</v>
      </c>
      <c r="AN248" s="302"/>
      <c r="AO248" s="302"/>
      <c r="AP248" s="302">
        <v>209</v>
      </c>
      <c r="AQ248" s="302"/>
      <c r="AR248" s="302"/>
      <c r="AS248" s="299"/>
      <c r="AT248" s="299">
        <f t="shared" si="84"/>
        <v>209</v>
      </c>
      <c r="AU248" s="303">
        <f t="shared" si="85"/>
        <v>320</v>
      </c>
      <c r="AV248" s="329">
        <f t="shared" si="86"/>
        <v>6992.76</v>
      </c>
      <c r="AW248" s="297"/>
      <c r="AX248" s="297">
        <v>517.5</v>
      </c>
      <c r="AY248" s="301"/>
      <c r="AZ248" s="301"/>
      <c r="BA248" s="301"/>
      <c r="BB248" s="330"/>
      <c r="BC248" s="297">
        <v>10</v>
      </c>
      <c r="BD248" s="301"/>
      <c r="BE248" s="300">
        <f t="shared" si="79"/>
        <v>6475.26</v>
      </c>
      <c r="BF248" s="297">
        <f>VLOOKUP(E248,[6]工资发放表!$D$1:$X$65536,21,0)</f>
        <v>0.47</v>
      </c>
      <c r="BG248" s="337">
        <f t="shared" si="99"/>
        <v>6464.79</v>
      </c>
      <c r="BH248" s="300">
        <f>IFERROR(VLOOKUP('12部门提供工资附表主表'!E248,工时对!A:E,5,0),0)</f>
        <v>38.880000000000003</v>
      </c>
      <c r="BI248" s="336">
        <f>VLOOKUP(E248,金蝶!D:AC,26,0)</f>
        <v>0</v>
      </c>
      <c r="BJ248" s="281">
        <f>VLOOKUP(E248,金蝶!D:S,16,0)</f>
        <v>6992.76</v>
      </c>
      <c r="BK248" s="281">
        <f t="shared" si="88"/>
        <v>0</v>
      </c>
      <c r="BL248" s="281">
        <f>VLOOKUP(E248,金蝶!D:Z,23,0)</f>
        <v>6464.79</v>
      </c>
      <c r="BM248" s="281">
        <f t="shared" si="89"/>
        <v>0</v>
      </c>
      <c r="BN248" s="281">
        <f>VLOOKUP(E248,金蝶!D:Z,17,0)</f>
        <v>0</v>
      </c>
      <c r="BO248" s="339">
        <f t="shared" si="90"/>
        <v>0</v>
      </c>
      <c r="BP248" s="281">
        <f>VLOOKUP(E248,金蝶!D:Z,18,0)</f>
        <v>517.5</v>
      </c>
      <c r="BQ248" s="531">
        <f t="shared" si="91"/>
        <v>0</v>
      </c>
      <c r="BR248" s="281">
        <f>VLOOKUP(E248,金蝶!D:Z,19,0)</f>
        <v>0</v>
      </c>
      <c r="BS248" s="340">
        <f t="shared" si="92"/>
        <v>0</v>
      </c>
      <c r="BT248" s="281">
        <f>VLOOKUP(E248,金蝶!D:Z,20,0)</f>
        <v>10</v>
      </c>
      <c r="BU248" s="281">
        <f t="shared" si="93"/>
        <v>0</v>
      </c>
      <c r="BV248" s="281">
        <f>VLOOKUP(E248,金蝶!D:Z,21,0)</f>
        <v>0.47</v>
      </c>
      <c r="BW248" s="339">
        <f t="shared" si="94"/>
        <v>0</v>
      </c>
      <c r="BX248" s="768">
        <f>IFERROR(VLOOKUP(G248,无加班费!A:B,2,0),0)</f>
        <v>0</v>
      </c>
    </row>
    <row r="249" spans="1:76" hidden="1">
      <c r="A249" s="516" t="s">
        <v>2859</v>
      </c>
      <c r="B249" s="285">
        <f t="shared" si="81"/>
        <v>0</v>
      </c>
      <c r="C249" s="286" t="str">
        <f>VLOOKUP(E249,员工信息4!C:D,2,0)</f>
        <v>张谋学</v>
      </c>
      <c r="D249" s="102" t="str">
        <f t="shared" si="96"/>
        <v>一致</v>
      </c>
      <c r="E249" s="288" t="str">
        <f>INDEX(员工信息4!C:C,MATCH('12部门提供工资附表主表'!I249,员工信息4!F:F,0))</f>
        <v>3101</v>
      </c>
      <c r="F249" s="289" t="str">
        <f>IFERROR(VLOOKUP('12部门提供工资附表主表'!E249,员工信息4!C:G,5,0),"")</f>
        <v>接插件车间</v>
      </c>
      <c r="G249" s="152" t="s">
        <v>841</v>
      </c>
      <c r="H249" s="288" t="s">
        <v>842</v>
      </c>
      <c r="I249" s="500" t="str">
        <f t="shared" si="87"/>
        <v>张谋学348</v>
      </c>
      <c r="J249" s="322" t="s">
        <v>757</v>
      </c>
      <c r="K249" s="301"/>
      <c r="L249" s="301"/>
      <c r="M249" s="302">
        <v>41.38</v>
      </c>
      <c r="N249" s="302"/>
      <c r="O249" s="302"/>
      <c r="P249" s="302">
        <v>197</v>
      </c>
      <c r="Q249" s="303">
        <f t="shared" si="98"/>
        <v>8151.8600000000006</v>
      </c>
      <c r="R249" s="302"/>
      <c r="S249" s="316">
        <f t="shared" si="97"/>
        <v>8151.8600000000006</v>
      </c>
      <c r="T249" s="301"/>
      <c r="U249" s="313">
        <f t="shared" si="82"/>
        <v>0</v>
      </c>
      <c r="V249" s="313"/>
      <c r="W249" s="301"/>
      <c r="X249" s="301"/>
      <c r="Y249" s="314">
        <f t="shared" si="80"/>
        <v>8151.8600000000006</v>
      </c>
      <c r="Z249" s="314"/>
      <c r="AA249" s="301"/>
      <c r="AB249" s="301"/>
      <c r="AC249" s="325">
        <f t="shared" si="83"/>
        <v>0</v>
      </c>
      <c r="AD249" s="302">
        <v>100</v>
      </c>
      <c r="AE249" s="302"/>
      <c r="AF249" s="302"/>
      <c r="AG249" s="302"/>
      <c r="AH249" s="302"/>
      <c r="AI249" s="302"/>
      <c r="AJ249" s="302"/>
      <c r="AK249" s="302"/>
      <c r="AL249" s="302"/>
      <c r="AM249" s="302">
        <v>200</v>
      </c>
      <c r="AN249" s="302"/>
      <c r="AO249" s="302"/>
      <c r="AP249" s="302"/>
      <c r="AQ249" s="302"/>
      <c r="AR249" s="302"/>
      <c r="AS249" s="299"/>
      <c r="AT249" s="299">
        <f t="shared" si="84"/>
        <v>0</v>
      </c>
      <c r="AU249" s="303">
        <f t="shared" si="85"/>
        <v>300</v>
      </c>
      <c r="AV249" s="329">
        <f t="shared" si="86"/>
        <v>8451.86</v>
      </c>
      <c r="AW249" s="297"/>
      <c r="AX249" s="297">
        <v>517.5</v>
      </c>
      <c r="AY249" s="301"/>
      <c r="AZ249" s="301"/>
      <c r="BA249" s="301"/>
      <c r="BB249" s="330"/>
      <c r="BC249" s="297"/>
      <c r="BD249" s="301"/>
      <c r="BE249" s="300">
        <f t="shared" si="79"/>
        <v>7934.3600000000006</v>
      </c>
      <c r="BF249" s="297">
        <f>VLOOKUP(E249,[6]工资发放表!$D$1:$X$65536,21,0)</f>
        <v>0</v>
      </c>
      <c r="BG249" s="337">
        <f t="shared" si="99"/>
        <v>7934.3600000000006</v>
      </c>
      <c r="BH249" s="300">
        <f>IFERROR(VLOOKUP('12部门提供工资附表主表'!E249,工时对!A:E,5,0),0)</f>
        <v>41.38</v>
      </c>
      <c r="BI249" s="336">
        <f>VLOOKUP(E249,金蝶!D:AC,26,0)</f>
        <v>0</v>
      </c>
      <c r="BJ249" s="281">
        <f>VLOOKUP(E249,金蝶!D:S,16,0)</f>
        <v>8451.86</v>
      </c>
      <c r="BK249" s="281">
        <f t="shared" si="88"/>
        <v>0</v>
      </c>
      <c r="BL249" s="281">
        <f>VLOOKUP(E249,金蝶!D:Z,23,0)</f>
        <v>7934.36</v>
      </c>
      <c r="BM249" s="281">
        <f t="shared" si="89"/>
        <v>0</v>
      </c>
      <c r="BN249" s="281">
        <f>VLOOKUP(E249,金蝶!D:Z,17,0)</f>
        <v>0</v>
      </c>
      <c r="BO249" s="339">
        <f t="shared" si="90"/>
        <v>0</v>
      </c>
      <c r="BP249" s="281">
        <f>VLOOKUP(E249,金蝶!D:Z,18,0)</f>
        <v>517.5</v>
      </c>
      <c r="BQ249" s="531">
        <f t="shared" si="91"/>
        <v>0</v>
      </c>
      <c r="BR249" s="281">
        <f>VLOOKUP(E249,金蝶!D:Z,19,0)</f>
        <v>0</v>
      </c>
      <c r="BS249" s="340">
        <f t="shared" si="92"/>
        <v>0</v>
      </c>
      <c r="BT249" s="281">
        <f>VLOOKUP(E249,金蝶!D:Z,20,0)</f>
        <v>0</v>
      </c>
      <c r="BU249" s="281">
        <f t="shared" si="93"/>
        <v>0</v>
      </c>
      <c r="BV249" s="281">
        <f>VLOOKUP(E249,金蝶!D:Z,21,0)</f>
        <v>0</v>
      </c>
      <c r="BW249" s="339">
        <f t="shared" si="94"/>
        <v>0</v>
      </c>
      <c r="BX249" s="768">
        <f>IFERROR(VLOOKUP(G249,无加班费!A:B,2,0),0)</f>
        <v>0</v>
      </c>
    </row>
    <row r="250" spans="1:76" hidden="1">
      <c r="A250" s="516" t="s">
        <v>2671</v>
      </c>
      <c r="B250" s="285">
        <f t="shared" si="81"/>
        <v>0</v>
      </c>
      <c r="C250" s="286" t="str">
        <f>VLOOKUP(E250,员工信息4!C:D,2,0)</f>
        <v>张小娥</v>
      </c>
      <c r="D250" s="102" t="str">
        <f t="shared" si="96"/>
        <v>一致</v>
      </c>
      <c r="E250" s="288" t="str">
        <f>INDEX(员工信息4!C:C,MATCH('12部门提供工资附表主表'!I250,员工信息4!F:F,0))</f>
        <v>3104</v>
      </c>
      <c r="F250" s="289" t="str">
        <f>IFERROR(VLOOKUP('12部门提供工资附表主表'!E250,员工信息4!C:G,5,0),"")</f>
        <v>接插件车间</v>
      </c>
      <c r="G250" s="152" t="s">
        <v>846</v>
      </c>
      <c r="H250" s="288" t="s">
        <v>847</v>
      </c>
      <c r="I250" s="500" t="str">
        <f t="shared" si="87"/>
        <v>张小娥452</v>
      </c>
      <c r="J250" s="322" t="s">
        <v>757</v>
      </c>
      <c r="K250" s="301"/>
      <c r="L250" s="301"/>
      <c r="M250" s="302">
        <v>39.130000000000003</v>
      </c>
      <c r="N250" s="302"/>
      <c r="O250" s="302"/>
      <c r="P250" s="302">
        <v>160.03833375926399</v>
      </c>
      <c r="Q250" s="303">
        <f t="shared" si="98"/>
        <v>6262.3</v>
      </c>
      <c r="R250" s="302"/>
      <c r="S250" s="316">
        <f t="shared" si="97"/>
        <v>6262.3</v>
      </c>
      <c r="T250" s="301"/>
      <c r="U250" s="313">
        <f t="shared" si="82"/>
        <v>0</v>
      </c>
      <c r="V250" s="313"/>
      <c r="W250" s="301"/>
      <c r="X250" s="301"/>
      <c r="Y250" s="314">
        <f t="shared" si="80"/>
        <v>6262.3</v>
      </c>
      <c r="Z250" s="314"/>
      <c r="AA250" s="301"/>
      <c r="AB250" s="301"/>
      <c r="AC250" s="325">
        <f t="shared" si="83"/>
        <v>0</v>
      </c>
      <c r="AD250" s="302">
        <v>100</v>
      </c>
      <c r="AE250" s="302"/>
      <c r="AF250" s="302"/>
      <c r="AG250" s="302"/>
      <c r="AH250" s="302"/>
      <c r="AI250" s="302"/>
      <c r="AJ250" s="302"/>
      <c r="AK250" s="302"/>
      <c r="AL250" s="302"/>
      <c r="AM250" s="302">
        <v>200</v>
      </c>
      <c r="AN250" s="302"/>
      <c r="AO250" s="302">
        <v>5</v>
      </c>
      <c r="AP250" s="302">
        <v>4</v>
      </c>
      <c r="AQ250" s="302"/>
      <c r="AR250" s="302"/>
      <c r="AS250" s="299"/>
      <c r="AT250" s="299">
        <f t="shared" si="84"/>
        <v>4</v>
      </c>
      <c r="AU250" s="303">
        <f t="shared" si="85"/>
        <v>305</v>
      </c>
      <c r="AV250" s="329">
        <f t="shared" si="86"/>
        <v>6563.3</v>
      </c>
      <c r="AW250" s="297"/>
      <c r="AX250" s="297">
        <v>517.5</v>
      </c>
      <c r="AY250" s="301"/>
      <c r="AZ250" s="301"/>
      <c r="BA250" s="301"/>
      <c r="BB250" s="330">
        <f>VLOOKUP(E250,公积金!A:D,4,0)</f>
        <v>254</v>
      </c>
      <c r="BC250" s="297">
        <v>10</v>
      </c>
      <c r="BD250" s="301"/>
      <c r="BE250" s="300">
        <f t="shared" si="79"/>
        <v>5791.8</v>
      </c>
      <c r="BF250" s="297">
        <f>VLOOKUP(E250,[6]工资发放表!$D$1:$X$65536,21,0)</f>
        <v>23.75</v>
      </c>
      <c r="BG250" s="337">
        <f t="shared" si="99"/>
        <v>5758.05</v>
      </c>
      <c r="BH250" s="300">
        <f>IFERROR(VLOOKUP('12部门提供工资附表主表'!E250,工时对!A:E,5,0),0)</f>
        <v>39.130000000000003</v>
      </c>
      <c r="BI250" s="336">
        <f>VLOOKUP(E250,金蝶!D:AC,26,0)</f>
        <v>0</v>
      </c>
      <c r="BJ250" s="281">
        <f>VLOOKUP(E250,金蝶!D:S,16,0)</f>
        <v>6563.3</v>
      </c>
      <c r="BK250" s="281">
        <f t="shared" si="88"/>
        <v>0</v>
      </c>
      <c r="BL250" s="281">
        <f>VLOOKUP(E250,金蝶!D:Z,23,0)</f>
        <v>5758.05</v>
      </c>
      <c r="BM250" s="281">
        <f t="shared" si="89"/>
        <v>0</v>
      </c>
      <c r="BN250" s="281">
        <f>VLOOKUP(E250,金蝶!D:Z,17,0)</f>
        <v>0</v>
      </c>
      <c r="BO250" s="339">
        <f t="shared" si="90"/>
        <v>0</v>
      </c>
      <c r="BP250" s="281">
        <f>VLOOKUP(E250,金蝶!D:Z,18,0)</f>
        <v>517.5</v>
      </c>
      <c r="BQ250" s="531">
        <f t="shared" si="91"/>
        <v>0</v>
      </c>
      <c r="BR250" s="281">
        <f>VLOOKUP(E250,金蝶!D:Z,19,0)</f>
        <v>254</v>
      </c>
      <c r="BS250" s="340">
        <f t="shared" si="92"/>
        <v>0</v>
      </c>
      <c r="BT250" s="281">
        <f>VLOOKUP(E250,金蝶!D:Z,20,0)</f>
        <v>10</v>
      </c>
      <c r="BU250" s="281">
        <f t="shared" si="93"/>
        <v>0</v>
      </c>
      <c r="BV250" s="281">
        <f>VLOOKUP(E250,金蝶!D:Z,21,0)</f>
        <v>23.75</v>
      </c>
      <c r="BW250" s="339">
        <f t="shared" si="94"/>
        <v>0</v>
      </c>
      <c r="BX250" s="768">
        <f>IFERROR(VLOOKUP(G250,无加班费!A:B,2,0),0)</f>
        <v>0</v>
      </c>
    </row>
    <row r="251" spans="1:76" hidden="1">
      <c r="A251" s="516" t="s">
        <v>2957</v>
      </c>
      <c r="B251" s="285">
        <f t="shared" si="81"/>
        <v>0</v>
      </c>
      <c r="C251" s="286" t="str">
        <f>VLOOKUP(E251,员工信息4!C:D,2,0)</f>
        <v>唐波</v>
      </c>
      <c r="D251" s="102" t="str">
        <f t="shared" si="96"/>
        <v>一致</v>
      </c>
      <c r="E251" s="288" t="str">
        <f>INDEX(员工信息4!C:C,MATCH('12部门提供工资附表主表'!I251,员工信息4!F:F,0))</f>
        <v>3105</v>
      </c>
      <c r="F251" s="289" t="str">
        <f>IFERROR(VLOOKUP('12部门提供工资附表主表'!E251,员工信息4!C:G,5,0),"")</f>
        <v>接插件车间</v>
      </c>
      <c r="G251" s="152" t="s">
        <v>851</v>
      </c>
      <c r="H251" s="288" t="s">
        <v>852</v>
      </c>
      <c r="I251" s="500" t="str">
        <f t="shared" si="87"/>
        <v>唐波516</v>
      </c>
      <c r="J251" s="322" t="s">
        <v>757</v>
      </c>
      <c r="K251" s="301"/>
      <c r="L251" s="301"/>
      <c r="M251" s="302">
        <v>43.38</v>
      </c>
      <c r="N251" s="302"/>
      <c r="O251" s="302"/>
      <c r="P251" s="302">
        <v>175</v>
      </c>
      <c r="Q251" s="303">
        <f t="shared" si="98"/>
        <v>7591.5</v>
      </c>
      <c r="R251" s="302"/>
      <c r="S251" s="316">
        <f t="shared" si="97"/>
        <v>7591.5</v>
      </c>
      <c r="T251" s="301"/>
      <c r="U251" s="313">
        <f t="shared" si="82"/>
        <v>0</v>
      </c>
      <c r="V251" s="313"/>
      <c r="W251" s="301"/>
      <c r="X251" s="301"/>
      <c r="Y251" s="314">
        <f t="shared" si="80"/>
        <v>7591.5</v>
      </c>
      <c r="Z251" s="314"/>
      <c r="AA251" s="301"/>
      <c r="AB251" s="301"/>
      <c r="AC251" s="325">
        <f t="shared" si="83"/>
        <v>0</v>
      </c>
      <c r="AD251" s="302">
        <v>100</v>
      </c>
      <c r="AE251" s="302"/>
      <c r="AF251" s="302"/>
      <c r="AG251" s="302"/>
      <c r="AH251" s="302"/>
      <c r="AI251" s="302"/>
      <c r="AJ251" s="302"/>
      <c r="AK251" s="302"/>
      <c r="AL251" s="302"/>
      <c r="AM251" s="302">
        <v>200</v>
      </c>
      <c r="AN251" s="302"/>
      <c r="AO251" s="302"/>
      <c r="AP251" s="302"/>
      <c r="AQ251" s="302"/>
      <c r="AR251" s="302"/>
      <c r="AS251" s="299"/>
      <c r="AT251" s="299">
        <f t="shared" si="84"/>
        <v>0</v>
      </c>
      <c r="AU251" s="303">
        <f t="shared" si="85"/>
        <v>300</v>
      </c>
      <c r="AV251" s="329">
        <f t="shared" si="86"/>
        <v>7891.5</v>
      </c>
      <c r="AW251" s="297"/>
      <c r="AX251" s="297">
        <v>517.5</v>
      </c>
      <c r="AY251" s="301"/>
      <c r="AZ251" s="301"/>
      <c r="BA251" s="301"/>
      <c r="BB251" s="330"/>
      <c r="BC251" s="297"/>
      <c r="BD251" s="301"/>
      <c r="BE251" s="300">
        <f t="shared" si="79"/>
        <v>7374</v>
      </c>
      <c r="BF251" s="297">
        <f>VLOOKUP(E251,[6]工资发放表!$D$1:$X$65536,21,0)</f>
        <v>22.22</v>
      </c>
      <c r="BG251" s="337">
        <f t="shared" si="99"/>
        <v>7351.78</v>
      </c>
      <c r="BH251" s="300">
        <f>IFERROR(VLOOKUP('12部门提供工资附表主表'!E251,工时对!A:E,5,0),0)</f>
        <v>43.38</v>
      </c>
      <c r="BI251" s="336">
        <f>VLOOKUP(E251,金蝶!D:AC,26,0)</f>
        <v>0</v>
      </c>
      <c r="BJ251" s="281">
        <f>VLOOKUP(E251,金蝶!D:S,16,0)</f>
        <v>7891.5</v>
      </c>
      <c r="BK251" s="281">
        <f t="shared" si="88"/>
        <v>0</v>
      </c>
      <c r="BL251" s="281">
        <f>VLOOKUP(E251,金蝶!D:Z,23,0)</f>
        <v>7351.78</v>
      </c>
      <c r="BM251" s="281">
        <f t="shared" si="89"/>
        <v>0</v>
      </c>
      <c r="BN251" s="281">
        <f>VLOOKUP(E251,金蝶!D:Z,17,0)</f>
        <v>0</v>
      </c>
      <c r="BO251" s="339">
        <f t="shared" si="90"/>
        <v>0</v>
      </c>
      <c r="BP251" s="281">
        <f>VLOOKUP(E251,金蝶!D:Z,18,0)</f>
        <v>517.5</v>
      </c>
      <c r="BQ251" s="531">
        <f t="shared" si="91"/>
        <v>0</v>
      </c>
      <c r="BR251" s="281">
        <f>VLOOKUP(E251,金蝶!D:Z,19,0)</f>
        <v>0</v>
      </c>
      <c r="BS251" s="340">
        <f t="shared" si="92"/>
        <v>0</v>
      </c>
      <c r="BT251" s="281">
        <f>VLOOKUP(E251,金蝶!D:Z,20,0)</f>
        <v>0</v>
      </c>
      <c r="BU251" s="281">
        <f t="shared" si="93"/>
        <v>0</v>
      </c>
      <c r="BV251" s="281">
        <f>VLOOKUP(E251,金蝶!D:Z,21,0)</f>
        <v>22.22</v>
      </c>
      <c r="BW251" s="339">
        <f t="shared" si="94"/>
        <v>0</v>
      </c>
      <c r="BX251" s="768">
        <f>IFERROR(VLOOKUP(G251,无加班费!A:B,2,0),0)</f>
        <v>0</v>
      </c>
    </row>
    <row r="252" spans="1:76" hidden="1">
      <c r="A252" s="516" t="s">
        <v>1028</v>
      </c>
      <c r="B252" s="285">
        <f t="shared" si="81"/>
        <v>0</v>
      </c>
      <c r="C252" s="286" t="str">
        <f>VLOOKUP(E252,员工信息4!C:D,2,0)</f>
        <v>晁凤巧</v>
      </c>
      <c r="D252" s="102" t="str">
        <f t="shared" si="96"/>
        <v>一致</v>
      </c>
      <c r="E252" s="288" t="str">
        <f>INDEX(员工信息4!C:C,MATCH('12部门提供工资附表主表'!I252,员工信息4!F:F,0))</f>
        <v>3107</v>
      </c>
      <c r="F252" s="289" t="str">
        <f>IFERROR(VLOOKUP('12部门提供工资附表主表'!E252,员工信息4!C:G,5,0),"")</f>
        <v>接插件车间</v>
      </c>
      <c r="G252" s="152" t="s">
        <v>856</v>
      </c>
      <c r="H252" s="288" t="s">
        <v>857</v>
      </c>
      <c r="I252" s="500" t="str">
        <f t="shared" si="87"/>
        <v>晁凤巧715</v>
      </c>
      <c r="J252" s="322" t="s">
        <v>757</v>
      </c>
      <c r="K252" s="301"/>
      <c r="L252" s="301"/>
      <c r="M252" s="302">
        <v>40.5</v>
      </c>
      <c r="N252" s="302"/>
      <c r="O252" s="302"/>
      <c r="P252" s="302">
        <v>168.86172839506199</v>
      </c>
      <c r="Q252" s="303">
        <f t="shared" si="98"/>
        <v>6838.9000000000106</v>
      </c>
      <c r="R252" s="302"/>
      <c r="S252" s="316">
        <f t="shared" si="97"/>
        <v>6838.9000000000106</v>
      </c>
      <c r="T252" s="301"/>
      <c r="U252" s="313">
        <f t="shared" si="82"/>
        <v>0</v>
      </c>
      <c r="V252" s="313"/>
      <c r="W252" s="301"/>
      <c r="X252" s="301"/>
      <c r="Y252" s="314">
        <f t="shared" si="80"/>
        <v>6838.9000000000106</v>
      </c>
      <c r="Z252" s="314"/>
      <c r="AA252" s="301"/>
      <c r="AB252" s="301"/>
      <c r="AC252" s="325">
        <f t="shared" si="83"/>
        <v>0</v>
      </c>
      <c r="AD252" s="302">
        <v>100</v>
      </c>
      <c r="AE252" s="302"/>
      <c r="AF252" s="302"/>
      <c r="AG252" s="302"/>
      <c r="AH252" s="302"/>
      <c r="AI252" s="302"/>
      <c r="AJ252" s="302"/>
      <c r="AK252" s="302"/>
      <c r="AL252" s="302"/>
      <c r="AM252" s="302">
        <v>200</v>
      </c>
      <c r="AN252" s="302"/>
      <c r="AO252" s="302"/>
      <c r="AP252" s="302"/>
      <c r="AQ252" s="302"/>
      <c r="AR252" s="302"/>
      <c r="AS252" s="299"/>
      <c r="AT252" s="299">
        <f t="shared" si="84"/>
        <v>0</v>
      </c>
      <c r="AU252" s="303">
        <f t="shared" si="85"/>
        <v>300</v>
      </c>
      <c r="AV252" s="329">
        <f t="shared" si="86"/>
        <v>7138.9000000000106</v>
      </c>
      <c r="AW252" s="297"/>
      <c r="AX252" s="297">
        <v>517.5</v>
      </c>
      <c r="AY252" s="301"/>
      <c r="AZ252" s="301"/>
      <c r="BA252" s="301"/>
      <c r="BB252" s="330"/>
      <c r="BC252" s="297">
        <v>10</v>
      </c>
      <c r="BD252" s="301"/>
      <c r="BE252" s="300">
        <f t="shared" si="79"/>
        <v>6621.4000000000106</v>
      </c>
      <c r="BF252" s="297">
        <f>VLOOKUP(E252,[6]工资发放表!$D$1:$X$65536,21,0)</f>
        <v>15.95</v>
      </c>
      <c r="BG252" s="337">
        <f t="shared" si="99"/>
        <v>6595.4500000000107</v>
      </c>
      <c r="BH252" s="300">
        <f>IFERROR(VLOOKUP('12部门提供工资附表主表'!E252,工时对!A:E,5,0),0)</f>
        <v>40.5</v>
      </c>
      <c r="BI252" s="336">
        <f>VLOOKUP(E252,金蝶!D:AC,26,0)</f>
        <v>1.0913936421275139E-11</v>
      </c>
      <c r="BJ252" s="281">
        <f>VLOOKUP(E252,金蝶!D:S,16,0)</f>
        <v>7138.9</v>
      </c>
      <c r="BK252" s="281">
        <f t="shared" si="88"/>
        <v>1.0913936421275139E-11</v>
      </c>
      <c r="BL252" s="281">
        <f>VLOOKUP(E252,金蝶!D:Z,23,0)</f>
        <v>6595.45</v>
      </c>
      <c r="BM252" s="281">
        <f t="shared" si="89"/>
        <v>1.0913936421275139E-11</v>
      </c>
      <c r="BN252" s="281">
        <f>VLOOKUP(E252,金蝶!D:Z,17,0)</f>
        <v>0</v>
      </c>
      <c r="BO252" s="339">
        <f t="shared" si="90"/>
        <v>0</v>
      </c>
      <c r="BP252" s="281">
        <f>VLOOKUP(E252,金蝶!D:Z,18,0)</f>
        <v>517.5</v>
      </c>
      <c r="BQ252" s="531">
        <f t="shared" si="91"/>
        <v>0</v>
      </c>
      <c r="BR252" s="281">
        <f>VLOOKUP(E252,金蝶!D:Z,19,0)</f>
        <v>0</v>
      </c>
      <c r="BS252" s="340">
        <f t="shared" si="92"/>
        <v>0</v>
      </c>
      <c r="BT252" s="281">
        <f>VLOOKUP(E252,金蝶!D:Z,20,0)</f>
        <v>10</v>
      </c>
      <c r="BU252" s="281">
        <f t="shared" si="93"/>
        <v>0</v>
      </c>
      <c r="BV252" s="281">
        <f>VLOOKUP(E252,金蝶!D:Z,21,0)</f>
        <v>15.95</v>
      </c>
      <c r="BW252" s="339">
        <f t="shared" si="94"/>
        <v>0</v>
      </c>
      <c r="BX252" s="768">
        <f>IFERROR(VLOOKUP(G252,无加班费!A:B,2,0),0)</f>
        <v>0</v>
      </c>
    </row>
    <row r="253" spans="1:76" hidden="1">
      <c r="A253" s="516" t="s">
        <v>1892</v>
      </c>
      <c r="B253" s="285">
        <f t="shared" si="81"/>
        <v>0</v>
      </c>
      <c r="C253" s="286" t="str">
        <f>VLOOKUP(E253,员工信息4!C:D,2,0)</f>
        <v>邢小波</v>
      </c>
      <c r="D253" s="102" t="str">
        <f t="shared" si="96"/>
        <v>一致</v>
      </c>
      <c r="E253" s="288" t="str">
        <f>INDEX(员工信息4!C:C,MATCH('12部门提供工资附表主表'!I253,员工信息4!F:F,0))</f>
        <v>6206</v>
      </c>
      <c r="F253" s="289" t="str">
        <f>IFERROR(VLOOKUP('12部门提供工资附表主表'!E253,员工信息4!C:G,5,0),"")</f>
        <v>接插件车间</v>
      </c>
      <c r="G253" s="152" t="s">
        <v>1067</v>
      </c>
      <c r="H253" s="288" t="s">
        <v>1068</v>
      </c>
      <c r="I253" s="500" t="str">
        <f t="shared" si="87"/>
        <v>邢小波486</v>
      </c>
      <c r="J253" s="322" t="s">
        <v>757</v>
      </c>
      <c r="K253" s="301"/>
      <c r="L253" s="301"/>
      <c r="M253" s="302">
        <v>43.5</v>
      </c>
      <c r="N253" s="302"/>
      <c r="O253" s="302"/>
      <c r="P253" s="302">
        <v>183</v>
      </c>
      <c r="Q253" s="303">
        <f t="shared" si="98"/>
        <v>7960.5</v>
      </c>
      <c r="R253" s="302"/>
      <c r="S253" s="316">
        <f t="shared" si="97"/>
        <v>7960.5</v>
      </c>
      <c r="T253" s="301"/>
      <c r="U253" s="313">
        <f t="shared" si="82"/>
        <v>0</v>
      </c>
      <c r="V253" s="313"/>
      <c r="W253" s="301"/>
      <c r="X253" s="301"/>
      <c r="Y253" s="314">
        <f t="shared" si="80"/>
        <v>7960.5</v>
      </c>
      <c r="Z253" s="314"/>
      <c r="AA253" s="301"/>
      <c r="AB253" s="301"/>
      <c r="AC253" s="325">
        <f t="shared" si="83"/>
        <v>0</v>
      </c>
      <c r="AD253" s="302">
        <v>160</v>
      </c>
      <c r="AE253" s="302"/>
      <c r="AF253" s="302">
        <v>500</v>
      </c>
      <c r="AG253" s="302"/>
      <c r="AH253" s="302"/>
      <c r="AI253" s="302"/>
      <c r="AJ253" s="302"/>
      <c r="AK253" s="302"/>
      <c r="AL253" s="302"/>
      <c r="AM253" s="302">
        <v>200</v>
      </c>
      <c r="AN253" s="302"/>
      <c r="AO253" s="302"/>
      <c r="AP253" s="302"/>
      <c r="AQ253" s="302"/>
      <c r="AR253" s="302"/>
      <c r="AS253" s="299"/>
      <c r="AT253" s="299">
        <f t="shared" si="84"/>
        <v>0</v>
      </c>
      <c r="AU253" s="303">
        <f t="shared" si="85"/>
        <v>860</v>
      </c>
      <c r="AV253" s="329">
        <f t="shared" si="86"/>
        <v>8820.5</v>
      </c>
      <c r="AW253" s="297"/>
      <c r="AX253" s="297">
        <v>517.5</v>
      </c>
      <c r="AY253" s="301"/>
      <c r="AZ253" s="301"/>
      <c r="BA253" s="301"/>
      <c r="BB253" s="330"/>
      <c r="BC253" s="297">
        <v>10</v>
      </c>
      <c r="BD253" s="301"/>
      <c r="BE253" s="300">
        <f t="shared" si="79"/>
        <v>8303</v>
      </c>
      <c r="BF253" s="297">
        <f>VLOOKUP(E253,[6]工资发放表!$D$1:$X$65536,21,0)</f>
        <v>0</v>
      </c>
      <c r="BG253" s="337">
        <f t="shared" si="99"/>
        <v>8293</v>
      </c>
      <c r="BH253" s="300">
        <f>IFERROR(VLOOKUP('12部门提供工资附表主表'!E253,工时对!A:E,5,0),0)</f>
        <v>43.5</v>
      </c>
      <c r="BI253" s="336">
        <f>VLOOKUP(E253,金蝶!D:AC,26,0)</f>
        <v>0</v>
      </c>
      <c r="BJ253" s="281">
        <f>VLOOKUP(E253,金蝶!D:S,16,0)</f>
        <v>8820.5</v>
      </c>
      <c r="BK253" s="281">
        <f t="shared" si="88"/>
        <v>0</v>
      </c>
      <c r="BL253" s="281">
        <f>VLOOKUP(E253,金蝶!D:Z,23,0)</f>
        <v>8293</v>
      </c>
      <c r="BM253" s="281">
        <f t="shared" si="89"/>
        <v>0</v>
      </c>
      <c r="BN253" s="281">
        <f>VLOOKUP(E253,金蝶!D:Z,17,0)</f>
        <v>0</v>
      </c>
      <c r="BO253" s="339">
        <f t="shared" si="90"/>
        <v>0</v>
      </c>
      <c r="BP253" s="281">
        <f>VLOOKUP(E253,金蝶!D:Z,18,0)</f>
        <v>517.5</v>
      </c>
      <c r="BQ253" s="531">
        <f t="shared" si="91"/>
        <v>0</v>
      </c>
      <c r="BR253" s="281">
        <f>VLOOKUP(E253,金蝶!D:Z,19,0)</f>
        <v>0</v>
      </c>
      <c r="BS253" s="340">
        <f t="shared" si="92"/>
        <v>0</v>
      </c>
      <c r="BT253" s="281">
        <f>VLOOKUP(E253,金蝶!D:Z,20,0)</f>
        <v>10</v>
      </c>
      <c r="BU253" s="281">
        <f t="shared" si="93"/>
        <v>0</v>
      </c>
      <c r="BV253" s="281">
        <f>VLOOKUP(E253,金蝶!D:Z,21,0)</f>
        <v>0</v>
      </c>
      <c r="BW253" s="339">
        <f t="shared" si="94"/>
        <v>0</v>
      </c>
      <c r="BX253" s="768">
        <f>IFERROR(VLOOKUP(G253,无加班费!A:B,2,0),0)</f>
        <v>0</v>
      </c>
    </row>
    <row r="254" spans="1:76" hidden="1">
      <c r="A254" s="516" t="s">
        <v>1737</v>
      </c>
      <c r="B254" s="285">
        <f t="shared" si="81"/>
        <v>0</v>
      </c>
      <c r="C254" s="286" t="str">
        <f>VLOOKUP(E254,员工信息4!C:D,2,0)</f>
        <v>黄杜俊</v>
      </c>
      <c r="D254" s="102" t="str">
        <f t="shared" si="96"/>
        <v>一致</v>
      </c>
      <c r="E254" s="288" t="str">
        <f>INDEX(员工信息4!C:C,MATCH('12部门提供工资附表主表'!I254,员工信息4!F:F,0))</f>
        <v>6203</v>
      </c>
      <c r="F254" s="289" t="str">
        <f>IFERROR(VLOOKUP('12部门提供工资附表主表'!E254,员工信息4!C:G,5,0),"")</f>
        <v>接插件车间</v>
      </c>
      <c r="G254" s="152" t="s">
        <v>1057</v>
      </c>
      <c r="H254" s="288" t="s">
        <v>1058</v>
      </c>
      <c r="I254" s="500" t="str">
        <f t="shared" si="87"/>
        <v>黄杜俊518</v>
      </c>
      <c r="J254" s="322" t="s">
        <v>757</v>
      </c>
      <c r="K254" s="301"/>
      <c r="L254" s="301"/>
      <c r="M254" s="302">
        <v>44.94</v>
      </c>
      <c r="N254" s="302"/>
      <c r="O254" s="302"/>
      <c r="P254" s="302">
        <v>199.000667556742</v>
      </c>
      <c r="Q254" s="303">
        <f t="shared" si="98"/>
        <v>8943.0899999999856</v>
      </c>
      <c r="R254" s="302"/>
      <c r="S254" s="316">
        <f t="shared" si="97"/>
        <v>8943.0899999999856</v>
      </c>
      <c r="T254" s="301"/>
      <c r="U254" s="313">
        <f t="shared" si="82"/>
        <v>0</v>
      </c>
      <c r="V254" s="313"/>
      <c r="W254" s="301"/>
      <c r="X254" s="301"/>
      <c r="Y254" s="314">
        <f t="shared" si="80"/>
        <v>8943.0899999999856</v>
      </c>
      <c r="Z254" s="314"/>
      <c r="AA254" s="301"/>
      <c r="AB254" s="301"/>
      <c r="AC254" s="325">
        <f t="shared" si="83"/>
        <v>0</v>
      </c>
      <c r="AD254" s="302">
        <v>160</v>
      </c>
      <c r="AE254" s="302"/>
      <c r="AF254" s="302"/>
      <c r="AG254" s="302"/>
      <c r="AH254" s="302"/>
      <c r="AI254" s="302"/>
      <c r="AJ254" s="302"/>
      <c r="AK254" s="302"/>
      <c r="AL254" s="302"/>
      <c r="AM254" s="302">
        <v>200</v>
      </c>
      <c r="AN254" s="302"/>
      <c r="AO254" s="302"/>
      <c r="AP254" s="302"/>
      <c r="AQ254" s="302"/>
      <c r="AR254" s="302"/>
      <c r="AS254" s="299"/>
      <c r="AT254" s="299">
        <f t="shared" si="84"/>
        <v>0</v>
      </c>
      <c r="AU254" s="303">
        <f t="shared" si="85"/>
        <v>360</v>
      </c>
      <c r="AV254" s="329">
        <f t="shared" si="86"/>
        <v>9303.0899999999856</v>
      </c>
      <c r="AW254" s="297"/>
      <c r="AX254" s="297">
        <v>517.5</v>
      </c>
      <c r="AY254" s="301"/>
      <c r="AZ254" s="301"/>
      <c r="BA254" s="301"/>
      <c r="BB254" s="330"/>
      <c r="BC254" s="297"/>
      <c r="BD254" s="301"/>
      <c r="BE254" s="300">
        <f t="shared" si="79"/>
        <v>8785.5899999999856</v>
      </c>
      <c r="BF254" s="297">
        <f>VLOOKUP(E254,[6]工资发放表!$D$1:$X$65536,21,0)</f>
        <v>113.56</v>
      </c>
      <c r="BG254" s="337">
        <f t="shared" si="99"/>
        <v>8672.0299999999861</v>
      </c>
      <c r="BH254" s="300">
        <f>IFERROR(VLOOKUP('12部门提供工资附表主表'!E254,工时对!A:E,5,0),0)</f>
        <v>44.94</v>
      </c>
      <c r="BI254" s="336">
        <f>VLOOKUP(E254,金蝶!D:AC,26,0)</f>
        <v>-1.4551915228366852E-11</v>
      </c>
      <c r="BJ254" s="281">
        <f>VLOOKUP(E254,金蝶!D:S,16,0)</f>
        <v>9303.09</v>
      </c>
      <c r="BK254" s="281">
        <f t="shared" si="88"/>
        <v>-1.4551915228366852E-11</v>
      </c>
      <c r="BL254" s="281">
        <f>VLOOKUP(E254,金蝶!D:Z,23,0)</f>
        <v>8672.0300000000007</v>
      </c>
      <c r="BM254" s="281">
        <f t="shared" si="89"/>
        <v>-1.4551915228366852E-11</v>
      </c>
      <c r="BN254" s="281">
        <f>VLOOKUP(E254,金蝶!D:Z,17,0)</f>
        <v>0</v>
      </c>
      <c r="BO254" s="339">
        <f t="shared" si="90"/>
        <v>0</v>
      </c>
      <c r="BP254" s="281">
        <f>VLOOKUP(E254,金蝶!D:Z,18,0)</f>
        <v>517.5</v>
      </c>
      <c r="BQ254" s="531">
        <f t="shared" si="91"/>
        <v>0</v>
      </c>
      <c r="BR254" s="281">
        <f>VLOOKUP(E254,金蝶!D:Z,19,0)</f>
        <v>0</v>
      </c>
      <c r="BS254" s="340">
        <f t="shared" si="92"/>
        <v>0</v>
      </c>
      <c r="BT254" s="281">
        <f>VLOOKUP(E254,金蝶!D:Z,20,0)</f>
        <v>0</v>
      </c>
      <c r="BU254" s="281">
        <f t="shared" si="93"/>
        <v>0</v>
      </c>
      <c r="BV254" s="281">
        <f>VLOOKUP(E254,金蝶!D:Z,21,0)</f>
        <v>113.56</v>
      </c>
      <c r="BW254" s="339">
        <f t="shared" si="94"/>
        <v>0</v>
      </c>
      <c r="BX254" s="768">
        <f>IFERROR(VLOOKUP(G254,无加班费!A:B,2,0),0)</f>
        <v>0</v>
      </c>
    </row>
    <row r="255" spans="1:76" hidden="1">
      <c r="A255" s="516" t="s">
        <v>1309</v>
      </c>
      <c r="B255" s="285">
        <f t="shared" si="81"/>
        <v>0</v>
      </c>
      <c r="C255" s="286" t="str">
        <f>VLOOKUP(E255,员工信息4!C:D,2,0)</f>
        <v>吴焕</v>
      </c>
      <c r="D255" s="102" t="str">
        <f t="shared" si="96"/>
        <v>一致</v>
      </c>
      <c r="E255" s="288" t="str">
        <f>INDEX(员工信息4!C:C,MATCH('12部门提供工资附表主表'!I255,员工信息4!F:F,0))</f>
        <v>3039</v>
      </c>
      <c r="F255" s="289" t="str">
        <f>IFERROR(VLOOKUP('12部门提供工资附表主表'!E255,员工信息4!C:G,5,0),"")</f>
        <v>接插件车间</v>
      </c>
      <c r="G255" s="152" t="s">
        <v>771</v>
      </c>
      <c r="H255" s="288" t="s">
        <v>772</v>
      </c>
      <c r="I255" s="500" t="str">
        <f t="shared" si="87"/>
        <v>吴焕389</v>
      </c>
      <c r="J255" s="322" t="s">
        <v>757</v>
      </c>
      <c r="K255" s="301"/>
      <c r="L255" s="301"/>
      <c r="M255" s="302">
        <v>38.56</v>
      </c>
      <c r="N255" s="302"/>
      <c r="O255" s="302"/>
      <c r="P255" s="302">
        <v>204.16234439834</v>
      </c>
      <c r="Q255" s="303">
        <f t="shared" si="98"/>
        <v>7872.4999999999909</v>
      </c>
      <c r="R255" s="302"/>
      <c r="S255" s="316">
        <f t="shared" si="97"/>
        <v>7872.4999999999909</v>
      </c>
      <c r="T255" s="301"/>
      <c r="U255" s="313">
        <f t="shared" si="82"/>
        <v>0</v>
      </c>
      <c r="V255" s="313"/>
      <c r="W255" s="301"/>
      <c r="X255" s="301"/>
      <c r="Y255" s="314">
        <f t="shared" si="80"/>
        <v>7872.4999999999909</v>
      </c>
      <c r="Z255" s="314"/>
      <c r="AA255" s="301"/>
      <c r="AB255" s="301"/>
      <c r="AC255" s="325">
        <f t="shared" si="83"/>
        <v>0</v>
      </c>
      <c r="AD255" s="302">
        <v>100</v>
      </c>
      <c r="AE255" s="302"/>
      <c r="AF255" s="302"/>
      <c r="AG255" s="302"/>
      <c r="AH255" s="302"/>
      <c r="AI255" s="302"/>
      <c r="AJ255" s="302"/>
      <c r="AK255" s="302"/>
      <c r="AL255" s="302"/>
      <c r="AM255" s="302">
        <v>200</v>
      </c>
      <c r="AN255" s="302"/>
      <c r="AO255" s="302"/>
      <c r="AP255" s="302">
        <v>225</v>
      </c>
      <c r="AQ255" s="302"/>
      <c r="AR255" s="302"/>
      <c r="AS255" s="299"/>
      <c r="AT255" s="299">
        <f t="shared" si="84"/>
        <v>225</v>
      </c>
      <c r="AU255" s="303">
        <f t="shared" si="85"/>
        <v>300</v>
      </c>
      <c r="AV255" s="329">
        <f t="shared" si="86"/>
        <v>7947.4999999999909</v>
      </c>
      <c r="AW255" s="297"/>
      <c r="AX255" s="297">
        <v>517.5</v>
      </c>
      <c r="AY255" s="301"/>
      <c r="AZ255" s="301"/>
      <c r="BA255" s="301"/>
      <c r="BB255" s="330"/>
      <c r="BC255" s="297">
        <v>10</v>
      </c>
      <c r="BD255" s="301"/>
      <c r="BE255" s="300">
        <f t="shared" ref="BE255:BE318" si="100">AV255-AX255-BB255</f>
        <v>7429.9999999999909</v>
      </c>
      <c r="BF255" s="297">
        <f>VLOOKUP(E255,[6]工资发放表!$D$1:$X$65536,21,0)</f>
        <v>0</v>
      </c>
      <c r="BG255" s="337">
        <f t="shared" si="99"/>
        <v>7419.9999999999909</v>
      </c>
      <c r="BH255" s="300">
        <f>IFERROR(VLOOKUP('12部门提供工资附表主表'!E255,工时对!A:E,5,0),0)</f>
        <v>38.56</v>
      </c>
      <c r="BI255" s="336">
        <f>VLOOKUP(E255,金蝶!D:AC,26,0)</f>
        <v>-9.0949470177292824E-12</v>
      </c>
      <c r="BJ255" s="281">
        <f>VLOOKUP(E255,金蝶!D:S,16,0)</f>
        <v>7947.5</v>
      </c>
      <c r="BK255" s="281">
        <f t="shared" si="88"/>
        <v>-9.0949470177292824E-12</v>
      </c>
      <c r="BL255" s="281">
        <f>VLOOKUP(E255,金蝶!D:Z,23,0)</f>
        <v>7420</v>
      </c>
      <c r="BM255" s="281">
        <f t="shared" si="89"/>
        <v>-9.0949470177292824E-12</v>
      </c>
      <c r="BN255" s="281">
        <f>VLOOKUP(E255,金蝶!D:Z,17,0)</f>
        <v>0</v>
      </c>
      <c r="BO255" s="339">
        <f t="shared" si="90"/>
        <v>0</v>
      </c>
      <c r="BP255" s="281">
        <f>VLOOKUP(E255,金蝶!D:Z,18,0)</f>
        <v>517.5</v>
      </c>
      <c r="BQ255" s="531">
        <f t="shared" si="91"/>
        <v>0</v>
      </c>
      <c r="BR255" s="281">
        <f>VLOOKUP(E255,金蝶!D:Z,19,0)</f>
        <v>0</v>
      </c>
      <c r="BS255" s="340">
        <f t="shared" si="92"/>
        <v>0</v>
      </c>
      <c r="BT255" s="281">
        <f>VLOOKUP(E255,金蝶!D:Z,20,0)</f>
        <v>10</v>
      </c>
      <c r="BU255" s="281">
        <f t="shared" si="93"/>
        <v>0</v>
      </c>
      <c r="BV255" s="281">
        <f>VLOOKUP(E255,金蝶!D:Z,21,0)</f>
        <v>0</v>
      </c>
      <c r="BW255" s="339">
        <f t="shared" si="94"/>
        <v>0</v>
      </c>
      <c r="BX255" s="768">
        <f>IFERROR(VLOOKUP(G255,无加班费!A:B,2,0),0)</f>
        <v>0</v>
      </c>
    </row>
    <row r="256" spans="1:76" hidden="1">
      <c r="A256" s="516" t="s">
        <v>1226</v>
      </c>
      <c r="B256" s="285">
        <f t="shared" si="81"/>
        <v>0</v>
      </c>
      <c r="C256" s="286" t="str">
        <f>VLOOKUP(E256,员工信息4!C:D,2,0)</f>
        <v>张志莲</v>
      </c>
      <c r="D256" s="102" t="str">
        <f t="shared" si="96"/>
        <v>一致</v>
      </c>
      <c r="E256" s="288" t="str">
        <f>INDEX(员工信息4!C:C,MATCH('12部门提供工资附表主表'!I256,员工信息4!F:F,0))</f>
        <v>9028</v>
      </c>
      <c r="F256" s="289" t="str">
        <f>IFERROR(VLOOKUP('12部门提供工资附表主表'!E256,员工信息4!C:G,5,0),"")</f>
        <v>接插件车间</v>
      </c>
      <c r="G256" s="152" t="s">
        <v>3484</v>
      </c>
      <c r="H256" s="288" t="s">
        <v>3485</v>
      </c>
      <c r="I256" s="500" t="str">
        <f t="shared" si="87"/>
        <v>张志莲133</v>
      </c>
      <c r="J256" s="322" t="s">
        <v>757</v>
      </c>
      <c r="K256" s="301"/>
      <c r="L256" s="301"/>
      <c r="M256" s="302">
        <v>40.31</v>
      </c>
      <c r="N256" s="302"/>
      <c r="O256" s="302"/>
      <c r="P256" s="302">
        <v>169</v>
      </c>
      <c r="Q256" s="303">
        <f t="shared" si="98"/>
        <v>6812.39</v>
      </c>
      <c r="R256" s="302"/>
      <c r="S256" s="316">
        <f t="shared" si="97"/>
        <v>6812.39</v>
      </c>
      <c r="T256" s="301"/>
      <c r="U256" s="313">
        <f t="shared" si="82"/>
        <v>0</v>
      </c>
      <c r="V256" s="313"/>
      <c r="W256" s="301"/>
      <c r="X256" s="301"/>
      <c r="Y256" s="314">
        <f t="shared" si="80"/>
        <v>6812.39</v>
      </c>
      <c r="Z256" s="314"/>
      <c r="AA256" s="301"/>
      <c r="AB256" s="301"/>
      <c r="AC256" s="325">
        <f t="shared" si="83"/>
        <v>0</v>
      </c>
      <c r="AD256" s="302">
        <v>20</v>
      </c>
      <c r="AE256" s="302"/>
      <c r="AF256" s="302"/>
      <c r="AG256" s="302"/>
      <c r="AH256" s="302"/>
      <c r="AI256" s="302"/>
      <c r="AJ256" s="302"/>
      <c r="AK256" s="302"/>
      <c r="AL256" s="302"/>
      <c r="AM256" s="302">
        <v>200</v>
      </c>
      <c r="AN256" s="302"/>
      <c r="AO256" s="302"/>
      <c r="AP256" s="302">
        <v>5</v>
      </c>
      <c r="AQ256" s="302"/>
      <c r="AR256" s="302"/>
      <c r="AS256" s="299"/>
      <c r="AT256" s="299">
        <f t="shared" si="84"/>
        <v>5</v>
      </c>
      <c r="AU256" s="303">
        <f t="shared" si="85"/>
        <v>220</v>
      </c>
      <c r="AV256" s="329">
        <f t="shared" si="86"/>
        <v>7027.39</v>
      </c>
      <c r="AW256" s="297"/>
      <c r="AX256" s="297">
        <v>517.5</v>
      </c>
      <c r="AY256" s="301"/>
      <c r="AZ256" s="301"/>
      <c r="BA256" s="301"/>
      <c r="BB256" s="330"/>
      <c r="BC256" s="297"/>
      <c r="BD256" s="301"/>
      <c r="BE256" s="300">
        <f t="shared" si="100"/>
        <v>6509.89</v>
      </c>
      <c r="BF256" s="297">
        <f>VLOOKUP(E256,[6]工资发放表!$D$1:$X$65536,21,0)</f>
        <v>0</v>
      </c>
      <c r="BG256" s="337">
        <f t="shared" si="99"/>
        <v>6509.89</v>
      </c>
      <c r="BH256" s="300">
        <f>IFERROR(VLOOKUP('12部门提供工资附表主表'!E256,工时对!A:E,5,0),0)</f>
        <v>40.31</v>
      </c>
      <c r="BI256" s="336">
        <f>VLOOKUP(E256,金蝶!D:AC,26,0)</f>
        <v>0</v>
      </c>
      <c r="BJ256" s="281">
        <f>VLOOKUP(E256,金蝶!D:S,16,0)</f>
        <v>7027.39</v>
      </c>
      <c r="BK256" s="281">
        <f t="shared" si="88"/>
        <v>0</v>
      </c>
      <c r="BL256" s="281">
        <f>VLOOKUP(E256,金蝶!D:Z,23,0)</f>
        <v>6509.89</v>
      </c>
      <c r="BM256" s="281">
        <f t="shared" si="89"/>
        <v>0</v>
      </c>
      <c r="BN256" s="281">
        <f>VLOOKUP(E256,金蝶!D:Z,17,0)</f>
        <v>0</v>
      </c>
      <c r="BO256" s="339">
        <f t="shared" si="90"/>
        <v>0</v>
      </c>
      <c r="BP256" s="281">
        <f>VLOOKUP(E256,金蝶!D:Z,18,0)</f>
        <v>517.5</v>
      </c>
      <c r="BQ256" s="531">
        <f t="shared" si="91"/>
        <v>0</v>
      </c>
      <c r="BR256" s="281">
        <f>VLOOKUP(E256,金蝶!D:Z,19,0)</f>
        <v>0</v>
      </c>
      <c r="BS256" s="340">
        <f t="shared" si="92"/>
        <v>0</v>
      </c>
      <c r="BT256" s="281">
        <f>VLOOKUP(E256,金蝶!D:Z,20,0)</f>
        <v>0</v>
      </c>
      <c r="BU256" s="281">
        <f t="shared" si="93"/>
        <v>0</v>
      </c>
      <c r="BV256" s="281">
        <f>VLOOKUP(E256,金蝶!D:Z,21,0)</f>
        <v>0</v>
      </c>
      <c r="BW256" s="339">
        <f t="shared" si="94"/>
        <v>0</v>
      </c>
      <c r="BX256" s="768">
        <f>IFERROR(VLOOKUP(G256,无加班费!A:B,2,0),0)</f>
        <v>0</v>
      </c>
    </row>
    <row r="257" spans="1:76" hidden="1">
      <c r="A257" s="516" t="s">
        <v>262</v>
      </c>
      <c r="B257" s="285">
        <f t="shared" si="81"/>
        <v>0</v>
      </c>
      <c r="C257" s="286" t="str">
        <f>VLOOKUP(E257,员工信息4!C:D,2,0)</f>
        <v>潘红</v>
      </c>
      <c r="D257" s="102" t="str">
        <f t="shared" si="96"/>
        <v>一致</v>
      </c>
      <c r="E257" s="288" t="str">
        <f>INDEX(员工信息4!C:C,MATCH('12部门提供工资附表主表'!I257,员工信息4!F:F,0))</f>
        <v>8923</v>
      </c>
      <c r="F257" s="289" t="str">
        <f>IFERROR(VLOOKUP('12部门提供工资附表主表'!E257,员工信息4!C:G,5,0),"")</f>
        <v>线束车间</v>
      </c>
      <c r="G257" s="152" t="s">
        <v>2956</v>
      </c>
      <c r="H257" s="288" t="s">
        <v>2957</v>
      </c>
      <c r="I257" s="500" t="str">
        <f t="shared" si="87"/>
        <v>潘红249</v>
      </c>
      <c r="J257" s="322" t="s">
        <v>757</v>
      </c>
      <c r="K257" s="301"/>
      <c r="L257" s="301"/>
      <c r="M257" s="302">
        <v>39</v>
      </c>
      <c r="N257" s="302"/>
      <c r="O257" s="302"/>
      <c r="P257" s="302">
        <v>168.08461538461501</v>
      </c>
      <c r="Q257" s="303">
        <f t="shared" si="98"/>
        <v>6555.2999999999856</v>
      </c>
      <c r="R257" s="302"/>
      <c r="S257" s="316">
        <f t="shared" si="97"/>
        <v>6555.2999999999856</v>
      </c>
      <c r="T257" s="346"/>
      <c r="U257" s="313">
        <f t="shared" si="82"/>
        <v>0</v>
      </c>
      <c r="V257" s="313"/>
      <c r="W257" s="301"/>
      <c r="X257" s="301"/>
      <c r="Y257" s="314">
        <f t="shared" si="80"/>
        <v>6555.2999999999856</v>
      </c>
      <c r="Z257" s="314"/>
      <c r="AA257" s="301"/>
      <c r="AB257" s="301"/>
      <c r="AC257" s="325">
        <f t="shared" si="83"/>
        <v>0</v>
      </c>
      <c r="AD257" s="302">
        <v>0</v>
      </c>
      <c r="AE257" s="302"/>
      <c r="AF257" s="302"/>
      <c r="AG257" s="302"/>
      <c r="AH257" s="302"/>
      <c r="AI257" s="302"/>
      <c r="AJ257" s="302"/>
      <c r="AK257" s="302"/>
      <c r="AL257" s="302"/>
      <c r="AM257" s="302">
        <v>200</v>
      </c>
      <c r="AN257" s="302"/>
      <c r="AO257" s="302">
        <v>55</v>
      </c>
      <c r="AP257" s="302">
        <v>64</v>
      </c>
      <c r="AQ257" s="302"/>
      <c r="AR257" s="302"/>
      <c r="AS257" s="299"/>
      <c r="AT257" s="299">
        <f t="shared" si="84"/>
        <v>64</v>
      </c>
      <c r="AU257" s="303">
        <f t="shared" si="85"/>
        <v>255</v>
      </c>
      <c r="AV257" s="329">
        <f t="shared" si="86"/>
        <v>6746.2999999999856</v>
      </c>
      <c r="AW257" s="297"/>
      <c r="AX257" s="297">
        <v>517.5</v>
      </c>
      <c r="AY257" s="301"/>
      <c r="AZ257" s="301"/>
      <c r="BA257" s="301"/>
      <c r="BB257" s="330"/>
      <c r="BC257" s="297"/>
      <c r="BD257" s="301"/>
      <c r="BE257" s="300">
        <f t="shared" si="100"/>
        <v>6228.7999999999856</v>
      </c>
      <c r="BF257" s="297">
        <f>VLOOKUP(E257,[6]工资发放表!$D$1:$X$65536,21,0)</f>
        <v>0</v>
      </c>
      <c r="BG257" s="337">
        <f t="shared" si="99"/>
        <v>6228.7999999999856</v>
      </c>
      <c r="BH257" s="300">
        <f>IFERROR(VLOOKUP('12部门提供工资附表主表'!E257,工时对!A:E,5,0),0)</f>
        <v>39</v>
      </c>
      <c r="BI257" s="336">
        <f>VLOOKUP(E257,金蝶!D:AC,26,0)</f>
        <v>-1.4551915228366852E-11</v>
      </c>
      <c r="BJ257" s="281">
        <f>VLOOKUP(E257,金蝶!D:S,16,0)</f>
        <v>6746.3</v>
      </c>
      <c r="BK257" s="281">
        <f t="shared" si="88"/>
        <v>-1.4551915228366852E-11</v>
      </c>
      <c r="BL257" s="281">
        <f>VLOOKUP(E257,金蝶!D:Z,23,0)</f>
        <v>6228.8</v>
      </c>
      <c r="BM257" s="281">
        <f t="shared" si="89"/>
        <v>-1.4551915228366852E-11</v>
      </c>
      <c r="BN257" s="281">
        <f>VLOOKUP(E257,金蝶!D:Z,17,0)</f>
        <v>0</v>
      </c>
      <c r="BO257" s="339">
        <f t="shared" si="90"/>
        <v>0</v>
      </c>
      <c r="BP257" s="281">
        <f>VLOOKUP(E257,金蝶!D:Z,18,0)</f>
        <v>517.5</v>
      </c>
      <c r="BQ257" s="531">
        <f t="shared" si="91"/>
        <v>0</v>
      </c>
      <c r="BR257" s="281">
        <f>VLOOKUP(E257,金蝶!D:Z,19,0)</f>
        <v>0</v>
      </c>
      <c r="BS257" s="340">
        <f t="shared" si="92"/>
        <v>0</v>
      </c>
      <c r="BT257" s="281">
        <f>VLOOKUP(E257,金蝶!D:Z,20,0)</f>
        <v>0</v>
      </c>
      <c r="BU257" s="281">
        <f t="shared" si="93"/>
        <v>0</v>
      </c>
      <c r="BV257" s="281">
        <f>VLOOKUP(E257,金蝶!D:Z,21,0)</f>
        <v>0</v>
      </c>
      <c r="BW257" s="339">
        <f t="shared" si="94"/>
        <v>0</v>
      </c>
      <c r="BX257" s="768">
        <f>IFERROR(VLOOKUP(G257,无加班费!A:B,2,0),0)</f>
        <v>0</v>
      </c>
    </row>
    <row r="258" spans="1:76" hidden="1">
      <c r="A258" s="516" t="s">
        <v>762</v>
      </c>
      <c r="B258" s="285">
        <f t="shared" si="81"/>
        <v>0</v>
      </c>
      <c r="C258" s="286" t="str">
        <f>VLOOKUP(E258,员工信息4!C:D,2,0)</f>
        <v>胡祥巧</v>
      </c>
      <c r="D258" s="102" t="str">
        <f t="shared" si="96"/>
        <v>一致</v>
      </c>
      <c r="E258" s="288" t="str">
        <f>INDEX(员工信息4!C:C,MATCH('12部门提供工资附表主表'!I258,员工信息4!F:F,0))</f>
        <v>8975</v>
      </c>
      <c r="F258" s="289" t="str">
        <f>IFERROR(VLOOKUP('12部门提供工资附表主表'!E258,员工信息4!C:G,5,0),"")</f>
        <v>接插件车间</v>
      </c>
      <c r="G258" s="152" t="s">
        <v>3160</v>
      </c>
      <c r="H258" s="288" t="s">
        <v>3161</v>
      </c>
      <c r="I258" s="500" t="str">
        <f t="shared" si="87"/>
        <v>胡祥巧77</v>
      </c>
      <c r="J258" s="322" t="s">
        <v>757</v>
      </c>
      <c r="K258" s="301"/>
      <c r="L258" s="301"/>
      <c r="M258" s="302">
        <v>34.880000000000003</v>
      </c>
      <c r="N258" s="302"/>
      <c r="O258" s="302"/>
      <c r="P258" s="302">
        <v>135</v>
      </c>
      <c r="Q258" s="303">
        <f t="shared" si="98"/>
        <v>4708.8</v>
      </c>
      <c r="R258" s="302"/>
      <c r="S258" s="316">
        <f t="shared" si="97"/>
        <v>4708.8</v>
      </c>
      <c r="T258" s="346"/>
      <c r="U258" s="313">
        <f t="shared" si="82"/>
        <v>0</v>
      </c>
      <c r="V258" s="313"/>
      <c r="W258" s="301"/>
      <c r="X258" s="301"/>
      <c r="Y258" s="314">
        <f t="shared" ref="Y258:Y321" si="101">S258+U258+W258+X258</f>
        <v>4708.8</v>
      </c>
      <c r="Z258" s="314"/>
      <c r="AA258" s="301"/>
      <c r="AB258" s="301"/>
      <c r="AC258" s="325">
        <f t="shared" si="83"/>
        <v>0</v>
      </c>
      <c r="AD258" s="302">
        <v>0</v>
      </c>
      <c r="AE258" s="302"/>
      <c r="AF258" s="302"/>
      <c r="AG258" s="302"/>
      <c r="AH258" s="302"/>
      <c r="AI258" s="302"/>
      <c r="AJ258" s="302"/>
      <c r="AK258" s="302"/>
      <c r="AL258" s="302"/>
      <c r="AM258" s="302">
        <v>0</v>
      </c>
      <c r="AN258" s="302"/>
      <c r="AO258" s="302"/>
      <c r="AP258" s="302"/>
      <c r="AQ258" s="302"/>
      <c r="AR258" s="302"/>
      <c r="AS258" s="299"/>
      <c r="AT258" s="299">
        <f t="shared" si="84"/>
        <v>0</v>
      </c>
      <c r="AU258" s="303">
        <f t="shared" si="85"/>
        <v>0</v>
      </c>
      <c r="AV258" s="329">
        <f t="shared" si="86"/>
        <v>4708.8</v>
      </c>
      <c r="AW258" s="297"/>
      <c r="AX258" s="297">
        <v>517.5</v>
      </c>
      <c r="AY258" s="301"/>
      <c r="AZ258" s="301"/>
      <c r="BA258" s="301"/>
      <c r="BB258" s="330"/>
      <c r="BC258" s="297"/>
      <c r="BD258" s="301"/>
      <c r="BE258" s="300">
        <f t="shared" si="100"/>
        <v>4191.3</v>
      </c>
      <c r="BF258" s="297">
        <f>VLOOKUP(E258,[6]工资发放表!$D$1:$X$65536,21,0)</f>
        <v>0</v>
      </c>
      <c r="BG258" s="337">
        <f t="shared" si="99"/>
        <v>4191.3</v>
      </c>
      <c r="BH258" s="300">
        <f>IFERROR(VLOOKUP('12部门提供工资附表主表'!E258,工时对!A:E,5,0),0)</f>
        <v>34.880000000000003</v>
      </c>
      <c r="BI258" s="336">
        <f>VLOOKUP(E258,金蝶!D:AC,26,0)</f>
        <v>0</v>
      </c>
      <c r="BJ258" s="281">
        <f>VLOOKUP(E258,金蝶!D:S,16,0)</f>
        <v>4708.8</v>
      </c>
      <c r="BK258" s="281">
        <f t="shared" si="88"/>
        <v>0</v>
      </c>
      <c r="BL258" s="281">
        <f>VLOOKUP(E258,金蝶!D:Z,23,0)</f>
        <v>4191.3</v>
      </c>
      <c r="BM258" s="281">
        <f t="shared" si="89"/>
        <v>0</v>
      </c>
      <c r="BN258" s="281">
        <f>VLOOKUP(E258,金蝶!D:Z,17,0)</f>
        <v>0</v>
      </c>
      <c r="BO258" s="339">
        <f t="shared" si="90"/>
        <v>0</v>
      </c>
      <c r="BP258" s="281">
        <f>VLOOKUP(E258,金蝶!D:Z,18,0)</f>
        <v>517.5</v>
      </c>
      <c r="BQ258" s="531">
        <f t="shared" si="91"/>
        <v>0</v>
      </c>
      <c r="BR258" s="281">
        <f>VLOOKUP(E258,金蝶!D:Z,19,0)</f>
        <v>0</v>
      </c>
      <c r="BS258" s="340">
        <f t="shared" si="92"/>
        <v>0</v>
      </c>
      <c r="BT258" s="281">
        <f>VLOOKUP(E258,金蝶!D:Z,20,0)</f>
        <v>0</v>
      </c>
      <c r="BU258" s="281">
        <f t="shared" si="93"/>
        <v>0</v>
      </c>
      <c r="BV258" s="281">
        <f>VLOOKUP(E258,金蝶!D:Z,21,0)</f>
        <v>0</v>
      </c>
      <c r="BW258" s="339">
        <f t="shared" si="94"/>
        <v>0</v>
      </c>
      <c r="BX258" s="768">
        <f>IFERROR(VLOOKUP(G258,无加班费!A:B,2,0),0)</f>
        <v>0</v>
      </c>
    </row>
    <row r="259" spans="1:76" hidden="1">
      <c r="A259" s="516" t="s">
        <v>812</v>
      </c>
      <c r="B259" s="285">
        <f t="shared" ref="B259:B322" si="102">IF(BH259=M259,0,BH259-M259)</f>
        <v>0</v>
      </c>
      <c r="C259" s="286" t="str">
        <f>VLOOKUP(E259,员工信息4!C:D,2,0)</f>
        <v>尤立凤</v>
      </c>
      <c r="D259" s="102" t="str">
        <f t="shared" si="96"/>
        <v>一致</v>
      </c>
      <c r="E259" s="288" t="str">
        <f>INDEX(员工信息4!C:C,MATCH('12部门提供工资附表主表'!I259,员工信息4!F:F,0))</f>
        <v>6220</v>
      </c>
      <c r="F259" s="289" t="str">
        <f>IFERROR(VLOOKUP('12部门提供工资附表主表'!E259,员工信息4!C:G,5,0),"")</f>
        <v>接插件车间</v>
      </c>
      <c r="G259" s="152" t="s">
        <v>1092</v>
      </c>
      <c r="H259" s="288" t="s">
        <v>1093</v>
      </c>
      <c r="I259" s="500" t="str">
        <f t="shared" si="87"/>
        <v>尤立凤467</v>
      </c>
      <c r="J259" s="322" t="s">
        <v>757</v>
      </c>
      <c r="K259" s="301"/>
      <c r="L259" s="301"/>
      <c r="M259" s="302">
        <v>40.5</v>
      </c>
      <c r="N259" s="302"/>
      <c r="O259" s="302"/>
      <c r="P259" s="302">
        <v>177</v>
      </c>
      <c r="Q259" s="303">
        <f t="shared" si="98"/>
        <v>7168.5</v>
      </c>
      <c r="R259" s="302"/>
      <c r="S259" s="316">
        <f t="shared" si="97"/>
        <v>7168.5</v>
      </c>
      <c r="T259" s="346"/>
      <c r="U259" s="313">
        <f t="shared" ref="U259:U322" si="103">T259*N259</f>
        <v>0</v>
      </c>
      <c r="V259" s="313"/>
      <c r="W259" s="301"/>
      <c r="X259" s="301"/>
      <c r="Y259" s="314">
        <f t="shared" si="101"/>
        <v>7168.5</v>
      </c>
      <c r="Z259" s="314"/>
      <c r="AA259" s="301"/>
      <c r="AB259" s="301"/>
      <c r="AC259" s="325">
        <f t="shared" ref="AC259:AC322" si="104">AA259+AB259</f>
        <v>0</v>
      </c>
      <c r="AD259" s="302">
        <v>40</v>
      </c>
      <c r="AE259" s="302"/>
      <c r="AF259" s="302"/>
      <c r="AG259" s="302"/>
      <c r="AH259" s="302"/>
      <c r="AI259" s="302"/>
      <c r="AJ259" s="302"/>
      <c r="AK259" s="302"/>
      <c r="AL259" s="302"/>
      <c r="AM259" s="302">
        <v>200</v>
      </c>
      <c r="AN259" s="302"/>
      <c r="AO259" s="302"/>
      <c r="AP259" s="302">
        <v>18</v>
      </c>
      <c r="AQ259" s="302"/>
      <c r="AR259" s="302"/>
      <c r="AS259" s="299"/>
      <c r="AT259" s="299">
        <f t="shared" ref="AT259:AT322" si="105">SUM(AP259:AS259)</f>
        <v>18</v>
      </c>
      <c r="AU259" s="303">
        <f t="shared" ref="AU259:AU322" si="106">SUM(AD259:AO259)</f>
        <v>240</v>
      </c>
      <c r="AV259" s="329">
        <f t="shared" ref="AV259:AV322" si="107">Y259+AC259+AU259-AT259</f>
        <v>7390.5</v>
      </c>
      <c r="AW259" s="297"/>
      <c r="AX259" s="297">
        <v>517.5</v>
      </c>
      <c r="AY259" s="301"/>
      <c r="AZ259" s="301"/>
      <c r="BA259" s="301"/>
      <c r="BB259" s="330"/>
      <c r="BC259" s="297"/>
      <c r="BD259" s="301"/>
      <c r="BE259" s="300">
        <f t="shared" si="100"/>
        <v>6873</v>
      </c>
      <c r="BF259" s="297">
        <f>VLOOKUP(E259,[6]工资发放表!$D$1:$X$65536,21,0)</f>
        <v>0</v>
      </c>
      <c r="BG259" s="337">
        <f t="shared" si="99"/>
        <v>6873</v>
      </c>
      <c r="BH259" s="300">
        <f>IFERROR(VLOOKUP('12部门提供工资附表主表'!E259,工时对!A:E,5,0),0)</f>
        <v>40.5</v>
      </c>
      <c r="BI259" s="336">
        <f>VLOOKUP(E259,金蝶!D:AC,26,0)</f>
        <v>0</v>
      </c>
      <c r="BJ259" s="281">
        <f>VLOOKUP(E259,金蝶!D:S,16,0)</f>
        <v>7390.5</v>
      </c>
      <c r="BK259" s="281">
        <f t="shared" si="88"/>
        <v>0</v>
      </c>
      <c r="BL259" s="281">
        <f>VLOOKUP(E259,金蝶!D:Z,23,0)</f>
        <v>6873</v>
      </c>
      <c r="BM259" s="281">
        <f t="shared" si="89"/>
        <v>0</v>
      </c>
      <c r="BN259" s="281">
        <f>VLOOKUP(E259,金蝶!D:Z,17,0)</f>
        <v>0</v>
      </c>
      <c r="BO259" s="339">
        <f t="shared" si="90"/>
        <v>0</v>
      </c>
      <c r="BP259" s="281">
        <f>VLOOKUP(E259,金蝶!D:Z,18,0)</f>
        <v>517.5</v>
      </c>
      <c r="BQ259" s="531">
        <f t="shared" si="91"/>
        <v>0</v>
      </c>
      <c r="BR259" s="281">
        <f>VLOOKUP(E259,金蝶!D:Z,19,0)</f>
        <v>0</v>
      </c>
      <c r="BS259" s="340">
        <f t="shared" si="92"/>
        <v>0</v>
      </c>
      <c r="BT259" s="281">
        <f>VLOOKUP(E259,金蝶!D:Z,20,0)</f>
        <v>0</v>
      </c>
      <c r="BU259" s="281">
        <f t="shared" si="93"/>
        <v>0</v>
      </c>
      <c r="BV259" s="281">
        <f>VLOOKUP(E259,金蝶!D:Z,21,0)</f>
        <v>0</v>
      </c>
      <c r="BW259" s="339">
        <f t="shared" si="94"/>
        <v>0</v>
      </c>
      <c r="BX259" s="768">
        <f>IFERROR(VLOOKUP(G259,无加班费!A:B,2,0),0)</f>
        <v>0</v>
      </c>
    </row>
    <row r="260" spans="1:76" hidden="1">
      <c r="A260" s="516" t="s">
        <v>4753</v>
      </c>
      <c r="B260" s="285">
        <f t="shared" si="102"/>
        <v>0</v>
      </c>
      <c r="C260" s="286" t="str">
        <f>VLOOKUP(E260,员工信息4!C:D,2,0)</f>
        <v>宋雪</v>
      </c>
      <c r="D260" s="102" t="str">
        <f t="shared" si="96"/>
        <v>一致</v>
      </c>
      <c r="E260" s="288" t="str">
        <f>INDEX(员工信息4!C:C,MATCH('12部门提供工资附表主表'!I260,员工信息4!F:F,0))</f>
        <v>8654</v>
      </c>
      <c r="F260" s="289" t="str">
        <f>IFERROR(VLOOKUP('12部门提供工资附表主表'!E260,员工信息4!C:G,5,0),"")</f>
        <v>接插件车间</v>
      </c>
      <c r="G260" s="152" t="s">
        <v>2489</v>
      </c>
      <c r="H260" s="288" t="s">
        <v>2490</v>
      </c>
      <c r="I260" s="500" t="str">
        <f t="shared" ref="I260:I323" si="108">G260&amp;H260</f>
        <v>宋雪310</v>
      </c>
      <c r="J260" s="322" t="s">
        <v>757</v>
      </c>
      <c r="K260" s="301"/>
      <c r="L260" s="301"/>
      <c r="M260" s="302">
        <v>40.130000000000003</v>
      </c>
      <c r="N260" s="302"/>
      <c r="O260" s="302"/>
      <c r="P260" s="302">
        <v>177</v>
      </c>
      <c r="Q260" s="303">
        <f t="shared" si="98"/>
        <v>7103.01</v>
      </c>
      <c r="R260" s="302"/>
      <c r="S260" s="316">
        <f t="shared" si="97"/>
        <v>7103.01</v>
      </c>
      <c r="T260" s="346"/>
      <c r="U260" s="313">
        <f t="shared" si="103"/>
        <v>0</v>
      </c>
      <c r="V260" s="313"/>
      <c r="W260" s="301"/>
      <c r="X260" s="301"/>
      <c r="Y260" s="314">
        <f t="shared" si="101"/>
        <v>7103.01</v>
      </c>
      <c r="Z260" s="314"/>
      <c r="AA260" s="301"/>
      <c r="AB260" s="301"/>
      <c r="AC260" s="325">
        <f t="shared" si="104"/>
        <v>0</v>
      </c>
      <c r="AD260" s="302">
        <v>0</v>
      </c>
      <c r="AE260" s="302"/>
      <c r="AF260" s="302"/>
      <c r="AG260" s="302"/>
      <c r="AH260" s="302"/>
      <c r="AI260" s="302"/>
      <c r="AJ260" s="302"/>
      <c r="AK260" s="302"/>
      <c r="AL260" s="302"/>
      <c r="AM260" s="302">
        <v>200</v>
      </c>
      <c r="AN260" s="302"/>
      <c r="AO260" s="302"/>
      <c r="AP260" s="302">
        <v>22</v>
      </c>
      <c r="AQ260" s="302"/>
      <c r="AR260" s="302"/>
      <c r="AS260" s="299"/>
      <c r="AT260" s="299">
        <f t="shared" si="105"/>
        <v>22</v>
      </c>
      <c r="AU260" s="303">
        <f t="shared" si="106"/>
        <v>200</v>
      </c>
      <c r="AV260" s="329">
        <f t="shared" si="107"/>
        <v>7281.01</v>
      </c>
      <c r="AW260" s="297"/>
      <c r="AX260" s="297">
        <v>517.5</v>
      </c>
      <c r="AY260" s="301"/>
      <c r="AZ260" s="301"/>
      <c r="BA260" s="301"/>
      <c r="BB260" s="330"/>
      <c r="BC260" s="297">
        <v>10</v>
      </c>
      <c r="BD260" s="301"/>
      <c r="BE260" s="300">
        <f t="shared" si="100"/>
        <v>6763.51</v>
      </c>
      <c r="BF260" s="297">
        <f>VLOOKUP(E260,[6]工资发放表!$D$1:$X$65536,21,0)</f>
        <v>0</v>
      </c>
      <c r="BG260" s="337">
        <f t="shared" si="99"/>
        <v>6753.51</v>
      </c>
      <c r="BH260" s="300">
        <f>IFERROR(VLOOKUP('12部门提供工资附表主表'!E260,工时对!A:E,5,0),0)</f>
        <v>40.130000000000003</v>
      </c>
      <c r="BI260" s="336">
        <f>VLOOKUP(E260,金蝶!D:AC,26,0)</f>
        <v>0</v>
      </c>
      <c r="BJ260" s="281">
        <f>VLOOKUP(E260,金蝶!D:S,16,0)</f>
        <v>7281.01</v>
      </c>
      <c r="BK260" s="281">
        <f t="shared" ref="BK260:BK323" si="109">AV260-BJ260</f>
        <v>0</v>
      </c>
      <c r="BL260" s="281">
        <f>VLOOKUP(E260,金蝶!D:Z,23,0)</f>
        <v>6753.51</v>
      </c>
      <c r="BM260" s="281">
        <f t="shared" ref="BM260:BM323" si="110">BG260-BL260</f>
        <v>0</v>
      </c>
      <c r="BN260" s="281">
        <f>VLOOKUP(E260,金蝶!D:Z,17,0)</f>
        <v>0</v>
      </c>
      <c r="BO260" s="339">
        <f t="shared" ref="BO260:BO323" si="111">AW260-BN260</f>
        <v>0</v>
      </c>
      <c r="BP260" s="281">
        <f>VLOOKUP(E260,金蝶!D:Z,18,0)</f>
        <v>517.5</v>
      </c>
      <c r="BQ260" s="531">
        <f t="shared" ref="BQ260:BQ323" si="112">AX260-BP260</f>
        <v>0</v>
      </c>
      <c r="BR260" s="281">
        <f>VLOOKUP(E260,金蝶!D:Z,19,0)</f>
        <v>0</v>
      </c>
      <c r="BS260" s="340">
        <f t="shared" ref="BS260:BS323" si="113">BB260-BR260</f>
        <v>0</v>
      </c>
      <c r="BT260" s="281">
        <f>VLOOKUP(E260,金蝶!D:Z,20,0)</f>
        <v>10</v>
      </c>
      <c r="BU260" s="281">
        <f t="shared" ref="BU260:BU323" si="114">BC260-BT260</f>
        <v>0</v>
      </c>
      <c r="BV260" s="281">
        <f>VLOOKUP(E260,金蝶!D:Z,21,0)</f>
        <v>0</v>
      </c>
      <c r="BW260" s="339">
        <f t="shared" ref="BW260:BW323" si="115">BF260-BV260</f>
        <v>0</v>
      </c>
      <c r="BX260" s="768">
        <f>IFERROR(VLOOKUP(G260,无加班费!A:B,2,0),0)</f>
        <v>0</v>
      </c>
    </row>
    <row r="261" spans="1:76" hidden="1">
      <c r="A261" s="516" t="s">
        <v>2737</v>
      </c>
      <c r="B261" s="285">
        <f t="shared" si="102"/>
        <v>0</v>
      </c>
      <c r="C261" s="286" t="str">
        <f>VLOOKUP(E261,员工信息4!C:D,2,0)</f>
        <v>李朋丽</v>
      </c>
      <c r="D261" s="102" t="str">
        <f t="shared" si="96"/>
        <v>一致</v>
      </c>
      <c r="E261" s="288" t="str">
        <f>INDEX(员工信息4!C:C,MATCH('12部门提供工资附表主表'!I261,员工信息4!F:F,0))</f>
        <v>8390</v>
      </c>
      <c r="F261" s="289" t="str">
        <f>IFERROR(VLOOKUP('12部门提供工资附表主表'!E261,员工信息4!C:G,5,0),"")</f>
        <v>接插件车间</v>
      </c>
      <c r="G261" s="152" t="s">
        <v>1129</v>
      </c>
      <c r="H261" s="288" t="s">
        <v>1130</v>
      </c>
      <c r="I261" s="500" t="str">
        <f t="shared" si="108"/>
        <v>李朋丽711</v>
      </c>
      <c r="J261" s="322" t="s">
        <v>757</v>
      </c>
      <c r="K261" s="301"/>
      <c r="L261" s="301"/>
      <c r="M261" s="302">
        <v>39.56</v>
      </c>
      <c r="N261" s="302"/>
      <c r="O261" s="302"/>
      <c r="P261" s="302">
        <v>176</v>
      </c>
      <c r="Q261" s="303">
        <f t="shared" si="98"/>
        <v>6962.56</v>
      </c>
      <c r="R261" s="302"/>
      <c r="S261" s="316">
        <f t="shared" si="97"/>
        <v>6962.56</v>
      </c>
      <c r="T261" s="346"/>
      <c r="U261" s="313">
        <f t="shared" si="103"/>
        <v>0</v>
      </c>
      <c r="V261" s="313"/>
      <c r="W261" s="301"/>
      <c r="X261" s="301"/>
      <c r="Y261" s="314">
        <f t="shared" si="101"/>
        <v>6962.56</v>
      </c>
      <c r="Z261" s="314"/>
      <c r="AA261" s="301"/>
      <c r="AB261" s="301"/>
      <c r="AC261" s="325">
        <f t="shared" si="104"/>
        <v>0</v>
      </c>
      <c r="AD261" s="302">
        <v>20</v>
      </c>
      <c r="AE261" s="302"/>
      <c r="AF261" s="302"/>
      <c r="AG261" s="302"/>
      <c r="AH261" s="302"/>
      <c r="AI261" s="302"/>
      <c r="AJ261" s="302"/>
      <c r="AK261" s="302"/>
      <c r="AL261" s="302"/>
      <c r="AM261" s="302">
        <v>200</v>
      </c>
      <c r="AN261" s="302"/>
      <c r="AO261" s="302"/>
      <c r="AP261" s="302">
        <v>24</v>
      </c>
      <c r="AQ261" s="302"/>
      <c r="AR261" s="302"/>
      <c r="AS261" s="299"/>
      <c r="AT261" s="299">
        <f t="shared" si="105"/>
        <v>24</v>
      </c>
      <c r="AU261" s="303">
        <f t="shared" si="106"/>
        <v>220</v>
      </c>
      <c r="AV261" s="329">
        <f t="shared" si="107"/>
        <v>7158.56</v>
      </c>
      <c r="AW261" s="297"/>
      <c r="AX261" s="297">
        <v>517.5</v>
      </c>
      <c r="AY261" s="301"/>
      <c r="AZ261" s="301"/>
      <c r="BA261" s="301"/>
      <c r="BB261" s="330"/>
      <c r="BC261" s="297">
        <v>10</v>
      </c>
      <c r="BD261" s="301"/>
      <c r="BE261" s="300">
        <f t="shared" si="100"/>
        <v>6641.06</v>
      </c>
      <c r="BF261" s="297">
        <f>VLOOKUP(E261,[6]工资发放表!$D$1:$X$65536,21,0)</f>
        <v>0</v>
      </c>
      <c r="BG261" s="337">
        <f t="shared" si="99"/>
        <v>6631.06</v>
      </c>
      <c r="BH261" s="300">
        <f>IFERROR(VLOOKUP('12部门提供工资附表主表'!E261,工时对!A:E,5,0),0)</f>
        <v>39.56</v>
      </c>
      <c r="BI261" s="336">
        <f>VLOOKUP(E261,金蝶!D:AC,26,0)</f>
        <v>0</v>
      </c>
      <c r="BJ261" s="281">
        <f>VLOOKUP(E261,金蝶!D:S,16,0)</f>
        <v>7158.56</v>
      </c>
      <c r="BK261" s="281">
        <f t="shared" si="109"/>
        <v>0</v>
      </c>
      <c r="BL261" s="281">
        <f>VLOOKUP(E261,金蝶!D:Z,23,0)</f>
        <v>6631.06</v>
      </c>
      <c r="BM261" s="281">
        <f t="shared" si="110"/>
        <v>0</v>
      </c>
      <c r="BN261" s="281">
        <f>VLOOKUP(E261,金蝶!D:Z,17,0)</f>
        <v>0</v>
      </c>
      <c r="BO261" s="339">
        <f t="shared" si="111"/>
        <v>0</v>
      </c>
      <c r="BP261" s="281">
        <f>VLOOKUP(E261,金蝶!D:Z,18,0)</f>
        <v>517.5</v>
      </c>
      <c r="BQ261" s="531">
        <f t="shared" si="112"/>
        <v>0</v>
      </c>
      <c r="BR261" s="281">
        <f>VLOOKUP(E261,金蝶!D:Z,19,0)</f>
        <v>0</v>
      </c>
      <c r="BS261" s="340">
        <f t="shared" si="113"/>
        <v>0</v>
      </c>
      <c r="BT261" s="281">
        <f>VLOOKUP(E261,金蝶!D:Z,20,0)</f>
        <v>10</v>
      </c>
      <c r="BU261" s="281">
        <f t="shared" si="114"/>
        <v>0</v>
      </c>
      <c r="BV261" s="281">
        <f>VLOOKUP(E261,金蝶!D:Z,21,0)</f>
        <v>0</v>
      </c>
      <c r="BW261" s="339">
        <f t="shared" si="115"/>
        <v>0</v>
      </c>
      <c r="BX261" s="768">
        <f>IFERROR(VLOOKUP(G261,无加班费!A:B,2,0),0)</f>
        <v>0</v>
      </c>
    </row>
    <row r="262" spans="1:76" hidden="1">
      <c r="A262" s="516" t="s">
        <v>2370</v>
      </c>
      <c r="B262" s="285">
        <f t="shared" si="102"/>
        <v>0</v>
      </c>
      <c r="C262" s="286" t="str">
        <f>VLOOKUP(E262,员工信息4!C:D,2,0)</f>
        <v>陈慧</v>
      </c>
      <c r="D262" s="102" t="str">
        <f t="shared" si="96"/>
        <v>一致</v>
      </c>
      <c r="E262" s="288" t="str">
        <f>INDEX(员工信息4!C:C,MATCH('12部门提供工资附表主表'!I262,员工信息4!F:F,0))</f>
        <v>8988</v>
      </c>
      <c r="F262" s="289" t="str">
        <f>IFERROR(VLOOKUP('12部门提供工资附表主表'!E262,员工信息4!C:G,5,0),"")</f>
        <v>接插件车间</v>
      </c>
      <c r="G262" s="152" t="s">
        <v>3226</v>
      </c>
      <c r="H262" s="288" t="s">
        <v>3227</v>
      </c>
      <c r="I262" s="500" t="str">
        <f t="shared" si="108"/>
        <v>陈慧502</v>
      </c>
      <c r="J262" s="322" t="s">
        <v>757</v>
      </c>
      <c r="K262" s="301"/>
      <c r="L262" s="301"/>
      <c r="M262" s="302">
        <v>39.380000000000003</v>
      </c>
      <c r="N262" s="302"/>
      <c r="O262" s="302"/>
      <c r="P262" s="302">
        <v>135.10411376333201</v>
      </c>
      <c r="Q262" s="303">
        <f t="shared" si="98"/>
        <v>5320.4000000000151</v>
      </c>
      <c r="R262" s="302"/>
      <c r="S262" s="316">
        <f t="shared" si="97"/>
        <v>5320.4000000000151</v>
      </c>
      <c r="T262" s="346"/>
      <c r="U262" s="313">
        <f t="shared" si="103"/>
        <v>0</v>
      </c>
      <c r="V262" s="313"/>
      <c r="W262" s="301"/>
      <c r="X262" s="301"/>
      <c r="Y262" s="314">
        <f t="shared" si="101"/>
        <v>5320.4000000000151</v>
      </c>
      <c r="Z262" s="314"/>
      <c r="AA262" s="301"/>
      <c r="AB262" s="301"/>
      <c r="AC262" s="325">
        <f t="shared" si="104"/>
        <v>0</v>
      </c>
      <c r="AD262" s="302">
        <v>0</v>
      </c>
      <c r="AE262" s="302"/>
      <c r="AF262" s="302"/>
      <c r="AG262" s="302"/>
      <c r="AH262" s="302"/>
      <c r="AI262" s="302"/>
      <c r="AJ262" s="302"/>
      <c r="AK262" s="302"/>
      <c r="AL262" s="302"/>
      <c r="AM262" s="302">
        <v>100</v>
      </c>
      <c r="AN262" s="302"/>
      <c r="AO262" s="302"/>
      <c r="AP262" s="302"/>
      <c r="AQ262" s="302"/>
      <c r="AR262" s="302"/>
      <c r="AS262" s="299"/>
      <c r="AT262" s="299">
        <f t="shared" si="105"/>
        <v>0</v>
      </c>
      <c r="AU262" s="303">
        <f t="shared" si="106"/>
        <v>100</v>
      </c>
      <c r="AV262" s="329">
        <f t="shared" si="107"/>
        <v>5420.4000000000151</v>
      </c>
      <c r="AW262" s="297"/>
      <c r="AX262" s="297">
        <v>517.5</v>
      </c>
      <c r="AY262" s="301"/>
      <c r="AZ262" s="301"/>
      <c r="BA262" s="301"/>
      <c r="BB262" s="330"/>
      <c r="BC262" s="297"/>
      <c r="BD262" s="301"/>
      <c r="BE262" s="300">
        <f t="shared" si="100"/>
        <v>4902.9000000000151</v>
      </c>
      <c r="BF262" s="297">
        <f>VLOOKUP(E262,[6]工资发放表!$D$1:$X$65536,21,0)</f>
        <v>0</v>
      </c>
      <c r="BG262" s="337">
        <f t="shared" si="99"/>
        <v>4902.9000000000151</v>
      </c>
      <c r="BH262" s="300">
        <f>IFERROR(VLOOKUP('12部门提供工资附表主表'!E262,工时对!A:E,5,0),0)</f>
        <v>39.380000000000003</v>
      </c>
      <c r="BI262" s="336">
        <f>VLOOKUP(E262,金蝶!D:AC,26,0)</f>
        <v>1.546140993013978E-11</v>
      </c>
      <c r="BJ262" s="281">
        <f>VLOOKUP(E262,金蝶!D:S,16,0)</f>
        <v>5420.4</v>
      </c>
      <c r="BK262" s="281">
        <f t="shared" si="109"/>
        <v>1.546140993013978E-11</v>
      </c>
      <c r="BL262" s="281">
        <f>VLOOKUP(E262,金蝶!D:Z,23,0)</f>
        <v>4902.8999999999996</v>
      </c>
      <c r="BM262" s="281">
        <f t="shared" si="110"/>
        <v>1.546140993013978E-11</v>
      </c>
      <c r="BN262" s="281">
        <f>VLOOKUP(E262,金蝶!D:Z,17,0)</f>
        <v>0</v>
      </c>
      <c r="BO262" s="339">
        <f t="shared" si="111"/>
        <v>0</v>
      </c>
      <c r="BP262" s="281">
        <f>VLOOKUP(E262,金蝶!D:Z,18,0)</f>
        <v>517.5</v>
      </c>
      <c r="BQ262" s="531">
        <f t="shared" si="112"/>
        <v>0</v>
      </c>
      <c r="BR262" s="281">
        <f>VLOOKUP(E262,金蝶!D:Z,19,0)</f>
        <v>0</v>
      </c>
      <c r="BS262" s="340">
        <f t="shared" si="113"/>
        <v>0</v>
      </c>
      <c r="BT262" s="281">
        <f>VLOOKUP(E262,金蝶!D:Z,20,0)</f>
        <v>0</v>
      </c>
      <c r="BU262" s="281">
        <f t="shared" si="114"/>
        <v>0</v>
      </c>
      <c r="BV262" s="281">
        <f>VLOOKUP(E262,金蝶!D:Z,21,0)</f>
        <v>0</v>
      </c>
      <c r="BW262" s="339">
        <f t="shared" si="115"/>
        <v>0</v>
      </c>
      <c r="BX262" s="768">
        <f>IFERROR(VLOOKUP(G262,无加班费!A:B,2,0),0)</f>
        <v>0</v>
      </c>
    </row>
    <row r="263" spans="1:76" hidden="1">
      <c r="A263" s="516" t="s">
        <v>2676</v>
      </c>
      <c r="B263" s="285">
        <f t="shared" si="102"/>
        <v>0</v>
      </c>
      <c r="C263" s="286" t="str">
        <f>VLOOKUP(E263,员工信息4!C:D,2,0)</f>
        <v>琚慧萍</v>
      </c>
      <c r="D263" s="102" t="str">
        <f t="shared" si="96"/>
        <v>一致</v>
      </c>
      <c r="E263" s="288" t="str">
        <f>INDEX(员工信息4!C:C,MATCH('12部门提供工资附表主表'!I263,员工信息4!F:F,0))</f>
        <v>9002</v>
      </c>
      <c r="F263" s="289" t="str">
        <f>IFERROR(VLOOKUP('12部门提供工资附表主表'!E263,员工信息4!C:G,5,0),"")</f>
        <v>接插件车间</v>
      </c>
      <c r="G263" s="152" t="s">
        <v>3296</v>
      </c>
      <c r="H263" s="288" t="s">
        <v>3297</v>
      </c>
      <c r="I263" s="500" t="str">
        <f t="shared" si="108"/>
        <v>琚慧萍539</v>
      </c>
      <c r="J263" s="322" t="s">
        <v>757</v>
      </c>
      <c r="K263" s="301"/>
      <c r="L263" s="301"/>
      <c r="M263" s="302">
        <v>36.25</v>
      </c>
      <c r="N263" s="302"/>
      <c r="O263" s="302"/>
      <c r="P263" s="302">
        <v>145</v>
      </c>
      <c r="Q263" s="303">
        <f t="shared" si="98"/>
        <v>5256.25</v>
      </c>
      <c r="R263" s="302"/>
      <c r="S263" s="316">
        <f t="shared" si="97"/>
        <v>5256.25</v>
      </c>
      <c r="T263" s="346"/>
      <c r="U263" s="313">
        <f t="shared" si="103"/>
        <v>0</v>
      </c>
      <c r="V263" s="313"/>
      <c r="W263" s="301"/>
      <c r="X263" s="301"/>
      <c r="Y263" s="314">
        <f t="shared" si="101"/>
        <v>5256.25</v>
      </c>
      <c r="Z263" s="314"/>
      <c r="AA263" s="301"/>
      <c r="AB263" s="301"/>
      <c r="AC263" s="325">
        <f t="shared" si="104"/>
        <v>0</v>
      </c>
      <c r="AD263" s="302">
        <v>0</v>
      </c>
      <c r="AE263" s="302"/>
      <c r="AF263" s="302"/>
      <c r="AG263" s="302"/>
      <c r="AH263" s="302"/>
      <c r="AI263" s="302"/>
      <c r="AJ263" s="302"/>
      <c r="AK263" s="302"/>
      <c r="AL263" s="302"/>
      <c r="AM263" s="302">
        <v>0</v>
      </c>
      <c r="AN263" s="302"/>
      <c r="AO263" s="302"/>
      <c r="AP263" s="302"/>
      <c r="AQ263" s="302"/>
      <c r="AR263" s="302"/>
      <c r="AS263" s="299"/>
      <c r="AT263" s="299">
        <f t="shared" si="105"/>
        <v>0</v>
      </c>
      <c r="AU263" s="303">
        <f t="shared" si="106"/>
        <v>0</v>
      </c>
      <c r="AV263" s="329">
        <f t="shared" si="107"/>
        <v>5256.25</v>
      </c>
      <c r="AW263" s="297"/>
      <c r="AX263" s="297"/>
      <c r="AY263" s="301"/>
      <c r="AZ263" s="301"/>
      <c r="BA263" s="301"/>
      <c r="BB263" s="330"/>
      <c r="BC263" s="297"/>
      <c r="BD263" s="301"/>
      <c r="BE263" s="300">
        <f t="shared" si="100"/>
        <v>5256.25</v>
      </c>
      <c r="BF263" s="297">
        <f>VLOOKUP(E263,[6]工资发放表!$D$1:$X$65536,21,0)</f>
        <v>0</v>
      </c>
      <c r="BG263" s="337">
        <f t="shared" si="99"/>
        <v>5256.25</v>
      </c>
      <c r="BH263" s="300">
        <f>IFERROR(VLOOKUP('12部门提供工资附表主表'!E263,工时对!A:E,5,0),0)</f>
        <v>36.25</v>
      </c>
      <c r="BI263" s="336">
        <f>VLOOKUP(E263,金蝶!D:AC,26,0)</f>
        <v>0</v>
      </c>
      <c r="BJ263" s="281">
        <f>VLOOKUP(E263,金蝶!D:S,16,0)</f>
        <v>5256.25</v>
      </c>
      <c r="BK263" s="281">
        <f t="shared" si="109"/>
        <v>0</v>
      </c>
      <c r="BL263" s="281">
        <f>VLOOKUP(E263,金蝶!D:Z,23,0)</f>
        <v>5256.25</v>
      </c>
      <c r="BM263" s="281">
        <f t="shared" si="110"/>
        <v>0</v>
      </c>
      <c r="BN263" s="281">
        <f>VLOOKUP(E263,金蝶!D:Z,17,0)</f>
        <v>0</v>
      </c>
      <c r="BO263" s="339">
        <f t="shared" si="111"/>
        <v>0</v>
      </c>
      <c r="BP263" s="281">
        <f>VLOOKUP(E263,金蝶!D:Z,18,0)</f>
        <v>0</v>
      </c>
      <c r="BQ263" s="531">
        <f t="shared" si="112"/>
        <v>0</v>
      </c>
      <c r="BR263" s="281">
        <f>VLOOKUP(E263,金蝶!D:Z,19,0)</f>
        <v>0</v>
      </c>
      <c r="BS263" s="340">
        <f t="shared" si="113"/>
        <v>0</v>
      </c>
      <c r="BT263" s="281">
        <f>VLOOKUP(E263,金蝶!D:Z,20,0)</f>
        <v>0</v>
      </c>
      <c r="BU263" s="281">
        <f t="shared" si="114"/>
        <v>0</v>
      </c>
      <c r="BV263" s="281">
        <f>VLOOKUP(E263,金蝶!D:Z,21,0)</f>
        <v>0</v>
      </c>
      <c r="BW263" s="339">
        <f t="shared" si="115"/>
        <v>0</v>
      </c>
      <c r="BX263" s="768">
        <f>IFERROR(VLOOKUP(G263,无加班费!A:B,2,0),0)</f>
        <v>0</v>
      </c>
    </row>
    <row r="264" spans="1:76" hidden="1">
      <c r="A264" s="516" t="s">
        <v>4754</v>
      </c>
      <c r="B264" s="285">
        <f t="shared" si="102"/>
        <v>0</v>
      </c>
      <c r="C264" s="286" t="str">
        <f>VLOOKUP(E264,员工信息4!C:D,2,0)</f>
        <v>易丽</v>
      </c>
      <c r="D264" s="102" t="str">
        <f t="shared" si="96"/>
        <v>一致</v>
      </c>
      <c r="E264" s="288" t="str">
        <f>INDEX(员工信息4!C:C,MATCH('12部门提供工资附表主表'!I264,员工信息4!F:F,0))</f>
        <v>8693</v>
      </c>
      <c r="F264" s="289" t="str">
        <f>IFERROR(VLOOKUP('12部门提供工资附表主表'!E264,员工信息4!C:G,5,0),"")</f>
        <v>接插件车间</v>
      </c>
      <c r="G264" s="152" t="s">
        <v>2526</v>
      </c>
      <c r="H264" s="288" t="s">
        <v>2527</v>
      </c>
      <c r="I264" s="500" t="str">
        <f t="shared" si="108"/>
        <v>易丽194</v>
      </c>
      <c r="J264" s="322" t="s">
        <v>757</v>
      </c>
      <c r="K264" s="301"/>
      <c r="L264" s="301"/>
      <c r="M264" s="302">
        <v>39.44</v>
      </c>
      <c r="N264" s="302"/>
      <c r="O264" s="302"/>
      <c r="P264" s="302">
        <v>177</v>
      </c>
      <c r="Q264" s="303">
        <f t="shared" si="98"/>
        <v>6980.8799999999992</v>
      </c>
      <c r="R264" s="302"/>
      <c r="S264" s="316">
        <f t="shared" si="97"/>
        <v>6980.8799999999992</v>
      </c>
      <c r="T264" s="346"/>
      <c r="U264" s="313">
        <f t="shared" si="103"/>
        <v>0</v>
      </c>
      <c r="V264" s="313"/>
      <c r="W264" s="301"/>
      <c r="X264" s="301"/>
      <c r="Y264" s="314">
        <f t="shared" si="101"/>
        <v>6980.8799999999992</v>
      </c>
      <c r="Z264" s="314"/>
      <c r="AA264" s="301"/>
      <c r="AB264" s="301"/>
      <c r="AC264" s="325">
        <f t="shared" si="104"/>
        <v>0</v>
      </c>
      <c r="AD264" s="302">
        <v>0</v>
      </c>
      <c r="AE264" s="302"/>
      <c r="AF264" s="302"/>
      <c r="AG264" s="302"/>
      <c r="AH264" s="302"/>
      <c r="AI264" s="302"/>
      <c r="AJ264" s="302"/>
      <c r="AK264" s="302"/>
      <c r="AL264" s="302"/>
      <c r="AM264" s="302">
        <v>200</v>
      </c>
      <c r="AN264" s="302"/>
      <c r="AO264" s="302"/>
      <c r="AP264" s="302">
        <v>22</v>
      </c>
      <c r="AQ264" s="302"/>
      <c r="AR264" s="302"/>
      <c r="AS264" s="299"/>
      <c r="AT264" s="299">
        <f t="shared" si="105"/>
        <v>22</v>
      </c>
      <c r="AU264" s="303">
        <f t="shared" si="106"/>
        <v>200</v>
      </c>
      <c r="AV264" s="329">
        <f t="shared" si="107"/>
        <v>7158.8799999999992</v>
      </c>
      <c r="AW264" s="297"/>
      <c r="AX264" s="297">
        <v>517.5</v>
      </c>
      <c r="AY264" s="301"/>
      <c r="AZ264" s="301"/>
      <c r="BA264" s="301"/>
      <c r="BB264" s="330"/>
      <c r="BC264" s="297"/>
      <c r="BD264" s="301"/>
      <c r="BE264" s="300">
        <f t="shared" si="100"/>
        <v>6641.3799999999992</v>
      </c>
      <c r="BF264" s="297">
        <f>VLOOKUP(E264,[6]工资发放表!$D$1:$X$65536,21,0)</f>
        <v>0</v>
      </c>
      <c r="BG264" s="337">
        <f t="shared" si="99"/>
        <v>6641.3799999999992</v>
      </c>
      <c r="BH264" s="300">
        <f>IFERROR(VLOOKUP('12部门提供工资附表主表'!E264,工时对!A:E,5,0),0)</f>
        <v>39.44</v>
      </c>
      <c r="BI264" s="336">
        <f>VLOOKUP(E264,金蝶!D:AC,26,0)</f>
        <v>0</v>
      </c>
      <c r="BJ264" s="281">
        <f>VLOOKUP(E264,金蝶!D:S,16,0)</f>
        <v>7158.88</v>
      </c>
      <c r="BK264" s="281">
        <f t="shared" si="109"/>
        <v>0</v>
      </c>
      <c r="BL264" s="281">
        <f>VLOOKUP(E264,金蝶!D:Z,23,0)</f>
        <v>6641.38</v>
      </c>
      <c r="BM264" s="281">
        <f t="shared" si="110"/>
        <v>0</v>
      </c>
      <c r="BN264" s="281">
        <f>VLOOKUP(E264,金蝶!D:Z,17,0)</f>
        <v>0</v>
      </c>
      <c r="BO264" s="339">
        <f t="shared" si="111"/>
        <v>0</v>
      </c>
      <c r="BP264" s="281">
        <f>VLOOKUP(E264,金蝶!D:Z,18,0)</f>
        <v>517.5</v>
      </c>
      <c r="BQ264" s="531">
        <f t="shared" si="112"/>
        <v>0</v>
      </c>
      <c r="BR264" s="281">
        <f>VLOOKUP(E264,金蝶!D:Z,19,0)</f>
        <v>0</v>
      </c>
      <c r="BS264" s="340">
        <f t="shared" si="113"/>
        <v>0</v>
      </c>
      <c r="BT264" s="281">
        <f>VLOOKUP(E264,金蝶!D:Z,20,0)</f>
        <v>0</v>
      </c>
      <c r="BU264" s="281">
        <f t="shared" si="114"/>
        <v>0</v>
      </c>
      <c r="BV264" s="281">
        <f>VLOOKUP(E264,金蝶!D:Z,21,0)</f>
        <v>0</v>
      </c>
      <c r="BW264" s="339">
        <f t="shared" si="115"/>
        <v>0</v>
      </c>
      <c r="BX264" s="768">
        <f>IFERROR(VLOOKUP(G264,无加班费!A:B,2,0),0)</f>
        <v>0</v>
      </c>
    </row>
    <row r="265" spans="1:76" hidden="1">
      <c r="A265" s="516" t="s">
        <v>2532</v>
      </c>
      <c r="B265" s="285">
        <f t="shared" si="102"/>
        <v>0</v>
      </c>
      <c r="C265" s="286" t="str">
        <f>VLOOKUP(E265,员工信息4!C:D,2,0)</f>
        <v>卢勤勤</v>
      </c>
      <c r="D265" s="102" t="str">
        <f t="shared" si="96"/>
        <v>一致</v>
      </c>
      <c r="E265" s="288" t="str">
        <f>INDEX(员工信息4!C:C,MATCH('12部门提供工资附表主表'!I265,员工信息4!F:F,0))</f>
        <v>8857</v>
      </c>
      <c r="F265" s="289" t="str">
        <f>IFERROR(VLOOKUP('12部门提供工资附表主表'!E265,员工信息4!C:G,5,0),"")</f>
        <v>接插件车间</v>
      </c>
      <c r="G265" s="152" t="s">
        <v>2788</v>
      </c>
      <c r="H265" s="288" t="s">
        <v>2789</v>
      </c>
      <c r="I265" s="500" t="str">
        <f t="shared" si="108"/>
        <v>卢勤勤480</v>
      </c>
      <c r="J265" s="322" t="s">
        <v>757</v>
      </c>
      <c r="K265" s="301"/>
      <c r="L265" s="301"/>
      <c r="M265" s="302">
        <v>38.44</v>
      </c>
      <c r="N265" s="302"/>
      <c r="O265" s="302"/>
      <c r="P265" s="302">
        <v>168</v>
      </c>
      <c r="Q265" s="303">
        <f t="shared" si="98"/>
        <v>6457.92</v>
      </c>
      <c r="R265" s="302"/>
      <c r="S265" s="316">
        <f t="shared" si="97"/>
        <v>6457.92</v>
      </c>
      <c r="T265" s="346"/>
      <c r="U265" s="313">
        <f t="shared" si="103"/>
        <v>0</v>
      </c>
      <c r="V265" s="313"/>
      <c r="W265" s="301"/>
      <c r="X265" s="301"/>
      <c r="Y265" s="314">
        <f t="shared" si="101"/>
        <v>6457.92</v>
      </c>
      <c r="Z265" s="314"/>
      <c r="AA265" s="301"/>
      <c r="AB265" s="301"/>
      <c r="AC265" s="325">
        <f t="shared" si="104"/>
        <v>0</v>
      </c>
      <c r="AD265" s="302">
        <v>0</v>
      </c>
      <c r="AE265" s="302"/>
      <c r="AF265" s="302"/>
      <c r="AG265" s="302"/>
      <c r="AH265" s="302"/>
      <c r="AI265" s="302"/>
      <c r="AJ265" s="302"/>
      <c r="AK265" s="302"/>
      <c r="AL265" s="302"/>
      <c r="AM265" s="302">
        <v>0</v>
      </c>
      <c r="AN265" s="302"/>
      <c r="AO265" s="302"/>
      <c r="AP265" s="302">
        <v>22</v>
      </c>
      <c r="AQ265" s="302"/>
      <c r="AR265" s="302"/>
      <c r="AS265" s="299"/>
      <c r="AT265" s="299">
        <f t="shared" si="105"/>
        <v>22</v>
      </c>
      <c r="AU265" s="303">
        <f t="shared" si="106"/>
        <v>0</v>
      </c>
      <c r="AV265" s="329">
        <f t="shared" si="107"/>
        <v>6435.92</v>
      </c>
      <c r="AW265" s="297"/>
      <c r="AX265" s="297">
        <v>517.5</v>
      </c>
      <c r="AY265" s="301"/>
      <c r="AZ265" s="301"/>
      <c r="BA265" s="301"/>
      <c r="BB265" s="330"/>
      <c r="BC265" s="297"/>
      <c r="BD265" s="301"/>
      <c r="BE265" s="300">
        <f t="shared" si="100"/>
        <v>5918.42</v>
      </c>
      <c r="BF265" s="297">
        <f>VLOOKUP(E265,[6]工资发放表!$D$1:$X$65536,21,0)</f>
        <v>0</v>
      </c>
      <c r="BG265" s="337">
        <f t="shared" si="99"/>
        <v>5918.42</v>
      </c>
      <c r="BH265" s="300">
        <f>IFERROR(VLOOKUP('12部门提供工资附表主表'!E265,工时对!A:E,5,0),0)</f>
        <v>38.44</v>
      </c>
      <c r="BI265" s="336">
        <f>VLOOKUP(E265,金蝶!D:AC,26,0)</f>
        <v>0</v>
      </c>
      <c r="BJ265" s="281">
        <f>VLOOKUP(E265,金蝶!D:S,16,0)</f>
        <v>6435.92</v>
      </c>
      <c r="BK265" s="281">
        <f t="shared" si="109"/>
        <v>0</v>
      </c>
      <c r="BL265" s="281">
        <f>VLOOKUP(E265,金蝶!D:Z,23,0)</f>
        <v>5918.42</v>
      </c>
      <c r="BM265" s="281">
        <f t="shared" si="110"/>
        <v>0</v>
      </c>
      <c r="BN265" s="281">
        <f>VLOOKUP(E265,金蝶!D:Z,17,0)</f>
        <v>0</v>
      </c>
      <c r="BO265" s="339">
        <f t="shared" si="111"/>
        <v>0</v>
      </c>
      <c r="BP265" s="281">
        <f>VLOOKUP(E265,金蝶!D:Z,18,0)</f>
        <v>517.5</v>
      </c>
      <c r="BQ265" s="531">
        <f t="shared" si="112"/>
        <v>0</v>
      </c>
      <c r="BR265" s="281">
        <f>VLOOKUP(E265,金蝶!D:Z,19,0)</f>
        <v>0</v>
      </c>
      <c r="BS265" s="340">
        <f t="shared" si="113"/>
        <v>0</v>
      </c>
      <c r="BT265" s="281">
        <f>VLOOKUP(E265,金蝶!D:Z,20,0)</f>
        <v>0</v>
      </c>
      <c r="BU265" s="281">
        <f t="shared" si="114"/>
        <v>0</v>
      </c>
      <c r="BV265" s="281">
        <f>VLOOKUP(E265,金蝶!D:Z,21,0)</f>
        <v>0</v>
      </c>
      <c r="BW265" s="339">
        <f t="shared" si="115"/>
        <v>0</v>
      </c>
      <c r="BX265" s="768">
        <f>IFERROR(VLOOKUP(G265,无加班费!A:B,2,0),0)</f>
        <v>0</v>
      </c>
    </row>
    <row r="266" spans="1:76" hidden="1">
      <c r="A266" s="516" t="s">
        <v>3515</v>
      </c>
      <c r="B266" s="285">
        <f t="shared" si="102"/>
        <v>0</v>
      </c>
      <c r="C266" s="286" t="str">
        <f>VLOOKUP(E266,员工信息4!C:D,2,0)</f>
        <v>宣爱平</v>
      </c>
      <c r="D266" s="102" t="str">
        <f t="shared" si="96"/>
        <v>一致</v>
      </c>
      <c r="E266" s="288" t="str">
        <f>INDEX(员工信息4!C:C,MATCH('12部门提供工资附表主表'!I266,员工信息4!F:F,0))</f>
        <v>8858</v>
      </c>
      <c r="F266" s="289" t="str">
        <f>IFERROR(VLOOKUP('12部门提供工资附表主表'!E266,员工信息4!C:G,5,0),"")</f>
        <v>接插件车间</v>
      </c>
      <c r="G266" s="152" t="s">
        <v>2792</v>
      </c>
      <c r="H266" s="288" t="s">
        <v>2793</v>
      </c>
      <c r="I266" s="500" t="str">
        <f t="shared" si="108"/>
        <v>宣爱平481</v>
      </c>
      <c r="J266" s="322" t="s">
        <v>757</v>
      </c>
      <c r="K266" s="301"/>
      <c r="L266" s="301"/>
      <c r="M266" s="302">
        <v>39.81</v>
      </c>
      <c r="N266" s="302"/>
      <c r="O266" s="302"/>
      <c r="P266" s="302">
        <v>167</v>
      </c>
      <c r="Q266" s="303">
        <f t="shared" si="98"/>
        <v>6648.27</v>
      </c>
      <c r="R266" s="302"/>
      <c r="S266" s="316">
        <f t="shared" si="97"/>
        <v>6648.27</v>
      </c>
      <c r="T266" s="346"/>
      <c r="U266" s="313">
        <f t="shared" si="103"/>
        <v>0</v>
      </c>
      <c r="V266" s="313"/>
      <c r="W266" s="301"/>
      <c r="X266" s="301"/>
      <c r="Y266" s="314">
        <f t="shared" si="101"/>
        <v>6648.27</v>
      </c>
      <c r="Z266" s="314"/>
      <c r="AA266" s="301"/>
      <c r="AB266" s="301"/>
      <c r="AC266" s="325">
        <f t="shared" si="104"/>
        <v>0</v>
      </c>
      <c r="AD266" s="302">
        <v>0</v>
      </c>
      <c r="AE266" s="302"/>
      <c r="AF266" s="302"/>
      <c r="AG266" s="302"/>
      <c r="AH266" s="302"/>
      <c r="AI266" s="302"/>
      <c r="AJ266" s="302"/>
      <c r="AK266" s="302"/>
      <c r="AL266" s="302"/>
      <c r="AM266" s="302">
        <v>200</v>
      </c>
      <c r="AN266" s="302"/>
      <c r="AO266" s="302"/>
      <c r="AP266" s="302">
        <v>24</v>
      </c>
      <c r="AQ266" s="302"/>
      <c r="AR266" s="302"/>
      <c r="AS266" s="299"/>
      <c r="AT266" s="299">
        <f t="shared" si="105"/>
        <v>24</v>
      </c>
      <c r="AU266" s="303">
        <f t="shared" si="106"/>
        <v>200</v>
      </c>
      <c r="AV266" s="329">
        <f t="shared" si="107"/>
        <v>6824.27</v>
      </c>
      <c r="AW266" s="297"/>
      <c r="AX266" s="297">
        <v>517.5</v>
      </c>
      <c r="AY266" s="301"/>
      <c r="AZ266" s="301"/>
      <c r="BA266" s="301"/>
      <c r="BB266" s="330"/>
      <c r="BC266" s="297"/>
      <c r="BD266" s="301"/>
      <c r="BE266" s="300">
        <f t="shared" si="100"/>
        <v>6306.77</v>
      </c>
      <c r="BF266" s="297">
        <f>VLOOKUP(E266,[6]工资发放表!$D$1:$X$65536,21,0)</f>
        <v>0</v>
      </c>
      <c r="BG266" s="337">
        <f t="shared" si="99"/>
        <v>6306.77</v>
      </c>
      <c r="BH266" s="300">
        <f>IFERROR(VLOOKUP('12部门提供工资附表主表'!E266,工时对!A:E,5,0),0)</f>
        <v>39.81</v>
      </c>
      <c r="BI266" s="336">
        <f>VLOOKUP(E266,金蝶!D:AC,26,0)</f>
        <v>0</v>
      </c>
      <c r="BJ266" s="281">
        <f>VLOOKUP(E266,金蝶!D:S,16,0)</f>
        <v>6824.27</v>
      </c>
      <c r="BK266" s="281">
        <f t="shared" si="109"/>
        <v>0</v>
      </c>
      <c r="BL266" s="281">
        <f>VLOOKUP(E266,金蝶!D:Z,23,0)</f>
        <v>6306.77</v>
      </c>
      <c r="BM266" s="281">
        <f t="shared" si="110"/>
        <v>0</v>
      </c>
      <c r="BN266" s="281">
        <f>VLOOKUP(E266,金蝶!D:Z,17,0)</f>
        <v>0</v>
      </c>
      <c r="BO266" s="339">
        <f t="shared" si="111"/>
        <v>0</v>
      </c>
      <c r="BP266" s="281">
        <f>VLOOKUP(E266,金蝶!D:Z,18,0)</f>
        <v>517.5</v>
      </c>
      <c r="BQ266" s="531">
        <f t="shared" si="112"/>
        <v>0</v>
      </c>
      <c r="BR266" s="281">
        <f>VLOOKUP(E266,金蝶!D:Z,19,0)</f>
        <v>0</v>
      </c>
      <c r="BS266" s="340">
        <f t="shared" si="113"/>
        <v>0</v>
      </c>
      <c r="BT266" s="281">
        <f>VLOOKUP(E266,金蝶!D:Z,20,0)</f>
        <v>0</v>
      </c>
      <c r="BU266" s="281">
        <f t="shared" si="114"/>
        <v>0</v>
      </c>
      <c r="BV266" s="281">
        <f>VLOOKUP(E266,金蝶!D:Z,21,0)</f>
        <v>0</v>
      </c>
      <c r="BW266" s="339">
        <f t="shared" si="115"/>
        <v>0</v>
      </c>
      <c r="BX266" s="768">
        <f>IFERROR(VLOOKUP(G266,无加班费!A:B,2,0),0)</f>
        <v>0</v>
      </c>
    </row>
    <row r="267" spans="1:76" hidden="1">
      <c r="A267" s="516" t="s">
        <v>3055</v>
      </c>
      <c r="B267" s="285">
        <f t="shared" si="102"/>
        <v>0</v>
      </c>
      <c r="C267" s="286" t="str">
        <f>VLOOKUP(E267,员工信息4!C:D,2,0)</f>
        <v>杨锐</v>
      </c>
      <c r="D267" s="102" t="str">
        <f t="shared" si="96"/>
        <v>一致</v>
      </c>
      <c r="E267" s="288" t="str">
        <f>INDEX(员工信息4!C:C,MATCH('12部门提供工资附表主表'!I267,员工信息4!F:F,0))</f>
        <v>8927</v>
      </c>
      <c r="F267" s="289" t="str">
        <f>IFERROR(VLOOKUP('12部门提供工资附表主表'!E267,员工信息4!C:G,5,0),"")</f>
        <v>接插件车间</v>
      </c>
      <c r="G267" s="152" t="s">
        <v>2972</v>
      </c>
      <c r="H267" s="288" t="s">
        <v>2973</v>
      </c>
      <c r="I267" s="500" t="str">
        <f t="shared" si="108"/>
        <v>杨锐156</v>
      </c>
      <c r="J267" s="322" t="s">
        <v>757</v>
      </c>
      <c r="K267" s="301"/>
      <c r="L267" s="301"/>
      <c r="M267" s="302">
        <v>39.380000000000003</v>
      </c>
      <c r="N267" s="302"/>
      <c r="O267" s="302"/>
      <c r="P267" s="302">
        <v>145</v>
      </c>
      <c r="Q267" s="303">
        <f t="shared" si="98"/>
        <v>5710.1</v>
      </c>
      <c r="R267" s="302"/>
      <c r="S267" s="316">
        <f t="shared" si="97"/>
        <v>5710.1</v>
      </c>
      <c r="T267" s="301"/>
      <c r="U267" s="313">
        <f t="shared" si="103"/>
        <v>0</v>
      </c>
      <c r="V267" s="313"/>
      <c r="W267" s="301"/>
      <c r="X267" s="301"/>
      <c r="Y267" s="314">
        <f t="shared" si="101"/>
        <v>5710.1</v>
      </c>
      <c r="Z267" s="314"/>
      <c r="AA267" s="301"/>
      <c r="AB267" s="301"/>
      <c r="AC267" s="325">
        <f t="shared" si="104"/>
        <v>0</v>
      </c>
      <c r="AD267" s="302">
        <v>0</v>
      </c>
      <c r="AE267" s="302"/>
      <c r="AF267" s="302"/>
      <c r="AG267" s="302"/>
      <c r="AH267" s="302"/>
      <c r="AI267" s="302"/>
      <c r="AJ267" s="302"/>
      <c r="AK267" s="302"/>
      <c r="AL267" s="302"/>
      <c r="AM267" s="302">
        <v>200</v>
      </c>
      <c r="AN267" s="302"/>
      <c r="AO267" s="302"/>
      <c r="AP267" s="302">
        <v>20</v>
      </c>
      <c r="AQ267" s="302"/>
      <c r="AR267" s="302"/>
      <c r="AS267" s="299"/>
      <c r="AT267" s="299">
        <f t="shared" si="105"/>
        <v>20</v>
      </c>
      <c r="AU267" s="303">
        <f t="shared" si="106"/>
        <v>200</v>
      </c>
      <c r="AV267" s="329">
        <f t="shared" si="107"/>
        <v>5890.1</v>
      </c>
      <c r="AW267" s="297"/>
      <c r="AX267" s="297">
        <v>517.5</v>
      </c>
      <c r="AY267" s="301"/>
      <c r="AZ267" s="301"/>
      <c r="BA267" s="301"/>
      <c r="BB267" s="330"/>
      <c r="BC267" s="297"/>
      <c r="BD267" s="301"/>
      <c r="BE267" s="300">
        <f t="shared" si="100"/>
        <v>5372.6</v>
      </c>
      <c r="BF267" s="297">
        <f>VLOOKUP(E267,[6]工资发放表!$D$1:$X$65536,21,0)</f>
        <v>0</v>
      </c>
      <c r="BG267" s="337">
        <f t="shared" si="99"/>
        <v>5372.6</v>
      </c>
      <c r="BH267" s="300">
        <f>IFERROR(VLOOKUP('12部门提供工资附表主表'!E267,工时对!A:E,5,0),0)</f>
        <v>39.380000000000003</v>
      </c>
      <c r="BI267" s="336">
        <f>VLOOKUP(E267,金蝶!D:AC,26,0)</f>
        <v>0</v>
      </c>
      <c r="BJ267" s="281">
        <f>VLOOKUP(E267,金蝶!D:S,16,0)</f>
        <v>5890.1</v>
      </c>
      <c r="BK267" s="281">
        <f t="shared" si="109"/>
        <v>0</v>
      </c>
      <c r="BL267" s="281">
        <f>VLOOKUP(E267,金蝶!D:Z,23,0)</f>
        <v>5372.6</v>
      </c>
      <c r="BM267" s="281">
        <f t="shared" si="110"/>
        <v>0</v>
      </c>
      <c r="BN267" s="281">
        <f>VLOOKUP(E267,金蝶!D:Z,17,0)</f>
        <v>0</v>
      </c>
      <c r="BO267" s="339">
        <f t="shared" si="111"/>
        <v>0</v>
      </c>
      <c r="BP267" s="281">
        <f>VLOOKUP(E267,金蝶!D:Z,18,0)</f>
        <v>517.5</v>
      </c>
      <c r="BQ267" s="531">
        <f t="shared" si="112"/>
        <v>0</v>
      </c>
      <c r="BR267" s="281">
        <f>VLOOKUP(E267,金蝶!D:Z,19,0)</f>
        <v>0</v>
      </c>
      <c r="BS267" s="340">
        <f t="shared" si="113"/>
        <v>0</v>
      </c>
      <c r="BT267" s="281">
        <f>VLOOKUP(E267,金蝶!D:Z,20,0)</f>
        <v>0</v>
      </c>
      <c r="BU267" s="281">
        <f t="shared" si="114"/>
        <v>0</v>
      </c>
      <c r="BV267" s="281">
        <f>VLOOKUP(E267,金蝶!D:Z,21,0)</f>
        <v>0</v>
      </c>
      <c r="BW267" s="339">
        <f t="shared" si="115"/>
        <v>0</v>
      </c>
      <c r="BX267" s="768">
        <f>IFERROR(VLOOKUP(G267,无加班费!A:B,2,0),0)</f>
        <v>0</v>
      </c>
    </row>
    <row r="268" spans="1:76" hidden="1">
      <c r="A268" s="516" t="s">
        <v>4755</v>
      </c>
      <c r="B268" s="285">
        <f t="shared" si="102"/>
        <v>0</v>
      </c>
      <c r="C268" s="286" t="str">
        <f>VLOOKUP(E268,员工信息4!C:D,2,0)</f>
        <v>赵小华</v>
      </c>
      <c r="D268" s="102" t="str">
        <f t="shared" si="96"/>
        <v>一致</v>
      </c>
      <c r="E268" s="288" t="str">
        <f>INDEX(员工信息4!C:C,MATCH('12部门提供工资附表主表'!I268,员工信息4!F:F,0))</f>
        <v>6221</v>
      </c>
      <c r="F268" s="289" t="str">
        <f>IFERROR(VLOOKUP('12部门提供工资附表主表'!E268,员工信息4!C:G,5,0),"")</f>
        <v>接插件车间</v>
      </c>
      <c r="G268" s="152" t="s">
        <v>1097</v>
      </c>
      <c r="H268" s="288" t="s">
        <v>1098</v>
      </c>
      <c r="I268" s="500" t="str">
        <f t="shared" si="108"/>
        <v>赵小华408</v>
      </c>
      <c r="J268" s="322" t="s">
        <v>757</v>
      </c>
      <c r="K268" s="301"/>
      <c r="L268" s="301"/>
      <c r="M268" s="302">
        <v>42.06</v>
      </c>
      <c r="N268" s="302"/>
      <c r="O268" s="302"/>
      <c r="P268" s="302">
        <v>180</v>
      </c>
      <c r="Q268" s="303">
        <f t="shared" si="98"/>
        <v>7570.8</v>
      </c>
      <c r="R268" s="302"/>
      <c r="S268" s="316">
        <f t="shared" si="97"/>
        <v>7570.8</v>
      </c>
      <c r="T268" s="301"/>
      <c r="U268" s="313">
        <f t="shared" si="103"/>
        <v>0</v>
      </c>
      <c r="V268" s="313"/>
      <c r="W268" s="301"/>
      <c r="X268" s="301"/>
      <c r="Y268" s="314">
        <f t="shared" si="101"/>
        <v>7570.8</v>
      </c>
      <c r="Z268" s="314"/>
      <c r="AA268" s="301"/>
      <c r="AB268" s="301"/>
      <c r="AC268" s="325">
        <f t="shared" si="104"/>
        <v>0</v>
      </c>
      <c r="AD268" s="302">
        <v>40</v>
      </c>
      <c r="AE268" s="302"/>
      <c r="AF268" s="302"/>
      <c r="AG268" s="302"/>
      <c r="AH268" s="302"/>
      <c r="AI268" s="302"/>
      <c r="AJ268" s="302"/>
      <c r="AK268" s="302"/>
      <c r="AL268" s="302"/>
      <c r="AM268" s="302">
        <v>200</v>
      </c>
      <c r="AN268" s="302"/>
      <c r="AO268" s="302">
        <v>15</v>
      </c>
      <c r="AP268" s="302">
        <v>6</v>
      </c>
      <c r="AQ268" s="302"/>
      <c r="AR268" s="302"/>
      <c r="AS268" s="299"/>
      <c r="AT268" s="299">
        <f t="shared" si="105"/>
        <v>6</v>
      </c>
      <c r="AU268" s="303">
        <f t="shared" si="106"/>
        <v>255</v>
      </c>
      <c r="AV268" s="329">
        <f t="shared" si="107"/>
        <v>7819.8</v>
      </c>
      <c r="AW268" s="297"/>
      <c r="AX268" s="297">
        <v>517.5</v>
      </c>
      <c r="AY268" s="301"/>
      <c r="AZ268" s="301"/>
      <c r="BA268" s="301"/>
      <c r="BB268" s="330"/>
      <c r="BC268" s="297">
        <v>10</v>
      </c>
      <c r="BD268" s="301"/>
      <c r="BE268" s="300">
        <f t="shared" si="100"/>
        <v>7302.3</v>
      </c>
      <c r="BF268" s="297">
        <f>VLOOKUP(E268,[6]工资发放表!$D$1:$X$65536,21,0)</f>
        <v>0</v>
      </c>
      <c r="BG268" s="337">
        <f t="shared" si="99"/>
        <v>7292.3</v>
      </c>
      <c r="BH268" s="300">
        <f>IFERROR(VLOOKUP('12部门提供工资附表主表'!E268,工时对!A:E,5,0),0)</f>
        <v>42.06</v>
      </c>
      <c r="BI268" s="336">
        <f>VLOOKUP(E268,金蝶!D:AC,26,0)</f>
        <v>0</v>
      </c>
      <c r="BJ268" s="281">
        <f>VLOOKUP(E268,金蝶!D:S,16,0)</f>
        <v>7819.8</v>
      </c>
      <c r="BK268" s="281">
        <f t="shared" si="109"/>
        <v>0</v>
      </c>
      <c r="BL268" s="281">
        <f>VLOOKUP(E268,金蝶!D:Z,23,0)</f>
        <v>7292.3</v>
      </c>
      <c r="BM268" s="281">
        <f t="shared" si="110"/>
        <v>0</v>
      </c>
      <c r="BN268" s="281">
        <f>VLOOKUP(E268,金蝶!D:Z,17,0)</f>
        <v>0</v>
      </c>
      <c r="BO268" s="339">
        <f t="shared" si="111"/>
        <v>0</v>
      </c>
      <c r="BP268" s="281">
        <f>VLOOKUP(E268,金蝶!D:Z,18,0)</f>
        <v>517.5</v>
      </c>
      <c r="BQ268" s="531">
        <f t="shared" si="112"/>
        <v>0</v>
      </c>
      <c r="BR268" s="281">
        <f>VLOOKUP(E268,金蝶!D:Z,19,0)</f>
        <v>0</v>
      </c>
      <c r="BS268" s="340">
        <f t="shared" si="113"/>
        <v>0</v>
      </c>
      <c r="BT268" s="281">
        <f>VLOOKUP(E268,金蝶!D:Z,20,0)</f>
        <v>10</v>
      </c>
      <c r="BU268" s="281">
        <f t="shared" si="114"/>
        <v>0</v>
      </c>
      <c r="BV268" s="281">
        <f>VLOOKUP(E268,金蝶!D:Z,21,0)</f>
        <v>0</v>
      </c>
      <c r="BW268" s="339">
        <f t="shared" si="115"/>
        <v>0</v>
      </c>
      <c r="BX268" s="768">
        <f>IFERROR(VLOOKUP(G268,无加班费!A:B,2,0),0)</f>
        <v>0</v>
      </c>
    </row>
    <row r="269" spans="1:76" hidden="1">
      <c r="A269" s="516" t="s">
        <v>364</v>
      </c>
      <c r="B269" s="285">
        <f t="shared" si="102"/>
        <v>0</v>
      </c>
      <c r="C269" s="286" t="str">
        <f>VLOOKUP(E269,员工信息4!C:D,2,0)</f>
        <v>蒋东琴</v>
      </c>
      <c r="D269" s="102" t="str">
        <f t="shared" ref="D269:D331" si="116">IF(C269=G269,"一致","不一致")</f>
        <v>一致</v>
      </c>
      <c r="E269" s="288" t="str">
        <f>INDEX(员工信息4!C:C,MATCH('12部门提供工资附表主表'!I269,员工信息4!F:F,0))</f>
        <v>8644</v>
      </c>
      <c r="F269" s="289" t="str">
        <f>IFERROR(VLOOKUP('12部门提供工资附表主表'!E269,员工信息4!C:G,5,0),"")</f>
        <v>接插件车间</v>
      </c>
      <c r="G269" s="152" t="s">
        <v>2464</v>
      </c>
      <c r="H269" s="288" t="s">
        <v>2465</v>
      </c>
      <c r="I269" s="500" t="str">
        <f t="shared" si="108"/>
        <v>蒋东琴134</v>
      </c>
      <c r="J269" s="322" t="s">
        <v>757</v>
      </c>
      <c r="K269" s="301"/>
      <c r="L269" s="301"/>
      <c r="M269" s="302">
        <v>41.88</v>
      </c>
      <c r="N269" s="302"/>
      <c r="O269" s="302"/>
      <c r="P269" s="302">
        <v>168</v>
      </c>
      <c r="Q269" s="303">
        <f t="shared" si="98"/>
        <v>7035.84</v>
      </c>
      <c r="R269" s="302"/>
      <c r="S269" s="316">
        <f t="shared" si="97"/>
        <v>7035.84</v>
      </c>
      <c r="T269" s="301"/>
      <c r="U269" s="313">
        <f t="shared" si="103"/>
        <v>0</v>
      </c>
      <c r="V269" s="313"/>
      <c r="W269" s="301"/>
      <c r="X269" s="301"/>
      <c r="Y269" s="314">
        <f t="shared" si="101"/>
        <v>7035.84</v>
      </c>
      <c r="Z269" s="314"/>
      <c r="AA269" s="301"/>
      <c r="AB269" s="301"/>
      <c r="AC269" s="325">
        <f t="shared" si="104"/>
        <v>0</v>
      </c>
      <c r="AD269" s="302">
        <v>0</v>
      </c>
      <c r="AE269" s="302"/>
      <c r="AF269" s="302"/>
      <c r="AG269" s="302"/>
      <c r="AH269" s="302"/>
      <c r="AI269" s="302"/>
      <c r="AJ269" s="302"/>
      <c r="AK269" s="302"/>
      <c r="AL269" s="302"/>
      <c r="AM269" s="302">
        <v>200</v>
      </c>
      <c r="AN269" s="302"/>
      <c r="AO269" s="302">
        <v>10</v>
      </c>
      <c r="AP269" s="302">
        <v>8</v>
      </c>
      <c r="AQ269" s="302"/>
      <c r="AR269" s="302"/>
      <c r="AS269" s="299"/>
      <c r="AT269" s="299">
        <f t="shared" si="105"/>
        <v>8</v>
      </c>
      <c r="AU269" s="303">
        <f t="shared" si="106"/>
        <v>210</v>
      </c>
      <c r="AV269" s="329">
        <f t="shared" si="107"/>
        <v>7237.84</v>
      </c>
      <c r="AW269" s="297"/>
      <c r="AX269" s="297">
        <v>517.5</v>
      </c>
      <c r="AY269" s="301"/>
      <c r="AZ269" s="301"/>
      <c r="BA269" s="301"/>
      <c r="BB269" s="330"/>
      <c r="BC269" s="297"/>
      <c r="BD269" s="301"/>
      <c r="BE269" s="300">
        <f t="shared" si="100"/>
        <v>6720.34</v>
      </c>
      <c r="BF269" s="297">
        <f>VLOOKUP(E269,[6]工资发放表!$D$1:$X$65536,21,0)</f>
        <v>0</v>
      </c>
      <c r="BG269" s="337">
        <f t="shared" si="99"/>
        <v>6720.34</v>
      </c>
      <c r="BH269" s="300">
        <f>IFERROR(VLOOKUP('12部门提供工资附表主表'!E269,工时对!A:E,5,0),0)</f>
        <v>41.88</v>
      </c>
      <c r="BI269" s="336">
        <f>VLOOKUP(E269,金蝶!D:AC,26,0)</f>
        <v>0</v>
      </c>
      <c r="BJ269" s="281">
        <f>VLOOKUP(E269,金蝶!D:S,16,0)</f>
        <v>7237.84</v>
      </c>
      <c r="BK269" s="281">
        <f t="shared" si="109"/>
        <v>0</v>
      </c>
      <c r="BL269" s="281">
        <f>VLOOKUP(E269,金蝶!D:Z,23,0)</f>
        <v>6720.34</v>
      </c>
      <c r="BM269" s="281">
        <f t="shared" si="110"/>
        <v>0</v>
      </c>
      <c r="BN269" s="281">
        <f>VLOOKUP(E269,金蝶!D:Z,17,0)</f>
        <v>0</v>
      </c>
      <c r="BO269" s="339">
        <f t="shared" si="111"/>
        <v>0</v>
      </c>
      <c r="BP269" s="281">
        <f>VLOOKUP(E269,金蝶!D:Z,18,0)</f>
        <v>517.5</v>
      </c>
      <c r="BQ269" s="531">
        <f t="shared" si="112"/>
        <v>0</v>
      </c>
      <c r="BR269" s="281">
        <f>VLOOKUP(E269,金蝶!D:Z,19,0)</f>
        <v>0</v>
      </c>
      <c r="BS269" s="340">
        <f t="shared" si="113"/>
        <v>0</v>
      </c>
      <c r="BT269" s="281">
        <f>VLOOKUP(E269,金蝶!D:Z,20,0)</f>
        <v>0</v>
      </c>
      <c r="BU269" s="281">
        <f t="shared" si="114"/>
        <v>0</v>
      </c>
      <c r="BV269" s="281">
        <f>VLOOKUP(E269,金蝶!D:Z,21,0)</f>
        <v>0</v>
      </c>
      <c r="BW269" s="339">
        <f t="shared" si="115"/>
        <v>0</v>
      </c>
      <c r="BX269" s="768">
        <f>IFERROR(VLOOKUP(G269,无加班费!A:B,2,0),0)</f>
        <v>0</v>
      </c>
    </row>
    <row r="270" spans="1:76" hidden="1">
      <c r="A270" s="516" t="s">
        <v>1637</v>
      </c>
      <c r="B270" s="285">
        <f t="shared" si="102"/>
        <v>0</v>
      </c>
      <c r="C270" s="286" t="str">
        <f>VLOOKUP(E270,员工信息4!C:D,2,0)</f>
        <v>成爱群</v>
      </c>
      <c r="D270" s="102" t="str">
        <f t="shared" si="116"/>
        <v>一致</v>
      </c>
      <c r="E270" s="288" t="str">
        <f>INDEX(员工信息4!C:C,MATCH('12部门提供工资附表主表'!I270,员工信息4!F:F,0))</f>
        <v>3409</v>
      </c>
      <c r="F270" s="289" t="str">
        <f>IFERROR(VLOOKUP('12部门提供工资附表主表'!E270,员工信息4!C:G,5,0),"")</f>
        <v>接插件车间</v>
      </c>
      <c r="G270" s="152" t="s">
        <v>997</v>
      </c>
      <c r="H270" s="288" t="s">
        <v>998</v>
      </c>
      <c r="I270" s="500" t="str">
        <f t="shared" si="108"/>
        <v>成爱群541</v>
      </c>
      <c r="J270" s="322" t="s">
        <v>757</v>
      </c>
      <c r="K270" s="301"/>
      <c r="L270" s="301"/>
      <c r="M270" s="302">
        <v>41.94</v>
      </c>
      <c r="N270" s="302"/>
      <c r="O270" s="302"/>
      <c r="P270" s="302">
        <v>177</v>
      </c>
      <c r="Q270" s="303">
        <f t="shared" si="98"/>
        <v>7423.3799999999992</v>
      </c>
      <c r="R270" s="302"/>
      <c r="S270" s="316">
        <f t="shared" si="97"/>
        <v>7423.3799999999992</v>
      </c>
      <c r="T270" s="301"/>
      <c r="U270" s="313">
        <f t="shared" si="103"/>
        <v>0</v>
      </c>
      <c r="V270" s="313"/>
      <c r="W270" s="301"/>
      <c r="X270" s="301"/>
      <c r="Y270" s="314">
        <f t="shared" si="101"/>
        <v>7423.3799999999992</v>
      </c>
      <c r="Z270" s="314"/>
      <c r="AA270" s="301"/>
      <c r="AB270" s="301"/>
      <c r="AC270" s="325">
        <f t="shared" si="104"/>
        <v>0</v>
      </c>
      <c r="AD270" s="302">
        <v>40</v>
      </c>
      <c r="AE270" s="302"/>
      <c r="AF270" s="302"/>
      <c r="AG270" s="302"/>
      <c r="AH270" s="302"/>
      <c r="AI270" s="302"/>
      <c r="AJ270" s="302"/>
      <c r="AK270" s="302"/>
      <c r="AL270" s="302"/>
      <c r="AM270" s="302">
        <v>200</v>
      </c>
      <c r="AN270" s="302"/>
      <c r="AO270" s="302">
        <v>15</v>
      </c>
      <c r="AP270" s="302">
        <v>6</v>
      </c>
      <c r="AQ270" s="302"/>
      <c r="AR270" s="302"/>
      <c r="AS270" s="299"/>
      <c r="AT270" s="299">
        <f t="shared" si="105"/>
        <v>6</v>
      </c>
      <c r="AU270" s="303">
        <f t="shared" si="106"/>
        <v>255</v>
      </c>
      <c r="AV270" s="329">
        <f t="shared" si="107"/>
        <v>7672.3799999999992</v>
      </c>
      <c r="AW270" s="297"/>
      <c r="AX270" s="297">
        <v>517.5</v>
      </c>
      <c r="AY270" s="301"/>
      <c r="AZ270" s="301"/>
      <c r="BA270" s="301"/>
      <c r="BB270" s="330"/>
      <c r="BC270" s="297"/>
      <c r="BD270" s="301"/>
      <c r="BE270" s="300">
        <f t="shared" si="100"/>
        <v>7154.8799999999992</v>
      </c>
      <c r="BF270" s="297">
        <f>VLOOKUP(E270,[6]工资发放表!$D$1:$X$65536,21,0)</f>
        <v>0</v>
      </c>
      <c r="BG270" s="337">
        <f t="shared" si="99"/>
        <v>7154.8799999999992</v>
      </c>
      <c r="BH270" s="300">
        <f>IFERROR(VLOOKUP('12部门提供工资附表主表'!E270,工时对!A:E,5,0),0)</f>
        <v>41.94</v>
      </c>
      <c r="BI270" s="336">
        <f>VLOOKUP(E270,金蝶!D:AC,26,0)</f>
        <v>0</v>
      </c>
      <c r="BJ270" s="281">
        <f>VLOOKUP(E270,金蝶!D:S,16,0)</f>
        <v>7672.38</v>
      </c>
      <c r="BK270" s="281">
        <f t="shared" si="109"/>
        <v>0</v>
      </c>
      <c r="BL270" s="281">
        <f>VLOOKUP(E270,金蝶!D:Z,23,0)</f>
        <v>7154.88</v>
      </c>
      <c r="BM270" s="281">
        <f t="shared" si="110"/>
        <v>0</v>
      </c>
      <c r="BN270" s="281">
        <f>VLOOKUP(E270,金蝶!D:Z,17,0)</f>
        <v>0</v>
      </c>
      <c r="BO270" s="339">
        <f t="shared" si="111"/>
        <v>0</v>
      </c>
      <c r="BP270" s="281">
        <f>VLOOKUP(E270,金蝶!D:Z,18,0)</f>
        <v>517.5</v>
      </c>
      <c r="BQ270" s="531">
        <f t="shared" si="112"/>
        <v>0</v>
      </c>
      <c r="BR270" s="281">
        <f>VLOOKUP(E270,金蝶!D:Z,19,0)</f>
        <v>0</v>
      </c>
      <c r="BS270" s="340">
        <f t="shared" si="113"/>
        <v>0</v>
      </c>
      <c r="BT270" s="281">
        <f>VLOOKUP(E270,金蝶!D:Z,20,0)</f>
        <v>0</v>
      </c>
      <c r="BU270" s="281">
        <f t="shared" si="114"/>
        <v>0</v>
      </c>
      <c r="BV270" s="281">
        <f>VLOOKUP(E270,金蝶!D:Z,21,0)</f>
        <v>0</v>
      </c>
      <c r="BW270" s="339">
        <f t="shared" si="115"/>
        <v>0</v>
      </c>
      <c r="BX270" s="768">
        <f>IFERROR(VLOOKUP(G270,无加班费!A:B,2,0),0)</f>
        <v>0</v>
      </c>
    </row>
    <row r="271" spans="1:76" hidden="1">
      <c r="A271" s="516" t="s">
        <v>1043</v>
      </c>
      <c r="B271" s="285">
        <f t="shared" si="102"/>
        <v>0</v>
      </c>
      <c r="C271" s="286" t="str">
        <f>VLOOKUP(E271,员工信息4!C:D,2,0)</f>
        <v>白惠惠</v>
      </c>
      <c r="D271" s="102" t="str">
        <f t="shared" si="116"/>
        <v>一致</v>
      </c>
      <c r="E271" s="288" t="str">
        <f>INDEX(员工信息4!C:C,MATCH('12部门提供工资附表主表'!I271,员工信息4!F:F,0))</f>
        <v>8649</v>
      </c>
      <c r="F271" s="289" t="str">
        <f>IFERROR(VLOOKUP('12部门提供工资附表主表'!E271,员工信息4!C:G,5,0),"")</f>
        <v>接插件车间</v>
      </c>
      <c r="G271" s="152" t="s">
        <v>2474</v>
      </c>
      <c r="H271" s="288" t="s">
        <v>2475</v>
      </c>
      <c r="I271" s="500" t="str">
        <f t="shared" si="108"/>
        <v>白惠惠273</v>
      </c>
      <c r="J271" s="322" t="s">
        <v>757</v>
      </c>
      <c r="K271" s="301"/>
      <c r="L271" s="301"/>
      <c r="M271" s="302">
        <v>35.880000000000003</v>
      </c>
      <c r="N271" s="302"/>
      <c r="O271" s="302"/>
      <c r="P271" s="302">
        <v>175</v>
      </c>
      <c r="Q271" s="303">
        <f t="shared" si="98"/>
        <v>6279</v>
      </c>
      <c r="R271" s="302"/>
      <c r="S271" s="316">
        <f t="shared" si="97"/>
        <v>6279</v>
      </c>
      <c r="T271" s="301"/>
      <c r="U271" s="313">
        <f t="shared" si="103"/>
        <v>0</v>
      </c>
      <c r="V271" s="313"/>
      <c r="W271" s="301"/>
      <c r="X271" s="301"/>
      <c r="Y271" s="314">
        <f t="shared" si="101"/>
        <v>6279</v>
      </c>
      <c r="Z271" s="314"/>
      <c r="AA271" s="301"/>
      <c r="AB271" s="301"/>
      <c r="AC271" s="325">
        <f t="shared" si="104"/>
        <v>0</v>
      </c>
      <c r="AD271" s="302">
        <v>0</v>
      </c>
      <c r="AE271" s="302"/>
      <c r="AF271" s="302"/>
      <c r="AG271" s="302"/>
      <c r="AH271" s="302"/>
      <c r="AI271" s="302"/>
      <c r="AJ271" s="302"/>
      <c r="AK271" s="302"/>
      <c r="AL271" s="302"/>
      <c r="AM271" s="302">
        <v>200</v>
      </c>
      <c r="AN271" s="302"/>
      <c r="AO271" s="302"/>
      <c r="AP271" s="302">
        <v>4</v>
      </c>
      <c r="AQ271" s="302"/>
      <c r="AR271" s="302"/>
      <c r="AS271" s="299"/>
      <c r="AT271" s="299">
        <f t="shared" si="105"/>
        <v>4</v>
      </c>
      <c r="AU271" s="303">
        <f t="shared" si="106"/>
        <v>200</v>
      </c>
      <c r="AV271" s="329">
        <f t="shared" si="107"/>
        <v>6475</v>
      </c>
      <c r="AW271" s="297"/>
      <c r="AX271" s="297">
        <v>517.5</v>
      </c>
      <c r="AY271" s="301"/>
      <c r="AZ271" s="301"/>
      <c r="BA271" s="301"/>
      <c r="BB271" s="330"/>
      <c r="BC271" s="297"/>
      <c r="BD271" s="301"/>
      <c r="BE271" s="300">
        <f t="shared" si="100"/>
        <v>5957.5</v>
      </c>
      <c r="BF271" s="297">
        <f>VLOOKUP(E271,[6]工资发放表!$D$1:$X$65536,21,0)</f>
        <v>0</v>
      </c>
      <c r="BG271" s="337">
        <f t="shared" si="99"/>
        <v>5957.5</v>
      </c>
      <c r="BH271" s="300">
        <f>IFERROR(VLOOKUP('12部门提供工资附表主表'!E271,工时对!A:E,5,0),0)</f>
        <v>35.880000000000003</v>
      </c>
      <c r="BI271" s="336">
        <f>VLOOKUP(E271,金蝶!D:AC,26,0)</f>
        <v>0</v>
      </c>
      <c r="BJ271" s="281">
        <f>VLOOKUP(E271,金蝶!D:S,16,0)</f>
        <v>6475</v>
      </c>
      <c r="BK271" s="281">
        <f t="shared" si="109"/>
        <v>0</v>
      </c>
      <c r="BL271" s="281">
        <f>VLOOKUP(E271,金蝶!D:Z,23,0)</f>
        <v>5957.5</v>
      </c>
      <c r="BM271" s="281">
        <f t="shared" si="110"/>
        <v>0</v>
      </c>
      <c r="BN271" s="281">
        <f>VLOOKUP(E271,金蝶!D:Z,17,0)</f>
        <v>0</v>
      </c>
      <c r="BO271" s="339">
        <f t="shared" si="111"/>
        <v>0</v>
      </c>
      <c r="BP271" s="281">
        <f>VLOOKUP(E271,金蝶!D:Z,18,0)</f>
        <v>517.5</v>
      </c>
      <c r="BQ271" s="531">
        <f t="shared" si="112"/>
        <v>0</v>
      </c>
      <c r="BR271" s="281">
        <f>VLOOKUP(E271,金蝶!D:Z,19,0)</f>
        <v>0</v>
      </c>
      <c r="BS271" s="340">
        <f t="shared" si="113"/>
        <v>0</v>
      </c>
      <c r="BT271" s="281">
        <f>VLOOKUP(E271,金蝶!D:Z,20,0)</f>
        <v>0</v>
      </c>
      <c r="BU271" s="281">
        <f t="shared" si="114"/>
        <v>0</v>
      </c>
      <c r="BV271" s="281">
        <f>VLOOKUP(E271,金蝶!D:Z,21,0)</f>
        <v>0</v>
      </c>
      <c r="BW271" s="339">
        <f t="shared" si="115"/>
        <v>0</v>
      </c>
      <c r="BX271" s="768">
        <f>IFERROR(VLOOKUP(G271,无加班费!A:B,2,0),0)</f>
        <v>0</v>
      </c>
    </row>
    <row r="272" spans="1:76" hidden="1">
      <c r="A272" s="516" t="s">
        <v>1003</v>
      </c>
      <c r="B272" s="285">
        <f t="shared" si="102"/>
        <v>0</v>
      </c>
      <c r="C272" s="286" t="str">
        <f>VLOOKUP(E272,员工信息4!C:D,2,0)</f>
        <v>江慧</v>
      </c>
      <c r="D272" s="102" t="str">
        <f t="shared" si="116"/>
        <v>一致</v>
      </c>
      <c r="E272" s="288" t="str">
        <f>INDEX(员工信息4!C:C,MATCH('12部门提供工资附表主表'!I272,员工信息4!F:F,0))</f>
        <v>8881</v>
      </c>
      <c r="F272" s="289" t="str">
        <f>IFERROR(VLOOKUP('12部门提供工资附表主表'!E272,员工信息4!C:G,5,0),"")</f>
        <v>接插件车间</v>
      </c>
      <c r="G272" s="152" t="s">
        <v>2870</v>
      </c>
      <c r="H272" s="288" t="s">
        <v>2871</v>
      </c>
      <c r="I272" s="500" t="str">
        <f t="shared" si="108"/>
        <v>江慧307</v>
      </c>
      <c r="J272" s="322" t="s">
        <v>757</v>
      </c>
      <c r="K272" s="301"/>
      <c r="L272" s="301"/>
      <c r="M272" s="302">
        <v>35.25</v>
      </c>
      <c r="N272" s="302"/>
      <c r="O272" s="302"/>
      <c r="P272" s="302">
        <v>165</v>
      </c>
      <c r="Q272" s="342">
        <f t="shared" si="98"/>
        <v>5816.25</v>
      </c>
      <c r="R272" s="302"/>
      <c r="S272" s="344">
        <f t="shared" si="97"/>
        <v>5816.25</v>
      </c>
      <c r="T272" s="301"/>
      <c r="U272" s="313">
        <f t="shared" si="103"/>
        <v>0</v>
      </c>
      <c r="V272" s="313"/>
      <c r="W272" s="301"/>
      <c r="X272" s="301"/>
      <c r="Y272" s="314">
        <f t="shared" si="101"/>
        <v>5816.25</v>
      </c>
      <c r="Z272" s="314"/>
      <c r="AA272" s="301"/>
      <c r="AB272" s="301"/>
      <c r="AC272" s="325">
        <f t="shared" si="104"/>
        <v>0</v>
      </c>
      <c r="AD272" s="302">
        <v>0</v>
      </c>
      <c r="AE272" s="302"/>
      <c r="AF272" s="302"/>
      <c r="AG272" s="302"/>
      <c r="AH272" s="302"/>
      <c r="AI272" s="302"/>
      <c r="AJ272" s="302"/>
      <c r="AK272" s="302"/>
      <c r="AL272" s="302"/>
      <c r="AM272" s="302">
        <v>200</v>
      </c>
      <c r="AN272" s="302"/>
      <c r="AO272" s="302"/>
      <c r="AP272" s="302">
        <v>2</v>
      </c>
      <c r="AQ272" s="302"/>
      <c r="AR272" s="302"/>
      <c r="AS272" s="299"/>
      <c r="AT272" s="299">
        <f t="shared" si="105"/>
        <v>2</v>
      </c>
      <c r="AU272" s="303">
        <f t="shared" si="106"/>
        <v>200</v>
      </c>
      <c r="AV272" s="329">
        <f t="shared" si="107"/>
        <v>6014.25</v>
      </c>
      <c r="AW272" s="297"/>
      <c r="AX272" s="297">
        <v>517.5</v>
      </c>
      <c r="AY272" s="301"/>
      <c r="AZ272" s="301"/>
      <c r="BA272" s="301"/>
      <c r="BB272" s="330"/>
      <c r="BC272" s="297"/>
      <c r="BD272" s="301"/>
      <c r="BE272" s="300">
        <f t="shared" si="100"/>
        <v>5496.75</v>
      </c>
      <c r="BF272" s="297">
        <f>VLOOKUP(E272,[6]工资发放表!$D$1:$X$65536,21,0)</f>
        <v>0</v>
      </c>
      <c r="BG272" s="337">
        <f t="shared" si="99"/>
        <v>5496.75</v>
      </c>
      <c r="BH272" s="300">
        <f>IFERROR(VLOOKUP('12部门提供工资附表主表'!E272,工时对!A:E,5,0),0)</f>
        <v>35.25</v>
      </c>
      <c r="BI272" s="336">
        <f>VLOOKUP(E272,金蝶!D:AC,26,0)</f>
        <v>0</v>
      </c>
      <c r="BJ272" s="281">
        <f>VLOOKUP(E272,金蝶!D:S,16,0)</f>
        <v>6014.25</v>
      </c>
      <c r="BK272" s="281">
        <f t="shared" si="109"/>
        <v>0</v>
      </c>
      <c r="BL272" s="281">
        <f>VLOOKUP(E272,金蝶!D:Z,23,0)</f>
        <v>5496.75</v>
      </c>
      <c r="BM272" s="281">
        <f t="shared" si="110"/>
        <v>0</v>
      </c>
      <c r="BN272" s="281">
        <f>VLOOKUP(E272,金蝶!D:Z,17,0)</f>
        <v>0</v>
      </c>
      <c r="BO272" s="339">
        <f t="shared" si="111"/>
        <v>0</v>
      </c>
      <c r="BP272" s="281">
        <f>VLOOKUP(E272,金蝶!D:Z,18,0)</f>
        <v>517.5</v>
      </c>
      <c r="BQ272" s="531">
        <f t="shared" si="112"/>
        <v>0</v>
      </c>
      <c r="BR272" s="281">
        <f>VLOOKUP(E272,金蝶!D:Z,19,0)</f>
        <v>0</v>
      </c>
      <c r="BS272" s="340">
        <f t="shared" si="113"/>
        <v>0</v>
      </c>
      <c r="BT272" s="281">
        <f>VLOOKUP(E272,金蝶!D:Z,20,0)</f>
        <v>0</v>
      </c>
      <c r="BU272" s="281">
        <f t="shared" si="114"/>
        <v>0</v>
      </c>
      <c r="BV272" s="281">
        <f>VLOOKUP(E272,金蝶!D:Z,21,0)</f>
        <v>0</v>
      </c>
      <c r="BW272" s="339">
        <f t="shared" si="115"/>
        <v>0</v>
      </c>
      <c r="BX272" s="768">
        <f>IFERROR(VLOOKUP(G272,无加班费!A:B,2,0),0)</f>
        <v>0</v>
      </c>
    </row>
    <row r="273" spans="1:76" hidden="1">
      <c r="A273" s="516" t="s">
        <v>1078</v>
      </c>
      <c r="B273" s="285">
        <f t="shared" si="102"/>
        <v>0</v>
      </c>
      <c r="C273" s="286" t="str">
        <f>VLOOKUP(E273,员工信息4!C:D,2,0)</f>
        <v>谢翠荣</v>
      </c>
      <c r="D273" s="102" t="str">
        <f t="shared" si="116"/>
        <v>一致</v>
      </c>
      <c r="E273" s="288" t="str">
        <f>INDEX(员工信息4!C:C,MATCH('12部门提供工资附表主表'!I273,员工信息4!F:F,0))</f>
        <v>8689</v>
      </c>
      <c r="F273" s="289" t="str">
        <f>IFERROR(VLOOKUP('12部门提供工资附表主表'!E273,员工信息4!C:G,5,0),"")</f>
        <v>接插件车间</v>
      </c>
      <c r="G273" s="152" t="s">
        <v>2521</v>
      </c>
      <c r="H273" s="288" t="s">
        <v>2522</v>
      </c>
      <c r="I273" s="500" t="str">
        <f t="shared" si="108"/>
        <v>谢翠荣161</v>
      </c>
      <c r="J273" s="322" t="s">
        <v>757</v>
      </c>
      <c r="K273" s="301"/>
      <c r="L273" s="301"/>
      <c r="M273" s="302">
        <v>32.75</v>
      </c>
      <c r="N273" s="302"/>
      <c r="O273" s="302"/>
      <c r="P273" s="302">
        <v>163.580152671756</v>
      </c>
      <c r="Q273" s="303">
        <f t="shared" si="98"/>
        <v>5357.2500000000091</v>
      </c>
      <c r="R273" s="302"/>
      <c r="S273" s="316">
        <f t="shared" si="97"/>
        <v>5357.2500000000091</v>
      </c>
      <c r="T273" s="301"/>
      <c r="U273" s="313">
        <f t="shared" si="103"/>
        <v>0</v>
      </c>
      <c r="V273" s="313"/>
      <c r="W273" s="301"/>
      <c r="X273" s="301"/>
      <c r="Y273" s="314">
        <f t="shared" si="101"/>
        <v>5357.2500000000091</v>
      </c>
      <c r="Z273" s="314"/>
      <c r="AA273" s="301"/>
      <c r="AB273" s="301"/>
      <c r="AC273" s="325">
        <f t="shared" si="104"/>
        <v>0</v>
      </c>
      <c r="AD273" s="302">
        <v>0</v>
      </c>
      <c r="AE273" s="302"/>
      <c r="AF273" s="302"/>
      <c r="AG273" s="302"/>
      <c r="AH273" s="302"/>
      <c r="AI273" s="302"/>
      <c r="AJ273" s="302"/>
      <c r="AK273" s="302"/>
      <c r="AL273" s="302"/>
      <c r="AM273" s="302">
        <v>0</v>
      </c>
      <c r="AN273" s="302"/>
      <c r="AO273" s="302"/>
      <c r="AP273" s="302"/>
      <c r="AQ273" s="302"/>
      <c r="AR273" s="302"/>
      <c r="AS273" s="299"/>
      <c r="AT273" s="299">
        <f t="shared" si="105"/>
        <v>0</v>
      </c>
      <c r="AU273" s="303">
        <f t="shared" si="106"/>
        <v>0</v>
      </c>
      <c r="AV273" s="329">
        <f t="shared" si="107"/>
        <v>5357.2500000000091</v>
      </c>
      <c r="AW273" s="297"/>
      <c r="AX273" s="297">
        <v>517.5</v>
      </c>
      <c r="AY273" s="301"/>
      <c r="AZ273" s="301"/>
      <c r="BA273" s="301"/>
      <c r="BB273" s="330"/>
      <c r="BC273" s="297"/>
      <c r="BD273" s="301"/>
      <c r="BE273" s="300">
        <f t="shared" si="100"/>
        <v>4839.7500000000091</v>
      </c>
      <c r="BF273" s="297">
        <f>VLOOKUP(E273,[6]工资发放表!$D$1:$X$65536,21,0)</f>
        <v>0</v>
      </c>
      <c r="BG273" s="337">
        <f t="shared" si="99"/>
        <v>4839.7500000000091</v>
      </c>
      <c r="BH273" s="300">
        <f>IFERROR(VLOOKUP('12部门提供工资附表主表'!E273,工时对!A:E,5,0),0)</f>
        <v>32.75</v>
      </c>
      <c r="BI273" s="336">
        <f>VLOOKUP(E273,金蝶!D:AC,26,0)</f>
        <v>9.0949470177292824E-12</v>
      </c>
      <c r="BJ273" s="281">
        <f>VLOOKUP(E273,金蝶!D:S,16,0)</f>
        <v>5357.25</v>
      </c>
      <c r="BK273" s="281">
        <f t="shared" si="109"/>
        <v>9.0949470177292824E-12</v>
      </c>
      <c r="BL273" s="281">
        <f>VLOOKUP(E273,金蝶!D:Z,23,0)</f>
        <v>4839.75</v>
      </c>
      <c r="BM273" s="281">
        <f t="shared" si="110"/>
        <v>9.0949470177292824E-12</v>
      </c>
      <c r="BN273" s="281">
        <f>VLOOKUP(E273,金蝶!D:Z,17,0)</f>
        <v>0</v>
      </c>
      <c r="BO273" s="339">
        <f t="shared" si="111"/>
        <v>0</v>
      </c>
      <c r="BP273" s="281">
        <f>VLOOKUP(E273,金蝶!D:Z,18,0)</f>
        <v>517.5</v>
      </c>
      <c r="BQ273" s="531">
        <f t="shared" si="112"/>
        <v>0</v>
      </c>
      <c r="BR273" s="281">
        <f>VLOOKUP(E273,金蝶!D:Z,19,0)</f>
        <v>0</v>
      </c>
      <c r="BS273" s="340">
        <f t="shared" si="113"/>
        <v>0</v>
      </c>
      <c r="BT273" s="281">
        <f>VLOOKUP(E273,金蝶!D:Z,20,0)</f>
        <v>0</v>
      </c>
      <c r="BU273" s="281">
        <f t="shared" si="114"/>
        <v>0</v>
      </c>
      <c r="BV273" s="281">
        <f>VLOOKUP(E273,金蝶!D:Z,21,0)</f>
        <v>0</v>
      </c>
      <c r="BW273" s="339">
        <f t="shared" si="115"/>
        <v>0</v>
      </c>
      <c r="BX273" s="768">
        <f>IFERROR(VLOOKUP(G273,无加班费!A:B,2,0),0)</f>
        <v>0</v>
      </c>
    </row>
    <row r="274" spans="1:76" hidden="1">
      <c r="A274" s="516" t="s">
        <v>4757</v>
      </c>
      <c r="B274" s="285">
        <f t="shared" si="102"/>
        <v>0</v>
      </c>
      <c r="C274" s="286" t="str">
        <f>VLOOKUP(E274,员工信息4!C:D,2,0)</f>
        <v>房震超</v>
      </c>
      <c r="D274" s="102" t="str">
        <f t="shared" si="116"/>
        <v>一致</v>
      </c>
      <c r="E274" s="288" t="str">
        <f>INDEX(员工信息4!C:C,MATCH('12部门提供工资附表主表'!I274,员工信息4!F:F,0))</f>
        <v>8573</v>
      </c>
      <c r="F274" s="289" t="str">
        <f>IFERROR(VLOOKUP('12部门提供工资附表主表'!E274,员工信息4!C:G,5,0),"")</f>
        <v>接插件车间</v>
      </c>
      <c r="G274" s="152" t="s">
        <v>2379</v>
      </c>
      <c r="H274" s="288" t="s">
        <v>2380</v>
      </c>
      <c r="I274" s="500" t="str">
        <f t="shared" si="108"/>
        <v>房震超407</v>
      </c>
      <c r="J274" s="322" t="s">
        <v>757</v>
      </c>
      <c r="K274" s="301"/>
      <c r="L274" s="301"/>
      <c r="M274" s="302">
        <v>36.44</v>
      </c>
      <c r="N274" s="302"/>
      <c r="O274" s="302"/>
      <c r="P274" s="302">
        <v>179.50329308452299</v>
      </c>
      <c r="Q274" s="303">
        <f t="shared" si="98"/>
        <v>6541.1000000000176</v>
      </c>
      <c r="R274" s="302"/>
      <c r="S274" s="316">
        <f t="shared" si="97"/>
        <v>6541.1000000000176</v>
      </c>
      <c r="T274" s="301"/>
      <c r="U274" s="313">
        <f t="shared" si="103"/>
        <v>0</v>
      </c>
      <c r="V274" s="313"/>
      <c r="W274" s="301"/>
      <c r="X274" s="301"/>
      <c r="Y274" s="314">
        <f t="shared" si="101"/>
        <v>6541.1000000000176</v>
      </c>
      <c r="Z274" s="314"/>
      <c r="AA274" s="301"/>
      <c r="AB274" s="301"/>
      <c r="AC274" s="325">
        <f t="shared" si="104"/>
        <v>0</v>
      </c>
      <c r="AD274" s="302">
        <v>20</v>
      </c>
      <c r="AE274" s="302"/>
      <c r="AF274" s="302"/>
      <c r="AG274" s="302"/>
      <c r="AH274" s="302"/>
      <c r="AI274" s="302"/>
      <c r="AJ274" s="302"/>
      <c r="AK274" s="302"/>
      <c r="AL274" s="302"/>
      <c r="AM274" s="302">
        <v>200</v>
      </c>
      <c r="AN274" s="302"/>
      <c r="AO274" s="302"/>
      <c r="AP274" s="302">
        <v>2</v>
      </c>
      <c r="AQ274" s="302"/>
      <c r="AR274" s="302"/>
      <c r="AS274" s="299"/>
      <c r="AT274" s="299">
        <f t="shared" si="105"/>
        <v>2</v>
      </c>
      <c r="AU274" s="303">
        <f t="shared" si="106"/>
        <v>220</v>
      </c>
      <c r="AV274" s="329">
        <f t="shared" si="107"/>
        <v>6759.1000000000176</v>
      </c>
      <c r="AW274" s="297"/>
      <c r="AX274" s="297">
        <v>517.5</v>
      </c>
      <c r="AY274" s="301"/>
      <c r="AZ274" s="301"/>
      <c r="BA274" s="301"/>
      <c r="BB274" s="330"/>
      <c r="BC274" s="297"/>
      <c r="BD274" s="301"/>
      <c r="BE274" s="300">
        <f t="shared" si="100"/>
        <v>6241.6000000000176</v>
      </c>
      <c r="BF274" s="297">
        <f>VLOOKUP(E274,[6]工资发放表!$D$1:$X$65536,21,0)</f>
        <v>15.59</v>
      </c>
      <c r="BG274" s="337">
        <f t="shared" si="99"/>
        <v>6226.0100000000175</v>
      </c>
      <c r="BH274" s="300">
        <f>IFERROR(VLOOKUP('12部门提供工资附表主表'!E274,工时对!A:E,5,0),0)</f>
        <v>36.44</v>
      </c>
      <c r="BI274" s="336">
        <f>VLOOKUP(E274,金蝶!D:AC,26,0)</f>
        <v>1.7280399333685637E-11</v>
      </c>
      <c r="BJ274" s="281">
        <f>VLOOKUP(E274,金蝶!D:S,16,0)</f>
        <v>6759.1</v>
      </c>
      <c r="BK274" s="281">
        <f t="shared" si="109"/>
        <v>1.7280399333685637E-11</v>
      </c>
      <c r="BL274" s="281">
        <f>VLOOKUP(E274,金蝶!D:Z,23,0)</f>
        <v>6226.01</v>
      </c>
      <c r="BM274" s="281">
        <f t="shared" si="110"/>
        <v>1.7280399333685637E-11</v>
      </c>
      <c r="BN274" s="281">
        <f>VLOOKUP(E274,金蝶!D:Z,17,0)</f>
        <v>0</v>
      </c>
      <c r="BO274" s="339">
        <f t="shared" si="111"/>
        <v>0</v>
      </c>
      <c r="BP274" s="281">
        <f>VLOOKUP(E274,金蝶!D:Z,18,0)</f>
        <v>517.5</v>
      </c>
      <c r="BQ274" s="531">
        <f t="shared" si="112"/>
        <v>0</v>
      </c>
      <c r="BR274" s="281">
        <f>VLOOKUP(E274,金蝶!D:Z,19,0)</f>
        <v>0</v>
      </c>
      <c r="BS274" s="340">
        <f t="shared" si="113"/>
        <v>0</v>
      </c>
      <c r="BT274" s="281">
        <f>VLOOKUP(E274,金蝶!D:Z,20,0)</f>
        <v>0</v>
      </c>
      <c r="BU274" s="281">
        <f t="shared" si="114"/>
        <v>0</v>
      </c>
      <c r="BV274" s="281">
        <f>VLOOKUP(E274,金蝶!D:Z,21,0)</f>
        <v>15.59</v>
      </c>
      <c r="BW274" s="339">
        <f t="shared" si="115"/>
        <v>0</v>
      </c>
      <c r="BX274" s="768">
        <f>IFERROR(VLOOKUP(G274,无加班费!A:B,2,0),0)</f>
        <v>0</v>
      </c>
    </row>
    <row r="275" spans="1:76" hidden="1">
      <c r="A275" s="516" t="s">
        <v>2475</v>
      </c>
      <c r="B275" s="285">
        <f t="shared" si="102"/>
        <v>0</v>
      </c>
      <c r="C275" s="286" t="str">
        <f>VLOOKUP(E275,员工信息4!C:D,2,0)</f>
        <v>黄霞</v>
      </c>
      <c r="D275" s="102" t="str">
        <f t="shared" si="116"/>
        <v>一致</v>
      </c>
      <c r="E275" s="288" t="str">
        <f>INDEX(员工信息4!C:C,MATCH('12部门提供工资附表主表'!I275,员工信息4!F:F,0))</f>
        <v>3108</v>
      </c>
      <c r="F275" s="289" t="str">
        <f>IFERROR(VLOOKUP('12部门提供工资附表主表'!E275,员工信息4!C:G,5,0),"")</f>
        <v>接插件车间</v>
      </c>
      <c r="G275" s="152" t="s">
        <v>861</v>
      </c>
      <c r="H275" s="288" t="s">
        <v>862</v>
      </c>
      <c r="I275" s="500" t="str">
        <f t="shared" si="108"/>
        <v>黄霞410</v>
      </c>
      <c r="J275" s="322" t="s">
        <v>757</v>
      </c>
      <c r="K275" s="301"/>
      <c r="L275" s="301"/>
      <c r="M275" s="302">
        <v>35.130000000000003</v>
      </c>
      <c r="N275" s="302"/>
      <c r="O275" s="302"/>
      <c r="P275" s="302">
        <v>168</v>
      </c>
      <c r="Q275" s="303">
        <f t="shared" si="98"/>
        <v>5901.84</v>
      </c>
      <c r="R275" s="302"/>
      <c r="S275" s="316">
        <f t="shared" si="97"/>
        <v>5901.84</v>
      </c>
      <c r="T275" s="301"/>
      <c r="U275" s="313">
        <f t="shared" si="103"/>
        <v>0</v>
      </c>
      <c r="V275" s="313"/>
      <c r="W275" s="301"/>
      <c r="X275" s="301"/>
      <c r="Y275" s="314">
        <f t="shared" si="101"/>
        <v>5901.84</v>
      </c>
      <c r="Z275" s="314"/>
      <c r="AA275" s="301"/>
      <c r="AB275" s="301"/>
      <c r="AC275" s="325">
        <f t="shared" si="104"/>
        <v>0</v>
      </c>
      <c r="AD275" s="302">
        <v>100</v>
      </c>
      <c r="AE275" s="302"/>
      <c r="AF275" s="302"/>
      <c r="AG275" s="302"/>
      <c r="AH275" s="302"/>
      <c r="AI275" s="302"/>
      <c r="AJ275" s="302"/>
      <c r="AK275" s="302"/>
      <c r="AL275" s="302"/>
      <c r="AM275" s="302">
        <v>200</v>
      </c>
      <c r="AN275" s="302"/>
      <c r="AO275" s="302"/>
      <c r="AP275" s="302">
        <v>2</v>
      </c>
      <c r="AQ275" s="302"/>
      <c r="AR275" s="302"/>
      <c r="AS275" s="299"/>
      <c r="AT275" s="299">
        <f t="shared" si="105"/>
        <v>2</v>
      </c>
      <c r="AU275" s="303">
        <f t="shared" si="106"/>
        <v>300</v>
      </c>
      <c r="AV275" s="329">
        <f t="shared" si="107"/>
        <v>6199.84</v>
      </c>
      <c r="AW275" s="297"/>
      <c r="AX275" s="297">
        <v>517.5</v>
      </c>
      <c r="AY275" s="301"/>
      <c r="AZ275" s="301"/>
      <c r="BA275" s="301"/>
      <c r="BB275" s="330"/>
      <c r="BC275" s="297">
        <v>10</v>
      </c>
      <c r="BD275" s="301"/>
      <c r="BE275" s="300">
        <f t="shared" si="100"/>
        <v>5682.34</v>
      </c>
      <c r="BF275" s="297">
        <f>VLOOKUP(E275,[6]工资发放表!$D$1:$X$65536,21,0)</f>
        <v>0</v>
      </c>
      <c r="BG275" s="337">
        <f t="shared" si="99"/>
        <v>5672.34</v>
      </c>
      <c r="BH275" s="300">
        <f>IFERROR(VLOOKUP('12部门提供工资附表主表'!E275,工时对!A:E,5,0),0)</f>
        <v>35.130000000000003</v>
      </c>
      <c r="BI275" s="336">
        <f>VLOOKUP(E275,金蝶!D:AC,26,0)</f>
        <v>0</v>
      </c>
      <c r="BJ275" s="281">
        <f>VLOOKUP(E275,金蝶!D:S,16,0)</f>
        <v>6199.84</v>
      </c>
      <c r="BK275" s="281">
        <f t="shared" si="109"/>
        <v>0</v>
      </c>
      <c r="BL275" s="281">
        <f>VLOOKUP(E275,金蝶!D:Z,23,0)</f>
        <v>5672.34</v>
      </c>
      <c r="BM275" s="281">
        <f t="shared" si="110"/>
        <v>0</v>
      </c>
      <c r="BN275" s="281">
        <f>VLOOKUP(E275,金蝶!D:Z,17,0)</f>
        <v>0</v>
      </c>
      <c r="BO275" s="339">
        <f t="shared" si="111"/>
        <v>0</v>
      </c>
      <c r="BP275" s="281">
        <f>VLOOKUP(E275,金蝶!D:Z,18,0)</f>
        <v>517.5</v>
      </c>
      <c r="BQ275" s="531">
        <f t="shared" si="112"/>
        <v>0</v>
      </c>
      <c r="BR275" s="281">
        <f>VLOOKUP(E275,金蝶!D:Z,19,0)</f>
        <v>0</v>
      </c>
      <c r="BS275" s="340">
        <f t="shared" si="113"/>
        <v>0</v>
      </c>
      <c r="BT275" s="281">
        <f>VLOOKUP(E275,金蝶!D:Z,20,0)</f>
        <v>10</v>
      </c>
      <c r="BU275" s="281">
        <f t="shared" si="114"/>
        <v>0</v>
      </c>
      <c r="BV275" s="281">
        <f>VLOOKUP(E275,金蝶!D:Z,21,0)</f>
        <v>0</v>
      </c>
      <c r="BW275" s="339">
        <f t="shared" si="115"/>
        <v>0</v>
      </c>
      <c r="BX275" s="768">
        <f>IFERROR(VLOOKUP(G275,无加班费!A:B,2,0),0)</f>
        <v>0</v>
      </c>
    </row>
    <row r="276" spans="1:76" hidden="1">
      <c r="A276" s="516" t="s">
        <v>2039</v>
      </c>
      <c r="B276" s="285">
        <f t="shared" si="102"/>
        <v>0</v>
      </c>
      <c r="C276" s="286" t="str">
        <f>VLOOKUP(E276,员工信息4!C:D,2,0)</f>
        <v>王海波</v>
      </c>
      <c r="D276" s="102" t="str">
        <f t="shared" si="116"/>
        <v>一致</v>
      </c>
      <c r="E276" s="288" t="str">
        <f>INDEX(员工信息4!C:C,MATCH('12部门提供工资附表主表'!I276,员工信息4!F:F,0))</f>
        <v>8424</v>
      </c>
      <c r="F276" s="289" t="str">
        <f>IFERROR(VLOOKUP('12部门提供工资附表主表'!E276,员工信息4!C:G,5,0),"")</f>
        <v>接插件车间</v>
      </c>
      <c r="G276" s="152" t="s">
        <v>1134</v>
      </c>
      <c r="H276" s="288" t="s">
        <v>1135</v>
      </c>
      <c r="I276" s="500" t="str">
        <f t="shared" si="108"/>
        <v>王海波617</v>
      </c>
      <c r="J276" s="322" t="s">
        <v>757</v>
      </c>
      <c r="K276" s="301"/>
      <c r="L276" s="301"/>
      <c r="M276" s="302">
        <v>38.69</v>
      </c>
      <c r="N276" s="302"/>
      <c r="O276" s="302"/>
      <c r="P276" s="302">
        <v>173.00077539415901</v>
      </c>
      <c r="Q276" s="303">
        <f t="shared" si="98"/>
        <v>6693.4000000000115</v>
      </c>
      <c r="R276" s="302"/>
      <c r="S276" s="316">
        <f t="shared" si="97"/>
        <v>6693.4000000000115</v>
      </c>
      <c r="T276" s="301"/>
      <c r="U276" s="313">
        <f t="shared" si="103"/>
        <v>0</v>
      </c>
      <c r="V276" s="313"/>
      <c r="W276" s="301"/>
      <c r="X276" s="301"/>
      <c r="Y276" s="314">
        <f t="shared" si="101"/>
        <v>6693.4000000000115</v>
      </c>
      <c r="Z276" s="314"/>
      <c r="AA276" s="301"/>
      <c r="AB276" s="301"/>
      <c r="AC276" s="325">
        <f t="shared" si="104"/>
        <v>0</v>
      </c>
      <c r="AD276" s="302">
        <v>20</v>
      </c>
      <c r="AE276" s="302"/>
      <c r="AF276" s="302"/>
      <c r="AG276" s="302"/>
      <c r="AH276" s="302"/>
      <c r="AI276" s="302"/>
      <c r="AJ276" s="302"/>
      <c r="AK276" s="302"/>
      <c r="AL276" s="302"/>
      <c r="AM276" s="302">
        <v>0</v>
      </c>
      <c r="AN276" s="302"/>
      <c r="AO276" s="302"/>
      <c r="AP276" s="302"/>
      <c r="AQ276" s="302"/>
      <c r="AR276" s="302"/>
      <c r="AS276" s="299"/>
      <c r="AT276" s="299">
        <f t="shared" si="105"/>
        <v>0</v>
      </c>
      <c r="AU276" s="303">
        <f t="shared" si="106"/>
        <v>20</v>
      </c>
      <c r="AV276" s="329">
        <f t="shared" si="107"/>
        <v>6713.4000000000115</v>
      </c>
      <c r="AW276" s="297"/>
      <c r="AX276" s="297">
        <v>517.5</v>
      </c>
      <c r="AY276" s="301"/>
      <c r="AZ276" s="301"/>
      <c r="BA276" s="301"/>
      <c r="BB276" s="330"/>
      <c r="BC276" s="297"/>
      <c r="BD276" s="301"/>
      <c r="BE276" s="300">
        <f t="shared" si="100"/>
        <v>6195.9000000000115</v>
      </c>
      <c r="BF276" s="297">
        <f>VLOOKUP(E276,[6]工资发放表!$D$1:$X$65536,21,0)</f>
        <v>0</v>
      </c>
      <c r="BG276" s="337">
        <f t="shared" si="99"/>
        <v>6195.9000000000115</v>
      </c>
      <c r="BH276" s="300">
        <f>IFERROR(VLOOKUP('12部门提供工资附表主表'!E276,工时对!A:E,5,0),0)</f>
        <v>38.69</v>
      </c>
      <c r="BI276" s="336">
        <f>VLOOKUP(E276,金蝶!D:AC,26,0)</f>
        <v>1.1823431123048067E-11</v>
      </c>
      <c r="BJ276" s="281">
        <f>VLOOKUP(E276,金蝶!D:S,16,0)</f>
        <v>6713.4</v>
      </c>
      <c r="BK276" s="281">
        <f t="shared" si="109"/>
        <v>1.1823431123048067E-11</v>
      </c>
      <c r="BL276" s="281">
        <f>VLOOKUP(E276,金蝶!D:Z,23,0)</f>
        <v>6195.9</v>
      </c>
      <c r="BM276" s="281">
        <f t="shared" si="110"/>
        <v>1.1823431123048067E-11</v>
      </c>
      <c r="BN276" s="281">
        <f>VLOOKUP(E276,金蝶!D:Z,17,0)</f>
        <v>0</v>
      </c>
      <c r="BO276" s="339">
        <f t="shared" si="111"/>
        <v>0</v>
      </c>
      <c r="BP276" s="281">
        <f>VLOOKUP(E276,金蝶!D:Z,18,0)</f>
        <v>517.5</v>
      </c>
      <c r="BQ276" s="531">
        <f t="shared" si="112"/>
        <v>0</v>
      </c>
      <c r="BR276" s="281">
        <f>VLOOKUP(E276,金蝶!D:Z,19,0)</f>
        <v>0</v>
      </c>
      <c r="BS276" s="340">
        <f t="shared" si="113"/>
        <v>0</v>
      </c>
      <c r="BT276" s="281">
        <f>VLOOKUP(E276,金蝶!D:Z,20,0)</f>
        <v>0</v>
      </c>
      <c r="BU276" s="281">
        <f t="shared" si="114"/>
        <v>0</v>
      </c>
      <c r="BV276" s="281">
        <f>VLOOKUP(E276,金蝶!D:Z,21,0)</f>
        <v>0</v>
      </c>
      <c r="BW276" s="339">
        <f t="shared" si="115"/>
        <v>0</v>
      </c>
      <c r="BX276" s="768">
        <f>IFERROR(VLOOKUP(G276,无加班费!A:B,2,0),0)</f>
        <v>0</v>
      </c>
    </row>
    <row r="277" spans="1:76" hidden="1">
      <c r="A277" s="516" t="s">
        <v>232</v>
      </c>
      <c r="B277" s="285">
        <f t="shared" si="102"/>
        <v>0</v>
      </c>
      <c r="C277" s="286" t="str">
        <f>VLOOKUP(E277,员工信息4!C:D,2,0)</f>
        <v>闻海涛</v>
      </c>
      <c r="D277" s="102" t="str">
        <f t="shared" si="116"/>
        <v>一致</v>
      </c>
      <c r="E277" s="288" t="str">
        <f>INDEX(员工信息4!C:C,MATCH('12部门提供工资附表主表'!I277,员工信息4!F:F,0))</f>
        <v>8893</v>
      </c>
      <c r="F277" s="289" t="str">
        <f>IFERROR(VLOOKUP('12部门提供工资附表主表'!E277,员工信息4!C:G,5,0),"")</f>
        <v>接插件车间</v>
      </c>
      <c r="G277" s="152" t="s">
        <v>2896</v>
      </c>
      <c r="H277" s="288" t="s">
        <v>2897</v>
      </c>
      <c r="I277" s="500" t="str">
        <f t="shared" si="108"/>
        <v>闻海涛440</v>
      </c>
      <c r="J277" s="322" t="s">
        <v>757</v>
      </c>
      <c r="K277" s="301"/>
      <c r="L277" s="301"/>
      <c r="M277" s="302">
        <v>42.56</v>
      </c>
      <c r="N277" s="302"/>
      <c r="O277" s="302"/>
      <c r="P277" s="302">
        <v>179</v>
      </c>
      <c r="Q277" s="303">
        <f t="shared" si="98"/>
        <v>7618.2400000000007</v>
      </c>
      <c r="R277" s="302"/>
      <c r="S277" s="316">
        <f t="shared" si="97"/>
        <v>7618.2400000000007</v>
      </c>
      <c r="T277" s="305"/>
      <c r="U277" s="313">
        <f t="shared" si="103"/>
        <v>0</v>
      </c>
      <c r="V277" s="313"/>
      <c r="W277" s="301"/>
      <c r="X277" s="301"/>
      <c r="Y277" s="314">
        <f t="shared" si="101"/>
        <v>7618.2400000000007</v>
      </c>
      <c r="Z277" s="314"/>
      <c r="AA277" s="301"/>
      <c r="AB277" s="301"/>
      <c r="AC277" s="325">
        <f t="shared" si="104"/>
        <v>0</v>
      </c>
      <c r="AD277" s="302">
        <v>0</v>
      </c>
      <c r="AE277" s="302"/>
      <c r="AF277" s="302"/>
      <c r="AG277" s="302"/>
      <c r="AH277" s="302"/>
      <c r="AI277" s="302"/>
      <c r="AJ277" s="302"/>
      <c r="AK277" s="302"/>
      <c r="AL277" s="302"/>
      <c r="AM277" s="302">
        <v>200</v>
      </c>
      <c r="AN277" s="302"/>
      <c r="AO277" s="302"/>
      <c r="AP277" s="302">
        <v>2</v>
      </c>
      <c r="AQ277" s="302"/>
      <c r="AR277" s="302"/>
      <c r="AS277" s="299"/>
      <c r="AT277" s="299">
        <f t="shared" si="105"/>
        <v>2</v>
      </c>
      <c r="AU277" s="303">
        <f t="shared" si="106"/>
        <v>200</v>
      </c>
      <c r="AV277" s="329">
        <f t="shared" si="107"/>
        <v>7816.2400000000007</v>
      </c>
      <c r="AW277" s="297"/>
      <c r="AX277" s="297">
        <v>517.5</v>
      </c>
      <c r="AY277" s="301"/>
      <c r="AZ277" s="301"/>
      <c r="BA277" s="301"/>
      <c r="BB277" s="330"/>
      <c r="BC277" s="297"/>
      <c r="BD277" s="301"/>
      <c r="BE277" s="300">
        <f t="shared" si="100"/>
        <v>7298.7400000000007</v>
      </c>
      <c r="BF277" s="297">
        <f>VLOOKUP(E277,[6]工资发放表!$D$1:$X$65536,21,0)</f>
        <v>0</v>
      </c>
      <c r="BG277" s="337">
        <f t="shared" si="99"/>
        <v>7298.7400000000007</v>
      </c>
      <c r="BH277" s="300">
        <f>IFERROR(VLOOKUP('12部门提供工资附表主表'!E277,工时对!A:E,5,0),0)</f>
        <v>42.56</v>
      </c>
      <c r="BI277" s="336">
        <f>VLOOKUP(E277,金蝶!D:AC,26,0)</f>
        <v>0</v>
      </c>
      <c r="BJ277" s="281">
        <f>VLOOKUP(E277,金蝶!D:S,16,0)</f>
        <v>7816.24</v>
      </c>
      <c r="BK277" s="281">
        <f t="shared" si="109"/>
        <v>0</v>
      </c>
      <c r="BL277" s="281">
        <f>VLOOKUP(E277,金蝶!D:Z,23,0)</f>
        <v>7298.74</v>
      </c>
      <c r="BM277" s="281">
        <f t="shared" si="110"/>
        <v>0</v>
      </c>
      <c r="BN277" s="281">
        <f>VLOOKUP(E277,金蝶!D:Z,17,0)</f>
        <v>0</v>
      </c>
      <c r="BO277" s="339">
        <f t="shared" si="111"/>
        <v>0</v>
      </c>
      <c r="BP277" s="281">
        <f>VLOOKUP(E277,金蝶!D:Z,18,0)</f>
        <v>517.5</v>
      </c>
      <c r="BQ277" s="531">
        <f t="shared" si="112"/>
        <v>0</v>
      </c>
      <c r="BR277" s="281">
        <f>VLOOKUP(E277,金蝶!D:Z,19,0)</f>
        <v>0</v>
      </c>
      <c r="BS277" s="340">
        <f t="shared" si="113"/>
        <v>0</v>
      </c>
      <c r="BT277" s="281">
        <f>VLOOKUP(E277,金蝶!D:Z,20,0)</f>
        <v>0</v>
      </c>
      <c r="BU277" s="281">
        <f t="shared" si="114"/>
        <v>0</v>
      </c>
      <c r="BV277" s="281">
        <f>VLOOKUP(E277,金蝶!D:Z,21,0)</f>
        <v>0</v>
      </c>
      <c r="BW277" s="339">
        <f t="shared" si="115"/>
        <v>0</v>
      </c>
      <c r="BX277" s="768">
        <f>IFERROR(VLOOKUP(G277,无加班费!A:B,2,0),0)</f>
        <v>0</v>
      </c>
    </row>
    <row r="278" spans="1:76" hidden="1">
      <c r="A278" s="516" t="s">
        <v>4758</v>
      </c>
      <c r="B278" s="285">
        <f t="shared" si="102"/>
        <v>0</v>
      </c>
      <c r="C278" s="286" t="str">
        <f>VLOOKUP(E278,员工信息4!C:D,2,0)</f>
        <v>徐鑫鑫</v>
      </c>
      <c r="D278" s="102" t="str">
        <f t="shared" si="116"/>
        <v>一致</v>
      </c>
      <c r="E278" s="288" t="str">
        <f>INDEX(员工信息4!C:C,MATCH('12部门提供工资附表主表'!I278,员工信息4!F:F,0))</f>
        <v>9019</v>
      </c>
      <c r="F278" s="289" t="str">
        <f>IFERROR(VLOOKUP('12部门提供工资附表主表'!E278,员工信息4!C:G,5,0),"")</f>
        <v>接插件车间</v>
      </c>
      <c r="G278" s="152" t="s">
        <v>3380</v>
      </c>
      <c r="H278" s="288" t="s">
        <v>3381</v>
      </c>
      <c r="I278" s="500" t="str">
        <f t="shared" si="108"/>
        <v>徐鑫鑫577</v>
      </c>
      <c r="J278" s="322" t="s">
        <v>757</v>
      </c>
      <c r="K278" s="301"/>
      <c r="L278" s="301"/>
      <c r="M278" s="302">
        <v>41.81</v>
      </c>
      <c r="N278" s="302"/>
      <c r="O278" s="302"/>
      <c r="P278" s="302">
        <v>174.817029418799</v>
      </c>
      <c r="Q278" s="303">
        <f t="shared" si="98"/>
        <v>7309.0999999999867</v>
      </c>
      <c r="R278" s="302"/>
      <c r="S278" s="316">
        <f t="shared" si="97"/>
        <v>7309.0999999999867</v>
      </c>
      <c r="T278" s="305"/>
      <c r="U278" s="313">
        <f t="shared" si="103"/>
        <v>0</v>
      </c>
      <c r="V278" s="313"/>
      <c r="W278" s="301"/>
      <c r="X278" s="301"/>
      <c r="Y278" s="314">
        <f t="shared" si="101"/>
        <v>7309.0999999999867</v>
      </c>
      <c r="Z278" s="314"/>
      <c r="AA278" s="301"/>
      <c r="AB278" s="301"/>
      <c r="AC278" s="325">
        <f t="shared" si="104"/>
        <v>0</v>
      </c>
      <c r="AD278" s="302">
        <v>0</v>
      </c>
      <c r="AE278" s="302"/>
      <c r="AF278" s="302"/>
      <c r="AG278" s="302"/>
      <c r="AH278" s="302"/>
      <c r="AI278" s="302"/>
      <c r="AJ278" s="302"/>
      <c r="AK278" s="302"/>
      <c r="AL278" s="302"/>
      <c r="AM278" s="302">
        <v>200</v>
      </c>
      <c r="AN278" s="302"/>
      <c r="AO278" s="302"/>
      <c r="AP278" s="302"/>
      <c r="AQ278" s="302"/>
      <c r="AR278" s="302"/>
      <c r="AS278" s="299"/>
      <c r="AT278" s="299">
        <f t="shared" si="105"/>
        <v>0</v>
      </c>
      <c r="AU278" s="303">
        <f t="shared" si="106"/>
        <v>200</v>
      </c>
      <c r="AV278" s="329">
        <f t="shared" si="107"/>
        <v>7509.0999999999867</v>
      </c>
      <c r="AW278" s="297"/>
      <c r="AX278" s="297"/>
      <c r="AY278" s="301"/>
      <c r="AZ278" s="301"/>
      <c r="BA278" s="301"/>
      <c r="BB278" s="330"/>
      <c r="BC278" s="297"/>
      <c r="BD278" s="301"/>
      <c r="BE278" s="300">
        <f t="shared" si="100"/>
        <v>7509.0999999999867</v>
      </c>
      <c r="BF278" s="297">
        <f>VLOOKUP(E278,[6]工资发放表!$D$1:$X$65536,21,0)</f>
        <v>0</v>
      </c>
      <c r="BG278" s="337">
        <f t="shared" si="99"/>
        <v>7509.0999999999867</v>
      </c>
      <c r="BH278" s="300">
        <f>IFERROR(VLOOKUP('12部门提供工资附表主表'!E278,工时对!A:E,5,0),0)</f>
        <v>41.81</v>
      </c>
      <c r="BI278" s="336">
        <f>VLOOKUP(E278,金蝶!D:AC,26,0)</f>
        <v>-1.3642420526593924E-11</v>
      </c>
      <c r="BJ278" s="281">
        <f>VLOOKUP(E278,金蝶!D:S,16,0)</f>
        <v>7509.1</v>
      </c>
      <c r="BK278" s="281">
        <f t="shared" si="109"/>
        <v>-1.3642420526593924E-11</v>
      </c>
      <c r="BL278" s="281">
        <f>VLOOKUP(E278,金蝶!D:Z,23,0)</f>
        <v>7509.1</v>
      </c>
      <c r="BM278" s="281">
        <f t="shared" si="110"/>
        <v>-1.3642420526593924E-11</v>
      </c>
      <c r="BN278" s="281">
        <f>VLOOKUP(E278,金蝶!D:Z,17,0)</f>
        <v>0</v>
      </c>
      <c r="BO278" s="339">
        <f t="shared" si="111"/>
        <v>0</v>
      </c>
      <c r="BP278" s="281">
        <f>VLOOKUP(E278,金蝶!D:Z,18,0)</f>
        <v>0</v>
      </c>
      <c r="BQ278" s="531">
        <f t="shared" si="112"/>
        <v>0</v>
      </c>
      <c r="BR278" s="281">
        <f>VLOOKUP(E278,金蝶!D:Z,19,0)</f>
        <v>0</v>
      </c>
      <c r="BS278" s="340">
        <f t="shared" si="113"/>
        <v>0</v>
      </c>
      <c r="BT278" s="281">
        <f>VLOOKUP(E278,金蝶!D:Z,20,0)</f>
        <v>0</v>
      </c>
      <c r="BU278" s="281">
        <f t="shared" si="114"/>
        <v>0</v>
      </c>
      <c r="BV278" s="281">
        <f>VLOOKUP(E278,金蝶!D:Z,21,0)</f>
        <v>0</v>
      </c>
      <c r="BW278" s="339">
        <f t="shared" si="115"/>
        <v>0</v>
      </c>
      <c r="BX278" s="768">
        <f>IFERROR(VLOOKUP(G278,无加班费!A:B,2,0),0)</f>
        <v>0</v>
      </c>
    </row>
    <row r="279" spans="1:76" hidden="1">
      <c r="A279" s="516" t="s">
        <v>2863</v>
      </c>
      <c r="B279" s="285">
        <f t="shared" si="102"/>
        <v>0</v>
      </c>
      <c r="C279" s="286" t="str">
        <f>VLOOKUP(E279,员工信息4!C:D,2,0)</f>
        <v>李丙银</v>
      </c>
      <c r="D279" s="102" t="str">
        <f t="shared" si="116"/>
        <v>一致</v>
      </c>
      <c r="E279" s="288" t="str">
        <f>INDEX(员工信息4!C:C,MATCH('12部门提供工资附表主表'!I279,员工信息4!F:F,0))</f>
        <v>8861</v>
      </c>
      <c r="F279" s="289" t="str">
        <f>IFERROR(VLOOKUP('12部门提供工资附表主表'!E279,员工信息4!C:G,5,0),"")</f>
        <v>接插件车间</v>
      </c>
      <c r="G279" s="152" t="s">
        <v>2805</v>
      </c>
      <c r="H279" s="288" t="s">
        <v>2806</v>
      </c>
      <c r="I279" s="500" t="str">
        <f t="shared" si="108"/>
        <v>李丙银496</v>
      </c>
      <c r="J279" s="322" t="s">
        <v>757</v>
      </c>
      <c r="K279" s="301"/>
      <c r="L279" s="301"/>
      <c r="M279" s="302">
        <v>39.5</v>
      </c>
      <c r="N279" s="302"/>
      <c r="O279" s="302"/>
      <c r="P279" s="302">
        <v>180.346835443038</v>
      </c>
      <c r="Q279" s="303">
        <f t="shared" si="98"/>
        <v>7123.7000000000007</v>
      </c>
      <c r="R279" s="302"/>
      <c r="S279" s="316">
        <f t="shared" si="97"/>
        <v>7123.7000000000007</v>
      </c>
      <c r="T279" s="305"/>
      <c r="U279" s="313">
        <f t="shared" si="103"/>
        <v>0</v>
      </c>
      <c r="V279" s="313"/>
      <c r="W279" s="301"/>
      <c r="X279" s="301"/>
      <c r="Y279" s="314">
        <f t="shared" si="101"/>
        <v>7123.7000000000007</v>
      </c>
      <c r="Z279" s="314"/>
      <c r="AA279" s="301"/>
      <c r="AB279" s="301"/>
      <c r="AC279" s="325">
        <f t="shared" si="104"/>
        <v>0</v>
      </c>
      <c r="AD279" s="302">
        <v>0</v>
      </c>
      <c r="AE279" s="302"/>
      <c r="AF279" s="302"/>
      <c r="AG279" s="302"/>
      <c r="AH279" s="302"/>
      <c r="AI279" s="302"/>
      <c r="AJ279" s="302"/>
      <c r="AK279" s="302"/>
      <c r="AL279" s="302"/>
      <c r="AM279" s="302">
        <v>200</v>
      </c>
      <c r="AN279" s="302"/>
      <c r="AO279" s="302">
        <v>25</v>
      </c>
      <c r="AP279" s="302">
        <v>22</v>
      </c>
      <c r="AQ279" s="302"/>
      <c r="AR279" s="302"/>
      <c r="AS279" s="299"/>
      <c r="AT279" s="299">
        <f t="shared" si="105"/>
        <v>22</v>
      </c>
      <c r="AU279" s="303">
        <f t="shared" si="106"/>
        <v>225</v>
      </c>
      <c r="AV279" s="329">
        <f t="shared" si="107"/>
        <v>7326.7000000000007</v>
      </c>
      <c r="AW279" s="297"/>
      <c r="AX279" s="297">
        <v>517.5</v>
      </c>
      <c r="AY279" s="301"/>
      <c r="AZ279" s="301"/>
      <c r="BA279" s="301"/>
      <c r="BB279" s="330"/>
      <c r="BC279" s="297"/>
      <c r="BD279" s="301"/>
      <c r="BE279" s="300">
        <f t="shared" si="100"/>
        <v>6809.2000000000007</v>
      </c>
      <c r="BF279" s="297">
        <f>VLOOKUP(E279,[6]工资发放表!$D$1:$X$65536,21,0)</f>
        <v>0</v>
      </c>
      <c r="BG279" s="337">
        <f t="shared" si="99"/>
        <v>6809.2000000000007</v>
      </c>
      <c r="BH279" s="300">
        <f>IFERROR(VLOOKUP('12部门提供工资附表主表'!E279,工时对!A:E,5,0),0)</f>
        <v>39.5</v>
      </c>
      <c r="BI279" s="336">
        <f>VLOOKUP(E279,金蝶!D:AC,26,0)</f>
        <v>0</v>
      </c>
      <c r="BJ279" s="281">
        <f>VLOOKUP(E279,金蝶!D:S,16,0)</f>
        <v>7326.7</v>
      </c>
      <c r="BK279" s="281">
        <f t="shared" si="109"/>
        <v>0</v>
      </c>
      <c r="BL279" s="281">
        <f>VLOOKUP(E279,金蝶!D:Z,23,0)</f>
        <v>6809.2</v>
      </c>
      <c r="BM279" s="281">
        <f t="shared" si="110"/>
        <v>0</v>
      </c>
      <c r="BN279" s="281">
        <f>VLOOKUP(E279,金蝶!D:Z,17,0)</f>
        <v>0</v>
      </c>
      <c r="BO279" s="339">
        <f t="shared" si="111"/>
        <v>0</v>
      </c>
      <c r="BP279" s="281">
        <f>VLOOKUP(E279,金蝶!D:Z,18,0)</f>
        <v>517.5</v>
      </c>
      <c r="BQ279" s="531">
        <f t="shared" si="112"/>
        <v>0</v>
      </c>
      <c r="BR279" s="281">
        <f>VLOOKUP(E279,金蝶!D:Z,19,0)</f>
        <v>0</v>
      </c>
      <c r="BS279" s="340">
        <f t="shared" si="113"/>
        <v>0</v>
      </c>
      <c r="BT279" s="281">
        <f>VLOOKUP(E279,金蝶!D:Z,20,0)</f>
        <v>0</v>
      </c>
      <c r="BU279" s="281">
        <f t="shared" si="114"/>
        <v>0</v>
      </c>
      <c r="BV279" s="281">
        <f>VLOOKUP(E279,金蝶!D:Z,21,0)</f>
        <v>0</v>
      </c>
      <c r="BW279" s="339">
        <f t="shared" si="115"/>
        <v>0</v>
      </c>
      <c r="BX279" s="768">
        <f>IFERROR(VLOOKUP(G279,无加班费!A:B,2,0),0)</f>
        <v>0</v>
      </c>
    </row>
    <row r="280" spans="1:76" hidden="1">
      <c r="A280" s="516" t="s">
        <v>217</v>
      </c>
      <c r="B280" s="285">
        <f t="shared" si="102"/>
        <v>0</v>
      </c>
      <c r="C280" s="286" t="str">
        <f>VLOOKUP(E280,员工信息4!C:D,2,0)</f>
        <v>王海涛</v>
      </c>
      <c r="D280" s="102" t="str">
        <f t="shared" si="116"/>
        <v>一致</v>
      </c>
      <c r="E280" s="288" t="str">
        <f>INDEX(员工信息4!C:C,MATCH('12部门提供工资附表主表'!I280,员工信息4!F:F,0))</f>
        <v>9007</v>
      </c>
      <c r="F280" s="289" t="str">
        <f>IFERROR(VLOOKUP('12部门提供工资附表主表'!E280,员工信息4!C:G,5,0),"")</f>
        <v>接插件车间</v>
      </c>
      <c r="G280" s="152" t="s">
        <v>3321</v>
      </c>
      <c r="H280" s="288" t="s">
        <v>3322</v>
      </c>
      <c r="I280" s="500" t="str">
        <f t="shared" si="108"/>
        <v>王海涛547</v>
      </c>
      <c r="J280" s="322" t="s">
        <v>757</v>
      </c>
      <c r="K280" s="301"/>
      <c r="L280" s="301"/>
      <c r="M280" s="302">
        <v>17.309999999999999</v>
      </c>
      <c r="N280" s="302"/>
      <c r="O280" s="302"/>
      <c r="P280" s="302">
        <v>110.54881571346</v>
      </c>
      <c r="Q280" s="303">
        <f t="shared" si="98"/>
        <v>1913.5999999999924</v>
      </c>
      <c r="R280" s="302"/>
      <c r="S280" s="316">
        <f t="shared" si="97"/>
        <v>1913.5999999999924</v>
      </c>
      <c r="T280" s="305"/>
      <c r="U280" s="313">
        <f t="shared" si="103"/>
        <v>0</v>
      </c>
      <c r="V280" s="313"/>
      <c r="W280" s="301"/>
      <c r="X280" s="301"/>
      <c r="Y280" s="314">
        <f t="shared" si="101"/>
        <v>1913.5999999999924</v>
      </c>
      <c r="Z280" s="314"/>
      <c r="AA280" s="301"/>
      <c r="AB280" s="301"/>
      <c r="AC280" s="325">
        <f t="shared" si="104"/>
        <v>0</v>
      </c>
      <c r="AD280" s="302">
        <v>0</v>
      </c>
      <c r="AE280" s="302"/>
      <c r="AF280" s="302"/>
      <c r="AG280" s="302"/>
      <c r="AH280" s="302"/>
      <c r="AI280" s="302"/>
      <c r="AJ280" s="302"/>
      <c r="AK280" s="302"/>
      <c r="AL280" s="302"/>
      <c r="AM280" s="302">
        <v>0</v>
      </c>
      <c r="AN280" s="302"/>
      <c r="AO280" s="302"/>
      <c r="AP280" s="302"/>
      <c r="AQ280" s="302"/>
      <c r="AR280" s="302"/>
      <c r="AS280" s="299"/>
      <c r="AT280" s="299">
        <f t="shared" si="105"/>
        <v>0</v>
      </c>
      <c r="AU280" s="303">
        <f t="shared" si="106"/>
        <v>0</v>
      </c>
      <c r="AV280" s="329">
        <f t="shared" si="107"/>
        <v>1913.5999999999924</v>
      </c>
      <c r="AW280" s="297"/>
      <c r="AX280" s="297"/>
      <c r="AY280" s="301"/>
      <c r="AZ280" s="301"/>
      <c r="BA280" s="301"/>
      <c r="BB280" s="330"/>
      <c r="BC280" s="297"/>
      <c r="BD280" s="301"/>
      <c r="BE280" s="300">
        <f t="shared" si="100"/>
        <v>1913.5999999999924</v>
      </c>
      <c r="BF280" s="297">
        <f>VLOOKUP(E280,[6]工资发放表!$D$1:$X$65536,21,0)</f>
        <v>0</v>
      </c>
      <c r="BG280" s="337">
        <f t="shared" si="99"/>
        <v>1913.5999999999924</v>
      </c>
      <c r="BH280" s="300">
        <f>IFERROR(VLOOKUP('12部门提供工资附表主表'!E280,工时对!A:E,5,0),0)</f>
        <v>17.309999999999999</v>
      </c>
      <c r="BI280" s="336">
        <f>VLOOKUP(E280,金蝶!D:AC,26,0)</f>
        <v>-7.503331289626658E-12</v>
      </c>
      <c r="BJ280" s="281">
        <f>VLOOKUP(E280,金蝶!D:S,16,0)</f>
        <v>1913.6</v>
      </c>
      <c r="BK280" s="281">
        <f t="shared" si="109"/>
        <v>-7.503331289626658E-12</v>
      </c>
      <c r="BL280" s="281">
        <f>VLOOKUP(E280,金蝶!D:Z,23,0)</f>
        <v>1913.6</v>
      </c>
      <c r="BM280" s="281">
        <f t="shared" si="110"/>
        <v>-7.503331289626658E-12</v>
      </c>
      <c r="BN280" s="281">
        <f>VLOOKUP(E280,金蝶!D:Z,17,0)</f>
        <v>0</v>
      </c>
      <c r="BO280" s="339">
        <f t="shared" si="111"/>
        <v>0</v>
      </c>
      <c r="BP280" s="281">
        <f>VLOOKUP(E280,金蝶!D:Z,18,0)</f>
        <v>0</v>
      </c>
      <c r="BQ280" s="531">
        <f t="shared" si="112"/>
        <v>0</v>
      </c>
      <c r="BR280" s="281">
        <f>VLOOKUP(E280,金蝶!D:Z,19,0)</f>
        <v>0</v>
      </c>
      <c r="BS280" s="340">
        <f t="shared" si="113"/>
        <v>0</v>
      </c>
      <c r="BT280" s="281">
        <f>VLOOKUP(E280,金蝶!D:Z,20,0)</f>
        <v>0</v>
      </c>
      <c r="BU280" s="281">
        <f t="shared" si="114"/>
        <v>0</v>
      </c>
      <c r="BV280" s="281">
        <f>VLOOKUP(E280,金蝶!D:Z,21,0)</f>
        <v>0</v>
      </c>
      <c r="BW280" s="339">
        <f t="shared" si="115"/>
        <v>0</v>
      </c>
      <c r="BX280" s="768">
        <f>IFERROR(VLOOKUP(G280,无加班费!A:B,2,0),0)</f>
        <v>0</v>
      </c>
    </row>
    <row r="281" spans="1:76" hidden="1">
      <c r="A281" s="516" t="s">
        <v>349</v>
      </c>
      <c r="B281" s="285">
        <f t="shared" si="102"/>
        <v>0</v>
      </c>
      <c r="C281" s="286" t="str">
        <f>VLOOKUP(E281,员工信息4!C:D,2,0)</f>
        <v>王俊峰</v>
      </c>
      <c r="D281" s="102" t="str">
        <f t="shared" si="116"/>
        <v>一致</v>
      </c>
      <c r="E281" s="288" t="str">
        <f>INDEX(员工信息4!C:C,MATCH('12部门提供工资附表主表'!I281,员工信息4!F:F,0))</f>
        <v>8997</v>
      </c>
      <c r="F281" s="289" t="str">
        <f>IFERROR(VLOOKUP('12部门提供工资附表主表'!E281,员工信息4!C:G,5,0),"")</f>
        <v>接插件车间</v>
      </c>
      <c r="G281" s="152" t="s">
        <v>3271</v>
      </c>
      <c r="H281" s="288" t="s">
        <v>3272</v>
      </c>
      <c r="I281" s="500" t="str">
        <f t="shared" si="108"/>
        <v>王俊峰522</v>
      </c>
      <c r="J281" s="322" t="s">
        <v>757</v>
      </c>
      <c r="K281" s="301"/>
      <c r="L281" s="301"/>
      <c r="M281" s="302">
        <v>40.94</v>
      </c>
      <c r="N281" s="302"/>
      <c r="O281" s="302"/>
      <c r="P281" s="302">
        <v>125.297997068881</v>
      </c>
      <c r="Q281" s="303">
        <f t="shared" si="98"/>
        <v>5129.699999999988</v>
      </c>
      <c r="R281" s="302"/>
      <c r="S281" s="316">
        <f t="shared" si="97"/>
        <v>5129.699999999988</v>
      </c>
      <c r="T281" s="305"/>
      <c r="U281" s="313">
        <f t="shared" si="103"/>
        <v>0</v>
      </c>
      <c r="V281" s="313"/>
      <c r="W281" s="301"/>
      <c r="X281" s="301"/>
      <c r="Y281" s="314">
        <f t="shared" si="101"/>
        <v>5129.699999999988</v>
      </c>
      <c r="Z281" s="314"/>
      <c r="AA281" s="301"/>
      <c r="AB281" s="301"/>
      <c r="AC281" s="325">
        <f t="shared" si="104"/>
        <v>0</v>
      </c>
      <c r="AD281" s="302">
        <v>0</v>
      </c>
      <c r="AE281" s="302"/>
      <c r="AF281" s="302"/>
      <c r="AG281" s="302"/>
      <c r="AH281" s="302"/>
      <c r="AI281" s="302"/>
      <c r="AJ281" s="302"/>
      <c r="AK281" s="302"/>
      <c r="AL281" s="302"/>
      <c r="AM281" s="302">
        <v>200</v>
      </c>
      <c r="AN281" s="302"/>
      <c r="AO281" s="302"/>
      <c r="AP281" s="302"/>
      <c r="AQ281" s="302"/>
      <c r="AR281" s="302"/>
      <c r="AS281" s="299"/>
      <c r="AT281" s="299">
        <f t="shared" si="105"/>
        <v>0</v>
      </c>
      <c r="AU281" s="303">
        <f t="shared" si="106"/>
        <v>200</v>
      </c>
      <c r="AV281" s="329">
        <f t="shared" si="107"/>
        <v>5329.699999999988</v>
      </c>
      <c r="AW281" s="297"/>
      <c r="AX281" s="297"/>
      <c r="AY281" s="301"/>
      <c r="AZ281" s="301"/>
      <c r="BA281" s="301"/>
      <c r="BB281" s="330"/>
      <c r="BC281" s="297"/>
      <c r="BD281" s="301"/>
      <c r="BE281" s="300">
        <f t="shared" si="100"/>
        <v>5329.699999999988</v>
      </c>
      <c r="BF281" s="297">
        <f>VLOOKUP(E281,[6]工资发放表!$D$1:$X$65536,21,0)</f>
        <v>0</v>
      </c>
      <c r="BG281" s="337">
        <f t="shared" si="99"/>
        <v>5329.699999999988</v>
      </c>
      <c r="BH281" s="300">
        <f>IFERROR(VLOOKUP('12部门提供工资附表主表'!E281,工时对!A:E,5,0),0)</f>
        <v>40.94</v>
      </c>
      <c r="BI281" s="336">
        <f>VLOOKUP(E281,金蝶!D:AC,26,0)</f>
        <v>-1.1823431123048067E-11</v>
      </c>
      <c r="BJ281" s="281">
        <f>VLOOKUP(E281,金蝶!D:S,16,0)</f>
        <v>5329.7</v>
      </c>
      <c r="BK281" s="281">
        <f t="shared" si="109"/>
        <v>-1.1823431123048067E-11</v>
      </c>
      <c r="BL281" s="281">
        <f>VLOOKUP(E281,金蝶!D:Z,23,0)</f>
        <v>5329.7</v>
      </c>
      <c r="BM281" s="281">
        <f t="shared" si="110"/>
        <v>-1.1823431123048067E-11</v>
      </c>
      <c r="BN281" s="281">
        <f>VLOOKUP(E281,金蝶!D:Z,17,0)</f>
        <v>0</v>
      </c>
      <c r="BO281" s="339">
        <f t="shared" si="111"/>
        <v>0</v>
      </c>
      <c r="BP281" s="281">
        <f>VLOOKUP(E281,金蝶!D:Z,18,0)</f>
        <v>0</v>
      </c>
      <c r="BQ281" s="531">
        <f t="shared" si="112"/>
        <v>0</v>
      </c>
      <c r="BR281" s="281">
        <f>VLOOKUP(E281,金蝶!D:Z,19,0)</f>
        <v>0</v>
      </c>
      <c r="BS281" s="340">
        <f t="shared" si="113"/>
        <v>0</v>
      </c>
      <c r="BT281" s="281">
        <f>VLOOKUP(E281,金蝶!D:Z,20,0)</f>
        <v>0</v>
      </c>
      <c r="BU281" s="281">
        <f t="shared" si="114"/>
        <v>0</v>
      </c>
      <c r="BV281" s="281">
        <f>VLOOKUP(E281,金蝶!D:Z,21,0)</f>
        <v>0</v>
      </c>
      <c r="BW281" s="339">
        <f t="shared" si="115"/>
        <v>0</v>
      </c>
      <c r="BX281" s="768">
        <f>IFERROR(VLOOKUP(G281,无加班费!A:B,2,0),0)</f>
        <v>0</v>
      </c>
    </row>
    <row r="282" spans="1:76" hidden="1">
      <c r="A282" s="516" t="s">
        <v>1186</v>
      </c>
      <c r="B282" s="285">
        <f t="shared" si="102"/>
        <v>0</v>
      </c>
      <c r="C282" s="286" t="str">
        <f>VLOOKUP(E282,员工信息4!C:D,2,0)</f>
        <v>张雷</v>
      </c>
      <c r="D282" s="102" t="str">
        <f t="shared" si="116"/>
        <v>一致</v>
      </c>
      <c r="E282" s="288" t="str">
        <f>INDEX(员工信息4!C:C,MATCH('12部门提供工资附表主表'!I282,员工信息4!F:F,0))</f>
        <v>3687</v>
      </c>
      <c r="F282" s="289" t="str">
        <f>IFERROR(VLOOKUP('12部门提供工资附表主表'!E282,员工信息4!C:G,5,0),"")</f>
        <v>接插件车间</v>
      </c>
      <c r="G282" s="152" t="s">
        <v>1032</v>
      </c>
      <c r="H282" s="288" t="s">
        <v>1033</v>
      </c>
      <c r="I282" s="500" t="str">
        <f t="shared" si="108"/>
        <v>张雷712</v>
      </c>
      <c r="J282" s="322" t="s">
        <v>757</v>
      </c>
      <c r="K282" s="301"/>
      <c r="L282" s="301"/>
      <c r="M282" s="302">
        <v>37.880000000000003</v>
      </c>
      <c r="N282" s="302"/>
      <c r="O282" s="302"/>
      <c r="P282" s="302">
        <v>181.203801478353</v>
      </c>
      <c r="Q282" s="303">
        <f t="shared" si="98"/>
        <v>6864.0000000000118</v>
      </c>
      <c r="R282" s="302"/>
      <c r="S282" s="316">
        <f t="shared" si="97"/>
        <v>6864.0000000000118</v>
      </c>
      <c r="T282" s="305"/>
      <c r="U282" s="313">
        <f t="shared" si="103"/>
        <v>0</v>
      </c>
      <c r="V282" s="313"/>
      <c r="W282" s="301"/>
      <c r="X282" s="301"/>
      <c r="Y282" s="314">
        <f t="shared" si="101"/>
        <v>6864.0000000000118</v>
      </c>
      <c r="Z282" s="314"/>
      <c r="AA282" s="301"/>
      <c r="AB282" s="301"/>
      <c r="AC282" s="325">
        <f t="shared" si="104"/>
        <v>0</v>
      </c>
      <c r="AD282" s="302">
        <v>20</v>
      </c>
      <c r="AE282" s="302"/>
      <c r="AF282" s="302"/>
      <c r="AG282" s="302"/>
      <c r="AH282" s="302"/>
      <c r="AI282" s="302"/>
      <c r="AJ282" s="302"/>
      <c r="AK282" s="302"/>
      <c r="AL282" s="302"/>
      <c r="AM282" s="302">
        <v>200</v>
      </c>
      <c r="AN282" s="302"/>
      <c r="AO282" s="302">
        <v>30</v>
      </c>
      <c r="AP282" s="302">
        <v>10</v>
      </c>
      <c r="AQ282" s="302"/>
      <c r="AR282" s="302"/>
      <c r="AS282" s="299"/>
      <c r="AT282" s="299">
        <f t="shared" si="105"/>
        <v>10</v>
      </c>
      <c r="AU282" s="303">
        <f t="shared" si="106"/>
        <v>250</v>
      </c>
      <c r="AV282" s="329">
        <f t="shared" si="107"/>
        <v>7104.0000000000118</v>
      </c>
      <c r="AW282" s="297"/>
      <c r="AX282" s="297">
        <v>517.5</v>
      </c>
      <c r="AY282" s="301"/>
      <c r="AZ282" s="301"/>
      <c r="BA282" s="301"/>
      <c r="BB282" s="330"/>
      <c r="BC282" s="297"/>
      <c r="BD282" s="301"/>
      <c r="BE282" s="300">
        <f t="shared" si="100"/>
        <v>6586.5000000000118</v>
      </c>
      <c r="BF282" s="297">
        <f>VLOOKUP(E282,[6]工资发放表!$D$1:$X$65536,21,0)</f>
        <v>0</v>
      </c>
      <c r="BG282" s="337">
        <f t="shared" si="99"/>
        <v>6586.5000000000118</v>
      </c>
      <c r="BH282" s="300">
        <f>IFERROR(VLOOKUP('12部门提供工资附表主表'!E282,工时对!A:E,5,0),0)</f>
        <v>37.880000000000003</v>
      </c>
      <c r="BI282" s="336">
        <f>VLOOKUP(E282,金蝶!D:AC,26,0)</f>
        <v>1.1823431123048067E-11</v>
      </c>
      <c r="BJ282" s="281">
        <f>VLOOKUP(E282,金蝶!D:S,16,0)</f>
        <v>7104</v>
      </c>
      <c r="BK282" s="281">
        <f t="shared" si="109"/>
        <v>1.1823431123048067E-11</v>
      </c>
      <c r="BL282" s="281">
        <f>VLOOKUP(E282,金蝶!D:Z,23,0)</f>
        <v>6586.5</v>
      </c>
      <c r="BM282" s="281">
        <f t="shared" si="110"/>
        <v>1.1823431123048067E-11</v>
      </c>
      <c r="BN282" s="281">
        <f>VLOOKUP(E282,金蝶!D:Z,17,0)</f>
        <v>0</v>
      </c>
      <c r="BO282" s="339">
        <f t="shared" si="111"/>
        <v>0</v>
      </c>
      <c r="BP282" s="281">
        <f>VLOOKUP(E282,金蝶!D:Z,18,0)</f>
        <v>517.5</v>
      </c>
      <c r="BQ282" s="531">
        <f t="shared" si="112"/>
        <v>0</v>
      </c>
      <c r="BR282" s="281">
        <f>VLOOKUP(E282,金蝶!D:Z,19,0)</f>
        <v>0</v>
      </c>
      <c r="BS282" s="340">
        <f t="shared" si="113"/>
        <v>0</v>
      </c>
      <c r="BT282" s="281">
        <f>VLOOKUP(E282,金蝶!D:Z,20,0)</f>
        <v>0</v>
      </c>
      <c r="BU282" s="281">
        <f t="shared" si="114"/>
        <v>0</v>
      </c>
      <c r="BV282" s="281">
        <f>VLOOKUP(E282,金蝶!D:Z,21,0)</f>
        <v>0</v>
      </c>
      <c r="BW282" s="339">
        <f t="shared" si="115"/>
        <v>0</v>
      </c>
      <c r="BX282" s="768">
        <f>IFERROR(VLOOKUP(G282,无加班费!A:B,2,0),0)</f>
        <v>0</v>
      </c>
    </row>
    <row r="283" spans="1:76" hidden="1">
      <c r="A283" s="516" t="s">
        <v>1457</v>
      </c>
      <c r="B283" s="285">
        <f t="shared" si="102"/>
        <v>0</v>
      </c>
      <c r="C283" s="286" t="str">
        <f>VLOOKUP(E283,员工信息4!C:D,2,0)</f>
        <v>田永利</v>
      </c>
      <c r="D283" s="102" t="str">
        <f t="shared" si="116"/>
        <v>一致</v>
      </c>
      <c r="E283" s="288" t="str">
        <f>INDEX(员工信息4!C:C,MATCH('12部门提供工资附表主表'!I283,员工信息4!F:F,0))</f>
        <v>8998</v>
      </c>
      <c r="F283" s="289" t="str">
        <f>IFERROR(VLOOKUP('12部门提供工资附表主表'!E283,员工信息4!C:G,5,0),"")</f>
        <v>接插件车间</v>
      </c>
      <c r="G283" s="152" t="s">
        <v>3276</v>
      </c>
      <c r="H283" s="288" t="s">
        <v>3277</v>
      </c>
      <c r="I283" s="500" t="str">
        <f t="shared" si="108"/>
        <v>田永利527</v>
      </c>
      <c r="J283" s="322" t="s">
        <v>757</v>
      </c>
      <c r="K283" s="301"/>
      <c r="L283" s="301"/>
      <c r="M283" s="302">
        <v>37.25</v>
      </c>
      <c r="N283" s="302"/>
      <c r="O283" s="302"/>
      <c r="P283" s="302">
        <v>145.978523489933</v>
      </c>
      <c r="Q283" s="303">
        <f t="shared" si="98"/>
        <v>5437.7000000000044</v>
      </c>
      <c r="R283" s="302"/>
      <c r="S283" s="316">
        <f t="shared" si="97"/>
        <v>5437.7000000000044</v>
      </c>
      <c r="T283" s="305"/>
      <c r="U283" s="313">
        <f t="shared" si="103"/>
        <v>0</v>
      </c>
      <c r="V283" s="313"/>
      <c r="W283" s="301"/>
      <c r="X283" s="301"/>
      <c r="Y283" s="314">
        <f t="shared" si="101"/>
        <v>5437.7000000000044</v>
      </c>
      <c r="Z283" s="314"/>
      <c r="AA283" s="301"/>
      <c r="AB283" s="301"/>
      <c r="AC283" s="325">
        <f t="shared" si="104"/>
        <v>0</v>
      </c>
      <c r="AD283" s="302">
        <v>0</v>
      </c>
      <c r="AE283" s="302"/>
      <c r="AF283" s="302"/>
      <c r="AG283" s="302"/>
      <c r="AH283" s="302"/>
      <c r="AI283" s="302"/>
      <c r="AJ283" s="302"/>
      <c r="AK283" s="302"/>
      <c r="AL283" s="302"/>
      <c r="AM283" s="302">
        <v>0</v>
      </c>
      <c r="AN283" s="302"/>
      <c r="AO283" s="302"/>
      <c r="AP283" s="302"/>
      <c r="AQ283" s="302"/>
      <c r="AR283" s="302"/>
      <c r="AS283" s="299"/>
      <c r="AT283" s="299">
        <f t="shared" si="105"/>
        <v>0</v>
      </c>
      <c r="AU283" s="303">
        <f t="shared" si="106"/>
        <v>0</v>
      </c>
      <c r="AV283" s="329">
        <f t="shared" si="107"/>
        <v>5437.7000000000044</v>
      </c>
      <c r="AW283" s="297"/>
      <c r="AX283" s="297"/>
      <c r="AY283" s="301"/>
      <c r="AZ283" s="301"/>
      <c r="BA283" s="301"/>
      <c r="BB283" s="330"/>
      <c r="BC283" s="297"/>
      <c r="BD283" s="301"/>
      <c r="BE283" s="300">
        <f t="shared" si="100"/>
        <v>5437.7000000000044</v>
      </c>
      <c r="BF283" s="297">
        <f>VLOOKUP(E283,[6]工资发放表!$D$1:$X$65536,21,0)</f>
        <v>0</v>
      </c>
      <c r="BG283" s="337">
        <f t="shared" si="99"/>
        <v>5437.7000000000044</v>
      </c>
      <c r="BH283" s="300">
        <f>IFERROR(VLOOKUP('12部门提供工资附表主表'!E283,工时对!A:E,5,0),0)</f>
        <v>37.25</v>
      </c>
      <c r="BI283" s="336">
        <f>VLOOKUP(E283,金蝶!D:AC,26,0)</f>
        <v>0</v>
      </c>
      <c r="BJ283" s="281">
        <f>VLOOKUP(E283,金蝶!D:S,16,0)</f>
        <v>5437.7</v>
      </c>
      <c r="BK283" s="281">
        <f t="shared" si="109"/>
        <v>0</v>
      </c>
      <c r="BL283" s="281">
        <f>VLOOKUP(E283,金蝶!D:Z,23,0)</f>
        <v>5437.7</v>
      </c>
      <c r="BM283" s="281">
        <f t="shared" si="110"/>
        <v>0</v>
      </c>
      <c r="BN283" s="281">
        <f>VLOOKUP(E283,金蝶!D:Z,17,0)</f>
        <v>0</v>
      </c>
      <c r="BO283" s="339">
        <f t="shared" si="111"/>
        <v>0</v>
      </c>
      <c r="BP283" s="281">
        <f>VLOOKUP(E283,金蝶!D:Z,18,0)</f>
        <v>0</v>
      </c>
      <c r="BQ283" s="531">
        <f t="shared" si="112"/>
        <v>0</v>
      </c>
      <c r="BR283" s="281">
        <f>VLOOKUP(E283,金蝶!D:Z,19,0)</f>
        <v>0</v>
      </c>
      <c r="BS283" s="340">
        <f t="shared" si="113"/>
        <v>0</v>
      </c>
      <c r="BT283" s="281">
        <f>VLOOKUP(E283,金蝶!D:Z,20,0)</f>
        <v>0</v>
      </c>
      <c r="BU283" s="281">
        <f t="shared" si="114"/>
        <v>0</v>
      </c>
      <c r="BV283" s="281">
        <f>VLOOKUP(E283,金蝶!D:Z,21,0)</f>
        <v>0</v>
      </c>
      <c r="BW283" s="339">
        <f t="shared" si="115"/>
        <v>0</v>
      </c>
      <c r="BX283" s="768">
        <f>IFERROR(VLOOKUP(G283,无加班费!A:B,2,0),0)</f>
        <v>0</v>
      </c>
    </row>
    <row r="284" spans="1:76" hidden="1">
      <c r="A284" s="516" t="s">
        <v>703</v>
      </c>
      <c r="B284" s="285">
        <f t="shared" si="102"/>
        <v>0</v>
      </c>
      <c r="C284" s="286" t="str">
        <f>VLOOKUP(E284,员工信息4!C:D,2,0)</f>
        <v>张江伟</v>
      </c>
      <c r="D284" s="102" t="str">
        <f t="shared" si="116"/>
        <v>一致</v>
      </c>
      <c r="E284" s="288" t="str">
        <f>INDEX(员工信息4!C:C,MATCH('12部门提供工资附表主表'!I284,员工信息4!F:F,0))</f>
        <v>8922</v>
      </c>
      <c r="F284" s="289" t="str">
        <f>IFERROR(VLOOKUP('12部门提供工资附表主表'!E284,员工信息4!C:G,5,0),"")</f>
        <v>线束车间</v>
      </c>
      <c r="G284" s="152" t="s">
        <v>2951</v>
      </c>
      <c r="H284" s="288" t="s">
        <v>2952</v>
      </c>
      <c r="I284" s="500" t="str">
        <f t="shared" si="108"/>
        <v>张江伟68</v>
      </c>
      <c r="J284" s="322" t="s">
        <v>757</v>
      </c>
      <c r="K284" s="301"/>
      <c r="L284" s="301"/>
      <c r="M284" s="302">
        <v>42.19</v>
      </c>
      <c r="N284" s="302"/>
      <c r="O284" s="302"/>
      <c r="P284" s="302">
        <v>121.36525242948601</v>
      </c>
      <c r="Q284" s="303">
        <f t="shared" si="98"/>
        <v>5120.4000000000142</v>
      </c>
      <c r="R284" s="302"/>
      <c r="S284" s="316">
        <f t="shared" si="97"/>
        <v>5120.4000000000142</v>
      </c>
      <c r="T284" s="305"/>
      <c r="U284" s="313">
        <f t="shared" si="103"/>
        <v>0</v>
      </c>
      <c r="V284" s="313"/>
      <c r="W284" s="301"/>
      <c r="X284" s="301"/>
      <c r="Y284" s="314">
        <f t="shared" si="101"/>
        <v>5120.4000000000142</v>
      </c>
      <c r="Z284" s="314"/>
      <c r="AA284" s="301"/>
      <c r="AB284" s="301"/>
      <c r="AC284" s="325">
        <f t="shared" si="104"/>
        <v>0</v>
      </c>
      <c r="AD284" s="302">
        <v>0</v>
      </c>
      <c r="AE284" s="302"/>
      <c r="AF284" s="302"/>
      <c r="AG284" s="302"/>
      <c r="AH284" s="302"/>
      <c r="AI284" s="302"/>
      <c r="AJ284" s="302"/>
      <c r="AK284" s="302"/>
      <c r="AL284" s="302"/>
      <c r="AM284" s="302">
        <v>200</v>
      </c>
      <c r="AN284" s="302"/>
      <c r="AO284" s="302"/>
      <c r="AP284" s="302">
        <v>2</v>
      </c>
      <c r="AQ284" s="302"/>
      <c r="AR284" s="302"/>
      <c r="AS284" s="299"/>
      <c r="AT284" s="299">
        <f t="shared" si="105"/>
        <v>2</v>
      </c>
      <c r="AU284" s="303">
        <f t="shared" si="106"/>
        <v>200</v>
      </c>
      <c r="AV284" s="329">
        <f t="shared" si="107"/>
        <v>5318.4000000000142</v>
      </c>
      <c r="AW284" s="297"/>
      <c r="AX284" s="297">
        <v>517.5</v>
      </c>
      <c r="AY284" s="301"/>
      <c r="AZ284" s="301"/>
      <c r="BA284" s="301"/>
      <c r="BB284" s="330"/>
      <c r="BC284" s="297"/>
      <c r="BD284" s="301"/>
      <c r="BE284" s="300">
        <f t="shared" si="100"/>
        <v>4800.9000000000142</v>
      </c>
      <c r="BF284" s="297">
        <f>VLOOKUP(E284,[6]工资发放表!$D$1:$X$65536,21,0)</f>
        <v>0</v>
      </c>
      <c r="BG284" s="337">
        <f t="shared" si="99"/>
        <v>4800.9000000000142</v>
      </c>
      <c r="BH284" s="300">
        <f>IFERROR(VLOOKUP('12部门提供工资附表主表'!E284,工时对!A:E,5,0),0)</f>
        <v>42.19</v>
      </c>
      <c r="BI284" s="336">
        <f>VLOOKUP(E284,金蝶!D:AC,26,0)</f>
        <v>1.4551915228366852E-11</v>
      </c>
      <c r="BJ284" s="281">
        <f>VLOOKUP(E284,金蝶!D:S,16,0)</f>
        <v>5318.4</v>
      </c>
      <c r="BK284" s="281">
        <f t="shared" si="109"/>
        <v>1.4551915228366852E-11</v>
      </c>
      <c r="BL284" s="281">
        <f>VLOOKUP(E284,金蝶!D:Z,23,0)</f>
        <v>4800.8999999999996</v>
      </c>
      <c r="BM284" s="281">
        <f t="shared" si="110"/>
        <v>1.4551915228366852E-11</v>
      </c>
      <c r="BN284" s="281">
        <f>VLOOKUP(E284,金蝶!D:Z,17,0)</f>
        <v>0</v>
      </c>
      <c r="BO284" s="339">
        <f t="shared" si="111"/>
        <v>0</v>
      </c>
      <c r="BP284" s="281">
        <f>VLOOKUP(E284,金蝶!D:Z,18,0)</f>
        <v>517.5</v>
      </c>
      <c r="BQ284" s="531">
        <f t="shared" si="112"/>
        <v>0</v>
      </c>
      <c r="BR284" s="281">
        <f>VLOOKUP(E284,金蝶!D:Z,19,0)</f>
        <v>0</v>
      </c>
      <c r="BS284" s="340">
        <f t="shared" si="113"/>
        <v>0</v>
      </c>
      <c r="BT284" s="281">
        <f>VLOOKUP(E284,金蝶!D:Z,20,0)</f>
        <v>0</v>
      </c>
      <c r="BU284" s="281">
        <f t="shared" si="114"/>
        <v>0</v>
      </c>
      <c r="BV284" s="281">
        <f>VLOOKUP(E284,金蝶!D:Z,21,0)</f>
        <v>0</v>
      </c>
      <c r="BW284" s="339">
        <f t="shared" si="115"/>
        <v>0</v>
      </c>
      <c r="BX284" s="768">
        <f>IFERROR(VLOOKUP(G284,无加班费!A:B,2,0),0)</f>
        <v>0</v>
      </c>
    </row>
    <row r="285" spans="1:76" hidden="1">
      <c r="A285" s="516" t="s">
        <v>948</v>
      </c>
      <c r="B285" s="285">
        <f t="shared" si="102"/>
        <v>0</v>
      </c>
      <c r="C285" s="286" t="str">
        <f>VLOOKUP(E285,员工信息4!C:D,2,0)</f>
        <v>黄翠英</v>
      </c>
      <c r="D285" s="102" t="str">
        <f t="shared" si="116"/>
        <v>一致</v>
      </c>
      <c r="E285" s="288" t="str">
        <f>INDEX(员工信息4!C:C,MATCH('12部门提供工资附表主表'!I285,员工信息4!F:F,0))</f>
        <v>9009</v>
      </c>
      <c r="F285" s="289" t="str">
        <f>IFERROR(VLOOKUP('12部门提供工资附表主表'!E285,员工信息4!C:G,5,0),"")</f>
        <v>接插件车间</v>
      </c>
      <c r="G285" s="152" t="s">
        <v>3331</v>
      </c>
      <c r="H285" s="288" t="s">
        <v>3332</v>
      </c>
      <c r="I285" s="500" t="str">
        <f t="shared" si="108"/>
        <v>黄翠英549</v>
      </c>
      <c r="J285" s="322" t="s">
        <v>757</v>
      </c>
      <c r="K285" s="301"/>
      <c r="L285" s="301"/>
      <c r="M285" s="302">
        <v>39.130000000000003</v>
      </c>
      <c r="N285" s="302"/>
      <c r="O285" s="302"/>
      <c r="P285" s="302">
        <v>147.99897776642001</v>
      </c>
      <c r="Q285" s="303">
        <f t="shared" si="98"/>
        <v>5791.2000000000153</v>
      </c>
      <c r="R285" s="302"/>
      <c r="S285" s="316">
        <f t="shared" si="97"/>
        <v>5791.2000000000153</v>
      </c>
      <c r="T285" s="305"/>
      <c r="U285" s="313">
        <f t="shared" si="103"/>
        <v>0</v>
      </c>
      <c r="V285" s="313"/>
      <c r="W285" s="301"/>
      <c r="X285" s="301"/>
      <c r="Y285" s="314">
        <f t="shared" si="101"/>
        <v>5791.2000000000153</v>
      </c>
      <c r="Z285" s="314"/>
      <c r="AA285" s="301"/>
      <c r="AB285" s="301"/>
      <c r="AC285" s="325">
        <f t="shared" si="104"/>
        <v>0</v>
      </c>
      <c r="AD285" s="302">
        <v>0</v>
      </c>
      <c r="AE285" s="302"/>
      <c r="AF285" s="302"/>
      <c r="AG285" s="302"/>
      <c r="AH285" s="302"/>
      <c r="AI285" s="302"/>
      <c r="AJ285" s="302"/>
      <c r="AK285" s="302"/>
      <c r="AL285" s="302"/>
      <c r="AM285" s="302">
        <v>200</v>
      </c>
      <c r="AN285" s="302"/>
      <c r="AO285" s="302"/>
      <c r="AP285" s="302"/>
      <c r="AQ285" s="302"/>
      <c r="AR285" s="302"/>
      <c r="AS285" s="299"/>
      <c r="AT285" s="299">
        <f t="shared" si="105"/>
        <v>0</v>
      </c>
      <c r="AU285" s="303">
        <f t="shared" si="106"/>
        <v>200</v>
      </c>
      <c r="AV285" s="329">
        <f t="shared" si="107"/>
        <v>5991.2000000000153</v>
      </c>
      <c r="AW285" s="297"/>
      <c r="AX285" s="297"/>
      <c r="AY285" s="301"/>
      <c r="AZ285" s="301"/>
      <c r="BA285" s="301"/>
      <c r="BB285" s="330"/>
      <c r="BC285" s="297"/>
      <c r="BD285" s="301"/>
      <c r="BE285" s="300">
        <f t="shared" si="100"/>
        <v>5991.2000000000153</v>
      </c>
      <c r="BF285" s="297">
        <f>VLOOKUP(E285,[6]工资发放表!$D$1:$X$65536,21,0)</f>
        <v>0</v>
      </c>
      <c r="BG285" s="337">
        <f t="shared" si="99"/>
        <v>5991.2000000000153</v>
      </c>
      <c r="BH285" s="300">
        <f>IFERROR(VLOOKUP('12部门提供工资附表主表'!E285,工时对!A:E,5,0),0)</f>
        <v>39.130000000000003</v>
      </c>
      <c r="BI285" s="336">
        <f>VLOOKUP(E285,金蝶!D:AC,26,0)</f>
        <v>1.546140993013978E-11</v>
      </c>
      <c r="BJ285" s="281">
        <f>VLOOKUP(E285,金蝶!D:S,16,0)</f>
        <v>5991.2</v>
      </c>
      <c r="BK285" s="281">
        <f t="shared" si="109"/>
        <v>1.546140993013978E-11</v>
      </c>
      <c r="BL285" s="281">
        <f>VLOOKUP(E285,金蝶!D:Z,23,0)</f>
        <v>5991.2</v>
      </c>
      <c r="BM285" s="281">
        <f t="shared" si="110"/>
        <v>1.546140993013978E-11</v>
      </c>
      <c r="BN285" s="281">
        <f>VLOOKUP(E285,金蝶!D:Z,17,0)</f>
        <v>0</v>
      </c>
      <c r="BO285" s="339">
        <f t="shared" si="111"/>
        <v>0</v>
      </c>
      <c r="BP285" s="281">
        <f>VLOOKUP(E285,金蝶!D:Z,18,0)</f>
        <v>0</v>
      </c>
      <c r="BQ285" s="531">
        <f t="shared" si="112"/>
        <v>0</v>
      </c>
      <c r="BR285" s="281">
        <f>VLOOKUP(E285,金蝶!D:Z,19,0)</f>
        <v>0</v>
      </c>
      <c r="BS285" s="340">
        <f t="shared" si="113"/>
        <v>0</v>
      </c>
      <c r="BT285" s="281">
        <f>VLOOKUP(E285,金蝶!D:Z,20,0)</f>
        <v>0</v>
      </c>
      <c r="BU285" s="281">
        <f t="shared" si="114"/>
        <v>0</v>
      </c>
      <c r="BV285" s="281">
        <f>VLOOKUP(E285,金蝶!D:Z,21,0)</f>
        <v>0</v>
      </c>
      <c r="BW285" s="339">
        <f t="shared" si="115"/>
        <v>0</v>
      </c>
      <c r="BX285" s="768">
        <f>IFERROR(VLOOKUP(G285,无加班费!A:B,2,0),0)</f>
        <v>0</v>
      </c>
    </row>
    <row r="286" spans="1:76" hidden="1">
      <c r="A286" s="516" t="s">
        <v>2350</v>
      </c>
      <c r="B286" s="285">
        <f t="shared" si="102"/>
        <v>0</v>
      </c>
      <c r="C286" s="286" t="str">
        <f>VLOOKUP(E286,员工信息4!C:D,2,0)</f>
        <v>陈鹏洲</v>
      </c>
      <c r="D286" s="102" t="str">
        <f t="shared" si="116"/>
        <v>一致</v>
      </c>
      <c r="E286" s="288" t="str">
        <f>INDEX(员工信息4!C:C,MATCH('12部门提供工资附表主表'!I286,员工信息4!F:F,0))</f>
        <v>9004</v>
      </c>
      <c r="F286" s="289" t="str">
        <f>IFERROR(VLOOKUP('12部门提供工资附表主表'!E286,员工信息4!C:G,5,0),"")</f>
        <v>接插件车间</v>
      </c>
      <c r="G286" s="152" t="s">
        <v>3306</v>
      </c>
      <c r="H286" s="288" t="s">
        <v>3307</v>
      </c>
      <c r="I286" s="500" t="str">
        <f t="shared" si="108"/>
        <v>陈鹏洲544</v>
      </c>
      <c r="J286" s="322" t="s">
        <v>757</v>
      </c>
      <c r="K286" s="301"/>
      <c r="L286" s="301"/>
      <c r="M286" s="302">
        <v>35.81</v>
      </c>
      <c r="N286" s="302"/>
      <c r="O286" s="302"/>
      <c r="P286" s="302">
        <v>147.69338173694501</v>
      </c>
      <c r="Q286" s="303">
        <f t="shared" si="98"/>
        <v>5288.9000000000015</v>
      </c>
      <c r="R286" s="302"/>
      <c r="S286" s="316">
        <f t="shared" si="97"/>
        <v>5288.9000000000015</v>
      </c>
      <c r="T286" s="305"/>
      <c r="U286" s="313">
        <f t="shared" si="103"/>
        <v>0</v>
      </c>
      <c r="V286" s="313"/>
      <c r="W286" s="301"/>
      <c r="X286" s="301"/>
      <c r="Y286" s="314">
        <f t="shared" si="101"/>
        <v>5288.9000000000015</v>
      </c>
      <c r="Z286" s="314"/>
      <c r="AA286" s="301"/>
      <c r="AB286" s="301"/>
      <c r="AC286" s="325">
        <f t="shared" si="104"/>
        <v>0</v>
      </c>
      <c r="AD286" s="302">
        <v>0</v>
      </c>
      <c r="AE286" s="302"/>
      <c r="AF286" s="302"/>
      <c r="AG286" s="302"/>
      <c r="AH286" s="302"/>
      <c r="AI286" s="302"/>
      <c r="AJ286" s="302"/>
      <c r="AK286" s="302"/>
      <c r="AL286" s="302"/>
      <c r="AM286" s="302">
        <v>100</v>
      </c>
      <c r="AN286" s="302"/>
      <c r="AO286" s="302"/>
      <c r="AP286" s="302"/>
      <c r="AQ286" s="302"/>
      <c r="AR286" s="302"/>
      <c r="AS286" s="299"/>
      <c r="AT286" s="299">
        <f t="shared" si="105"/>
        <v>0</v>
      </c>
      <c r="AU286" s="303">
        <f t="shared" si="106"/>
        <v>100</v>
      </c>
      <c r="AV286" s="329">
        <f t="shared" si="107"/>
        <v>5388.9000000000015</v>
      </c>
      <c r="AW286" s="297"/>
      <c r="AX286" s="297"/>
      <c r="AY286" s="301"/>
      <c r="AZ286" s="301"/>
      <c r="BA286" s="301"/>
      <c r="BB286" s="330"/>
      <c r="BC286" s="297"/>
      <c r="BD286" s="301"/>
      <c r="BE286" s="300">
        <f t="shared" si="100"/>
        <v>5388.9000000000015</v>
      </c>
      <c r="BF286" s="297">
        <f>VLOOKUP(E286,[6]工资发放表!$D$1:$X$65536,21,0)</f>
        <v>0</v>
      </c>
      <c r="BG286" s="337">
        <f t="shared" si="99"/>
        <v>5388.9000000000015</v>
      </c>
      <c r="BH286" s="300">
        <f>IFERROR(VLOOKUP('12部门提供工资附表主表'!E286,工时对!A:E,5,0),0)</f>
        <v>35.81</v>
      </c>
      <c r="BI286" s="336">
        <f>VLOOKUP(E286,金蝶!D:AC,26,0)</f>
        <v>0</v>
      </c>
      <c r="BJ286" s="281">
        <f>VLOOKUP(E286,金蝶!D:S,16,0)</f>
        <v>5388.9</v>
      </c>
      <c r="BK286" s="281">
        <f t="shared" si="109"/>
        <v>0</v>
      </c>
      <c r="BL286" s="281">
        <f>VLOOKUP(E286,金蝶!D:Z,23,0)</f>
        <v>5388.9</v>
      </c>
      <c r="BM286" s="281">
        <f t="shared" si="110"/>
        <v>0</v>
      </c>
      <c r="BN286" s="281">
        <f>VLOOKUP(E286,金蝶!D:Z,17,0)</f>
        <v>0</v>
      </c>
      <c r="BO286" s="339">
        <f t="shared" si="111"/>
        <v>0</v>
      </c>
      <c r="BP286" s="281">
        <f>VLOOKUP(E286,金蝶!D:Z,18,0)</f>
        <v>0</v>
      </c>
      <c r="BQ286" s="531">
        <f t="shared" si="112"/>
        <v>0</v>
      </c>
      <c r="BR286" s="281">
        <f>VLOOKUP(E286,金蝶!D:Z,19,0)</f>
        <v>0</v>
      </c>
      <c r="BS286" s="340">
        <f t="shared" si="113"/>
        <v>0</v>
      </c>
      <c r="BT286" s="281">
        <f>VLOOKUP(E286,金蝶!D:Z,20,0)</f>
        <v>0</v>
      </c>
      <c r="BU286" s="281">
        <f t="shared" si="114"/>
        <v>0</v>
      </c>
      <c r="BV286" s="281">
        <f>VLOOKUP(E286,金蝶!D:Z,21,0)</f>
        <v>0</v>
      </c>
      <c r="BW286" s="339">
        <f t="shared" si="115"/>
        <v>0</v>
      </c>
      <c r="BX286" s="768">
        <f>IFERROR(VLOOKUP(G286,无加班费!A:B,2,0),0)</f>
        <v>0</v>
      </c>
    </row>
    <row r="287" spans="1:76" hidden="1">
      <c r="A287" s="516" t="s">
        <v>1053</v>
      </c>
      <c r="B287" s="285">
        <f t="shared" si="102"/>
        <v>0</v>
      </c>
      <c r="C287" s="286" t="str">
        <f>VLOOKUP(E287,员工信息4!C:D,2,0)</f>
        <v>梅亮</v>
      </c>
      <c r="D287" s="102" t="str">
        <f t="shared" si="116"/>
        <v>一致</v>
      </c>
      <c r="E287" s="288" t="str">
        <f>INDEX(员工信息4!C:C,MATCH('12部门提供工资附表主表'!I287,员工信息4!F:F,0))</f>
        <v>8994</v>
      </c>
      <c r="F287" s="289" t="str">
        <f>IFERROR(VLOOKUP('12部门提供工资附表主表'!E287,员工信息4!C:G,5,0),"")</f>
        <v>接插件车间</v>
      </c>
      <c r="G287" s="152" t="s">
        <v>3256</v>
      </c>
      <c r="H287" s="288" t="s">
        <v>3257</v>
      </c>
      <c r="I287" s="500" t="str">
        <f t="shared" si="108"/>
        <v>梅亮514</v>
      </c>
      <c r="J287" s="322" t="s">
        <v>757</v>
      </c>
      <c r="K287" s="301"/>
      <c r="L287" s="301"/>
      <c r="M287" s="302">
        <v>34.44</v>
      </c>
      <c r="N287" s="302"/>
      <c r="O287" s="302"/>
      <c r="P287" s="302">
        <v>181.91927990708501</v>
      </c>
      <c r="Q287" s="303">
        <f t="shared" si="98"/>
        <v>6265.3000000000075</v>
      </c>
      <c r="R287" s="302"/>
      <c r="S287" s="316">
        <f t="shared" ref="S287:S348" si="117">Q287+R287</f>
        <v>6265.3000000000075</v>
      </c>
      <c r="T287" s="301"/>
      <c r="U287" s="313">
        <f t="shared" si="103"/>
        <v>0</v>
      </c>
      <c r="V287" s="313"/>
      <c r="W287" s="301"/>
      <c r="X287" s="301"/>
      <c r="Y287" s="314">
        <f t="shared" si="101"/>
        <v>6265.3000000000075</v>
      </c>
      <c r="Z287" s="314"/>
      <c r="AA287" s="301"/>
      <c r="AB287" s="301"/>
      <c r="AC287" s="325">
        <f t="shared" si="104"/>
        <v>0</v>
      </c>
      <c r="AD287" s="302">
        <v>0</v>
      </c>
      <c r="AE287" s="302"/>
      <c r="AF287" s="302"/>
      <c r="AG287" s="302"/>
      <c r="AH287" s="302"/>
      <c r="AI287" s="302"/>
      <c r="AJ287" s="302"/>
      <c r="AK287" s="302"/>
      <c r="AL287" s="302"/>
      <c r="AM287" s="302">
        <v>0</v>
      </c>
      <c r="AN287" s="302"/>
      <c r="AO287" s="302"/>
      <c r="AP287" s="302"/>
      <c r="AQ287" s="302"/>
      <c r="AR287" s="302"/>
      <c r="AS287" s="299"/>
      <c r="AT287" s="299">
        <f t="shared" si="105"/>
        <v>0</v>
      </c>
      <c r="AU287" s="303">
        <f t="shared" si="106"/>
        <v>0</v>
      </c>
      <c r="AV287" s="329">
        <f t="shared" si="107"/>
        <v>6265.3000000000075</v>
      </c>
      <c r="AW287" s="297"/>
      <c r="AX287" s="297"/>
      <c r="AY287" s="301"/>
      <c r="AZ287" s="301"/>
      <c r="BA287" s="301"/>
      <c r="BB287" s="330"/>
      <c r="BC287" s="297"/>
      <c r="BD287" s="301"/>
      <c r="BE287" s="300">
        <f t="shared" si="100"/>
        <v>6265.3000000000075</v>
      </c>
      <c r="BF287" s="297">
        <f>VLOOKUP(E287,[6]工资发放表!$D$1:$X$65536,21,0)</f>
        <v>0</v>
      </c>
      <c r="BG287" s="337">
        <f t="shared" si="99"/>
        <v>6265.3000000000075</v>
      </c>
      <c r="BH287" s="300">
        <f>IFERROR(VLOOKUP('12部门提供工资附表主表'!E287,工时对!A:E,5,0),0)</f>
        <v>34.44</v>
      </c>
      <c r="BI287" s="336">
        <f>VLOOKUP(E287,金蝶!D:AC,26,0)</f>
        <v>7.2759576141834259E-12</v>
      </c>
      <c r="BJ287" s="281">
        <f>VLOOKUP(E287,金蝶!D:S,16,0)</f>
        <v>6265.3</v>
      </c>
      <c r="BK287" s="281">
        <f t="shared" si="109"/>
        <v>7.2759576141834259E-12</v>
      </c>
      <c r="BL287" s="281">
        <f>VLOOKUP(E287,金蝶!D:Z,23,0)</f>
        <v>6265.3</v>
      </c>
      <c r="BM287" s="281">
        <f t="shared" si="110"/>
        <v>7.2759576141834259E-12</v>
      </c>
      <c r="BN287" s="281">
        <f>VLOOKUP(E287,金蝶!D:Z,17,0)</f>
        <v>0</v>
      </c>
      <c r="BO287" s="339">
        <f t="shared" si="111"/>
        <v>0</v>
      </c>
      <c r="BP287" s="281">
        <f>VLOOKUP(E287,金蝶!D:Z,18,0)</f>
        <v>0</v>
      </c>
      <c r="BQ287" s="531">
        <f t="shared" si="112"/>
        <v>0</v>
      </c>
      <c r="BR287" s="281">
        <f>VLOOKUP(E287,金蝶!D:Z,19,0)</f>
        <v>0</v>
      </c>
      <c r="BS287" s="340">
        <f t="shared" si="113"/>
        <v>0</v>
      </c>
      <c r="BT287" s="281">
        <f>VLOOKUP(E287,金蝶!D:Z,20,0)</f>
        <v>0</v>
      </c>
      <c r="BU287" s="281">
        <f t="shared" si="114"/>
        <v>0</v>
      </c>
      <c r="BV287" s="281">
        <f>VLOOKUP(E287,金蝶!D:Z,21,0)</f>
        <v>0</v>
      </c>
      <c r="BW287" s="339">
        <f t="shared" si="115"/>
        <v>0</v>
      </c>
      <c r="BX287" s="768">
        <f>IFERROR(VLOOKUP(G287,无加班费!A:B,2,0),0)</f>
        <v>0</v>
      </c>
    </row>
    <row r="288" spans="1:76" hidden="1">
      <c r="A288" s="516" t="s">
        <v>2385</v>
      </c>
      <c r="B288" s="285">
        <f t="shared" si="102"/>
        <v>0</v>
      </c>
      <c r="C288" s="286" t="str">
        <f>VLOOKUP(E288,员工信息4!C:D,2,0)</f>
        <v>罗贵</v>
      </c>
      <c r="D288" s="102" t="str">
        <f t="shared" si="116"/>
        <v>一致</v>
      </c>
      <c r="E288" s="288" t="str">
        <f>INDEX(员工信息4!C:C,MATCH('12部门提供工资附表主表'!I288,员工信息4!F:F,0))</f>
        <v>3254</v>
      </c>
      <c r="F288" s="289" t="str">
        <f>IFERROR(VLOOKUP('12部门提供工资附表主表'!E288,员工信息4!C:G,5,0),"")</f>
        <v>接插件车间</v>
      </c>
      <c r="G288" s="152" t="s">
        <v>922</v>
      </c>
      <c r="H288" s="288" t="s">
        <v>923</v>
      </c>
      <c r="I288" s="500" t="str">
        <f t="shared" si="108"/>
        <v>罗贵173</v>
      </c>
      <c r="J288" s="322" t="s">
        <v>757</v>
      </c>
      <c r="K288" s="301"/>
      <c r="L288" s="301"/>
      <c r="M288" s="302">
        <v>38.19</v>
      </c>
      <c r="N288" s="302"/>
      <c r="O288" s="302"/>
      <c r="P288" s="302">
        <v>171.88007331762199</v>
      </c>
      <c r="Q288" s="303">
        <f t="shared" si="98"/>
        <v>6564.0999999999831</v>
      </c>
      <c r="R288" s="302"/>
      <c r="S288" s="316">
        <f t="shared" si="117"/>
        <v>6564.0999999999831</v>
      </c>
      <c r="T288" s="301"/>
      <c r="U288" s="313">
        <f t="shared" si="103"/>
        <v>0</v>
      </c>
      <c r="V288" s="313"/>
      <c r="W288" s="301"/>
      <c r="X288" s="301"/>
      <c r="Y288" s="314">
        <f t="shared" si="101"/>
        <v>6564.0999999999831</v>
      </c>
      <c r="Z288" s="314"/>
      <c r="AA288" s="301"/>
      <c r="AB288" s="301"/>
      <c r="AC288" s="325">
        <f t="shared" si="104"/>
        <v>0</v>
      </c>
      <c r="AD288" s="302">
        <v>40</v>
      </c>
      <c r="AE288" s="302"/>
      <c r="AF288" s="302"/>
      <c r="AG288" s="302"/>
      <c r="AH288" s="302"/>
      <c r="AI288" s="302"/>
      <c r="AJ288" s="302"/>
      <c r="AK288" s="302"/>
      <c r="AL288" s="302"/>
      <c r="AM288" s="302">
        <v>200</v>
      </c>
      <c r="AN288" s="302"/>
      <c r="AO288" s="302">
        <v>20</v>
      </c>
      <c r="AP288" s="302">
        <v>10</v>
      </c>
      <c r="AQ288" s="302"/>
      <c r="AR288" s="302"/>
      <c r="AS288" s="299"/>
      <c r="AT288" s="299">
        <f t="shared" si="105"/>
        <v>10</v>
      </c>
      <c r="AU288" s="303">
        <f t="shared" si="106"/>
        <v>260</v>
      </c>
      <c r="AV288" s="329">
        <f t="shared" si="107"/>
        <v>6814.0999999999831</v>
      </c>
      <c r="AW288" s="297"/>
      <c r="AX288" s="297">
        <v>517.5</v>
      </c>
      <c r="AY288" s="301"/>
      <c r="AZ288" s="301"/>
      <c r="BA288" s="301"/>
      <c r="BB288" s="330"/>
      <c r="BC288" s="297">
        <v>10</v>
      </c>
      <c r="BD288" s="301"/>
      <c r="BE288" s="300">
        <f t="shared" si="100"/>
        <v>6296.5999999999831</v>
      </c>
      <c r="BF288" s="297">
        <f>VLOOKUP(E288,[6]工资发放表!$D$1:$X$65536,21,0)</f>
        <v>0</v>
      </c>
      <c r="BG288" s="337">
        <f t="shared" si="99"/>
        <v>6286.5999999999831</v>
      </c>
      <c r="BH288" s="300">
        <f>IFERROR(VLOOKUP('12部门提供工资附表主表'!E288,工时对!A:E,5,0),0)</f>
        <v>38.19</v>
      </c>
      <c r="BI288" s="336">
        <f>VLOOKUP(E288,金蝶!D:AC,26,0)</f>
        <v>-1.7280399333685637E-11</v>
      </c>
      <c r="BJ288" s="281">
        <f>VLOOKUP(E288,金蝶!D:S,16,0)</f>
        <v>6814.1</v>
      </c>
      <c r="BK288" s="281">
        <f t="shared" si="109"/>
        <v>-1.7280399333685637E-11</v>
      </c>
      <c r="BL288" s="281">
        <f>VLOOKUP(E288,金蝶!D:Z,23,0)</f>
        <v>6286.6</v>
      </c>
      <c r="BM288" s="281">
        <f t="shared" si="110"/>
        <v>-1.7280399333685637E-11</v>
      </c>
      <c r="BN288" s="281">
        <f>VLOOKUP(E288,金蝶!D:Z,17,0)</f>
        <v>0</v>
      </c>
      <c r="BO288" s="339">
        <f t="shared" si="111"/>
        <v>0</v>
      </c>
      <c r="BP288" s="281">
        <f>VLOOKUP(E288,金蝶!D:Z,18,0)</f>
        <v>517.5</v>
      </c>
      <c r="BQ288" s="531">
        <f t="shared" si="112"/>
        <v>0</v>
      </c>
      <c r="BR288" s="281">
        <f>VLOOKUP(E288,金蝶!D:Z,19,0)</f>
        <v>0</v>
      </c>
      <c r="BS288" s="340">
        <f t="shared" si="113"/>
        <v>0</v>
      </c>
      <c r="BT288" s="281">
        <f>VLOOKUP(E288,金蝶!D:Z,20,0)</f>
        <v>10</v>
      </c>
      <c r="BU288" s="281">
        <f t="shared" si="114"/>
        <v>0</v>
      </c>
      <c r="BV288" s="281">
        <f>VLOOKUP(E288,金蝶!D:Z,21,0)</f>
        <v>0</v>
      </c>
      <c r="BW288" s="339">
        <f t="shared" si="115"/>
        <v>0</v>
      </c>
      <c r="BX288" s="768">
        <f>IFERROR(VLOOKUP(G288,无加班费!A:B,2,0),0)</f>
        <v>0</v>
      </c>
    </row>
    <row r="289" spans="1:76" hidden="1">
      <c r="A289" s="516" t="s">
        <v>434</v>
      </c>
      <c r="B289" s="285">
        <f t="shared" si="102"/>
        <v>0</v>
      </c>
      <c r="C289" s="286" t="str">
        <f>VLOOKUP(E289,员工信息4!C:D,2,0)</f>
        <v>赵治功</v>
      </c>
      <c r="D289" s="102" t="str">
        <f t="shared" si="116"/>
        <v>一致</v>
      </c>
      <c r="E289" s="288" t="str">
        <f>INDEX(员工信息4!C:C,MATCH('12部门提供工资附表主表'!I289,员工信息4!F:F,0))</f>
        <v>4227</v>
      </c>
      <c r="F289" s="289" t="str">
        <f>IFERROR(VLOOKUP('12部门提供工资附表主表'!E289,员工信息4!C:G,5,0),"")</f>
        <v>开线车间</v>
      </c>
      <c r="G289" s="152" t="s">
        <v>732</v>
      </c>
      <c r="H289" s="288" t="s">
        <v>733</v>
      </c>
      <c r="I289" s="500" t="str">
        <f t="shared" si="108"/>
        <v>赵治功302</v>
      </c>
      <c r="J289" s="322" t="s">
        <v>757</v>
      </c>
      <c r="K289" s="301"/>
      <c r="L289" s="301"/>
      <c r="M289" s="302">
        <v>13.13</v>
      </c>
      <c r="N289" s="302"/>
      <c r="O289" s="302"/>
      <c r="P289" s="302">
        <v>57.4105102817974</v>
      </c>
      <c r="Q289" s="303">
        <f t="shared" si="98"/>
        <v>753.8</v>
      </c>
      <c r="R289" s="302"/>
      <c r="S289" s="316">
        <f t="shared" si="117"/>
        <v>753.8</v>
      </c>
      <c r="T289" s="301"/>
      <c r="U289" s="313">
        <f t="shared" si="103"/>
        <v>0</v>
      </c>
      <c r="V289" s="313"/>
      <c r="W289" s="301"/>
      <c r="X289" s="301"/>
      <c r="Y289" s="314">
        <f t="shared" si="101"/>
        <v>753.8</v>
      </c>
      <c r="Z289" s="314"/>
      <c r="AA289" s="301"/>
      <c r="AB289" s="301"/>
      <c r="AC289" s="325">
        <f t="shared" si="104"/>
        <v>0</v>
      </c>
      <c r="AD289" s="302">
        <v>40</v>
      </c>
      <c r="AE289" s="302"/>
      <c r="AF289" s="302"/>
      <c r="AG289" s="302"/>
      <c r="AH289" s="302"/>
      <c r="AI289" s="302"/>
      <c r="AJ289" s="302"/>
      <c r="AK289" s="302"/>
      <c r="AL289" s="302"/>
      <c r="AM289" s="302">
        <v>0</v>
      </c>
      <c r="AN289" s="302"/>
      <c r="AO289" s="302"/>
      <c r="AP289" s="302">
        <v>95</v>
      </c>
      <c r="AQ289" s="302"/>
      <c r="AR289" s="302"/>
      <c r="AS289" s="299"/>
      <c r="AT289" s="299">
        <f t="shared" si="105"/>
        <v>95</v>
      </c>
      <c r="AU289" s="303">
        <f t="shared" si="106"/>
        <v>40</v>
      </c>
      <c r="AV289" s="329">
        <f t="shared" si="107"/>
        <v>698.8</v>
      </c>
      <c r="AW289" s="297"/>
      <c r="AX289" s="297">
        <v>517.5</v>
      </c>
      <c r="AY289" s="301"/>
      <c r="AZ289" s="301"/>
      <c r="BA289" s="301"/>
      <c r="BB289" s="330"/>
      <c r="BC289" s="297"/>
      <c r="BD289" s="301"/>
      <c r="BE289" s="300">
        <f t="shared" si="100"/>
        <v>181.29999999999995</v>
      </c>
      <c r="BF289" s="297">
        <f>VLOOKUP(E289,[6]工资发放表!$D$1:$X$65536,21,0)</f>
        <v>0</v>
      </c>
      <c r="BG289" s="337">
        <f t="shared" si="99"/>
        <v>181.29999999999995</v>
      </c>
      <c r="BH289" s="300">
        <f>IFERROR(VLOOKUP('12部门提供工资附表主表'!E289,工时对!A:E,5,0),0)</f>
        <v>13.13</v>
      </c>
      <c r="BI289" s="336">
        <f>VLOOKUP(E289,金蝶!D:AC,26,0)</f>
        <v>0</v>
      </c>
      <c r="BJ289" s="281">
        <f>VLOOKUP(E289,金蝶!D:S,16,0)</f>
        <v>698.8</v>
      </c>
      <c r="BK289" s="281">
        <f t="shared" si="109"/>
        <v>0</v>
      </c>
      <c r="BL289" s="281">
        <f>VLOOKUP(E289,金蝶!D:Z,23,0)</f>
        <v>181.3</v>
      </c>
      <c r="BM289" s="281">
        <f t="shared" si="110"/>
        <v>0</v>
      </c>
      <c r="BN289" s="281">
        <f>VLOOKUP(E289,金蝶!D:Z,17,0)</f>
        <v>0</v>
      </c>
      <c r="BO289" s="339">
        <f t="shared" si="111"/>
        <v>0</v>
      </c>
      <c r="BP289" s="281">
        <f>VLOOKUP(E289,金蝶!D:Z,18,0)</f>
        <v>517.5</v>
      </c>
      <c r="BQ289" s="531">
        <f t="shared" si="112"/>
        <v>0</v>
      </c>
      <c r="BR289" s="281">
        <f>VLOOKUP(E289,金蝶!D:Z,19,0)</f>
        <v>0</v>
      </c>
      <c r="BS289" s="340">
        <f t="shared" si="113"/>
        <v>0</v>
      </c>
      <c r="BT289" s="281">
        <f>VLOOKUP(E289,金蝶!D:Z,20,0)</f>
        <v>0</v>
      </c>
      <c r="BU289" s="281">
        <f t="shared" si="114"/>
        <v>0</v>
      </c>
      <c r="BV289" s="281">
        <f>VLOOKUP(E289,金蝶!D:Z,21,0)</f>
        <v>0</v>
      </c>
      <c r="BW289" s="339">
        <f t="shared" si="115"/>
        <v>0</v>
      </c>
      <c r="BX289" s="768">
        <f>IFERROR(VLOOKUP(G289,无加班费!A:B,2,0),0)</f>
        <v>0</v>
      </c>
    </row>
    <row r="290" spans="1:76" hidden="1">
      <c r="A290" s="516" t="s">
        <v>2612</v>
      </c>
      <c r="B290" s="285">
        <f t="shared" si="102"/>
        <v>0</v>
      </c>
      <c r="C290" s="286" t="str">
        <f>VLOOKUP(E290,员工信息4!C:D,2,0)</f>
        <v>樊华灵</v>
      </c>
      <c r="D290" s="102" t="str">
        <f t="shared" si="116"/>
        <v>一致</v>
      </c>
      <c r="E290" s="288" t="str">
        <f>INDEX(员工信息4!C:C,MATCH('12部门提供工资附表主表'!I290,员工信息4!F:F,0))</f>
        <v>7018</v>
      </c>
      <c r="F290" s="289" t="str">
        <f>IFERROR(VLOOKUP('12部门提供工资附表主表'!E290,员工信息4!C:G,5,0),"")</f>
        <v>拉丝车间</v>
      </c>
      <c r="G290" s="152" t="s">
        <v>1149</v>
      </c>
      <c r="H290" s="288" t="s">
        <v>1150</v>
      </c>
      <c r="I290" s="500" t="str">
        <f t="shared" si="108"/>
        <v>樊华灵140</v>
      </c>
      <c r="J290" s="322" t="s">
        <v>757</v>
      </c>
      <c r="K290" s="301"/>
      <c r="L290" s="301"/>
      <c r="M290" s="302">
        <v>41.81</v>
      </c>
      <c r="N290" s="302"/>
      <c r="O290" s="302"/>
      <c r="P290" s="302">
        <v>181.289165271466</v>
      </c>
      <c r="Q290" s="303">
        <f t="shared" si="98"/>
        <v>7579.6999999999944</v>
      </c>
      <c r="R290" s="302"/>
      <c r="S290" s="316">
        <f t="shared" si="117"/>
        <v>7579.6999999999944</v>
      </c>
      <c r="T290" s="346"/>
      <c r="U290" s="313">
        <f t="shared" si="103"/>
        <v>0</v>
      </c>
      <c r="V290" s="313"/>
      <c r="W290" s="301"/>
      <c r="X290" s="301"/>
      <c r="Y290" s="314">
        <f t="shared" si="101"/>
        <v>7579.6999999999944</v>
      </c>
      <c r="Z290" s="314"/>
      <c r="AA290" s="301"/>
      <c r="AB290" s="301"/>
      <c r="AC290" s="325">
        <f t="shared" si="104"/>
        <v>0</v>
      </c>
      <c r="AD290" s="302">
        <v>60</v>
      </c>
      <c r="AE290" s="302"/>
      <c r="AF290" s="302"/>
      <c r="AG290" s="302"/>
      <c r="AH290" s="302"/>
      <c r="AI290" s="302"/>
      <c r="AJ290" s="302"/>
      <c r="AK290" s="302"/>
      <c r="AL290" s="302"/>
      <c r="AM290" s="302">
        <v>200</v>
      </c>
      <c r="AN290" s="302"/>
      <c r="AO290" s="302"/>
      <c r="AP290" s="302"/>
      <c r="AQ290" s="302"/>
      <c r="AR290" s="302"/>
      <c r="AS290" s="299"/>
      <c r="AT290" s="299">
        <f t="shared" si="105"/>
        <v>0</v>
      </c>
      <c r="AU290" s="303">
        <f t="shared" si="106"/>
        <v>260</v>
      </c>
      <c r="AV290" s="329">
        <f t="shared" si="107"/>
        <v>7839.6999999999944</v>
      </c>
      <c r="AW290" s="297"/>
      <c r="AX290" s="297">
        <v>517.5</v>
      </c>
      <c r="AY290" s="301"/>
      <c r="AZ290" s="301"/>
      <c r="BA290" s="301"/>
      <c r="BB290" s="330"/>
      <c r="BC290" s="297"/>
      <c r="BD290" s="301"/>
      <c r="BE290" s="300">
        <f t="shared" si="100"/>
        <v>7322.1999999999944</v>
      </c>
      <c r="BF290" s="297">
        <f>VLOOKUP(E290,[6]工资发放表!$D$1:$X$65536,21,0)</f>
        <v>43.24</v>
      </c>
      <c r="BG290" s="337">
        <f t="shared" si="99"/>
        <v>7278.9599999999946</v>
      </c>
      <c r="BH290" s="300">
        <f>IFERROR(VLOOKUP('12部门提供工资附表主表'!E290,工时对!A:E,5,0),0)</f>
        <v>41.81</v>
      </c>
      <c r="BI290" s="336">
        <f>VLOOKUP(E290,金蝶!D:AC,26,0)</f>
        <v>0</v>
      </c>
      <c r="BJ290" s="281">
        <f>VLOOKUP(E290,金蝶!D:S,16,0)</f>
        <v>7839.7</v>
      </c>
      <c r="BK290" s="281">
        <f t="shared" si="109"/>
        <v>0</v>
      </c>
      <c r="BL290" s="281">
        <f>VLOOKUP(E290,金蝶!D:Z,23,0)</f>
        <v>7278.96</v>
      </c>
      <c r="BM290" s="281">
        <f t="shared" si="110"/>
        <v>0</v>
      </c>
      <c r="BN290" s="281">
        <f>VLOOKUP(E290,金蝶!D:Z,17,0)</f>
        <v>0</v>
      </c>
      <c r="BO290" s="339">
        <f t="shared" si="111"/>
        <v>0</v>
      </c>
      <c r="BP290" s="281">
        <f>VLOOKUP(E290,金蝶!D:Z,18,0)</f>
        <v>517.5</v>
      </c>
      <c r="BQ290" s="531">
        <f t="shared" si="112"/>
        <v>0</v>
      </c>
      <c r="BR290" s="281">
        <f>VLOOKUP(E290,金蝶!D:Z,19,0)</f>
        <v>0</v>
      </c>
      <c r="BS290" s="340">
        <f t="shared" si="113"/>
        <v>0</v>
      </c>
      <c r="BT290" s="281">
        <f>VLOOKUP(E290,金蝶!D:Z,20,0)</f>
        <v>0</v>
      </c>
      <c r="BU290" s="281">
        <f t="shared" si="114"/>
        <v>0</v>
      </c>
      <c r="BV290" s="281">
        <f>VLOOKUP(E290,金蝶!D:Z,21,0)</f>
        <v>43.24</v>
      </c>
      <c r="BW290" s="339">
        <f t="shared" si="115"/>
        <v>0</v>
      </c>
      <c r="BX290" s="768">
        <f>IFERROR(VLOOKUP(G290,无加班费!A:B,2,0),0)</f>
        <v>0</v>
      </c>
    </row>
    <row r="291" spans="1:76" hidden="1">
      <c r="A291" s="516" t="s">
        <v>3520</v>
      </c>
      <c r="B291" s="285">
        <f t="shared" si="102"/>
        <v>0</v>
      </c>
      <c r="C291" s="286" t="str">
        <f>VLOOKUP(E291,员工信息4!C:D,2,0)</f>
        <v>迟运海</v>
      </c>
      <c r="D291" s="102" t="str">
        <f t="shared" si="116"/>
        <v>一致</v>
      </c>
      <c r="E291" s="288" t="str">
        <f>INDEX(员工信息4!C:C,MATCH('12部门提供工资附表主表'!I291,员工信息4!F:F,0))</f>
        <v>6219</v>
      </c>
      <c r="F291" s="289" t="str">
        <f>IFERROR(VLOOKUP('12部门提供工资附表主表'!E291,员工信息4!C:G,5,0),"")</f>
        <v>接插件车间</v>
      </c>
      <c r="G291" s="152" t="s">
        <v>1087</v>
      </c>
      <c r="H291" s="288" t="s">
        <v>1088</v>
      </c>
      <c r="I291" s="500" t="str">
        <f t="shared" si="108"/>
        <v>迟运海463</v>
      </c>
      <c r="J291" s="322" t="s">
        <v>757</v>
      </c>
      <c r="K291" s="301"/>
      <c r="L291" s="301"/>
      <c r="M291" s="302">
        <v>42.56</v>
      </c>
      <c r="N291" s="302"/>
      <c r="O291" s="302"/>
      <c r="P291" s="302">
        <v>190.09868421052599</v>
      </c>
      <c r="Q291" s="303">
        <f t="shared" ref="Q291:Q354" si="118">IF(O291&gt;0,O291,M291*P291)</f>
        <v>8090.5999999999867</v>
      </c>
      <c r="R291" s="302"/>
      <c r="S291" s="316">
        <f t="shared" si="117"/>
        <v>8090.5999999999867</v>
      </c>
      <c r="T291" s="346"/>
      <c r="U291" s="313">
        <f t="shared" si="103"/>
        <v>0</v>
      </c>
      <c r="V291" s="313"/>
      <c r="W291" s="301"/>
      <c r="X291" s="301"/>
      <c r="Y291" s="314">
        <f t="shared" si="101"/>
        <v>8090.5999999999867</v>
      </c>
      <c r="Z291" s="314"/>
      <c r="AA291" s="301"/>
      <c r="AB291" s="301"/>
      <c r="AC291" s="325">
        <f t="shared" si="104"/>
        <v>0</v>
      </c>
      <c r="AD291" s="302">
        <v>40</v>
      </c>
      <c r="AE291" s="302"/>
      <c r="AF291" s="302"/>
      <c r="AG291" s="302"/>
      <c r="AH291" s="302"/>
      <c r="AI291" s="302"/>
      <c r="AJ291" s="302"/>
      <c r="AK291" s="302"/>
      <c r="AL291" s="302"/>
      <c r="AM291" s="302">
        <v>200</v>
      </c>
      <c r="AN291" s="302"/>
      <c r="AO291" s="302"/>
      <c r="AP291" s="302">
        <v>2</v>
      </c>
      <c r="AQ291" s="302"/>
      <c r="AR291" s="302"/>
      <c r="AS291" s="299"/>
      <c r="AT291" s="299">
        <f t="shared" si="105"/>
        <v>2</v>
      </c>
      <c r="AU291" s="303">
        <f t="shared" si="106"/>
        <v>240</v>
      </c>
      <c r="AV291" s="329">
        <f t="shared" si="107"/>
        <v>8328.5999999999876</v>
      </c>
      <c r="AW291" s="297"/>
      <c r="AX291" s="297">
        <v>517.5</v>
      </c>
      <c r="AY291" s="301"/>
      <c r="AZ291" s="301"/>
      <c r="BA291" s="301"/>
      <c r="BB291" s="330"/>
      <c r="BC291" s="297"/>
      <c r="BD291" s="301"/>
      <c r="BE291" s="300">
        <f t="shared" si="100"/>
        <v>7811.0999999999876</v>
      </c>
      <c r="BF291" s="297">
        <f>VLOOKUP(E291,[6]工资发放表!$D$1:$X$65536,21,0)</f>
        <v>62.42</v>
      </c>
      <c r="BG291" s="337">
        <f t="shared" si="99"/>
        <v>7748.6799999999876</v>
      </c>
      <c r="BH291" s="300">
        <f>IFERROR(VLOOKUP('12部门提供工资附表主表'!E291,工时对!A:E,5,0),0)</f>
        <v>42.56</v>
      </c>
      <c r="BI291" s="336">
        <f>VLOOKUP(E291,金蝶!D:AC,26,0)</f>
        <v>0</v>
      </c>
      <c r="BJ291" s="281">
        <f>VLOOKUP(E291,金蝶!D:S,16,0)</f>
        <v>8328.6</v>
      </c>
      <c r="BK291" s="281">
        <f t="shared" si="109"/>
        <v>0</v>
      </c>
      <c r="BL291" s="281">
        <f>VLOOKUP(E291,金蝶!D:Z,23,0)</f>
        <v>7748.68</v>
      </c>
      <c r="BM291" s="281">
        <f t="shared" si="110"/>
        <v>-1.2732925824820995E-11</v>
      </c>
      <c r="BN291" s="281">
        <f>VLOOKUP(E291,金蝶!D:Z,17,0)</f>
        <v>0</v>
      </c>
      <c r="BO291" s="339">
        <f t="shared" si="111"/>
        <v>0</v>
      </c>
      <c r="BP291" s="281">
        <f>VLOOKUP(E291,金蝶!D:Z,18,0)</f>
        <v>517.5</v>
      </c>
      <c r="BQ291" s="531">
        <f t="shared" si="112"/>
        <v>0</v>
      </c>
      <c r="BR291" s="281">
        <f>VLOOKUP(E291,金蝶!D:Z,19,0)</f>
        <v>0</v>
      </c>
      <c r="BS291" s="340">
        <f t="shared" si="113"/>
        <v>0</v>
      </c>
      <c r="BT291" s="281">
        <f>VLOOKUP(E291,金蝶!D:Z,20,0)</f>
        <v>0</v>
      </c>
      <c r="BU291" s="281">
        <f t="shared" si="114"/>
        <v>0</v>
      </c>
      <c r="BV291" s="281">
        <f>VLOOKUP(E291,金蝶!D:Z,21,0)</f>
        <v>62.42</v>
      </c>
      <c r="BW291" s="339">
        <f t="shared" si="115"/>
        <v>0</v>
      </c>
      <c r="BX291" s="768">
        <f>IFERROR(VLOOKUP(G291,无加班费!A:B,2,0),0)</f>
        <v>0</v>
      </c>
    </row>
    <row r="292" spans="1:76" hidden="1">
      <c r="A292" s="516" t="s">
        <v>3525</v>
      </c>
      <c r="B292" s="285">
        <f t="shared" si="102"/>
        <v>0</v>
      </c>
      <c r="C292" s="286" t="str">
        <f>VLOOKUP(E292,员工信息4!C:D,2,0)</f>
        <v>孙先琴</v>
      </c>
      <c r="D292" s="102" t="str">
        <f t="shared" si="116"/>
        <v>一致</v>
      </c>
      <c r="E292" s="288" t="str">
        <f>INDEX(员工信息4!C:C,MATCH('12部门提供工资附表主表'!I292,员工信息4!F:F,0))</f>
        <v>8702</v>
      </c>
      <c r="F292" s="289" t="str">
        <f>IFERROR(VLOOKUP('12部门提供工资附表主表'!E292,员工信息4!C:G,5,0),"")</f>
        <v>接插件车间</v>
      </c>
      <c r="G292" s="152" t="s">
        <v>2541</v>
      </c>
      <c r="H292" s="288" t="s">
        <v>2542</v>
      </c>
      <c r="I292" s="500" t="str">
        <f t="shared" si="108"/>
        <v>孙先琴388</v>
      </c>
      <c r="J292" s="322" t="s">
        <v>757</v>
      </c>
      <c r="K292" s="301"/>
      <c r="L292" s="301"/>
      <c r="M292" s="302">
        <v>41.13</v>
      </c>
      <c r="N292" s="302"/>
      <c r="O292" s="302"/>
      <c r="P292" s="302">
        <v>181.60223681011399</v>
      </c>
      <c r="Q292" s="303">
        <f t="shared" si="118"/>
        <v>7469.2999999999893</v>
      </c>
      <c r="R292" s="302"/>
      <c r="S292" s="316">
        <f t="shared" si="117"/>
        <v>7469.2999999999893</v>
      </c>
      <c r="T292" s="346"/>
      <c r="U292" s="313">
        <f t="shared" si="103"/>
        <v>0</v>
      </c>
      <c r="V292" s="313"/>
      <c r="W292" s="301"/>
      <c r="X292" s="301"/>
      <c r="Y292" s="314">
        <f t="shared" si="101"/>
        <v>7469.2999999999893</v>
      </c>
      <c r="Z292" s="314"/>
      <c r="AA292" s="301"/>
      <c r="AB292" s="301"/>
      <c r="AC292" s="325">
        <f t="shared" si="104"/>
        <v>0</v>
      </c>
      <c r="AD292" s="302">
        <v>0</v>
      </c>
      <c r="AE292" s="302"/>
      <c r="AF292" s="302"/>
      <c r="AG292" s="302"/>
      <c r="AH292" s="302"/>
      <c r="AI292" s="302"/>
      <c r="AJ292" s="302"/>
      <c r="AK292" s="302"/>
      <c r="AL292" s="302"/>
      <c r="AM292" s="302">
        <v>200</v>
      </c>
      <c r="AN292" s="302"/>
      <c r="AO292" s="302"/>
      <c r="AP292" s="302">
        <v>2</v>
      </c>
      <c r="AQ292" s="302"/>
      <c r="AR292" s="302"/>
      <c r="AS292" s="299"/>
      <c r="AT292" s="299">
        <f t="shared" si="105"/>
        <v>2</v>
      </c>
      <c r="AU292" s="303">
        <f t="shared" si="106"/>
        <v>200</v>
      </c>
      <c r="AV292" s="329">
        <f t="shared" si="107"/>
        <v>7667.2999999999893</v>
      </c>
      <c r="AW292" s="297"/>
      <c r="AX292" s="297">
        <v>517.5</v>
      </c>
      <c r="AY292" s="301"/>
      <c r="AZ292" s="301"/>
      <c r="BA292" s="301"/>
      <c r="BB292" s="330"/>
      <c r="BC292" s="297"/>
      <c r="BD292" s="301"/>
      <c r="BE292" s="300">
        <f t="shared" si="100"/>
        <v>7149.7999999999893</v>
      </c>
      <c r="BF292" s="297">
        <f>VLOOKUP(E292,[6]工资发放表!$D$1:$X$65536,21,0)</f>
        <v>0</v>
      </c>
      <c r="BG292" s="337">
        <f t="shared" si="99"/>
        <v>7149.7999999999893</v>
      </c>
      <c r="BH292" s="300">
        <f>IFERROR(VLOOKUP('12部门提供工资附表主表'!E292,工时对!A:E,5,0),0)</f>
        <v>41.13</v>
      </c>
      <c r="BI292" s="336">
        <f>VLOOKUP(E292,金蝶!D:AC,26,0)</f>
        <v>-1.0913936421275139E-11</v>
      </c>
      <c r="BJ292" s="281">
        <f>VLOOKUP(E292,金蝶!D:S,16,0)</f>
        <v>7667.3</v>
      </c>
      <c r="BK292" s="281">
        <f t="shared" si="109"/>
        <v>-1.0913936421275139E-11</v>
      </c>
      <c r="BL292" s="281">
        <f>VLOOKUP(E292,金蝶!D:Z,23,0)</f>
        <v>7149.8</v>
      </c>
      <c r="BM292" s="281">
        <f t="shared" si="110"/>
        <v>-1.0913936421275139E-11</v>
      </c>
      <c r="BN292" s="281">
        <f>VLOOKUP(E292,金蝶!D:Z,17,0)</f>
        <v>0</v>
      </c>
      <c r="BO292" s="339">
        <f t="shared" si="111"/>
        <v>0</v>
      </c>
      <c r="BP292" s="281">
        <f>VLOOKUP(E292,金蝶!D:Z,18,0)</f>
        <v>517.5</v>
      </c>
      <c r="BQ292" s="531">
        <f t="shared" si="112"/>
        <v>0</v>
      </c>
      <c r="BR292" s="281">
        <f>VLOOKUP(E292,金蝶!D:Z,19,0)</f>
        <v>0</v>
      </c>
      <c r="BS292" s="340">
        <f t="shared" si="113"/>
        <v>0</v>
      </c>
      <c r="BT292" s="281">
        <f>VLOOKUP(E292,金蝶!D:Z,20,0)</f>
        <v>0</v>
      </c>
      <c r="BU292" s="281">
        <f t="shared" si="114"/>
        <v>0</v>
      </c>
      <c r="BV292" s="281">
        <f>VLOOKUP(E292,金蝶!D:Z,21,0)</f>
        <v>0</v>
      </c>
      <c r="BW292" s="339">
        <f t="shared" si="115"/>
        <v>0</v>
      </c>
      <c r="BX292" s="768">
        <f>IFERROR(VLOOKUP(G292,无加班费!A:B,2,0),0)</f>
        <v>0</v>
      </c>
    </row>
    <row r="293" spans="1:76" hidden="1">
      <c r="A293" s="516" t="s">
        <v>2092</v>
      </c>
      <c r="B293" s="285">
        <f t="shared" si="102"/>
        <v>0</v>
      </c>
      <c r="C293" s="286" t="str">
        <f>VLOOKUP(E293,员工信息4!C:D,2,0)</f>
        <v>陈丽娜</v>
      </c>
      <c r="D293" s="102" t="str">
        <f t="shared" si="116"/>
        <v>一致</v>
      </c>
      <c r="E293" s="288" t="str">
        <f>INDEX(员工信息4!C:C,MATCH('12部门提供工资附表主表'!I293,员工信息4!F:F,0))</f>
        <v>8633</v>
      </c>
      <c r="F293" s="289" t="str">
        <f>IFERROR(VLOOKUP('12部门提供工资附表主表'!E293,员工信息4!C:G,5,0),"")</f>
        <v>接插件车间</v>
      </c>
      <c r="G293" s="152" t="s">
        <v>2441</v>
      </c>
      <c r="H293" s="288" t="s">
        <v>2442</v>
      </c>
      <c r="I293" s="500" t="str">
        <f t="shared" si="108"/>
        <v>陈丽娜196</v>
      </c>
      <c r="J293" s="322" t="s">
        <v>757</v>
      </c>
      <c r="K293" s="301"/>
      <c r="L293" s="301"/>
      <c r="M293" s="302">
        <v>39.31</v>
      </c>
      <c r="N293" s="302"/>
      <c r="O293" s="302"/>
      <c r="P293" s="302">
        <v>133.84126176545399</v>
      </c>
      <c r="Q293" s="303">
        <f t="shared" si="118"/>
        <v>5261.2999999999965</v>
      </c>
      <c r="R293" s="302"/>
      <c r="S293" s="316">
        <f t="shared" si="117"/>
        <v>5261.2999999999965</v>
      </c>
      <c r="T293" s="346"/>
      <c r="U293" s="313">
        <f t="shared" si="103"/>
        <v>0</v>
      </c>
      <c r="V293" s="313"/>
      <c r="W293" s="301"/>
      <c r="X293" s="301"/>
      <c r="Y293" s="314">
        <f t="shared" si="101"/>
        <v>5261.2999999999965</v>
      </c>
      <c r="Z293" s="314"/>
      <c r="AA293" s="301"/>
      <c r="AB293" s="301"/>
      <c r="AC293" s="325">
        <f t="shared" si="104"/>
        <v>0</v>
      </c>
      <c r="AD293" s="302">
        <v>20</v>
      </c>
      <c r="AE293" s="302"/>
      <c r="AF293" s="302"/>
      <c r="AG293" s="302"/>
      <c r="AH293" s="302"/>
      <c r="AI293" s="302"/>
      <c r="AJ293" s="302"/>
      <c r="AK293" s="302"/>
      <c r="AL293" s="302"/>
      <c r="AM293" s="302">
        <v>200</v>
      </c>
      <c r="AN293" s="302"/>
      <c r="AO293" s="302"/>
      <c r="AP293" s="302">
        <v>28</v>
      </c>
      <c r="AQ293" s="302"/>
      <c r="AR293" s="302"/>
      <c r="AS293" s="299"/>
      <c r="AT293" s="299">
        <f t="shared" si="105"/>
        <v>28</v>
      </c>
      <c r="AU293" s="303">
        <f t="shared" si="106"/>
        <v>220</v>
      </c>
      <c r="AV293" s="329">
        <f t="shared" si="107"/>
        <v>5453.2999999999965</v>
      </c>
      <c r="AW293" s="297"/>
      <c r="AX293" s="297">
        <v>517.5</v>
      </c>
      <c r="AY293" s="301"/>
      <c r="AZ293" s="301"/>
      <c r="BA293" s="301"/>
      <c r="BB293" s="330"/>
      <c r="BC293" s="297"/>
      <c r="BD293" s="301"/>
      <c r="BE293" s="300">
        <f t="shared" si="100"/>
        <v>4935.7999999999965</v>
      </c>
      <c r="BF293" s="297">
        <f>VLOOKUP(E293,[6]工资发放表!$D$1:$X$65536,21,0)</f>
        <v>0</v>
      </c>
      <c r="BG293" s="337">
        <f t="shared" ref="BG293:BG354" si="119">BE293-BF293+AW293-BC293</f>
        <v>4935.7999999999965</v>
      </c>
      <c r="BH293" s="300">
        <f>IFERROR(VLOOKUP('12部门提供工资附表主表'!E293,工时对!A:E,5,0),0)</f>
        <v>39.31</v>
      </c>
      <c r="BI293" s="336">
        <f>VLOOKUP(E293,金蝶!D:AC,26,0)</f>
        <v>0</v>
      </c>
      <c r="BJ293" s="281">
        <f>VLOOKUP(E293,金蝶!D:S,16,0)</f>
        <v>5453.3</v>
      </c>
      <c r="BK293" s="281">
        <f t="shared" si="109"/>
        <v>0</v>
      </c>
      <c r="BL293" s="281">
        <f>VLOOKUP(E293,金蝶!D:Z,23,0)</f>
        <v>4935.8</v>
      </c>
      <c r="BM293" s="281">
        <f t="shared" si="110"/>
        <v>0</v>
      </c>
      <c r="BN293" s="281">
        <f>VLOOKUP(E293,金蝶!D:Z,17,0)</f>
        <v>0</v>
      </c>
      <c r="BO293" s="339">
        <f t="shared" si="111"/>
        <v>0</v>
      </c>
      <c r="BP293" s="281">
        <f>VLOOKUP(E293,金蝶!D:Z,18,0)</f>
        <v>517.5</v>
      </c>
      <c r="BQ293" s="531">
        <f t="shared" si="112"/>
        <v>0</v>
      </c>
      <c r="BR293" s="281">
        <f>VLOOKUP(E293,金蝶!D:Z,19,0)</f>
        <v>0</v>
      </c>
      <c r="BS293" s="340">
        <f t="shared" si="113"/>
        <v>0</v>
      </c>
      <c r="BT293" s="281">
        <f>VLOOKUP(E293,金蝶!D:Z,20,0)</f>
        <v>0</v>
      </c>
      <c r="BU293" s="281">
        <f t="shared" si="114"/>
        <v>0</v>
      </c>
      <c r="BV293" s="281">
        <f>VLOOKUP(E293,金蝶!D:Z,21,0)</f>
        <v>0</v>
      </c>
      <c r="BW293" s="339">
        <f t="shared" si="115"/>
        <v>0</v>
      </c>
      <c r="BX293" s="768">
        <f>IFERROR(VLOOKUP(G293,无加班费!A:B,2,0),0)</f>
        <v>0</v>
      </c>
    </row>
    <row r="294" spans="1:76" hidden="1">
      <c r="A294" s="516" t="s">
        <v>43</v>
      </c>
      <c r="B294" s="285">
        <f t="shared" si="102"/>
        <v>0</v>
      </c>
      <c r="C294" s="286" t="str">
        <f>VLOOKUP(E294,员工信息4!C:D,2,0)</f>
        <v>徐旺旺</v>
      </c>
      <c r="D294" s="102" t="str">
        <f t="shared" si="116"/>
        <v>一致</v>
      </c>
      <c r="E294" s="288" t="str">
        <f>INDEX(员工信息4!C:C,MATCH('12部门提供工资附表主表'!I294,员工信息4!F:F,0))</f>
        <v>8515</v>
      </c>
      <c r="F294" s="289" t="str">
        <f>IFERROR(VLOOKUP('12部门提供工资附表主表'!E294,员工信息4!C:G,5,0),"")</f>
        <v>接插件车间</v>
      </c>
      <c r="G294" s="152" t="s">
        <v>1144</v>
      </c>
      <c r="H294" s="288" t="s">
        <v>1145</v>
      </c>
      <c r="I294" s="500" t="str">
        <f t="shared" si="108"/>
        <v>徐旺旺406</v>
      </c>
      <c r="J294" s="322" t="s">
        <v>757</v>
      </c>
      <c r="K294" s="301"/>
      <c r="L294" s="301"/>
      <c r="M294" s="302">
        <v>42.31</v>
      </c>
      <c r="N294" s="302"/>
      <c r="O294" s="302"/>
      <c r="P294" s="302">
        <v>167.82557315055499</v>
      </c>
      <c r="Q294" s="303">
        <f t="shared" si="118"/>
        <v>7100.6999999999816</v>
      </c>
      <c r="R294" s="302"/>
      <c r="S294" s="316">
        <f t="shared" si="117"/>
        <v>7100.6999999999816</v>
      </c>
      <c r="T294" s="346"/>
      <c r="U294" s="313">
        <f t="shared" si="103"/>
        <v>0</v>
      </c>
      <c r="V294" s="313"/>
      <c r="W294" s="301"/>
      <c r="X294" s="301"/>
      <c r="Y294" s="314">
        <f t="shared" si="101"/>
        <v>7100.6999999999816</v>
      </c>
      <c r="Z294" s="314"/>
      <c r="AA294" s="301"/>
      <c r="AB294" s="301"/>
      <c r="AC294" s="325">
        <f t="shared" si="104"/>
        <v>0</v>
      </c>
      <c r="AD294" s="302">
        <v>20</v>
      </c>
      <c r="AE294" s="302"/>
      <c r="AF294" s="302"/>
      <c r="AG294" s="302"/>
      <c r="AH294" s="302"/>
      <c r="AI294" s="302"/>
      <c r="AJ294" s="302"/>
      <c r="AK294" s="302"/>
      <c r="AL294" s="302"/>
      <c r="AM294" s="302">
        <v>200</v>
      </c>
      <c r="AN294" s="302"/>
      <c r="AO294" s="302"/>
      <c r="AP294" s="302">
        <v>14</v>
      </c>
      <c r="AQ294" s="302"/>
      <c r="AR294" s="302"/>
      <c r="AS294" s="299"/>
      <c r="AT294" s="299">
        <f t="shared" si="105"/>
        <v>14</v>
      </c>
      <c r="AU294" s="303">
        <f t="shared" si="106"/>
        <v>220</v>
      </c>
      <c r="AV294" s="329">
        <f t="shared" si="107"/>
        <v>7306.6999999999816</v>
      </c>
      <c r="AW294" s="297"/>
      <c r="AX294" s="297">
        <v>517.5</v>
      </c>
      <c r="AY294" s="301"/>
      <c r="AZ294" s="301"/>
      <c r="BA294" s="301"/>
      <c r="BB294" s="330"/>
      <c r="BC294" s="297"/>
      <c r="BD294" s="301"/>
      <c r="BE294" s="300">
        <f t="shared" si="100"/>
        <v>6789.1999999999816</v>
      </c>
      <c r="BF294" s="297">
        <f>VLOOKUP(E294,[6]工资发放表!$D$1:$X$65536,21,0)</f>
        <v>0</v>
      </c>
      <c r="BG294" s="337">
        <f t="shared" si="119"/>
        <v>6789.1999999999816</v>
      </c>
      <c r="BH294" s="300">
        <f>IFERROR(VLOOKUP('12部门提供工资附表主表'!E294,工时对!A:E,5,0),0)</f>
        <v>42.31</v>
      </c>
      <c r="BI294" s="336">
        <f>VLOOKUP(E294,金蝶!D:AC,26,0)</f>
        <v>-1.8189894035458565E-11</v>
      </c>
      <c r="BJ294" s="281">
        <f>VLOOKUP(E294,金蝶!D:S,16,0)</f>
        <v>7306.7</v>
      </c>
      <c r="BK294" s="281">
        <f t="shared" si="109"/>
        <v>-1.8189894035458565E-11</v>
      </c>
      <c r="BL294" s="281">
        <f>VLOOKUP(E294,金蝶!D:Z,23,0)</f>
        <v>6789.2</v>
      </c>
      <c r="BM294" s="281">
        <f t="shared" si="110"/>
        <v>-1.8189894035458565E-11</v>
      </c>
      <c r="BN294" s="281">
        <f>VLOOKUP(E294,金蝶!D:Z,17,0)</f>
        <v>0</v>
      </c>
      <c r="BO294" s="339">
        <f t="shared" si="111"/>
        <v>0</v>
      </c>
      <c r="BP294" s="281">
        <f>VLOOKUP(E294,金蝶!D:Z,18,0)</f>
        <v>517.5</v>
      </c>
      <c r="BQ294" s="531">
        <f t="shared" si="112"/>
        <v>0</v>
      </c>
      <c r="BR294" s="281">
        <f>VLOOKUP(E294,金蝶!D:Z,19,0)</f>
        <v>0</v>
      </c>
      <c r="BS294" s="340">
        <f t="shared" si="113"/>
        <v>0</v>
      </c>
      <c r="BT294" s="281">
        <f>VLOOKUP(E294,金蝶!D:Z,20,0)</f>
        <v>0</v>
      </c>
      <c r="BU294" s="281">
        <f t="shared" si="114"/>
        <v>0</v>
      </c>
      <c r="BV294" s="281">
        <f>VLOOKUP(E294,金蝶!D:Z,21,0)</f>
        <v>0</v>
      </c>
      <c r="BW294" s="339">
        <f t="shared" si="115"/>
        <v>0</v>
      </c>
      <c r="BX294" s="768">
        <f>IFERROR(VLOOKUP(G294,无加班费!A:B,2,0),0)</f>
        <v>0</v>
      </c>
    </row>
    <row r="295" spans="1:76" hidden="1">
      <c r="A295" s="516" t="s">
        <v>1697</v>
      </c>
      <c r="B295" s="285">
        <f t="shared" si="102"/>
        <v>0</v>
      </c>
      <c r="C295" s="286" t="str">
        <f>VLOOKUP(E295,员工信息4!C:D,2,0)</f>
        <v>李昆</v>
      </c>
      <c r="D295" s="102" t="str">
        <f t="shared" si="116"/>
        <v>一致</v>
      </c>
      <c r="E295" s="288" t="str">
        <f>INDEX(员工信息4!C:C,MATCH('12部门提供工资附表主表'!I295,员工信息4!F:F,0))</f>
        <v>8901</v>
      </c>
      <c r="F295" s="289" t="str">
        <f>IFERROR(VLOOKUP('12部门提供工资附表主表'!E295,员工信息4!C:G,5,0),"")</f>
        <v>接插件车间</v>
      </c>
      <c r="G295" s="152" t="s">
        <v>2916</v>
      </c>
      <c r="H295" s="288" t="s">
        <v>2917</v>
      </c>
      <c r="I295" s="500" t="str">
        <f t="shared" si="108"/>
        <v>李昆116</v>
      </c>
      <c r="J295" s="322" t="s">
        <v>757</v>
      </c>
      <c r="K295" s="301"/>
      <c r="L295" s="301"/>
      <c r="M295" s="302">
        <v>38.19</v>
      </c>
      <c r="N295" s="302"/>
      <c r="O295" s="302"/>
      <c r="P295" s="302">
        <v>112.280701754386</v>
      </c>
      <c r="Q295" s="303">
        <f t="shared" si="118"/>
        <v>4288.0000000000009</v>
      </c>
      <c r="R295" s="302"/>
      <c r="S295" s="316">
        <f t="shared" si="117"/>
        <v>4288.0000000000009</v>
      </c>
      <c r="T295" s="346"/>
      <c r="U295" s="313">
        <f t="shared" si="103"/>
        <v>0</v>
      </c>
      <c r="V295" s="313"/>
      <c r="W295" s="301"/>
      <c r="X295" s="301"/>
      <c r="Y295" s="314">
        <f t="shared" si="101"/>
        <v>4288.0000000000009</v>
      </c>
      <c r="Z295" s="314"/>
      <c r="AA295" s="301"/>
      <c r="AB295" s="301"/>
      <c r="AC295" s="325">
        <f t="shared" si="104"/>
        <v>0</v>
      </c>
      <c r="AD295" s="302">
        <v>0</v>
      </c>
      <c r="AE295" s="302"/>
      <c r="AF295" s="302"/>
      <c r="AG295" s="302"/>
      <c r="AH295" s="302"/>
      <c r="AI295" s="302"/>
      <c r="AJ295" s="302"/>
      <c r="AK295" s="302"/>
      <c r="AL295" s="302"/>
      <c r="AM295" s="302">
        <v>200</v>
      </c>
      <c r="AN295" s="302"/>
      <c r="AO295" s="302"/>
      <c r="AP295" s="302">
        <v>50</v>
      </c>
      <c r="AQ295" s="302"/>
      <c r="AR295" s="302"/>
      <c r="AS295" s="299"/>
      <c r="AT295" s="299">
        <f t="shared" si="105"/>
        <v>50</v>
      </c>
      <c r="AU295" s="303">
        <f t="shared" si="106"/>
        <v>200</v>
      </c>
      <c r="AV295" s="329">
        <f t="shared" si="107"/>
        <v>4438.0000000000009</v>
      </c>
      <c r="AW295" s="297"/>
      <c r="AX295" s="297">
        <v>517.5</v>
      </c>
      <c r="AY295" s="301"/>
      <c r="AZ295" s="301"/>
      <c r="BA295" s="301"/>
      <c r="BB295" s="330"/>
      <c r="BC295" s="297"/>
      <c r="BD295" s="301"/>
      <c r="BE295" s="300">
        <f t="shared" si="100"/>
        <v>3920.5000000000009</v>
      </c>
      <c r="BF295" s="297">
        <f>VLOOKUP(E295,[6]工资发放表!$D$1:$X$65536,21,0)</f>
        <v>0</v>
      </c>
      <c r="BG295" s="337">
        <f t="shared" si="119"/>
        <v>3920.5000000000009</v>
      </c>
      <c r="BH295" s="300">
        <f>IFERROR(VLOOKUP('12部门提供工资附表主表'!E295,工时对!A:E,5,0),0)</f>
        <v>38.19</v>
      </c>
      <c r="BI295" s="336">
        <f>VLOOKUP(E295,金蝶!D:AC,26,0)</f>
        <v>0</v>
      </c>
      <c r="BJ295" s="281">
        <f>VLOOKUP(E295,金蝶!D:S,16,0)</f>
        <v>4438</v>
      </c>
      <c r="BK295" s="281">
        <f t="shared" si="109"/>
        <v>0</v>
      </c>
      <c r="BL295" s="281">
        <f>VLOOKUP(E295,金蝶!D:Z,23,0)</f>
        <v>3920.5</v>
      </c>
      <c r="BM295" s="281">
        <f t="shared" si="110"/>
        <v>0</v>
      </c>
      <c r="BN295" s="281">
        <f>VLOOKUP(E295,金蝶!D:Z,17,0)</f>
        <v>0</v>
      </c>
      <c r="BO295" s="339">
        <f t="shared" si="111"/>
        <v>0</v>
      </c>
      <c r="BP295" s="281">
        <f>VLOOKUP(E295,金蝶!D:Z,18,0)</f>
        <v>517.5</v>
      </c>
      <c r="BQ295" s="531">
        <f t="shared" si="112"/>
        <v>0</v>
      </c>
      <c r="BR295" s="281">
        <f>VLOOKUP(E295,金蝶!D:Z,19,0)</f>
        <v>0</v>
      </c>
      <c r="BS295" s="340">
        <f t="shared" si="113"/>
        <v>0</v>
      </c>
      <c r="BT295" s="281">
        <f>VLOOKUP(E295,金蝶!D:Z,20,0)</f>
        <v>0</v>
      </c>
      <c r="BU295" s="281">
        <f t="shared" si="114"/>
        <v>0</v>
      </c>
      <c r="BV295" s="281">
        <f>VLOOKUP(E295,金蝶!D:Z,21,0)</f>
        <v>0</v>
      </c>
      <c r="BW295" s="339">
        <f t="shared" si="115"/>
        <v>0</v>
      </c>
      <c r="BX295" s="768">
        <f>IFERROR(VLOOKUP(G295,无加班费!A:B,2,0),0)</f>
        <v>0</v>
      </c>
    </row>
    <row r="296" spans="1:76" hidden="1">
      <c r="A296" s="516" t="s">
        <v>2480</v>
      </c>
      <c r="B296" s="285">
        <f t="shared" si="102"/>
        <v>0</v>
      </c>
      <c r="C296" s="286" t="str">
        <f>VLOOKUP(E296,员工信息4!C:D,2,0)</f>
        <v>陈霞</v>
      </c>
      <c r="D296" s="102" t="str">
        <f t="shared" si="116"/>
        <v>一致</v>
      </c>
      <c r="E296" s="288" t="str">
        <f>INDEX(员工信息4!C:C,MATCH('12部门提供工资附表主表'!I296,员工信息4!F:F,0))</f>
        <v>8915</v>
      </c>
      <c r="F296" s="289" t="str">
        <f>IFERROR(VLOOKUP('12部门提供工资附表主表'!E296,员工信息4!C:G,5,0),"")</f>
        <v>线束车间</v>
      </c>
      <c r="G296" s="152" t="s">
        <v>2931</v>
      </c>
      <c r="H296" s="288" t="s">
        <v>2932</v>
      </c>
      <c r="I296" s="500" t="str">
        <f t="shared" si="108"/>
        <v>陈霞187</v>
      </c>
      <c r="J296" s="322" t="s">
        <v>757</v>
      </c>
      <c r="K296" s="301"/>
      <c r="L296" s="301"/>
      <c r="M296" s="302">
        <v>38.69</v>
      </c>
      <c r="N296" s="302"/>
      <c r="O296" s="302"/>
      <c r="P296" s="302">
        <v>130.369604548979</v>
      </c>
      <c r="Q296" s="303">
        <f t="shared" si="118"/>
        <v>5043.9999999999973</v>
      </c>
      <c r="R296" s="302"/>
      <c r="S296" s="316">
        <f t="shared" si="117"/>
        <v>5043.9999999999973</v>
      </c>
      <c r="T296" s="346"/>
      <c r="U296" s="313">
        <f t="shared" si="103"/>
        <v>0</v>
      </c>
      <c r="V296" s="313"/>
      <c r="W296" s="301"/>
      <c r="X296" s="301"/>
      <c r="Y296" s="314">
        <f t="shared" si="101"/>
        <v>5043.9999999999973</v>
      </c>
      <c r="Z296" s="314"/>
      <c r="AA296" s="301"/>
      <c r="AB296" s="301"/>
      <c r="AC296" s="325">
        <f t="shared" si="104"/>
        <v>0</v>
      </c>
      <c r="AD296" s="302">
        <v>0</v>
      </c>
      <c r="AE296" s="302"/>
      <c r="AF296" s="302"/>
      <c r="AG296" s="302"/>
      <c r="AH296" s="302"/>
      <c r="AI296" s="302"/>
      <c r="AJ296" s="302"/>
      <c r="AK296" s="302"/>
      <c r="AL296" s="302"/>
      <c r="AM296" s="302">
        <v>200</v>
      </c>
      <c r="AN296" s="302"/>
      <c r="AO296" s="302"/>
      <c r="AP296" s="302">
        <v>95</v>
      </c>
      <c r="AQ296" s="302"/>
      <c r="AR296" s="302"/>
      <c r="AS296" s="299"/>
      <c r="AT296" s="299">
        <f t="shared" si="105"/>
        <v>95</v>
      </c>
      <c r="AU296" s="303">
        <f t="shared" si="106"/>
        <v>200</v>
      </c>
      <c r="AV296" s="329">
        <f t="shared" si="107"/>
        <v>5148.9999999999973</v>
      </c>
      <c r="AW296" s="297"/>
      <c r="AX296" s="297">
        <v>517.5</v>
      </c>
      <c r="AY296" s="301"/>
      <c r="AZ296" s="301"/>
      <c r="BA296" s="301"/>
      <c r="BB296" s="330"/>
      <c r="BC296" s="297"/>
      <c r="BD296" s="301"/>
      <c r="BE296" s="300">
        <f t="shared" si="100"/>
        <v>4631.4999999999973</v>
      </c>
      <c r="BF296" s="297">
        <f>VLOOKUP(E296,[6]工资发放表!$D$1:$X$65536,21,0)</f>
        <v>0</v>
      </c>
      <c r="BG296" s="337">
        <f t="shared" si="119"/>
        <v>4631.4999999999973</v>
      </c>
      <c r="BH296" s="300">
        <f>IFERROR(VLOOKUP('12部门提供工资附表主表'!E296,工时对!A:E,5,0),0)</f>
        <v>38.69</v>
      </c>
      <c r="BI296" s="336">
        <f>VLOOKUP(E296,金蝶!D:AC,26,0)</f>
        <v>0</v>
      </c>
      <c r="BJ296" s="281">
        <f>VLOOKUP(E296,金蝶!D:S,16,0)</f>
        <v>5149</v>
      </c>
      <c r="BK296" s="281">
        <f t="shared" si="109"/>
        <v>0</v>
      </c>
      <c r="BL296" s="281">
        <f>VLOOKUP(E296,金蝶!D:Z,23,0)</f>
        <v>4631.5</v>
      </c>
      <c r="BM296" s="281">
        <f t="shared" si="110"/>
        <v>0</v>
      </c>
      <c r="BN296" s="281">
        <f>VLOOKUP(E296,金蝶!D:Z,17,0)</f>
        <v>0</v>
      </c>
      <c r="BO296" s="339">
        <f t="shared" si="111"/>
        <v>0</v>
      </c>
      <c r="BP296" s="281">
        <f>VLOOKUP(E296,金蝶!D:Z,18,0)</f>
        <v>517.5</v>
      </c>
      <c r="BQ296" s="531">
        <f t="shared" si="112"/>
        <v>0</v>
      </c>
      <c r="BR296" s="281">
        <f>VLOOKUP(E296,金蝶!D:Z,19,0)</f>
        <v>0</v>
      </c>
      <c r="BS296" s="340">
        <f t="shared" si="113"/>
        <v>0</v>
      </c>
      <c r="BT296" s="281">
        <f>VLOOKUP(E296,金蝶!D:Z,20,0)</f>
        <v>0</v>
      </c>
      <c r="BU296" s="281">
        <f t="shared" si="114"/>
        <v>0</v>
      </c>
      <c r="BV296" s="281">
        <f>VLOOKUP(E296,金蝶!D:Z,21,0)</f>
        <v>0</v>
      </c>
      <c r="BW296" s="339">
        <f t="shared" si="115"/>
        <v>0</v>
      </c>
      <c r="BX296" s="768">
        <f>IFERROR(VLOOKUP(G296,无加班费!A:B,2,0),0)</f>
        <v>0</v>
      </c>
    </row>
    <row r="297" spans="1:76" hidden="1">
      <c r="A297" s="516" t="s">
        <v>2485</v>
      </c>
      <c r="B297" s="285">
        <f t="shared" si="102"/>
        <v>0</v>
      </c>
      <c r="C297" s="286" t="str">
        <f>VLOOKUP(E297,员工信息4!C:D,2,0)</f>
        <v>李建刚</v>
      </c>
      <c r="D297" s="102" t="str">
        <f t="shared" si="116"/>
        <v>一致</v>
      </c>
      <c r="E297" s="288" t="str">
        <f>INDEX(员工信息4!C:C,MATCH('12部门提供工资附表主表'!I297,员工信息4!F:F,0))</f>
        <v>8934</v>
      </c>
      <c r="F297" s="289" t="str">
        <f>IFERROR(VLOOKUP('12部门提供工资附表主表'!E297,员工信息4!C:G,5,0),"")</f>
        <v>接插件车间</v>
      </c>
      <c r="G297" s="152" t="s">
        <v>3004</v>
      </c>
      <c r="H297" s="288" t="s">
        <v>3005</v>
      </c>
      <c r="I297" s="500" t="str">
        <f t="shared" si="108"/>
        <v>李建刚236</v>
      </c>
      <c r="J297" s="322" t="s">
        <v>757</v>
      </c>
      <c r="K297" s="301"/>
      <c r="L297" s="301"/>
      <c r="M297" s="302">
        <v>12</v>
      </c>
      <c r="N297" s="302"/>
      <c r="O297" s="302"/>
      <c r="P297" s="302">
        <v>141.23333333333301</v>
      </c>
      <c r="Q297" s="303">
        <f t="shared" si="118"/>
        <v>1694.7999999999961</v>
      </c>
      <c r="R297" s="302"/>
      <c r="S297" s="316">
        <f t="shared" si="117"/>
        <v>1694.7999999999961</v>
      </c>
      <c r="T297" s="346"/>
      <c r="U297" s="313">
        <f t="shared" si="103"/>
        <v>0</v>
      </c>
      <c r="V297" s="313"/>
      <c r="W297" s="301"/>
      <c r="X297" s="301"/>
      <c r="Y297" s="314">
        <f t="shared" si="101"/>
        <v>1694.7999999999961</v>
      </c>
      <c r="Z297" s="314"/>
      <c r="AA297" s="301"/>
      <c r="AB297" s="301"/>
      <c r="AC297" s="325">
        <f t="shared" si="104"/>
        <v>0</v>
      </c>
      <c r="AD297" s="302">
        <v>0</v>
      </c>
      <c r="AE297" s="302"/>
      <c r="AF297" s="302"/>
      <c r="AG297" s="302"/>
      <c r="AH297" s="302"/>
      <c r="AI297" s="302"/>
      <c r="AJ297" s="302"/>
      <c r="AK297" s="302"/>
      <c r="AL297" s="302"/>
      <c r="AM297" s="302">
        <v>0</v>
      </c>
      <c r="AN297" s="302"/>
      <c r="AO297" s="302">
        <v>5</v>
      </c>
      <c r="AP297" s="302">
        <v>29</v>
      </c>
      <c r="AQ297" s="302"/>
      <c r="AR297" s="302"/>
      <c r="AS297" s="299"/>
      <c r="AT297" s="299">
        <f t="shared" si="105"/>
        <v>29</v>
      </c>
      <c r="AU297" s="303">
        <f t="shared" si="106"/>
        <v>5</v>
      </c>
      <c r="AV297" s="329">
        <f t="shared" si="107"/>
        <v>1670.7999999999961</v>
      </c>
      <c r="AW297" s="297"/>
      <c r="AX297" s="297">
        <v>517.5</v>
      </c>
      <c r="AY297" s="301"/>
      <c r="AZ297" s="301"/>
      <c r="BA297" s="301"/>
      <c r="BB297" s="330"/>
      <c r="BC297" s="297"/>
      <c r="BD297" s="301"/>
      <c r="BE297" s="300">
        <f t="shared" si="100"/>
        <v>1153.2999999999961</v>
      </c>
      <c r="BF297" s="297">
        <f>VLOOKUP(E297,[6]工资发放表!$D$1:$X$65536,21,0)</f>
        <v>0</v>
      </c>
      <c r="BG297" s="337">
        <f t="shared" si="119"/>
        <v>1153.2999999999961</v>
      </c>
      <c r="BH297" s="300">
        <f>IFERROR(VLOOKUP('12部门提供工资附表主表'!E297,工时对!A:E,5,0),0)</f>
        <v>12</v>
      </c>
      <c r="BI297" s="336">
        <f>VLOOKUP(E297,金蝶!D:AC,26,0)</f>
        <v>-3.865352482534945E-12</v>
      </c>
      <c r="BJ297" s="281">
        <f>VLOOKUP(E297,金蝶!D:S,16,0)</f>
        <v>1670.8</v>
      </c>
      <c r="BK297" s="281">
        <f t="shared" si="109"/>
        <v>-3.865352482534945E-12</v>
      </c>
      <c r="BL297" s="281">
        <f>VLOOKUP(E297,金蝶!D:Z,23,0)</f>
        <v>1153.3</v>
      </c>
      <c r="BM297" s="281">
        <f t="shared" si="110"/>
        <v>-3.865352482534945E-12</v>
      </c>
      <c r="BN297" s="281">
        <f>VLOOKUP(E297,金蝶!D:Z,17,0)</f>
        <v>0</v>
      </c>
      <c r="BO297" s="339">
        <f t="shared" si="111"/>
        <v>0</v>
      </c>
      <c r="BP297" s="281">
        <f>VLOOKUP(E297,金蝶!D:Z,18,0)</f>
        <v>517.5</v>
      </c>
      <c r="BQ297" s="531">
        <f t="shared" si="112"/>
        <v>0</v>
      </c>
      <c r="BR297" s="281">
        <f>VLOOKUP(E297,金蝶!D:Z,19,0)</f>
        <v>0</v>
      </c>
      <c r="BS297" s="340">
        <f t="shared" si="113"/>
        <v>0</v>
      </c>
      <c r="BT297" s="281">
        <f>VLOOKUP(E297,金蝶!D:Z,20,0)</f>
        <v>0</v>
      </c>
      <c r="BU297" s="281">
        <f t="shared" si="114"/>
        <v>0</v>
      </c>
      <c r="BV297" s="281">
        <f>VLOOKUP(E297,金蝶!D:Z,21,0)</f>
        <v>0</v>
      </c>
      <c r="BW297" s="339">
        <f t="shared" si="115"/>
        <v>0</v>
      </c>
      <c r="BX297" s="768">
        <f>IFERROR(VLOOKUP(G297,无加班费!A:B,2,0),0)</f>
        <v>0</v>
      </c>
    </row>
    <row r="298" spans="1:76" hidden="1">
      <c r="A298" s="516" t="s">
        <v>782</v>
      </c>
      <c r="B298" s="285">
        <f t="shared" si="102"/>
        <v>0</v>
      </c>
      <c r="C298" s="286" t="str">
        <f>VLOOKUP(E298,员工信息4!C:D,2,0)</f>
        <v>徐燕文</v>
      </c>
      <c r="D298" s="102" t="str">
        <f t="shared" si="116"/>
        <v>一致</v>
      </c>
      <c r="E298" s="288" t="str">
        <f>INDEX(员工信息4!C:C,MATCH('12部门提供工资附表主表'!I298,员工信息4!F:F,0))</f>
        <v>8960</v>
      </c>
      <c r="F298" s="289" t="str">
        <f>IFERROR(VLOOKUP('12部门提供工资附表主表'!E298,员工信息4!C:G,5,0),"")</f>
        <v>接插件车间</v>
      </c>
      <c r="G298" s="152" t="s">
        <v>3104</v>
      </c>
      <c r="H298" s="288" t="s">
        <v>3105</v>
      </c>
      <c r="I298" s="500" t="str">
        <f t="shared" si="108"/>
        <v>徐燕文366</v>
      </c>
      <c r="J298" s="322" t="s">
        <v>757</v>
      </c>
      <c r="K298" s="301"/>
      <c r="L298" s="301"/>
      <c r="M298" s="302">
        <v>41.75</v>
      </c>
      <c r="N298" s="302"/>
      <c r="O298" s="302"/>
      <c r="P298" s="302">
        <v>168.52934131736501</v>
      </c>
      <c r="Q298" s="303">
        <f t="shared" si="118"/>
        <v>7036.0999999999894</v>
      </c>
      <c r="R298" s="302"/>
      <c r="S298" s="316">
        <f t="shared" si="117"/>
        <v>7036.0999999999894</v>
      </c>
      <c r="T298" s="346"/>
      <c r="U298" s="313">
        <f t="shared" si="103"/>
        <v>0</v>
      </c>
      <c r="V298" s="313"/>
      <c r="W298" s="301"/>
      <c r="X298" s="301"/>
      <c r="Y298" s="314">
        <f t="shared" si="101"/>
        <v>7036.0999999999894</v>
      </c>
      <c r="Z298" s="314"/>
      <c r="AA298" s="301"/>
      <c r="AB298" s="301"/>
      <c r="AC298" s="325">
        <f t="shared" si="104"/>
        <v>0</v>
      </c>
      <c r="AD298" s="302">
        <v>0</v>
      </c>
      <c r="AE298" s="302"/>
      <c r="AF298" s="302"/>
      <c r="AG298" s="302"/>
      <c r="AH298" s="302"/>
      <c r="AI298" s="302"/>
      <c r="AJ298" s="302"/>
      <c r="AK298" s="302"/>
      <c r="AL298" s="302"/>
      <c r="AM298" s="302">
        <v>200</v>
      </c>
      <c r="AN298" s="302"/>
      <c r="AO298" s="302"/>
      <c r="AP298" s="302">
        <v>10</v>
      </c>
      <c r="AQ298" s="302"/>
      <c r="AR298" s="302"/>
      <c r="AS298" s="299"/>
      <c r="AT298" s="299">
        <f t="shared" si="105"/>
        <v>10</v>
      </c>
      <c r="AU298" s="303">
        <f t="shared" si="106"/>
        <v>200</v>
      </c>
      <c r="AV298" s="329">
        <f t="shared" si="107"/>
        <v>7226.0999999999894</v>
      </c>
      <c r="AW298" s="297"/>
      <c r="AX298" s="297">
        <v>517.5</v>
      </c>
      <c r="AY298" s="301"/>
      <c r="AZ298" s="301"/>
      <c r="BA298" s="301"/>
      <c r="BB298" s="330"/>
      <c r="BC298" s="297"/>
      <c r="BD298" s="301"/>
      <c r="BE298" s="300">
        <f t="shared" si="100"/>
        <v>6708.5999999999894</v>
      </c>
      <c r="BF298" s="297">
        <f>VLOOKUP(E298,[6]工资发放表!$D$1:$X$65536,21,0)</f>
        <v>0</v>
      </c>
      <c r="BG298" s="337">
        <f t="shared" si="119"/>
        <v>6708.5999999999894</v>
      </c>
      <c r="BH298" s="300">
        <f>IFERROR(VLOOKUP('12部门提供工资附表主表'!E298,工时对!A:E,5,0),0)</f>
        <v>41.75</v>
      </c>
      <c r="BI298" s="336">
        <f>VLOOKUP(E298,金蝶!D:AC,26,0)</f>
        <v>-1.0913936421275139E-11</v>
      </c>
      <c r="BJ298" s="281">
        <f>VLOOKUP(E298,金蝶!D:S,16,0)</f>
        <v>7226.1</v>
      </c>
      <c r="BK298" s="281">
        <f t="shared" si="109"/>
        <v>-1.0913936421275139E-11</v>
      </c>
      <c r="BL298" s="281">
        <f>VLOOKUP(E298,金蝶!D:Z,23,0)</f>
        <v>6708.6</v>
      </c>
      <c r="BM298" s="281">
        <f t="shared" si="110"/>
        <v>-1.0913936421275139E-11</v>
      </c>
      <c r="BN298" s="281">
        <f>VLOOKUP(E298,金蝶!D:Z,17,0)</f>
        <v>0</v>
      </c>
      <c r="BO298" s="339">
        <f t="shared" si="111"/>
        <v>0</v>
      </c>
      <c r="BP298" s="281">
        <f>VLOOKUP(E298,金蝶!D:Z,18,0)</f>
        <v>517.5</v>
      </c>
      <c r="BQ298" s="531">
        <f t="shared" si="112"/>
        <v>0</v>
      </c>
      <c r="BR298" s="281">
        <f>VLOOKUP(E298,金蝶!D:Z,19,0)</f>
        <v>0</v>
      </c>
      <c r="BS298" s="340">
        <f t="shared" si="113"/>
        <v>0</v>
      </c>
      <c r="BT298" s="281">
        <f>VLOOKUP(E298,金蝶!D:Z,20,0)</f>
        <v>0</v>
      </c>
      <c r="BU298" s="281">
        <f t="shared" si="114"/>
        <v>0</v>
      </c>
      <c r="BV298" s="281">
        <f>VLOOKUP(E298,金蝶!D:Z,21,0)</f>
        <v>0</v>
      </c>
      <c r="BW298" s="339">
        <f t="shared" si="115"/>
        <v>0</v>
      </c>
      <c r="BX298" s="768">
        <f>IFERROR(VLOOKUP(G298,无加班费!A:B,2,0),0)</f>
        <v>0</v>
      </c>
    </row>
    <row r="299" spans="1:76" hidden="1">
      <c r="A299" s="516" t="s">
        <v>2867</v>
      </c>
      <c r="B299" s="285">
        <f t="shared" si="102"/>
        <v>0</v>
      </c>
      <c r="C299" s="286" t="str">
        <f>VLOOKUP(E299,员工信息4!C:D,2,0)</f>
        <v>姚宇</v>
      </c>
      <c r="D299" s="102" t="str">
        <f t="shared" si="116"/>
        <v>一致</v>
      </c>
      <c r="E299" s="288" t="str">
        <f>INDEX(员工信息4!C:C,MATCH('12部门提供工资附表主表'!I299,员工信息4!F:F,0))</f>
        <v>8384</v>
      </c>
      <c r="F299" s="289" t="str">
        <f>IFERROR(VLOOKUP('12部门提供工资附表主表'!E299,员工信息4!C:G,5,0),"")</f>
        <v>接插件车间</v>
      </c>
      <c r="G299" s="152" t="s">
        <v>1124</v>
      </c>
      <c r="H299" s="288" t="s">
        <v>1125</v>
      </c>
      <c r="I299" s="500" t="str">
        <f t="shared" si="108"/>
        <v>姚宇451</v>
      </c>
      <c r="J299" s="322" t="s">
        <v>757</v>
      </c>
      <c r="K299" s="301"/>
      <c r="L299" s="301"/>
      <c r="M299" s="302">
        <v>45.75</v>
      </c>
      <c r="N299" s="302"/>
      <c r="O299" s="302"/>
      <c r="P299" s="302">
        <v>189.075409836066</v>
      </c>
      <c r="Q299" s="303">
        <f t="shared" si="118"/>
        <v>8650.2000000000189</v>
      </c>
      <c r="R299" s="302"/>
      <c r="S299" s="316">
        <f t="shared" si="117"/>
        <v>8650.2000000000189</v>
      </c>
      <c r="T299" s="346"/>
      <c r="U299" s="313">
        <f t="shared" si="103"/>
        <v>0</v>
      </c>
      <c r="V299" s="313"/>
      <c r="W299" s="301"/>
      <c r="X299" s="301"/>
      <c r="Y299" s="314">
        <f t="shared" si="101"/>
        <v>8650.2000000000189</v>
      </c>
      <c r="Z299" s="314"/>
      <c r="AA299" s="301"/>
      <c r="AB299" s="301"/>
      <c r="AC299" s="325">
        <f t="shared" si="104"/>
        <v>0</v>
      </c>
      <c r="AD299" s="302">
        <v>20</v>
      </c>
      <c r="AE299" s="302"/>
      <c r="AF299" s="302"/>
      <c r="AG299" s="302"/>
      <c r="AH299" s="302"/>
      <c r="AI299" s="302"/>
      <c r="AJ299" s="302"/>
      <c r="AK299" s="302"/>
      <c r="AL299" s="302"/>
      <c r="AM299" s="302">
        <v>200</v>
      </c>
      <c r="AN299" s="302"/>
      <c r="AO299" s="302"/>
      <c r="AP299" s="302"/>
      <c r="AQ299" s="302"/>
      <c r="AR299" s="302"/>
      <c r="AS299" s="299"/>
      <c r="AT299" s="299">
        <f t="shared" si="105"/>
        <v>0</v>
      </c>
      <c r="AU299" s="303">
        <f t="shared" si="106"/>
        <v>220</v>
      </c>
      <c r="AV299" s="329">
        <f t="shared" si="107"/>
        <v>8870.2000000000189</v>
      </c>
      <c r="AW299" s="297"/>
      <c r="AX299" s="297">
        <v>517.5</v>
      </c>
      <c r="AY299" s="301"/>
      <c r="AZ299" s="301"/>
      <c r="BA299" s="301"/>
      <c r="BB299" s="330"/>
      <c r="BC299" s="297"/>
      <c r="BD299" s="301"/>
      <c r="BE299" s="300">
        <f t="shared" si="100"/>
        <v>8352.7000000000189</v>
      </c>
      <c r="BF299" s="297">
        <f>VLOOKUP(E299,[6]工资发放表!$D$1:$X$65536,21,0)</f>
        <v>0</v>
      </c>
      <c r="BG299" s="337">
        <f t="shared" si="119"/>
        <v>8352.7000000000189</v>
      </c>
      <c r="BH299" s="300">
        <f>IFERROR(VLOOKUP('12部门提供工资附表主表'!E299,工时对!A:E,5,0),0)</f>
        <v>45.75</v>
      </c>
      <c r="BI299" s="336">
        <f>VLOOKUP(E299,金蝶!D:AC,26,0)</f>
        <v>1.8189894035458565E-11</v>
      </c>
      <c r="BJ299" s="281">
        <f>VLOOKUP(E299,金蝶!D:S,16,0)</f>
        <v>8870.2000000000007</v>
      </c>
      <c r="BK299" s="281">
        <f t="shared" si="109"/>
        <v>1.8189894035458565E-11</v>
      </c>
      <c r="BL299" s="281">
        <f>VLOOKUP(E299,金蝶!D:Z,23,0)</f>
        <v>8352.7000000000007</v>
      </c>
      <c r="BM299" s="281">
        <f t="shared" si="110"/>
        <v>1.8189894035458565E-11</v>
      </c>
      <c r="BN299" s="281">
        <f>VLOOKUP(E299,金蝶!D:Z,17,0)</f>
        <v>0</v>
      </c>
      <c r="BO299" s="339">
        <f t="shared" si="111"/>
        <v>0</v>
      </c>
      <c r="BP299" s="281">
        <f>VLOOKUP(E299,金蝶!D:Z,18,0)</f>
        <v>517.5</v>
      </c>
      <c r="BQ299" s="531">
        <f t="shared" si="112"/>
        <v>0</v>
      </c>
      <c r="BR299" s="281">
        <f>VLOOKUP(E299,金蝶!D:Z,19,0)</f>
        <v>0</v>
      </c>
      <c r="BS299" s="340">
        <f t="shared" si="113"/>
        <v>0</v>
      </c>
      <c r="BT299" s="281">
        <f>VLOOKUP(E299,金蝶!D:Z,20,0)</f>
        <v>0</v>
      </c>
      <c r="BU299" s="281">
        <f t="shared" si="114"/>
        <v>0</v>
      </c>
      <c r="BV299" s="281">
        <f>VLOOKUP(E299,金蝶!D:Z,21,0)</f>
        <v>0</v>
      </c>
      <c r="BW299" s="339">
        <f t="shared" si="115"/>
        <v>0</v>
      </c>
      <c r="BX299" s="768">
        <f>IFERROR(VLOOKUP(G299,无加班费!A:B,2,0),0)</f>
        <v>0</v>
      </c>
    </row>
    <row r="300" spans="1:76" hidden="1">
      <c r="A300" s="516" t="s">
        <v>1557</v>
      </c>
      <c r="B300" s="285">
        <f t="shared" si="102"/>
        <v>0</v>
      </c>
      <c r="C300" s="286" t="str">
        <f>VLOOKUP(E300,员工信息4!C:D,2,0)</f>
        <v>韩凯凯</v>
      </c>
      <c r="D300" s="102" t="str">
        <f t="shared" si="116"/>
        <v>一致</v>
      </c>
      <c r="E300" s="288" t="str">
        <f>INDEX(员工信息4!C:C,MATCH('12部门提供工资附表主表'!I300,员工信息4!F:F,0))</f>
        <v>8783</v>
      </c>
      <c r="F300" s="289" t="str">
        <f>IFERROR(VLOOKUP('12部门提供工资附表主表'!E300,员工信息4!C:G,5,0),"")</f>
        <v>接插件车间</v>
      </c>
      <c r="G300" s="152" t="s">
        <v>2626</v>
      </c>
      <c r="H300" s="288" t="s">
        <v>2627</v>
      </c>
      <c r="I300" s="500" t="str">
        <f t="shared" si="108"/>
        <v>韩凯凯404</v>
      </c>
      <c r="J300" s="322" t="s">
        <v>757</v>
      </c>
      <c r="K300" s="301"/>
      <c r="L300" s="301"/>
      <c r="M300" s="302">
        <v>39.56</v>
      </c>
      <c r="N300" s="302"/>
      <c r="O300" s="302"/>
      <c r="P300" s="302">
        <v>179.14560161779599</v>
      </c>
      <c r="Q300" s="303">
        <f t="shared" si="118"/>
        <v>7087.00000000001</v>
      </c>
      <c r="R300" s="302"/>
      <c r="S300" s="316">
        <f t="shared" si="117"/>
        <v>7087.00000000001</v>
      </c>
      <c r="T300" s="346"/>
      <c r="U300" s="313">
        <f t="shared" si="103"/>
        <v>0</v>
      </c>
      <c r="V300" s="313"/>
      <c r="W300" s="301"/>
      <c r="X300" s="301"/>
      <c r="Y300" s="314">
        <f t="shared" si="101"/>
        <v>7087.00000000001</v>
      </c>
      <c r="Z300" s="314"/>
      <c r="AA300" s="301"/>
      <c r="AB300" s="301"/>
      <c r="AC300" s="325">
        <f t="shared" si="104"/>
        <v>0</v>
      </c>
      <c r="AD300" s="302">
        <v>0</v>
      </c>
      <c r="AE300" s="302"/>
      <c r="AF300" s="302"/>
      <c r="AG300" s="302"/>
      <c r="AH300" s="302"/>
      <c r="AI300" s="302"/>
      <c r="AJ300" s="302"/>
      <c r="AK300" s="302"/>
      <c r="AL300" s="302"/>
      <c r="AM300" s="302">
        <v>200</v>
      </c>
      <c r="AN300" s="302"/>
      <c r="AO300" s="302"/>
      <c r="AP300" s="302"/>
      <c r="AQ300" s="302"/>
      <c r="AR300" s="302"/>
      <c r="AS300" s="299"/>
      <c r="AT300" s="299">
        <f t="shared" si="105"/>
        <v>0</v>
      </c>
      <c r="AU300" s="303">
        <f t="shared" si="106"/>
        <v>200</v>
      </c>
      <c r="AV300" s="329">
        <f t="shared" si="107"/>
        <v>7287.00000000001</v>
      </c>
      <c r="AW300" s="297"/>
      <c r="AX300" s="297">
        <v>517.5</v>
      </c>
      <c r="AY300" s="301"/>
      <c r="AZ300" s="301"/>
      <c r="BA300" s="301"/>
      <c r="BB300" s="330"/>
      <c r="BC300" s="297"/>
      <c r="BD300" s="301"/>
      <c r="BE300" s="300">
        <f t="shared" si="100"/>
        <v>6769.50000000001</v>
      </c>
      <c r="BF300" s="297">
        <f>VLOOKUP(E300,[6]工资发放表!$D$1:$X$65536,21,0)</f>
        <v>0</v>
      </c>
      <c r="BG300" s="337">
        <f t="shared" si="119"/>
        <v>6769.50000000001</v>
      </c>
      <c r="BH300" s="300">
        <f>IFERROR(VLOOKUP('12部门提供工资附表主表'!E300,工时对!A:E,5,0),0)</f>
        <v>39.56</v>
      </c>
      <c r="BI300" s="336">
        <f>VLOOKUP(E300,金蝶!D:AC,26,0)</f>
        <v>1.0004441719502211E-11</v>
      </c>
      <c r="BJ300" s="281">
        <f>VLOOKUP(E300,金蝶!D:S,16,0)</f>
        <v>7287</v>
      </c>
      <c r="BK300" s="281">
        <f t="shared" si="109"/>
        <v>1.0004441719502211E-11</v>
      </c>
      <c r="BL300" s="281">
        <f>VLOOKUP(E300,金蝶!D:Z,23,0)</f>
        <v>6769.5</v>
      </c>
      <c r="BM300" s="281">
        <f t="shared" si="110"/>
        <v>1.0004441719502211E-11</v>
      </c>
      <c r="BN300" s="281">
        <f>VLOOKUP(E300,金蝶!D:Z,17,0)</f>
        <v>0</v>
      </c>
      <c r="BO300" s="339">
        <f t="shared" si="111"/>
        <v>0</v>
      </c>
      <c r="BP300" s="281">
        <f>VLOOKUP(E300,金蝶!D:Z,18,0)</f>
        <v>517.5</v>
      </c>
      <c r="BQ300" s="531">
        <f t="shared" si="112"/>
        <v>0</v>
      </c>
      <c r="BR300" s="281">
        <f>VLOOKUP(E300,金蝶!D:Z,19,0)</f>
        <v>0</v>
      </c>
      <c r="BS300" s="340">
        <f t="shared" si="113"/>
        <v>0</v>
      </c>
      <c r="BT300" s="281">
        <f>VLOOKUP(E300,金蝶!D:Z,20,0)</f>
        <v>0</v>
      </c>
      <c r="BU300" s="281">
        <f t="shared" si="114"/>
        <v>0</v>
      </c>
      <c r="BV300" s="281">
        <f>VLOOKUP(E300,金蝶!D:Z,21,0)</f>
        <v>0</v>
      </c>
      <c r="BW300" s="339">
        <f t="shared" si="115"/>
        <v>0</v>
      </c>
      <c r="BX300" s="768">
        <f>IFERROR(VLOOKUP(G300,无加班费!A:B,2,0),0)</f>
        <v>0</v>
      </c>
    </row>
    <row r="301" spans="1:76" hidden="1">
      <c r="A301" s="516" t="s">
        <v>1773</v>
      </c>
      <c r="B301" s="285">
        <f t="shared" si="102"/>
        <v>0</v>
      </c>
      <c r="C301" s="286" t="str">
        <f>VLOOKUP(E301,员工信息4!C:D,2,0)</f>
        <v>周晓龙</v>
      </c>
      <c r="D301" s="102" t="str">
        <f t="shared" si="116"/>
        <v>一致</v>
      </c>
      <c r="E301" s="288" t="str">
        <f>INDEX(员工信息4!C:C,MATCH('12部门提供工资附表主表'!I301,员工信息4!F:F,0))</f>
        <v>8606</v>
      </c>
      <c r="F301" s="289" t="str">
        <f>IFERROR(VLOOKUP('12部门提供工资附表主表'!E301,员工信息4!C:G,5,0),"")</f>
        <v>接插件车间</v>
      </c>
      <c r="G301" s="152" t="s">
        <v>2408</v>
      </c>
      <c r="H301" s="288" t="s">
        <v>2409</v>
      </c>
      <c r="I301" s="500" t="str">
        <f t="shared" si="108"/>
        <v>周晓龙70</v>
      </c>
      <c r="J301" s="322" t="s">
        <v>757</v>
      </c>
      <c r="K301" s="301"/>
      <c r="L301" s="301"/>
      <c r="M301" s="302">
        <v>41.31</v>
      </c>
      <c r="N301" s="302"/>
      <c r="O301" s="302"/>
      <c r="P301" s="302">
        <v>169.03655289276199</v>
      </c>
      <c r="Q301" s="303">
        <f t="shared" si="118"/>
        <v>6982.8999999999978</v>
      </c>
      <c r="R301" s="302"/>
      <c r="S301" s="316">
        <f t="shared" si="117"/>
        <v>6982.8999999999978</v>
      </c>
      <c r="T301" s="346"/>
      <c r="U301" s="313">
        <f t="shared" si="103"/>
        <v>0</v>
      </c>
      <c r="V301" s="313"/>
      <c r="W301" s="301"/>
      <c r="X301" s="301"/>
      <c r="Y301" s="314">
        <f t="shared" si="101"/>
        <v>6982.8999999999978</v>
      </c>
      <c r="Z301" s="314"/>
      <c r="AA301" s="301"/>
      <c r="AB301" s="301"/>
      <c r="AC301" s="325">
        <f t="shared" si="104"/>
        <v>0</v>
      </c>
      <c r="AD301" s="302">
        <v>20</v>
      </c>
      <c r="AE301" s="302"/>
      <c r="AF301" s="302"/>
      <c r="AG301" s="302"/>
      <c r="AH301" s="302"/>
      <c r="AI301" s="302"/>
      <c r="AJ301" s="302"/>
      <c r="AK301" s="302"/>
      <c r="AL301" s="302"/>
      <c r="AM301" s="302">
        <v>200</v>
      </c>
      <c r="AN301" s="302"/>
      <c r="AO301" s="302"/>
      <c r="AP301" s="302"/>
      <c r="AQ301" s="302"/>
      <c r="AR301" s="302"/>
      <c r="AS301" s="299"/>
      <c r="AT301" s="299">
        <f t="shared" si="105"/>
        <v>0</v>
      </c>
      <c r="AU301" s="303">
        <f t="shared" si="106"/>
        <v>220</v>
      </c>
      <c r="AV301" s="329">
        <f t="shared" si="107"/>
        <v>7202.8999999999978</v>
      </c>
      <c r="AW301" s="297"/>
      <c r="AX301" s="297">
        <v>517.5</v>
      </c>
      <c r="AY301" s="301"/>
      <c r="AZ301" s="301"/>
      <c r="BA301" s="301"/>
      <c r="BB301" s="330"/>
      <c r="BC301" s="297"/>
      <c r="BD301" s="301"/>
      <c r="BE301" s="300">
        <f t="shared" si="100"/>
        <v>6685.3999999999978</v>
      </c>
      <c r="BF301" s="297">
        <f>VLOOKUP(E301,[6]工资发放表!$D$1:$X$65536,21,0)</f>
        <v>0</v>
      </c>
      <c r="BG301" s="337">
        <f t="shared" si="119"/>
        <v>6685.3999999999978</v>
      </c>
      <c r="BH301" s="300">
        <f>IFERROR(VLOOKUP('12部门提供工资附表主表'!E301,工时对!A:E,5,0),0)</f>
        <v>41.31</v>
      </c>
      <c r="BI301" s="336">
        <f>VLOOKUP(E301,金蝶!D:AC,26,0)</f>
        <v>0</v>
      </c>
      <c r="BJ301" s="281">
        <f>VLOOKUP(E301,金蝶!D:S,16,0)</f>
        <v>7202.9</v>
      </c>
      <c r="BK301" s="281">
        <f t="shared" si="109"/>
        <v>0</v>
      </c>
      <c r="BL301" s="281">
        <f>VLOOKUP(E301,金蝶!D:Z,23,0)</f>
        <v>6685.4</v>
      </c>
      <c r="BM301" s="281">
        <f t="shared" si="110"/>
        <v>0</v>
      </c>
      <c r="BN301" s="281">
        <f>VLOOKUP(E301,金蝶!D:Z,17,0)</f>
        <v>0</v>
      </c>
      <c r="BO301" s="339">
        <f t="shared" si="111"/>
        <v>0</v>
      </c>
      <c r="BP301" s="281">
        <f>VLOOKUP(E301,金蝶!D:Z,18,0)</f>
        <v>517.5</v>
      </c>
      <c r="BQ301" s="531">
        <f t="shared" si="112"/>
        <v>0</v>
      </c>
      <c r="BR301" s="281">
        <f>VLOOKUP(E301,金蝶!D:Z,19,0)</f>
        <v>0</v>
      </c>
      <c r="BS301" s="340">
        <f t="shared" si="113"/>
        <v>0</v>
      </c>
      <c r="BT301" s="281">
        <f>VLOOKUP(E301,金蝶!D:Z,20,0)</f>
        <v>0</v>
      </c>
      <c r="BU301" s="281">
        <f t="shared" si="114"/>
        <v>0</v>
      </c>
      <c r="BV301" s="281">
        <f>VLOOKUP(E301,金蝶!D:Z,21,0)</f>
        <v>0</v>
      </c>
      <c r="BW301" s="339">
        <f t="shared" si="115"/>
        <v>0</v>
      </c>
      <c r="BX301" s="768">
        <f>IFERROR(VLOOKUP(G301,无加班费!A:B,2,0),0)</f>
        <v>0</v>
      </c>
    </row>
    <row r="302" spans="1:76" hidden="1">
      <c r="A302" s="516" t="s">
        <v>196</v>
      </c>
      <c r="B302" s="285">
        <f t="shared" si="102"/>
        <v>0</v>
      </c>
      <c r="C302" s="286" t="str">
        <f>VLOOKUP(E302,员工信息4!C:D,2,0)</f>
        <v>王国力</v>
      </c>
      <c r="D302" s="102" t="str">
        <f t="shared" si="116"/>
        <v>一致</v>
      </c>
      <c r="E302" s="288" t="str">
        <f>INDEX(员工信息4!C:C,MATCH('12部门提供工资附表主表'!I302,员工信息4!F:F,0))</f>
        <v>8793</v>
      </c>
      <c r="F302" s="289" t="str">
        <f>IFERROR(VLOOKUP('12部门提供工资附表主表'!E302,员工信息4!C:G,5,0),"")</f>
        <v>接插件车间</v>
      </c>
      <c r="G302" s="152" t="s">
        <v>2660</v>
      </c>
      <c r="H302" s="288" t="s">
        <v>2661</v>
      </c>
      <c r="I302" s="500" t="str">
        <f t="shared" si="108"/>
        <v>王国力137</v>
      </c>
      <c r="J302" s="322" t="s">
        <v>757</v>
      </c>
      <c r="K302" s="301"/>
      <c r="L302" s="301"/>
      <c r="M302" s="302">
        <v>32.19</v>
      </c>
      <c r="N302" s="302"/>
      <c r="O302" s="302"/>
      <c r="P302" s="302">
        <v>173.650201926064</v>
      </c>
      <c r="Q302" s="303">
        <f t="shared" si="118"/>
        <v>5589.8</v>
      </c>
      <c r="R302" s="302"/>
      <c r="S302" s="316">
        <f t="shared" si="117"/>
        <v>5589.8</v>
      </c>
      <c r="T302" s="346"/>
      <c r="U302" s="313">
        <f t="shared" si="103"/>
        <v>0</v>
      </c>
      <c r="V302" s="313"/>
      <c r="W302" s="301"/>
      <c r="X302" s="301"/>
      <c r="Y302" s="314">
        <f t="shared" si="101"/>
        <v>5589.8</v>
      </c>
      <c r="Z302" s="314"/>
      <c r="AA302" s="301"/>
      <c r="AB302" s="301"/>
      <c r="AC302" s="325">
        <f t="shared" si="104"/>
        <v>0</v>
      </c>
      <c r="AD302" s="302">
        <v>0</v>
      </c>
      <c r="AE302" s="302"/>
      <c r="AF302" s="302"/>
      <c r="AG302" s="302"/>
      <c r="AH302" s="302"/>
      <c r="AI302" s="302"/>
      <c r="AJ302" s="302"/>
      <c r="AK302" s="302"/>
      <c r="AL302" s="302"/>
      <c r="AM302" s="302">
        <v>0</v>
      </c>
      <c r="AN302" s="302"/>
      <c r="AO302" s="302"/>
      <c r="AP302" s="302"/>
      <c r="AQ302" s="302"/>
      <c r="AR302" s="302"/>
      <c r="AS302" s="299"/>
      <c r="AT302" s="299">
        <f t="shared" si="105"/>
        <v>0</v>
      </c>
      <c r="AU302" s="303">
        <f t="shared" si="106"/>
        <v>0</v>
      </c>
      <c r="AV302" s="329">
        <f t="shared" si="107"/>
        <v>5589.8</v>
      </c>
      <c r="AW302" s="297"/>
      <c r="AX302" s="297">
        <v>517.5</v>
      </c>
      <c r="AY302" s="301"/>
      <c r="AZ302" s="301"/>
      <c r="BA302" s="301"/>
      <c r="BB302" s="330"/>
      <c r="BC302" s="297"/>
      <c r="BD302" s="301"/>
      <c r="BE302" s="300">
        <f t="shared" si="100"/>
        <v>5072.3</v>
      </c>
      <c r="BF302" s="297">
        <f>VLOOKUP(E302,[6]工资发放表!$D$1:$X$65536,21,0)</f>
        <v>0</v>
      </c>
      <c r="BG302" s="337">
        <f t="shared" si="119"/>
        <v>5072.3</v>
      </c>
      <c r="BH302" s="300">
        <f>IFERROR(VLOOKUP('12部门提供工资附表主表'!E302,工时对!A:E,5,0),0)</f>
        <v>32.19</v>
      </c>
      <c r="BI302" s="336">
        <f>VLOOKUP(E302,金蝶!D:AC,26,0)</f>
        <v>0</v>
      </c>
      <c r="BJ302" s="281">
        <f>VLOOKUP(E302,金蝶!D:S,16,0)</f>
        <v>5589.8</v>
      </c>
      <c r="BK302" s="281">
        <f t="shared" si="109"/>
        <v>0</v>
      </c>
      <c r="BL302" s="281">
        <f>VLOOKUP(E302,金蝶!D:Z,23,0)</f>
        <v>5072.3</v>
      </c>
      <c r="BM302" s="281">
        <f t="shared" si="110"/>
        <v>0</v>
      </c>
      <c r="BN302" s="281">
        <f>VLOOKUP(E302,金蝶!D:Z,17,0)</f>
        <v>0</v>
      </c>
      <c r="BO302" s="339">
        <f t="shared" si="111"/>
        <v>0</v>
      </c>
      <c r="BP302" s="281">
        <f>VLOOKUP(E302,金蝶!D:Z,18,0)</f>
        <v>517.5</v>
      </c>
      <c r="BQ302" s="531">
        <f t="shared" si="112"/>
        <v>0</v>
      </c>
      <c r="BR302" s="281">
        <f>VLOOKUP(E302,金蝶!D:Z,19,0)</f>
        <v>0</v>
      </c>
      <c r="BS302" s="340">
        <f t="shared" si="113"/>
        <v>0</v>
      </c>
      <c r="BT302" s="281">
        <f>VLOOKUP(E302,金蝶!D:Z,20,0)</f>
        <v>0</v>
      </c>
      <c r="BU302" s="281">
        <f t="shared" si="114"/>
        <v>0</v>
      </c>
      <c r="BV302" s="281">
        <f>VLOOKUP(E302,金蝶!D:Z,21,0)</f>
        <v>0</v>
      </c>
      <c r="BW302" s="339">
        <f t="shared" si="115"/>
        <v>0</v>
      </c>
      <c r="BX302" s="768">
        <f>IFERROR(VLOOKUP(G302,无加班费!A:B,2,0),0)</f>
        <v>0</v>
      </c>
    </row>
    <row r="303" spans="1:76" hidden="1">
      <c r="A303" s="516" t="s">
        <v>4763</v>
      </c>
      <c r="B303" s="285">
        <f t="shared" si="102"/>
        <v>0</v>
      </c>
      <c r="C303" s="286" t="str">
        <f>VLOOKUP(E303,员工信息4!C:D,2,0)</f>
        <v>郭忠</v>
      </c>
      <c r="D303" s="102" t="str">
        <f t="shared" si="116"/>
        <v>一致</v>
      </c>
      <c r="E303" s="288" t="str">
        <f>INDEX(员工信息4!C:C,MATCH('12部门提供工资附表主表'!I303,员工信息4!F:F,0))</f>
        <v>8957</v>
      </c>
      <c r="F303" s="289" t="str">
        <f>IFERROR(VLOOKUP('12部门提供工资附表主表'!E303,员工信息4!C:G,5,0),"")</f>
        <v>接插件车间</v>
      </c>
      <c r="G303" s="152" t="s">
        <v>3089</v>
      </c>
      <c r="H303" s="288" t="s">
        <v>3090</v>
      </c>
      <c r="I303" s="500" t="str">
        <f t="shared" si="108"/>
        <v>郭忠356</v>
      </c>
      <c r="J303" s="322" t="s">
        <v>757</v>
      </c>
      <c r="K303" s="301"/>
      <c r="L303" s="301"/>
      <c r="M303" s="302">
        <v>39.31</v>
      </c>
      <c r="N303" s="302"/>
      <c r="O303" s="302"/>
      <c r="P303" s="302">
        <v>153.67590943780201</v>
      </c>
      <c r="Q303" s="303">
        <f t="shared" si="118"/>
        <v>6040.9999999999973</v>
      </c>
      <c r="R303" s="302"/>
      <c r="S303" s="316">
        <f t="shared" si="117"/>
        <v>6040.9999999999973</v>
      </c>
      <c r="T303" s="346"/>
      <c r="U303" s="313">
        <f t="shared" si="103"/>
        <v>0</v>
      </c>
      <c r="V303" s="313"/>
      <c r="W303" s="301"/>
      <c r="X303" s="301"/>
      <c r="Y303" s="314">
        <f t="shared" si="101"/>
        <v>6040.9999999999973</v>
      </c>
      <c r="Z303" s="314"/>
      <c r="AA303" s="301"/>
      <c r="AB303" s="301"/>
      <c r="AC303" s="325">
        <f t="shared" si="104"/>
        <v>0</v>
      </c>
      <c r="AD303" s="302">
        <v>0</v>
      </c>
      <c r="AE303" s="302"/>
      <c r="AF303" s="302"/>
      <c r="AG303" s="302"/>
      <c r="AH303" s="302"/>
      <c r="AI303" s="302"/>
      <c r="AJ303" s="302"/>
      <c r="AK303" s="302"/>
      <c r="AL303" s="302"/>
      <c r="AM303" s="302">
        <v>200</v>
      </c>
      <c r="AN303" s="302"/>
      <c r="AO303" s="302"/>
      <c r="AP303" s="302">
        <v>170</v>
      </c>
      <c r="AQ303" s="302"/>
      <c r="AR303" s="302"/>
      <c r="AS303" s="299"/>
      <c r="AT303" s="299">
        <f t="shared" si="105"/>
        <v>170</v>
      </c>
      <c r="AU303" s="303">
        <f t="shared" si="106"/>
        <v>200</v>
      </c>
      <c r="AV303" s="329">
        <f t="shared" si="107"/>
        <v>6070.9999999999973</v>
      </c>
      <c r="AW303" s="297"/>
      <c r="AX303" s="297">
        <v>517.5</v>
      </c>
      <c r="AY303" s="301"/>
      <c r="AZ303" s="301"/>
      <c r="BA303" s="301"/>
      <c r="BB303" s="330"/>
      <c r="BC303" s="297"/>
      <c r="BD303" s="301"/>
      <c r="BE303" s="300">
        <f t="shared" si="100"/>
        <v>5553.4999999999973</v>
      </c>
      <c r="BF303" s="297">
        <f>VLOOKUP(E303,[6]工资发放表!$D$1:$X$65536,21,0)</f>
        <v>0</v>
      </c>
      <c r="BG303" s="337">
        <f t="shared" si="119"/>
        <v>5553.4999999999973</v>
      </c>
      <c r="BH303" s="300">
        <f>IFERROR(VLOOKUP('12部门提供工资附表主表'!E303,工时对!A:E,5,0),0)</f>
        <v>39.31</v>
      </c>
      <c r="BI303" s="336">
        <f>VLOOKUP(E303,金蝶!D:AC,26,0)</f>
        <v>0</v>
      </c>
      <c r="BJ303" s="281">
        <f>VLOOKUP(E303,金蝶!D:S,16,0)</f>
        <v>6071</v>
      </c>
      <c r="BK303" s="281">
        <f t="shared" si="109"/>
        <v>0</v>
      </c>
      <c r="BL303" s="281">
        <f>VLOOKUP(E303,金蝶!D:Z,23,0)</f>
        <v>5553.5</v>
      </c>
      <c r="BM303" s="281">
        <f t="shared" si="110"/>
        <v>0</v>
      </c>
      <c r="BN303" s="281">
        <f>VLOOKUP(E303,金蝶!D:Z,17,0)</f>
        <v>0</v>
      </c>
      <c r="BO303" s="339">
        <f t="shared" si="111"/>
        <v>0</v>
      </c>
      <c r="BP303" s="281">
        <f>VLOOKUP(E303,金蝶!D:Z,18,0)</f>
        <v>517.5</v>
      </c>
      <c r="BQ303" s="531">
        <f t="shared" si="112"/>
        <v>0</v>
      </c>
      <c r="BR303" s="281">
        <f>VLOOKUP(E303,金蝶!D:Z,19,0)</f>
        <v>0</v>
      </c>
      <c r="BS303" s="340">
        <f t="shared" si="113"/>
        <v>0</v>
      </c>
      <c r="BT303" s="281">
        <f>VLOOKUP(E303,金蝶!D:Z,20,0)</f>
        <v>0</v>
      </c>
      <c r="BU303" s="281">
        <f t="shared" si="114"/>
        <v>0</v>
      </c>
      <c r="BV303" s="281">
        <f>VLOOKUP(E303,金蝶!D:Z,21,0)</f>
        <v>0</v>
      </c>
      <c r="BW303" s="339">
        <f t="shared" si="115"/>
        <v>0</v>
      </c>
      <c r="BX303" s="768">
        <f>IFERROR(VLOOKUP(G303,无加班费!A:B,2,0),0)</f>
        <v>0</v>
      </c>
    </row>
    <row r="304" spans="1:76" hidden="1">
      <c r="A304" s="516" t="s">
        <v>733</v>
      </c>
      <c r="B304" s="285">
        <f t="shared" si="102"/>
        <v>0</v>
      </c>
      <c r="C304" s="286" t="str">
        <f>VLOOKUP(E304,员工信息4!C:D,2,0)</f>
        <v>王炳坦</v>
      </c>
      <c r="D304" s="102" t="str">
        <f t="shared" si="116"/>
        <v>一致</v>
      </c>
      <c r="E304" s="288" t="str">
        <f>INDEX(员工信息4!C:C,MATCH('12部门提供工资附表主表'!I304,员工信息4!F:F,0))</f>
        <v>8952</v>
      </c>
      <c r="F304" s="289" t="str">
        <f>IFERROR(VLOOKUP('12部门提供工资附表主表'!E304,员工信息4!C:G,5,0),"")</f>
        <v>线束车间</v>
      </c>
      <c r="G304" s="152" t="s">
        <v>3069</v>
      </c>
      <c r="H304" s="288" t="s">
        <v>3070</v>
      </c>
      <c r="I304" s="500" t="str">
        <f t="shared" si="108"/>
        <v>王炳坦321</v>
      </c>
      <c r="J304" s="322" t="s">
        <v>757</v>
      </c>
      <c r="K304" s="301"/>
      <c r="L304" s="301"/>
      <c r="M304" s="302">
        <v>33.880000000000003</v>
      </c>
      <c r="N304" s="302"/>
      <c r="O304" s="302"/>
      <c r="P304" s="302">
        <v>138.19362455726099</v>
      </c>
      <c r="Q304" s="303">
        <f t="shared" si="118"/>
        <v>4682.0000000000027</v>
      </c>
      <c r="R304" s="302"/>
      <c r="S304" s="316">
        <f t="shared" si="117"/>
        <v>4682.0000000000027</v>
      </c>
      <c r="T304" s="346"/>
      <c r="U304" s="313">
        <f t="shared" si="103"/>
        <v>0</v>
      </c>
      <c r="V304" s="313"/>
      <c r="W304" s="301"/>
      <c r="X304" s="301"/>
      <c r="Y304" s="314">
        <f t="shared" si="101"/>
        <v>4682.0000000000027</v>
      </c>
      <c r="Z304" s="314"/>
      <c r="AA304" s="301"/>
      <c r="AB304" s="301"/>
      <c r="AC304" s="325">
        <f t="shared" si="104"/>
        <v>0</v>
      </c>
      <c r="AD304" s="302">
        <v>0</v>
      </c>
      <c r="AE304" s="302"/>
      <c r="AF304" s="302"/>
      <c r="AG304" s="302"/>
      <c r="AH304" s="302"/>
      <c r="AI304" s="302"/>
      <c r="AJ304" s="302"/>
      <c r="AK304" s="302"/>
      <c r="AL304" s="302"/>
      <c r="AM304" s="302">
        <v>0</v>
      </c>
      <c r="AN304" s="302"/>
      <c r="AO304" s="302"/>
      <c r="AP304" s="302">
        <v>16</v>
      </c>
      <c r="AQ304" s="302"/>
      <c r="AR304" s="302"/>
      <c r="AS304" s="299"/>
      <c r="AT304" s="299">
        <f t="shared" si="105"/>
        <v>16</v>
      </c>
      <c r="AU304" s="303">
        <f t="shared" si="106"/>
        <v>0</v>
      </c>
      <c r="AV304" s="329">
        <f t="shared" si="107"/>
        <v>4666.0000000000027</v>
      </c>
      <c r="AW304" s="297"/>
      <c r="AX304" s="297">
        <v>517.5</v>
      </c>
      <c r="AY304" s="301"/>
      <c r="AZ304" s="301"/>
      <c r="BA304" s="301"/>
      <c r="BB304" s="330"/>
      <c r="BC304" s="297"/>
      <c r="BD304" s="301"/>
      <c r="BE304" s="300">
        <f t="shared" si="100"/>
        <v>4148.5000000000027</v>
      </c>
      <c r="BF304" s="297">
        <f>VLOOKUP(E304,[6]工资发放表!$D$1:$X$65536,21,0)</f>
        <v>0</v>
      </c>
      <c r="BG304" s="337">
        <f t="shared" si="119"/>
        <v>4148.5000000000027</v>
      </c>
      <c r="BH304" s="300">
        <f>IFERROR(VLOOKUP('12部门提供工资附表主表'!E304,工时对!A:E,5,0),0)</f>
        <v>33.880000000000003</v>
      </c>
      <c r="BI304" s="336">
        <f>VLOOKUP(E304,金蝶!D:AC,26,0)</f>
        <v>0</v>
      </c>
      <c r="BJ304" s="281">
        <f>VLOOKUP(E304,金蝶!D:S,16,0)</f>
        <v>4666</v>
      </c>
      <c r="BK304" s="281">
        <f t="shared" si="109"/>
        <v>0</v>
      </c>
      <c r="BL304" s="281">
        <f>VLOOKUP(E304,金蝶!D:Z,23,0)</f>
        <v>4148.5</v>
      </c>
      <c r="BM304" s="281">
        <f t="shared" si="110"/>
        <v>0</v>
      </c>
      <c r="BN304" s="281">
        <f>VLOOKUP(E304,金蝶!D:Z,17,0)</f>
        <v>0</v>
      </c>
      <c r="BO304" s="339">
        <f t="shared" si="111"/>
        <v>0</v>
      </c>
      <c r="BP304" s="281">
        <f>VLOOKUP(E304,金蝶!D:Z,18,0)</f>
        <v>517.5</v>
      </c>
      <c r="BQ304" s="531">
        <f t="shared" si="112"/>
        <v>0</v>
      </c>
      <c r="BR304" s="281">
        <f>VLOOKUP(E304,金蝶!D:Z,19,0)</f>
        <v>0</v>
      </c>
      <c r="BS304" s="340">
        <f t="shared" si="113"/>
        <v>0</v>
      </c>
      <c r="BT304" s="281">
        <f>VLOOKUP(E304,金蝶!D:Z,20,0)</f>
        <v>0</v>
      </c>
      <c r="BU304" s="281">
        <f t="shared" si="114"/>
        <v>0</v>
      </c>
      <c r="BV304" s="281">
        <f>VLOOKUP(E304,金蝶!D:Z,21,0)</f>
        <v>0</v>
      </c>
      <c r="BW304" s="339">
        <f t="shared" si="115"/>
        <v>0</v>
      </c>
      <c r="BX304" s="768">
        <f>IFERROR(VLOOKUP(G304,无加班费!A:B,2,0),0)</f>
        <v>0</v>
      </c>
    </row>
    <row r="305" spans="1:76" hidden="1">
      <c r="A305" s="516" t="s">
        <v>1979</v>
      </c>
      <c r="B305" s="285">
        <f t="shared" si="102"/>
        <v>0</v>
      </c>
      <c r="C305" s="286" t="str">
        <f>VLOOKUP(E305,员工信息4!C:D,2,0)</f>
        <v>王琴</v>
      </c>
      <c r="D305" s="102" t="str">
        <f t="shared" si="116"/>
        <v>一致</v>
      </c>
      <c r="E305" s="288" t="str">
        <f>INDEX(员工信息4!C:C,MATCH('12部门提供工资附表主表'!I305,员工信息4!F:F,0))</f>
        <v>8948</v>
      </c>
      <c r="F305" s="289" t="str">
        <f>IFERROR(VLOOKUP('12部门提供工资附表主表'!E305,员工信息4!C:G,5,0),"")</f>
        <v>接插件车间</v>
      </c>
      <c r="G305" s="152" t="s">
        <v>3049</v>
      </c>
      <c r="H305" s="288" t="s">
        <v>3050</v>
      </c>
      <c r="I305" s="500" t="str">
        <f t="shared" si="108"/>
        <v>王琴231</v>
      </c>
      <c r="J305" s="322" t="s">
        <v>757</v>
      </c>
      <c r="K305" s="301"/>
      <c r="L305" s="301"/>
      <c r="M305" s="302">
        <v>41.44</v>
      </c>
      <c r="N305" s="302"/>
      <c r="O305" s="302"/>
      <c r="P305" s="302">
        <v>172</v>
      </c>
      <c r="Q305" s="303">
        <f t="shared" si="118"/>
        <v>7127.6799999999994</v>
      </c>
      <c r="R305" s="302"/>
      <c r="S305" s="316">
        <f t="shared" si="117"/>
        <v>7127.6799999999994</v>
      </c>
      <c r="T305" s="301"/>
      <c r="U305" s="313">
        <f t="shared" si="103"/>
        <v>0</v>
      </c>
      <c r="V305" s="313"/>
      <c r="W305" s="301"/>
      <c r="X305" s="301"/>
      <c r="Y305" s="314">
        <f t="shared" si="101"/>
        <v>7127.6799999999994</v>
      </c>
      <c r="Z305" s="314"/>
      <c r="AA305" s="301"/>
      <c r="AB305" s="301"/>
      <c r="AC305" s="325">
        <f t="shared" si="104"/>
        <v>0</v>
      </c>
      <c r="AD305" s="302">
        <v>0</v>
      </c>
      <c r="AE305" s="302"/>
      <c r="AF305" s="302"/>
      <c r="AG305" s="302"/>
      <c r="AH305" s="302"/>
      <c r="AI305" s="302"/>
      <c r="AJ305" s="302"/>
      <c r="AK305" s="302"/>
      <c r="AL305" s="302"/>
      <c r="AM305" s="302">
        <v>200</v>
      </c>
      <c r="AN305" s="302"/>
      <c r="AO305" s="302"/>
      <c r="AP305" s="302"/>
      <c r="AQ305" s="302"/>
      <c r="AR305" s="302"/>
      <c r="AS305" s="299"/>
      <c r="AT305" s="299">
        <f t="shared" si="105"/>
        <v>0</v>
      </c>
      <c r="AU305" s="303">
        <f t="shared" si="106"/>
        <v>200</v>
      </c>
      <c r="AV305" s="329">
        <f t="shared" si="107"/>
        <v>7327.6799999999994</v>
      </c>
      <c r="AW305" s="297"/>
      <c r="AX305" s="297">
        <v>517.5</v>
      </c>
      <c r="AY305" s="301"/>
      <c r="AZ305" s="301"/>
      <c r="BA305" s="301"/>
      <c r="BB305" s="330"/>
      <c r="BC305" s="297"/>
      <c r="BD305" s="301"/>
      <c r="BE305" s="300">
        <f t="shared" si="100"/>
        <v>6810.1799999999994</v>
      </c>
      <c r="BF305" s="297">
        <f>VLOOKUP(E305,[6]工资发放表!$D$1:$X$65536,21,0)</f>
        <v>0</v>
      </c>
      <c r="BG305" s="337">
        <f t="shared" si="119"/>
        <v>6810.1799999999994</v>
      </c>
      <c r="BH305" s="300">
        <f>IFERROR(VLOOKUP('12部门提供工资附表主表'!E305,工时对!A:E,5,0),0)</f>
        <v>41.44</v>
      </c>
      <c r="BI305" s="336">
        <f>VLOOKUP(E305,金蝶!D:AC,26,0)</f>
        <v>0</v>
      </c>
      <c r="BJ305" s="281">
        <f>VLOOKUP(E305,金蝶!D:S,16,0)</f>
        <v>7327.68</v>
      </c>
      <c r="BK305" s="281">
        <f t="shared" si="109"/>
        <v>0</v>
      </c>
      <c r="BL305" s="281">
        <f>VLOOKUP(E305,金蝶!D:Z,23,0)</f>
        <v>6810.18</v>
      </c>
      <c r="BM305" s="281">
        <f t="shared" si="110"/>
        <v>0</v>
      </c>
      <c r="BN305" s="281">
        <f>VLOOKUP(E305,金蝶!D:Z,17,0)</f>
        <v>0</v>
      </c>
      <c r="BO305" s="339">
        <f t="shared" si="111"/>
        <v>0</v>
      </c>
      <c r="BP305" s="281">
        <f>VLOOKUP(E305,金蝶!D:Z,18,0)</f>
        <v>517.5</v>
      </c>
      <c r="BQ305" s="531">
        <f t="shared" si="112"/>
        <v>0</v>
      </c>
      <c r="BR305" s="281">
        <f>VLOOKUP(E305,金蝶!D:Z,19,0)</f>
        <v>0</v>
      </c>
      <c r="BS305" s="340">
        <f t="shared" si="113"/>
        <v>0</v>
      </c>
      <c r="BT305" s="281">
        <f>VLOOKUP(E305,金蝶!D:Z,20,0)</f>
        <v>0</v>
      </c>
      <c r="BU305" s="281">
        <f t="shared" si="114"/>
        <v>0</v>
      </c>
      <c r="BV305" s="281">
        <f>VLOOKUP(E305,金蝶!D:Z,21,0)</f>
        <v>0</v>
      </c>
      <c r="BW305" s="339">
        <f t="shared" si="115"/>
        <v>0</v>
      </c>
      <c r="BX305" s="768">
        <f>IFERROR(VLOOKUP(G305,无加班费!A:B,2,0),0)</f>
        <v>0</v>
      </c>
    </row>
    <row r="306" spans="1:76" hidden="1">
      <c r="A306" s="516" t="s">
        <v>2947</v>
      </c>
      <c r="B306" s="285">
        <f t="shared" si="102"/>
        <v>0</v>
      </c>
      <c r="C306" s="286" t="str">
        <f>VLOOKUP(E306,员工信息4!C:D,2,0)</f>
        <v>黄军军</v>
      </c>
      <c r="D306" s="102" t="str">
        <f t="shared" si="116"/>
        <v>一致</v>
      </c>
      <c r="E306" s="288" t="str">
        <f>INDEX(员工信息4!C:C,MATCH('12部门提供工资附表主表'!I306,员工信息4!F:F,0))</f>
        <v>8655</v>
      </c>
      <c r="F306" s="289" t="str">
        <f>IFERROR(VLOOKUP('12部门提供工资附表主表'!E306,员工信息4!C:G,5,0),"")</f>
        <v>接插件车间</v>
      </c>
      <c r="G306" s="152" t="s">
        <v>2494</v>
      </c>
      <c r="H306" s="288" t="s">
        <v>2495</v>
      </c>
      <c r="I306" s="500" t="str">
        <f t="shared" si="108"/>
        <v>黄军军326</v>
      </c>
      <c r="J306" s="322" t="s">
        <v>757</v>
      </c>
      <c r="K306" s="301"/>
      <c r="L306" s="301"/>
      <c r="M306" s="302">
        <v>27.44</v>
      </c>
      <c r="N306" s="302"/>
      <c r="O306" s="302"/>
      <c r="P306" s="302">
        <v>170</v>
      </c>
      <c r="Q306" s="303">
        <f t="shared" si="118"/>
        <v>4664.8</v>
      </c>
      <c r="R306" s="302"/>
      <c r="S306" s="316">
        <f t="shared" si="117"/>
        <v>4664.8</v>
      </c>
      <c r="T306" s="301"/>
      <c r="U306" s="313">
        <f t="shared" si="103"/>
        <v>0</v>
      </c>
      <c r="V306" s="313"/>
      <c r="W306" s="301"/>
      <c r="X306" s="301"/>
      <c r="Y306" s="314">
        <f t="shared" si="101"/>
        <v>4664.8</v>
      </c>
      <c r="Z306" s="314"/>
      <c r="AA306" s="301"/>
      <c r="AB306" s="301"/>
      <c r="AC306" s="325">
        <f t="shared" si="104"/>
        <v>0</v>
      </c>
      <c r="AD306" s="302">
        <v>0</v>
      </c>
      <c r="AE306" s="302"/>
      <c r="AF306" s="302"/>
      <c r="AG306" s="302"/>
      <c r="AH306" s="302"/>
      <c r="AI306" s="302"/>
      <c r="AJ306" s="302"/>
      <c r="AK306" s="302"/>
      <c r="AL306" s="302"/>
      <c r="AM306" s="302">
        <v>0</v>
      </c>
      <c r="AN306" s="302"/>
      <c r="AO306" s="302"/>
      <c r="AP306" s="302"/>
      <c r="AQ306" s="302"/>
      <c r="AR306" s="302"/>
      <c r="AS306" s="299"/>
      <c r="AT306" s="299">
        <f t="shared" si="105"/>
        <v>0</v>
      </c>
      <c r="AU306" s="303">
        <f t="shared" si="106"/>
        <v>0</v>
      </c>
      <c r="AV306" s="329">
        <f t="shared" si="107"/>
        <v>4664.8</v>
      </c>
      <c r="AW306" s="297"/>
      <c r="AX306" s="297">
        <v>517.5</v>
      </c>
      <c r="AY306" s="301"/>
      <c r="AZ306" s="301"/>
      <c r="BA306" s="301"/>
      <c r="BB306" s="330"/>
      <c r="BC306" s="297"/>
      <c r="BD306" s="301"/>
      <c r="BE306" s="300">
        <f t="shared" si="100"/>
        <v>4147.3</v>
      </c>
      <c r="BF306" s="297">
        <f>VLOOKUP(E306,[6]工资发放表!$D$1:$X$65536,21,0)</f>
        <v>0</v>
      </c>
      <c r="BG306" s="337">
        <f t="shared" si="119"/>
        <v>4147.3</v>
      </c>
      <c r="BH306" s="300">
        <f>IFERROR(VLOOKUP('12部门提供工资附表主表'!E306,工时对!A:E,5,0),0)</f>
        <v>27.44</v>
      </c>
      <c r="BI306" s="336">
        <f>VLOOKUP(E306,金蝶!D:AC,26,0)</f>
        <v>0</v>
      </c>
      <c r="BJ306" s="281">
        <f>VLOOKUP(E306,金蝶!D:S,16,0)</f>
        <v>4664.8</v>
      </c>
      <c r="BK306" s="281">
        <f t="shared" si="109"/>
        <v>0</v>
      </c>
      <c r="BL306" s="281">
        <f>VLOOKUP(E306,金蝶!D:Z,23,0)</f>
        <v>4147.3</v>
      </c>
      <c r="BM306" s="281">
        <f t="shared" si="110"/>
        <v>0</v>
      </c>
      <c r="BN306" s="281">
        <f>VLOOKUP(E306,金蝶!D:Z,17,0)</f>
        <v>0</v>
      </c>
      <c r="BO306" s="339">
        <f t="shared" si="111"/>
        <v>0</v>
      </c>
      <c r="BP306" s="281">
        <f>VLOOKUP(E306,金蝶!D:Z,18,0)</f>
        <v>517.5</v>
      </c>
      <c r="BQ306" s="531">
        <f t="shared" si="112"/>
        <v>0</v>
      </c>
      <c r="BR306" s="281">
        <f>VLOOKUP(E306,金蝶!D:Z,19,0)</f>
        <v>0</v>
      </c>
      <c r="BS306" s="340">
        <f t="shared" si="113"/>
        <v>0</v>
      </c>
      <c r="BT306" s="281">
        <f>VLOOKUP(E306,金蝶!D:Z,20,0)</f>
        <v>0</v>
      </c>
      <c r="BU306" s="281">
        <f t="shared" si="114"/>
        <v>0</v>
      </c>
      <c r="BV306" s="281">
        <f>VLOOKUP(E306,金蝶!D:Z,21,0)</f>
        <v>0</v>
      </c>
      <c r="BW306" s="339">
        <f t="shared" si="115"/>
        <v>0</v>
      </c>
      <c r="BX306" s="768">
        <f>IFERROR(VLOOKUP(G306,无加班费!A:B,2,0),0)</f>
        <v>0</v>
      </c>
    </row>
    <row r="307" spans="1:76" hidden="1">
      <c r="A307" s="516" t="s">
        <v>48</v>
      </c>
      <c r="B307" s="285">
        <f t="shared" si="102"/>
        <v>0</v>
      </c>
      <c r="C307" s="286" t="str">
        <f>VLOOKUP(E307,员工信息4!C:D,2,0)</f>
        <v>陆燕</v>
      </c>
      <c r="D307" s="102" t="str">
        <f t="shared" si="116"/>
        <v>一致</v>
      </c>
      <c r="E307" s="288" t="str">
        <f>INDEX(员工信息4!C:C,MATCH('12部门提供工资附表主表'!I307,员工信息4!F:F,0))</f>
        <v>8942</v>
      </c>
      <c r="F307" s="289" t="str">
        <f>IFERROR(VLOOKUP('12部门提供工资附表主表'!E307,员工信息4!C:G,5,0),"")</f>
        <v>接插件车间</v>
      </c>
      <c r="G307" s="152" t="s">
        <v>3039</v>
      </c>
      <c r="H307" s="288" t="s">
        <v>3040</v>
      </c>
      <c r="I307" s="500" t="str">
        <f t="shared" si="108"/>
        <v>陆燕96</v>
      </c>
      <c r="J307" s="322" t="s">
        <v>757</v>
      </c>
      <c r="K307" s="301"/>
      <c r="L307" s="301"/>
      <c r="M307" s="302">
        <v>41</v>
      </c>
      <c r="N307" s="302"/>
      <c r="O307" s="302"/>
      <c r="P307" s="302">
        <v>133.15609756097601</v>
      </c>
      <c r="Q307" s="303">
        <f t="shared" si="118"/>
        <v>5459.400000000016</v>
      </c>
      <c r="R307" s="302"/>
      <c r="S307" s="316">
        <f t="shared" si="117"/>
        <v>5459.400000000016</v>
      </c>
      <c r="T307" s="305"/>
      <c r="U307" s="313">
        <f t="shared" si="103"/>
        <v>0</v>
      </c>
      <c r="V307" s="313"/>
      <c r="W307" s="301"/>
      <c r="X307" s="301"/>
      <c r="Y307" s="314">
        <f t="shared" si="101"/>
        <v>5459.400000000016</v>
      </c>
      <c r="Z307" s="314"/>
      <c r="AA307" s="301"/>
      <c r="AB307" s="301"/>
      <c r="AC307" s="325">
        <f t="shared" si="104"/>
        <v>0</v>
      </c>
      <c r="AD307" s="302">
        <v>0</v>
      </c>
      <c r="AE307" s="302"/>
      <c r="AF307" s="302"/>
      <c r="AG307" s="302"/>
      <c r="AH307" s="302"/>
      <c r="AI307" s="302"/>
      <c r="AJ307" s="302"/>
      <c r="AK307" s="302"/>
      <c r="AL307" s="302"/>
      <c r="AM307" s="302">
        <v>100</v>
      </c>
      <c r="AN307" s="302"/>
      <c r="AO307" s="302"/>
      <c r="AP307" s="302"/>
      <c r="AQ307" s="302"/>
      <c r="AR307" s="302"/>
      <c r="AS307" s="299"/>
      <c r="AT307" s="299">
        <f t="shared" si="105"/>
        <v>0</v>
      </c>
      <c r="AU307" s="303">
        <f t="shared" si="106"/>
        <v>100</v>
      </c>
      <c r="AV307" s="329">
        <f t="shared" si="107"/>
        <v>5559.400000000016</v>
      </c>
      <c r="AW307" s="297"/>
      <c r="AX307" s="297">
        <v>517.5</v>
      </c>
      <c r="AY307" s="301"/>
      <c r="AZ307" s="301"/>
      <c r="BA307" s="301"/>
      <c r="BB307" s="330"/>
      <c r="BC307" s="297"/>
      <c r="BD307" s="301"/>
      <c r="BE307" s="300">
        <f t="shared" si="100"/>
        <v>5041.900000000016</v>
      </c>
      <c r="BF307" s="297">
        <f>VLOOKUP(E307,[6]工资发放表!$D$1:$X$65536,21,0)</f>
        <v>0</v>
      </c>
      <c r="BG307" s="337">
        <f t="shared" si="119"/>
        <v>5041.900000000016</v>
      </c>
      <c r="BH307" s="300">
        <f>IFERROR(VLOOKUP('12部门提供工资附表主表'!E307,工时对!A:E,5,0),0)</f>
        <v>41</v>
      </c>
      <c r="BI307" s="336">
        <f>VLOOKUP(E307,金蝶!D:AC,26,0)</f>
        <v>1.6370904631912708E-11</v>
      </c>
      <c r="BJ307" s="281">
        <f>VLOOKUP(E307,金蝶!D:S,16,0)</f>
        <v>5559.4</v>
      </c>
      <c r="BK307" s="281">
        <f t="shared" si="109"/>
        <v>1.6370904631912708E-11</v>
      </c>
      <c r="BL307" s="281">
        <f>VLOOKUP(E307,金蝶!D:Z,23,0)</f>
        <v>5041.8999999999996</v>
      </c>
      <c r="BM307" s="281">
        <f t="shared" si="110"/>
        <v>1.6370904631912708E-11</v>
      </c>
      <c r="BN307" s="281">
        <f>VLOOKUP(E307,金蝶!D:Z,17,0)</f>
        <v>0</v>
      </c>
      <c r="BO307" s="339">
        <f t="shared" si="111"/>
        <v>0</v>
      </c>
      <c r="BP307" s="281">
        <f>VLOOKUP(E307,金蝶!D:Z,18,0)</f>
        <v>517.5</v>
      </c>
      <c r="BQ307" s="531">
        <f t="shared" si="112"/>
        <v>0</v>
      </c>
      <c r="BR307" s="281">
        <f>VLOOKUP(E307,金蝶!D:Z,19,0)</f>
        <v>0</v>
      </c>
      <c r="BS307" s="340">
        <f t="shared" si="113"/>
        <v>0</v>
      </c>
      <c r="BT307" s="281">
        <f>VLOOKUP(E307,金蝶!D:Z,20,0)</f>
        <v>0</v>
      </c>
      <c r="BU307" s="281">
        <f t="shared" si="114"/>
        <v>0</v>
      </c>
      <c r="BV307" s="281">
        <f>VLOOKUP(E307,金蝶!D:Z,21,0)</f>
        <v>0</v>
      </c>
      <c r="BW307" s="339">
        <f t="shared" si="115"/>
        <v>0</v>
      </c>
      <c r="BX307" s="768">
        <f>IFERROR(VLOOKUP(G307,无加班费!A:B,2,0),0)</f>
        <v>0</v>
      </c>
    </row>
    <row r="308" spans="1:76" hidden="1">
      <c r="A308" s="516" t="s">
        <v>3060</v>
      </c>
      <c r="B308" s="285">
        <f t="shared" si="102"/>
        <v>0</v>
      </c>
      <c r="C308" s="286" t="str">
        <f>VLOOKUP(E308,员工信息4!C:D,2,0)</f>
        <v>彭百福</v>
      </c>
      <c r="D308" s="102" t="str">
        <f t="shared" si="116"/>
        <v>一致</v>
      </c>
      <c r="E308" s="288" t="str">
        <f>INDEX(员工信息4!C:C,MATCH('12部门提供工资附表主表'!I308,员工信息4!F:F,0))</f>
        <v>8620</v>
      </c>
      <c r="F308" s="289" t="str">
        <f>IFERROR(VLOOKUP('12部门提供工资附表主表'!E308,员工信息4!C:G,5,0),"")</f>
        <v>接插件车间</v>
      </c>
      <c r="G308" s="152" t="s">
        <v>2436</v>
      </c>
      <c r="H308" s="288" t="s">
        <v>2437</v>
      </c>
      <c r="I308" s="500" t="str">
        <f t="shared" si="108"/>
        <v>彭百福112</v>
      </c>
      <c r="J308" s="322" t="s">
        <v>757</v>
      </c>
      <c r="K308" s="301"/>
      <c r="L308" s="301"/>
      <c r="M308" s="302">
        <v>42.31</v>
      </c>
      <c r="N308" s="302"/>
      <c r="O308" s="302"/>
      <c r="P308" s="302">
        <v>157.993382179154</v>
      </c>
      <c r="Q308" s="303">
        <f t="shared" si="118"/>
        <v>6684.7000000000062</v>
      </c>
      <c r="R308" s="302"/>
      <c r="S308" s="316">
        <f t="shared" si="117"/>
        <v>6684.7000000000062</v>
      </c>
      <c r="T308" s="305"/>
      <c r="U308" s="313">
        <f t="shared" si="103"/>
        <v>0</v>
      </c>
      <c r="V308" s="313"/>
      <c r="W308" s="301"/>
      <c r="X308" s="301"/>
      <c r="Y308" s="314">
        <f t="shared" si="101"/>
        <v>6684.7000000000062</v>
      </c>
      <c r="Z308" s="314"/>
      <c r="AA308" s="301"/>
      <c r="AB308" s="301"/>
      <c r="AC308" s="325">
        <f t="shared" si="104"/>
        <v>0</v>
      </c>
      <c r="AD308" s="302">
        <v>20</v>
      </c>
      <c r="AE308" s="302"/>
      <c r="AF308" s="302"/>
      <c r="AG308" s="302"/>
      <c r="AH308" s="302"/>
      <c r="AI308" s="302"/>
      <c r="AJ308" s="302"/>
      <c r="AK308" s="302"/>
      <c r="AL308" s="302"/>
      <c r="AM308" s="302">
        <v>200</v>
      </c>
      <c r="AN308" s="302"/>
      <c r="AO308" s="302"/>
      <c r="AP308" s="302"/>
      <c r="AQ308" s="302"/>
      <c r="AR308" s="302"/>
      <c r="AS308" s="299"/>
      <c r="AT308" s="299">
        <f t="shared" si="105"/>
        <v>0</v>
      </c>
      <c r="AU308" s="303">
        <f t="shared" si="106"/>
        <v>220</v>
      </c>
      <c r="AV308" s="329">
        <f t="shared" si="107"/>
        <v>6904.7000000000062</v>
      </c>
      <c r="AW308" s="297"/>
      <c r="AX308" s="297">
        <v>517.5</v>
      </c>
      <c r="AY308" s="301"/>
      <c r="AZ308" s="301"/>
      <c r="BA308" s="301"/>
      <c r="BB308" s="330"/>
      <c r="BC308" s="297"/>
      <c r="BD308" s="301"/>
      <c r="BE308" s="300">
        <f t="shared" si="100"/>
        <v>6387.2000000000062</v>
      </c>
      <c r="BF308" s="297">
        <f>VLOOKUP(E308,[6]工资发放表!$D$1:$X$65536,21,0)</f>
        <v>0</v>
      </c>
      <c r="BG308" s="337">
        <f t="shared" si="119"/>
        <v>6387.2000000000062</v>
      </c>
      <c r="BH308" s="300">
        <f>IFERROR(VLOOKUP('12部门提供工资附表主表'!E308,工时对!A:E,5,0),0)</f>
        <v>42.31</v>
      </c>
      <c r="BI308" s="336">
        <f>VLOOKUP(E308,金蝶!D:AC,26,0)</f>
        <v>0</v>
      </c>
      <c r="BJ308" s="281">
        <f>VLOOKUP(E308,金蝶!D:S,16,0)</f>
        <v>6904.7</v>
      </c>
      <c r="BK308" s="281">
        <f t="shared" si="109"/>
        <v>0</v>
      </c>
      <c r="BL308" s="281">
        <f>VLOOKUP(E308,金蝶!D:Z,23,0)</f>
        <v>6387.2</v>
      </c>
      <c r="BM308" s="281">
        <f t="shared" si="110"/>
        <v>0</v>
      </c>
      <c r="BN308" s="281">
        <f>VLOOKUP(E308,金蝶!D:Z,17,0)</f>
        <v>0</v>
      </c>
      <c r="BO308" s="339">
        <f t="shared" si="111"/>
        <v>0</v>
      </c>
      <c r="BP308" s="281">
        <f>VLOOKUP(E308,金蝶!D:Z,18,0)</f>
        <v>517.5</v>
      </c>
      <c r="BQ308" s="531">
        <f t="shared" si="112"/>
        <v>0</v>
      </c>
      <c r="BR308" s="281">
        <f>VLOOKUP(E308,金蝶!D:Z,19,0)</f>
        <v>0</v>
      </c>
      <c r="BS308" s="340">
        <f t="shared" si="113"/>
        <v>0</v>
      </c>
      <c r="BT308" s="281">
        <f>VLOOKUP(E308,金蝶!D:Z,20,0)</f>
        <v>0</v>
      </c>
      <c r="BU308" s="281">
        <f t="shared" si="114"/>
        <v>0</v>
      </c>
      <c r="BV308" s="281">
        <f>VLOOKUP(E308,金蝶!D:Z,21,0)</f>
        <v>0</v>
      </c>
      <c r="BW308" s="339">
        <f t="shared" si="115"/>
        <v>0</v>
      </c>
      <c r="BX308" s="768">
        <f>IFERROR(VLOOKUP(G308,无加班费!A:B,2,0),0)</f>
        <v>0</v>
      </c>
    </row>
    <row r="309" spans="1:76" hidden="1">
      <c r="A309" s="516" t="s">
        <v>2871</v>
      </c>
      <c r="B309" s="285">
        <f t="shared" si="102"/>
        <v>0</v>
      </c>
      <c r="C309" s="286" t="str">
        <f>VLOOKUP(E309,员工信息4!C:D,2,0)</f>
        <v>兰文明</v>
      </c>
      <c r="D309" s="102" t="str">
        <f t="shared" si="116"/>
        <v>一致</v>
      </c>
      <c r="E309" s="288" t="str">
        <f>INDEX(员工信息4!C:C,MATCH('12部门提供工资附表主表'!I309,员工信息4!F:F,0))</f>
        <v>8866</v>
      </c>
      <c r="F309" s="289" t="str">
        <f>IFERROR(VLOOKUP('12部门提供工资附表主表'!E309,员工信息4!C:G,5,0),"")</f>
        <v>接插件车间</v>
      </c>
      <c r="G309" s="152" t="s">
        <v>2817</v>
      </c>
      <c r="H309" s="288" t="s">
        <v>2818</v>
      </c>
      <c r="I309" s="500" t="str">
        <f t="shared" si="108"/>
        <v>兰文明48</v>
      </c>
      <c r="J309" s="322" t="s">
        <v>757</v>
      </c>
      <c r="K309" s="301"/>
      <c r="L309" s="301"/>
      <c r="M309" s="302">
        <v>42.75</v>
      </c>
      <c r="N309" s="302"/>
      <c r="O309" s="302"/>
      <c r="P309" s="302">
        <v>189.115789473684</v>
      </c>
      <c r="Q309" s="303">
        <f t="shared" si="118"/>
        <v>8084.6999999999907</v>
      </c>
      <c r="R309" s="302"/>
      <c r="S309" s="316">
        <f t="shared" si="117"/>
        <v>8084.6999999999907</v>
      </c>
      <c r="T309" s="305"/>
      <c r="U309" s="313">
        <f t="shared" si="103"/>
        <v>0</v>
      </c>
      <c r="V309" s="313"/>
      <c r="W309" s="301"/>
      <c r="X309" s="301"/>
      <c r="Y309" s="314">
        <f t="shared" si="101"/>
        <v>8084.6999999999907</v>
      </c>
      <c r="Z309" s="314"/>
      <c r="AA309" s="301"/>
      <c r="AB309" s="301"/>
      <c r="AC309" s="325">
        <f t="shared" si="104"/>
        <v>0</v>
      </c>
      <c r="AD309" s="302">
        <v>0</v>
      </c>
      <c r="AE309" s="302"/>
      <c r="AF309" s="302"/>
      <c r="AG309" s="302"/>
      <c r="AH309" s="302"/>
      <c r="AI309" s="302"/>
      <c r="AJ309" s="302"/>
      <c r="AK309" s="302"/>
      <c r="AL309" s="302"/>
      <c r="AM309" s="302">
        <v>200</v>
      </c>
      <c r="AN309" s="302"/>
      <c r="AO309" s="302"/>
      <c r="AP309" s="302"/>
      <c r="AQ309" s="302"/>
      <c r="AR309" s="302"/>
      <c r="AS309" s="299"/>
      <c r="AT309" s="299">
        <f t="shared" si="105"/>
        <v>0</v>
      </c>
      <c r="AU309" s="303">
        <f t="shared" si="106"/>
        <v>200</v>
      </c>
      <c r="AV309" s="329">
        <f t="shared" si="107"/>
        <v>8284.6999999999898</v>
      </c>
      <c r="AW309" s="297"/>
      <c r="AX309" s="297">
        <v>517.5</v>
      </c>
      <c r="AY309" s="301"/>
      <c r="AZ309" s="301"/>
      <c r="BA309" s="301"/>
      <c r="BB309" s="330"/>
      <c r="BC309" s="297"/>
      <c r="BD309" s="301"/>
      <c r="BE309" s="300">
        <f t="shared" si="100"/>
        <v>7767.1999999999898</v>
      </c>
      <c r="BF309" s="297">
        <f>VLOOKUP(E309,[6]工资发放表!$D$1:$X$65536,21,0)</f>
        <v>0</v>
      </c>
      <c r="BG309" s="337">
        <f t="shared" si="119"/>
        <v>7767.1999999999898</v>
      </c>
      <c r="BH309" s="300">
        <f>IFERROR(VLOOKUP('12部门提供工资附表主表'!E309,工时对!A:E,5,0),0)</f>
        <v>42.75</v>
      </c>
      <c r="BI309" s="336">
        <f>VLOOKUP(E309,金蝶!D:AC,26,0)</f>
        <v>0</v>
      </c>
      <c r="BJ309" s="281">
        <f>VLOOKUP(E309,金蝶!D:S,16,0)</f>
        <v>8284.7000000000007</v>
      </c>
      <c r="BK309" s="281">
        <f t="shared" si="109"/>
        <v>0</v>
      </c>
      <c r="BL309" s="281">
        <f>VLOOKUP(E309,金蝶!D:Z,23,0)</f>
        <v>7767.2</v>
      </c>
      <c r="BM309" s="281">
        <f t="shared" si="110"/>
        <v>-1.0004441719502211E-11</v>
      </c>
      <c r="BN309" s="281">
        <f>VLOOKUP(E309,金蝶!D:Z,17,0)</f>
        <v>0</v>
      </c>
      <c r="BO309" s="339">
        <f t="shared" si="111"/>
        <v>0</v>
      </c>
      <c r="BP309" s="281">
        <f>VLOOKUP(E309,金蝶!D:Z,18,0)</f>
        <v>517.5</v>
      </c>
      <c r="BQ309" s="531">
        <f t="shared" si="112"/>
        <v>0</v>
      </c>
      <c r="BR309" s="281">
        <f>VLOOKUP(E309,金蝶!D:Z,19,0)</f>
        <v>0</v>
      </c>
      <c r="BS309" s="340">
        <f t="shared" si="113"/>
        <v>0</v>
      </c>
      <c r="BT309" s="281">
        <f>VLOOKUP(E309,金蝶!D:Z,20,0)</f>
        <v>0</v>
      </c>
      <c r="BU309" s="281">
        <f t="shared" si="114"/>
        <v>0</v>
      </c>
      <c r="BV309" s="281">
        <f>VLOOKUP(E309,金蝶!D:Z,21,0)</f>
        <v>0</v>
      </c>
      <c r="BW309" s="339">
        <f t="shared" si="115"/>
        <v>0</v>
      </c>
      <c r="BX309" s="768">
        <f>IFERROR(VLOOKUP(G309,无加班费!A:B,2,0),0)</f>
        <v>0</v>
      </c>
    </row>
    <row r="310" spans="1:76" hidden="1">
      <c r="A310" s="516" t="s">
        <v>1262</v>
      </c>
      <c r="B310" s="285">
        <f t="shared" si="102"/>
        <v>0</v>
      </c>
      <c r="C310" s="286" t="str">
        <f>VLOOKUP(E310,员工信息4!C:D,2,0)</f>
        <v>耿跃辉</v>
      </c>
      <c r="D310" s="102" t="str">
        <f t="shared" si="116"/>
        <v>一致</v>
      </c>
      <c r="E310" s="288" t="str">
        <f>INDEX(员工信息4!C:C,MATCH('12部门提供工资附表主表'!I310,员工信息4!F:F,0))</f>
        <v>3378</v>
      </c>
      <c r="F310" s="289" t="str">
        <f>IFERROR(VLOOKUP('12部门提供工资附表主表'!E310,员工信息4!C:G,5,0),"")</f>
        <v>接插件车间</v>
      </c>
      <c r="G310" s="152" t="s">
        <v>982</v>
      </c>
      <c r="H310" s="288" t="s">
        <v>983</v>
      </c>
      <c r="I310" s="500" t="str">
        <f t="shared" si="108"/>
        <v>耿跃辉84</v>
      </c>
      <c r="J310" s="322" t="s">
        <v>757</v>
      </c>
      <c r="K310" s="301"/>
      <c r="L310" s="301"/>
      <c r="M310" s="302">
        <v>40.81</v>
      </c>
      <c r="N310" s="302"/>
      <c r="O310" s="302"/>
      <c r="P310" s="302">
        <v>189.28693947561899</v>
      </c>
      <c r="Q310" s="303">
        <f t="shared" si="118"/>
        <v>7724.8000000000111</v>
      </c>
      <c r="R310" s="302"/>
      <c r="S310" s="316">
        <f t="shared" si="117"/>
        <v>7724.8000000000111</v>
      </c>
      <c r="T310" s="305"/>
      <c r="U310" s="313">
        <f t="shared" si="103"/>
        <v>0</v>
      </c>
      <c r="V310" s="313"/>
      <c r="W310" s="301"/>
      <c r="X310" s="301"/>
      <c r="Y310" s="314">
        <f t="shared" si="101"/>
        <v>7724.8000000000111</v>
      </c>
      <c r="Z310" s="314"/>
      <c r="AA310" s="301"/>
      <c r="AB310" s="301"/>
      <c r="AC310" s="325">
        <f t="shared" si="104"/>
        <v>0</v>
      </c>
      <c r="AD310" s="302">
        <v>40</v>
      </c>
      <c r="AE310" s="302"/>
      <c r="AF310" s="302"/>
      <c r="AG310" s="302"/>
      <c r="AH310" s="302"/>
      <c r="AI310" s="302"/>
      <c r="AJ310" s="302"/>
      <c r="AK310" s="302"/>
      <c r="AL310" s="302"/>
      <c r="AM310" s="302">
        <v>200</v>
      </c>
      <c r="AN310" s="302"/>
      <c r="AO310" s="302"/>
      <c r="AP310" s="302"/>
      <c r="AQ310" s="302"/>
      <c r="AR310" s="302"/>
      <c r="AS310" s="299"/>
      <c r="AT310" s="299">
        <f t="shared" si="105"/>
        <v>0</v>
      </c>
      <c r="AU310" s="303">
        <f t="shared" si="106"/>
        <v>240</v>
      </c>
      <c r="AV310" s="329">
        <f t="shared" si="107"/>
        <v>7964.8000000000111</v>
      </c>
      <c r="AW310" s="297"/>
      <c r="AX310" s="297">
        <v>517.5</v>
      </c>
      <c r="AY310" s="301"/>
      <c r="AZ310" s="301"/>
      <c r="BA310" s="301"/>
      <c r="BB310" s="330"/>
      <c r="BC310" s="297"/>
      <c r="BD310" s="301"/>
      <c r="BE310" s="300">
        <f t="shared" si="100"/>
        <v>7447.3000000000111</v>
      </c>
      <c r="BF310" s="297">
        <f>VLOOKUP(E310,[6]工资发放表!$D$1:$X$65536,21,0)</f>
        <v>0</v>
      </c>
      <c r="BG310" s="337">
        <f t="shared" si="119"/>
        <v>7447.3000000000111</v>
      </c>
      <c r="BH310" s="300">
        <f>IFERROR(VLOOKUP('12部门提供工资附表主表'!E310,工时对!A:E,5,0),0)</f>
        <v>40.81</v>
      </c>
      <c r="BI310" s="336">
        <f>VLOOKUP(E310,金蝶!D:AC,26,0)</f>
        <v>1.0913936421275139E-11</v>
      </c>
      <c r="BJ310" s="281">
        <f>VLOOKUP(E310,金蝶!D:S,16,0)</f>
        <v>7964.8</v>
      </c>
      <c r="BK310" s="281">
        <f t="shared" si="109"/>
        <v>1.0913936421275139E-11</v>
      </c>
      <c r="BL310" s="281">
        <f>VLOOKUP(E310,金蝶!D:Z,23,0)</f>
        <v>7447.3</v>
      </c>
      <c r="BM310" s="281">
        <f t="shared" si="110"/>
        <v>1.0913936421275139E-11</v>
      </c>
      <c r="BN310" s="281">
        <f>VLOOKUP(E310,金蝶!D:Z,17,0)</f>
        <v>0</v>
      </c>
      <c r="BO310" s="339">
        <f t="shared" si="111"/>
        <v>0</v>
      </c>
      <c r="BP310" s="281">
        <f>VLOOKUP(E310,金蝶!D:Z,18,0)</f>
        <v>517.5</v>
      </c>
      <c r="BQ310" s="531">
        <f t="shared" si="112"/>
        <v>0</v>
      </c>
      <c r="BR310" s="281">
        <f>VLOOKUP(E310,金蝶!D:Z,19,0)</f>
        <v>0</v>
      </c>
      <c r="BS310" s="340">
        <f t="shared" si="113"/>
        <v>0</v>
      </c>
      <c r="BT310" s="281">
        <f>VLOOKUP(E310,金蝶!D:Z,20,0)</f>
        <v>0</v>
      </c>
      <c r="BU310" s="281">
        <f t="shared" si="114"/>
        <v>0</v>
      </c>
      <c r="BV310" s="281">
        <f>VLOOKUP(E310,金蝶!D:Z,21,0)</f>
        <v>0</v>
      </c>
      <c r="BW310" s="339">
        <f t="shared" si="115"/>
        <v>0</v>
      </c>
      <c r="BX310" s="768">
        <f>IFERROR(VLOOKUP(G310,无加班费!A:B,2,0),0)</f>
        <v>0</v>
      </c>
    </row>
    <row r="311" spans="1:76" hidden="1">
      <c r="A311" s="516" t="s">
        <v>903</v>
      </c>
      <c r="B311" s="285">
        <f t="shared" si="102"/>
        <v>0</v>
      </c>
      <c r="C311" s="286" t="str">
        <f>VLOOKUP(E311,员工信息4!C:D,2,0)</f>
        <v>房震</v>
      </c>
      <c r="D311" s="291" t="str">
        <f t="shared" si="116"/>
        <v>一致</v>
      </c>
      <c r="E311" s="288" t="str">
        <f>INDEX(员工信息4!C:C,MATCH('12部门提供工资附表主表'!I311,员工信息4!F:F,0))</f>
        <v>8618</v>
      </c>
      <c r="F311" s="289" t="str">
        <f>IFERROR(VLOOKUP('12部门提供工资附表主表'!E311,员工信息4!C:G,5,0),"")</f>
        <v>接插件车间</v>
      </c>
      <c r="G311" s="152" t="s">
        <v>2426</v>
      </c>
      <c r="H311" s="288" t="s">
        <v>2427</v>
      </c>
      <c r="I311" s="500" t="str">
        <f t="shared" si="108"/>
        <v>房震73</v>
      </c>
      <c r="J311" s="322" t="s">
        <v>757</v>
      </c>
      <c r="K311" s="343"/>
      <c r="L311" s="343"/>
      <c r="M311" s="302">
        <v>42.25</v>
      </c>
      <c r="N311" s="302"/>
      <c r="O311" s="302"/>
      <c r="P311" s="302">
        <v>176.528047337278</v>
      </c>
      <c r="Q311" s="303">
        <f t="shared" si="118"/>
        <v>7458.3099999999949</v>
      </c>
      <c r="R311" s="302"/>
      <c r="S311" s="344">
        <f t="shared" si="117"/>
        <v>7458.3099999999949</v>
      </c>
      <c r="T311" s="305"/>
      <c r="U311" s="313">
        <f t="shared" si="103"/>
        <v>0</v>
      </c>
      <c r="V311" s="313"/>
      <c r="W311" s="343"/>
      <c r="X311" s="343"/>
      <c r="Y311" s="314">
        <f t="shared" si="101"/>
        <v>7458.3099999999949</v>
      </c>
      <c r="Z311" s="314"/>
      <c r="AA311" s="343"/>
      <c r="AB311" s="343"/>
      <c r="AC311" s="325">
        <f t="shared" si="104"/>
        <v>0</v>
      </c>
      <c r="AD311" s="302">
        <v>20</v>
      </c>
      <c r="AE311" s="302"/>
      <c r="AF311" s="302"/>
      <c r="AG311" s="302"/>
      <c r="AH311" s="302"/>
      <c r="AI311" s="302"/>
      <c r="AJ311" s="302"/>
      <c r="AK311" s="302"/>
      <c r="AL311" s="302"/>
      <c r="AM311" s="302">
        <v>100</v>
      </c>
      <c r="AN311" s="302"/>
      <c r="AO311" s="302"/>
      <c r="AP311" s="302">
        <v>17</v>
      </c>
      <c r="AQ311" s="302"/>
      <c r="AR311" s="302"/>
      <c r="AS311" s="299"/>
      <c r="AT311" s="299">
        <f t="shared" si="105"/>
        <v>17</v>
      </c>
      <c r="AU311" s="303">
        <f t="shared" si="106"/>
        <v>120</v>
      </c>
      <c r="AV311" s="329">
        <f t="shared" si="107"/>
        <v>7561.3099999999949</v>
      </c>
      <c r="AW311" s="297"/>
      <c r="AX311" s="297">
        <v>517.5</v>
      </c>
      <c r="AY311" s="301"/>
      <c r="AZ311" s="301"/>
      <c r="BA311" s="301"/>
      <c r="BB311" s="330"/>
      <c r="BC311" s="297"/>
      <c r="BD311" s="301"/>
      <c r="BE311" s="300">
        <f t="shared" si="100"/>
        <v>7043.8099999999949</v>
      </c>
      <c r="BF311" s="297">
        <f>VLOOKUP(E311,[6]工资发放表!$D$1:$X$65536,21,0)</f>
        <v>61.32</v>
      </c>
      <c r="BG311" s="337">
        <f t="shared" si="119"/>
        <v>6982.4899999999952</v>
      </c>
      <c r="BH311" s="300">
        <f>IFERROR(VLOOKUP('12部门提供工资附表主表'!E311,工时对!A:E,5,0),0)</f>
        <v>42.25</v>
      </c>
      <c r="BI311" s="336">
        <f>VLOOKUP(E311,金蝶!D:AC,26,0)</f>
        <v>0</v>
      </c>
      <c r="BJ311" s="281">
        <f>VLOOKUP(E311,金蝶!D:S,16,0)</f>
        <v>7561.31</v>
      </c>
      <c r="BK311" s="281">
        <f t="shared" si="109"/>
        <v>0</v>
      </c>
      <c r="BL311" s="281">
        <f>VLOOKUP(E311,金蝶!D:Z,23,0)</f>
        <v>6982.49</v>
      </c>
      <c r="BM311" s="281">
        <f t="shared" si="110"/>
        <v>0</v>
      </c>
      <c r="BN311" s="281">
        <f>VLOOKUP(E311,金蝶!D:Z,17,0)</f>
        <v>0</v>
      </c>
      <c r="BO311" s="339">
        <f t="shared" si="111"/>
        <v>0</v>
      </c>
      <c r="BP311" s="281">
        <f>VLOOKUP(E311,金蝶!D:Z,18,0)</f>
        <v>517.5</v>
      </c>
      <c r="BQ311" s="531">
        <f t="shared" si="112"/>
        <v>0</v>
      </c>
      <c r="BR311" s="281">
        <f>VLOOKUP(E311,金蝶!D:Z,19,0)</f>
        <v>0</v>
      </c>
      <c r="BS311" s="340">
        <f t="shared" si="113"/>
        <v>0</v>
      </c>
      <c r="BT311" s="281">
        <f>VLOOKUP(E311,金蝶!D:Z,20,0)</f>
        <v>0</v>
      </c>
      <c r="BU311" s="281">
        <f t="shared" si="114"/>
        <v>0</v>
      </c>
      <c r="BV311" s="281">
        <f>VLOOKUP(E311,金蝶!D:Z,21,0)</f>
        <v>61.32</v>
      </c>
      <c r="BW311" s="339">
        <f t="shared" si="115"/>
        <v>0</v>
      </c>
      <c r="BX311" s="768">
        <f>IFERROR(VLOOKUP(G311,无加班费!A:B,2,0),0)</f>
        <v>0</v>
      </c>
    </row>
    <row r="312" spans="1:76" hidden="1">
      <c r="A312" s="516" t="s">
        <v>2490</v>
      </c>
      <c r="B312" s="285">
        <f t="shared" si="102"/>
        <v>0</v>
      </c>
      <c r="C312" s="286" t="str">
        <f>VLOOKUP(E312,员工信息4!C:D,2,0)</f>
        <v>吕本存</v>
      </c>
      <c r="D312" s="102" t="str">
        <f t="shared" si="116"/>
        <v>一致</v>
      </c>
      <c r="E312" s="288" t="str">
        <f>INDEX(员工信息4!C:C,MATCH('12部门提供工资附表主表'!I312,员工信息4!F:F,0))</f>
        <v>8917</v>
      </c>
      <c r="F312" s="289" t="str">
        <f>IFERROR(VLOOKUP('12部门提供工资附表主表'!E312,员工信息4!C:G,5,0),"")</f>
        <v>接插件车间</v>
      </c>
      <c r="G312" s="152" t="s">
        <v>2941</v>
      </c>
      <c r="H312" s="288" t="s">
        <v>2942</v>
      </c>
      <c r="I312" s="500" t="str">
        <f t="shared" si="108"/>
        <v>吕本存235</v>
      </c>
      <c r="J312" s="322" t="s">
        <v>757</v>
      </c>
      <c r="K312" s="301"/>
      <c r="L312" s="301"/>
      <c r="M312" s="302">
        <v>43.81</v>
      </c>
      <c r="N312" s="302"/>
      <c r="O312" s="302"/>
      <c r="P312" s="302">
        <v>145.77379593700101</v>
      </c>
      <c r="Q312" s="303">
        <f t="shared" si="118"/>
        <v>6386.3500000000149</v>
      </c>
      <c r="R312" s="302"/>
      <c r="S312" s="316">
        <f t="shared" si="117"/>
        <v>6386.3500000000149</v>
      </c>
      <c r="T312" s="305"/>
      <c r="U312" s="313">
        <f t="shared" si="103"/>
        <v>0</v>
      </c>
      <c r="V312" s="313"/>
      <c r="W312" s="301"/>
      <c r="X312" s="301"/>
      <c r="Y312" s="314">
        <f t="shared" si="101"/>
        <v>6386.3500000000149</v>
      </c>
      <c r="Z312" s="314"/>
      <c r="AA312" s="301"/>
      <c r="AB312" s="301"/>
      <c r="AC312" s="325">
        <f t="shared" si="104"/>
        <v>0</v>
      </c>
      <c r="AD312" s="302">
        <v>0</v>
      </c>
      <c r="AE312" s="302"/>
      <c r="AF312" s="302"/>
      <c r="AG312" s="302"/>
      <c r="AH312" s="302"/>
      <c r="AI312" s="302"/>
      <c r="AJ312" s="302"/>
      <c r="AK312" s="302"/>
      <c r="AL312" s="302"/>
      <c r="AM312" s="302">
        <v>200</v>
      </c>
      <c r="AN312" s="302"/>
      <c r="AO312" s="302"/>
      <c r="AP312" s="302"/>
      <c r="AQ312" s="302"/>
      <c r="AR312" s="302"/>
      <c r="AS312" s="299"/>
      <c r="AT312" s="299">
        <f t="shared" si="105"/>
        <v>0</v>
      </c>
      <c r="AU312" s="303">
        <f t="shared" si="106"/>
        <v>200</v>
      </c>
      <c r="AV312" s="329">
        <f t="shared" si="107"/>
        <v>6586.3500000000149</v>
      </c>
      <c r="AW312" s="297"/>
      <c r="AX312" s="297">
        <v>517.5</v>
      </c>
      <c r="AY312" s="301"/>
      <c r="AZ312" s="301"/>
      <c r="BA312" s="301"/>
      <c r="BB312" s="330"/>
      <c r="BC312" s="297"/>
      <c r="BD312" s="301"/>
      <c r="BE312" s="300">
        <f t="shared" si="100"/>
        <v>6068.8500000000149</v>
      </c>
      <c r="BF312" s="297">
        <f>VLOOKUP(E312,[6]工资发放表!$D$1:$X$65536,21,0)</f>
        <v>0</v>
      </c>
      <c r="BG312" s="337">
        <f t="shared" si="119"/>
        <v>6068.8500000000149</v>
      </c>
      <c r="BH312" s="300">
        <f>IFERROR(VLOOKUP('12部门提供工资附表主表'!E312,工时对!A:E,5,0),0)</f>
        <v>43.81</v>
      </c>
      <c r="BI312" s="336">
        <f>VLOOKUP(E312,金蝶!D:AC,26,0)</f>
        <v>1.4551915228366852E-11</v>
      </c>
      <c r="BJ312" s="281">
        <f>VLOOKUP(E312,金蝶!D:S,16,0)</f>
        <v>6586.35</v>
      </c>
      <c r="BK312" s="281">
        <f t="shared" si="109"/>
        <v>1.4551915228366852E-11</v>
      </c>
      <c r="BL312" s="281">
        <f>VLOOKUP(E312,金蝶!D:Z,23,0)</f>
        <v>6068.85</v>
      </c>
      <c r="BM312" s="281">
        <f t="shared" si="110"/>
        <v>1.4551915228366852E-11</v>
      </c>
      <c r="BN312" s="281">
        <f>VLOOKUP(E312,金蝶!D:Z,17,0)</f>
        <v>0</v>
      </c>
      <c r="BO312" s="339">
        <f t="shared" si="111"/>
        <v>0</v>
      </c>
      <c r="BP312" s="281">
        <f>VLOOKUP(E312,金蝶!D:Z,18,0)</f>
        <v>517.5</v>
      </c>
      <c r="BQ312" s="531">
        <f t="shared" si="112"/>
        <v>0</v>
      </c>
      <c r="BR312" s="281">
        <f>VLOOKUP(E312,金蝶!D:Z,19,0)</f>
        <v>0</v>
      </c>
      <c r="BS312" s="340">
        <f t="shared" si="113"/>
        <v>0</v>
      </c>
      <c r="BT312" s="281">
        <f>VLOOKUP(E312,金蝶!D:Z,20,0)</f>
        <v>0</v>
      </c>
      <c r="BU312" s="281">
        <f t="shared" si="114"/>
        <v>0</v>
      </c>
      <c r="BV312" s="281">
        <f>VLOOKUP(E312,金蝶!D:Z,21,0)</f>
        <v>0</v>
      </c>
      <c r="BW312" s="339">
        <f t="shared" si="115"/>
        <v>0</v>
      </c>
      <c r="BX312" s="768">
        <f>IFERROR(VLOOKUP(G312,无加班费!A:B,2,0),0)</f>
        <v>0</v>
      </c>
    </row>
    <row r="313" spans="1:76" hidden="1">
      <c r="A313" s="516" t="s">
        <v>1298</v>
      </c>
      <c r="B313" s="285">
        <f t="shared" si="102"/>
        <v>0</v>
      </c>
      <c r="C313" s="286" t="str">
        <f>VLOOKUP(E313,员工信息4!C:D,2,0)</f>
        <v>简新云</v>
      </c>
      <c r="D313" s="102" t="str">
        <f t="shared" si="116"/>
        <v>一致</v>
      </c>
      <c r="E313" s="288" t="str">
        <f>INDEX(员工信息4!C:C,MATCH('12部门提供工资附表主表'!I313,员工信息4!F:F,0))</f>
        <v>8932</v>
      </c>
      <c r="F313" s="289" t="str">
        <f>IFERROR(VLOOKUP('12部门提供工资附表主表'!E313,员工信息4!C:G,5,0),"")</f>
        <v>接插件车间</v>
      </c>
      <c r="G313" s="152" t="s">
        <v>2994</v>
      </c>
      <c r="H313" s="288" t="s">
        <v>2995</v>
      </c>
      <c r="I313" s="500" t="str">
        <f t="shared" si="108"/>
        <v>简新云227</v>
      </c>
      <c r="J313" s="322" t="s">
        <v>757</v>
      </c>
      <c r="K313" s="301"/>
      <c r="L313" s="301"/>
      <c r="M313" s="302">
        <v>42</v>
      </c>
      <c r="N313" s="302"/>
      <c r="O313" s="302"/>
      <c r="P313" s="302">
        <v>130</v>
      </c>
      <c r="Q313" s="303">
        <f t="shared" si="118"/>
        <v>5460</v>
      </c>
      <c r="R313" s="302"/>
      <c r="S313" s="316">
        <f t="shared" si="117"/>
        <v>5460</v>
      </c>
      <c r="T313" s="305"/>
      <c r="U313" s="313">
        <f t="shared" si="103"/>
        <v>0</v>
      </c>
      <c r="V313" s="313"/>
      <c r="W313" s="301"/>
      <c r="X313" s="301"/>
      <c r="Y313" s="314">
        <f t="shared" si="101"/>
        <v>5460</v>
      </c>
      <c r="Z313" s="314"/>
      <c r="AA313" s="301"/>
      <c r="AB313" s="301"/>
      <c r="AC313" s="325">
        <f t="shared" si="104"/>
        <v>0</v>
      </c>
      <c r="AD313" s="302">
        <v>0</v>
      </c>
      <c r="AE313" s="302"/>
      <c r="AF313" s="302"/>
      <c r="AG313" s="302"/>
      <c r="AH313" s="302"/>
      <c r="AI313" s="302"/>
      <c r="AJ313" s="302"/>
      <c r="AK313" s="302"/>
      <c r="AL313" s="302"/>
      <c r="AM313" s="302">
        <v>200</v>
      </c>
      <c r="AN313" s="302"/>
      <c r="AO313" s="302"/>
      <c r="AP313" s="302">
        <v>6</v>
      </c>
      <c r="AQ313" s="302"/>
      <c r="AR313" s="302"/>
      <c r="AS313" s="299"/>
      <c r="AT313" s="299">
        <f t="shared" si="105"/>
        <v>6</v>
      </c>
      <c r="AU313" s="303">
        <f t="shared" si="106"/>
        <v>200</v>
      </c>
      <c r="AV313" s="329">
        <f t="shared" si="107"/>
        <v>5654</v>
      </c>
      <c r="AW313" s="297"/>
      <c r="AX313" s="297">
        <v>517.5</v>
      </c>
      <c r="AY313" s="301"/>
      <c r="AZ313" s="301"/>
      <c r="BA313" s="301"/>
      <c r="BB313" s="330"/>
      <c r="BC313" s="297"/>
      <c r="BD313" s="301"/>
      <c r="BE313" s="300">
        <f t="shared" si="100"/>
        <v>5136.5</v>
      </c>
      <c r="BF313" s="297">
        <f>VLOOKUP(E313,[6]工资发放表!$D$1:$X$65536,21,0)</f>
        <v>0</v>
      </c>
      <c r="BG313" s="337">
        <f t="shared" si="119"/>
        <v>5136.5</v>
      </c>
      <c r="BH313" s="300">
        <f>IFERROR(VLOOKUP('12部门提供工资附表主表'!E313,工时对!A:E,5,0),0)</f>
        <v>42</v>
      </c>
      <c r="BI313" s="336">
        <f>VLOOKUP(E313,金蝶!D:AC,26,0)</f>
        <v>0</v>
      </c>
      <c r="BJ313" s="281">
        <f>VLOOKUP(E313,金蝶!D:S,16,0)</f>
        <v>5654</v>
      </c>
      <c r="BK313" s="281">
        <f t="shared" si="109"/>
        <v>0</v>
      </c>
      <c r="BL313" s="281">
        <f>VLOOKUP(E313,金蝶!D:Z,23,0)</f>
        <v>5136.5</v>
      </c>
      <c r="BM313" s="281">
        <f t="shared" si="110"/>
        <v>0</v>
      </c>
      <c r="BN313" s="281">
        <f>VLOOKUP(E313,金蝶!D:Z,17,0)</f>
        <v>0</v>
      </c>
      <c r="BO313" s="339">
        <f t="shared" si="111"/>
        <v>0</v>
      </c>
      <c r="BP313" s="281">
        <f>VLOOKUP(E313,金蝶!D:Z,18,0)</f>
        <v>517.5</v>
      </c>
      <c r="BQ313" s="531">
        <f t="shared" si="112"/>
        <v>0</v>
      </c>
      <c r="BR313" s="281">
        <f>VLOOKUP(E313,金蝶!D:Z,19,0)</f>
        <v>0</v>
      </c>
      <c r="BS313" s="340">
        <f t="shared" si="113"/>
        <v>0</v>
      </c>
      <c r="BT313" s="281">
        <f>VLOOKUP(E313,金蝶!D:Z,20,0)</f>
        <v>0</v>
      </c>
      <c r="BU313" s="281">
        <f t="shared" si="114"/>
        <v>0</v>
      </c>
      <c r="BV313" s="281">
        <f>VLOOKUP(E313,金蝶!D:Z,21,0)</f>
        <v>0</v>
      </c>
      <c r="BW313" s="339">
        <f t="shared" si="115"/>
        <v>0</v>
      </c>
      <c r="BX313" s="768">
        <f>IFERROR(VLOOKUP(G313,无加班费!A:B,2,0),0)</f>
        <v>0</v>
      </c>
    </row>
    <row r="314" spans="1:76" hidden="1">
      <c r="A314" s="516" t="s">
        <v>3720</v>
      </c>
      <c r="B314" s="285">
        <f t="shared" si="102"/>
        <v>0</v>
      </c>
      <c r="C314" s="286" t="str">
        <f>VLOOKUP(E314,员工信息4!C:D,2,0)</f>
        <v>吴霞</v>
      </c>
      <c r="D314" s="102" t="str">
        <f t="shared" si="116"/>
        <v>一致</v>
      </c>
      <c r="E314" s="288" t="str">
        <f>INDEX(员工信息4!C:C,MATCH('12部门提供工资附表主表'!I314,员工信息4!F:F,0))</f>
        <v>8659</v>
      </c>
      <c r="F314" s="289" t="str">
        <f>IFERROR(VLOOKUP('12部门提供工资附表主表'!E314,员工信息4!C:G,5,0),"")</f>
        <v>开线车间</v>
      </c>
      <c r="G314" s="152" t="s">
        <v>2499</v>
      </c>
      <c r="H314" s="288" t="s">
        <v>2500</v>
      </c>
      <c r="I314" s="500" t="str">
        <f t="shared" si="108"/>
        <v>吴霞347</v>
      </c>
      <c r="J314" s="322" t="s">
        <v>757</v>
      </c>
      <c r="K314" s="301"/>
      <c r="L314" s="301"/>
      <c r="M314" s="302">
        <v>37.81</v>
      </c>
      <c r="N314" s="302"/>
      <c r="O314" s="302"/>
      <c r="P314" s="302">
        <v>158.35493255752399</v>
      </c>
      <c r="Q314" s="303">
        <f t="shared" si="118"/>
        <v>5987.3999999999824</v>
      </c>
      <c r="R314" s="302"/>
      <c r="S314" s="316">
        <f t="shared" si="117"/>
        <v>5987.3999999999824</v>
      </c>
      <c r="T314" s="305"/>
      <c r="U314" s="313">
        <f t="shared" si="103"/>
        <v>0</v>
      </c>
      <c r="V314" s="313"/>
      <c r="W314" s="301"/>
      <c r="X314" s="301"/>
      <c r="Y314" s="314">
        <f t="shared" si="101"/>
        <v>5987.3999999999824</v>
      </c>
      <c r="Z314" s="314"/>
      <c r="AA314" s="301"/>
      <c r="AB314" s="301"/>
      <c r="AC314" s="325">
        <f t="shared" si="104"/>
        <v>0</v>
      </c>
      <c r="AD314" s="302">
        <v>0</v>
      </c>
      <c r="AE314" s="302"/>
      <c r="AF314" s="302"/>
      <c r="AG314" s="302"/>
      <c r="AH314" s="302"/>
      <c r="AI314" s="302"/>
      <c r="AJ314" s="302"/>
      <c r="AK314" s="302"/>
      <c r="AL314" s="302"/>
      <c r="AM314" s="302">
        <v>200</v>
      </c>
      <c r="AN314" s="302"/>
      <c r="AO314" s="302"/>
      <c r="AP314" s="302">
        <v>48</v>
      </c>
      <c r="AQ314" s="302"/>
      <c r="AR314" s="302"/>
      <c r="AS314" s="299"/>
      <c r="AT314" s="299">
        <f t="shared" si="105"/>
        <v>48</v>
      </c>
      <c r="AU314" s="303">
        <f t="shared" si="106"/>
        <v>200</v>
      </c>
      <c r="AV314" s="329">
        <f t="shared" si="107"/>
        <v>6139.3999999999824</v>
      </c>
      <c r="AW314" s="297"/>
      <c r="AX314" s="297">
        <v>517.5</v>
      </c>
      <c r="AY314" s="301"/>
      <c r="AZ314" s="301"/>
      <c r="BA314" s="301"/>
      <c r="BB314" s="330"/>
      <c r="BC314" s="297"/>
      <c r="BD314" s="301"/>
      <c r="BE314" s="300">
        <f t="shared" si="100"/>
        <v>5621.8999999999824</v>
      </c>
      <c r="BF314" s="297">
        <f>VLOOKUP(E314,[6]工资发放表!$D$1:$X$65536,21,0)</f>
        <v>0</v>
      </c>
      <c r="BG314" s="337">
        <f t="shared" si="119"/>
        <v>5621.8999999999824</v>
      </c>
      <c r="BH314" s="300">
        <f>IFERROR(VLOOKUP('12部门提供工资附表主表'!E314,工时对!A:E,5,0),0)</f>
        <v>37.81</v>
      </c>
      <c r="BI314" s="336">
        <f>VLOOKUP(E314,金蝶!D:AC,26,0)</f>
        <v>-1.7280399333685637E-11</v>
      </c>
      <c r="BJ314" s="281">
        <f>VLOOKUP(E314,金蝶!D:S,16,0)</f>
        <v>6139.4</v>
      </c>
      <c r="BK314" s="281">
        <f t="shared" si="109"/>
        <v>-1.7280399333685637E-11</v>
      </c>
      <c r="BL314" s="281">
        <f>VLOOKUP(E314,金蝶!D:Z,23,0)</f>
        <v>5621.9</v>
      </c>
      <c r="BM314" s="281">
        <f t="shared" si="110"/>
        <v>-1.7280399333685637E-11</v>
      </c>
      <c r="BN314" s="281">
        <f>VLOOKUP(E314,金蝶!D:Z,17,0)</f>
        <v>0</v>
      </c>
      <c r="BO314" s="339">
        <f t="shared" si="111"/>
        <v>0</v>
      </c>
      <c r="BP314" s="281">
        <f>VLOOKUP(E314,金蝶!D:Z,18,0)</f>
        <v>517.5</v>
      </c>
      <c r="BQ314" s="531">
        <f t="shared" si="112"/>
        <v>0</v>
      </c>
      <c r="BR314" s="281">
        <f>VLOOKUP(E314,金蝶!D:Z,19,0)</f>
        <v>0</v>
      </c>
      <c r="BS314" s="340">
        <f t="shared" si="113"/>
        <v>0</v>
      </c>
      <c r="BT314" s="281">
        <f>VLOOKUP(E314,金蝶!D:Z,20,0)</f>
        <v>0</v>
      </c>
      <c r="BU314" s="281">
        <f t="shared" si="114"/>
        <v>0</v>
      </c>
      <c r="BV314" s="281">
        <f>VLOOKUP(E314,金蝶!D:Z,21,0)</f>
        <v>0</v>
      </c>
      <c r="BW314" s="339">
        <f t="shared" si="115"/>
        <v>0</v>
      </c>
      <c r="BX314" s="768">
        <f>IFERROR(VLOOKUP(G314,无加班费!A:B,2,0),0)</f>
        <v>0</v>
      </c>
    </row>
    <row r="315" spans="1:76" hidden="1">
      <c r="A315" s="516" t="s">
        <v>109</v>
      </c>
      <c r="B315" s="285">
        <f t="shared" si="102"/>
        <v>0</v>
      </c>
      <c r="C315" s="286" t="str">
        <f>VLOOKUP(E315,员工信息4!C:D,2,0)</f>
        <v>陆瑛</v>
      </c>
      <c r="D315" s="102" t="str">
        <f t="shared" si="116"/>
        <v>一致</v>
      </c>
      <c r="E315" s="288" t="str">
        <f>INDEX(员工信息4!C:C,MATCH('12部门提供工资附表主表'!I315,员工信息4!F:F,0))</f>
        <v>8941</v>
      </c>
      <c r="F315" s="289" t="str">
        <f>IFERROR(VLOOKUP('12部门提供工资附表主表'!E315,员工信息4!C:G,5,0),"")</f>
        <v>接插件车间</v>
      </c>
      <c r="G315" s="152" t="s">
        <v>3034</v>
      </c>
      <c r="H315" s="288" t="s">
        <v>3035</v>
      </c>
      <c r="I315" s="500" t="str">
        <f t="shared" si="108"/>
        <v>陆瑛76</v>
      </c>
      <c r="J315" s="322" t="s">
        <v>757</v>
      </c>
      <c r="K315" s="301"/>
      <c r="L315" s="301"/>
      <c r="M315" s="302">
        <v>40.81</v>
      </c>
      <c r="N315" s="302"/>
      <c r="O315" s="302"/>
      <c r="P315" s="302">
        <v>99.691252144082299</v>
      </c>
      <c r="Q315" s="303">
        <f t="shared" si="118"/>
        <v>4068.3999999999987</v>
      </c>
      <c r="R315" s="302"/>
      <c r="S315" s="316">
        <f t="shared" si="117"/>
        <v>4068.3999999999987</v>
      </c>
      <c r="T315" s="343"/>
      <c r="U315" s="313">
        <f t="shared" si="103"/>
        <v>0</v>
      </c>
      <c r="V315" s="313"/>
      <c r="W315" s="301"/>
      <c r="X315" s="301"/>
      <c r="Y315" s="314">
        <f t="shared" si="101"/>
        <v>4068.3999999999987</v>
      </c>
      <c r="Z315" s="314"/>
      <c r="AA315" s="301"/>
      <c r="AB315" s="301"/>
      <c r="AC315" s="325">
        <f t="shared" si="104"/>
        <v>0</v>
      </c>
      <c r="AD315" s="302">
        <v>0</v>
      </c>
      <c r="AE315" s="302"/>
      <c r="AF315" s="302"/>
      <c r="AG315" s="302"/>
      <c r="AH315" s="302"/>
      <c r="AI315" s="302"/>
      <c r="AJ315" s="302"/>
      <c r="AK315" s="302"/>
      <c r="AL315" s="302"/>
      <c r="AM315" s="302">
        <v>100</v>
      </c>
      <c r="AN315" s="302"/>
      <c r="AO315" s="302"/>
      <c r="AP315" s="302">
        <v>82</v>
      </c>
      <c r="AQ315" s="302"/>
      <c r="AR315" s="302"/>
      <c r="AS315" s="299"/>
      <c r="AT315" s="299">
        <f t="shared" si="105"/>
        <v>82</v>
      </c>
      <c r="AU315" s="303">
        <f t="shared" si="106"/>
        <v>100</v>
      </c>
      <c r="AV315" s="329">
        <f t="shared" si="107"/>
        <v>4086.3999999999987</v>
      </c>
      <c r="AW315" s="297"/>
      <c r="AX315" s="297">
        <v>517.5</v>
      </c>
      <c r="AY315" s="301"/>
      <c r="AZ315" s="301"/>
      <c r="BA315" s="301"/>
      <c r="BB315" s="330"/>
      <c r="BC315" s="297"/>
      <c r="BD315" s="301"/>
      <c r="BE315" s="300">
        <f t="shared" si="100"/>
        <v>3568.8999999999987</v>
      </c>
      <c r="BF315" s="297">
        <f>VLOOKUP(E315,[6]工资发放表!$D$1:$X$65536,21,0)</f>
        <v>0</v>
      </c>
      <c r="BG315" s="337">
        <f t="shared" si="119"/>
        <v>3568.8999999999987</v>
      </c>
      <c r="BH315" s="300">
        <f>IFERROR(VLOOKUP('12部门提供工资附表主表'!E315,工时对!A:E,5,0),0)</f>
        <v>40.81</v>
      </c>
      <c r="BI315" s="336">
        <f>VLOOKUP(E315,金蝶!D:AC,26,0)</f>
        <v>0</v>
      </c>
      <c r="BJ315" s="281">
        <f>VLOOKUP(E315,金蝶!D:S,16,0)</f>
        <v>4086.4</v>
      </c>
      <c r="BK315" s="281">
        <f t="shared" si="109"/>
        <v>0</v>
      </c>
      <c r="BL315" s="281">
        <f>VLOOKUP(E315,金蝶!D:Z,23,0)</f>
        <v>3568.9</v>
      </c>
      <c r="BM315" s="281">
        <f t="shared" si="110"/>
        <v>0</v>
      </c>
      <c r="BN315" s="281">
        <f>VLOOKUP(E315,金蝶!D:Z,17,0)</f>
        <v>0</v>
      </c>
      <c r="BO315" s="339">
        <f t="shared" si="111"/>
        <v>0</v>
      </c>
      <c r="BP315" s="281">
        <f>VLOOKUP(E315,金蝶!D:Z,18,0)</f>
        <v>517.5</v>
      </c>
      <c r="BQ315" s="531">
        <f t="shared" si="112"/>
        <v>0</v>
      </c>
      <c r="BR315" s="281">
        <f>VLOOKUP(E315,金蝶!D:Z,19,0)</f>
        <v>0</v>
      </c>
      <c r="BS315" s="340">
        <f t="shared" si="113"/>
        <v>0</v>
      </c>
      <c r="BT315" s="281">
        <f>VLOOKUP(E315,金蝶!D:Z,20,0)</f>
        <v>0</v>
      </c>
      <c r="BU315" s="281">
        <f t="shared" si="114"/>
        <v>0</v>
      </c>
      <c r="BV315" s="281">
        <f>VLOOKUP(E315,金蝶!D:Z,21,0)</f>
        <v>0</v>
      </c>
      <c r="BW315" s="339">
        <f t="shared" si="115"/>
        <v>0</v>
      </c>
      <c r="BX315" s="768">
        <f>IFERROR(VLOOKUP(G315,无加班费!A:B,2,0),0)</f>
        <v>0</v>
      </c>
    </row>
    <row r="316" spans="1:76" hidden="1">
      <c r="A316" s="516" t="s">
        <v>3065</v>
      </c>
      <c r="B316" s="285">
        <f t="shared" si="102"/>
        <v>0</v>
      </c>
      <c r="C316" s="286" t="str">
        <f>VLOOKUP(E316,员工信息4!C:D,2,0)</f>
        <v>陶东苏</v>
      </c>
      <c r="D316" s="102" t="str">
        <f t="shared" si="116"/>
        <v>一致</v>
      </c>
      <c r="E316" s="288" t="str">
        <f>INDEX(员工信息4!C:C,MATCH('12部门提供工资附表主表'!I316,员工信息4!F:F,0))</f>
        <v>8270</v>
      </c>
      <c r="F316" s="289" t="str">
        <f>IFERROR(VLOOKUP('12部门提供工资附表主表'!E316,员工信息4!C:G,5,0),"")</f>
        <v>接插件车间</v>
      </c>
      <c r="G316" s="152" t="s">
        <v>1114</v>
      </c>
      <c r="H316" s="288" t="s">
        <v>1115</v>
      </c>
      <c r="I316" s="500" t="str">
        <f t="shared" si="108"/>
        <v>陶东苏57</v>
      </c>
      <c r="J316" s="322" t="s">
        <v>757</v>
      </c>
      <c r="K316" s="301"/>
      <c r="L316" s="301"/>
      <c r="M316" s="302">
        <v>41.31</v>
      </c>
      <c r="N316" s="302"/>
      <c r="O316" s="302"/>
      <c r="P316" s="302">
        <v>205.795206971678</v>
      </c>
      <c r="Q316" s="303">
        <f t="shared" si="118"/>
        <v>8501.4000000000178</v>
      </c>
      <c r="R316" s="302"/>
      <c r="S316" s="316">
        <f t="shared" si="117"/>
        <v>8501.4000000000178</v>
      </c>
      <c r="T316" s="343"/>
      <c r="U316" s="313">
        <f t="shared" si="103"/>
        <v>0</v>
      </c>
      <c r="V316" s="313"/>
      <c r="W316" s="301"/>
      <c r="X316" s="301"/>
      <c r="Y316" s="314">
        <f t="shared" si="101"/>
        <v>8501.4000000000178</v>
      </c>
      <c r="Z316" s="314"/>
      <c r="AA316" s="301"/>
      <c r="AB316" s="301"/>
      <c r="AC316" s="325">
        <f t="shared" si="104"/>
        <v>0</v>
      </c>
      <c r="AD316" s="302">
        <v>20</v>
      </c>
      <c r="AE316" s="302"/>
      <c r="AF316" s="302"/>
      <c r="AG316" s="302"/>
      <c r="AH316" s="302"/>
      <c r="AI316" s="302"/>
      <c r="AJ316" s="302"/>
      <c r="AK316" s="302"/>
      <c r="AL316" s="302"/>
      <c r="AM316" s="302">
        <v>200</v>
      </c>
      <c r="AN316" s="302"/>
      <c r="AO316" s="302"/>
      <c r="AP316" s="302">
        <v>60</v>
      </c>
      <c r="AQ316" s="302"/>
      <c r="AR316" s="302"/>
      <c r="AS316" s="299"/>
      <c r="AT316" s="299">
        <f t="shared" si="105"/>
        <v>60</v>
      </c>
      <c r="AU316" s="303">
        <f t="shared" si="106"/>
        <v>220</v>
      </c>
      <c r="AV316" s="329">
        <f t="shared" si="107"/>
        <v>8661.4000000000178</v>
      </c>
      <c r="AW316" s="297"/>
      <c r="AX316" s="297">
        <v>517.5</v>
      </c>
      <c r="AY316" s="301"/>
      <c r="AZ316" s="301"/>
      <c r="BA316" s="301"/>
      <c r="BB316" s="330"/>
      <c r="BC316" s="297"/>
      <c r="BD316" s="301"/>
      <c r="BE316" s="300">
        <f t="shared" si="100"/>
        <v>8143.9000000000178</v>
      </c>
      <c r="BF316" s="297">
        <f>VLOOKUP(E316,[6]工资发放表!$D$1:$X$65536,21,0)</f>
        <v>0</v>
      </c>
      <c r="BG316" s="337">
        <f t="shared" si="119"/>
        <v>8143.9000000000178</v>
      </c>
      <c r="BH316" s="300">
        <f>IFERROR(VLOOKUP('12部门提供工资附表主表'!E316,工时对!A:E,5,0),0)</f>
        <v>41.31</v>
      </c>
      <c r="BI316" s="336">
        <f>VLOOKUP(E316,金蝶!D:AC,26,0)</f>
        <v>1.8189894035458565E-11</v>
      </c>
      <c r="BJ316" s="281">
        <f>VLOOKUP(E316,金蝶!D:S,16,0)</f>
        <v>8661.4</v>
      </c>
      <c r="BK316" s="281">
        <f t="shared" si="109"/>
        <v>1.8189894035458565E-11</v>
      </c>
      <c r="BL316" s="281">
        <f>VLOOKUP(E316,金蝶!D:Z,23,0)</f>
        <v>8143.9</v>
      </c>
      <c r="BM316" s="281">
        <f t="shared" si="110"/>
        <v>1.8189894035458565E-11</v>
      </c>
      <c r="BN316" s="281">
        <f>VLOOKUP(E316,金蝶!D:Z,17,0)</f>
        <v>0</v>
      </c>
      <c r="BO316" s="339">
        <f t="shared" si="111"/>
        <v>0</v>
      </c>
      <c r="BP316" s="281">
        <f>VLOOKUP(E316,金蝶!D:Z,18,0)</f>
        <v>517.5</v>
      </c>
      <c r="BQ316" s="531">
        <f t="shared" si="112"/>
        <v>0</v>
      </c>
      <c r="BR316" s="281">
        <f>VLOOKUP(E316,金蝶!D:Z,19,0)</f>
        <v>0</v>
      </c>
      <c r="BS316" s="340">
        <f t="shared" si="113"/>
        <v>0</v>
      </c>
      <c r="BT316" s="281">
        <f>VLOOKUP(E316,金蝶!D:Z,20,0)</f>
        <v>0</v>
      </c>
      <c r="BU316" s="281">
        <f t="shared" si="114"/>
        <v>0</v>
      </c>
      <c r="BV316" s="281">
        <f>VLOOKUP(E316,金蝶!D:Z,21,0)</f>
        <v>0</v>
      </c>
      <c r="BW316" s="339">
        <f t="shared" si="115"/>
        <v>0</v>
      </c>
      <c r="BX316" s="768">
        <f>IFERROR(VLOOKUP(G316,无加班费!A:B,2,0),0)</f>
        <v>0</v>
      </c>
    </row>
    <row r="317" spans="1:76" hidden="1">
      <c r="A317" s="516" t="s">
        <v>1371</v>
      </c>
      <c r="B317" s="285">
        <f t="shared" si="102"/>
        <v>0</v>
      </c>
      <c r="C317" s="286" t="str">
        <f>VLOOKUP(E317,员工信息4!C:D,2,0)</f>
        <v>陶蕴</v>
      </c>
      <c r="D317" s="102" t="str">
        <f t="shared" si="116"/>
        <v>一致</v>
      </c>
      <c r="E317" s="288" t="str">
        <f>INDEX(员工信息4!C:C,MATCH('12部门提供工资附表主表'!I317,员工信息4!F:F,0))</f>
        <v>8265</v>
      </c>
      <c r="F317" s="289" t="str">
        <f>IFERROR(VLOOKUP('12部门提供工资附表主表'!E317,员工信息4!C:G,5,0),"")</f>
        <v>线束车间</v>
      </c>
      <c r="G317" s="152" t="s">
        <v>1630</v>
      </c>
      <c r="H317" s="288" t="s">
        <v>1631</v>
      </c>
      <c r="I317" s="500" t="str">
        <f t="shared" si="108"/>
        <v>陶蕴378</v>
      </c>
      <c r="J317" s="322" t="s">
        <v>757</v>
      </c>
      <c r="K317" s="301"/>
      <c r="L317" s="301"/>
      <c r="M317" s="302">
        <v>41.31</v>
      </c>
      <c r="N317" s="302"/>
      <c r="O317" s="302"/>
      <c r="P317" s="302">
        <v>156</v>
      </c>
      <c r="Q317" s="303">
        <f t="shared" si="118"/>
        <v>6444.3600000000006</v>
      </c>
      <c r="R317" s="302"/>
      <c r="S317" s="316">
        <f t="shared" si="117"/>
        <v>6444.3600000000006</v>
      </c>
      <c r="T317" s="343"/>
      <c r="U317" s="313">
        <f t="shared" si="103"/>
        <v>0</v>
      </c>
      <c r="V317" s="313"/>
      <c r="W317" s="301"/>
      <c r="X317" s="301"/>
      <c r="Y317" s="314">
        <f t="shared" si="101"/>
        <v>6444.3600000000006</v>
      </c>
      <c r="Z317" s="314"/>
      <c r="AA317" s="301"/>
      <c r="AB317" s="301"/>
      <c r="AC317" s="325">
        <f t="shared" si="104"/>
        <v>0</v>
      </c>
      <c r="AD317" s="302">
        <v>20</v>
      </c>
      <c r="AE317" s="302"/>
      <c r="AF317" s="302"/>
      <c r="AG317" s="302"/>
      <c r="AH317" s="302"/>
      <c r="AI317" s="302"/>
      <c r="AJ317" s="302"/>
      <c r="AK317" s="302"/>
      <c r="AL317" s="302"/>
      <c r="AM317" s="302">
        <v>100</v>
      </c>
      <c r="AN317" s="302"/>
      <c r="AO317" s="302"/>
      <c r="AP317" s="302">
        <v>16</v>
      </c>
      <c r="AQ317" s="302"/>
      <c r="AR317" s="302"/>
      <c r="AS317" s="299"/>
      <c r="AT317" s="299">
        <f t="shared" si="105"/>
        <v>16</v>
      </c>
      <c r="AU317" s="303">
        <f t="shared" si="106"/>
        <v>120</v>
      </c>
      <c r="AV317" s="329">
        <f t="shared" si="107"/>
        <v>6548.3600000000006</v>
      </c>
      <c r="AW317" s="297"/>
      <c r="AX317" s="297">
        <v>517.5</v>
      </c>
      <c r="AY317" s="301"/>
      <c r="AZ317" s="301"/>
      <c r="BA317" s="301"/>
      <c r="BB317" s="330"/>
      <c r="BC317" s="297"/>
      <c r="BD317" s="301"/>
      <c r="BE317" s="300">
        <f t="shared" si="100"/>
        <v>6030.8600000000006</v>
      </c>
      <c r="BF317" s="297">
        <f>VLOOKUP(E317,[6]工资发放表!$D$1:$X$65536,21,0)</f>
        <v>0</v>
      </c>
      <c r="BG317" s="337">
        <f t="shared" si="119"/>
        <v>6030.8600000000006</v>
      </c>
      <c r="BH317" s="300">
        <f>IFERROR(VLOOKUP('12部门提供工资附表主表'!E317,工时对!A:E,5,0),0)</f>
        <v>41.31</v>
      </c>
      <c r="BI317" s="336">
        <f>VLOOKUP(E317,金蝶!D:AC,26,0)</f>
        <v>0</v>
      </c>
      <c r="BJ317" s="281">
        <f>VLOOKUP(E317,金蝶!D:S,16,0)</f>
        <v>6548.36</v>
      </c>
      <c r="BK317" s="281">
        <f t="shared" si="109"/>
        <v>0</v>
      </c>
      <c r="BL317" s="281">
        <f>VLOOKUP(E317,金蝶!D:Z,23,0)</f>
        <v>6030.86</v>
      </c>
      <c r="BM317" s="281">
        <f t="shared" si="110"/>
        <v>0</v>
      </c>
      <c r="BN317" s="281">
        <f>VLOOKUP(E317,金蝶!D:Z,17,0)</f>
        <v>0</v>
      </c>
      <c r="BO317" s="339">
        <f t="shared" si="111"/>
        <v>0</v>
      </c>
      <c r="BP317" s="281">
        <f>VLOOKUP(E317,金蝶!D:Z,18,0)</f>
        <v>517.5</v>
      </c>
      <c r="BQ317" s="531">
        <f t="shared" si="112"/>
        <v>0</v>
      </c>
      <c r="BR317" s="281">
        <f>VLOOKUP(E317,金蝶!D:Z,19,0)</f>
        <v>0</v>
      </c>
      <c r="BS317" s="340">
        <f t="shared" si="113"/>
        <v>0</v>
      </c>
      <c r="BT317" s="281">
        <f>VLOOKUP(E317,金蝶!D:Z,20,0)</f>
        <v>0</v>
      </c>
      <c r="BU317" s="281">
        <f t="shared" si="114"/>
        <v>0</v>
      </c>
      <c r="BV317" s="281">
        <f>VLOOKUP(E317,金蝶!D:Z,21,0)</f>
        <v>0</v>
      </c>
      <c r="BW317" s="339">
        <f t="shared" si="115"/>
        <v>0</v>
      </c>
      <c r="BX317" s="768">
        <f>IFERROR(VLOOKUP(G317,无加班费!A:B,2,0),0)</f>
        <v>0</v>
      </c>
    </row>
    <row r="318" spans="1:76" hidden="1">
      <c r="A318" s="516" t="s">
        <v>1809</v>
      </c>
      <c r="B318" s="285">
        <f t="shared" si="102"/>
        <v>0</v>
      </c>
      <c r="C318" s="286" t="str">
        <f>VLOOKUP(E318,员工信息4!C:D,2,0)</f>
        <v>贾翠红</v>
      </c>
      <c r="D318" s="102" t="str">
        <f t="shared" si="116"/>
        <v>一致</v>
      </c>
      <c r="E318" s="288" t="str">
        <f>INDEX(员工信息4!C:C,MATCH('12部门提供工资附表主表'!I318,员工信息4!F:F,0))</f>
        <v>8919</v>
      </c>
      <c r="F318" s="289" t="str">
        <f>IFERROR(VLOOKUP('12部门提供工资附表主表'!E318,员工信息4!C:G,5,0),"")</f>
        <v>接插件车间</v>
      </c>
      <c r="G318" s="152" t="s">
        <v>2946</v>
      </c>
      <c r="H318" s="288" t="s">
        <v>2947</v>
      </c>
      <c r="I318" s="500" t="str">
        <f t="shared" si="108"/>
        <v>贾翠红304</v>
      </c>
      <c r="J318" s="322" t="s">
        <v>757</v>
      </c>
      <c r="K318" s="301"/>
      <c r="L318" s="301"/>
      <c r="M318" s="302">
        <v>41.81</v>
      </c>
      <c r="N318" s="302"/>
      <c r="O318" s="302"/>
      <c r="P318" s="302">
        <v>146</v>
      </c>
      <c r="Q318" s="303">
        <f t="shared" si="118"/>
        <v>6104.26</v>
      </c>
      <c r="R318" s="302"/>
      <c r="S318" s="316">
        <f t="shared" si="117"/>
        <v>6104.26</v>
      </c>
      <c r="T318" s="343"/>
      <c r="U318" s="313">
        <f t="shared" si="103"/>
        <v>0</v>
      </c>
      <c r="V318" s="313"/>
      <c r="W318" s="301"/>
      <c r="X318" s="301"/>
      <c r="Y318" s="314">
        <f t="shared" si="101"/>
        <v>6104.26</v>
      </c>
      <c r="Z318" s="314"/>
      <c r="AA318" s="301"/>
      <c r="AB318" s="301"/>
      <c r="AC318" s="325">
        <f t="shared" si="104"/>
        <v>0</v>
      </c>
      <c r="AD318" s="302">
        <v>0</v>
      </c>
      <c r="AE318" s="302"/>
      <c r="AF318" s="302"/>
      <c r="AG318" s="302"/>
      <c r="AH318" s="302"/>
      <c r="AI318" s="302"/>
      <c r="AJ318" s="302"/>
      <c r="AK318" s="302"/>
      <c r="AL318" s="302"/>
      <c r="AM318" s="302">
        <v>200</v>
      </c>
      <c r="AN318" s="302"/>
      <c r="AO318" s="302"/>
      <c r="AP318" s="302">
        <v>18</v>
      </c>
      <c r="AQ318" s="302"/>
      <c r="AR318" s="302"/>
      <c r="AS318" s="299"/>
      <c r="AT318" s="299">
        <f t="shared" si="105"/>
        <v>18</v>
      </c>
      <c r="AU318" s="303">
        <f t="shared" si="106"/>
        <v>200</v>
      </c>
      <c r="AV318" s="329">
        <f t="shared" si="107"/>
        <v>6286.26</v>
      </c>
      <c r="AW318" s="297"/>
      <c r="AX318" s="297">
        <v>517.5</v>
      </c>
      <c r="AY318" s="301"/>
      <c r="AZ318" s="301"/>
      <c r="BA318" s="301"/>
      <c r="BB318" s="330"/>
      <c r="BC318" s="297"/>
      <c r="BD318" s="301"/>
      <c r="BE318" s="300">
        <f t="shared" si="100"/>
        <v>5768.76</v>
      </c>
      <c r="BF318" s="297">
        <f>VLOOKUP(E318,[6]工资发放表!$D$1:$X$65536,21,0)</f>
        <v>0</v>
      </c>
      <c r="BG318" s="337">
        <f t="shared" si="119"/>
        <v>5768.76</v>
      </c>
      <c r="BH318" s="300">
        <f>IFERROR(VLOOKUP('12部门提供工资附表主表'!E318,工时对!A:E,5,0),0)</f>
        <v>41.81</v>
      </c>
      <c r="BI318" s="336">
        <f>VLOOKUP(E318,金蝶!D:AC,26,0)</f>
        <v>0</v>
      </c>
      <c r="BJ318" s="281">
        <f>VLOOKUP(E318,金蝶!D:S,16,0)</f>
        <v>6286.26</v>
      </c>
      <c r="BK318" s="281">
        <f t="shared" si="109"/>
        <v>0</v>
      </c>
      <c r="BL318" s="281">
        <f>VLOOKUP(E318,金蝶!D:Z,23,0)</f>
        <v>5768.76</v>
      </c>
      <c r="BM318" s="281">
        <f t="shared" si="110"/>
        <v>0</v>
      </c>
      <c r="BN318" s="281">
        <f>VLOOKUP(E318,金蝶!D:Z,17,0)</f>
        <v>0</v>
      </c>
      <c r="BO318" s="339">
        <f t="shared" si="111"/>
        <v>0</v>
      </c>
      <c r="BP318" s="281">
        <f>VLOOKUP(E318,金蝶!D:Z,18,0)</f>
        <v>517.5</v>
      </c>
      <c r="BQ318" s="531">
        <f t="shared" si="112"/>
        <v>0</v>
      </c>
      <c r="BR318" s="281">
        <f>VLOOKUP(E318,金蝶!D:Z,19,0)</f>
        <v>0</v>
      </c>
      <c r="BS318" s="340">
        <f t="shared" si="113"/>
        <v>0</v>
      </c>
      <c r="BT318" s="281">
        <f>VLOOKUP(E318,金蝶!D:Z,20,0)</f>
        <v>0</v>
      </c>
      <c r="BU318" s="281">
        <f t="shared" si="114"/>
        <v>0</v>
      </c>
      <c r="BV318" s="281">
        <f>VLOOKUP(E318,金蝶!D:Z,21,0)</f>
        <v>0</v>
      </c>
      <c r="BW318" s="339">
        <f t="shared" si="115"/>
        <v>0</v>
      </c>
      <c r="BX318" s="768">
        <f>IFERROR(VLOOKUP(G318,无加班费!A:B,2,0),0)</f>
        <v>0</v>
      </c>
    </row>
    <row r="319" spans="1:76" hidden="1">
      <c r="A319" s="516" t="s">
        <v>1989</v>
      </c>
      <c r="B319" s="285">
        <f t="shared" si="102"/>
        <v>0</v>
      </c>
      <c r="C319" s="286" t="str">
        <f>VLOOKUP(E319,员工信息4!C:D,2,0)</f>
        <v>蔡正娟</v>
      </c>
      <c r="D319" s="102" t="str">
        <f t="shared" si="116"/>
        <v>一致</v>
      </c>
      <c r="E319" s="288" t="str">
        <f>INDEX(员工信息4!C:C,MATCH('12部门提供工资附表主表'!I319,员工信息4!F:F,0))</f>
        <v>8697</v>
      </c>
      <c r="F319" s="289" t="str">
        <f>IFERROR(VLOOKUP('12部门提供工资附表主表'!E319,员工信息4!C:G,5,0),"")</f>
        <v>接插件车间</v>
      </c>
      <c r="G319" s="152" t="s">
        <v>2531</v>
      </c>
      <c r="H319" s="288" t="s">
        <v>2532</v>
      </c>
      <c r="I319" s="500" t="str">
        <f t="shared" si="108"/>
        <v>蔡正娟263</v>
      </c>
      <c r="J319" s="322" t="s">
        <v>757</v>
      </c>
      <c r="K319" s="301"/>
      <c r="L319" s="301"/>
      <c r="M319" s="302">
        <v>43.25</v>
      </c>
      <c r="N319" s="302"/>
      <c r="O319" s="302"/>
      <c r="P319" s="302">
        <v>166</v>
      </c>
      <c r="Q319" s="303">
        <f t="shared" si="118"/>
        <v>7179.5</v>
      </c>
      <c r="R319" s="302"/>
      <c r="S319" s="316">
        <f t="shared" si="117"/>
        <v>7179.5</v>
      </c>
      <c r="T319" s="343"/>
      <c r="U319" s="313">
        <f t="shared" si="103"/>
        <v>0</v>
      </c>
      <c r="V319" s="313"/>
      <c r="W319" s="301"/>
      <c r="X319" s="301"/>
      <c r="Y319" s="314">
        <f t="shared" si="101"/>
        <v>7179.5</v>
      </c>
      <c r="Z319" s="314"/>
      <c r="AA319" s="301"/>
      <c r="AB319" s="301"/>
      <c r="AC319" s="325">
        <f t="shared" si="104"/>
        <v>0</v>
      </c>
      <c r="AD319" s="302">
        <v>0</v>
      </c>
      <c r="AE319" s="302"/>
      <c r="AF319" s="302"/>
      <c r="AG319" s="302"/>
      <c r="AH319" s="302"/>
      <c r="AI319" s="302"/>
      <c r="AJ319" s="302"/>
      <c r="AK319" s="302"/>
      <c r="AL319" s="302"/>
      <c r="AM319" s="302">
        <v>200</v>
      </c>
      <c r="AN319" s="302"/>
      <c r="AO319" s="302"/>
      <c r="AP319" s="302">
        <v>16</v>
      </c>
      <c r="AQ319" s="302"/>
      <c r="AR319" s="302"/>
      <c r="AS319" s="299"/>
      <c r="AT319" s="299">
        <f t="shared" si="105"/>
        <v>16</v>
      </c>
      <c r="AU319" s="303">
        <f t="shared" si="106"/>
        <v>200</v>
      </c>
      <c r="AV319" s="329">
        <f t="shared" si="107"/>
        <v>7363.5</v>
      </c>
      <c r="AW319" s="297"/>
      <c r="AX319" s="297">
        <v>517.5</v>
      </c>
      <c r="AY319" s="301"/>
      <c r="AZ319" s="301"/>
      <c r="BA319" s="301"/>
      <c r="BB319" s="330"/>
      <c r="BC319" s="297"/>
      <c r="BD319" s="301"/>
      <c r="BE319" s="300">
        <f t="shared" ref="BE319:BE382" si="120">AV319-AX319-BB319</f>
        <v>6846</v>
      </c>
      <c r="BF319" s="297">
        <f>VLOOKUP(E319,[6]工资发放表!$D$1:$X$65536,21,0)</f>
        <v>0</v>
      </c>
      <c r="BG319" s="337">
        <f t="shared" si="119"/>
        <v>6846</v>
      </c>
      <c r="BH319" s="300">
        <f>IFERROR(VLOOKUP('12部门提供工资附表主表'!E319,工时对!A:E,5,0),0)</f>
        <v>43.25</v>
      </c>
      <c r="BI319" s="336">
        <f>VLOOKUP(E319,金蝶!D:AC,26,0)</f>
        <v>0</v>
      </c>
      <c r="BJ319" s="281">
        <f>VLOOKUP(E319,金蝶!D:S,16,0)</f>
        <v>7363.5</v>
      </c>
      <c r="BK319" s="281">
        <f t="shared" si="109"/>
        <v>0</v>
      </c>
      <c r="BL319" s="281">
        <f>VLOOKUP(E319,金蝶!D:Z,23,0)</f>
        <v>6846</v>
      </c>
      <c r="BM319" s="281">
        <f t="shared" si="110"/>
        <v>0</v>
      </c>
      <c r="BN319" s="281">
        <f>VLOOKUP(E319,金蝶!D:Z,17,0)</f>
        <v>0</v>
      </c>
      <c r="BO319" s="339">
        <f t="shared" si="111"/>
        <v>0</v>
      </c>
      <c r="BP319" s="281">
        <f>VLOOKUP(E319,金蝶!D:Z,18,0)</f>
        <v>517.5</v>
      </c>
      <c r="BQ319" s="531">
        <f t="shared" si="112"/>
        <v>0</v>
      </c>
      <c r="BR319" s="281">
        <f>VLOOKUP(E319,金蝶!D:Z,19,0)</f>
        <v>0</v>
      </c>
      <c r="BS319" s="340">
        <f t="shared" si="113"/>
        <v>0</v>
      </c>
      <c r="BT319" s="281">
        <f>VLOOKUP(E319,金蝶!D:Z,20,0)</f>
        <v>0</v>
      </c>
      <c r="BU319" s="281">
        <f t="shared" si="114"/>
        <v>0</v>
      </c>
      <c r="BV319" s="281">
        <f>VLOOKUP(E319,金蝶!D:Z,21,0)</f>
        <v>0</v>
      </c>
      <c r="BW319" s="339">
        <f t="shared" si="115"/>
        <v>0</v>
      </c>
      <c r="BX319" s="768">
        <f>IFERROR(VLOOKUP(G319,无加班费!A:B,2,0),0)</f>
        <v>0</v>
      </c>
    </row>
    <row r="320" spans="1:76" hidden="1">
      <c r="A320" s="516" t="s">
        <v>1402</v>
      </c>
      <c r="B320" s="285">
        <f t="shared" si="102"/>
        <v>0</v>
      </c>
      <c r="C320" s="286" t="str">
        <f>VLOOKUP(E320,员工信息4!C:D,2,0)</f>
        <v>仲伟风</v>
      </c>
      <c r="D320" s="102" t="str">
        <f t="shared" si="116"/>
        <v>一致</v>
      </c>
      <c r="E320" s="288" t="str">
        <f>INDEX(员工信息4!C:C,MATCH('12部门提供工资附表主表'!I320,员工信息4!F:F,0))</f>
        <v>3379</v>
      </c>
      <c r="F320" s="289" t="str">
        <f>IFERROR(VLOOKUP('12部门提供工资附表主表'!E320,员工信息4!C:G,5,0),"")</f>
        <v>接插件车间</v>
      </c>
      <c r="G320" s="152" t="s">
        <v>987</v>
      </c>
      <c r="H320" s="288" t="s">
        <v>988</v>
      </c>
      <c r="I320" s="500" t="str">
        <f t="shared" si="108"/>
        <v>仲伟风99</v>
      </c>
      <c r="J320" s="322" t="s">
        <v>757</v>
      </c>
      <c r="K320" s="301"/>
      <c r="L320" s="301"/>
      <c r="M320" s="302">
        <v>42.5</v>
      </c>
      <c r="N320" s="302"/>
      <c r="O320" s="302"/>
      <c r="P320" s="302">
        <v>166</v>
      </c>
      <c r="Q320" s="303">
        <f t="shared" si="118"/>
        <v>7055</v>
      </c>
      <c r="R320" s="302"/>
      <c r="S320" s="316">
        <f t="shared" si="117"/>
        <v>7055</v>
      </c>
      <c r="T320" s="301"/>
      <c r="U320" s="313">
        <f t="shared" si="103"/>
        <v>0</v>
      </c>
      <c r="V320" s="313"/>
      <c r="W320" s="301"/>
      <c r="X320" s="301"/>
      <c r="Y320" s="314">
        <f t="shared" si="101"/>
        <v>7055</v>
      </c>
      <c r="Z320" s="314"/>
      <c r="AA320" s="301"/>
      <c r="AB320" s="301"/>
      <c r="AC320" s="325">
        <f t="shared" si="104"/>
        <v>0</v>
      </c>
      <c r="AD320" s="302">
        <v>40</v>
      </c>
      <c r="AE320" s="302"/>
      <c r="AF320" s="302"/>
      <c r="AG320" s="302"/>
      <c r="AH320" s="302"/>
      <c r="AI320" s="302"/>
      <c r="AJ320" s="302"/>
      <c r="AK320" s="302"/>
      <c r="AL320" s="302"/>
      <c r="AM320" s="302">
        <v>200</v>
      </c>
      <c r="AN320" s="302"/>
      <c r="AO320" s="302"/>
      <c r="AP320" s="302">
        <v>16</v>
      </c>
      <c r="AQ320" s="302"/>
      <c r="AR320" s="302"/>
      <c r="AS320" s="299"/>
      <c r="AT320" s="299">
        <f t="shared" si="105"/>
        <v>16</v>
      </c>
      <c r="AU320" s="303">
        <f t="shared" si="106"/>
        <v>240</v>
      </c>
      <c r="AV320" s="329">
        <f t="shared" si="107"/>
        <v>7279</v>
      </c>
      <c r="AW320" s="297"/>
      <c r="AX320" s="297">
        <v>517.5</v>
      </c>
      <c r="AY320" s="301"/>
      <c r="AZ320" s="301"/>
      <c r="BA320" s="301"/>
      <c r="BB320" s="330"/>
      <c r="BC320" s="297"/>
      <c r="BD320" s="301"/>
      <c r="BE320" s="300">
        <f t="shared" si="120"/>
        <v>6761.5</v>
      </c>
      <c r="BF320" s="297">
        <f>VLOOKUP(E320,[6]工资发放表!$D$1:$X$65536,21,0)</f>
        <v>0</v>
      </c>
      <c r="BG320" s="337">
        <f t="shared" si="119"/>
        <v>6761.5</v>
      </c>
      <c r="BH320" s="300">
        <f>IFERROR(VLOOKUP('12部门提供工资附表主表'!E320,工时对!A:E,5,0),0)</f>
        <v>42.5</v>
      </c>
      <c r="BI320" s="336">
        <f>VLOOKUP(E320,金蝶!D:AC,26,0)</f>
        <v>0</v>
      </c>
      <c r="BJ320" s="281">
        <f>VLOOKUP(E320,金蝶!D:S,16,0)</f>
        <v>7279</v>
      </c>
      <c r="BK320" s="281">
        <f t="shared" si="109"/>
        <v>0</v>
      </c>
      <c r="BL320" s="281">
        <f>VLOOKUP(E320,金蝶!D:Z,23,0)</f>
        <v>6761.5</v>
      </c>
      <c r="BM320" s="281">
        <f t="shared" si="110"/>
        <v>0</v>
      </c>
      <c r="BN320" s="281">
        <f>VLOOKUP(E320,金蝶!D:Z,17,0)</f>
        <v>0</v>
      </c>
      <c r="BO320" s="339">
        <f t="shared" si="111"/>
        <v>0</v>
      </c>
      <c r="BP320" s="281">
        <f>VLOOKUP(E320,金蝶!D:Z,18,0)</f>
        <v>517.5</v>
      </c>
      <c r="BQ320" s="531">
        <f t="shared" si="112"/>
        <v>0</v>
      </c>
      <c r="BR320" s="281">
        <f>VLOOKUP(E320,金蝶!D:Z,19,0)</f>
        <v>0</v>
      </c>
      <c r="BS320" s="340">
        <f t="shared" si="113"/>
        <v>0</v>
      </c>
      <c r="BT320" s="281">
        <f>VLOOKUP(E320,金蝶!D:Z,20,0)</f>
        <v>0</v>
      </c>
      <c r="BU320" s="281">
        <f t="shared" si="114"/>
        <v>0</v>
      </c>
      <c r="BV320" s="281">
        <f>VLOOKUP(E320,金蝶!D:Z,21,0)</f>
        <v>0</v>
      </c>
      <c r="BW320" s="339">
        <f t="shared" si="115"/>
        <v>0</v>
      </c>
      <c r="BX320" s="768">
        <f>IFERROR(VLOOKUP(G320,无加班费!A:B,2,0),0)</f>
        <v>0</v>
      </c>
    </row>
    <row r="321" spans="1:76" hidden="1">
      <c r="A321" s="516" t="s">
        <v>1008</v>
      </c>
      <c r="B321" s="285">
        <f t="shared" si="102"/>
        <v>0</v>
      </c>
      <c r="C321" s="286" t="str">
        <f>VLOOKUP(E321,员工信息4!C:D,2,0)</f>
        <v>曹凤娟</v>
      </c>
      <c r="D321" s="102" t="str">
        <f t="shared" si="116"/>
        <v>一致</v>
      </c>
      <c r="E321" s="288" t="str">
        <f>INDEX(员工信息4!C:C,MATCH('12部门提供工资附表主表'!I321,员工信息4!F:F,0))</f>
        <v>8959</v>
      </c>
      <c r="F321" s="289" t="str">
        <f>IFERROR(VLOOKUP('12部门提供工资附表主表'!E321,员工信息4!C:G,5,0),"")</f>
        <v>接插件车间</v>
      </c>
      <c r="G321" s="152" t="s">
        <v>3099</v>
      </c>
      <c r="H321" s="288" t="s">
        <v>3100</v>
      </c>
      <c r="I321" s="500" t="str">
        <f t="shared" si="108"/>
        <v>曹凤娟362</v>
      </c>
      <c r="J321" s="322" t="s">
        <v>757</v>
      </c>
      <c r="K321" s="301"/>
      <c r="L321" s="301"/>
      <c r="M321" s="302">
        <v>39</v>
      </c>
      <c r="N321" s="302"/>
      <c r="O321" s="302"/>
      <c r="P321" s="302">
        <v>140</v>
      </c>
      <c r="Q321" s="303">
        <f t="shared" si="118"/>
        <v>5460</v>
      </c>
      <c r="R321" s="302"/>
      <c r="S321" s="316">
        <f t="shared" si="117"/>
        <v>5460</v>
      </c>
      <c r="T321" s="301"/>
      <c r="U321" s="313">
        <f t="shared" si="103"/>
        <v>0</v>
      </c>
      <c r="V321" s="313"/>
      <c r="W321" s="301"/>
      <c r="X321" s="301"/>
      <c r="Y321" s="314">
        <f t="shared" si="101"/>
        <v>5460</v>
      </c>
      <c r="Z321" s="314"/>
      <c r="AA321" s="301"/>
      <c r="AB321" s="301"/>
      <c r="AC321" s="325">
        <f t="shared" si="104"/>
        <v>0</v>
      </c>
      <c r="AD321" s="302">
        <v>0</v>
      </c>
      <c r="AE321" s="302"/>
      <c r="AF321" s="302"/>
      <c r="AG321" s="302"/>
      <c r="AH321" s="302"/>
      <c r="AI321" s="302"/>
      <c r="AJ321" s="302"/>
      <c r="AK321" s="302"/>
      <c r="AL321" s="302"/>
      <c r="AM321" s="302">
        <v>200</v>
      </c>
      <c r="AN321" s="302"/>
      <c r="AO321" s="302"/>
      <c r="AP321" s="302"/>
      <c r="AQ321" s="302"/>
      <c r="AR321" s="302"/>
      <c r="AS321" s="299"/>
      <c r="AT321" s="299">
        <f t="shared" si="105"/>
        <v>0</v>
      </c>
      <c r="AU321" s="303">
        <f t="shared" si="106"/>
        <v>200</v>
      </c>
      <c r="AV321" s="329">
        <f t="shared" si="107"/>
        <v>5660</v>
      </c>
      <c r="AW321" s="297"/>
      <c r="AX321" s="297">
        <v>517.5</v>
      </c>
      <c r="AY321" s="301"/>
      <c r="AZ321" s="301"/>
      <c r="BA321" s="301"/>
      <c r="BB321" s="330"/>
      <c r="BC321" s="297"/>
      <c r="BD321" s="301"/>
      <c r="BE321" s="300">
        <f t="shared" si="120"/>
        <v>5142.5</v>
      </c>
      <c r="BF321" s="297">
        <f>VLOOKUP(E321,[6]工资发放表!$D$1:$X$65536,21,0)</f>
        <v>0</v>
      </c>
      <c r="BG321" s="337">
        <f t="shared" si="119"/>
        <v>5142.5</v>
      </c>
      <c r="BH321" s="300">
        <f>IFERROR(VLOOKUP('12部门提供工资附表主表'!E321,工时对!A:E,5,0),0)</f>
        <v>39</v>
      </c>
      <c r="BI321" s="336">
        <f>VLOOKUP(E321,金蝶!D:AC,26,0)</f>
        <v>0</v>
      </c>
      <c r="BJ321" s="281">
        <f>VLOOKUP(E321,金蝶!D:S,16,0)</f>
        <v>5660</v>
      </c>
      <c r="BK321" s="281">
        <f t="shared" si="109"/>
        <v>0</v>
      </c>
      <c r="BL321" s="281">
        <f>VLOOKUP(E321,金蝶!D:Z,23,0)</f>
        <v>5142.5</v>
      </c>
      <c r="BM321" s="281">
        <f t="shared" si="110"/>
        <v>0</v>
      </c>
      <c r="BN321" s="281">
        <f>VLOOKUP(E321,金蝶!D:Z,17,0)</f>
        <v>0</v>
      </c>
      <c r="BO321" s="339">
        <f t="shared" si="111"/>
        <v>0</v>
      </c>
      <c r="BP321" s="281">
        <f>VLOOKUP(E321,金蝶!D:Z,18,0)</f>
        <v>517.5</v>
      </c>
      <c r="BQ321" s="531">
        <f t="shared" si="112"/>
        <v>0</v>
      </c>
      <c r="BR321" s="281">
        <f>VLOOKUP(E321,金蝶!D:Z,19,0)</f>
        <v>0</v>
      </c>
      <c r="BS321" s="340">
        <f t="shared" si="113"/>
        <v>0</v>
      </c>
      <c r="BT321" s="281">
        <f>VLOOKUP(E321,金蝶!D:Z,20,0)</f>
        <v>0</v>
      </c>
      <c r="BU321" s="281">
        <f t="shared" si="114"/>
        <v>0</v>
      </c>
      <c r="BV321" s="281">
        <f>VLOOKUP(E321,金蝶!D:Z,21,0)</f>
        <v>0</v>
      </c>
      <c r="BW321" s="339">
        <f t="shared" si="115"/>
        <v>0</v>
      </c>
      <c r="BX321" s="768">
        <f>IFERROR(VLOOKUP(G321,无加班费!A:B,2,0),0)</f>
        <v>0</v>
      </c>
    </row>
    <row r="322" spans="1:76" hidden="1">
      <c r="A322" s="516" t="s">
        <v>129</v>
      </c>
      <c r="B322" s="285">
        <f t="shared" si="102"/>
        <v>0</v>
      </c>
      <c r="C322" s="286" t="str">
        <f>VLOOKUP(E322,员工信息4!C:D,2,0)</f>
        <v>杨玉凤</v>
      </c>
      <c r="D322" s="102" t="str">
        <f t="shared" si="116"/>
        <v>一致</v>
      </c>
      <c r="E322" s="288" t="str">
        <f>INDEX(员工信息4!C:C,MATCH('12部门提供工资附表主表'!I322,员工信息4!F:F,0))</f>
        <v>8993</v>
      </c>
      <c r="F322" s="289" t="str">
        <f>IFERROR(VLOOKUP('12部门提供工资附表主表'!E322,员工信息4!C:G,5,0),"")</f>
        <v>接插件车间</v>
      </c>
      <c r="G322" s="152" t="s">
        <v>3251</v>
      </c>
      <c r="H322" s="288" t="s">
        <v>3252</v>
      </c>
      <c r="I322" s="500" t="str">
        <f t="shared" si="108"/>
        <v>杨玉凤512</v>
      </c>
      <c r="J322" s="322" t="s">
        <v>757</v>
      </c>
      <c r="K322" s="301"/>
      <c r="L322" s="301"/>
      <c r="M322" s="302">
        <v>39.19</v>
      </c>
      <c r="N322" s="302"/>
      <c r="O322" s="302"/>
      <c r="P322" s="302">
        <v>114</v>
      </c>
      <c r="Q322" s="303">
        <f t="shared" si="118"/>
        <v>4467.66</v>
      </c>
      <c r="R322" s="302"/>
      <c r="S322" s="316">
        <f t="shared" si="117"/>
        <v>4467.66</v>
      </c>
      <c r="T322" s="301"/>
      <c r="U322" s="313">
        <f t="shared" si="103"/>
        <v>0</v>
      </c>
      <c r="V322" s="313"/>
      <c r="W322" s="301"/>
      <c r="X322" s="301"/>
      <c r="Y322" s="314">
        <f t="shared" ref="Y322:Y385" si="121">S322+U322+W322+X322</f>
        <v>4467.66</v>
      </c>
      <c r="Z322" s="314"/>
      <c r="AA322" s="301"/>
      <c r="AB322" s="301"/>
      <c r="AC322" s="325">
        <f t="shared" si="104"/>
        <v>0</v>
      </c>
      <c r="AD322" s="302">
        <v>0</v>
      </c>
      <c r="AE322" s="302"/>
      <c r="AF322" s="302"/>
      <c r="AG322" s="302"/>
      <c r="AH322" s="302"/>
      <c r="AI322" s="302"/>
      <c r="AJ322" s="302"/>
      <c r="AK322" s="302"/>
      <c r="AL322" s="302"/>
      <c r="AM322" s="302">
        <v>100</v>
      </c>
      <c r="AN322" s="302"/>
      <c r="AO322" s="302"/>
      <c r="AP322" s="302"/>
      <c r="AQ322" s="302"/>
      <c r="AR322" s="302"/>
      <c r="AS322" s="299"/>
      <c r="AT322" s="299">
        <f t="shared" si="105"/>
        <v>0</v>
      </c>
      <c r="AU322" s="303">
        <f t="shared" si="106"/>
        <v>100</v>
      </c>
      <c r="AV322" s="329">
        <f t="shared" si="107"/>
        <v>4567.66</v>
      </c>
      <c r="AW322" s="297"/>
      <c r="AX322" s="297"/>
      <c r="AY322" s="301"/>
      <c r="AZ322" s="301"/>
      <c r="BA322" s="301"/>
      <c r="BB322" s="330"/>
      <c r="BC322" s="297"/>
      <c r="BD322" s="301"/>
      <c r="BE322" s="300">
        <f t="shared" si="120"/>
        <v>4567.66</v>
      </c>
      <c r="BF322" s="297">
        <f>VLOOKUP(E322,[6]工资发放表!$D$1:$X$65536,21,0)</f>
        <v>0</v>
      </c>
      <c r="BG322" s="337">
        <f t="shared" si="119"/>
        <v>4567.66</v>
      </c>
      <c r="BH322" s="300">
        <f>IFERROR(VLOOKUP('12部门提供工资附表主表'!E322,工时对!A:E,5,0),0)</f>
        <v>39.19</v>
      </c>
      <c r="BI322" s="336">
        <f>VLOOKUP(E322,金蝶!D:AC,26,0)</f>
        <v>0</v>
      </c>
      <c r="BJ322" s="281">
        <f>VLOOKUP(E322,金蝶!D:S,16,0)</f>
        <v>4567.66</v>
      </c>
      <c r="BK322" s="281">
        <f t="shared" si="109"/>
        <v>0</v>
      </c>
      <c r="BL322" s="281">
        <f>VLOOKUP(E322,金蝶!D:Z,23,0)</f>
        <v>4567.66</v>
      </c>
      <c r="BM322" s="281">
        <f t="shared" si="110"/>
        <v>0</v>
      </c>
      <c r="BN322" s="281">
        <f>VLOOKUP(E322,金蝶!D:Z,17,0)</f>
        <v>0</v>
      </c>
      <c r="BO322" s="339">
        <f t="shared" si="111"/>
        <v>0</v>
      </c>
      <c r="BP322" s="281">
        <f>VLOOKUP(E322,金蝶!D:Z,18,0)</f>
        <v>0</v>
      </c>
      <c r="BQ322" s="531">
        <f t="shared" si="112"/>
        <v>0</v>
      </c>
      <c r="BR322" s="281">
        <f>VLOOKUP(E322,金蝶!D:Z,19,0)</f>
        <v>0</v>
      </c>
      <c r="BS322" s="340">
        <f t="shared" si="113"/>
        <v>0</v>
      </c>
      <c r="BT322" s="281">
        <f>VLOOKUP(E322,金蝶!D:Z,20,0)</f>
        <v>0</v>
      </c>
      <c r="BU322" s="281">
        <f t="shared" si="114"/>
        <v>0</v>
      </c>
      <c r="BV322" s="281">
        <f>VLOOKUP(E322,金蝶!D:Z,21,0)</f>
        <v>0</v>
      </c>
      <c r="BW322" s="339">
        <f t="shared" si="115"/>
        <v>0</v>
      </c>
      <c r="BX322" s="768">
        <f>IFERROR(VLOOKUP(G322,无加班费!A:B,2,0),0)</f>
        <v>0</v>
      </c>
    </row>
    <row r="323" spans="1:76" hidden="1">
      <c r="A323" s="516" t="s">
        <v>3070</v>
      </c>
      <c r="B323" s="285">
        <f t="shared" ref="B323:B386" si="122">IF(BH323=M323,0,BH323-M323)</f>
        <v>0</v>
      </c>
      <c r="C323" s="286" t="str">
        <f>VLOOKUP(E323,员工信息4!C:D,2,0)</f>
        <v>田卫星</v>
      </c>
      <c r="D323" s="102" t="str">
        <f t="shared" si="116"/>
        <v>一致</v>
      </c>
      <c r="E323" s="288" t="str">
        <f>INDEX(员工信息4!C:C,MATCH('12部门提供工资附表主表'!I323,员工信息4!F:F,0))</f>
        <v>8999</v>
      </c>
      <c r="F323" s="289" t="str">
        <f>IFERROR(VLOOKUP('12部门提供工资附表主表'!E323,员工信息4!C:G,5,0),"")</f>
        <v>接插件车间</v>
      </c>
      <c r="G323" s="152" t="s">
        <v>3281</v>
      </c>
      <c r="H323" s="288" t="s">
        <v>3282</v>
      </c>
      <c r="I323" s="500" t="str">
        <f t="shared" si="108"/>
        <v>田卫星529</v>
      </c>
      <c r="J323" s="322" t="s">
        <v>757</v>
      </c>
      <c r="K323" s="301"/>
      <c r="L323" s="301"/>
      <c r="M323" s="302">
        <v>39.75</v>
      </c>
      <c r="N323" s="302"/>
      <c r="O323" s="302"/>
      <c r="P323" s="302">
        <v>132.981132075472</v>
      </c>
      <c r="Q323" s="303">
        <f t="shared" si="118"/>
        <v>5286.0000000000118</v>
      </c>
      <c r="R323" s="302"/>
      <c r="S323" s="316">
        <f t="shared" si="117"/>
        <v>5286.0000000000118</v>
      </c>
      <c r="T323" s="301"/>
      <c r="U323" s="313">
        <f t="shared" ref="U323:U386" si="123">T323*N323</f>
        <v>0</v>
      </c>
      <c r="V323" s="313"/>
      <c r="W323" s="301"/>
      <c r="X323" s="301"/>
      <c r="Y323" s="314">
        <f t="shared" si="121"/>
        <v>5286.0000000000118</v>
      </c>
      <c r="Z323" s="314"/>
      <c r="AA323" s="301"/>
      <c r="AB323" s="301"/>
      <c r="AC323" s="325">
        <f t="shared" ref="AC323:AC386" si="124">AA323+AB323</f>
        <v>0</v>
      </c>
      <c r="AD323" s="302">
        <v>0</v>
      </c>
      <c r="AE323" s="302"/>
      <c r="AF323" s="302"/>
      <c r="AG323" s="302"/>
      <c r="AH323" s="302"/>
      <c r="AI323" s="302"/>
      <c r="AJ323" s="302"/>
      <c r="AK323" s="302"/>
      <c r="AL323" s="302"/>
      <c r="AM323" s="302">
        <v>100</v>
      </c>
      <c r="AN323" s="302"/>
      <c r="AO323" s="302"/>
      <c r="AP323" s="302"/>
      <c r="AQ323" s="302"/>
      <c r="AR323" s="302"/>
      <c r="AS323" s="299"/>
      <c r="AT323" s="299">
        <f t="shared" ref="AT323:AT386" si="125">SUM(AP323:AS323)</f>
        <v>0</v>
      </c>
      <c r="AU323" s="303">
        <f t="shared" ref="AU323:AU386" si="126">SUM(AD323:AO323)</f>
        <v>100</v>
      </c>
      <c r="AV323" s="329">
        <f t="shared" ref="AV323:AV386" si="127">Y323+AC323+AU323-AT323</f>
        <v>5386.0000000000118</v>
      </c>
      <c r="AW323" s="297"/>
      <c r="AX323" s="297"/>
      <c r="AY323" s="301"/>
      <c r="AZ323" s="301"/>
      <c r="BA323" s="301"/>
      <c r="BB323" s="330"/>
      <c r="BC323" s="297"/>
      <c r="BD323" s="301"/>
      <c r="BE323" s="300">
        <f t="shared" si="120"/>
        <v>5386.0000000000118</v>
      </c>
      <c r="BF323" s="297">
        <f>VLOOKUP(E323,[6]工资发放表!$D$1:$X$65536,21,0)</f>
        <v>0</v>
      </c>
      <c r="BG323" s="337">
        <f t="shared" si="119"/>
        <v>5386.0000000000118</v>
      </c>
      <c r="BH323" s="300">
        <f>IFERROR(VLOOKUP('12部门提供工资附表主表'!E323,工时对!A:E,5,0),0)</f>
        <v>39.75</v>
      </c>
      <c r="BI323" s="336">
        <f>VLOOKUP(E323,金蝶!D:AC,26,0)</f>
        <v>1.1823431123048067E-11</v>
      </c>
      <c r="BJ323" s="281">
        <f>VLOOKUP(E323,金蝶!D:S,16,0)</f>
        <v>5386</v>
      </c>
      <c r="BK323" s="281">
        <f t="shared" si="109"/>
        <v>1.1823431123048067E-11</v>
      </c>
      <c r="BL323" s="281">
        <f>VLOOKUP(E323,金蝶!D:Z,23,0)</f>
        <v>5386</v>
      </c>
      <c r="BM323" s="281">
        <f t="shared" si="110"/>
        <v>1.1823431123048067E-11</v>
      </c>
      <c r="BN323" s="281">
        <f>VLOOKUP(E323,金蝶!D:Z,17,0)</f>
        <v>0</v>
      </c>
      <c r="BO323" s="339">
        <f t="shared" si="111"/>
        <v>0</v>
      </c>
      <c r="BP323" s="281">
        <f>VLOOKUP(E323,金蝶!D:Z,18,0)</f>
        <v>0</v>
      </c>
      <c r="BQ323" s="531">
        <f t="shared" si="112"/>
        <v>0</v>
      </c>
      <c r="BR323" s="281">
        <f>VLOOKUP(E323,金蝶!D:Z,19,0)</f>
        <v>0</v>
      </c>
      <c r="BS323" s="340">
        <f t="shared" si="113"/>
        <v>0</v>
      </c>
      <c r="BT323" s="281">
        <f>VLOOKUP(E323,金蝶!D:Z,20,0)</f>
        <v>0</v>
      </c>
      <c r="BU323" s="281">
        <f t="shared" si="114"/>
        <v>0</v>
      </c>
      <c r="BV323" s="281">
        <f>VLOOKUP(E323,金蝶!D:Z,21,0)</f>
        <v>0</v>
      </c>
      <c r="BW323" s="339">
        <f t="shared" si="115"/>
        <v>0</v>
      </c>
      <c r="BX323" s="768">
        <f>IFERROR(VLOOKUP(G323,无加班费!A:B,2,0),0)</f>
        <v>0</v>
      </c>
    </row>
    <row r="324" spans="1:76" hidden="1">
      <c r="A324" s="516" t="s">
        <v>93</v>
      </c>
      <c r="B324" s="285">
        <f t="shared" si="122"/>
        <v>0</v>
      </c>
      <c r="C324" s="286" t="str">
        <f>VLOOKUP(E324,员工信息4!C:D,2,0)</f>
        <v>曾琴</v>
      </c>
      <c r="D324" s="102" t="str">
        <f t="shared" si="116"/>
        <v>一致</v>
      </c>
      <c r="E324" s="288" t="str">
        <f>INDEX(员工信息4!C:C,MATCH('12部门提供工资附表主表'!I324,员工信息4!F:F,0))</f>
        <v>9000</v>
      </c>
      <c r="F324" s="289" t="str">
        <f>IFERROR(VLOOKUP('12部门提供工资附表主表'!E324,员工信息4!C:G,5,0),"")</f>
        <v>接插件车间</v>
      </c>
      <c r="G324" s="152" t="s">
        <v>3286</v>
      </c>
      <c r="H324" s="288" t="s">
        <v>3287</v>
      </c>
      <c r="I324" s="500" t="str">
        <f t="shared" ref="I324:I387" si="128">G324&amp;H324</f>
        <v>曾琴532</v>
      </c>
      <c r="J324" s="322" t="s">
        <v>757</v>
      </c>
      <c r="K324" s="301"/>
      <c r="L324" s="301"/>
      <c r="M324" s="302">
        <v>36.69</v>
      </c>
      <c r="N324" s="302"/>
      <c r="O324" s="302"/>
      <c r="P324" s="302">
        <v>114</v>
      </c>
      <c r="Q324" s="303">
        <f t="shared" si="118"/>
        <v>4182.66</v>
      </c>
      <c r="R324" s="302"/>
      <c r="S324" s="316">
        <f t="shared" si="117"/>
        <v>4182.66</v>
      </c>
      <c r="T324" s="301"/>
      <c r="U324" s="313">
        <f t="shared" si="123"/>
        <v>0</v>
      </c>
      <c r="V324" s="313"/>
      <c r="W324" s="301"/>
      <c r="X324" s="301"/>
      <c r="Y324" s="314">
        <f t="shared" si="121"/>
        <v>4182.66</v>
      </c>
      <c r="Z324" s="314"/>
      <c r="AA324" s="301"/>
      <c r="AB324" s="301"/>
      <c r="AC324" s="325">
        <f t="shared" si="124"/>
        <v>0</v>
      </c>
      <c r="AD324" s="302">
        <v>0</v>
      </c>
      <c r="AE324" s="302"/>
      <c r="AF324" s="302"/>
      <c r="AG324" s="302"/>
      <c r="AH324" s="302"/>
      <c r="AI324" s="302"/>
      <c r="AJ324" s="302"/>
      <c r="AK324" s="302"/>
      <c r="AL324" s="302"/>
      <c r="AM324" s="302">
        <v>0</v>
      </c>
      <c r="AN324" s="302"/>
      <c r="AO324" s="302"/>
      <c r="AP324" s="302"/>
      <c r="AQ324" s="302"/>
      <c r="AR324" s="302"/>
      <c r="AS324" s="299"/>
      <c r="AT324" s="299">
        <f t="shared" si="125"/>
        <v>0</v>
      </c>
      <c r="AU324" s="303">
        <f t="shared" si="126"/>
        <v>0</v>
      </c>
      <c r="AV324" s="329">
        <f t="shared" si="127"/>
        <v>4182.66</v>
      </c>
      <c r="AW324" s="297"/>
      <c r="AX324" s="297"/>
      <c r="AY324" s="301"/>
      <c r="AZ324" s="301"/>
      <c r="BA324" s="301"/>
      <c r="BB324" s="330"/>
      <c r="BC324" s="297"/>
      <c r="BD324" s="301"/>
      <c r="BE324" s="300">
        <f t="shared" si="120"/>
        <v>4182.66</v>
      </c>
      <c r="BF324" s="297">
        <f>VLOOKUP(E324,[6]工资发放表!$D$1:$X$65536,21,0)</f>
        <v>0</v>
      </c>
      <c r="BG324" s="337">
        <f t="shared" si="119"/>
        <v>4182.66</v>
      </c>
      <c r="BH324" s="300">
        <f>IFERROR(VLOOKUP('12部门提供工资附表主表'!E324,工时对!A:E,5,0),0)</f>
        <v>36.69</v>
      </c>
      <c r="BI324" s="336">
        <f>VLOOKUP(E324,金蝶!D:AC,26,0)</f>
        <v>0</v>
      </c>
      <c r="BJ324" s="281">
        <f>VLOOKUP(E324,金蝶!D:S,16,0)</f>
        <v>4182.66</v>
      </c>
      <c r="BK324" s="281">
        <f t="shared" ref="BK324:BK387" si="129">AV324-BJ324</f>
        <v>0</v>
      </c>
      <c r="BL324" s="281">
        <f>VLOOKUP(E324,金蝶!D:Z,23,0)</f>
        <v>4182.66</v>
      </c>
      <c r="BM324" s="281">
        <f t="shared" ref="BM324:BM387" si="130">BG324-BL324</f>
        <v>0</v>
      </c>
      <c r="BN324" s="281">
        <f>VLOOKUP(E324,金蝶!D:Z,17,0)</f>
        <v>0</v>
      </c>
      <c r="BO324" s="339">
        <f t="shared" ref="BO324:BO387" si="131">AW324-BN324</f>
        <v>0</v>
      </c>
      <c r="BP324" s="281">
        <f>VLOOKUP(E324,金蝶!D:Z,18,0)</f>
        <v>0</v>
      </c>
      <c r="BQ324" s="531">
        <f t="shared" ref="BQ324:BQ387" si="132">AX324-BP324</f>
        <v>0</v>
      </c>
      <c r="BR324" s="281">
        <f>VLOOKUP(E324,金蝶!D:Z,19,0)</f>
        <v>0</v>
      </c>
      <c r="BS324" s="340">
        <f t="shared" ref="BS324:BS387" si="133">BB324-BR324</f>
        <v>0</v>
      </c>
      <c r="BT324" s="281">
        <f>VLOOKUP(E324,金蝶!D:Z,20,0)</f>
        <v>0</v>
      </c>
      <c r="BU324" s="281">
        <f t="shared" ref="BU324:BU387" si="134">BC324-BT324</f>
        <v>0</v>
      </c>
      <c r="BV324" s="281">
        <f>VLOOKUP(E324,金蝶!D:Z,21,0)</f>
        <v>0</v>
      </c>
      <c r="BW324" s="339">
        <f t="shared" ref="BW324:BW387" si="135">BF324-BV324</f>
        <v>0</v>
      </c>
      <c r="BX324" s="768">
        <f>IFERROR(VLOOKUP(G324,无加班费!A:B,2,0),0)</f>
        <v>0</v>
      </c>
    </row>
    <row r="325" spans="1:76" hidden="1">
      <c r="A325" s="516" t="s">
        <v>913</v>
      </c>
      <c r="B325" s="285">
        <f t="shared" si="122"/>
        <v>0</v>
      </c>
      <c r="C325" s="286" t="str">
        <f>VLOOKUP(E325,员工信息4!C:D,2,0)</f>
        <v>刘光友</v>
      </c>
      <c r="D325" s="102" t="str">
        <f t="shared" si="116"/>
        <v>一致</v>
      </c>
      <c r="E325" s="288" t="str">
        <f>INDEX(员工信息4!C:C,MATCH('12部门提供工资附表主表'!I325,员工信息4!F:F,0))</f>
        <v>3905</v>
      </c>
      <c r="F325" s="289" t="str">
        <f>IFERROR(VLOOKUP('12部门提供工资附表主表'!E325,员工信息4!C:G,5,0),"")</f>
        <v>接插件车间</v>
      </c>
      <c r="G325" s="152" t="s">
        <v>1042</v>
      </c>
      <c r="H325" s="288" t="s">
        <v>1043</v>
      </c>
      <c r="I325" s="500" t="str">
        <f t="shared" si="128"/>
        <v>刘光友269</v>
      </c>
      <c r="J325" s="322" t="s">
        <v>757</v>
      </c>
      <c r="K325" s="301"/>
      <c r="L325" s="301"/>
      <c r="M325" s="302">
        <v>46.13</v>
      </c>
      <c r="N325" s="302"/>
      <c r="O325" s="302"/>
      <c r="P325" s="302">
        <v>195</v>
      </c>
      <c r="Q325" s="303">
        <f t="shared" si="118"/>
        <v>8995.35</v>
      </c>
      <c r="R325" s="302"/>
      <c r="S325" s="316">
        <f t="shared" si="117"/>
        <v>8995.35</v>
      </c>
      <c r="T325" s="301"/>
      <c r="U325" s="313">
        <f t="shared" si="123"/>
        <v>0</v>
      </c>
      <c r="V325" s="313"/>
      <c r="W325" s="301"/>
      <c r="X325" s="301"/>
      <c r="Y325" s="314">
        <f t="shared" si="121"/>
        <v>8995.35</v>
      </c>
      <c r="Z325" s="314"/>
      <c r="AA325" s="301"/>
      <c r="AB325" s="301"/>
      <c r="AC325" s="325">
        <f t="shared" si="124"/>
        <v>0</v>
      </c>
      <c r="AD325" s="302">
        <v>40</v>
      </c>
      <c r="AE325" s="302"/>
      <c r="AF325" s="302"/>
      <c r="AG325" s="302"/>
      <c r="AH325" s="302"/>
      <c r="AI325" s="302"/>
      <c r="AJ325" s="302"/>
      <c r="AK325" s="302"/>
      <c r="AL325" s="302"/>
      <c r="AM325" s="302">
        <v>200</v>
      </c>
      <c r="AN325" s="302"/>
      <c r="AO325" s="302"/>
      <c r="AP325" s="302"/>
      <c r="AQ325" s="302"/>
      <c r="AR325" s="302"/>
      <c r="AS325" s="299"/>
      <c r="AT325" s="299">
        <f t="shared" si="125"/>
        <v>0</v>
      </c>
      <c r="AU325" s="303">
        <f t="shared" si="126"/>
        <v>240</v>
      </c>
      <c r="AV325" s="329">
        <f t="shared" si="127"/>
        <v>9235.35</v>
      </c>
      <c r="AW325" s="297"/>
      <c r="AX325" s="297">
        <v>517.5</v>
      </c>
      <c r="AY325" s="301"/>
      <c r="AZ325" s="301"/>
      <c r="BA325" s="301"/>
      <c r="BB325" s="330"/>
      <c r="BC325" s="297"/>
      <c r="BD325" s="301"/>
      <c r="BE325" s="300">
        <f t="shared" si="120"/>
        <v>8717.85</v>
      </c>
      <c r="BF325" s="297">
        <f>VLOOKUP(E325,[6]工资发放表!$D$1:$X$65536,21,0)</f>
        <v>104.53</v>
      </c>
      <c r="BG325" s="337">
        <f t="shared" si="119"/>
        <v>8613.32</v>
      </c>
      <c r="BH325" s="300">
        <f>IFERROR(VLOOKUP('12部门提供工资附表主表'!E325,工时对!A:E,5,0),0)</f>
        <v>46.13</v>
      </c>
      <c r="BI325" s="336">
        <f>VLOOKUP(E325,金蝶!D:AC,26,0)</f>
        <v>0</v>
      </c>
      <c r="BJ325" s="281">
        <f>VLOOKUP(E325,金蝶!D:S,16,0)</f>
        <v>9235.35</v>
      </c>
      <c r="BK325" s="281">
        <f t="shared" si="129"/>
        <v>0</v>
      </c>
      <c r="BL325" s="281">
        <f>VLOOKUP(E325,金蝶!D:Z,23,0)</f>
        <v>8613.32</v>
      </c>
      <c r="BM325" s="281">
        <f t="shared" si="130"/>
        <v>0</v>
      </c>
      <c r="BN325" s="281">
        <f>VLOOKUP(E325,金蝶!D:Z,17,0)</f>
        <v>0</v>
      </c>
      <c r="BO325" s="339">
        <f t="shared" si="131"/>
        <v>0</v>
      </c>
      <c r="BP325" s="281">
        <f>VLOOKUP(E325,金蝶!D:Z,18,0)</f>
        <v>517.5</v>
      </c>
      <c r="BQ325" s="531">
        <f t="shared" si="132"/>
        <v>0</v>
      </c>
      <c r="BR325" s="281">
        <f>VLOOKUP(E325,金蝶!D:Z,19,0)</f>
        <v>0</v>
      </c>
      <c r="BS325" s="340">
        <f t="shared" si="133"/>
        <v>0</v>
      </c>
      <c r="BT325" s="281">
        <f>VLOOKUP(E325,金蝶!D:Z,20,0)</f>
        <v>0</v>
      </c>
      <c r="BU325" s="281">
        <f t="shared" si="134"/>
        <v>0</v>
      </c>
      <c r="BV325" s="281">
        <f>VLOOKUP(E325,金蝶!D:Z,21,0)</f>
        <v>104.53</v>
      </c>
      <c r="BW325" s="339">
        <f t="shared" si="135"/>
        <v>0</v>
      </c>
      <c r="BX325" s="768">
        <f>IFERROR(VLOOKUP(G325,无加班费!A:B,2,0),0)</f>
        <v>0</v>
      </c>
    </row>
    <row r="326" spans="1:76" hidden="1">
      <c r="A326" s="516" t="s">
        <v>2142</v>
      </c>
      <c r="B326" s="285">
        <f t="shared" si="122"/>
        <v>0</v>
      </c>
      <c r="C326" s="286" t="str">
        <f>VLOOKUP(E326,员工信息4!C:D,2,0)</f>
        <v>张学林</v>
      </c>
      <c r="D326" s="102" t="str">
        <f t="shared" si="116"/>
        <v>一致</v>
      </c>
      <c r="E326" s="288" t="str">
        <f>INDEX(员工信息4!C:C,MATCH('12部门提供工资附表主表'!I326,员工信息4!F:F,0))</f>
        <v>3740</v>
      </c>
      <c r="F326" s="289" t="str">
        <f>IFERROR(VLOOKUP('12部门提供工资附表主表'!E326,员工信息4!C:G,5,0),"")</f>
        <v>接插件车间</v>
      </c>
      <c r="G326" s="152" t="s">
        <v>1037</v>
      </c>
      <c r="H326" s="288" t="s">
        <v>1038</v>
      </c>
      <c r="I326" s="500" t="str">
        <f t="shared" si="128"/>
        <v>张学林572</v>
      </c>
      <c r="J326" s="322" t="s">
        <v>757</v>
      </c>
      <c r="K326" s="301"/>
      <c r="L326" s="301"/>
      <c r="M326" s="302">
        <v>45.13</v>
      </c>
      <c r="N326" s="302"/>
      <c r="O326" s="302"/>
      <c r="P326" s="302">
        <v>192</v>
      </c>
      <c r="Q326" s="303">
        <f t="shared" si="118"/>
        <v>8664.9600000000009</v>
      </c>
      <c r="R326" s="302"/>
      <c r="S326" s="316">
        <f t="shared" si="117"/>
        <v>8664.9600000000009</v>
      </c>
      <c r="T326" s="301"/>
      <c r="U326" s="313">
        <f t="shared" si="123"/>
        <v>0</v>
      </c>
      <c r="V326" s="313"/>
      <c r="W326" s="301"/>
      <c r="X326" s="301"/>
      <c r="Y326" s="314">
        <f t="shared" si="121"/>
        <v>8664.9600000000009</v>
      </c>
      <c r="Z326" s="314"/>
      <c r="AA326" s="301"/>
      <c r="AB326" s="301"/>
      <c r="AC326" s="325">
        <f t="shared" si="124"/>
        <v>0</v>
      </c>
      <c r="AD326" s="302">
        <v>40</v>
      </c>
      <c r="AE326" s="302"/>
      <c r="AF326" s="302"/>
      <c r="AG326" s="302"/>
      <c r="AH326" s="302"/>
      <c r="AI326" s="302"/>
      <c r="AJ326" s="302"/>
      <c r="AK326" s="302"/>
      <c r="AL326" s="302"/>
      <c r="AM326" s="302">
        <v>200</v>
      </c>
      <c r="AN326" s="302"/>
      <c r="AO326" s="302"/>
      <c r="AP326" s="302">
        <v>5</v>
      </c>
      <c r="AQ326" s="302"/>
      <c r="AR326" s="302"/>
      <c r="AS326" s="299"/>
      <c r="AT326" s="299">
        <f t="shared" si="125"/>
        <v>5</v>
      </c>
      <c r="AU326" s="303">
        <f t="shared" si="126"/>
        <v>240</v>
      </c>
      <c r="AV326" s="329">
        <f t="shared" si="127"/>
        <v>8899.9600000000009</v>
      </c>
      <c r="AW326" s="297"/>
      <c r="AX326" s="297">
        <v>517.5</v>
      </c>
      <c r="AY326" s="301"/>
      <c r="AZ326" s="301"/>
      <c r="BA326" s="301"/>
      <c r="BB326" s="330"/>
      <c r="BC326" s="297">
        <v>10</v>
      </c>
      <c r="BD326" s="301"/>
      <c r="BE326" s="300">
        <f t="shared" si="120"/>
        <v>8382.4600000000009</v>
      </c>
      <c r="BF326" s="297">
        <f>VLOOKUP(E326,[6]工资发放表!$D$1:$X$65536,21,0)</f>
        <v>101.47</v>
      </c>
      <c r="BG326" s="337">
        <f t="shared" si="119"/>
        <v>8270.9900000000016</v>
      </c>
      <c r="BH326" s="300">
        <f>IFERROR(VLOOKUP('12部门提供工资附表主表'!E326,工时对!A:E,5,0),0)</f>
        <v>45.13</v>
      </c>
      <c r="BI326" s="336">
        <f>VLOOKUP(E326,金蝶!D:AC,26,0)</f>
        <v>0</v>
      </c>
      <c r="BJ326" s="281">
        <f>VLOOKUP(E326,金蝶!D:S,16,0)</f>
        <v>8899.9599999999991</v>
      </c>
      <c r="BK326" s="281">
        <f t="shared" si="129"/>
        <v>0</v>
      </c>
      <c r="BL326" s="281">
        <f>VLOOKUP(E326,金蝶!D:Z,23,0)</f>
        <v>8270.99</v>
      </c>
      <c r="BM326" s="281">
        <f t="shared" si="130"/>
        <v>0</v>
      </c>
      <c r="BN326" s="281">
        <f>VLOOKUP(E326,金蝶!D:Z,17,0)</f>
        <v>0</v>
      </c>
      <c r="BO326" s="339">
        <f t="shared" si="131"/>
        <v>0</v>
      </c>
      <c r="BP326" s="281">
        <f>VLOOKUP(E326,金蝶!D:Z,18,0)</f>
        <v>517.5</v>
      </c>
      <c r="BQ326" s="531">
        <f t="shared" si="132"/>
        <v>0</v>
      </c>
      <c r="BR326" s="281">
        <f>VLOOKUP(E326,金蝶!D:Z,19,0)</f>
        <v>0</v>
      </c>
      <c r="BS326" s="340">
        <f t="shared" si="133"/>
        <v>0</v>
      </c>
      <c r="BT326" s="281">
        <f>VLOOKUP(E326,金蝶!D:Z,20,0)</f>
        <v>10</v>
      </c>
      <c r="BU326" s="281">
        <f t="shared" si="134"/>
        <v>0</v>
      </c>
      <c r="BV326" s="281">
        <f>VLOOKUP(E326,金蝶!D:Z,21,0)</f>
        <v>101.47</v>
      </c>
      <c r="BW326" s="339">
        <f t="shared" si="135"/>
        <v>0</v>
      </c>
      <c r="BX326" s="768">
        <f>IFERROR(VLOOKUP(G326,无加班费!A:B,2,0),0)</f>
        <v>0</v>
      </c>
    </row>
    <row r="327" spans="1:76" hidden="1">
      <c r="A327" s="516" t="s">
        <v>4772</v>
      </c>
      <c r="B327" s="285">
        <f t="shared" si="122"/>
        <v>0</v>
      </c>
      <c r="C327" s="286" t="str">
        <f>VLOOKUP(E327,员工信息4!C:D,2,0)</f>
        <v>张海军2</v>
      </c>
      <c r="D327" s="102" t="str">
        <f t="shared" si="116"/>
        <v>一致</v>
      </c>
      <c r="E327" s="288" t="str">
        <f>INDEX(员工信息4!C:C,MATCH('12部门提供工资附表主表'!I327,员工信息4!F:F,0))</f>
        <v>8332</v>
      </c>
      <c r="F327" s="289" t="str">
        <f>IFERROR(VLOOKUP('12部门提供工资附表主表'!E327,员工信息4!C:G,5,0),"")</f>
        <v>接插件车间</v>
      </c>
      <c r="G327" s="517" t="s">
        <v>6224</v>
      </c>
      <c r="H327" s="288" t="s">
        <v>1120</v>
      </c>
      <c r="I327" s="500" t="str">
        <f t="shared" si="128"/>
        <v>张海军2749</v>
      </c>
      <c r="J327" s="322" t="s">
        <v>757</v>
      </c>
      <c r="K327" s="301"/>
      <c r="L327" s="301"/>
      <c r="M327" s="302">
        <v>44.31</v>
      </c>
      <c r="N327" s="302"/>
      <c r="O327" s="302"/>
      <c r="P327" s="302">
        <v>190</v>
      </c>
      <c r="Q327" s="303">
        <f t="shared" si="118"/>
        <v>8418.9</v>
      </c>
      <c r="R327" s="302"/>
      <c r="S327" s="316">
        <f t="shared" si="117"/>
        <v>8418.9</v>
      </c>
      <c r="T327" s="301"/>
      <c r="U327" s="313">
        <f t="shared" si="123"/>
        <v>0</v>
      </c>
      <c r="V327" s="313"/>
      <c r="W327" s="301"/>
      <c r="X327" s="301"/>
      <c r="Y327" s="314">
        <f t="shared" si="121"/>
        <v>8418.9</v>
      </c>
      <c r="Z327" s="314"/>
      <c r="AA327" s="301"/>
      <c r="AB327" s="301"/>
      <c r="AC327" s="325">
        <f t="shared" si="124"/>
        <v>0</v>
      </c>
      <c r="AD327" s="302">
        <v>20</v>
      </c>
      <c r="AE327" s="302"/>
      <c r="AF327" s="302"/>
      <c r="AG327" s="302"/>
      <c r="AH327" s="302"/>
      <c r="AI327" s="302"/>
      <c r="AJ327" s="302"/>
      <c r="AK327" s="302"/>
      <c r="AL327" s="302"/>
      <c r="AM327" s="302">
        <v>100</v>
      </c>
      <c r="AN327" s="302"/>
      <c r="AO327" s="302"/>
      <c r="AP327" s="302"/>
      <c r="AQ327" s="302"/>
      <c r="AR327" s="302"/>
      <c r="AS327" s="299"/>
      <c r="AT327" s="299">
        <f t="shared" si="125"/>
        <v>0</v>
      </c>
      <c r="AU327" s="303">
        <f t="shared" si="126"/>
        <v>120</v>
      </c>
      <c r="AV327" s="329">
        <f t="shared" si="127"/>
        <v>8538.9</v>
      </c>
      <c r="AW327" s="297"/>
      <c r="AX327" s="297">
        <v>517.5</v>
      </c>
      <c r="AY327" s="301"/>
      <c r="AZ327" s="301"/>
      <c r="BA327" s="301"/>
      <c r="BB327" s="330"/>
      <c r="BC327" s="297"/>
      <c r="BD327" s="301"/>
      <c r="BE327" s="300">
        <f t="shared" si="120"/>
        <v>8021.4</v>
      </c>
      <c r="BF327" s="297">
        <f>VLOOKUP(E327,[6]工资发放表!$D$1:$X$65536,21,0)</f>
        <v>0</v>
      </c>
      <c r="BG327" s="337">
        <f t="shared" si="119"/>
        <v>8021.4</v>
      </c>
      <c r="BH327" s="300">
        <f>IFERROR(VLOOKUP('12部门提供工资附表主表'!E327,工时对!A:E,5,0),0)</f>
        <v>44.31</v>
      </c>
      <c r="BI327" s="336">
        <f>VLOOKUP(E327,金蝶!D:AC,26,0)</f>
        <v>0</v>
      </c>
      <c r="BJ327" s="281">
        <f>VLOOKUP(E327,金蝶!D:S,16,0)</f>
        <v>8538.9</v>
      </c>
      <c r="BK327" s="281">
        <f t="shared" si="129"/>
        <v>0</v>
      </c>
      <c r="BL327" s="281">
        <f>VLOOKUP(E327,金蝶!D:Z,23,0)</f>
        <v>8021.4</v>
      </c>
      <c r="BM327" s="281">
        <f t="shared" si="130"/>
        <v>0</v>
      </c>
      <c r="BN327" s="281">
        <f>VLOOKUP(E327,金蝶!D:Z,17,0)</f>
        <v>0</v>
      </c>
      <c r="BO327" s="339">
        <f t="shared" si="131"/>
        <v>0</v>
      </c>
      <c r="BP327" s="281">
        <f>VLOOKUP(E327,金蝶!D:Z,18,0)</f>
        <v>517.5</v>
      </c>
      <c r="BQ327" s="531">
        <f t="shared" si="132"/>
        <v>0</v>
      </c>
      <c r="BR327" s="281">
        <f>VLOOKUP(E327,金蝶!D:Z,19,0)</f>
        <v>0</v>
      </c>
      <c r="BS327" s="340">
        <f t="shared" si="133"/>
        <v>0</v>
      </c>
      <c r="BT327" s="281">
        <f>VLOOKUP(E327,金蝶!D:Z,20,0)</f>
        <v>0</v>
      </c>
      <c r="BU327" s="281">
        <f t="shared" si="134"/>
        <v>0</v>
      </c>
      <c r="BV327" s="281">
        <f>VLOOKUP(E327,金蝶!D:Z,21,0)</f>
        <v>0</v>
      </c>
      <c r="BW327" s="339">
        <f t="shared" si="135"/>
        <v>0</v>
      </c>
      <c r="BX327" s="768">
        <f>IFERROR(VLOOKUP(G327,无加班费!A:B,2,0),0)</f>
        <v>0</v>
      </c>
    </row>
    <row r="328" spans="1:76" hidden="1">
      <c r="A328" s="516" t="s">
        <v>2495</v>
      </c>
      <c r="B328" s="285">
        <f t="shared" si="122"/>
        <v>0</v>
      </c>
      <c r="C328" s="286" t="str">
        <f>VLOOKUP(E328,员工信息4!C:D,2,0)</f>
        <v>吴然涛</v>
      </c>
      <c r="D328" s="102" t="str">
        <f t="shared" si="116"/>
        <v>一致</v>
      </c>
      <c r="E328" s="288" t="str">
        <f>INDEX(员工信息4!C:C,MATCH('12部门提供工资附表主表'!I328,员工信息4!F:F,0))</f>
        <v>8607</v>
      </c>
      <c r="F328" s="289" t="str">
        <f>IFERROR(VLOOKUP('12部门提供工资附表主表'!E328,员工信息4!C:G,5,0),"")</f>
        <v>接插件车间</v>
      </c>
      <c r="G328" s="152" t="s">
        <v>2413</v>
      </c>
      <c r="H328" s="288" t="s">
        <v>2414</v>
      </c>
      <c r="I328" s="500" t="str">
        <f t="shared" si="128"/>
        <v>吴然涛119</v>
      </c>
      <c r="J328" s="322" t="s">
        <v>757</v>
      </c>
      <c r="K328" s="301"/>
      <c r="L328" s="301"/>
      <c r="M328" s="302">
        <v>43.19</v>
      </c>
      <c r="N328" s="302"/>
      <c r="O328" s="302"/>
      <c r="P328" s="302">
        <v>188.00486223662901</v>
      </c>
      <c r="Q328" s="303">
        <f t="shared" si="118"/>
        <v>8119.9300000000067</v>
      </c>
      <c r="R328" s="302"/>
      <c r="S328" s="316">
        <f t="shared" si="117"/>
        <v>8119.9300000000067</v>
      </c>
      <c r="T328" s="301"/>
      <c r="U328" s="313">
        <f t="shared" si="123"/>
        <v>0</v>
      </c>
      <c r="V328" s="313"/>
      <c r="W328" s="301"/>
      <c r="X328" s="301"/>
      <c r="Y328" s="314">
        <f t="shared" si="121"/>
        <v>8119.9300000000067</v>
      </c>
      <c r="Z328" s="314"/>
      <c r="AA328" s="301"/>
      <c r="AB328" s="301"/>
      <c r="AC328" s="325">
        <f t="shared" si="124"/>
        <v>0</v>
      </c>
      <c r="AD328" s="302">
        <v>20</v>
      </c>
      <c r="AE328" s="302"/>
      <c r="AF328" s="302"/>
      <c r="AG328" s="302"/>
      <c r="AH328" s="302"/>
      <c r="AI328" s="302"/>
      <c r="AJ328" s="302"/>
      <c r="AK328" s="302"/>
      <c r="AL328" s="302"/>
      <c r="AM328" s="302">
        <v>200</v>
      </c>
      <c r="AN328" s="302"/>
      <c r="AO328" s="302"/>
      <c r="AP328" s="302"/>
      <c r="AQ328" s="302"/>
      <c r="AR328" s="302"/>
      <c r="AS328" s="299"/>
      <c r="AT328" s="299">
        <f t="shared" si="125"/>
        <v>0</v>
      </c>
      <c r="AU328" s="303">
        <f t="shared" si="126"/>
        <v>220</v>
      </c>
      <c r="AV328" s="329">
        <f t="shared" si="127"/>
        <v>8339.9300000000076</v>
      </c>
      <c r="AW328" s="297"/>
      <c r="AX328" s="297">
        <v>517.5</v>
      </c>
      <c r="AY328" s="301"/>
      <c r="AZ328" s="301"/>
      <c r="BA328" s="301"/>
      <c r="BB328" s="330"/>
      <c r="BC328" s="297"/>
      <c r="BD328" s="301"/>
      <c r="BE328" s="300">
        <f t="shared" si="120"/>
        <v>7822.4300000000076</v>
      </c>
      <c r="BF328" s="297">
        <f>VLOOKUP(E328,[6]工资发放表!$D$1:$X$65536,21,0)</f>
        <v>0</v>
      </c>
      <c r="BG328" s="337">
        <f t="shared" si="119"/>
        <v>7822.4300000000076</v>
      </c>
      <c r="BH328" s="300">
        <f>IFERROR(VLOOKUP('12部门提供工资附表主表'!E328,工时对!A:E,5,0),0)</f>
        <v>43.19</v>
      </c>
      <c r="BI328" s="336">
        <f>VLOOKUP(E328,金蝶!D:AC,26,0)</f>
        <v>0</v>
      </c>
      <c r="BJ328" s="281">
        <f>VLOOKUP(E328,金蝶!D:S,16,0)</f>
        <v>8339.93</v>
      </c>
      <c r="BK328" s="281">
        <f t="shared" si="129"/>
        <v>0</v>
      </c>
      <c r="BL328" s="281">
        <f>VLOOKUP(E328,金蝶!D:Z,23,0)</f>
        <v>7822.43</v>
      </c>
      <c r="BM328" s="281">
        <f t="shared" si="130"/>
        <v>7.2759576141834259E-12</v>
      </c>
      <c r="BN328" s="281">
        <f>VLOOKUP(E328,金蝶!D:Z,17,0)</f>
        <v>0</v>
      </c>
      <c r="BO328" s="339">
        <f t="shared" si="131"/>
        <v>0</v>
      </c>
      <c r="BP328" s="281">
        <f>VLOOKUP(E328,金蝶!D:Z,18,0)</f>
        <v>517.5</v>
      </c>
      <c r="BQ328" s="531">
        <f t="shared" si="132"/>
        <v>0</v>
      </c>
      <c r="BR328" s="281">
        <f>VLOOKUP(E328,金蝶!D:Z,19,0)</f>
        <v>0</v>
      </c>
      <c r="BS328" s="340">
        <f t="shared" si="133"/>
        <v>0</v>
      </c>
      <c r="BT328" s="281">
        <f>VLOOKUP(E328,金蝶!D:Z,20,0)</f>
        <v>0</v>
      </c>
      <c r="BU328" s="281">
        <f t="shared" si="134"/>
        <v>0</v>
      </c>
      <c r="BV328" s="281">
        <f>VLOOKUP(E328,金蝶!D:Z,21,0)</f>
        <v>0</v>
      </c>
      <c r="BW328" s="339">
        <f t="shared" si="135"/>
        <v>0</v>
      </c>
      <c r="BX328" s="768">
        <f>IFERROR(VLOOKUP(G328,无加班费!A:B,2,0),0)</f>
        <v>0</v>
      </c>
    </row>
    <row r="329" spans="1:76" hidden="1">
      <c r="A329" s="516" t="s">
        <v>3530</v>
      </c>
      <c r="B329" s="285">
        <f t="shared" si="122"/>
        <v>0</v>
      </c>
      <c r="C329" s="286" t="str">
        <f>VLOOKUP(E329,员工信息4!C:D,2,0)</f>
        <v>杨伟</v>
      </c>
      <c r="D329" s="102" t="str">
        <f t="shared" si="116"/>
        <v>一致</v>
      </c>
      <c r="E329" s="288" t="str">
        <f>INDEX(员工信息4!C:C,MATCH('12部门提供工资附表主表'!I329,员工信息4!F:F,0))</f>
        <v>8652</v>
      </c>
      <c r="F329" s="289" t="str">
        <f>IFERROR(VLOOKUP('12部门提供工资附表主表'!E329,员工信息4!C:G,5,0),"")</f>
        <v>接插件车间</v>
      </c>
      <c r="G329" s="152" t="s">
        <v>2484</v>
      </c>
      <c r="H329" s="288" t="s">
        <v>2485</v>
      </c>
      <c r="I329" s="500" t="str">
        <f t="shared" si="128"/>
        <v>杨伟295</v>
      </c>
      <c r="J329" s="322" t="s">
        <v>757</v>
      </c>
      <c r="K329" s="301"/>
      <c r="L329" s="301"/>
      <c r="M329" s="302">
        <v>32.630000000000003</v>
      </c>
      <c r="N329" s="302"/>
      <c r="O329" s="302"/>
      <c r="P329" s="302">
        <v>190</v>
      </c>
      <c r="Q329" s="303">
        <f t="shared" si="118"/>
        <v>6199.7000000000007</v>
      </c>
      <c r="R329" s="302"/>
      <c r="S329" s="316">
        <f t="shared" si="117"/>
        <v>6199.7000000000007</v>
      </c>
      <c r="T329" s="301"/>
      <c r="U329" s="313">
        <f t="shared" si="123"/>
        <v>0</v>
      </c>
      <c r="V329" s="313"/>
      <c r="W329" s="301"/>
      <c r="X329" s="301"/>
      <c r="Y329" s="314">
        <f t="shared" si="121"/>
        <v>6199.7000000000007</v>
      </c>
      <c r="Z329" s="314"/>
      <c r="AA329" s="301"/>
      <c r="AB329" s="301"/>
      <c r="AC329" s="325">
        <f t="shared" si="124"/>
        <v>0</v>
      </c>
      <c r="AD329" s="302">
        <v>0</v>
      </c>
      <c r="AE329" s="302"/>
      <c r="AF329" s="302"/>
      <c r="AG329" s="302"/>
      <c r="AH329" s="302"/>
      <c r="AI329" s="302"/>
      <c r="AJ329" s="302"/>
      <c r="AK329" s="302"/>
      <c r="AL329" s="302"/>
      <c r="AM329" s="302">
        <v>200</v>
      </c>
      <c r="AN329" s="302">
        <v>456</v>
      </c>
      <c r="AO329" s="302"/>
      <c r="AP329" s="302">
        <v>5</v>
      </c>
      <c r="AQ329" s="302"/>
      <c r="AR329" s="302"/>
      <c r="AS329" s="299"/>
      <c r="AT329" s="299">
        <f t="shared" si="125"/>
        <v>5</v>
      </c>
      <c r="AU329" s="303">
        <f t="shared" si="126"/>
        <v>656</v>
      </c>
      <c r="AV329" s="329">
        <f t="shared" si="127"/>
        <v>6850.7000000000007</v>
      </c>
      <c r="AW329" s="297"/>
      <c r="AX329" s="297">
        <v>517.5</v>
      </c>
      <c r="AY329" s="301"/>
      <c r="AZ329" s="301"/>
      <c r="BA329" s="301"/>
      <c r="BB329" s="330"/>
      <c r="BC329" s="297"/>
      <c r="BD329" s="301"/>
      <c r="BE329" s="300">
        <f t="shared" si="120"/>
        <v>6333.2000000000007</v>
      </c>
      <c r="BF329" s="297">
        <f>VLOOKUP(E329,[6]工资发放表!$D$1:$X$65536,21,0)</f>
        <v>27.12</v>
      </c>
      <c r="BG329" s="337">
        <f t="shared" si="119"/>
        <v>6306.0800000000008</v>
      </c>
      <c r="BH329" s="300">
        <f>IFERROR(VLOOKUP('12部门提供工资附表主表'!E329,工时对!A:E,5,0),0)</f>
        <v>32.630000000000003</v>
      </c>
      <c r="BI329" s="336">
        <f>VLOOKUP(E329,金蝶!D:AC,26,0)</f>
        <v>0</v>
      </c>
      <c r="BJ329" s="281">
        <f>VLOOKUP(E329,金蝶!D:S,16,0)</f>
        <v>6850.7</v>
      </c>
      <c r="BK329" s="281">
        <f t="shared" si="129"/>
        <v>0</v>
      </c>
      <c r="BL329" s="281">
        <f>VLOOKUP(E329,金蝶!D:Z,23,0)</f>
        <v>6306.08</v>
      </c>
      <c r="BM329" s="281">
        <f t="shared" si="130"/>
        <v>0</v>
      </c>
      <c r="BN329" s="281">
        <f>VLOOKUP(E329,金蝶!D:Z,17,0)</f>
        <v>0</v>
      </c>
      <c r="BO329" s="339">
        <f t="shared" si="131"/>
        <v>0</v>
      </c>
      <c r="BP329" s="281">
        <f>VLOOKUP(E329,金蝶!D:Z,18,0)</f>
        <v>517.5</v>
      </c>
      <c r="BQ329" s="531">
        <f t="shared" si="132"/>
        <v>0</v>
      </c>
      <c r="BR329" s="281">
        <f>VLOOKUP(E329,金蝶!D:Z,19,0)</f>
        <v>0</v>
      </c>
      <c r="BS329" s="340">
        <f t="shared" si="133"/>
        <v>0</v>
      </c>
      <c r="BT329" s="281">
        <f>VLOOKUP(E329,金蝶!D:Z,20,0)</f>
        <v>0</v>
      </c>
      <c r="BU329" s="281">
        <f t="shared" si="134"/>
        <v>0</v>
      </c>
      <c r="BV329" s="281">
        <f>VLOOKUP(E329,金蝶!D:Z,21,0)</f>
        <v>27.12</v>
      </c>
      <c r="BW329" s="339">
        <f t="shared" si="135"/>
        <v>0</v>
      </c>
      <c r="BX329" s="768">
        <f>IFERROR(VLOOKUP(G329,无加班费!A:B,2,0),0)</f>
        <v>0</v>
      </c>
    </row>
    <row r="330" spans="1:76" hidden="1">
      <c r="A330" s="516" t="s">
        <v>3075</v>
      </c>
      <c r="B330" s="285">
        <f t="shared" si="122"/>
        <v>0</v>
      </c>
      <c r="C330" s="286" t="str">
        <f>VLOOKUP(E330,员工信息4!C:D,2,0)</f>
        <v>冯伟</v>
      </c>
      <c r="D330" s="102" t="str">
        <f t="shared" si="116"/>
        <v>一致</v>
      </c>
      <c r="E330" s="288" t="str">
        <f>INDEX(员工信息4!C:C,MATCH('12部门提供工资附表主表'!I330,员工信息4!F:F,0))</f>
        <v>8802</v>
      </c>
      <c r="F330" s="289" t="str">
        <f>IFERROR(VLOOKUP('12部门提供工资附表主表'!E330,员工信息4!C:G,5,0),"")</f>
        <v>接插件车间</v>
      </c>
      <c r="G330" s="152" t="s">
        <v>2690</v>
      </c>
      <c r="H330" s="288" t="s">
        <v>2691</v>
      </c>
      <c r="I330" s="500" t="str">
        <f t="shared" si="128"/>
        <v>冯伟350</v>
      </c>
      <c r="J330" s="322" t="s">
        <v>757</v>
      </c>
      <c r="K330" s="301"/>
      <c r="L330" s="301"/>
      <c r="M330" s="302">
        <v>41.69</v>
      </c>
      <c r="N330" s="302"/>
      <c r="O330" s="302"/>
      <c r="P330" s="302">
        <v>185.00095946270099</v>
      </c>
      <c r="Q330" s="303">
        <f t="shared" si="118"/>
        <v>7712.6900000000041</v>
      </c>
      <c r="R330" s="302"/>
      <c r="S330" s="316">
        <f t="shared" si="117"/>
        <v>7712.6900000000041</v>
      </c>
      <c r="T330" s="301"/>
      <c r="U330" s="313">
        <f t="shared" si="123"/>
        <v>0</v>
      </c>
      <c r="V330" s="313"/>
      <c r="W330" s="301"/>
      <c r="X330" s="301"/>
      <c r="Y330" s="314">
        <f t="shared" si="121"/>
        <v>7712.6900000000041</v>
      </c>
      <c r="Z330" s="314"/>
      <c r="AA330" s="301"/>
      <c r="AB330" s="301"/>
      <c r="AC330" s="325">
        <f t="shared" si="124"/>
        <v>0</v>
      </c>
      <c r="AD330" s="302">
        <v>0</v>
      </c>
      <c r="AE330" s="302"/>
      <c r="AF330" s="302"/>
      <c r="AG330" s="302"/>
      <c r="AH330" s="302"/>
      <c r="AI330" s="302"/>
      <c r="AJ330" s="302"/>
      <c r="AK330" s="302"/>
      <c r="AL330" s="302"/>
      <c r="AM330" s="302">
        <v>200</v>
      </c>
      <c r="AN330" s="302"/>
      <c r="AO330" s="302"/>
      <c r="AP330" s="302"/>
      <c r="AQ330" s="302"/>
      <c r="AR330" s="302"/>
      <c r="AS330" s="299"/>
      <c r="AT330" s="299">
        <f t="shared" si="125"/>
        <v>0</v>
      </c>
      <c r="AU330" s="303">
        <f t="shared" si="126"/>
        <v>200</v>
      </c>
      <c r="AV330" s="329">
        <f t="shared" si="127"/>
        <v>7912.6900000000041</v>
      </c>
      <c r="AW330" s="297"/>
      <c r="AX330" s="297">
        <v>517.5</v>
      </c>
      <c r="AY330" s="301"/>
      <c r="AZ330" s="301"/>
      <c r="BA330" s="301"/>
      <c r="BB330" s="330"/>
      <c r="BC330" s="297"/>
      <c r="BD330" s="301"/>
      <c r="BE330" s="300">
        <f t="shared" si="120"/>
        <v>7395.1900000000041</v>
      </c>
      <c r="BF330" s="297">
        <f>VLOOKUP(E330,[6]工资发放表!$D$1:$X$65536,21,0)</f>
        <v>29.19</v>
      </c>
      <c r="BG330" s="337">
        <f t="shared" si="119"/>
        <v>7366.0000000000045</v>
      </c>
      <c r="BH330" s="300">
        <f>IFERROR(VLOOKUP('12部门提供工资附表主表'!E330,工时对!A:E,5,0),0)</f>
        <v>41.69</v>
      </c>
      <c r="BI330" s="336">
        <f>VLOOKUP(E330,金蝶!D:AC,26,0)</f>
        <v>0</v>
      </c>
      <c r="BJ330" s="281">
        <f>VLOOKUP(E330,金蝶!D:S,16,0)</f>
        <v>7912.69</v>
      </c>
      <c r="BK330" s="281">
        <f t="shared" si="129"/>
        <v>0</v>
      </c>
      <c r="BL330" s="281">
        <f>VLOOKUP(E330,金蝶!D:Z,23,0)</f>
        <v>7366</v>
      </c>
      <c r="BM330" s="281">
        <f t="shared" si="130"/>
        <v>0</v>
      </c>
      <c r="BN330" s="281">
        <f>VLOOKUP(E330,金蝶!D:Z,17,0)</f>
        <v>0</v>
      </c>
      <c r="BO330" s="339">
        <f t="shared" si="131"/>
        <v>0</v>
      </c>
      <c r="BP330" s="281">
        <f>VLOOKUP(E330,金蝶!D:Z,18,0)</f>
        <v>517.5</v>
      </c>
      <c r="BQ330" s="531">
        <f t="shared" si="132"/>
        <v>0</v>
      </c>
      <c r="BR330" s="281">
        <f>VLOOKUP(E330,金蝶!D:Z,19,0)</f>
        <v>0</v>
      </c>
      <c r="BS330" s="340">
        <f t="shared" si="133"/>
        <v>0</v>
      </c>
      <c r="BT330" s="281">
        <f>VLOOKUP(E330,金蝶!D:Z,20,0)</f>
        <v>0</v>
      </c>
      <c r="BU330" s="281">
        <f t="shared" si="134"/>
        <v>0</v>
      </c>
      <c r="BV330" s="281">
        <f>VLOOKUP(E330,金蝶!D:Z,21,0)</f>
        <v>29.19</v>
      </c>
      <c r="BW330" s="339">
        <f t="shared" si="135"/>
        <v>0</v>
      </c>
      <c r="BX330" s="768">
        <f>IFERROR(VLOOKUP(G330,无加班费!A:B,2,0),0)</f>
        <v>0</v>
      </c>
    </row>
    <row r="331" spans="1:76" hidden="1">
      <c r="A331" s="516" t="s">
        <v>4773</v>
      </c>
      <c r="B331" s="285">
        <f t="shared" si="122"/>
        <v>0</v>
      </c>
      <c r="C331" s="286" t="str">
        <f>VLOOKUP(E331,员工信息4!C:D,2,0)</f>
        <v>陈娟</v>
      </c>
      <c r="D331" s="102" t="str">
        <f t="shared" si="116"/>
        <v>一致</v>
      </c>
      <c r="E331" s="288" t="str">
        <f>INDEX(员工信息4!C:C,MATCH('12部门提供工资附表主表'!I331,员工信息4!F:F,0))</f>
        <v>3923</v>
      </c>
      <c r="F331" s="289" t="str">
        <f>IFERROR(VLOOKUP('12部门提供工资附表主表'!E331,员工信息4!C:G,5,0),"")</f>
        <v>接插件车间</v>
      </c>
      <c r="G331" s="152" t="s">
        <v>1814</v>
      </c>
      <c r="H331" s="288" t="s">
        <v>1815</v>
      </c>
      <c r="I331" s="500" t="str">
        <f t="shared" si="128"/>
        <v>陈娟132</v>
      </c>
      <c r="J331" s="322" t="s">
        <v>757</v>
      </c>
      <c r="K331" s="301"/>
      <c r="L331" s="301"/>
      <c r="M331" s="302">
        <v>40.31</v>
      </c>
      <c r="N331" s="302"/>
      <c r="O331" s="302"/>
      <c r="P331" s="302">
        <v>139.92309600595399</v>
      </c>
      <c r="Q331" s="303">
        <f t="shared" si="118"/>
        <v>5640.3000000000056</v>
      </c>
      <c r="R331" s="302"/>
      <c r="S331" s="316">
        <f t="shared" si="117"/>
        <v>5640.3000000000056</v>
      </c>
      <c r="T331" s="301"/>
      <c r="U331" s="313">
        <f t="shared" si="123"/>
        <v>0</v>
      </c>
      <c r="V331" s="313"/>
      <c r="W331" s="301"/>
      <c r="X331" s="301"/>
      <c r="Y331" s="314">
        <f t="shared" si="121"/>
        <v>5640.3000000000056</v>
      </c>
      <c r="Z331" s="314"/>
      <c r="AA331" s="301"/>
      <c r="AB331" s="301"/>
      <c r="AC331" s="325">
        <f t="shared" si="124"/>
        <v>0</v>
      </c>
      <c r="AD331" s="302">
        <v>40</v>
      </c>
      <c r="AE331" s="302"/>
      <c r="AF331" s="302"/>
      <c r="AG331" s="302"/>
      <c r="AH331" s="302"/>
      <c r="AI331" s="302"/>
      <c r="AJ331" s="302"/>
      <c r="AK331" s="302"/>
      <c r="AL331" s="302"/>
      <c r="AM331" s="302">
        <v>200</v>
      </c>
      <c r="AN331" s="302"/>
      <c r="AO331" s="302"/>
      <c r="AP331" s="302"/>
      <c r="AQ331" s="302"/>
      <c r="AR331" s="302"/>
      <c r="AS331" s="299"/>
      <c r="AT331" s="299">
        <f t="shared" si="125"/>
        <v>0</v>
      </c>
      <c r="AU331" s="303">
        <f t="shared" si="126"/>
        <v>240</v>
      </c>
      <c r="AV331" s="329">
        <f t="shared" si="127"/>
        <v>5880.3000000000056</v>
      </c>
      <c r="AW331" s="297"/>
      <c r="AX331" s="297">
        <v>517.5</v>
      </c>
      <c r="AY331" s="301"/>
      <c r="AZ331" s="301"/>
      <c r="BA331" s="301"/>
      <c r="BB331" s="330"/>
      <c r="BC331" s="297"/>
      <c r="BD331" s="301"/>
      <c r="BE331" s="300">
        <f t="shared" si="120"/>
        <v>5362.8000000000056</v>
      </c>
      <c r="BF331" s="297">
        <f>VLOOKUP(E331,[6]工资发放表!$D$1:$X$65536,21,0)</f>
        <v>0</v>
      </c>
      <c r="BG331" s="337">
        <f t="shared" si="119"/>
        <v>5362.8000000000056</v>
      </c>
      <c r="BH331" s="300">
        <f>IFERROR(VLOOKUP('12部门提供工资附表主表'!E331,工时对!A:E,5,0),0)</f>
        <v>40.31</v>
      </c>
      <c r="BI331" s="336">
        <f>VLOOKUP(E331,金蝶!D:AC,26,0)</f>
        <v>0</v>
      </c>
      <c r="BJ331" s="281">
        <f>VLOOKUP(E331,金蝶!D:S,16,0)</f>
        <v>5880.3</v>
      </c>
      <c r="BK331" s="281">
        <f t="shared" si="129"/>
        <v>0</v>
      </c>
      <c r="BL331" s="281">
        <f>VLOOKUP(E331,金蝶!D:Z,23,0)</f>
        <v>5362.8</v>
      </c>
      <c r="BM331" s="281">
        <f t="shared" si="130"/>
        <v>0</v>
      </c>
      <c r="BN331" s="281">
        <f>VLOOKUP(E331,金蝶!D:Z,17,0)</f>
        <v>0</v>
      </c>
      <c r="BO331" s="339">
        <f t="shared" si="131"/>
        <v>0</v>
      </c>
      <c r="BP331" s="281">
        <f>VLOOKUP(E331,金蝶!D:Z,18,0)</f>
        <v>517.5</v>
      </c>
      <c r="BQ331" s="531">
        <f t="shared" si="132"/>
        <v>0</v>
      </c>
      <c r="BR331" s="281">
        <f>VLOOKUP(E331,金蝶!D:Z,19,0)</f>
        <v>0</v>
      </c>
      <c r="BS331" s="340">
        <f t="shared" si="133"/>
        <v>0</v>
      </c>
      <c r="BT331" s="281">
        <f>VLOOKUP(E331,金蝶!D:Z,20,0)</f>
        <v>0</v>
      </c>
      <c r="BU331" s="281">
        <f t="shared" si="134"/>
        <v>0</v>
      </c>
      <c r="BV331" s="281">
        <f>VLOOKUP(E331,金蝶!D:Z,21,0)</f>
        <v>0</v>
      </c>
      <c r="BW331" s="339">
        <f t="shared" si="135"/>
        <v>0</v>
      </c>
      <c r="BX331" s="768">
        <f>IFERROR(VLOOKUP(G331,无加班费!A:B,2,0),0)</f>
        <v>0</v>
      </c>
    </row>
    <row r="332" spans="1:76" hidden="1">
      <c r="A332" s="516" t="s">
        <v>3080</v>
      </c>
      <c r="B332" s="285">
        <f t="shared" si="122"/>
        <v>0</v>
      </c>
      <c r="C332" s="286" t="str">
        <f>VLOOKUP(E332,员工信息4!C:D,2,0)</f>
        <v>蒲鸿贤</v>
      </c>
      <c r="D332" s="102" t="str">
        <f t="shared" ref="D332:D355" si="136">IF(C332=G332,"一致","不一致")</f>
        <v>一致</v>
      </c>
      <c r="E332" s="288" t="str">
        <f>INDEX(员工信息4!C:C,MATCH('12部门提供工资附表主表'!I332,员工信息4!F:F,0))</f>
        <v>8502</v>
      </c>
      <c r="F332" s="289" t="str">
        <f>IFERROR(VLOOKUP('12部门提供工资附表主表'!E332,员工信息4!C:G,5,0),"")</f>
        <v>接插件车间</v>
      </c>
      <c r="G332" s="152" t="s">
        <v>1139</v>
      </c>
      <c r="H332" s="288" t="s">
        <v>1140</v>
      </c>
      <c r="I332" s="500" t="str">
        <f t="shared" si="128"/>
        <v>蒲鸿贤80</v>
      </c>
      <c r="J332" s="322" t="s">
        <v>757</v>
      </c>
      <c r="K332" s="301"/>
      <c r="L332" s="301"/>
      <c r="M332" s="302">
        <v>43.13</v>
      </c>
      <c r="N332" s="302"/>
      <c r="O332" s="302"/>
      <c r="P332" s="302">
        <v>181.04567586366801</v>
      </c>
      <c r="Q332" s="303">
        <f t="shared" si="118"/>
        <v>7808.5000000000018</v>
      </c>
      <c r="R332" s="302"/>
      <c r="S332" s="316">
        <f t="shared" si="117"/>
        <v>7808.5000000000018</v>
      </c>
      <c r="T332" s="301"/>
      <c r="U332" s="313">
        <f t="shared" si="123"/>
        <v>0</v>
      </c>
      <c r="V332" s="313"/>
      <c r="W332" s="301"/>
      <c r="X332" s="301"/>
      <c r="Y332" s="314">
        <f t="shared" si="121"/>
        <v>7808.5000000000018</v>
      </c>
      <c r="Z332" s="314"/>
      <c r="AA332" s="301"/>
      <c r="AB332" s="301"/>
      <c r="AC332" s="325">
        <f t="shared" si="124"/>
        <v>0</v>
      </c>
      <c r="AD332" s="302">
        <v>20</v>
      </c>
      <c r="AE332" s="302"/>
      <c r="AF332" s="302"/>
      <c r="AG332" s="302"/>
      <c r="AH332" s="302"/>
      <c r="AI332" s="302"/>
      <c r="AJ332" s="302"/>
      <c r="AK332" s="302"/>
      <c r="AL332" s="302"/>
      <c r="AM332" s="302">
        <v>200</v>
      </c>
      <c r="AN332" s="302"/>
      <c r="AO332" s="302"/>
      <c r="AP332" s="302"/>
      <c r="AQ332" s="302"/>
      <c r="AR332" s="302"/>
      <c r="AS332" s="299"/>
      <c r="AT332" s="299">
        <f t="shared" si="125"/>
        <v>0</v>
      </c>
      <c r="AU332" s="303">
        <f t="shared" si="126"/>
        <v>220</v>
      </c>
      <c r="AV332" s="329">
        <f t="shared" si="127"/>
        <v>8028.5000000000018</v>
      </c>
      <c r="AW332" s="297"/>
      <c r="AX332" s="297">
        <v>517.5</v>
      </c>
      <c r="AY332" s="301"/>
      <c r="AZ332" s="301"/>
      <c r="BA332" s="301"/>
      <c r="BB332" s="330"/>
      <c r="BC332" s="297"/>
      <c r="BD332" s="301"/>
      <c r="BE332" s="300">
        <f t="shared" si="120"/>
        <v>7511.0000000000018</v>
      </c>
      <c r="BF332" s="297">
        <f>VLOOKUP(E332,[6]工资发放表!$D$1:$X$65536,21,0)</f>
        <v>0</v>
      </c>
      <c r="BG332" s="337">
        <f t="shared" si="119"/>
        <v>7511.0000000000018</v>
      </c>
      <c r="BH332" s="300">
        <f>IFERROR(VLOOKUP('12部门提供工资附表主表'!E332,工时对!A:E,5,0),0)</f>
        <v>43.13</v>
      </c>
      <c r="BI332" s="336">
        <f>VLOOKUP(E332,金蝶!D:AC,26,0)</f>
        <v>0</v>
      </c>
      <c r="BJ332" s="281">
        <f>VLOOKUP(E332,金蝶!D:S,16,0)</f>
        <v>8028.5</v>
      </c>
      <c r="BK332" s="281">
        <f t="shared" si="129"/>
        <v>0</v>
      </c>
      <c r="BL332" s="281">
        <f>VLOOKUP(E332,金蝶!D:Z,23,0)</f>
        <v>7511</v>
      </c>
      <c r="BM332" s="281">
        <f t="shared" si="130"/>
        <v>0</v>
      </c>
      <c r="BN332" s="281">
        <f>VLOOKUP(E332,金蝶!D:Z,17,0)</f>
        <v>0</v>
      </c>
      <c r="BO332" s="339">
        <f t="shared" si="131"/>
        <v>0</v>
      </c>
      <c r="BP332" s="281">
        <f>VLOOKUP(E332,金蝶!D:Z,18,0)</f>
        <v>517.5</v>
      </c>
      <c r="BQ332" s="531">
        <f t="shared" si="132"/>
        <v>0</v>
      </c>
      <c r="BR332" s="281">
        <f>VLOOKUP(E332,金蝶!D:Z,19,0)</f>
        <v>0</v>
      </c>
      <c r="BS332" s="340">
        <f t="shared" si="133"/>
        <v>0</v>
      </c>
      <c r="BT332" s="281">
        <f>VLOOKUP(E332,金蝶!D:Z,20,0)</f>
        <v>0</v>
      </c>
      <c r="BU332" s="281">
        <f t="shared" si="134"/>
        <v>0</v>
      </c>
      <c r="BV332" s="281">
        <f>VLOOKUP(E332,金蝶!D:Z,21,0)</f>
        <v>0</v>
      </c>
      <c r="BW332" s="339">
        <f t="shared" si="135"/>
        <v>0</v>
      </c>
      <c r="BX332" s="768">
        <f>IFERROR(VLOOKUP(G332,无加班费!A:B,2,0),0)</f>
        <v>0</v>
      </c>
    </row>
    <row r="333" spans="1:76" hidden="1">
      <c r="A333" s="516" t="s">
        <v>4774</v>
      </c>
      <c r="B333" s="285">
        <f t="shared" si="122"/>
        <v>0</v>
      </c>
      <c r="C333" s="286" t="str">
        <f>VLOOKUP(E333,员工信息4!C:D,2,0)</f>
        <v>孙启文</v>
      </c>
      <c r="D333" s="102" t="str">
        <f t="shared" si="136"/>
        <v>一致</v>
      </c>
      <c r="E333" s="288" t="str">
        <f>INDEX(员工信息4!C:C,MATCH('12部门提供工资附表主表'!I333,员工信息4!F:F,0))</f>
        <v>8978</v>
      </c>
      <c r="F333" s="289" t="str">
        <f>IFERROR(VLOOKUP('12部门提供工资附表主表'!E333,员工信息4!C:G,5,0),"")</f>
        <v>接插件车间</v>
      </c>
      <c r="G333" s="152" t="s">
        <v>3175</v>
      </c>
      <c r="H333" s="288" t="s">
        <v>3176</v>
      </c>
      <c r="I333" s="500" t="str">
        <f t="shared" si="128"/>
        <v>孙启文430</v>
      </c>
      <c r="J333" s="322" t="s">
        <v>757</v>
      </c>
      <c r="K333" s="301"/>
      <c r="L333" s="301"/>
      <c r="M333" s="302">
        <v>12.13</v>
      </c>
      <c r="N333" s="302"/>
      <c r="O333" s="302"/>
      <c r="P333" s="302">
        <v>115</v>
      </c>
      <c r="Q333" s="303">
        <f t="shared" si="118"/>
        <v>1394.95</v>
      </c>
      <c r="R333" s="302"/>
      <c r="S333" s="316">
        <f t="shared" si="117"/>
        <v>1394.95</v>
      </c>
      <c r="T333" s="301"/>
      <c r="U333" s="313">
        <f t="shared" si="123"/>
        <v>0</v>
      </c>
      <c r="V333" s="313"/>
      <c r="W333" s="301"/>
      <c r="X333" s="301"/>
      <c r="Y333" s="314">
        <f t="shared" si="121"/>
        <v>1394.95</v>
      </c>
      <c r="Z333" s="314"/>
      <c r="AA333" s="301"/>
      <c r="AB333" s="301"/>
      <c r="AC333" s="325">
        <f t="shared" si="124"/>
        <v>0</v>
      </c>
      <c r="AD333" s="302">
        <v>0</v>
      </c>
      <c r="AE333" s="302"/>
      <c r="AF333" s="302"/>
      <c r="AG333" s="302"/>
      <c r="AH333" s="302"/>
      <c r="AI333" s="302"/>
      <c r="AJ333" s="302"/>
      <c r="AK333" s="302"/>
      <c r="AL333" s="302"/>
      <c r="AM333" s="302">
        <v>0</v>
      </c>
      <c r="AN333" s="302"/>
      <c r="AO333" s="302"/>
      <c r="AP333" s="302"/>
      <c r="AQ333" s="302"/>
      <c r="AR333" s="302"/>
      <c r="AS333" s="299"/>
      <c r="AT333" s="299">
        <f t="shared" si="125"/>
        <v>0</v>
      </c>
      <c r="AU333" s="303">
        <f t="shared" si="126"/>
        <v>0</v>
      </c>
      <c r="AV333" s="329">
        <f t="shared" si="127"/>
        <v>1394.95</v>
      </c>
      <c r="AW333" s="297"/>
      <c r="AX333" s="297"/>
      <c r="AY333" s="301"/>
      <c r="AZ333" s="301"/>
      <c r="BA333" s="301"/>
      <c r="BB333" s="330"/>
      <c r="BC333" s="297"/>
      <c r="BD333" s="301"/>
      <c r="BE333" s="300">
        <f t="shared" si="120"/>
        <v>1394.95</v>
      </c>
      <c r="BF333" s="297">
        <f>VLOOKUP(E333,[6]工资发放表!$D$1:$X$65536,21,0)</f>
        <v>0</v>
      </c>
      <c r="BG333" s="337">
        <f t="shared" si="119"/>
        <v>1394.95</v>
      </c>
      <c r="BH333" s="300">
        <f>IFERROR(VLOOKUP('12部门提供工资附表主表'!E333,工时对!A:E,5,0),0)</f>
        <v>12.13</v>
      </c>
      <c r="BI333" s="336">
        <f>VLOOKUP(E333,金蝶!D:AC,26,0)</f>
        <v>0</v>
      </c>
      <c r="BJ333" s="281">
        <f>VLOOKUP(E333,金蝶!D:S,16,0)</f>
        <v>1394.95</v>
      </c>
      <c r="BK333" s="281">
        <f t="shared" si="129"/>
        <v>0</v>
      </c>
      <c r="BL333" s="281">
        <f>VLOOKUP(E333,金蝶!D:Z,23,0)</f>
        <v>1394.95</v>
      </c>
      <c r="BM333" s="281">
        <f t="shared" si="130"/>
        <v>0</v>
      </c>
      <c r="BN333" s="281">
        <f>VLOOKUP(E333,金蝶!D:Z,17,0)</f>
        <v>0</v>
      </c>
      <c r="BO333" s="339">
        <f t="shared" si="131"/>
        <v>0</v>
      </c>
      <c r="BP333" s="281">
        <f>VLOOKUP(E333,金蝶!D:Z,18,0)</f>
        <v>0</v>
      </c>
      <c r="BQ333" s="531">
        <f t="shared" si="132"/>
        <v>0</v>
      </c>
      <c r="BR333" s="281">
        <f>VLOOKUP(E333,金蝶!D:Z,19,0)</f>
        <v>0</v>
      </c>
      <c r="BS333" s="340">
        <f t="shared" si="133"/>
        <v>0</v>
      </c>
      <c r="BT333" s="281">
        <f>VLOOKUP(E333,金蝶!D:Z,20,0)</f>
        <v>0</v>
      </c>
      <c r="BU333" s="281">
        <f t="shared" si="134"/>
        <v>0</v>
      </c>
      <c r="BV333" s="281">
        <f>VLOOKUP(E333,金蝶!D:Z,21,0)</f>
        <v>0</v>
      </c>
      <c r="BW333" s="339">
        <f t="shared" si="135"/>
        <v>0</v>
      </c>
      <c r="BX333" s="768">
        <f>IFERROR(VLOOKUP(G333,无加班费!A:B,2,0),0)</f>
        <v>0</v>
      </c>
    </row>
    <row r="334" spans="1:76" hidden="1">
      <c r="A334" s="516" t="s">
        <v>2978</v>
      </c>
      <c r="B334" s="285">
        <f t="shared" si="122"/>
        <v>0</v>
      </c>
      <c r="C334" s="286" t="str">
        <f>VLOOKUP(E334,员工信息4!C:D,2,0)</f>
        <v>冯远儒</v>
      </c>
      <c r="D334" s="102" t="str">
        <f t="shared" si="136"/>
        <v>一致</v>
      </c>
      <c r="E334" s="288" t="str">
        <f>INDEX(员工信息4!C:C,MATCH('12部门提供工资附表主表'!I334,员工信息4!F:F,0))</f>
        <v>8985</v>
      </c>
      <c r="F334" s="289" t="str">
        <f>IFERROR(VLOOKUP('12部门提供工资附表主表'!E334,员工信息4!C:G,5,0),"")</f>
        <v>接插件车间</v>
      </c>
      <c r="G334" s="152" t="s">
        <v>3211</v>
      </c>
      <c r="H334" s="288" t="s">
        <v>3212</v>
      </c>
      <c r="I334" s="500" t="str">
        <f t="shared" si="128"/>
        <v>冯远儒491</v>
      </c>
      <c r="J334" s="322" t="s">
        <v>757</v>
      </c>
      <c r="K334" s="301"/>
      <c r="L334" s="301"/>
      <c r="M334" s="302">
        <v>40.31</v>
      </c>
      <c r="N334" s="302"/>
      <c r="O334" s="302"/>
      <c r="P334" s="302">
        <v>130</v>
      </c>
      <c r="Q334" s="303">
        <f t="shared" si="118"/>
        <v>5240.3</v>
      </c>
      <c r="R334" s="302"/>
      <c r="S334" s="316">
        <f t="shared" si="117"/>
        <v>5240.3</v>
      </c>
      <c r="T334" s="301"/>
      <c r="U334" s="313">
        <f t="shared" si="123"/>
        <v>0</v>
      </c>
      <c r="V334" s="313"/>
      <c r="W334" s="301"/>
      <c r="X334" s="301"/>
      <c r="Y334" s="314">
        <f t="shared" si="121"/>
        <v>5240.3</v>
      </c>
      <c r="Z334" s="314"/>
      <c r="AA334" s="301"/>
      <c r="AB334" s="301"/>
      <c r="AC334" s="325">
        <f t="shared" si="124"/>
        <v>0</v>
      </c>
      <c r="AD334" s="302">
        <v>0</v>
      </c>
      <c r="AE334" s="302"/>
      <c r="AF334" s="302"/>
      <c r="AG334" s="302"/>
      <c r="AH334" s="302"/>
      <c r="AI334" s="302"/>
      <c r="AJ334" s="302"/>
      <c r="AK334" s="302"/>
      <c r="AL334" s="302"/>
      <c r="AM334" s="302">
        <v>200</v>
      </c>
      <c r="AN334" s="302"/>
      <c r="AO334" s="302"/>
      <c r="AP334" s="302">
        <v>17</v>
      </c>
      <c r="AQ334" s="302"/>
      <c r="AR334" s="302"/>
      <c r="AS334" s="299"/>
      <c r="AT334" s="299">
        <f t="shared" si="125"/>
        <v>17</v>
      </c>
      <c r="AU334" s="303">
        <f t="shared" si="126"/>
        <v>200</v>
      </c>
      <c r="AV334" s="329">
        <f t="shared" si="127"/>
        <v>5423.3</v>
      </c>
      <c r="AW334" s="297"/>
      <c r="AX334" s="297"/>
      <c r="AY334" s="301"/>
      <c r="AZ334" s="301"/>
      <c r="BA334" s="301"/>
      <c r="BB334" s="330"/>
      <c r="BC334" s="297"/>
      <c r="BD334" s="301"/>
      <c r="BE334" s="300">
        <f t="shared" si="120"/>
        <v>5423.3</v>
      </c>
      <c r="BF334" s="297">
        <f>VLOOKUP(E334,[6]工资发放表!$D$1:$X$65536,21,0)</f>
        <v>0</v>
      </c>
      <c r="BG334" s="337">
        <f t="shared" si="119"/>
        <v>5423.3</v>
      </c>
      <c r="BH334" s="300">
        <f>IFERROR(VLOOKUP('12部门提供工资附表主表'!E334,工时对!A:E,5,0),0)</f>
        <v>40.31</v>
      </c>
      <c r="BI334" s="336">
        <f>VLOOKUP(E334,金蝶!D:AC,26,0)</f>
        <v>0</v>
      </c>
      <c r="BJ334" s="281">
        <f>VLOOKUP(E334,金蝶!D:S,16,0)</f>
        <v>5423.3</v>
      </c>
      <c r="BK334" s="281">
        <f t="shared" si="129"/>
        <v>0</v>
      </c>
      <c r="BL334" s="281">
        <f>VLOOKUP(E334,金蝶!D:Z,23,0)</f>
        <v>5423.3</v>
      </c>
      <c r="BM334" s="281">
        <f t="shared" si="130"/>
        <v>0</v>
      </c>
      <c r="BN334" s="281">
        <f>VLOOKUP(E334,金蝶!D:Z,17,0)</f>
        <v>0</v>
      </c>
      <c r="BO334" s="339">
        <f t="shared" si="131"/>
        <v>0</v>
      </c>
      <c r="BP334" s="281">
        <f>VLOOKUP(E334,金蝶!D:Z,18,0)</f>
        <v>0</v>
      </c>
      <c r="BQ334" s="531">
        <f t="shared" si="132"/>
        <v>0</v>
      </c>
      <c r="BR334" s="281">
        <f>VLOOKUP(E334,金蝶!D:Z,19,0)</f>
        <v>0</v>
      </c>
      <c r="BS334" s="340">
        <f t="shared" si="133"/>
        <v>0</v>
      </c>
      <c r="BT334" s="281">
        <f>VLOOKUP(E334,金蝶!D:Z,20,0)</f>
        <v>0</v>
      </c>
      <c r="BU334" s="281">
        <f t="shared" si="134"/>
        <v>0</v>
      </c>
      <c r="BV334" s="281">
        <f>VLOOKUP(E334,金蝶!D:Z,21,0)</f>
        <v>0</v>
      </c>
      <c r="BW334" s="339">
        <f t="shared" si="135"/>
        <v>0</v>
      </c>
      <c r="BX334" s="768">
        <f>IFERROR(VLOOKUP(G334,无加班费!A:B,2,0),0)</f>
        <v>0</v>
      </c>
    </row>
    <row r="335" spans="1:76" hidden="1">
      <c r="A335" s="516" t="s">
        <v>756</v>
      </c>
      <c r="B335" s="285">
        <f t="shared" si="122"/>
        <v>0</v>
      </c>
      <c r="C335" s="286" t="str">
        <f>VLOOKUP(E335,员工信息4!C:D,2,0)</f>
        <v>周清清</v>
      </c>
      <c r="D335" s="102" t="str">
        <f t="shared" si="136"/>
        <v>一致</v>
      </c>
      <c r="E335" s="288" t="str">
        <f>INDEX(员工信息4!C:C,MATCH('12部门提供工资附表主表'!I335,员工信息4!F:F,0))</f>
        <v>8989</v>
      </c>
      <c r="F335" s="289" t="str">
        <f>IFERROR(VLOOKUP('12部门提供工资附表主表'!E335,员工信息4!C:G,5,0),"")</f>
        <v>接插件车间</v>
      </c>
      <c r="G335" s="152" t="s">
        <v>3231</v>
      </c>
      <c r="H335" s="288" t="s">
        <v>3232</v>
      </c>
      <c r="I335" s="500" t="str">
        <f t="shared" si="128"/>
        <v>周清清503</v>
      </c>
      <c r="J335" s="322" t="s">
        <v>757</v>
      </c>
      <c r="K335" s="301"/>
      <c r="L335" s="301"/>
      <c r="M335" s="302">
        <v>6.19</v>
      </c>
      <c r="N335" s="302"/>
      <c r="O335" s="302"/>
      <c r="P335" s="302">
        <v>114</v>
      </c>
      <c r="Q335" s="303">
        <f t="shared" si="118"/>
        <v>705.66000000000008</v>
      </c>
      <c r="R335" s="302"/>
      <c r="S335" s="316">
        <f t="shared" si="117"/>
        <v>705.66000000000008</v>
      </c>
      <c r="T335" s="301"/>
      <c r="U335" s="313">
        <f t="shared" si="123"/>
        <v>0</v>
      </c>
      <c r="V335" s="313"/>
      <c r="W335" s="301"/>
      <c r="X335" s="301"/>
      <c r="Y335" s="314">
        <f t="shared" si="121"/>
        <v>705.66000000000008</v>
      </c>
      <c r="Z335" s="314"/>
      <c r="AA335" s="301"/>
      <c r="AB335" s="301"/>
      <c r="AC335" s="325">
        <f t="shared" si="124"/>
        <v>0</v>
      </c>
      <c r="AD335" s="302">
        <v>0</v>
      </c>
      <c r="AE335" s="302"/>
      <c r="AF335" s="302"/>
      <c r="AG335" s="302"/>
      <c r="AH335" s="302"/>
      <c r="AI335" s="302"/>
      <c r="AJ335" s="302"/>
      <c r="AK335" s="302"/>
      <c r="AL335" s="302"/>
      <c r="AM335" s="302">
        <v>0</v>
      </c>
      <c r="AN335" s="302"/>
      <c r="AO335" s="302"/>
      <c r="AP335" s="302"/>
      <c r="AQ335" s="302"/>
      <c r="AR335" s="302"/>
      <c r="AS335" s="299"/>
      <c r="AT335" s="299">
        <f t="shared" si="125"/>
        <v>0</v>
      </c>
      <c r="AU335" s="303">
        <f t="shared" si="126"/>
        <v>0</v>
      </c>
      <c r="AV335" s="329">
        <f t="shared" si="127"/>
        <v>705.66000000000008</v>
      </c>
      <c r="AW335" s="297"/>
      <c r="AX335" s="297"/>
      <c r="AY335" s="301"/>
      <c r="AZ335" s="301"/>
      <c r="BA335" s="301"/>
      <c r="BB335" s="330"/>
      <c r="BC335" s="297"/>
      <c r="BD335" s="301"/>
      <c r="BE335" s="300">
        <f t="shared" si="120"/>
        <v>705.66000000000008</v>
      </c>
      <c r="BF335" s="297">
        <f>VLOOKUP(E335,[6]工资发放表!$D$1:$X$65536,21,0)</f>
        <v>0</v>
      </c>
      <c r="BG335" s="337">
        <f t="shared" si="119"/>
        <v>705.66000000000008</v>
      </c>
      <c r="BH335" s="300">
        <f>IFERROR(VLOOKUP('12部门提供工资附表主表'!E335,工时对!A:E,5,0),0)</f>
        <v>6.19</v>
      </c>
      <c r="BI335" s="336">
        <f>VLOOKUP(E335,金蝶!D:AC,26,0)</f>
        <v>0</v>
      </c>
      <c r="BJ335" s="281">
        <f>VLOOKUP(E335,金蝶!D:S,16,0)</f>
        <v>705.66</v>
      </c>
      <c r="BK335" s="281">
        <f t="shared" si="129"/>
        <v>0</v>
      </c>
      <c r="BL335" s="281">
        <f>VLOOKUP(E335,金蝶!D:Z,23,0)</f>
        <v>705.66</v>
      </c>
      <c r="BM335" s="281">
        <f t="shared" si="130"/>
        <v>0</v>
      </c>
      <c r="BN335" s="281">
        <f>VLOOKUP(E335,金蝶!D:Z,17,0)</f>
        <v>0</v>
      </c>
      <c r="BO335" s="339">
        <f t="shared" si="131"/>
        <v>0</v>
      </c>
      <c r="BP335" s="281">
        <f>VLOOKUP(E335,金蝶!D:Z,18,0)</f>
        <v>0</v>
      </c>
      <c r="BQ335" s="531">
        <f t="shared" si="132"/>
        <v>0</v>
      </c>
      <c r="BR335" s="281">
        <f>VLOOKUP(E335,金蝶!D:Z,19,0)</f>
        <v>0</v>
      </c>
      <c r="BS335" s="340">
        <f t="shared" si="133"/>
        <v>0</v>
      </c>
      <c r="BT335" s="281">
        <f>VLOOKUP(E335,金蝶!D:Z,20,0)</f>
        <v>0</v>
      </c>
      <c r="BU335" s="281">
        <f t="shared" si="134"/>
        <v>0</v>
      </c>
      <c r="BV335" s="281">
        <f>VLOOKUP(E335,金蝶!D:Z,21,0)</f>
        <v>0</v>
      </c>
      <c r="BW335" s="339">
        <f t="shared" si="135"/>
        <v>0</v>
      </c>
      <c r="BX335" s="768">
        <f>IFERROR(VLOOKUP(G335,无加班费!A:B,2,0),0)</f>
        <v>0</v>
      </c>
    </row>
    <row r="336" spans="1:76" hidden="1">
      <c r="A336" s="516" t="s">
        <v>728</v>
      </c>
      <c r="B336" s="285">
        <f t="shared" si="122"/>
        <v>0</v>
      </c>
      <c r="C336" s="286" t="str">
        <f>VLOOKUP(E336,员工信息4!C:D,2,0)</f>
        <v>康铭</v>
      </c>
      <c r="D336" s="102" t="str">
        <f t="shared" si="136"/>
        <v>一致</v>
      </c>
      <c r="E336" s="288" t="str">
        <f>INDEX(员工信息4!C:C,MATCH('12部门提供工资附表主表'!I336,员工信息4!F:F,0))</f>
        <v>8990</v>
      </c>
      <c r="F336" s="289" t="str">
        <f>IFERROR(VLOOKUP('12部门提供工资附表主表'!E336,员工信息4!C:G,5,0),"")</f>
        <v>接插件车间</v>
      </c>
      <c r="G336" s="152" t="s">
        <v>3236</v>
      </c>
      <c r="H336" s="288" t="s">
        <v>3237</v>
      </c>
      <c r="I336" s="500" t="str">
        <f t="shared" si="128"/>
        <v>康铭506</v>
      </c>
      <c r="J336" s="322" t="s">
        <v>757</v>
      </c>
      <c r="K336" s="301"/>
      <c r="L336" s="301"/>
      <c r="M336" s="302">
        <v>11.88</v>
      </c>
      <c r="N336" s="302"/>
      <c r="O336" s="302"/>
      <c r="P336" s="302">
        <v>114</v>
      </c>
      <c r="Q336" s="303">
        <f t="shared" si="118"/>
        <v>1354.3200000000002</v>
      </c>
      <c r="R336" s="302"/>
      <c r="S336" s="316">
        <f t="shared" si="117"/>
        <v>1354.3200000000002</v>
      </c>
      <c r="T336" s="301"/>
      <c r="U336" s="313">
        <f t="shared" si="123"/>
        <v>0</v>
      </c>
      <c r="V336" s="313"/>
      <c r="W336" s="301"/>
      <c r="X336" s="301"/>
      <c r="Y336" s="314">
        <f t="shared" si="121"/>
        <v>1354.3200000000002</v>
      </c>
      <c r="Z336" s="314"/>
      <c r="AA336" s="301"/>
      <c r="AB336" s="301"/>
      <c r="AC336" s="325">
        <f t="shared" si="124"/>
        <v>0</v>
      </c>
      <c r="AD336" s="302">
        <v>0</v>
      </c>
      <c r="AE336" s="302"/>
      <c r="AF336" s="302"/>
      <c r="AG336" s="302"/>
      <c r="AH336" s="302"/>
      <c r="AI336" s="302"/>
      <c r="AJ336" s="302"/>
      <c r="AK336" s="302"/>
      <c r="AL336" s="302"/>
      <c r="AM336" s="302">
        <v>0</v>
      </c>
      <c r="AN336" s="302"/>
      <c r="AO336" s="302"/>
      <c r="AP336" s="302"/>
      <c r="AQ336" s="302"/>
      <c r="AR336" s="302"/>
      <c r="AS336" s="299"/>
      <c r="AT336" s="299">
        <f t="shared" si="125"/>
        <v>0</v>
      </c>
      <c r="AU336" s="303">
        <f t="shared" si="126"/>
        <v>0</v>
      </c>
      <c r="AV336" s="329">
        <f t="shared" si="127"/>
        <v>1354.3200000000002</v>
      </c>
      <c r="AW336" s="297"/>
      <c r="AX336" s="297"/>
      <c r="AY336" s="301"/>
      <c r="AZ336" s="301"/>
      <c r="BA336" s="301"/>
      <c r="BB336" s="330"/>
      <c r="BC336" s="297"/>
      <c r="BD336" s="301"/>
      <c r="BE336" s="300">
        <f t="shared" si="120"/>
        <v>1354.3200000000002</v>
      </c>
      <c r="BF336" s="297">
        <f>VLOOKUP(E336,[6]工资发放表!$D$1:$X$65536,21,0)</f>
        <v>0</v>
      </c>
      <c r="BG336" s="337">
        <f t="shared" si="119"/>
        <v>1354.3200000000002</v>
      </c>
      <c r="BH336" s="300">
        <f>IFERROR(VLOOKUP('12部门提供工资附表主表'!E336,工时对!A:E,5,0),0)</f>
        <v>11.88</v>
      </c>
      <c r="BI336" s="336">
        <f>VLOOKUP(E336,金蝶!D:AC,26,0)</f>
        <v>0</v>
      </c>
      <c r="BJ336" s="281">
        <f>VLOOKUP(E336,金蝶!D:S,16,0)</f>
        <v>1354.32</v>
      </c>
      <c r="BK336" s="281">
        <f t="shared" si="129"/>
        <v>0</v>
      </c>
      <c r="BL336" s="281">
        <f>VLOOKUP(E336,金蝶!D:Z,23,0)</f>
        <v>1354.32</v>
      </c>
      <c r="BM336" s="281">
        <f t="shared" si="130"/>
        <v>0</v>
      </c>
      <c r="BN336" s="281">
        <f>VLOOKUP(E336,金蝶!D:Z,17,0)</f>
        <v>0</v>
      </c>
      <c r="BO336" s="339">
        <f t="shared" si="131"/>
        <v>0</v>
      </c>
      <c r="BP336" s="281">
        <f>VLOOKUP(E336,金蝶!D:Z,18,0)</f>
        <v>0</v>
      </c>
      <c r="BQ336" s="531">
        <f t="shared" si="132"/>
        <v>0</v>
      </c>
      <c r="BR336" s="281">
        <f>VLOOKUP(E336,金蝶!D:Z,19,0)</f>
        <v>0</v>
      </c>
      <c r="BS336" s="340">
        <f t="shared" si="133"/>
        <v>0</v>
      </c>
      <c r="BT336" s="281">
        <f>VLOOKUP(E336,金蝶!D:Z,20,0)</f>
        <v>0</v>
      </c>
      <c r="BU336" s="281">
        <f t="shared" si="134"/>
        <v>0</v>
      </c>
      <c r="BV336" s="281">
        <f>VLOOKUP(E336,金蝶!D:Z,21,0)</f>
        <v>0</v>
      </c>
      <c r="BW336" s="339">
        <f t="shared" si="135"/>
        <v>0</v>
      </c>
      <c r="BX336" s="768">
        <f>IFERROR(VLOOKUP(G336,无加班费!A:B,2,0),0)</f>
        <v>0</v>
      </c>
    </row>
    <row r="337" spans="1:76" hidden="1">
      <c r="A337" s="516" t="s">
        <v>718</v>
      </c>
      <c r="B337" s="285">
        <f t="shared" si="122"/>
        <v>0</v>
      </c>
      <c r="C337" s="286" t="str">
        <f>VLOOKUP(E337,员工信息4!C:D,2,0)</f>
        <v>李军</v>
      </c>
      <c r="D337" s="102" t="str">
        <f t="shared" si="136"/>
        <v>一致</v>
      </c>
      <c r="E337" s="288" t="str">
        <f>INDEX(员工信息4!C:C,MATCH('12部门提供工资附表主表'!I337,员工信息4!F:F,0))</f>
        <v>8996</v>
      </c>
      <c r="F337" s="289" t="str">
        <f>IFERROR(VLOOKUP('12部门提供工资附表主表'!E337,员工信息4!C:G,5,0),"")</f>
        <v>接插件车间</v>
      </c>
      <c r="G337" s="152" t="s">
        <v>3266</v>
      </c>
      <c r="H337" s="288" t="s">
        <v>3267</v>
      </c>
      <c r="I337" s="500" t="str">
        <f t="shared" si="128"/>
        <v>李军521</v>
      </c>
      <c r="J337" s="322" t="s">
        <v>757</v>
      </c>
      <c r="K337" s="301"/>
      <c r="L337" s="301"/>
      <c r="M337" s="302">
        <v>30.5</v>
      </c>
      <c r="N337" s="302"/>
      <c r="O337" s="302"/>
      <c r="P337" s="302">
        <v>170</v>
      </c>
      <c r="Q337" s="303">
        <f t="shared" si="118"/>
        <v>5185</v>
      </c>
      <c r="R337" s="302"/>
      <c r="S337" s="316">
        <f t="shared" si="117"/>
        <v>5185</v>
      </c>
      <c r="T337" s="301"/>
      <c r="U337" s="313">
        <f t="shared" si="123"/>
        <v>0</v>
      </c>
      <c r="V337" s="313"/>
      <c r="W337" s="301"/>
      <c r="X337" s="301"/>
      <c r="Y337" s="314">
        <f t="shared" si="121"/>
        <v>5185</v>
      </c>
      <c r="Z337" s="314"/>
      <c r="AA337" s="301"/>
      <c r="AB337" s="301"/>
      <c r="AC337" s="325">
        <f t="shared" si="124"/>
        <v>0</v>
      </c>
      <c r="AD337" s="302">
        <v>0</v>
      </c>
      <c r="AE337" s="302"/>
      <c r="AF337" s="302"/>
      <c r="AG337" s="302"/>
      <c r="AH337" s="302"/>
      <c r="AI337" s="302"/>
      <c r="AJ337" s="302"/>
      <c r="AK337" s="302"/>
      <c r="AL337" s="302"/>
      <c r="AM337" s="302">
        <v>0</v>
      </c>
      <c r="AN337" s="302"/>
      <c r="AO337" s="302"/>
      <c r="AP337" s="302"/>
      <c r="AQ337" s="302"/>
      <c r="AR337" s="302"/>
      <c r="AS337" s="299"/>
      <c r="AT337" s="299">
        <f t="shared" si="125"/>
        <v>0</v>
      </c>
      <c r="AU337" s="303">
        <f t="shared" si="126"/>
        <v>0</v>
      </c>
      <c r="AV337" s="329">
        <f t="shared" si="127"/>
        <v>5185</v>
      </c>
      <c r="AW337" s="297"/>
      <c r="AX337" s="297"/>
      <c r="AY337" s="301"/>
      <c r="AZ337" s="301"/>
      <c r="BA337" s="301"/>
      <c r="BB337" s="330"/>
      <c r="BC337" s="297"/>
      <c r="BD337" s="301"/>
      <c r="BE337" s="300">
        <f t="shared" si="120"/>
        <v>5185</v>
      </c>
      <c r="BF337" s="297">
        <f>VLOOKUP(E337,[6]工资发放表!$D$1:$X$65536,21,0)</f>
        <v>0</v>
      </c>
      <c r="BG337" s="337">
        <f t="shared" si="119"/>
        <v>5185</v>
      </c>
      <c r="BH337" s="300">
        <f>IFERROR(VLOOKUP('12部门提供工资附表主表'!E337,工时对!A:E,5,0),0)</f>
        <v>30.5</v>
      </c>
      <c r="BI337" s="336">
        <f>VLOOKUP(E337,金蝶!D:AC,26,0)</f>
        <v>0</v>
      </c>
      <c r="BJ337" s="281">
        <f>VLOOKUP(E337,金蝶!D:S,16,0)</f>
        <v>5185</v>
      </c>
      <c r="BK337" s="281">
        <f t="shared" si="129"/>
        <v>0</v>
      </c>
      <c r="BL337" s="281">
        <f>VLOOKUP(E337,金蝶!D:Z,23,0)</f>
        <v>5185</v>
      </c>
      <c r="BM337" s="281">
        <f t="shared" si="130"/>
        <v>0</v>
      </c>
      <c r="BN337" s="281">
        <f>VLOOKUP(E337,金蝶!D:Z,17,0)</f>
        <v>0</v>
      </c>
      <c r="BO337" s="339">
        <f t="shared" si="131"/>
        <v>0</v>
      </c>
      <c r="BP337" s="281">
        <f>VLOOKUP(E337,金蝶!D:Z,18,0)</f>
        <v>0</v>
      </c>
      <c r="BQ337" s="531">
        <f t="shared" si="132"/>
        <v>0</v>
      </c>
      <c r="BR337" s="281">
        <f>VLOOKUP(E337,金蝶!D:Z,19,0)</f>
        <v>0</v>
      </c>
      <c r="BS337" s="340">
        <f t="shared" si="133"/>
        <v>0</v>
      </c>
      <c r="BT337" s="281">
        <f>VLOOKUP(E337,金蝶!D:Z,20,0)</f>
        <v>0</v>
      </c>
      <c r="BU337" s="281">
        <f t="shared" si="134"/>
        <v>0</v>
      </c>
      <c r="BV337" s="281">
        <f>VLOOKUP(E337,金蝶!D:Z,21,0)</f>
        <v>0</v>
      </c>
      <c r="BW337" s="339">
        <f t="shared" si="135"/>
        <v>0</v>
      </c>
      <c r="BX337" s="768">
        <f>IFERROR(VLOOKUP(G337,无加班费!A:B,2,0),0)</f>
        <v>0</v>
      </c>
    </row>
    <row r="338" spans="1:76" hidden="1">
      <c r="A338" s="516" t="s">
        <v>3535</v>
      </c>
      <c r="B338" s="285">
        <f t="shared" si="122"/>
        <v>0</v>
      </c>
      <c r="C338" s="286" t="str">
        <f>VLOOKUP(E338,员工信息4!C:D,2,0)</f>
        <v>戴小琴</v>
      </c>
      <c r="D338" s="102" t="str">
        <f t="shared" si="136"/>
        <v>一致</v>
      </c>
      <c r="E338" s="288" t="str">
        <f>INDEX(员工信息4!C:C,MATCH('12部门提供工资附表主表'!I338,员工信息4!F:F,0))</f>
        <v>9003</v>
      </c>
      <c r="F338" s="289" t="str">
        <f>IFERROR(VLOOKUP('12部门提供工资附表主表'!E338,员工信息4!C:G,5,0),"")</f>
        <v>接插件车间</v>
      </c>
      <c r="G338" s="152" t="s">
        <v>3301</v>
      </c>
      <c r="H338" s="288" t="s">
        <v>3302</v>
      </c>
      <c r="I338" s="500" t="str">
        <f t="shared" si="128"/>
        <v>戴小琴542</v>
      </c>
      <c r="J338" s="322" t="s">
        <v>757</v>
      </c>
      <c r="K338" s="301"/>
      <c r="L338" s="301"/>
      <c r="M338" s="302">
        <v>36.81</v>
      </c>
      <c r="N338" s="302"/>
      <c r="O338" s="302"/>
      <c r="P338" s="302">
        <v>129</v>
      </c>
      <c r="Q338" s="303">
        <f t="shared" si="118"/>
        <v>4748.4900000000007</v>
      </c>
      <c r="R338" s="302"/>
      <c r="S338" s="316">
        <f t="shared" si="117"/>
        <v>4748.4900000000007</v>
      </c>
      <c r="T338" s="301"/>
      <c r="U338" s="313">
        <f t="shared" si="123"/>
        <v>0</v>
      </c>
      <c r="V338" s="313"/>
      <c r="W338" s="301"/>
      <c r="X338" s="301"/>
      <c r="Y338" s="314">
        <f t="shared" si="121"/>
        <v>4748.4900000000007</v>
      </c>
      <c r="Z338" s="314"/>
      <c r="AA338" s="301"/>
      <c r="AB338" s="301"/>
      <c r="AC338" s="325">
        <f t="shared" si="124"/>
        <v>0</v>
      </c>
      <c r="AD338" s="302">
        <v>0</v>
      </c>
      <c r="AE338" s="302"/>
      <c r="AF338" s="302"/>
      <c r="AG338" s="302"/>
      <c r="AH338" s="302"/>
      <c r="AI338" s="302"/>
      <c r="AJ338" s="302"/>
      <c r="AK338" s="302"/>
      <c r="AL338" s="302"/>
      <c r="AM338" s="302">
        <v>100</v>
      </c>
      <c r="AN338" s="302"/>
      <c r="AO338" s="302"/>
      <c r="AP338" s="302"/>
      <c r="AQ338" s="302"/>
      <c r="AR338" s="302"/>
      <c r="AS338" s="299"/>
      <c r="AT338" s="299">
        <f t="shared" si="125"/>
        <v>0</v>
      </c>
      <c r="AU338" s="303">
        <f t="shared" si="126"/>
        <v>100</v>
      </c>
      <c r="AV338" s="329">
        <f t="shared" si="127"/>
        <v>4848.4900000000007</v>
      </c>
      <c r="AW338" s="297"/>
      <c r="AX338" s="297"/>
      <c r="AY338" s="301"/>
      <c r="AZ338" s="301"/>
      <c r="BA338" s="301"/>
      <c r="BB338" s="330"/>
      <c r="BC338" s="297"/>
      <c r="BD338" s="301"/>
      <c r="BE338" s="300">
        <f t="shared" si="120"/>
        <v>4848.4900000000007</v>
      </c>
      <c r="BF338" s="297">
        <f>VLOOKUP(E338,[6]工资发放表!$D$1:$X$65536,21,0)</f>
        <v>0</v>
      </c>
      <c r="BG338" s="337">
        <f t="shared" si="119"/>
        <v>4848.4900000000007</v>
      </c>
      <c r="BH338" s="300">
        <f>IFERROR(VLOOKUP('12部门提供工资附表主表'!E338,工时对!A:E,5,0),0)</f>
        <v>36.81</v>
      </c>
      <c r="BI338" s="336">
        <f>VLOOKUP(E338,金蝶!D:AC,26,0)</f>
        <v>0</v>
      </c>
      <c r="BJ338" s="281">
        <f>VLOOKUP(E338,金蝶!D:S,16,0)</f>
        <v>4848.49</v>
      </c>
      <c r="BK338" s="281">
        <f t="shared" si="129"/>
        <v>0</v>
      </c>
      <c r="BL338" s="281">
        <f>VLOOKUP(E338,金蝶!D:Z,23,0)</f>
        <v>4848.49</v>
      </c>
      <c r="BM338" s="281">
        <f t="shared" si="130"/>
        <v>0</v>
      </c>
      <c r="BN338" s="281">
        <f>VLOOKUP(E338,金蝶!D:Z,17,0)</f>
        <v>0</v>
      </c>
      <c r="BO338" s="339">
        <f t="shared" si="131"/>
        <v>0</v>
      </c>
      <c r="BP338" s="281">
        <f>VLOOKUP(E338,金蝶!D:Z,18,0)</f>
        <v>0</v>
      </c>
      <c r="BQ338" s="531">
        <f t="shared" si="132"/>
        <v>0</v>
      </c>
      <c r="BR338" s="281">
        <f>VLOOKUP(E338,金蝶!D:Z,19,0)</f>
        <v>0</v>
      </c>
      <c r="BS338" s="340">
        <f t="shared" si="133"/>
        <v>0</v>
      </c>
      <c r="BT338" s="281">
        <f>VLOOKUP(E338,金蝶!D:Z,20,0)</f>
        <v>0</v>
      </c>
      <c r="BU338" s="281">
        <f t="shared" si="134"/>
        <v>0</v>
      </c>
      <c r="BV338" s="281">
        <f>VLOOKUP(E338,金蝶!D:Z,21,0)</f>
        <v>0</v>
      </c>
      <c r="BW338" s="339">
        <f t="shared" si="135"/>
        <v>0</v>
      </c>
      <c r="BX338" s="768">
        <f>IFERROR(VLOOKUP(G338,无加班费!A:B,2,0),0)</f>
        <v>0</v>
      </c>
    </row>
    <row r="339" spans="1:76" hidden="1">
      <c r="A339" s="516" t="s">
        <v>267</v>
      </c>
      <c r="B339" s="285">
        <f t="shared" si="122"/>
        <v>0</v>
      </c>
      <c r="C339" s="286" t="str">
        <f>VLOOKUP(E339,员工信息4!C:D,2,0)</f>
        <v>古凤龙</v>
      </c>
      <c r="D339" s="102" t="str">
        <f t="shared" si="136"/>
        <v>一致</v>
      </c>
      <c r="E339" s="288" t="str">
        <f>INDEX(员工信息4!C:C,MATCH('12部门提供工资附表主表'!I339,员工信息4!F:F,0))</f>
        <v>9005</v>
      </c>
      <c r="F339" s="289" t="str">
        <f>IFERROR(VLOOKUP('12部门提供工资附表主表'!E339,员工信息4!C:G,5,0),"")</f>
        <v>接插件车间</v>
      </c>
      <c r="G339" s="152" t="s">
        <v>3311</v>
      </c>
      <c r="H339" s="288" t="s">
        <v>3312</v>
      </c>
      <c r="I339" s="500" t="str">
        <f t="shared" si="128"/>
        <v>古凤龙545</v>
      </c>
      <c r="J339" s="322" t="s">
        <v>757</v>
      </c>
      <c r="K339" s="301"/>
      <c r="L339" s="301"/>
      <c r="M339" s="302">
        <v>7.44</v>
      </c>
      <c r="N339" s="302"/>
      <c r="O339" s="302"/>
      <c r="P339" s="302">
        <v>114</v>
      </c>
      <c r="Q339" s="303">
        <f t="shared" si="118"/>
        <v>848.16000000000008</v>
      </c>
      <c r="R339" s="302"/>
      <c r="S339" s="316">
        <f t="shared" si="117"/>
        <v>848.16000000000008</v>
      </c>
      <c r="T339" s="301"/>
      <c r="U339" s="313">
        <f t="shared" si="123"/>
        <v>0</v>
      </c>
      <c r="V339" s="313"/>
      <c r="W339" s="301"/>
      <c r="X339" s="301"/>
      <c r="Y339" s="314">
        <f t="shared" si="121"/>
        <v>848.16000000000008</v>
      </c>
      <c r="Z339" s="314"/>
      <c r="AA339" s="301"/>
      <c r="AB339" s="301"/>
      <c r="AC339" s="325">
        <f t="shared" si="124"/>
        <v>0</v>
      </c>
      <c r="AD339" s="302">
        <v>0</v>
      </c>
      <c r="AE339" s="302"/>
      <c r="AF339" s="302"/>
      <c r="AG339" s="302"/>
      <c r="AH339" s="302"/>
      <c r="AI339" s="302"/>
      <c r="AJ339" s="302"/>
      <c r="AK339" s="302"/>
      <c r="AL339" s="302"/>
      <c r="AM339" s="302">
        <v>0</v>
      </c>
      <c r="AN339" s="302"/>
      <c r="AO339" s="302"/>
      <c r="AP339" s="302"/>
      <c r="AQ339" s="302"/>
      <c r="AR339" s="302"/>
      <c r="AS339" s="299"/>
      <c r="AT339" s="299">
        <f t="shared" si="125"/>
        <v>0</v>
      </c>
      <c r="AU339" s="303">
        <f t="shared" si="126"/>
        <v>0</v>
      </c>
      <c r="AV339" s="329">
        <f t="shared" si="127"/>
        <v>848.16000000000008</v>
      </c>
      <c r="AW339" s="297"/>
      <c r="AX339" s="297"/>
      <c r="AY339" s="301"/>
      <c r="AZ339" s="301"/>
      <c r="BA339" s="301"/>
      <c r="BB339" s="330"/>
      <c r="BC339" s="297"/>
      <c r="BD339" s="301"/>
      <c r="BE339" s="300">
        <f t="shared" si="120"/>
        <v>848.16000000000008</v>
      </c>
      <c r="BF339" s="297">
        <f>VLOOKUP(E339,[6]工资发放表!$D$1:$X$65536,21,0)</f>
        <v>0</v>
      </c>
      <c r="BG339" s="337">
        <f t="shared" si="119"/>
        <v>848.16000000000008</v>
      </c>
      <c r="BH339" s="300">
        <f>IFERROR(VLOOKUP('12部门提供工资附表主表'!E339,工时对!A:E,5,0),0)</f>
        <v>7.44</v>
      </c>
      <c r="BI339" s="336">
        <f>VLOOKUP(E339,金蝶!D:AC,26,0)</f>
        <v>0</v>
      </c>
      <c r="BJ339" s="281">
        <f>VLOOKUP(E339,金蝶!D:S,16,0)</f>
        <v>848.16</v>
      </c>
      <c r="BK339" s="281">
        <f t="shared" si="129"/>
        <v>0</v>
      </c>
      <c r="BL339" s="281">
        <f>VLOOKUP(E339,金蝶!D:Z,23,0)</f>
        <v>848.16</v>
      </c>
      <c r="BM339" s="281">
        <f t="shared" si="130"/>
        <v>0</v>
      </c>
      <c r="BN339" s="281">
        <f>VLOOKUP(E339,金蝶!D:Z,17,0)</f>
        <v>0</v>
      </c>
      <c r="BO339" s="339">
        <f t="shared" si="131"/>
        <v>0</v>
      </c>
      <c r="BP339" s="281">
        <f>VLOOKUP(E339,金蝶!D:Z,18,0)</f>
        <v>0</v>
      </c>
      <c r="BQ339" s="531">
        <f t="shared" si="132"/>
        <v>0</v>
      </c>
      <c r="BR339" s="281">
        <f>VLOOKUP(E339,金蝶!D:Z,19,0)</f>
        <v>0</v>
      </c>
      <c r="BS339" s="340">
        <f t="shared" si="133"/>
        <v>0</v>
      </c>
      <c r="BT339" s="281">
        <f>VLOOKUP(E339,金蝶!D:Z,20,0)</f>
        <v>0</v>
      </c>
      <c r="BU339" s="281">
        <f t="shared" si="134"/>
        <v>0</v>
      </c>
      <c r="BV339" s="281">
        <f>VLOOKUP(E339,金蝶!D:Z,21,0)</f>
        <v>0</v>
      </c>
      <c r="BW339" s="339">
        <f t="shared" si="135"/>
        <v>0</v>
      </c>
      <c r="BX339" s="768">
        <f>IFERROR(VLOOKUP(G339,无加班费!A:B,2,0),0)</f>
        <v>0</v>
      </c>
    </row>
    <row r="340" spans="1:76" hidden="1">
      <c r="A340" s="516" t="s">
        <v>3085</v>
      </c>
      <c r="B340" s="285">
        <f t="shared" si="122"/>
        <v>0</v>
      </c>
      <c r="C340" s="286" t="str">
        <f>VLOOKUP(E340,员工信息4!C:D,2,0)</f>
        <v>邵艳玲</v>
      </c>
      <c r="D340" s="102" t="str">
        <f t="shared" si="136"/>
        <v>一致</v>
      </c>
      <c r="E340" s="288" t="str">
        <f>INDEX(员工信息4!C:C,MATCH('12部门提供工资附表主表'!I340,员工信息4!F:F,0))</f>
        <v>9008</v>
      </c>
      <c r="F340" s="289" t="str">
        <f>IFERROR(VLOOKUP('12部门提供工资附表主表'!E340,员工信息4!C:G,5,0),"")</f>
        <v>接插件车间</v>
      </c>
      <c r="G340" s="152" t="s">
        <v>3326</v>
      </c>
      <c r="H340" s="288" t="s">
        <v>3327</v>
      </c>
      <c r="I340" s="500" t="str">
        <f t="shared" si="128"/>
        <v>邵艳玲548</v>
      </c>
      <c r="J340" s="322" t="s">
        <v>757</v>
      </c>
      <c r="K340" s="301"/>
      <c r="L340" s="301"/>
      <c r="M340" s="302">
        <v>18.809999999999999</v>
      </c>
      <c r="N340" s="302"/>
      <c r="O340" s="302"/>
      <c r="P340" s="302">
        <v>114</v>
      </c>
      <c r="Q340" s="303">
        <f t="shared" si="118"/>
        <v>2144.3399999999997</v>
      </c>
      <c r="R340" s="302"/>
      <c r="S340" s="316">
        <f t="shared" si="117"/>
        <v>2144.3399999999997</v>
      </c>
      <c r="T340" s="301"/>
      <c r="U340" s="313">
        <f t="shared" si="123"/>
        <v>0</v>
      </c>
      <c r="V340" s="313"/>
      <c r="W340" s="301"/>
      <c r="X340" s="301"/>
      <c r="Y340" s="314">
        <f t="shared" si="121"/>
        <v>2144.3399999999997</v>
      </c>
      <c r="Z340" s="314"/>
      <c r="AA340" s="301"/>
      <c r="AB340" s="301"/>
      <c r="AC340" s="325">
        <f t="shared" si="124"/>
        <v>0</v>
      </c>
      <c r="AD340" s="302">
        <v>0</v>
      </c>
      <c r="AE340" s="302"/>
      <c r="AF340" s="302"/>
      <c r="AG340" s="302"/>
      <c r="AH340" s="302"/>
      <c r="AI340" s="302"/>
      <c r="AJ340" s="302"/>
      <c r="AK340" s="302"/>
      <c r="AL340" s="302"/>
      <c r="AM340" s="302">
        <v>0</v>
      </c>
      <c r="AN340" s="302"/>
      <c r="AO340" s="302"/>
      <c r="AP340" s="302"/>
      <c r="AQ340" s="302"/>
      <c r="AR340" s="302"/>
      <c r="AS340" s="299"/>
      <c r="AT340" s="299">
        <f t="shared" si="125"/>
        <v>0</v>
      </c>
      <c r="AU340" s="303">
        <f t="shared" si="126"/>
        <v>0</v>
      </c>
      <c r="AV340" s="329">
        <f t="shared" si="127"/>
        <v>2144.3399999999997</v>
      </c>
      <c r="AW340" s="297"/>
      <c r="AX340" s="297"/>
      <c r="AY340" s="301"/>
      <c r="AZ340" s="301"/>
      <c r="BA340" s="301"/>
      <c r="BB340" s="330"/>
      <c r="BC340" s="297"/>
      <c r="BD340" s="301"/>
      <c r="BE340" s="300">
        <f t="shared" si="120"/>
        <v>2144.3399999999997</v>
      </c>
      <c r="BF340" s="297">
        <f>VLOOKUP(E340,[6]工资发放表!$D$1:$X$65536,21,0)</f>
        <v>0</v>
      </c>
      <c r="BG340" s="337">
        <f t="shared" si="119"/>
        <v>2144.3399999999997</v>
      </c>
      <c r="BH340" s="300">
        <f>IFERROR(VLOOKUP('12部门提供工资附表主表'!E340,工时对!A:E,5,0),0)</f>
        <v>18.809999999999999</v>
      </c>
      <c r="BI340" s="336">
        <f>VLOOKUP(E340,金蝶!D:AC,26,0)</f>
        <v>0</v>
      </c>
      <c r="BJ340" s="281">
        <f>VLOOKUP(E340,金蝶!D:S,16,0)</f>
        <v>2144.34</v>
      </c>
      <c r="BK340" s="281">
        <f t="shared" si="129"/>
        <v>0</v>
      </c>
      <c r="BL340" s="281">
        <f>VLOOKUP(E340,金蝶!D:Z,23,0)</f>
        <v>2144.34</v>
      </c>
      <c r="BM340" s="281">
        <f t="shared" si="130"/>
        <v>0</v>
      </c>
      <c r="BN340" s="281">
        <f>VLOOKUP(E340,金蝶!D:Z,17,0)</f>
        <v>0</v>
      </c>
      <c r="BO340" s="339">
        <f t="shared" si="131"/>
        <v>0</v>
      </c>
      <c r="BP340" s="281">
        <f>VLOOKUP(E340,金蝶!D:Z,18,0)</f>
        <v>0</v>
      </c>
      <c r="BQ340" s="531">
        <f t="shared" si="132"/>
        <v>0</v>
      </c>
      <c r="BR340" s="281">
        <f>VLOOKUP(E340,金蝶!D:Z,19,0)</f>
        <v>0</v>
      </c>
      <c r="BS340" s="340">
        <f t="shared" si="133"/>
        <v>0</v>
      </c>
      <c r="BT340" s="281">
        <f>VLOOKUP(E340,金蝶!D:Z,20,0)</f>
        <v>0</v>
      </c>
      <c r="BU340" s="281">
        <f t="shared" si="134"/>
        <v>0</v>
      </c>
      <c r="BV340" s="281">
        <f>VLOOKUP(E340,金蝶!D:Z,21,0)</f>
        <v>0</v>
      </c>
      <c r="BW340" s="339">
        <f t="shared" si="135"/>
        <v>0</v>
      </c>
      <c r="BX340" s="768">
        <f>IFERROR(VLOOKUP(G340,无加班费!A:B,2,0),0)</f>
        <v>0</v>
      </c>
    </row>
    <row r="341" spans="1:76" hidden="1">
      <c r="A341" s="516" t="s">
        <v>1587</v>
      </c>
      <c r="B341" s="285">
        <f t="shared" si="122"/>
        <v>0</v>
      </c>
      <c r="C341" s="286" t="str">
        <f>VLOOKUP(E341,员工信息4!C:D,2,0)</f>
        <v>李晓辉</v>
      </c>
      <c r="D341" s="102" t="str">
        <f t="shared" si="136"/>
        <v>一致</v>
      </c>
      <c r="E341" s="288" t="str">
        <f>INDEX(员工信息4!C:C,MATCH('12部门提供工资附表主表'!I341,员工信息4!F:F,0))</f>
        <v>9010</v>
      </c>
      <c r="F341" s="289" t="str">
        <f>IFERROR(VLOOKUP('12部门提供工资附表主表'!E341,员工信息4!C:G,5,0),"")</f>
        <v>接插件车间</v>
      </c>
      <c r="G341" s="152" t="s">
        <v>3336</v>
      </c>
      <c r="H341" s="288" t="s">
        <v>3337</v>
      </c>
      <c r="I341" s="500" t="str">
        <f t="shared" si="128"/>
        <v>李晓辉556</v>
      </c>
      <c r="J341" s="322" t="s">
        <v>757</v>
      </c>
      <c r="K341" s="301"/>
      <c r="L341" s="301"/>
      <c r="M341" s="302">
        <v>38.44</v>
      </c>
      <c r="N341" s="302"/>
      <c r="O341" s="302"/>
      <c r="P341" s="302">
        <v>141.56087408949</v>
      </c>
      <c r="Q341" s="303">
        <f t="shared" si="118"/>
        <v>5441.5999999999949</v>
      </c>
      <c r="R341" s="302"/>
      <c r="S341" s="316">
        <f t="shared" si="117"/>
        <v>5441.5999999999949</v>
      </c>
      <c r="T341" s="301"/>
      <c r="U341" s="313">
        <f t="shared" si="123"/>
        <v>0</v>
      </c>
      <c r="V341" s="313"/>
      <c r="W341" s="301"/>
      <c r="X341" s="301"/>
      <c r="Y341" s="314">
        <f t="shared" si="121"/>
        <v>5441.5999999999949</v>
      </c>
      <c r="Z341" s="314"/>
      <c r="AA341" s="301"/>
      <c r="AB341" s="301"/>
      <c r="AC341" s="325">
        <f t="shared" si="124"/>
        <v>0</v>
      </c>
      <c r="AD341" s="302">
        <v>0</v>
      </c>
      <c r="AE341" s="302"/>
      <c r="AF341" s="302"/>
      <c r="AG341" s="302"/>
      <c r="AH341" s="302"/>
      <c r="AI341" s="302"/>
      <c r="AJ341" s="302"/>
      <c r="AK341" s="302"/>
      <c r="AL341" s="302"/>
      <c r="AM341" s="302">
        <v>200</v>
      </c>
      <c r="AN341" s="302"/>
      <c r="AO341" s="302"/>
      <c r="AP341" s="302"/>
      <c r="AQ341" s="302"/>
      <c r="AR341" s="302"/>
      <c r="AS341" s="299"/>
      <c r="AT341" s="299">
        <f t="shared" si="125"/>
        <v>0</v>
      </c>
      <c r="AU341" s="303">
        <f t="shared" si="126"/>
        <v>200</v>
      </c>
      <c r="AV341" s="329">
        <f t="shared" si="127"/>
        <v>5641.5999999999949</v>
      </c>
      <c r="AW341" s="297"/>
      <c r="AX341" s="297"/>
      <c r="AY341" s="301"/>
      <c r="AZ341" s="301"/>
      <c r="BA341" s="301"/>
      <c r="BB341" s="330"/>
      <c r="BC341" s="297"/>
      <c r="BD341" s="301"/>
      <c r="BE341" s="300">
        <f t="shared" si="120"/>
        <v>5641.5999999999949</v>
      </c>
      <c r="BF341" s="297">
        <f>VLOOKUP(E341,[6]工资发放表!$D$1:$X$65536,21,0)</f>
        <v>0</v>
      </c>
      <c r="BG341" s="337">
        <f t="shared" si="119"/>
        <v>5641.5999999999949</v>
      </c>
      <c r="BH341" s="300">
        <f>IFERROR(VLOOKUP('12部门提供工资附表主表'!E341,工时对!A:E,5,0),0)</f>
        <v>38.44</v>
      </c>
      <c r="BI341" s="336">
        <f>VLOOKUP(E341,金蝶!D:AC,26,0)</f>
        <v>0</v>
      </c>
      <c r="BJ341" s="281">
        <f>VLOOKUP(E341,金蝶!D:S,16,0)</f>
        <v>5641.6</v>
      </c>
      <c r="BK341" s="281">
        <f t="shared" si="129"/>
        <v>0</v>
      </c>
      <c r="BL341" s="281">
        <f>VLOOKUP(E341,金蝶!D:Z,23,0)</f>
        <v>5641.6</v>
      </c>
      <c r="BM341" s="281">
        <f t="shared" si="130"/>
        <v>0</v>
      </c>
      <c r="BN341" s="281">
        <f>VLOOKUP(E341,金蝶!D:Z,17,0)</f>
        <v>0</v>
      </c>
      <c r="BO341" s="339">
        <f t="shared" si="131"/>
        <v>0</v>
      </c>
      <c r="BP341" s="281">
        <f>VLOOKUP(E341,金蝶!D:Z,18,0)</f>
        <v>0</v>
      </c>
      <c r="BQ341" s="531">
        <f t="shared" si="132"/>
        <v>0</v>
      </c>
      <c r="BR341" s="281">
        <f>VLOOKUP(E341,金蝶!D:Z,19,0)</f>
        <v>0</v>
      </c>
      <c r="BS341" s="340">
        <f t="shared" si="133"/>
        <v>0</v>
      </c>
      <c r="BT341" s="281">
        <f>VLOOKUP(E341,金蝶!D:Z,20,0)</f>
        <v>0</v>
      </c>
      <c r="BU341" s="281">
        <f t="shared" si="134"/>
        <v>0</v>
      </c>
      <c r="BV341" s="281">
        <f>VLOOKUP(E341,金蝶!D:Z,21,0)</f>
        <v>0</v>
      </c>
      <c r="BW341" s="339">
        <f t="shared" si="135"/>
        <v>0</v>
      </c>
      <c r="BX341" s="768">
        <f>IFERROR(VLOOKUP(G341,无加班费!A:B,2,0),0)</f>
        <v>0</v>
      </c>
    </row>
    <row r="342" spans="1:76" hidden="1">
      <c r="A342" s="516" t="s">
        <v>1567</v>
      </c>
      <c r="B342" s="285">
        <f t="shared" si="122"/>
        <v>0</v>
      </c>
      <c r="C342" s="286" t="str">
        <f>VLOOKUP(E342,员工信息4!C:D,2,0)</f>
        <v>杨妃</v>
      </c>
      <c r="D342" s="102" t="str">
        <f t="shared" si="136"/>
        <v>一致</v>
      </c>
      <c r="E342" s="288" t="str">
        <f>INDEX(员工信息4!C:C,MATCH('12部门提供工资附表主表'!I342,员工信息4!F:F,0))</f>
        <v>9011</v>
      </c>
      <c r="F342" s="289" t="str">
        <f>IFERROR(VLOOKUP('12部门提供工资附表主表'!E342,员工信息4!C:G,5,0),"")</f>
        <v>接插件车间</v>
      </c>
      <c r="G342" s="152" t="s">
        <v>3341</v>
      </c>
      <c r="H342" s="288" t="s">
        <v>3342</v>
      </c>
      <c r="I342" s="500" t="str">
        <f t="shared" si="128"/>
        <v>杨妃559</v>
      </c>
      <c r="J342" s="322" t="s">
        <v>757</v>
      </c>
      <c r="K342" s="301"/>
      <c r="L342" s="301"/>
      <c r="M342" s="302">
        <v>36.880000000000003</v>
      </c>
      <c r="N342" s="302"/>
      <c r="O342" s="302"/>
      <c r="P342" s="302">
        <v>114</v>
      </c>
      <c r="Q342" s="303">
        <f t="shared" si="118"/>
        <v>4204.3200000000006</v>
      </c>
      <c r="R342" s="302"/>
      <c r="S342" s="316">
        <f t="shared" si="117"/>
        <v>4204.3200000000006</v>
      </c>
      <c r="T342" s="301"/>
      <c r="U342" s="313">
        <f t="shared" si="123"/>
        <v>0</v>
      </c>
      <c r="V342" s="313"/>
      <c r="W342" s="301"/>
      <c r="X342" s="301"/>
      <c r="Y342" s="314">
        <f t="shared" si="121"/>
        <v>4204.3200000000006</v>
      </c>
      <c r="Z342" s="314"/>
      <c r="AA342" s="301"/>
      <c r="AB342" s="301"/>
      <c r="AC342" s="325">
        <f t="shared" si="124"/>
        <v>0</v>
      </c>
      <c r="AD342" s="302">
        <v>0</v>
      </c>
      <c r="AE342" s="302"/>
      <c r="AF342" s="302"/>
      <c r="AG342" s="302"/>
      <c r="AH342" s="302"/>
      <c r="AI342" s="302"/>
      <c r="AJ342" s="302"/>
      <c r="AK342" s="302"/>
      <c r="AL342" s="302"/>
      <c r="AM342" s="302">
        <v>100</v>
      </c>
      <c r="AN342" s="302"/>
      <c r="AO342" s="302"/>
      <c r="AP342" s="302">
        <v>18</v>
      </c>
      <c r="AQ342" s="302"/>
      <c r="AR342" s="302"/>
      <c r="AS342" s="299"/>
      <c r="AT342" s="299">
        <f t="shared" si="125"/>
        <v>18</v>
      </c>
      <c r="AU342" s="303">
        <f t="shared" si="126"/>
        <v>100</v>
      </c>
      <c r="AV342" s="329">
        <f t="shared" si="127"/>
        <v>4286.3200000000006</v>
      </c>
      <c r="AW342" s="297"/>
      <c r="AX342" s="297"/>
      <c r="AY342" s="301"/>
      <c r="AZ342" s="301"/>
      <c r="BA342" s="301"/>
      <c r="BB342" s="330"/>
      <c r="BC342" s="297"/>
      <c r="BD342" s="301"/>
      <c r="BE342" s="300">
        <f t="shared" si="120"/>
        <v>4286.3200000000006</v>
      </c>
      <c r="BF342" s="297">
        <f>VLOOKUP(E342,[6]工资发放表!$D$1:$X$65536,21,0)</f>
        <v>0</v>
      </c>
      <c r="BG342" s="337">
        <f t="shared" si="119"/>
        <v>4286.3200000000006</v>
      </c>
      <c r="BH342" s="300">
        <f>IFERROR(VLOOKUP('12部门提供工资附表主表'!E342,工时对!A:E,5,0),0)</f>
        <v>36.880000000000003</v>
      </c>
      <c r="BI342" s="336">
        <f>VLOOKUP(E342,金蝶!D:AC,26,0)</f>
        <v>0</v>
      </c>
      <c r="BJ342" s="281">
        <f>VLOOKUP(E342,金蝶!D:S,16,0)</f>
        <v>4286.32</v>
      </c>
      <c r="BK342" s="281">
        <f t="shared" si="129"/>
        <v>0</v>
      </c>
      <c r="BL342" s="281">
        <f>VLOOKUP(E342,金蝶!D:Z,23,0)</f>
        <v>4286.32</v>
      </c>
      <c r="BM342" s="281">
        <f t="shared" si="130"/>
        <v>0</v>
      </c>
      <c r="BN342" s="281">
        <f>VLOOKUP(E342,金蝶!D:Z,17,0)</f>
        <v>0</v>
      </c>
      <c r="BO342" s="339">
        <f t="shared" si="131"/>
        <v>0</v>
      </c>
      <c r="BP342" s="281">
        <f>VLOOKUP(E342,金蝶!D:Z,18,0)</f>
        <v>0</v>
      </c>
      <c r="BQ342" s="531">
        <f t="shared" si="132"/>
        <v>0</v>
      </c>
      <c r="BR342" s="281">
        <f>VLOOKUP(E342,金蝶!D:Z,19,0)</f>
        <v>0</v>
      </c>
      <c r="BS342" s="340">
        <f t="shared" si="133"/>
        <v>0</v>
      </c>
      <c r="BT342" s="281">
        <f>VLOOKUP(E342,金蝶!D:Z,20,0)</f>
        <v>0</v>
      </c>
      <c r="BU342" s="281">
        <f t="shared" si="134"/>
        <v>0</v>
      </c>
      <c r="BV342" s="281">
        <f>VLOOKUP(E342,金蝶!D:Z,21,0)</f>
        <v>0</v>
      </c>
      <c r="BW342" s="339">
        <f t="shared" si="135"/>
        <v>0</v>
      </c>
      <c r="BX342" s="768">
        <f>IFERROR(VLOOKUP(G342,无加班费!A:B,2,0),0)</f>
        <v>0</v>
      </c>
    </row>
    <row r="343" spans="1:76" hidden="1">
      <c r="A343" s="516" t="s">
        <v>2681</v>
      </c>
      <c r="B343" s="285">
        <f t="shared" si="122"/>
        <v>0</v>
      </c>
      <c r="C343" s="286" t="str">
        <f>VLOOKUP(E343,员工信息4!C:D,2,0)</f>
        <v>孔志坤</v>
      </c>
      <c r="D343" s="102" t="str">
        <f t="shared" si="136"/>
        <v>一致</v>
      </c>
      <c r="E343" s="288" t="str">
        <f>INDEX(员工信息4!C:C,MATCH('12部门提供工资附表主表'!I343,员工信息4!F:F,0))</f>
        <v>9013</v>
      </c>
      <c r="F343" s="289" t="str">
        <f>IFERROR(VLOOKUP('12部门提供工资附表主表'!E343,员工信息4!C:G,5,0),"")</f>
        <v>接插件车间</v>
      </c>
      <c r="G343" s="152" t="s">
        <v>3351</v>
      </c>
      <c r="H343" s="288" t="s">
        <v>3352</v>
      </c>
      <c r="I343" s="500" t="str">
        <f t="shared" si="128"/>
        <v>孔志坤563</v>
      </c>
      <c r="J343" s="322" t="s">
        <v>757</v>
      </c>
      <c r="K343" s="301"/>
      <c r="L343" s="301"/>
      <c r="M343" s="302">
        <v>33.25</v>
      </c>
      <c r="N343" s="302"/>
      <c r="O343" s="302"/>
      <c r="P343" s="302">
        <v>114</v>
      </c>
      <c r="Q343" s="303">
        <f t="shared" si="118"/>
        <v>3790.5</v>
      </c>
      <c r="R343" s="302"/>
      <c r="S343" s="316">
        <f t="shared" si="117"/>
        <v>3790.5</v>
      </c>
      <c r="T343" s="301"/>
      <c r="U343" s="313">
        <f t="shared" si="123"/>
        <v>0</v>
      </c>
      <c r="V343" s="313"/>
      <c r="W343" s="301"/>
      <c r="X343" s="301"/>
      <c r="Y343" s="314">
        <f t="shared" si="121"/>
        <v>3790.5</v>
      </c>
      <c r="Z343" s="314"/>
      <c r="AA343" s="301"/>
      <c r="AB343" s="301"/>
      <c r="AC343" s="325">
        <f t="shared" si="124"/>
        <v>0</v>
      </c>
      <c r="AD343" s="302">
        <v>0</v>
      </c>
      <c r="AE343" s="302"/>
      <c r="AF343" s="302"/>
      <c r="AG343" s="302"/>
      <c r="AH343" s="302"/>
      <c r="AI343" s="302"/>
      <c r="AJ343" s="302"/>
      <c r="AK343" s="302"/>
      <c r="AL343" s="302"/>
      <c r="AM343" s="302">
        <v>0</v>
      </c>
      <c r="AN343" s="302"/>
      <c r="AO343" s="302"/>
      <c r="AP343" s="302"/>
      <c r="AQ343" s="302"/>
      <c r="AR343" s="302"/>
      <c r="AS343" s="299"/>
      <c r="AT343" s="299">
        <f t="shared" si="125"/>
        <v>0</v>
      </c>
      <c r="AU343" s="303">
        <f t="shared" si="126"/>
        <v>0</v>
      </c>
      <c r="AV343" s="329">
        <f t="shared" si="127"/>
        <v>3790.5</v>
      </c>
      <c r="AW343" s="297"/>
      <c r="AX343" s="297"/>
      <c r="AY343" s="301"/>
      <c r="AZ343" s="301"/>
      <c r="BA343" s="301"/>
      <c r="BB343" s="330"/>
      <c r="BC343" s="297"/>
      <c r="BD343" s="301"/>
      <c r="BE343" s="300">
        <f t="shared" si="120"/>
        <v>3790.5</v>
      </c>
      <c r="BF343" s="297">
        <f>VLOOKUP(E343,[6]工资发放表!$D$1:$X$65536,21,0)</f>
        <v>0</v>
      </c>
      <c r="BG343" s="337">
        <f t="shared" si="119"/>
        <v>3790.5</v>
      </c>
      <c r="BH343" s="300">
        <f>IFERROR(VLOOKUP('12部门提供工资附表主表'!E343,工时对!A:E,5,0),0)</f>
        <v>33.25</v>
      </c>
      <c r="BI343" s="336">
        <f>VLOOKUP(E343,金蝶!D:AC,26,0)</f>
        <v>0</v>
      </c>
      <c r="BJ343" s="281">
        <f>VLOOKUP(E343,金蝶!D:S,16,0)</f>
        <v>3790.5</v>
      </c>
      <c r="BK343" s="281">
        <f t="shared" si="129"/>
        <v>0</v>
      </c>
      <c r="BL343" s="281">
        <f>VLOOKUP(E343,金蝶!D:Z,23,0)</f>
        <v>3790.5</v>
      </c>
      <c r="BM343" s="281">
        <f t="shared" si="130"/>
        <v>0</v>
      </c>
      <c r="BN343" s="281">
        <f>VLOOKUP(E343,金蝶!D:Z,17,0)</f>
        <v>0</v>
      </c>
      <c r="BO343" s="339">
        <f t="shared" si="131"/>
        <v>0</v>
      </c>
      <c r="BP343" s="281">
        <f>VLOOKUP(E343,金蝶!D:Z,18,0)</f>
        <v>0</v>
      </c>
      <c r="BQ343" s="531">
        <f t="shared" si="132"/>
        <v>0</v>
      </c>
      <c r="BR343" s="281">
        <f>VLOOKUP(E343,金蝶!D:Z,19,0)</f>
        <v>0</v>
      </c>
      <c r="BS343" s="340">
        <f t="shared" si="133"/>
        <v>0</v>
      </c>
      <c r="BT343" s="281">
        <f>VLOOKUP(E343,金蝶!D:Z,20,0)</f>
        <v>0</v>
      </c>
      <c r="BU343" s="281">
        <f t="shared" si="134"/>
        <v>0</v>
      </c>
      <c r="BV343" s="281">
        <f>VLOOKUP(E343,金蝶!D:Z,21,0)</f>
        <v>0</v>
      </c>
      <c r="BW343" s="339">
        <f t="shared" si="135"/>
        <v>0</v>
      </c>
      <c r="BX343" s="768">
        <f>IFERROR(VLOOKUP(G343,无加班费!A:B,2,0),0)</f>
        <v>0</v>
      </c>
    </row>
    <row r="344" spans="1:76" hidden="1">
      <c r="A344" s="516" t="s">
        <v>2686</v>
      </c>
      <c r="B344" s="285">
        <f t="shared" si="122"/>
        <v>0</v>
      </c>
      <c r="C344" s="286" t="str">
        <f>VLOOKUP(E344,员工信息4!C:D,2,0)</f>
        <v>李小东</v>
      </c>
      <c r="D344" s="102" t="str">
        <f t="shared" si="136"/>
        <v>一致</v>
      </c>
      <c r="E344" s="288" t="str">
        <f>INDEX(员工信息4!C:C,MATCH('12部门提供工资附表主表'!I344,员工信息4!F:F,0))</f>
        <v>9014</v>
      </c>
      <c r="F344" s="289" t="str">
        <f>IFERROR(VLOOKUP('12部门提供工资附表主表'!E344,员工信息4!C:G,5,0),"")</f>
        <v>接插件车间</v>
      </c>
      <c r="G344" s="152" t="s">
        <v>3355</v>
      </c>
      <c r="H344" s="288" t="s">
        <v>3356</v>
      </c>
      <c r="I344" s="500" t="str">
        <f t="shared" si="128"/>
        <v>李小东564</v>
      </c>
      <c r="J344" s="322" t="s">
        <v>757</v>
      </c>
      <c r="K344" s="301"/>
      <c r="L344" s="301"/>
      <c r="M344" s="302">
        <v>13</v>
      </c>
      <c r="N344" s="302"/>
      <c r="O344" s="302"/>
      <c r="P344" s="302">
        <v>115</v>
      </c>
      <c r="Q344" s="303">
        <f t="shared" si="118"/>
        <v>1495</v>
      </c>
      <c r="R344" s="302"/>
      <c r="S344" s="316">
        <f t="shared" si="117"/>
        <v>1495</v>
      </c>
      <c r="T344" s="301"/>
      <c r="U344" s="313">
        <f t="shared" si="123"/>
        <v>0</v>
      </c>
      <c r="V344" s="313"/>
      <c r="W344" s="301"/>
      <c r="X344" s="301"/>
      <c r="Y344" s="314">
        <f t="shared" si="121"/>
        <v>1495</v>
      </c>
      <c r="Z344" s="314"/>
      <c r="AA344" s="301"/>
      <c r="AB344" s="301"/>
      <c r="AC344" s="325">
        <f t="shared" si="124"/>
        <v>0</v>
      </c>
      <c r="AD344" s="302">
        <v>0</v>
      </c>
      <c r="AE344" s="302"/>
      <c r="AF344" s="302"/>
      <c r="AG344" s="302"/>
      <c r="AH344" s="302"/>
      <c r="AI344" s="302"/>
      <c r="AJ344" s="302"/>
      <c r="AK344" s="302"/>
      <c r="AL344" s="302"/>
      <c r="AM344" s="302">
        <v>0</v>
      </c>
      <c r="AN344" s="302"/>
      <c r="AO344" s="302"/>
      <c r="AP344" s="302"/>
      <c r="AQ344" s="302"/>
      <c r="AR344" s="302"/>
      <c r="AS344" s="299"/>
      <c r="AT344" s="299">
        <f t="shared" si="125"/>
        <v>0</v>
      </c>
      <c r="AU344" s="303">
        <f t="shared" si="126"/>
        <v>0</v>
      </c>
      <c r="AV344" s="329">
        <f t="shared" si="127"/>
        <v>1495</v>
      </c>
      <c r="AW344" s="297"/>
      <c r="AX344" s="297"/>
      <c r="AY344" s="301"/>
      <c r="AZ344" s="301"/>
      <c r="BA344" s="301"/>
      <c r="BB344" s="330"/>
      <c r="BC344" s="297"/>
      <c r="BD344" s="301"/>
      <c r="BE344" s="300">
        <f t="shared" si="120"/>
        <v>1495</v>
      </c>
      <c r="BF344" s="297">
        <f>VLOOKUP(E344,[6]工资发放表!$D$1:$X$65536,21,0)</f>
        <v>0</v>
      </c>
      <c r="BG344" s="337">
        <f t="shared" si="119"/>
        <v>1495</v>
      </c>
      <c r="BH344" s="300">
        <f>IFERROR(VLOOKUP('12部门提供工资附表主表'!E344,工时对!A:E,5,0),0)</f>
        <v>13</v>
      </c>
      <c r="BI344" s="336">
        <f>VLOOKUP(E344,金蝶!D:AC,26,0)</f>
        <v>0</v>
      </c>
      <c r="BJ344" s="281">
        <f>VLOOKUP(E344,金蝶!D:S,16,0)</f>
        <v>1495</v>
      </c>
      <c r="BK344" s="281">
        <f t="shared" si="129"/>
        <v>0</v>
      </c>
      <c r="BL344" s="281">
        <f>VLOOKUP(E344,金蝶!D:Z,23,0)</f>
        <v>1495</v>
      </c>
      <c r="BM344" s="281">
        <f t="shared" si="130"/>
        <v>0</v>
      </c>
      <c r="BN344" s="281">
        <f>VLOOKUP(E344,金蝶!D:Z,17,0)</f>
        <v>0</v>
      </c>
      <c r="BO344" s="339">
        <f t="shared" si="131"/>
        <v>0</v>
      </c>
      <c r="BP344" s="281">
        <f>VLOOKUP(E344,金蝶!D:Z,18,0)</f>
        <v>0</v>
      </c>
      <c r="BQ344" s="531">
        <f t="shared" si="132"/>
        <v>0</v>
      </c>
      <c r="BR344" s="281">
        <f>VLOOKUP(E344,金蝶!D:Z,19,0)</f>
        <v>0</v>
      </c>
      <c r="BS344" s="340">
        <f t="shared" si="133"/>
        <v>0</v>
      </c>
      <c r="BT344" s="281">
        <f>VLOOKUP(E344,金蝶!D:Z,20,0)</f>
        <v>0</v>
      </c>
      <c r="BU344" s="281">
        <f t="shared" si="134"/>
        <v>0</v>
      </c>
      <c r="BV344" s="281">
        <f>VLOOKUP(E344,金蝶!D:Z,21,0)</f>
        <v>0</v>
      </c>
      <c r="BW344" s="339">
        <f t="shared" si="135"/>
        <v>0</v>
      </c>
      <c r="BX344" s="768">
        <f>IFERROR(VLOOKUP(G344,无加班费!A:B,2,0),0)</f>
        <v>0</v>
      </c>
    </row>
    <row r="345" spans="1:76" hidden="1">
      <c r="A345" s="516" t="s">
        <v>2375</v>
      </c>
      <c r="B345" s="285">
        <f t="shared" si="122"/>
        <v>0</v>
      </c>
      <c r="C345" s="286" t="str">
        <f>VLOOKUP(E345,员工信息4!C:D,2,0)</f>
        <v>杨亮亮</v>
      </c>
      <c r="D345" s="102" t="str">
        <f t="shared" si="136"/>
        <v>一致</v>
      </c>
      <c r="E345" s="288" t="str">
        <f>INDEX(员工信息4!C:C,MATCH('12部门提供工资附表主表'!I345,员工信息4!F:F,0))</f>
        <v>9015</v>
      </c>
      <c r="F345" s="289" t="str">
        <f>IFERROR(VLOOKUP('12部门提供工资附表主表'!E345,员工信息4!C:G,5,0),"")</f>
        <v>接插件车间</v>
      </c>
      <c r="G345" s="152" t="s">
        <v>3360</v>
      </c>
      <c r="H345" s="288" t="s">
        <v>3361</v>
      </c>
      <c r="I345" s="500" t="str">
        <f t="shared" si="128"/>
        <v>杨亮亮565</v>
      </c>
      <c r="J345" s="322" t="s">
        <v>757</v>
      </c>
      <c r="K345" s="301"/>
      <c r="L345" s="301"/>
      <c r="M345" s="302">
        <v>13.06</v>
      </c>
      <c r="N345" s="302"/>
      <c r="O345" s="302"/>
      <c r="P345" s="302">
        <v>114</v>
      </c>
      <c r="Q345" s="303">
        <f t="shared" si="118"/>
        <v>1488.8400000000001</v>
      </c>
      <c r="R345" s="302"/>
      <c r="S345" s="316">
        <f t="shared" si="117"/>
        <v>1488.8400000000001</v>
      </c>
      <c r="T345" s="301"/>
      <c r="U345" s="313">
        <f t="shared" si="123"/>
        <v>0</v>
      </c>
      <c r="V345" s="313"/>
      <c r="W345" s="301"/>
      <c r="X345" s="301"/>
      <c r="Y345" s="314">
        <f t="shared" si="121"/>
        <v>1488.8400000000001</v>
      </c>
      <c r="Z345" s="314"/>
      <c r="AA345" s="301"/>
      <c r="AB345" s="301"/>
      <c r="AC345" s="325">
        <f t="shared" si="124"/>
        <v>0</v>
      </c>
      <c r="AD345" s="302">
        <v>0</v>
      </c>
      <c r="AE345" s="302"/>
      <c r="AF345" s="302"/>
      <c r="AG345" s="302"/>
      <c r="AH345" s="302"/>
      <c r="AI345" s="302"/>
      <c r="AJ345" s="302"/>
      <c r="AK345" s="302"/>
      <c r="AL345" s="302"/>
      <c r="AM345" s="302">
        <v>0</v>
      </c>
      <c r="AN345" s="302"/>
      <c r="AO345" s="302"/>
      <c r="AP345" s="302"/>
      <c r="AQ345" s="302"/>
      <c r="AR345" s="302"/>
      <c r="AS345" s="299"/>
      <c r="AT345" s="299">
        <f t="shared" si="125"/>
        <v>0</v>
      </c>
      <c r="AU345" s="303">
        <f t="shared" si="126"/>
        <v>0</v>
      </c>
      <c r="AV345" s="329">
        <f t="shared" si="127"/>
        <v>1488.8400000000001</v>
      </c>
      <c r="AW345" s="297"/>
      <c r="AX345" s="297"/>
      <c r="AY345" s="301"/>
      <c r="AZ345" s="301"/>
      <c r="BA345" s="301"/>
      <c r="BB345" s="330"/>
      <c r="BC345" s="297"/>
      <c r="BD345" s="301"/>
      <c r="BE345" s="300">
        <f t="shared" si="120"/>
        <v>1488.8400000000001</v>
      </c>
      <c r="BF345" s="297">
        <f>VLOOKUP(E345,[6]工资发放表!$D$1:$X$65536,21,0)</f>
        <v>0</v>
      </c>
      <c r="BG345" s="337">
        <f t="shared" si="119"/>
        <v>1488.8400000000001</v>
      </c>
      <c r="BH345" s="300">
        <f>IFERROR(VLOOKUP('12部门提供工资附表主表'!E345,工时对!A:E,5,0),0)</f>
        <v>13.06</v>
      </c>
      <c r="BI345" s="336">
        <f>VLOOKUP(E345,金蝶!D:AC,26,0)</f>
        <v>0</v>
      </c>
      <c r="BJ345" s="281">
        <f>VLOOKUP(E345,金蝶!D:S,16,0)</f>
        <v>1488.84</v>
      </c>
      <c r="BK345" s="281">
        <f t="shared" si="129"/>
        <v>0</v>
      </c>
      <c r="BL345" s="281">
        <f>VLOOKUP(E345,金蝶!D:Z,23,0)</f>
        <v>1488.84</v>
      </c>
      <c r="BM345" s="281">
        <f t="shared" si="130"/>
        <v>0</v>
      </c>
      <c r="BN345" s="281">
        <f>VLOOKUP(E345,金蝶!D:Z,17,0)</f>
        <v>0</v>
      </c>
      <c r="BO345" s="339">
        <f t="shared" si="131"/>
        <v>0</v>
      </c>
      <c r="BP345" s="281">
        <f>VLOOKUP(E345,金蝶!D:Z,18,0)</f>
        <v>0</v>
      </c>
      <c r="BQ345" s="531">
        <f t="shared" si="132"/>
        <v>0</v>
      </c>
      <c r="BR345" s="281">
        <f>VLOOKUP(E345,金蝶!D:Z,19,0)</f>
        <v>0</v>
      </c>
      <c r="BS345" s="340">
        <f t="shared" si="133"/>
        <v>0</v>
      </c>
      <c r="BT345" s="281">
        <f>VLOOKUP(E345,金蝶!D:Z,20,0)</f>
        <v>0</v>
      </c>
      <c r="BU345" s="281">
        <f t="shared" si="134"/>
        <v>0</v>
      </c>
      <c r="BV345" s="281">
        <f>VLOOKUP(E345,金蝶!D:Z,21,0)</f>
        <v>0</v>
      </c>
      <c r="BW345" s="339">
        <f t="shared" si="135"/>
        <v>0</v>
      </c>
      <c r="BX345" s="768">
        <f>IFERROR(VLOOKUP(G345,无加班费!A:B,2,0),0)</f>
        <v>0</v>
      </c>
    </row>
    <row r="346" spans="1:76" hidden="1">
      <c r="A346" s="516" t="s">
        <v>99</v>
      </c>
      <c r="B346" s="285">
        <f t="shared" si="122"/>
        <v>0</v>
      </c>
      <c r="C346" s="286" t="str">
        <f>VLOOKUP(E346,员工信息4!C:D,2,0)</f>
        <v>孙强</v>
      </c>
      <c r="D346" s="291" t="str">
        <f t="shared" si="136"/>
        <v>一致</v>
      </c>
      <c r="E346" s="288" t="str">
        <f>INDEX(员工信息4!C:C,MATCH('12部门提供工资附表主表'!I346,员工信息4!F:F,0))</f>
        <v>9016</v>
      </c>
      <c r="F346" s="289" t="str">
        <f>IFERROR(VLOOKUP('12部门提供工资附表主表'!E346,员工信息4!C:G,5,0),"")</f>
        <v>接插件车间</v>
      </c>
      <c r="G346" s="152" t="s">
        <v>3365</v>
      </c>
      <c r="H346" s="288" t="s">
        <v>3366</v>
      </c>
      <c r="I346" s="500" t="str">
        <f t="shared" si="128"/>
        <v>孙强567</v>
      </c>
      <c r="J346" s="322" t="s">
        <v>757</v>
      </c>
      <c r="K346" s="301"/>
      <c r="L346" s="301"/>
      <c r="M346" s="302">
        <v>9.3800000000000008</v>
      </c>
      <c r="N346" s="302"/>
      <c r="O346" s="302"/>
      <c r="P346" s="302">
        <v>114</v>
      </c>
      <c r="Q346" s="303">
        <f t="shared" si="118"/>
        <v>1069.3200000000002</v>
      </c>
      <c r="R346" s="302"/>
      <c r="S346" s="316">
        <f t="shared" si="117"/>
        <v>1069.3200000000002</v>
      </c>
      <c r="T346" s="301"/>
      <c r="U346" s="313">
        <f t="shared" si="123"/>
        <v>0</v>
      </c>
      <c r="V346" s="313"/>
      <c r="W346" s="301"/>
      <c r="X346" s="301"/>
      <c r="Y346" s="314">
        <f t="shared" si="121"/>
        <v>1069.3200000000002</v>
      </c>
      <c r="Z346" s="314"/>
      <c r="AA346" s="301"/>
      <c r="AB346" s="301"/>
      <c r="AC346" s="325">
        <f t="shared" si="124"/>
        <v>0</v>
      </c>
      <c r="AD346" s="302">
        <v>0</v>
      </c>
      <c r="AE346" s="302"/>
      <c r="AF346" s="302"/>
      <c r="AG346" s="302"/>
      <c r="AH346" s="302"/>
      <c r="AI346" s="302"/>
      <c r="AJ346" s="302"/>
      <c r="AK346" s="302"/>
      <c r="AL346" s="302"/>
      <c r="AM346" s="302">
        <v>0</v>
      </c>
      <c r="AN346" s="302"/>
      <c r="AO346" s="302"/>
      <c r="AP346" s="302"/>
      <c r="AQ346" s="302"/>
      <c r="AR346" s="302"/>
      <c r="AS346" s="299"/>
      <c r="AT346" s="299">
        <f t="shared" si="125"/>
        <v>0</v>
      </c>
      <c r="AU346" s="303">
        <f t="shared" si="126"/>
        <v>0</v>
      </c>
      <c r="AV346" s="329">
        <f t="shared" si="127"/>
        <v>1069.3200000000002</v>
      </c>
      <c r="AW346" s="297"/>
      <c r="AX346" s="297"/>
      <c r="AY346" s="301"/>
      <c r="AZ346" s="301"/>
      <c r="BA346" s="301"/>
      <c r="BB346" s="330"/>
      <c r="BC346" s="297"/>
      <c r="BD346" s="301"/>
      <c r="BE346" s="300">
        <f t="shared" si="120"/>
        <v>1069.3200000000002</v>
      </c>
      <c r="BF346" s="297">
        <f>VLOOKUP(E346,[6]工资发放表!$D$1:$X$65536,21,0)</f>
        <v>0</v>
      </c>
      <c r="BG346" s="337">
        <f t="shared" si="119"/>
        <v>1069.3200000000002</v>
      </c>
      <c r="BH346" s="300">
        <f>IFERROR(VLOOKUP('12部门提供工资附表主表'!E346,工时对!A:E,5,0),0)</f>
        <v>9.3800000000000008</v>
      </c>
      <c r="BI346" s="336">
        <f>VLOOKUP(E346,金蝶!D:AC,26,0)</f>
        <v>0</v>
      </c>
      <c r="BJ346" s="281">
        <f>VLOOKUP(E346,金蝶!D:S,16,0)</f>
        <v>1069.32</v>
      </c>
      <c r="BK346" s="281">
        <f t="shared" si="129"/>
        <v>0</v>
      </c>
      <c r="BL346" s="281">
        <f>VLOOKUP(E346,金蝶!D:Z,23,0)</f>
        <v>1069.32</v>
      </c>
      <c r="BM346" s="281">
        <f t="shared" si="130"/>
        <v>0</v>
      </c>
      <c r="BN346" s="281">
        <f>VLOOKUP(E346,金蝶!D:Z,17,0)</f>
        <v>0</v>
      </c>
      <c r="BO346" s="339">
        <f t="shared" si="131"/>
        <v>0</v>
      </c>
      <c r="BP346" s="281">
        <f>VLOOKUP(E346,金蝶!D:Z,18,0)</f>
        <v>0</v>
      </c>
      <c r="BQ346" s="531">
        <f t="shared" si="132"/>
        <v>0</v>
      </c>
      <c r="BR346" s="281">
        <f>VLOOKUP(E346,金蝶!D:Z,19,0)</f>
        <v>0</v>
      </c>
      <c r="BS346" s="340">
        <f t="shared" si="133"/>
        <v>0</v>
      </c>
      <c r="BT346" s="281">
        <f>VLOOKUP(E346,金蝶!D:Z,20,0)</f>
        <v>0</v>
      </c>
      <c r="BU346" s="281">
        <f t="shared" si="134"/>
        <v>0</v>
      </c>
      <c r="BV346" s="281">
        <f>VLOOKUP(E346,金蝶!D:Z,21,0)</f>
        <v>0</v>
      </c>
      <c r="BW346" s="339">
        <f t="shared" si="135"/>
        <v>0</v>
      </c>
      <c r="BX346" s="768">
        <f>IFERROR(VLOOKUP(G346,无加班费!A:B,2,0),0)</f>
        <v>0</v>
      </c>
    </row>
    <row r="347" spans="1:76" hidden="1">
      <c r="A347" s="516" t="s">
        <v>1994</v>
      </c>
      <c r="B347" s="285">
        <f t="shared" si="122"/>
        <v>0</v>
      </c>
      <c r="C347" s="286" t="str">
        <f>VLOOKUP(E347,员工信息4!C:D,2,0)</f>
        <v>张春香</v>
      </c>
      <c r="D347" s="102" t="str">
        <f t="shared" si="136"/>
        <v>一致</v>
      </c>
      <c r="E347" s="288" t="str">
        <f>INDEX(员工信息4!C:C,MATCH('12部门提供工资附表主表'!I347,员工信息4!F:F,0))</f>
        <v>9938</v>
      </c>
      <c r="F347" s="289" t="str">
        <f>IFERROR(VLOOKUP('12部门提供工资附表主表'!E347,员工信息4!C:G,5,0),"")</f>
        <v>接插件车间</v>
      </c>
      <c r="G347" s="152" t="s">
        <v>3549</v>
      </c>
      <c r="H347" s="288" t="s">
        <v>3550</v>
      </c>
      <c r="I347" s="500" t="str">
        <f t="shared" si="128"/>
        <v>张春香670</v>
      </c>
      <c r="J347" s="322" t="s">
        <v>757</v>
      </c>
      <c r="K347" s="301"/>
      <c r="L347" s="301"/>
      <c r="M347" s="302">
        <v>5</v>
      </c>
      <c r="N347" s="302"/>
      <c r="O347" s="302"/>
      <c r="P347" s="302">
        <v>114</v>
      </c>
      <c r="Q347" s="303">
        <f t="shared" si="118"/>
        <v>570</v>
      </c>
      <c r="R347" s="302"/>
      <c r="S347" s="316">
        <f t="shared" si="117"/>
        <v>570</v>
      </c>
      <c r="T347" s="301"/>
      <c r="U347" s="313">
        <f t="shared" si="123"/>
        <v>0</v>
      </c>
      <c r="V347" s="313"/>
      <c r="W347" s="301"/>
      <c r="X347" s="301"/>
      <c r="Y347" s="314">
        <f t="shared" si="121"/>
        <v>570</v>
      </c>
      <c r="Z347" s="314"/>
      <c r="AA347" s="301"/>
      <c r="AB347" s="301"/>
      <c r="AC347" s="325">
        <f t="shared" si="124"/>
        <v>0</v>
      </c>
      <c r="AD347" s="302">
        <v>0</v>
      </c>
      <c r="AE347" s="302"/>
      <c r="AF347" s="302"/>
      <c r="AG347" s="302"/>
      <c r="AH347" s="302"/>
      <c r="AI347" s="302"/>
      <c r="AJ347" s="302"/>
      <c r="AK347" s="302"/>
      <c r="AL347" s="302"/>
      <c r="AM347" s="302">
        <v>0</v>
      </c>
      <c r="AN347" s="302"/>
      <c r="AO347" s="302"/>
      <c r="AP347" s="302"/>
      <c r="AQ347" s="302"/>
      <c r="AR347" s="302"/>
      <c r="AS347" s="299"/>
      <c r="AT347" s="299">
        <f t="shared" si="125"/>
        <v>0</v>
      </c>
      <c r="AU347" s="303">
        <f t="shared" si="126"/>
        <v>0</v>
      </c>
      <c r="AV347" s="329">
        <f t="shared" si="127"/>
        <v>570</v>
      </c>
      <c r="AW347" s="297"/>
      <c r="AX347" s="297"/>
      <c r="AY347" s="301"/>
      <c r="AZ347" s="301"/>
      <c r="BA347" s="301"/>
      <c r="BB347" s="330"/>
      <c r="BC347" s="297"/>
      <c r="BD347" s="301"/>
      <c r="BE347" s="300">
        <f t="shared" si="120"/>
        <v>570</v>
      </c>
      <c r="BF347" s="297">
        <f>VLOOKUP(E347,[6]工资发放表!$D$1:$X$65536,21,0)</f>
        <v>0</v>
      </c>
      <c r="BG347" s="337">
        <f t="shared" si="119"/>
        <v>570</v>
      </c>
      <c r="BH347" s="300">
        <f>IFERROR(VLOOKUP('12部门提供工资附表主表'!E347,工时对!A:E,5,0),0)</f>
        <v>5</v>
      </c>
      <c r="BI347" s="336">
        <f>VLOOKUP(E347,金蝶!D:AC,26,0)</f>
        <v>0</v>
      </c>
      <c r="BJ347" s="281">
        <f>VLOOKUP(E347,金蝶!D:S,16,0)</f>
        <v>570</v>
      </c>
      <c r="BK347" s="281">
        <f t="shared" si="129"/>
        <v>0</v>
      </c>
      <c r="BL347" s="281">
        <f>VLOOKUP(E347,金蝶!D:Z,23,0)</f>
        <v>570</v>
      </c>
      <c r="BM347" s="281">
        <f t="shared" si="130"/>
        <v>0</v>
      </c>
      <c r="BN347" s="281">
        <f>VLOOKUP(E347,金蝶!D:Z,17,0)</f>
        <v>0</v>
      </c>
      <c r="BO347" s="339">
        <f t="shared" si="131"/>
        <v>0</v>
      </c>
      <c r="BP347" s="281">
        <f>VLOOKUP(E347,金蝶!D:Z,18,0)</f>
        <v>0</v>
      </c>
      <c r="BQ347" s="531">
        <f t="shared" si="132"/>
        <v>0</v>
      </c>
      <c r="BR347" s="281">
        <f>VLOOKUP(E347,金蝶!D:Z,19,0)</f>
        <v>0</v>
      </c>
      <c r="BS347" s="340">
        <f t="shared" si="133"/>
        <v>0</v>
      </c>
      <c r="BT347" s="281">
        <f>VLOOKUP(E347,金蝶!D:Z,20,0)</f>
        <v>0</v>
      </c>
      <c r="BU347" s="281">
        <f t="shared" si="134"/>
        <v>0</v>
      </c>
      <c r="BV347" s="281">
        <f>VLOOKUP(E347,金蝶!D:Z,21,0)</f>
        <v>0</v>
      </c>
      <c r="BW347" s="339">
        <f t="shared" si="135"/>
        <v>0</v>
      </c>
      <c r="BX347" s="768">
        <f>IFERROR(VLOOKUP(G347,无加班费!A:B,2,0),0)</f>
        <v>0</v>
      </c>
    </row>
    <row r="348" spans="1:76" hidden="1">
      <c r="A348" s="516" t="s">
        <v>2019</v>
      </c>
      <c r="B348" s="285">
        <f t="shared" si="122"/>
        <v>0</v>
      </c>
      <c r="C348" s="286" t="str">
        <f>VLOOKUP(E348,员工信息4!C:D,2,0)</f>
        <v>转云峰</v>
      </c>
      <c r="D348" s="102" t="str">
        <f t="shared" si="136"/>
        <v>一致</v>
      </c>
      <c r="E348" s="288" t="str">
        <f>INDEX(员工信息4!C:C,MATCH('12部门提供工资附表主表'!I348,员工信息4!F:F,0))</f>
        <v>9941</v>
      </c>
      <c r="F348" s="289" t="str">
        <f>IFERROR(VLOOKUP('12部门提供工资附表主表'!E348,员工信息4!C:G,5,0),"")</f>
        <v>接插件车间</v>
      </c>
      <c r="G348" s="152" t="s">
        <v>3564</v>
      </c>
      <c r="H348" s="288" t="s">
        <v>3565</v>
      </c>
      <c r="I348" s="500" t="str">
        <f t="shared" si="128"/>
        <v>转云峰673</v>
      </c>
      <c r="J348" s="322" t="s">
        <v>757</v>
      </c>
      <c r="K348" s="301"/>
      <c r="L348" s="301"/>
      <c r="M348" s="302">
        <v>5.5</v>
      </c>
      <c r="N348" s="302"/>
      <c r="O348" s="302"/>
      <c r="P348" s="302">
        <v>114</v>
      </c>
      <c r="Q348" s="303">
        <f t="shared" si="118"/>
        <v>627</v>
      </c>
      <c r="R348" s="302"/>
      <c r="S348" s="316">
        <f t="shared" si="117"/>
        <v>627</v>
      </c>
      <c r="T348" s="301"/>
      <c r="U348" s="313">
        <f t="shared" si="123"/>
        <v>0</v>
      </c>
      <c r="V348" s="313"/>
      <c r="W348" s="301"/>
      <c r="X348" s="301"/>
      <c r="Y348" s="314">
        <f t="shared" si="121"/>
        <v>627</v>
      </c>
      <c r="Z348" s="314"/>
      <c r="AA348" s="301"/>
      <c r="AB348" s="301"/>
      <c r="AC348" s="325">
        <f t="shared" si="124"/>
        <v>0</v>
      </c>
      <c r="AD348" s="302">
        <v>0</v>
      </c>
      <c r="AE348" s="302"/>
      <c r="AF348" s="302"/>
      <c r="AG348" s="302"/>
      <c r="AH348" s="302"/>
      <c r="AI348" s="302"/>
      <c r="AJ348" s="302"/>
      <c r="AK348" s="302"/>
      <c r="AL348" s="302"/>
      <c r="AM348" s="302">
        <v>0</v>
      </c>
      <c r="AN348" s="302"/>
      <c r="AO348" s="302"/>
      <c r="AP348" s="302"/>
      <c r="AQ348" s="302"/>
      <c r="AR348" s="302"/>
      <c r="AS348" s="299"/>
      <c r="AT348" s="299">
        <f t="shared" si="125"/>
        <v>0</v>
      </c>
      <c r="AU348" s="303">
        <f t="shared" si="126"/>
        <v>0</v>
      </c>
      <c r="AV348" s="329">
        <f t="shared" si="127"/>
        <v>627</v>
      </c>
      <c r="AW348" s="297"/>
      <c r="AX348" s="297"/>
      <c r="AY348" s="301"/>
      <c r="AZ348" s="301"/>
      <c r="BA348" s="301"/>
      <c r="BB348" s="330"/>
      <c r="BC348" s="297"/>
      <c r="BD348" s="301"/>
      <c r="BE348" s="300">
        <f t="shared" si="120"/>
        <v>627</v>
      </c>
      <c r="BF348" s="297">
        <f>VLOOKUP(E348,[6]工资发放表!$D$1:$X$65536,21,0)</f>
        <v>0</v>
      </c>
      <c r="BG348" s="337">
        <f t="shared" si="119"/>
        <v>627</v>
      </c>
      <c r="BH348" s="300">
        <f>IFERROR(VLOOKUP('12部门提供工资附表主表'!E348,工时对!A:E,5,0),0)</f>
        <v>5.5</v>
      </c>
      <c r="BI348" s="336">
        <f>VLOOKUP(E348,金蝶!D:AC,26,0)</f>
        <v>0</v>
      </c>
      <c r="BJ348" s="281">
        <f>VLOOKUP(E348,金蝶!D:S,16,0)</f>
        <v>627</v>
      </c>
      <c r="BK348" s="281">
        <f t="shared" si="129"/>
        <v>0</v>
      </c>
      <c r="BL348" s="281">
        <f>VLOOKUP(E348,金蝶!D:Z,23,0)</f>
        <v>627</v>
      </c>
      <c r="BM348" s="281">
        <f t="shared" si="130"/>
        <v>0</v>
      </c>
      <c r="BN348" s="281">
        <f>VLOOKUP(E348,金蝶!D:Z,17,0)</f>
        <v>0</v>
      </c>
      <c r="BO348" s="339">
        <f t="shared" si="131"/>
        <v>0</v>
      </c>
      <c r="BP348" s="281">
        <f>VLOOKUP(E348,金蝶!D:Z,18,0)</f>
        <v>0</v>
      </c>
      <c r="BQ348" s="531">
        <f t="shared" si="132"/>
        <v>0</v>
      </c>
      <c r="BR348" s="281">
        <f>VLOOKUP(E348,金蝶!D:Z,19,0)</f>
        <v>0</v>
      </c>
      <c r="BS348" s="340">
        <f t="shared" si="133"/>
        <v>0</v>
      </c>
      <c r="BT348" s="281">
        <f>VLOOKUP(E348,金蝶!D:Z,20,0)</f>
        <v>0</v>
      </c>
      <c r="BU348" s="281">
        <f t="shared" si="134"/>
        <v>0</v>
      </c>
      <c r="BV348" s="281">
        <f>VLOOKUP(E348,金蝶!D:Z,21,0)</f>
        <v>0</v>
      </c>
      <c r="BW348" s="339">
        <f t="shared" si="135"/>
        <v>0</v>
      </c>
      <c r="BX348" s="768">
        <f>IFERROR(VLOOKUP(G348,无加班费!A:B,2,0),0)</f>
        <v>0</v>
      </c>
    </row>
    <row r="349" spans="1:76" hidden="1">
      <c r="A349" s="516" t="s">
        <v>2500</v>
      </c>
      <c r="B349" s="285">
        <f t="shared" si="122"/>
        <v>0</v>
      </c>
      <c r="C349" s="286" t="str">
        <f>VLOOKUP(E349,员工信息4!C:D,2,0)</f>
        <v>兰元玲</v>
      </c>
      <c r="D349" s="102" t="str">
        <f t="shared" si="136"/>
        <v>一致</v>
      </c>
      <c r="E349" s="288" t="str">
        <f>INDEX(员工信息4!C:C,MATCH('12部门提供工资附表主表'!I349,员工信息4!F:F,0))</f>
        <v>9026</v>
      </c>
      <c r="F349" s="289" t="str">
        <f>IFERROR(VLOOKUP('12部门提供工资附表主表'!E349,员工信息4!C:G,5,0),"")</f>
        <v>接插件车间</v>
      </c>
      <c r="G349" s="152" t="s">
        <v>3473</v>
      </c>
      <c r="H349" s="288" t="s">
        <v>3474</v>
      </c>
      <c r="I349" s="500" t="str">
        <f t="shared" si="128"/>
        <v>兰元玲92</v>
      </c>
      <c r="J349" s="322" t="s">
        <v>757</v>
      </c>
      <c r="K349" s="301"/>
      <c r="L349" s="301"/>
      <c r="M349" s="302">
        <v>35.130000000000003</v>
      </c>
      <c r="N349" s="302"/>
      <c r="O349" s="302"/>
      <c r="P349" s="302">
        <v>130</v>
      </c>
      <c r="Q349" s="303">
        <f t="shared" si="118"/>
        <v>4566.9000000000005</v>
      </c>
      <c r="R349" s="302"/>
      <c r="S349" s="316">
        <f t="shared" ref="S349:S411" si="137">Q349+R349</f>
        <v>4566.9000000000005</v>
      </c>
      <c r="T349" s="301"/>
      <c r="U349" s="313">
        <f t="shared" si="123"/>
        <v>0</v>
      </c>
      <c r="V349" s="313"/>
      <c r="W349" s="301"/>
      <c r="X349" s="301"/>
      <c r="Y349" s="314">
        <f t="shared" si="121"/>
        <v>4566.9000000000005</v>
      </c>
      <c r="Z349" s="314"/>
      <c r="AA349" s="301"/>
      <c r="AB349" s="301"/>
      <c r="AC349" s="325">
        <f t="shared" si="124"/>
        <v>0</v>
      </c>
      <c r="AD349" s="302">
        <v>0</v>
      </c>
      <c r="AE349" s="302"/>
      <c r="AF349" s="302"/>
      <c r="AG349" s="302"/>
      <c r="AH349" s="302"/>
      <c r="AI349" s="302"/>
      <c r="AJ349" s="302"/>
      <c r="AK349" s="302"/>
      <c r="AL349" s="302"/>
      <c r="AM349" s="302">
        <v>0</v>
      </c>
      <c r="AN349" s="302"/>
      <c r="AO349" s="302"/>
      <c r="AP349" s="302"/>
      <c r="AQ349" s="302"/>
      <c r="AR349" s="302"/>
      <c r="AS349" s="299"/>
      <c r="AT349" s="299">
        <f t="shared" si="125"/>
        <v>0</v>
      </c>
      <c r="AU349" s="303">
        <f t="shared" si="126"/>
        <v>0</v>
      </c>
      <c r="AV349" s="329">
        <f t="shared" si="127"/>
        <v>4566.9000000000005</v>
      </c>
      <c r="AW349" s="297"/>
      <c r="AX349" s="297"/>
      <c r="AY349" s="301"/>
      <c r="AZ349" s="301"/>
      <c r="BA349" s="301"/>
      <c r="BB349" s="330"/>
      <c r="BC349" s="297"/>
      <c r="BD349" s="301"/>
      <c r="BE349" s="300">
        <f t="shared" si="120"/>
        <v>4566.9000000000005</v>
      </c>
      <c r="BF349" s="297">
        <f>VLOOKUP(E349,[6]工资发放表!$D$1:$X$65536,21,0)</f>
        <v>0</v>
      </c>
      <c r="BG349" s="337">
        <f t="shared" si="119"/>
        <v>4566.9000000000005</v>
      </c>
      <c r="BH349" s="300">
        <f>IFERROR(VLOOKUP('12部门提供工资附表主表'!E349,工时对!A:E,5,0),0)</f>
        <v>35.130000000000003</v>
      </c>
      <c r="BI349" s="336">
        <f>VLOOKUP(E349,金蝶!D:AC,26,0)</f>
        <v>0</v>
      </c>
      <c r="BJ349" s="281">
        <f>VLOOKUP(E349,金蝶!D:S,16,0)</f>
        <v>4566.8999999999996</v>
      </c>
      <c r="BK349" s="281">
        <f t="shared" si="129"/>
        <v>0</v>
      </c>
      <c r="BL349" s="281">
        <f>VLOOKUP(E349,金蝶!D:Z,23,0)</f>
        <v>4566.8999999999996</v>
      </c>
      <c r="BM349" s="281">
        <f t="shared" si="130"/>
        <v>0</v>
      </c>
      <c r="BN349" s="281">
        <f>VLOOKUP(E349,金蝶!D:Z,17,0)</f>
        <v>0</v>
      </c>
      <c r="BO349" s="339">
        <f t="shared" si="131"/>
        <v>0</v>
      </c>
      <c r="BP349" s="281">
        <f>VLOOKUP(E349,金蝶!D:Z,18,0)</f>
        <v>0</v>
      </c>
      <c r="BQ349" s="531">
        <f t="shared" si="132"/>
        <v>0</v>
      </c>
      <c r="BR349" s="281">
        <f>VLOOKUP(E349,金蝶!D:Z,19,0)</f>
        <v>0</v>
      </c>
      <c r="BS349" s="340">
        <f t="shared" si="133"/>
        <v>0</v>
      </c>
      <c r="BT349" s="281">
        <f>VLOOKUP(E349,金蝶!D:Z,20,0)</f>
        <v>0</v>
      </c>
      <c r="BU349" s="281">
        <f t="shared" si="134"/>
        <v>0</v>
      </c>
      <c r="BV349" s="281">
        <f>VLOOKUP(E349,金蝶!D:Z,21,0)</f>
        <v>0</v>
      </c>
      <c r="BW349" s="339">
        <f t="shared" si="135"/>
        <v>0</v>
      </c>
      <c r="BX349" s="768">
        <f>IFERROR(VLOOKUP(G349,无加班费!A:B,2,0),0)</f>
        <v>0</v>
      </c>
    </row>
    <row r="350" spans="1:76" hidden="1">
      <c r="A350" s="516" t="s">
        <v>842</v>
      </c>
      <c r="B350" s="285">
        <f t="shared" si="122"/>
        <v>0</v>
      </c>
      <c r="C350" s="286" t="str">
        <f>VLOOKUP(E350,员工信息4!C:D,2,0)</f>
        <v>李万江</v>
      </c>
      <c r="D350" s="102" t="str">
        <f t="shared" si="136"/>
        <v>一致</v>
      </c>
      <c r="E350" s="288" t="str">
        <f>INDEX(员工信息4!C:C,MATCH('12部门提供工资附表主表'!I350,员工信息4!F:F,0))</f>
        <v>9032</v>
      </c>
      <c r="F350" s="289" t="str">
        <f>IFERROR(VLOOKUP('12部门提供工资附表主表'!E350,员工信息4!C:G,5,0),"")</f>
        <v>接插件车间</v>
      </c>
      <c r="G350" s="152" t="s">
        <v>3504</v>
      </c>
      <c r="H350" s="288" t="s">
        <v>3505</v>
      </c>
      <c r="I350" s="500" t="str">
        <f t="shared" si="128"/>
        <v>李万江203</v>
      </c>
      <c r="J350" s="322" t="s">
        <v>757</v>
      </c>
      <c r="K350" s="301"/>
      <c r="L350" s="301"/>
      <c r="M350" s="302">
        <v>13.31</v>
      </c>
      <c r="N350" s="302"/>
      <c r="O350" s="302"/>
      <c r="P350" s="302">
        <v>123</v>
      </c>
      <c r="Q350" s="303">
        <f t="shared" si="118"/>
        <v>1637.13</v>
      </c>
      <c r="R350" s="302"/>
      <c r="S350" s="316">
        <f t="shared" si="137"/>
        <v>1637.13</v>
      </c>
      <c r="T350" s="301"/>
      <c r="U350" s="313">
        <f t="shared" si="123"/>
        <v>0</v>
      </c>
      <c r="V350" s="313"/>
      <c r="W350" s="301"/>
      <c r="X350" s="301"/>
      <c r="Y350" s="314">
        <f t="shared" si="121"/>
        <v>1637.13</v>
      </c>
      <c r="Z350" s="314"/>
      <c r="AA350" s="301"/>
      <c r="AB350" s="301"/>
      <c r="AC350" s="325">
        <f t="shared" si="124"/>
        <v>0</v>
      </c>
      <c r="AD350" s="302">
        <v>0</v>
      </c>
      <c r="AE350" s="302"/>
      <c r="AF350" s="302"/>
      <c r="AG350" s="302"/>
      <c r="AH350" s="302"/>
      <c r="AI350" s="302"/>
      <c r="AJ350" s="302"/>
      <c r="AK350" s="302"/>
      <c r="AL350" s="302"/>
      <c r="AM350" s="302">
        <v>0</v>
      </c>
      <c r="AN350" s="302"/>
      <c r="AO350" s="302"/>
      <c r="AP350" s="302"/>
      <c r="AQ350" s="302"/>
      <c r="AR350" s="302"/>
      <c r="AS350" s="299"/>
      <c r="AT350" s="299">
        <f t="shared" si="125"/>
        <v>0</v>
      </c>
      <c r="AU350" s="303">
        <f t="shared" si="126"/>
        <v>0</v>
      </c>
      <c r="AV350" s="329">
        <f t="shared" si="127"/>
        <v>1637.13</v>
      </c>
      <c r="AW350" s="297"/>
      <c r="AX350" s="297"/>
      <c r="AY350" s="301"/>
      <c r="AZ350" s="301"/>
      <c r="BA350" s="301"/>
      <c r="BB350" s="330"/>
      <c r="BC350" s="297"/>
      <c r="BD350" s="301"/>
      <c r="BE350" s="300">
        <f t="shared" si="120"/>
        <v>1637.13</v>
      </c>
      <c r="BF350" s="297">
        <f>VLOOKUP(E350,[6]工资发放表!$D$1:$X$65536,21,0)</f>
        <v>0</v>
      </c>
      <c r="BG350" s="337">
        <f t="shared" si="119"/>
        <v>1637.13</v>
      </c>
      <c r="BH350" s="300">
        <f>IFERROR(VLOOKUP('12部门提供工资附表主表'!E350,工时对!A:E,5,0),0)</f>
        <v>13.31</v>
      </c>
      <c r="BI350" s="336">
        <f>VLOOKUP(E350,金蝶!D:AC,26,0)</f>
        <v>0</v>
      </c>
      <c r="BJ350" s="281">
        <f>VLOOKUP(E350,金蝶!D:S,16,0)</f>
        <v>1637.13</v>
      </c>
      <c r="BK350" s="281">
        <f t="shared" si="129"/>
        <v>0</v>
      </c>
      <c r="BL350" s="281">
        <f>VLOOKUP(E350,金蝶!D:Z,23,0)</f>
        <v>1637.13</v>
      </c>
      <c r="BM350" s="281">
        <f t="shared" si="130"/>
        <v>0</v>
      </c>
      <c r="BN350" s="281">
        <f>VLOOKUP(E350,金蝶!D:Z,17,0)</f>
        <v>0</v>
      </c>
      <c r="BO350" s="339">
        <f t="shared" si="131"/>
        <v>0</v>
      </c>
      <c r="BP350" s="281">
        <f>VLOOKUP(E350,金蝶!D:Z,18,0)</f>
        <v>0</v>
      </c>
      <c r="BQ350" s="531">
        <f t="shared" si="132"/>
        <v>0</v>
      </c>
      <c r="BR350" s="281">
        <f>VLOOKUP(E350,金蝶!D:Z,19,0)</f>
        <v>0</v>
      </c>
      <c r="BS350" s="340">
        <f t="shared" si="133"/>
        <v>0</v>
      </c>
      <c r="BT350" s="281">
        <f>VLOOKUP(E350,金蝶!D:Z,20,0)</f>
        <v>0</v>
      </c>
      <c r="BU350" s="281">
        <f t="shared" si="134"/>
        <v>0</v>
      </c>
      <c r="BV350" s="281">
        <f>VLOOKUP(E350,金蝶!D:Z,21,0)</f>
        <v>0</v>
      </c>
      <c r="BW350" s="339">
        <f t="shared" si="135"/>
        <v>0</v>
      </c>
      <c r="BX350" s="768">
        <f>IFERROR(VLOOKUP(G350,无加班费!A:B,2,0),0)</f>
        <v>0</v>
      </c>
    </row>
    <row r="351" spans="1:76" hidden="1">
      <c r="A351" s="516" t="s">
        <v>1442</v>
      </c>
      <c r="B351" s="285">
        <f t="shared" si="122"/>
        <v>0</v>
      </c>
      <c r="C351" s="286" t="str">
        <f>VLOOKUP(E351,员工信息4!C:D,2,0)</f>
        <v>邱妮</v>
      </c>
      <c r="D351" s="102" t="str">
        <f t="shared" si="136"/>
        <v>一致</v>
      </c>
      <c r="E351" s="288" t="str">
        <f>INDEX(员工信息4!C:C,MATCH('12部门提供工资附表主表'!I351,员工信息4!F:F,0))</f>
        <v>9033</v>
      </c>
      <c r="F351" s="289" t="str">
        <f>IFERROR(VLOOKUP('12部门提供工资附表主表'!E351,员工信息4!C:G,5,0),"")</f>
        <v>接插件车间</v>
      </c>
      <c r="G351" s="152" t="s">
        <v>3509</v>
      </c>
      <c r="H351" s="288" t="s">
        <v>3510</v>
      </c>
      <c r="I351" s="500" t="str">
        <f t="shared" si="128"/>
        <v>邱妮242</v>
      </c>
      <c r="J351" s="322" t="s">
        <v>757</v>
      </c>
      <c r="K351" s="301"/>
      <c r="L351" s="301"/>
      <c r="M351" s="302">
        <v>10.31</v>
      </c>
      <c r="N351" s="302"/>
      <c r="O351" s="302"/>
      <c r="P351" s="302">
        <v>114</v>
      </c>
      <c r="Q351" s="303">
        <f t="shared" si="118"/>
        <v>1175.3400000000001</v>
      </c>
      <c r="R351" s="302"/>
      <c r="S351" s="316">
        <f t="shared" si="137"/>
        <v>1175.3400000000001</v>
      </c>
      <c r="T351" s="301"/>
      <c r="U351" s="313">
        <f t="shared" si="123"/>
        <v>0</v>
      </c>
      <c r="V351" s="313"/>
      <c r="W351" s="301"/>
      <c r="X351" s="301"/>
      <c r="Y351" s="314">
        <f t="shared" si="121"/>
        <v>1175.3400000000001</v>
      </c>
      <c r="Z351" s="314"/>
      <c r="AA351" s="301"/>
      <c r="AB351" s="301"/>
      <c r="AC351" s="325">
        <f t="shared" si="124"/>
        <v>0</v>
      </c>
      <c r="AD351" s="302">
        <v>0</v>
      </c>
      <c r="AE351" s="302"/>
      <c r="AF351" s="302"/>
      <c r="AG351" s="302"/>
      <c r="AH351" s="302"/>
      <c r="AI351" s="302"/>
      <c r="AJ351" s="302"/>
      <c r="AK351" s="302"/>
      <c r="AL351" s="302"/>
      <c r="AM351" s="302">
        <v>0</v>
      </c>
      <c r="AN351" s="302"/>
      <c r="AO351" s="302"/>
      <c r="AP351" s="302"/>
      <c r="AQ351" s="302"/>
      <c r="AR351" s="302"/>
      <c r="AS351" s="299"/>
      <c r="AT351" s="299">
        <f t="shared" si="125"/>
        <v>0</v>
      </c>
      <c r="AU351" s="303">
        <f t="shared" si="126"/>
        <v>0</v>
      </c>
      <c r="AV351" s="329">
        <f t="shared" si="127"/>
        <v>1175.3400000000001</v>
      </c>
      <c r="AW351" s="297"/>
      <c r="AX351" s="297"/>
      <c r="AY351" s="301"/>
      <c r="AZ351" s="301"/>
      <c r="BA351" s="301"/>
      <c r="BB351" s="330"/>
      <c r="BC351" s="297"/>
      <c r="BD351" s="301"/>
      <c r="BE351" s="300">
        <f t="shared" si="120"/>
        <v>1175.3400000000001</v>
      </c>
      <c r="BF351" s="297">
        <f>VLOOKUP(E351,[6]工资发放表!$D$1:$X$65536,21,0)</f>
        <v>0</v>
      </c>
      <c r="BG351" s="337">
        <f t="shared" si="119"/>
        <v>1175.3400000000001</v>
      </c>
      <c r="BH351" s="300">
        <f>IFERROR(VLOOKUP('12部门提供工资附表主表'!E351,工时对!A:E,5,0),0)</f>
        <v>10.31</v>
      </c>
      <c r="BI351" s="336">
        <f>VLOOKUP(E351,金蝶!D:AC,26,0)</f>
        <v>0</v>
      </c>
      <c r="BJ351" s="281">
        <f>VLOOKUP(E351,金蝶!D:S,16,0)</f>
        <v>1175.3399999999999</v>
      </c>
      <c r="BK351" s="281">
        <f t="shared" si="129"/>
        <v>0</v>
      </c>
      <c r="BL351" s="281">
        <f>VLOOKUP(E351,金蝶!D:Z,23,0)</f>
        <v>1175.3399999999999</v>
      </c>
      <c r="BM351" s="281">
        <f t="shared" si="130"/>
        <v>0</v>
      </c>
      <c r="BN351" s="281">
        <f>VLOOKUP(E351,金蝶!D:Z,17,0)</f>
        <v>0</v>
      </c>
      <c r="BO351" s="339">
        <f t="shared" si="131"/>
        <v>0</v>
      </c>
      <c r="BP351" s="281">
        <f>VLOOKUP(E351,金蝶!D:Z,18,0)</f>
        <v>0</v>
      </c>
      <c r="BQ351" s="531">
        <f t="shared" si="132"/>
        <v>0</v>
      </c>
      <c r="BR351" s="281">
        <f>VLOOKUP(E351,金蝶!D:Z,19,0)</f>
        <v>0</v>
      </c>
      <c r="BS351" s="340">
        <f t="shared" si="133"/>
        <v>0</v>
      </c>
      <c r="BT351" s="281">
        <f>VLOOKUP(E351,金蝶!D:Z,20,0)</f>
        <v>0</v>
      </c>
      <c r="BU351" s="281">
        <f t="shared" si="134"/>
        <v>0</v>
      </c>
      <c r="BV351" s="281">
        <f>VLOOKUP(E351,金蝶!D:Z,21,0)</f>
        <v>0</v>
      </c>
      <c r="BW351" s="339">
        <f t="shared" si="135"/>
        <v>0</v>
      </c>
      <c r="BX351" s="768">
        <f>IFERROR(VLOOKUP(G351,无加班费!A:B,2,0),0)</f>
        <v>0</v>
      </c>
    </row>
    <row r="352" spans="1:76" hidden="1">
      <c r="A352" s="516" t="s">
        <v>2691</v>
      </c>
      <c r="B352" s="285">
        <f t="shared" si="122"/>
        <v>0</v>
      </c>
      <c r="C352" s="286" t="str">
        <f>VLOOKUP(E352,员工信息4!C:D,2,0)</f>
        <v>曹强</v>
      </c>
      <c r="D352" s="102" t="str">
        <f t="shared" si="136"/>
        <v>一致</v>
      </c>
      <c r="E352" s="288" t="str">
        <f>INDEX(员工信息4!C:C,MATCH('12部门提供工资附表主表'!I352,员工信息4!F:F,0))</f>
        <v>9034</v>
      </c>
      <c r="F352" s="289" t="str">
        <f>IFERROR(VLOOKUP('12部门提供工资附表主表'!E352,员工信息4!C:G,5,0),"")</f>
        <v>接插件车间</v>
      </c>
      <c r="G352" s="152" t="s">
        <v>3514</v>
      </c>
      <c r="H352" s="288" t="s">
        <v>3515</v>
      </c>
      <c r="I352" s="500" t="str">
        <f t="shared" si="128"/>
        <v>曹强264</v>
      </c>
      <c r="J352" s="322" t="s">
        <v>757</v>
      </c>
      <c r="K352" s="301"/>
      <c r="L352" s="301"/>
      <c r="M352" s="302">
        <v>11.25</v>
      </c>
      <c r="N352" s="302"/>
      <c r="O352" s="302"/>
      <c r="P352" s="302">
        <v>130.05066666666701</v>
      </c>
      <c r="Q352" s="303">
        <f t="shared" si="118"/>
        <v>1463.0700000000038</v>
      </c>
      <c r="R352" s="302"/>
      <c r="S352" s="316">
        <f t="shared" si="137"/>
        <v>1463.0700000000038</v>
      </c>
      <c r="T352" s="301"/>
      <c r="U352" s="313">
        <f t="shared" si="123"/>
        <v>0</v>
      </c>
      <c r="V352" s="313"/>
      <c r="W352" s="301"/>
      <c r="X352" s="301"/>
      <c r="Y352" s="314">
        <f t="shared" si="121"/>
        <v>1463.0700000000038</v>
      </c>
      <c r="Z352" s="314"/>
      <c r="AA352" s="301"/>
      <c r="AB352" s="301"/>
      <c r="AC352" s="325">
        <f t="shared" si="124"/>
        <v>0</v>
      </c>
      <c r="AD352" s="302">
        <v>0</v>
      </c>
      <c r="AE352" s="302"/>
      <c r="AF352" s="302"/>
      <c r="AG352" s="302"/>
      <c r="AH352" s="302"/>
      <c r="AI352" s="302"/>
      <c r="AJ352" s="302"/>
      <c r="AK352" s="302"/>
      <c r="AL352" s="302"/>
      <c r="AM352" s="302">
        <v>0</v>
      </c>
      <c r="AN352" s="302"/>
      <c r="AO352" s="302"/>
      <c r="AP352" s="302"/>
      <c r="AQ352" s="302"/>
      <c r="AR352" s="302"/>
      <c r="AS352" s="299"/>
      <c r="AT352" s="299">
        <f t="shared" si="125"/>
        <v>0</v>
      </c>
      <c r="AU352" s="303">
        <f t="shared" si="126"/>
        <v>0</v>
      </c>
      <c r="AV352" s="329">
        <f t="shared" si="127"/>
        <v>1463.0700000000038</v>
      </c>
      <c r="AW352" s="297"/>
      <c r="AX352" s="297"/>
      <c r="AY352" s="301"/>
      <c r="AZ352" s="301"/>
      <c r="BA352" s="301"/>
      <c r="BB352" s="330"/>
      <c r="BC352" s="297"/>
      <c r="BD352" s="301"/>
      <c r="BE352" s="300">
        <f t="shared" si="120"/>
        <v>1463.0700000000038</v>
      </c>
      <c r="BF352" s="297">
        <f>VLOOKUP(E352,[6]工资发放表!$D$1:$X$65536,21,0)</f>
        <v>0</v>
      </c>
      <c r="BG352" s="337">
        <f t="shared" si="119"/>
        <v>1463.0700000000038</v>
      </c>
      <c r="BH352" s="300">
        <f>IFERROR(VLOOKUP('12部门提供工资附表主表'!E352,工时对!A:E,5,0),0)</f>
        <v>11.25</v>
      </c>
      <c r="BI352" s="336">
        <f>VLOOKUP(E352,金蝶!D:AC,26,0)</f>
        <v>3.865352482534945E-12</v>
      </c>
      <c r="BJ352" s="281">
        <f>VLOOKUP(E352,金蝶!D:S,16,0)</f>
        <v>1463.07</v>
      </c>
      <c r="BK352" s="281">
        <f t="shared" si="129"/>
        <v>3.865352482534945E-12</v>
      </c>
      <c r="BL352" s="281">
        <f>VLOOKUP(E352,金蝶!D:Z,23,0)</f>
        <v>1463.07</v>
      </c>
      <c r="BM352" s="281">
        <f t="shared" si="130"/>
        <v>3.865352482534945E-12</v>
      </c>
      <c r="BN352" s="281">
        <f>VLOOKUP(E352,金蝶!D:Z,17,0)</f>
        <v>0</v>
      </c>
      <c r="BO352" s="339">
        <f t="shared" si="131"/>
        <v>0</v>
      </c>
      <c r="BP352" s="281">
        <f>VLOOKUP(E352,金蝶!D:Z,18,0)</f>
        <v>0</v>
      </c>
      <c r="BQ352" s="531">
        <f t="shared" si="132"/>
        <v>0</v>
      </c>
      <c r="BR352" s="281">
        <f>VLOOKUP(E352,金蝶!D:Z,19,0)</f>
        <v>0</v>
      </c>
      <c r="BS352" s="340">
        <f t="shared" si="133"/>
        <v>0</v>
      </c>
      <c r="BT352" s="281">
        <f>VLOOKUP(E352,金蝶!D:Z,20,0)</f>
        <v>0</v>
      </c>
      <c r="BU352" s="281">
        <f t="shared" si="134"/>
        <v>0</v>
      </c>
      <c r="BV352" s="281">
        <f>VLOOKUP(E352,金蝶!D:Z,21,0)</f>
        <v>0</v>
      </c>
      <c r="BW352" s="339">
        <f t="shared" si="135"/>
        <v>0</v>
      </c>
      <c r="BX352" s="768">
        <f>IFERROR(VLOOKUP(G352,无加班费!A:B,2,0),0)</f>
        <v>0</v>
      </c>
    </row>
    <row r="353" spans="1:76" hidden="1">
      <c r="A353" s="516" t="s">
        <v>439</v>
      </c>
      <c r="B353" s="285">
        <f t="shared" si="122"/>
        <v>0</v>
      </c>
      <c r="C353" s="286" t="str">
        <f>VLOOKUP(E353,员工信息4!C:D,2,0)</f>
        <v>胡洁强</v>
      </c>
      <c r="D353" s="102" t="str">
        <f t="shared" si="136"/>
        <v>一致</v>
      </c>
      <c r="E353" s="288" t="str">
        <f>INDEX(员工信息4!C:C,MATCH('12部门提供工资附表主表'!I353,员工信息4!F:F,0))</f>
        <v>9036</v>
      </c>
      <c r="F353" s="289" t="str">
        <f>IFERROR(VLOOKUP('12部门提供工资附表主表'!E353,员工信息4!C:G,5,0),"")</f>
        <v>接插件车间</v>
      </c>
      <c r="G353" s="152" t="s">
        <v>3524</v>
      </c>
      <c r="H353" s="288" t="s">
        <v>3525</v>
      </c>
      <c r="I353" s="500" t="str">
        <f t="shared" si="128"/>
        <v>胡洁强290</v>
      </c>
      <c r="J353" s="322" t="s">
        <v>757</v>
      </c>
      <c r="K353" s="301"/>
      <c r="L353" s="301"/>
      <c r="M353" s="302">
        <v>8.75</v>
      </c>
      <c r="N353" s="302"/>
      <c r="O353" s="302"/>
      <c r="P353" s="302">
        <v>136.05714285714299</v>
      </c>
      <c r="Q353" s="303">
        <f t="shared" si="118"/>
        <v>1190.5000000000011</v>
      </c>
      <c r="R353" s="302"/>
      <c r="S353" s="316">
        <f t="shared" si="137"/>
        <v>1190.5000000000011</v>
      </c>
      <c r="T353" s="301"/>
      <c r="U353" s="313">
        <f t="shared" si="123"/>
        <v>0</v>
      </c>
      <c r="V353" s="313"/>
      <c r="W353" s="301"/>
      <c r="X353" s="301"/>
      <c r="Y353" s="314">
        <f t="shared" si="121"/>
        <v>1190.5000000000011</v>
      </c>
      <c r="Z353" s="314"/>
      <c r="AA353" s="301"/>
      <c r="AB353" s="301"/>
      <c r="AC353" s="325">
        <f t="shared" si="124"/>
        <v>0</v>
      </c>
      <c r="AD353" s="302">
        <v>0</v>
      </c>
      <c r="AE353" s="302"/>
      <c r="AF353" s="302"/>
      <c r="AG353" s="302"/>
      <c r="AH353" s="302"/>
      <c r="AI353" s="302"/>
      <c r="AJ353" s="302"/>
      <c r="AK353" s="302"/>
      <c r="AL353" s="302"/>
      <c r="AM353" s="302">
        <v>0</v>
      </c>
      <c r="AN353" s="302"/>
      <c r="AO353" s="302"/>
      <c r="AP353" s="302"/>
      <c r="AQ353" s="302"/>
      <c r="AR353" s="302"/>
      <c r="AS353" s="299"/>
      <c r="AT353" s="299">
        <f t="shared" si="125"/>
        <v>0</v>
      </c>
      <c r="AU353" s="303">
        <f t="shared" si="126"/>
        <v>0</v>
      </c>
      <c r="AV353" s="329">
        <f t="shared" si="127"/>
        <v>1190.5000000000011</v>
      </c>
      <c r="AW353" s="297"/>
      <c r="AX353" s="297"/>
      <c r="AY353" s="301"/>
      <c r="AZ353" s="301"/>
      <c r="BA353" s="301"/>
      <c r="BB353" s="330"/>
      <c r="BC353" s="297"/>
      <c r="BD353" s="301"/>
      <c r="BE353" s="300">
        <f t="shared" si="120"/>
        <v>1190.5000000000011</v>
      </c>
      <c r="BF353" s="297">
        <f>VLOOKUP(E353,[6]工资发放表!$D$1:$X$65536,21,0)</f>
        <v>0</v>
      </c>
      <c r="BG353" s="337">
        <f t="shared" si="119"/>
        <v>1190.5000000000011</v>
      </c>
      <c r="BH353" s="300">
        <f>IFERROR(VLOOKUP('12部门提供工资附表主表'!E353,工时对!A:E,5,0),0)</f>
        <v>8.75</v>
      </c>
      <c r="BI353" s="336">
        <f>VLOOKUP(E353,金蝶!D:AC,26,0)</f>
        <v>0</v>
      </c>
      <c r="BJ353" s="281">
        <f>VLOOKUP(E353,金蝶!D:S,16,0)</f>
        <v>1190.5</v>
      </c>
      <c r="BK353" s="281">
        <f t="shared" si="129"/>
        <v>0</v>
      </c>
      <c r="BL353" s="281">
        <f>VLOOKUP(E353,金蝶!D:Z,23,0)</f>
        <v>1190.5</v>
      </c>
      <c r="BM353" s="281">
        <f t="shared" si="130"/>
        <v>0</v>
      </c>
      <c r="BN353" s="281">
        <f>VLOOKUP(E353,金蝶!D:Z,17,0)</f>
        <v>0</v>
      </c>
      <c r="BO353" s="339">
        <f t="shared" si="131"/>
        <v>0</v>
      </c>
      <c r="BP353" s="281">
        <f>VLOOKUP(E353,金蝶!D:Z,18,0)</f>
        <v>0</v>
      </c>
      <c r="BQ353" s="531">
        <f t="shared" si="132"/>
        <v>0</v>
      </c>
      <c r="BR353" s="281">
        <f>VLOOKUP(E353,金蝶!D:Z,19,0)</f>
        <v>0</v>
      </c>
      <c r="BS353" s="340">
        <f t="shared" si="133"/>
        <v>0</v>
      </c>
      <c r="BT353" s="281">
        <f>VLOOKUP(E353,金蝶!D:Z,20,0)</f>
        <v>0</v>
      </c>
      <c r="BU353" s="281">
        <f t="shared" si="134"/>
        <v>0</v>
      </c>
      <c r="BV353" s="281">
        <f>VLOOKUP(E353,金蝶!D:Z,21,0)</f>
        <v>0</v>
      </c>
      <c r="BW353" s="339">
        <f t="shared" si="135"/>
        <v>0</v>
      </c>
      <c r="BX353" s="768">
        <f>IFERROR(VLOOKUP(G353,无加班费!A:B,2,0),0)</f>
        <v>0</v>
      </c>
    </row>
    <row r="354" spans="1:76" hidden="1">
      <c r="A354" s="516" t="s">
        <v>242</v>
      </c>
      <c r="B354" s="285">
        <f t="shared" si="122"/>
        <v>0</v>
      </c>
      <c r="C354" s="286" t="str">
        <f>VLOOKUP(E354,员工信息4!C:D,2,0)</f>
        <v>李小军</v>
      </c>
      <c r="D354" s="102" t="str">
        <f t="shared" si="136"/>
        <v>一致</v>
      </c>
      <c r="E354" s="288" t="str">
        <f>INDEX(员工信息4!C:C,MATCH('12部门提供工资附表主表'!I354,员工信息4!F:F,0))</f>
        <v>9037</v>
      </c>
      <c r="F354" s="289" t="str">
        <f>IFERROR(VLOOKUP('12部门提供工资附表主表'!E354,员工信息4!C:G,5,0),"")</f>
        <v>接插件车间</v>
      </c>
      <c r="G354" s="152" t="s">
        <v>3529</v>
      </c>
      <c r="H354" s="288" t="s">
        <v>3530</v>
      </c>
      <c r="I354" s="500" t="str">
        <f t="shared" si="128"/>
        <v>李小军327</v>
      </c>
      <c r="J354" s="322" t="s">
        <v>757</v>
      </c>
      <c r="K354" s="301"/>
      <c r="L354" s="301"/>
      <c r="M354" s="302">
        <v>5</v>
      </c>
      <c r="N354" s="302"/>
      <c r="O354" s="302"/>
      <c r="P354" s="302">
        <v>114</v>
      </c>
      <c r="Q354" s="303">
        <f t="shared" si="118"/>
        <v>570</v>
      </c>
      <c r="R354" s="302"/>
      <c r="S354" s="316">
        <f t="shared" si="137"/>
        <v>570</v>
      </c>
      <c r="T354" s="301"/>
      <c r="U354" s="313">
        <f t="shared" si="123"/>
        <v>0</v>
      </c>
      <c r="V354" s="313"/>
      <c r="W354" s="301"/>
      <c r="X354" s="301"/>
      <c r="Y354" s="314">
        <f t="shared" si="121"/>
        <v>570</v>
      </c>
      <c r="Z354" s="314"/>
      <c r="AA354" s="301"/>
      <c r="AB354" s="301"/>
      <c r="AC354" s="325">
        <f t="shared" si="124"/>
        <v>0</v>
      </c>
      <c r="AD354" s="302">
        <v>0</v>
      </c>
      <c r="AE354" s="302"/>
      <c r="AF354" s="302"/>
      <c r="AG354" s="302"/>
      <c r="AH354" s="302"/>
      <c r="AI354" s="302"/>
      <c r="AJ354" s="302"/>
      <c r="AK354" s="302"/>
      <c r="AL354" s="302"/>
      <c r="AM354" s="302">
        <v>0</v>
      </c>
      <c r="AN354" s="302"/>
      <c r="AO354" s="302"/>
      <c r="AP354" s="302"/>
      <c r="AQ354" s="302"/>
      <c r="AR354" s="302"/>
      <c r="AS354" s="299"/>
      <c r="AT354" s="299">
        <f t="shared" si="125"/>
        <v>0</v>
      </c>
      <c r="AU354" s="303">
        <f t="shared" si="126"/>
        <v>0</v>
      </c>
      <c r="AV354" s="329">
        <f t="shared" si="127"/>
        <v>570</v>
      </c>
      <c r="AW354" s="297"/>
      <c r="AX354" s="297"/>
      <c r="AY354" s="301"/>
      <c r="AZ354" s="301"/>
      <c r="BA354" s="301"/>
      <c r="BB354" s="330"/>
      <c r="BC354" s="297"/>
      <c r="BD354" s="301"/>
      <c r="BE354" s="300">
        <f t="shared" si="120"/>
        <v>570</v>
      </c>
      <c r="BF354" s="297">
        <f>VLOOKUP(E354,[6]工资发放表!$D$1:$X$65536,21,0)</f>
        <v>0</v>
      </c>
      <c r="BG354" s="337">
        <f t="shared" si="119"/>
        <v>570</v>
      </c>
      <c r="BH354" s="300">
        <f>IFERROR(VLOOKUP('12部门提供工资附表主表'!E354,工时对!A:E,5,0),0)</f>
        <v>5</v>
      </c>
      <c r="BI354" s="336">
        <f>VLOOKUP(E354,金蝶!D:AC,26,0)</f>
        <v>0</v>
      </c>
      <c r="BJ354" s="281">
        <f>VLOOKUP(E354,金蝶!D:S,16,0)</f>
        <v>570</v>
      </c>
      <c r="BK354" s="281">
        <f t="shared" si="129"/>
        <v>0</v>
      </c>
      <c r="BL354" s="281">
        <f>VLOOKUP(E354,金蝶!D:Z,23,0)</f>
        <v>570</v>
      </c>
      <c r="BM354" s="281">
        <f t="shared" si="130"/>
        <v>0</v>
      </c>
      <c r="BN354" s="281">
        <f>VLOOKUP(E354,金蝶!D:Z,17,0)</f>
        <v>0</v>
      </c>
      <c r="BO354" s="339">
        <f t="shared" si="131"/>
        <v>0</v>
      </c>
      <c r="BP354" s="281">
        <f>VLOOKUP(E354,金蝶!D:Z,18,0)</f>
        <v>0</v>
      </c>
      <c r="BQ354" s="531">
        <f t="shared" si="132"/>
        <v>0</v>
      </c>
      <c r="BR354" s="281">
        <f>VLOOKUP(E354,金蝶!D:Z,19,0)</f>
        <v>0</v>
      </c>
      <c r="BS354" s="340">
        <f t="shared" si="133"/>
        <v>0</v>
      </c>
      <c r="BT354" s="281">
        <f>VLOOKUP(E354,金蝶!D:Z,20,0)</f>
        <v>0</v>
      </c>
      <c r="BU354" s="281">
        <f t="shared" si="134"/>
        <v>0</v>
      </c>
      <c r="BV354" s="281">
        <f>VLOOKUP(E354,金蝶!D:Z,21,0)</f>
        <v>0</v>
      </c>
      <c r="BW354" s="339">
        <f t="shared" si="135"/>
        <v>0</v>
      </c>
      <c r="BX354" s="768">
        <f>IFERROR(VLOOKUP(G354,无加班费!A:B,2,0),0)</f>
        <v>0</v>
      </c>
    </row>
    <row r="355" spans="1:76" hidden="1">
      <c r="A355" s="516" t="s">
        <v>2747</v>
      </c>
      <c r="B355" s="285">
        <f t="shared" si="122"/>
        <v>0</v>
      </c>
      <c r="C355" s="286" t="str">
        <f>VLOOKUP(E355,员工信息4!C:D,2,0)</f>
        <v>唐美艳</v>
      </c>
      <c r="D355" s="102" t="str">
        <f t="shared" si="136"/>
        <v>一致</v>
      </c>
      <c r="E355" s="288" t="str">
        <f>INDEX(员工信息4!C:C,MATCH('12部门提供工资附表主表'!I355,员工信息4!F:F,0))</f>
        <v>9038</v>
      </c>
      <c r="F355" s="289" t="str">
        <f>IFERROR(VLOOKUP('12部门提供工资附表主表'!E355,员工信息4!C:G,5,0),"")</f>
        <v>接插件车间</v>
      </c>
      <c r="G355" s="152" t="s">
        <v>3534</v>
      </c>
      <c r="H355" s="288" t="s">
        <v>3535</v>
      </c>
      <c r="I355" s="500" t="str">
        <f t="shared" si="128"/>
        <v>唐美艳336</v>
      </c>
      <c r="J355" s="322" t="s">
        <v>757</v>
      </c>
      <c r="K355" s="301"/>
      <c r="L355" s="301"/>
      <c r="M355" s="302">
        <v>5.75</v>
      </c>
      <c r="N355" s="302"/>
      <c r="O355" s="302"/>
      <c r="P355" s="302">
        <v>114</v>
      </c>
      <c r="Q355" s="303">
        <f t="shared" ref="Q355:Q418" si="138">IF(O355&gt;0,O355,M355*P355)</f>
        <v>655.5</v>
      </c>
      <c r="R355" s="302"/>
      <c r="S355" s="316">
        <f t="shared" si="137"/>
        <v>655.5</v>
      </c>
      <c r="T355" s="301"/>
      <c r="U355" s="313">
        <f t="shared" si="123"/>
        <v>0</v>
      </c>
      <c r="V355" s="313"/>
      <c r="W355" s="301"/>
      <c r="X355" s="301"/>
      <c r="Y355" s="314">
        <f t="shared" si="121"/>
        <v>655.5</v>
      </c>
      <c r="Z355" s="314"/>
      <c r="AA355" s="301"/>
      <c r="AB355" s="301"/>
      <c r="AC355" s="325">
        <f t="shared" si="124"/>
        <v>0</v>
      </c>
      <c r="AD355" s="302">
        <v>0</v>
      </c>
      <c r="AE355" s="302"/>
      <c r="AF355" s="302"/>
      <c r="AG355" s="302"/>
      <c r="AH355" s="302"/>
      <c r="AI355" s="302"/>
      <c r="AJ355" s="302"/>
      <c r="AK355" s="302"/>
      <c r="AL355" s="302"/>
      <c r="AM355" s="302">
        <v>0</v>
      </c>
      <c r="AN355" s="302"/>
      <c r="AO355" s="302"/>
      <c r="AP355" s="302"/>
      <c r="AQ355" s="302"/>
      <c r="AR355" s="302"/>
      <c r="AS355" s="299"/>
      <c r="AT355" s="299">
        <f t="shared" si="125"/>
        <v>0</v>
      </c>
      <c r="AU355" s="303">
        <f t="shared" si="126"/>
        <v>0</v>
      </c>
      <c r="AV355" s="329">
        <f t="shared" si="127"/>
        <v>655.5</v>
      </c>
      <c r="AW355" s="297"/>
      <c r="AX355" s="297"/>
      <c r="AY355" s="301"/>
      <c r="AZ355" s="301"/>
      <c r="BA355" s="301"/>
      <c r="BB355" s="330"/>
      <c r="BC355" s="297"/>
      <c r="BD355" s="301"/>
      <c r="BE355" s="300">
        <f t="shared" si="120"/>
        <v>655.5</v>
      </c>
      <c r="BF355" s="297">
        <f>VLOOKUP(E355,[6]工资发放表!$D$1:$X$65536,21,0)</f>
        <v>0</v>
      </c>
      <c r="BG355" s="337">
        <f t="shared" ref="BG355:BG417" si="139">BE355-BF355+AW355-BC355</f>
        <v>655.5</v>
      </c>
      <c r="BH355" s="300">
        <f>IFERROR(VLOOKUP('12部门提供工资附表主表'!E355,工时对!A:E,5,0),0)</f>
        <v>5.75</v>
      </c>
      <c r="BI355" s="336">
        <f>VLOOKUP(E355,金蝶!D:AC,26,0)</f>
        <v>0</v>
      </c>
      <c r="BJ355" s="281">
        <f>VLOOKUP(E355,金蝶!D:S,16,0)</f>
        <v>655.5</v>
      </c>
      <c r="BK355" s="281">
        <f t="shared" si="129"/>
        <v>0</v>
      </c>
      <c r="BL355" s="281">
        <f>VLOOKUP(E355,金蝶!D:Z,23,0)</f>
        <v>655.5</v>
      </c>
      <c r="BM355" s="281">
        <f t="shared" si="130"/>
        <v>0</v>
      </c>
      <c r="BN355" s="281">
        <f>VLOOKUP(E355,金蝶!D:Z,17,0)</f>
        <v>0</v>
      </c>
      <c r="BO355" s="339">
        <f t="shared" si="131"/>
        <v>0</v>
      </c>
      <c r="BP355" s="281">
        <f>VLOOKUP(E355,金蝶!D:Z,18,0)</f>
        <v>0</v>
      </c>
      <c r="BQ355" s="531">
        <f t="shared" si="132"/>
        <v>0</v>
      </c>
      <c r="BR355" s="281">
        <f>VLOOKUP(E355,金蝶!D:Z,19,0)</f>
        <v>0</v>
      </c>
      <c r="BS355" s="340">
        <f t="shared" si="133"/>
        <v>0</v>
      </c>
      <c r="BT355" s="281">
        <f>VLOOKUP(E355,金蝶!D:Z,20,0)</f>
        <v>0</v>
      </c>
      <c r="BU355" s="281">
        <f t="shared" si="134"/>
        <v>0</v>
      </c>
      <c r="BV355" s="281">
        <f>VLOOKUP(E355,金蝶!D:Z,21,0)</f>
        <v>0</v>
      </c>
      <c r="BW355" s="339">
        <f t="shared" si="135"/>
        <v>0</v>
      </c>
      <c r="BX355" s="768">
        <f>IFERROR(VLOOKUP(G355,无加班费!A:B,2,0),0)</f>
        <v>0</v>
      </c>
    </row>
    <row r="356" spans="1:76" hidden="1">
      <c r="A356" s="516" t="s">
        <v>379</v>
      </c>
      <c r="B356" s="285">
        <f t="shared" si="122"/>
        <v>0</v>
      </c>
      <c r="C356" s="286" t="str">
        <f>VLOOKUP(E356,员工信息4!C:D,2,0)</f>
        <v>朱家宝</v>
      </c>
      <c r="D356" s="102" t="str">
        <f t="shared" ref="D356:D417" si="140">IF(C356=G356,"一致","不一致")</f>
        <v>一致</v>
      </c>
      <c r="E356" s="288" t="str">
        <f>INDEX(员工信息4!C:C,MATCH('12部门提供工资附表主表'!I356,员工信息4!F:F,0))</f>
        <v>9039</v>
      </c>
      <c r="F356" s="289" t="str">
        <f>IFERROR(VLOOKUP('12部门提供工资附表主表'!E356,员工信息4!C:G,5,0),"")</f>
        <v>接插件车间</v>
      </c>
      <c r="G356" s="152" t="s">
        <v>3539</v>
      </c>
      <c r="H356" s="288" t="s">
        <v>3540</v>
      </c>
      <c r="I356" s="500" t="str">
        <f t="shared" si="128"/>
        <v>朱家宝376</v>
      </c>
      <c r="J356" s="322" t="s">
        <v>757</v>
      </c>
      <c r="K356" s="301"/>
      <c r="L356" s="301"/>
      <c r="M356" s="302">
        <v>2.44</v>
      </c>
      <c r="N356" s="302"/>
      <c r="O356" s="302"/>
      <c r="P356" s="302">
        <v>120</v>
      </c>
      <c r="Q356" s="303">
        <f t="shared" si="138"/>
        <v>292.8</v>
      </c>
      <c r="R356" s="302"/>
      <c r="S356" s="316">
        <f t="shared" si="137"/>
        <v>292.8</v>
      </c>
      <c r="T356" s="301"/>
      <c r="U356" s="313">
        <f t="shared" si="123"/>
        <v>0</v>
      </c>
      <c r="V356" s="313"/>
      <c r="W356" s="301"/>
      <c r="X356" s="301"/>
      <c r="Y356" s="314">
        <f t="shared" si="121"/>
        <v>292.8</v>
      </c>
      <c r="Z356" s="314"/>
      <c r="AA356" s="301"/>
      <c r="AB356" s="301"/>
      <c r="AC356" s="325">
        <f t="shared" si="124"/>
        <v>0</v>
      </c>
      <c r="AD356" s="302">
        <v>0</v>
      </c>
      <c r="AE356" s="302"/>
      <c r="AF356" s="302"/>
      <c r="AG356" s="302"/>
      <c r="AH356" s="302"/>
      <c r="AI356" s="302"/>
      <c r="AJ356" s="302"/>
      <c r="AK356" s="302"/>
      <c r="AL356" s="302"/>
      <c r="AM356" s="302">
        <v>0</v>
      </c>
      <c r="AN356" s="302"/>
      <c r="AO356" s="302"/>
      <c r="AP356" s="302"/>
      <c r="AQ356" s="302"/>
      <c r="AR356" s="302"/>
      <c r="AS356" s="299"/>
      <c r="AT356" s="299">
        <f t="shared" si="125"/>
        <v>0</v>
      </c>
      <c r="AU356" s="303">
        <f t="shared" si="126"/>
        <v>0</v>
      </c>
      <c r="AV356" s="329">
        <f t="shared" si="127"/>
        <v>292.8</v>
      </c>
      <c r="AW356" s="297"/>
      <c r="AX356" s="297"/>
      <c r="AY356" s="301"/>
      <c r="AZ356" s="301"/>
      <c r="BA356" s="301"/>
      <c r="BB356" s="330"/>
      <c r="BC356" s="297"/>
      <c r="BD356" s="301"/>
      <c r="BE356" s="300">
        <f t="shared" si="120"/>
        <v>292.8</v>
      </c>
      <c r="BF356" s="297">
        <f>VLOOKUP(E356,[6]工资发放表!$D$1:$X$65536,21,0)</f>
        <v>0</v>
      </c>
      <c r="BG356" s="337">
        <f t="shared" si="139"/>
        <v>292.8</v>
      </c>
      <c r="BH356" s="300">
        <f>IFERROR(VLOOKUP('12部门提供工资附表主表'!E356,工时对!A:E,5,0),0)</f>
        <v>2.44</v>
      </c>
      <c r="BI356" s="336">
        <f>VLOOKUP(E356,金蝶!D:AC,26,0)</f>
        <v>0</v>
      </c>
      <c r="BJ356" s="281">
        <f>VLOOKUP(E356,金蝶!D:S,16,0)</f>
        <v>292.8</v>
      </c>
      <c r="BK356" s="281">
        <f t="shared" si="129"/>
        <v>0</v>
      </c>
      <c r="BL356" s="281">
        <f>VLOOKUP(E356,金蝶!D:Z,23,0)</f>
        <v>292.8</v>
      </c>
      <c r="BM356" s="281">
        <f t="shared" si="130"/>
        <v>0</v>
      </c>
      <c r="BN356" s="281">
        <f>VLOOKUP(E356,金蝶!D:Z,17,0)</f>
        <v>0</v>
      </c>
      <c r="BO356" s="339">
        <f t="shared" si="131"/>
        <v>0</v>
      </c>
      <c r="BP356" s="281">
        <f>VLOOKUP(E356,金蝶!D:Z,18,0)</f>
        <v>0</v>
      </c>
      <c r="BQ356" s="531">
        <f t="shared" si="132"/>
        <v>0</v>
      </c>
      <c r="BR356" s="281">
        <f>VLOOKUP(E356,金蝶!D:Z,19,0)</f>
        <v>0</v>
      </c>
      <c r="BS356" s="340">
        <f t="shared" si="133"/>
        <v>0</v>
      </c>
      <c r="BT356" s="281">
        <f>VLOOKUP(E356,金蝶!D:Z,20,0)</f>
        <v>0</v>
      </c>
      <c r="BU356" s="281">
        <f t="shared" si="134"/>
        <v>0</v>
      </c>
      <c r="BV356" s="281">
        <f>VLOOKUP(E356,金蝶!D:Z,21,0)</f>
        <v>0</v>
      </c>
      <c r="BW356" s="339">
        <f t="shared" si="135"/>
        <v>0</v>
      </c>
      <c r="BX356" s="768">
        <f>IFERROR(VLOOKUP(G356,无加班费!A:B,2,0),0)</f>
        <v>0</v>
      </c>
    </row>
    <row r="357" spans="1:76" hidden="1">
      <c r="A357" s="516" t="s">
        <v>1702</v>
      </c>
      <c r="B357" s="285">
        <f t="shared" si="122"/>
        <v>0</v>
      </c>
      <c r="C357" s="286" t="str">
        <f>VLOOKUP(E357,员工信息4!C:D,2,0)</f>
        <v>周美青</v>
      </c>
      <c r="D357" s="102" t="str">
        <f t="shared" si="140"/>
        <v>一致</v>
      </c>
      <c r="E357" s="288" t="str">
        <f>INDEX(员工信息4!C:C,MATCH('12部门提供工资附表主表'!I357,员工信息4!F:F,0))</f>
        <v>4215</v>
      </c>
      <c r="F357" s="289" t="str">
        <f>IFERROR(VLOOKUP('12部门提供工资附表主表'!E357,员工信息4!C:G,5,0),"")</f>
        <v>仓库</v>
      </c>
      <c r="G357" s="152" t="s">
        <v>1256</v>
      </c>
      <c r="H357" s="288" t="s">
        <v>1257</v>
      </c>
      <c r="I357" s="500" t="str">
        <f t="shared" si="128"/>
        <v>周美青630</v>
      </c>
      <c r="J357" s="349" t="s">
        <v>1252</v>
      </c>
      <c r="K357" s="301"/>
      <c r="L357" s="301"/>
      <c r="M357" s="302">
        <v>38.06</v>
      </c>
      <c r="N357" s="302"/>
      <c r="O357" s="302"/>
      <c r="P357" s="302">
        <v>151.60010509721499</v>
      </c>
      <c r="Q357" s="303">
        <f t="shared" si="138"/>
        <v>5769.9000000000033</v>
      </c>
      <c r="R357" s="302"/>
      <c r="S357" s="316">
        <f t="shared" si="137"/>
        <v>5769.9000000000033</v>
      </c>
      <c r="T357" s="301"/>
      <c r="U357" s="313">
        <f t="shared" si="123"/>
        <v>0</v>
      </c>
      <c r="V357" s="313"/>
      <c r="W357" s="301"/>
      <c r="X357" s="301"/>
      <c r="Y357" s="314">
        <f t="shared" si="121"/>
        <v>5769.9000000000033</v>
      </c>
      <c r="Z357" s="314"/>
      <c r="AA357" s="301"/>
      <c r="AB357" s="301"/>
      <c r="AC357" s="325">
        <f t="shared" si="124"/>
        <v>0</v>
      </c>
      <c r="AD357" s="302">
        <v>100</v>
      </c>
      <c r="AE357" s="302"/>
      <c r="AF357" s="302"/>
      <c r="AG357" s="302"/>
      <c r="AH357" s="302"/>
      <c r="AI357" s="302"/>
      <c r="AJ357" s="302"/>
      <c r="AK357" s="302">
        <v>200</v>
      </c>
      <c r="AL357" s="302"/>
      <c r="AM357" s="302">
        <v>200</v>
      </c>
      <c r="AN357" s="302"/>
      <c r="AO357" s="302"/>
      <c r="AP357" s="302"/>
      <c r="AQ357" s="302"/>
      <c r="AR357" s="302"/>
      <c r="AS357" s="299"/>
      <c r="AT357" s="299">
        <f t="shared" si="125"/>
        <v>0</v>
      </c>
      <c r="AU357" s="303">
        <f t="shared" si="126"/>
        <v>500</v>
      </c>
      <c r="AV357" s="329">
        <f t="shared" si="127"/>
        <v>6269.9000000000033</v>
      </c>
      <c r="AW357" s="297"/>
      <c r="AX357" s="297">
        <v>517.5</v>
      </c>
      <c r="AY357" s="301"/>
      <c r="AZ357" s="301"/>
      <c r="BA357" s="301"/>
      <c r="BB357" s="330"/>
      <c r="BC357" s="297">
        <v>10</v>
      </c>
      <c r="BD357" s="301"/>
      <c r="BE357" s="300">
        <f t="shared" si="120"/>
        <v>5752.4000000000033</v>
      </c>
      <c r="BF357" s="297">
        <f>VLOOKUP(E357,[6]工资发放表!$D$1:$X$65536,21,0)</f>
        <v>0</v>
      </c>
      <c r="BG357" s="337">
        <f t="shared" si="139"/>
        <v>5742.4000000000033</v>
      </c>
      <c r="BH357" s="300">
        <f>IFERROR(VLOOKUP('12部门提供工资附表主表'!E357,工时对!A:E,5,0),0)</f>
        <v>38.06</v>
      </c>
      <c r="BI357" s="336">
        <f>VLOOKUP(E357,金蝶!D:AC,26,0)</f>
        <v>0</v>
      </c>
      <c r="BJ357" s="281">
        <f>VLOOKUP(E357,金蝶!D:S,16,0)</f>
        <v>6269.9</v>
      </c>
      <c r="BK357" s="281">
        <f t="shared" si="129"/>
        <v>0</v>
      </c>
      <c r="BL357" s="281">
        <f>VLOOKUP(E357,金蝶!D:Z,23,0)</f>
        <v>5742.4</v>
      </c>
      <c r="BM357" s="281">
        <f t="shared" si="130"/>
        <v>0</v>
      </c>
      <c r="BN357" s="281">
        <f>VLOOKUP(E357,金蝶!D:Z,17,0)</f>
        <v>0</v>
      </c>
      <c r="BO357" s="339">
        <f t="shared" si="131"/>
        <v>0</v>
      </c>
      <c r="BP357" s="281">
        <f>VLOOKUP(E357,金蝶!D:Z,18,0)</f>
        <v>517.5</v>
      </c>
      <c r="BQ357" s="531">
        <f t="shared" si="132"/>
        <v>0</v>
      </c>
      <c r="BR357" s="281">
        <f>VLOOKUP(E357,金蝶!D:Z,19,0)</f>
        <v>0</v>
      </c>
      <c r="BS357" s="340">
        <f t="shared" si="133"/>
        <v>0</v>
      </c>
      <c r="BT357" s="281">
        <f>VLOOKUP(E357,金蝶!D:Z,20,0)</f>
        <v>10</v>
      </c>
      <c r="BU357" s="281">
        <f t="shared" si="134"/>
        <v>0</v>
      </c>
      <c r="BV357" s="281">
        <f>VLOOKUP(E357,金蝶!D:Z,21,0)</f>
        <v>0</v>
      </c>
      <c r="BW357" s="339">
        <f t="shared" si="135"/>
        <v>0</v>
      </c>
      <c r="BX357" s="768">
        <f>IFERROR(VLOOKUP(G357,无加班费!A:B,2,0),0)</f>
        <v>0</v>
      </c>
    </row>
    <row r="358" spans="1:76" hidden="1">
      <c r="A358" s="516" t="s">
        <v>3090</v>
      </c>
      <c r="B358" s="285">
        <f t="shared" si="122"/>
        <v>0</v>
      </c>
      <c r="C358" s="286" t="str">
        <f>VLOOKUP(E358,员工信息4!C:D,2,0)</f>
        <v>朱红</v>
      </c>
      <c r="D358" s="102" t="str">
        <f t="shared" si="140"/>
        <v>一致</v>
      </c>
      <c r="E358" s="288" t="str">
        <f>INDEX(员工信息4!C:C,MATCH('12部门提供工资附表主表'!I358,员工信息4!F:F,0))</f>
        <v>4216</v>
      </c>
      <c r="F358" s="289" t="str">
        <f>IFERROR(VLOOKUP('12部门提供工资附表主表'!E358,员工信息4!C:G,5,0),"")</f>
        <v>仓库</v>
      </c>
      <c r="G358" s="152" t="s">
        <v>1261</v>
      </c>
      <c r="H358" s="288" t="s">
        <v>1262</v>
      </c>
      <c r="I358" s="500" t="str">
        <f t="shared" si="128"/>
        <v>朱红308</v>
      </c>
      <c r="J358" s="349" t="s">
        <v>1252</v>
      </c>
      <c r="K358" s="301"/>
      <c r="L358" s="301"/>
      <c r="M358" s="302">
        <v>39.31</v>
      </c>
      <c r="N358" s="302"/>
      <c r="O358" s="302"/>
      <c r="P358" s="302">
        <v>160.150089035869</v>
      </c>
      <c r="Q358" s="303">
        <f t="shared" si="138"/>
        <v>6295.5000000000109</v>
      </c>
      <c r="R358" s="302"/>
      <c r="S358" s="316">
        <f t="shared" si="137"/>
        <v>6295.5000000000109</v>
      </c>
      <c r="T358" s="301"/>
      <c r="U358" s="313">
        <f t="shared" si="123"/>
        <v>0</v>
      </c>
      <c r="V358" s="313"/>
      <c r="W358" s="301"/>
      <c r="X358" s="301"/>
      <c r="Y358" s="314">
        <f t="shared" si="121"/>
        <v>6295.5000000000109</v>
      </c>
      <c r="Z358" s="314"/>
      <c r="AA358" s="301"/>
      <c r="AB358" s="301"/>
      <c r="AC358" s="325">
        <f t="shared" si="124"/>
        <v>0</v>
      </c>
      <c r="AD358" s="302">
        <v>80</v>
      </c>
      <c r="AE358" s="302"/>
      <c r="AF358" s="302"/>
      <c r="AG358" s="302"/>
      <c r="AH358" s="302"/>
      <c r="AI358" s="302"/>
      <c r="AJ358" s="302"/>
      <c r="AK358" s="302">
        <v>200</v>
      </c>
      <c r="AL358" s="302"/>
      <c r="AM358" s="302">
        <v>200</v>
      </c>
      <c r="AN358" s="302"/>
      <c r="AO358" s="302"/>
      <c r="AP358" s="302"/>
      <c r="AQ358" s="302"/>
      <c r="AR358" s="302"/>
      <c r="AS358" s="299"/>
      <c r="AT358" s="299">
        <f t="shared" si="125"/>
        <v>0</v>
      </c>
      <c r="AU358" s="303">
        <f t="shared" si="126"/>
        <v>480</v>
      </c>
      <c r="AV358" s="329">
        <f t="shared" si="127"/>
        <v>6775.5000000000109</v>
      </c>
      <c r="AW358" s="297"/>
      <c r="AX358" s="297">
        <v>517.5</v>
      </c>
      <c r="AY358" s="301"/>
      <c r="AZ358" s="301"/>
      <c r="BA358" s="301"/>
      <c r="BB358" s="330"/>
      <c r="BC358" s="297">
        <v>10</v>
      </c>
      <c r="BD358" s="301"/>
      <c r="BE358" s="300">
        <f t="shared" si="120"/>
        <v>6258.0000000000109</v>
      </c>
      <c r="BF358" s="297">
        <f>VLOOKUP(E358,[6]工资发放表!$D$1:$X$65536,21,0)</f>
        <v>0</v>
      </c>
      <c r="BG358" s="337">
        <f t="shared" si="139"/>
        <v>6248.0000000000109</v>
      </c>
      <c r="BH358" s="300">
        <f>IFERROR(VLOOKUP('12部门提供工资附表主表'!E358,工时对!A:E,5,0),0)</f>
        <v>39.31</v>
      </c>
      <c r="BI358" s="336">
        <f>VLOOKUP(E358,金蝶!D:AC,26,0)</f>
        <v>1.0913936421275139E-11</v>
      </c>
      <c r="BJ358" s="281">
        <f>VLOOKUP(E358,金蝶!D:S,16,0)</f>
        <v>6775.5</v>
      </c>
      <c r="BK358" s="281">
        <f t="shared" si="129"/>
        <v>1.0913936421275139E-11</v>
      </c>
      <c r="BL358" s="281">
        <f>VLOOKUP(E358,金蝶!D:Z,23,0)</f>
        <v>6248</v>
      </c>
      <c r="BM358" s="281">
        <f t="shared" si="130"/>
        <v>1.0913936421275139E-11</v>
      </c>
      <c r="BN358" s="281">
        <f>VLOOKUP(E358,金蝶!D:Z,17,0)</f>
        <v>0</v>
      </c>
      <c r="BO358" s="339">
        <f t="shared" si="131"/>
        <v>0</v>
      </c>
      <c r="BP358" s="281">
        <f>VLOOKUP(E358,金蝶!D:Z,18,0)</f>
        <v>517.5</v>
      </c>
      <c r="BQ358" s="531">
        <f t="shared" si="132"/>
        <v>0</v>
      </c>
      <c r="BR358" s="281">
        <f>VLOOKUP(E358,金蝶!D:Z,19,0)</f>
        <v>0</v>
      </c>
      <c r="BS358" s="340">
        <f t="shared" si="133"/>
        <v>0</v>
      </c>
      <c r="BT358" s="281">
        <f>VLOOKUP(E358,金蝶!D:Z,20,0)</f>
        <v>10</v>
      </c>
      <c r="BU358" s="281">
        <f t="shared" si="134"/>
        <v>0</v>
      </c>
      <c r="BV358" s="281">
        <f>VLOOKUP(E358,金蝶!D:Z,21,0)</f>
        <v>0</v>
      </c>
      <c r="BW358" s="339">
        <f t="shared" si="135"/>
        <v>0</v>
      </c>
      <c r="BX358" s="768">
        <f>IFERROR(VLOOKUP(G358,无加班费!A:B,2,0),0)</f>
        <v>0</v>
      </c>
    </row>
    <row r="359" spans="1:76" hidden="1">
      <c r="A359" s="516" t="s">
        <v>1350</v>
      </c>
      <c r="B359" s="285">
        <f t="shared" si="122"/>
        <v>0</v>
      </c>
      <c r="C359" s="286" t="str">
        <f>VLOOKUP(E359,员工信息4!C:D,2,0)</f>
        <v>胡建国</v>
      </c>
      <c r="D359" s="102" t="str">
        <f t="shared" si="140"/>
        <v>一致</v>
      </c>
      <c r="E359" s="288" t="str">
        <f>INDEX(员工信息4!C:C,MATCH('12部门提供工资附表主表'!I359,员工信息4!F:F,0))</f>
        <v>4217</v>
      </c>
      <c r="F359" s="289" t="str">
        <f>IFERROR(VLOOKUP('12部门提供工资附表主表'!E359,员工信息4!C:G,5,0),"")</f>
        <v>仓库</v>
      </c>
      <c r="G359" s="152" t="s">
        <v>1266</v>
      </c>
      <c r="H359" s="288" t="s">
        <v>1267</v>
      </c>
      <c r="I359" s="500" t="str">
        <f t="shared" si="128"/>
        <v>胡建国517</v>
      </c>
      <c r="J359" s="349" t="s">
        <v>1252</v>
      </c>
      <c r="K359" s="301"/>
      <c r="L359" s="301"/>
      <c r="M359" s="302">
        <v>28.06</v>
      </c>
      <c r="N359" s="302"/>
      <c r="O359" s="302"/>
      <c r="P359" s="302">
        <v>168.95937277262999</v>
      </c>
      <c r="Q359" s="303">
        <f t="shared" si="138"/>
        <v>4740.9999999999973</v>
      </c>
      <c r="R359" s="302"/>
      <c r="S359" s="316">
        <f t="shared" si="137"/>
        <v>4740.9999999999973</v>
      </c>
      <c r="T359" s="301"/>
      <c r="U359" s="313">
        <f t="shared" si="123"/>
        <v>0</v>
      </c>
      <c r="V359" s="313"/>
      <c r="W359" s="301"/>
      <c r="X359" s="301"/>
      <c r="Y359" s="314">
        <f t="shared" si="121"/>
        <v>4740.9999999999973</v>
      </c>
      <c r="Z359" s="314"/>
      <c r="AA359" s="301"/>
      <c r="AB359" s="301"/>
      <c r="AC359" s="325">
        <f t="shared" si="124"/>
        <v>0</v>
      </c>
      <c r="AD359" s="302">
        <v>120</v>
      </c>
      <c r="AE359" s="302"/>
      <c r="AF359" s="302"/>
      <c r="AG359" s="302"/>
      <c r="AH359" s="302"/>
      <c r="AI359" s="302"/>
      <c r="AJ359" s="302"/>
      <c r="AK359" s="302"/>
      <c r="AL359" s="302"/>
      <c r="AM359" s="302">
        <v>200</v>
      </c>
      <c r="AN359" s="302"/>
      <c r="AO359" s="302"/>
      <c r="AP359" s="302"/>
      <c r="AQ359" s="302"/>
      <c r="AR359" s="302"/>
      <c r="AS359" s="299"/>
      <c r="AT359" s="299">
        <f t="shared" si="125"/>
        <v>0</v>
      </c>
      <c r="AU359" s="303">
        <f t="shared" si="126"/>
        <v>320</v>
      </c>
      <c r="AV359" s="329">
        <f t="shared" si="127"/>
        <v>5060.9999999999973</v>
      </c>
      <c r="AW359" s="297"/>
      <c r="AX359" s="297"/>
      <c r="AY359" s="301"/>
      <c r="AZ359" s="301"/>
      <c r="BA359" s="301"/>
      <c r="BB359" s="330"/>
      <c r="BC359" s="297"/>
      <c r="BD359" s="301"/>
      <c r="BE359" s="300">
        <f t="shared" si="120"/>
        <v>5060.9999999999973</v>
      </c>
      <c r="BF359" s="297">
        <f>VLOOKUP(E359,[6]工资发放表!$D$1:$X$65536,21,0)</f>
        <v>0</v>
      </c>
      <c r="BG359" s="337">
        <f t="shared" si="139"/>
        <v>5060.9999999999973</v>
      </c>
      <c r="BH359" s="300">
        <f>IFERROR(VLOOKUP('12部门提供工资附表主表'!E359,工时对!A:E,5,0),0)</f>
        <v>28.06</v>
      </c>
      <c r="BI359" s="336">
        <f>VLOOKUP(E359,金蝶!D:AC,26,0)</f>
        <v>0</v>
      </c>
      <c r="BJ359" s="281">
        <f>VLOOKUP(E359,金蝶!D:S,16,0)</f>
        <v>5061</v>
      </c>
      <c r="BK359" s="281">
        <f t="shared" si="129"/>
        <v>0</v>
      </c>
      <c r="BL359" s="281">
        <f>VLOOKUP(E359,金蝶!D:Z,23,0)</f>
        <v>5061</v>
      </c>
      <c r="BM359" s="281">
        <f t="shared" si="130"/>
        <v>0</v>
      </c>
      <c r="BN359" s="281">
        <f>VLOOKUP(E359,金蝶!D:Z,17,0)</f>
        <v>0</v>
      </c>
      <c r="BO359" s="339">
        <f t="shared" si="131"/>
        <v>0</v>
      </c>
      <c r="BP359" s="281">
        <f>VLOOKUP(E359,金蝶!D:Z,18,0)</f>
        <v>0</v>
      </c>
      <c r="BQ359" s="531">
        <f t="shared" si="132"/>
        <v>0</v>
      </c>
      <c r="BR359" s="281">
        <f>VLOOKUP(E359,金蝶!D:Z,19,0)</f>
        <v>0</v>
      </c>
      <c r="BS359" s="340">
        <f t="shared" si="133"/>
        <v>0</v>
      </c>
      <c r="BT359" s="281">
        <f>VLOOKUP(E359,金蝶!D:Z,20,0)</f>
        <v>0</v>
      </c>
      <c r="BU359" s="281">
        <f t="shared" si="134"/>
        <v>0</v>
      </c>
      <c r="BV359" s="281">
        <f>VLOOKUP(E359,金蝶!D:Z,21,0)</f>
        <v>0</v>
      </c>
      <c r="BW359" s="339">
        <f t="shared" si="135"/>
        <v>0</v>
      </c>
      <c r="BX359" s="768">
        <f>IFERROR(VLOOKUP(G359,无加班费!A:B,2,0),0)</f>
        <v>0</v>
      </c>
    </row>
    <row r="360" spans="1:76" hidden="1">
      <c r="A360" s="516" t="s">
        <v>4776</v>
      </c>
      <c r="B360" s="285">
        <f t="shared" si="122"/>
        <v>0</v>
      </c>
      <c r="C360" s="286" t="str">
        <f>VLOOKUP(E360,员工信息4!C:D,2,0)</f>
        <v>周美</v>
      </c>
      <c r="D360" s="102" t="str">
        <f t="shared" si="140"/>
        <v>一致</v>
      </c>
      <c r="E360" s="288" t="str">
        <f>INDEX(员工信息4!C:C,MATCH('12部门提供工资附表主表'!I360,员工信息4!F:F,0))</f>
        <v>4218</v>
      </c>
      <c r="F360" s="289" t="str">
        <f>IFERROR(VLOOKUP('12部门提供工资附表主表'!E360,员工信息4!C:G,5,0),"")</f>
        <v>仓库</v>
      </c>
      <c r="G360" s="152" t="s">
        <v>1271</v>
      </c>
      <c r="H360" s="288" t="s">
        <v>1272</v>
      </c>
      <c r="I360" s="500" t="str">
        <f t="shared" si="128"/>
        <v>周美234</v>
      </c>
      <c r="J360" s="349" t="s">
        <v>1252</v>
      </c>
      <c r="K360" s="301"/>
      <c r="L360" s="301"/>
      <c r="M360" s="302">
        <v>38.19</v>
      </c>
      <c r="N360" s="302"/>
      <c r="O360" s="302"/>
      <c r="P360" s="302">
        <v>157.24221000261801</v>
      </c>
      <c r="Q360" s="303">
        <f t="shared" si="138"/>
        <v>6005.0799999999817</v>
      </c>
      <c r="R360" s="302"/>
      <c r="S360" s="316">
        <f t="shared" si="137"/>
        <v>6005.0799999999817</v>
      </c>
      <c r="T360" s="301"/>
      <c r="U360" s="313">
        <f t="shared" si="123"/>
        <v>0</v>
      </c>
      <c r="V360" s="313"/>
      <c r="W360" s="301"/>
      <c r="X360" s="301"/>
      <c r="Y360" s="314">
        <f t="shared" si="121"/>
        <v>6005.0799999999817</v>
      </c>
      <c r="Z360" s="314"/>
      <c r="AA360" s="301"/>
      <c r="AB360" s="301"/>
      <c r="AC360" s="325">
        <f t="shared" si="124"/>
        <v>0</v>
      </c>
      <c r="AD360" s="302">
        <v>60</v>
      </c>
      <c r="AE360" s="302"/>
      <c r="AF360" s="302"/>
      <c r="AG360" s="302"/>
      <c r="AH360" s="302"/>
      <c r="AI360" s="302"/>
      <c r="AJ360" s="302"/>
      <c r="AK360" s="302">
        <v>200</v>
      </c>
      <c r="AL360" s="302"/>
      <c r="AM360" s="302">
        <v>200</v>
      </c>
      <c r="AN360" s="302"/>
      <c r="AO360" s="302"/>
      <c r="AP360" s="302"/>
      <c r="AQ360" s="302"/>
      <c r="AR360" s="302"/>
      <c r="AS360" s="299"/>
      <c r="AT360" s="299">
        <f t="shared" si="125"/>
        <v>0</v>
      </c>
      <c r="AU360" s="303">
        <f t="shared" si="126"/>
        <v>460</v>
      </c>
      <c r="AV360" s="329">
        <f t="shared" si="127"/>
        <v>6465.0799999999817</v>
      </c>
      <c r="AW360" s="297"/>
      <c r="AX360" s="297">
        <v>517.5</v>
      </c>
      <c r="AY360" s="301"/>
      <c r="AZ360" s="301"/>
      <c r="BA360" s="301"/>
      <c r="BB360" s="330"/>
      <c r="BC360" s="297">
        <v>10</v>
      </c>
      <c r="BD360" s="301"/>
      <c r="BE360" s="300">
        <f t="shared" si="120"/>
        <v>5947.5799999999817</v>
      </c>
      <c r="BF360" s="297">
        <f>VLOOKUP(E360,[6]工资发放表!$D$1:$X$65536,21,0)</f>
        <v>0</v>
      </c>
      <c r="BG360" s="337">
        <f t="shared" si="139"/>
        <v>5937.5799999999817</v>
      </c>
      <c r="BH360" s="300">
        <f>IFERROR(VLOOKUP('12部门提供工资附表主表'!E360,工时对!A:E,5,0),0)</f>
        <v>38.19</v>
      </c>
      <c r="BI360" s="336">
        <f>VLOOKUP(E360,金蝶!D:AC,26,0)</f>
        <v>-1.8189894035458565E-11</v>
      </c>
      <c r="BJ360" s="281">
        <f>VLOOKUP(E360,金蝶!D:S,16,0)</f>
        <v>6465.08</v>
      </c>
      <c r="BK360" s="281">
        <f t="shared" si="129"/>
        <v>-1.8189894035458565E-11</v>
      </c>
      <c r="BL360" s="281">
        <f>VLOOKUP(E360,金蝶!D:Z,23,0)</f>
        <v>5937.58</v>
      </c>
      <c r="BM360" s="281">
        <f t="shared" si="130"/>
        <v>-1.8189894035458565E-11</v>
      </c>
      <c r="BN360" s="281">
        <f>VLOOKUP(E360,金蝶!D:Z,17,0)</f>
        <v>0</v>
      </c>
      <c r="BO360" s="339">
        <f t="shared" si="131"/>
        <v>0</v>
      </c>
      <c r="BP360" s="281">
        <f>VLOOKUP(E360,金蝶!D:Z,18,0)</f>
        <v>517.5</v>
      </c>
      <c r="BQ360" s="531">
        <f t="shared" si="132"/>
        <v>0</v>
      </c>
      <c r="BR360" s="281">
        <f>VLOOKUP(E360,金蝶!D:Z,19,0)</f>
        <v>0</v>
      </c>
      <c r="BS360" s="340">
        <f t="shared" si="133"/>
        <v>0</v>
      </c>
      <c r="BT360" s="281">
        <f>VLOOKUP(E360,金蝶!D:Z,20,0)</f>
        <v>10</v>
      </c>
      <c r="BU360" s="281">
        <f t="shared" si="134"/>
        <v>0</v>
      </c>
      <c r="BV360" s="281">
        <f>VLOOKUP(E360,金蝶!D:Z,21,0)</f>
        <v>0</v>
      </c>
      <c r="BW360" s="339">
        <f t="shared" si="135"/>
        <v>0</v>
      </c>
      <c r="BX360" s="768">
        <f>IFERROR(VLOOKUP(G360,无加班费!A:B,2,0),0)</f>
        <v>0</v>
      </c>
    </row>
    <row r="361" spans="1:76" hidden="1">
      <c r="A361" s="516" t="s">
        <v>3095</v>
      </c>
      <c r="B361" s="285">
        <f t="shared" si="122"/>
        <v>0</v>
      </c>
      <c r="C361" s="286" t="str">
        <f>VLOOKUP(E361,员工信息4!C:D,2,0)</f>
        <v>乔佩红</v>
      </c>
      <c r="D361" s="102" t="str">
        <f t="shared" si="140"/>
        <v>一致</v>
      </c>
      <c r="E361" s="288" t="str">
        <f>INDEX(员工信息4!C:C,MATCH('12部门提供工资附表主表'!I361,员工信息4!F:F,0))</f>
        <v>4219</v>
      </c>
      <c r="F361" s="289" t="str">
        <f>IFERROR(VLOOKUP('12部门提供工资附表主表'!E361,员工信息4!C:G,5,0),"")</f>
        <v>仓库</v>
      </c>
      <c r="G361" s="152" t="s">
        <v>1276</v>
      </c>
      <c r="H361" s="288" t="s">
        <v>1277</v>
      </c>
      <c r="I361" s="500" t="str">
        <f t="shared" si="128"/>
        <v>乔佩红714</v>
      </c>
      <c r="J361" s="349" t="s">
        <v>1252</v>
      </c>
      <c r="K361" s="301"/>
      <c r="L361" s="301"/>
      <c r="M361" s="302">
        <v>38.06</v>
      </c>
      <c r="N361" s="302"/>
      <c r="O361" s="302"/>
      <c r="P361" s="302">
        <v>151.60010509721499</v>
      </c>
      <c r="Q361" s="303">
        <f t="shared" si="138"/>
        <v>5769.9000000000033</v>
      </c>
      <c r="R361" s="302"/>
      <c r="S361" s="316">
        <f t="shared" si="137"/>
        <v>5769.9000000000033</v>
      </c>
      <c r="T361" s="301"/>
      <c r="U361" s="313">
        <f t="shared" si="123"/>
        <v>0</v>
      </c>
      <c r="V361" s="313"/>
      <c r="W361" s="301"/>
      <c r="X361" s="301"/>
      <c r="Y361" s="314">
        <f t="shared" si="121"/>
        <v>5769.9000000000033</v>
      </c>
      <c r="Z361" s="314"/>
      <c r="AA361" s="301"/>
      <c r="AB361" s="301"/>
      <c r="AC361" s="325">
        <f t="shared" si="124"/>
        <v>0</v>
      </c>
      <c r="AD361" s="302">
        <v>60</v>
      </c>
      <c r="AE361" s="302"/>
      <c r="AF361" s="302"/>
      <c r="AG361" s="302"/>
      <c r="AH361" s="302"/>
      <c r="AI361" s="302"/>
      <c r="AJ361" s="302"/>
      <c r="AK361" s="302">
        <v>200</v>
      </c>
      <c r="AL361" s="302"/>
      <c r="AM361" s="302">
        <v>200</v>
      </c>
      <c r="AN361" s="302"/>
      <c r="AO361" s="302"/>
      <c r="AP361" s="302"/>
      <c r="AQ361" s="302"/>
      <c r="AR361" s="302"/>
      <c r="AS361" s="299"/>
      <c r="AT361" s="299">
        <f t="shared" si="125"/>
        <v>0</v>
      </c>
      <c r="AU361" s="303">
        <f t="shared" si="126"/>
        <v>460</v>
      </c>
      <c r="AV361" s="329">
        <f t="shared" si="127"/>
        <v>6229.9000000000033</v>
      </c>
      <c r="AW361" s="297"/>
      <c r="AX361" s="297">
        <v>517.5</v>
      </c>
      <c r="AY361" s="301"/>
      <c r="AZ361" s="301"/>
      <c r="BA361" s="301"/>
      <c r="BB361" s="330"/>
      <c r="BC361" s="297">
        <v>10</v>
      </c>
      <c r="BD361" s="301"/>
      <c r="BE361" s="300">
        <f t="shared" si="120"/>
        <v>5712.4000000000033</v>
      </c>
      <c r="BF361" s="297">
        <f>VLOOKUP(E361,[6]工资发放表!$D$1:$X$65536,21,0)</f>
        <v>0</v>
      </c>
      <c r="BG361" s="337">
        <f t="shared" si="139"/>
        <v>5702.4000000000033</v>
      </c>
      <c r="BH361" s="300">
        <f>IFERROR(VLOOKUP('12部门提供工资附表主表'!E361,工时对!A:E,5,0),0)</f>
        <v>38.06</v>
      </c>
      <c r="BI361" s="336">
        <f>VLOOKUP(E361,金蝶!D:AC,26,0)</f>
        <v>0</v>
      </c>
      <c r="BJ361" s="281">
        <f>VLOOKUP(E361,金蝶!D:S,16,0)</f>
        <v>6229.9</v>
      </c>
      <c r="BK361" s="281">
        <f t="shared" si="129"/>
        <v>0</v>
      </c>
      <c r="BL361" s="281">
        <f>VLOOKUP(E361,金蝶!D:Z,23,0)</f>
        <v>5702.4</v>
      </c>
      <c r="BM361" s="281">
        <f t="shared" si="130"/>
        <v>0</v>
      </c>
      <c r="BN361" s="281">
        <f>VLOOKUP(E361,金蝶!D:Z,17,0)</f>
        <v>0</v>
      </c>
      <c r="BO361" s="339">
        <f t="shared" si="131"/>
        <v>0</v>
      </c>
      <c r="BP361" s="281">
        <f>VLOOKUP(E361,金蝶!D:Z,18,0)</f>
        <v>517.5</v>
      </c>
      <c r="BQ361" s="531">
        <f t="shared" si="132"/>
        <v>0</v>
      </c>
      <c r="BR361" s="281">
        <f>VLOOKUP(E361,金蝶!D:Z,19,0)</f>
        <v>0</v>
      </c>
      <c r="BS361" s="340">
        <f t="shared" si="133"/>
        <v>0</v>
      </c>
      <c r="BT361" s="281">
        <f>VLOOKUP(E361,金蝶!D:Z,20,0)</f>
        <v>10</v>
      </c>
      <c r="BU361" s="281">
        <f t="shared" si="134"/>
        <v>0</v>
      </c>
      <c r="BV361" s="281">
        <f>VLOOKUP(E361,金蝶!D:Z,21,0)</f>
        <v>0</v>
      </c>
      <c r="BW361" s="339">
        <f t="shared" si="135"/>
        <v>0</v>
      </c>
      <c r="BX361" s="768">
        <f>IFERROR(VLOOKUP(G361,无加班费!A:B,2,0),0)</f>
        <v>0</v>
      </c>
    </row>
    <row r="362" spans="1:76" hidden="1">
      <c r="A362" s="516" t="s">
        <v>1334</v>
      </c>
      <c r="B362" s="285">
        <f t="shared" si="122"/>
        <v>0</v>
      </c>
      <c r="C362" s="286" t="str">
        <f>VLOOKUP(E362,员工信息4!C:D,2,0)</f>
        <v>黄彩英</v>
      </c>
      <c r="D362" s="102" t="str">
        <f t="shared" si="140"/>
        <v>一致</v>
      </c>
      <c r="E362" s="288" t="str">
        <f>INDEX(员工信息4!C:C,MATCH('12部门提供工资附表主表'!I362,员工信息4!F:F,0))</f>
        <v>8431</v>
      </c>
      <c r="F362" s="289" t="str">
        <f>IFERROR(VLOOKUP('12部门提供工资附表主表'!E362,员工信息4!C:G,5,0),"")</f>
        <v>仓库</v>
      </c>
      <c r="G362" s="152" t="s">
        <v>1286</v>
      </c>
      <c r="H362" s="288" t="s">
        <v>1287</v>
      </c>
      <c r="I362" s="500" t="str">
        <f t="shared" si="128"/>
        <v>黄彩英566</v>
      </c>
      <c r="J362" s="349" t="s">
        <v>1252</v>
      </c>
      <c r="K362" s="301"/>
      <c r="L362" s="301"/>
      <c r="M362" s="302">
        <v>37.94</v>
      </c>
      <c r="N362" s="302"/>
      <c r="O362" s="302"/>
      <c r="P362" s="302">
        <v>147.203479177649</v>
      </c>
      <c r="Q362" s="303">
        <f t="shared" si="138"/>
        <v>5584.9000000000024</v>
      </c>
      <c r="R362" s="302"/>
      <c r="S362" s="316">
        <f t="shared" si="137"/>
        <v>5584.9000000000024</v>
      </c>
      <c r="T362" s="301"/>
      <c r="U362" s="313">
        <f t="shared" si="123"/>
        <v>0</v>
      </c>
      <c r="V362" s="313"/>
      <c r="W362" s="301"/>
      <c r="X362" s="301"/>
      <c r="Y362" s="314">
        <f t="shared" si="121"/>
        <v>5584.9000000000024</v>
      </c>
      <c r="Z362" s="314"/>
      <c r="AA362" s="301"/>
      <c r="AB362" s="301"/>
      <c r="AC362" s="325">
        <f t="shared" si="124"/>
        <v>0</v>
      </c>
      <c r="AD362" s="302">
        <v>20</v>
      </c>
      <c r="AE362" s="302"/>
      <c r="AF362" s="302"/>
      <c r="AG362" s="302"/>
      <c r="AH362" s="302"/>
      <c r="AI362" s="302"/>
      <c r="AJ362" s="302"/>
      <c r="AK362" s="302">
        <v>200</v>
      </c>
      <c r="AL362" s="302"/>
      <c r="AM362" s="302">
        <v>200</v>
      </c>
      <c r="AN362" s="302"/>
      <c r="AO362" s="302"/>
      <c r="AP362" s="302"/>
      <c r="AQ362" s="302"/>
      <c r="AR362" s="302"/>
      <c r="AS362" s="299"/>
      <c r="AT362" s="299">
        <f t="shared" si="125"/>
        <v>0</v>
      </c>
      <c r="AU362" s="303">
        <f t="shared" si="126"/>
        <v>420</v>
      </c>
      <c r="AV362" s="329">
        <f t="shared" si="127"/>
        <v>6004.9000000000024</v>
      </c>
      <c r="AW362" s="297"/>
      <c r="AX362" s="297">
        <v>517.5</v>
      </c>
      <c r="AY362" s="301"/>
      <c r="AZ362" s="301"/>
      <c r="BA362" s="301"/>
      <c r="BB362" s="330"/>
      <c r="BC362" s="297">
        <v>10</v>
      </c>
      <c r="BD362" s="301"/>
      <c r="BE362" s="300">
        <f t="shared" si="120"/>
        <v>5487.4000000000024</v>
      </c>
      <c r="BF362" s="297">
        <f>VLOOKUP(E362,[6]工资发放表!$D$1:$X$65536,21,0)</f>
        <v>0</v>
      </c>
      <c r="BG362" s="337">
        <f t="shared" si="139"/>
        <v>5477.4000000000024</v>
      </c>
      <c r="BH362" s="300">
        <f>IFERROR(VLOOKUP('12部门提供工资附表主表'!E362,工时对!A:E,5,0),0)</f>
        <v>37.94</v>
      </c>
      <c r="BI362" s="336">
        <f>VLOOKUP(E362,金蝶!D:AC,26,0)</f>
        <v>0</v>
      </c>
      <c r="BJ362" s="281">
        <f>VLOOKUP(E362,金蝶!D:S,16,0)</f>
        <v>6004.9</v>
      </c>
      <c r="BK362" s="281">
        <f t="shared" si="129"/>
        <v>0</v>
      </c>
      <c r="BL362" s="281">
        <f>VLOOKUP(E362,金蝶!D:Z,23,0)</f>
        <v>5477.4</v>
      </c>
      <c r="BM362" s="281">
        <f t="shared" si="130"/>
        <v>0</v>
      </c>
      <c r="BN362" s="281">
        <f>VLOOKUP(E362,金蝶!D:Z,17,0)</f>
        <v>0</v>
      </c>
      <c r="BO362" s="339">
        <f t="shared" si="131"/>
        <v>0</v>
      </c>
      <c r="BP362" s="281">
        <f>VLOOKUP(E362,金蝶!D:Z,18,0)</f>
        <v>517.5</v>
      </c>
      <c r="BQ362" s="531">
        <f t="shared" si="132"/>
        <v>0</v>
      </c>
      <c r="BR362" s="281">
        <f>VLOOKUP(E362,金蝶!D:Z,19,0)</f>
        <v>0</v>
      </c>
      <c r="BS362" s="340">
        <f t="shared" si="133"/>
        <v>0</v>
      </c>
      <c r="BT362" s="281">
        <f>VLOOKUP(E362,金蝶!D:Z,20,0)</f>
        <v>10</v>
      </c>
      <c r="BU362" s="281">
        <f t="shared" si="134"/>
        <v>0</v>
      </c>
      <c r="BV362" s="281">
        <f>VLOOKUP(E362,金蝶!D:Z,21,0)</f>
        <v>0</v>
      </c>
      <c r="BW362" s="339">
        <f t="shared" si="135"/>
        <v>0</v>
      </c>
      <c r="BX362" s="768">
        <f>IFERROR(VLOOKUP(G362,无加班费!A:B,2,0),0)</f>
        <v>0</v>
      </c>
    </row>
    <row r="363" spans="1:76" hidden="1">
      <c r="A363" s="516" t="s">
        <v>1794</v>
      </c>
      <c r="B363" s="285">
        <f t="shared" si="122"/>
        <v>0</v>
      </c>
      <c r="C363" s="286" t="str">
        <f>VLOOKUP(E363,员工信息4!C:D,2,0)</f>
        <v>陆伟</v>
      </c>
      <c r="D363" s="102" t="str">
        <f t="shared" si="140"/>
        <v>一致</v>
      </c>
      <c r="E363" s="288" t="str">
        <f>INDEX(员工信息4!C:C,MATCH('12部门提供工资附表主表'!I363,员工信息4!F:F,0))</f>
        <v>3915</v>
      </c>
      <c r="F363" s="289" t="str">
        <f>IFERROR(VLOOKUP('12部门提供工资附表主表'!E363,员工信息4!C:G,5,0),"")</f>
        <v>仓库</v>
      </c>
      <c r="G363" s="152" t="s">
        <v>1250</v>
      </c>
      <c r="H363" s="288" t="s">
        <v>1251</v>
      </c>
      <c r="I363" s="500" t="str">
        <f t="shared" si="128"/>
        <v>陆伟615</v>
      </c>
      <c r="J363" s="349" t="s">
        <v>1252</v>
      </c>
      <c r="K363" s="301"/>
      <c r="L363" s="301"/>
      <c r="M363" s="302">
        <v>36.06</v>
      </c>
      <c r="N363" s="302"/>
      <c r="O363" s="302"/>
      <c r="P363" s="302">
        <v>151.33111480865199</v>
      </c>
      <c r="Q363" s="303">
        <f t="shared" si="138"/>
        <v>5456.9999999999909</v>
      </c>
      <c r="R363" s="302"/>
      <c r="S363" s="316">
        <f t="shared" si="137"/>
        <v>5456.9999999999909</v>
      </c>
      <c r="T363" s="301"/>
      <c r="U363" s="313">
        <f t="shared" si="123"/>
        <v>0</v>
      </c>
      <c r="V363" s="313"/>
      <c r="W363" s="301"/>
      <c r="X363" s="301"/>
      <c r="Y363" s="314">
        <f t="shared" si="121"/>
        <v>5456.9999999999909</v>
      </c>
      <c r="Z363" s="314"/>
      <c r="AA363" s="301"/>
      <c r="AB363" s="301"/>
      <c r="AC363" s="325">
        <f t="shared" si="124"/>
        <v>0</v>
      </c>
      <c r="AD363" s="302">
        <v>40</v>
      </c>
      <c r="AE363" s="302"/>
      <c r="AF363" s="302"/>
      <c r="AG363" s="302"/>
      <c r="AH363" s="302"/>
      <c r="AI363" s="302"/>
      <c r="AJ363" s="302"/>
      <c r="AK363" s="302">
        <v>200</v>
      </c>
      <c r="AL363" s="302"/>
      <c r="AM363" s="302">
        <v>200</v>
      </c>
      <c r="AN363" s="302"/>
      <c r="AO363" s="302"/>
      <c r="AP363" s="302"/>
      <c r="AQ363" s="302"/>
      <c r="AR363" s="302"/>
      <c r="AS363" s="299"/>
      <c r="AT363" s="299">
        <f t="shared" si="125"/>
        <v>0</v>
      </c>
      <c r="AU363" s="303">
        <f t="shared" si="126"/>
        <v>440</v>
      </c>
      <c r="AV363" s="329">
        <f t="shared" si="127"/>
        <v>5896.9999999999909</v>
      </c>
      <c r="AW363" s="297"/>
      <c r="AX363" s="297">
        <v>517.5</v>
      </c>
      <c r="AY363" s="301"/>
      <c r="AZ363" s="301"/>
      <c r="BA363" s="301"/>
      <c r="BB363" s="330">
        <f>VLOOKUP(E363,公积金!A:D,4,0)</f>
        <v>254</v>
      </c>
      <c r="BC363" s="297"/>
      <c r="BD363" s="301"/>
      <c r="BE363" s="300">
        <f t="shared" si="120"/>
        <v>5125.4999999999909</v>
      </c>
      <c r="BF363" s="297">
        <f>VLOOKUP(E363,[6]工资发放表!$D$1:$X$65536,21,0)</f>
        <v>0</v>
      </c>
      <c r="BG363" s="337">
        <f t="shared" si="139"/>
        <v>5125.4999999999909</v>
      </c>
      <c r="BH363" s="300">
        <f>IFERROR(VLOOKUP('12部门提供工资附表主表'!E363,工时对!A:E,5,0),0)</f>
        <v>36.06</v>
      </c>
      <c r="BI363" s="336">
        <f>VLOOKUP(E363,金蝶!D:AC,26,0)</f>
        <v>-9.0949470177292824E-12</v>
      </c>
      <c r="BJ363" s="281">
        <f>VLOOKUP(E363,金蝶!D:S,16,0)</f>
        <v>5897</v>
      </c>
      <c r="BK363" s="281">
        <f t="shared" si="129"/>
        <v>-9.0949470177292824E-12</v>
      </c>
      <c r="BL363" s="281">
        <f>VLOOKUP(E363,金蝶!D:Z,23,0)</f>
        <v>5125.5</v>
      </c>
      <c r="BM363" s="281">
        <f t="shared" si="130"/>
        <v>-9.0949470177292824E-12</v>
      </c>
      <c r="BN363" s="281">
        <f>VLOOKUP(E363,金蝶!D:Z,17,0)</f>
        <v>0</v>
      </c>
      <c r="BO363" s="339">
        <f t="shared" si="131"/>
        <v>0</v>
      </c>
      <c r="BP363" s="281">
        <f>VLOOKUP(E363,金蝶!D:Z,18,0)</f>
        <v>517.5</v>
      </c>
      <c r="BQ363" s="531">
        <f t="shared" si="132"/>
        <v>0</v>
      </c>
      <c r="BR363" s="281">
        <f>VLOOKUP(E363,金蝶!D:Z,19,0)</f>
        <v>254</v>
      </c>
      <c r="BS363" s="340">
        <f t="shared" si="133"/>
        <v>0</v>
      </c>
      <c r="BT363" s="281">
        <f>VLOOKUP(E363,金蝶!D:Z,20,0)</f>
        <v>0</v>
      </c>
      <c r="BU363" s="281">
        <f t="shared" si="134"/>
        <v>0</v>
      </c>
      <c r="BV363" s="281">
        <f>VLOOKUP(E363,金蝶!D:Z,21,0)</f>
        <v>0</v>
      </c>
      <c r="BW363" s="339">
        <f t="shared" si="135"/>
        <v>0</v>
      </c>
      <c r="BX363" s="768">
        <f>IFERROR(VLOOKUP(G363,无加班费!A:B,2,0),0)</f>
        <v>0</v>
      </c>
    </row>
    <row r="364" spans="1:76" hidden="1">
      <c r="A364" s="516" t="s">
        <v>3100</v>
      </c>
      <c r="B364" s="285">
        <f t="shared" si="122"/>
        <v>0</v>
      </c>
      <c r="C364" s="286" t="str">
        <f>VLOOKUP(E364,员工信息4!C:D,2,0)</f>
        <v>顾慧花</v>
      </c>
      <c r="D364" s="102" t="str">
        <f t="shared" si="140"/>
        <v>一致</v>
      </c>
      <c r="E364" s="288" t="str">
        <f>INDEX(员工信息4!C:C,MATCH('12部门提供工资附表主表'!I364,员工信息4!F:F,0))</f>
        <v>4228</v>
      </c>
      <c r="F364" s="289" t="str">
        <f>IFERROR(VLOOKUP('12部门提供工资附表主表'!E364,员工信息4!C:G,5,0),"")</f>
        <v>仓库</v>
      </c>
      <c r="G364" s="152" t="s">
        <v>1281</v>
      </c>
      <c r="H364" s="288" t="s">
        <v>1282</v>
      </c>
      <c r="I364" s="500" t="str">
        <f t="shared" si="128"/>
        <v>顾慧花663</v>
      </c>
      <c r="J364" s="349" t="s">
        <v>1252</v>
      </c>
      <c r="K364" s="301"/>
      <c r="L364" s="301"/>
      <c r="M364" s="302">
        <v>40.94</v>
      </c>
      <c r="N364" s="302"/>
      <c r="O364" s="302"/>
      <c r="P364" s="302">
        <v>156.61577918905701</v>
      </c>
      <c r="Q364" s="303">
        <f t="shared" si="138"/>
        <v>6411.849999999994</v>
      </c>
      <c r="R364" s="302"/>
      <c r="S364" s="316">
        <f t="shared" si="137"/>
        <v>6411.849999999994</v>
      </c>
      <c r="T364" s="301"/>
      <c r="U364" s="313">
        <f t="shared" si="123"/>
        <v>0</v>
      </c>
      <c r="V364" s="313"/>
      <c r="W364" s="301"/>
      <c r="X364" s="301"/>
      <c r="Y364" s="314">
        <f t="shared" si="121"/>
        <v>6411.849999999994</v>
      </c>
      <c r="Z364" s="314"/>
      <c r="AA364" s="301"/>
      <c r="AB364" s="301"/>
      <c r="AC364" s="325">
        <f t="shared" si="124"/>
        <v>0</v>
      </c>
      <c r="AD364" s="302">
        <v>40</v>
      </c>
      <c r="AE364" s="302"/>
      <c r="AF364" s="302"/>
      <c r="AG364" s="302"/>
      <c r="AH364" s="302"/>
      <c r="AI364" s="302"/>
      <c r="AJ364" s="302"/>
      <c r="AK364" s="302">
        <v>200</v>
      </c>
      <c r="AL364" s="302"/>
      <c r="AM364" s="302">
        <v>200</v>
      </c>
      <c r="AN364" s="302"/>
      <c r="AO364" s="302"/>
      <c r="AP364" s="302"/>
      <c r="AQ364" s="302"/>
      <c r="AR364" s="302"/>
      <c r="AS364" s="299"/>
      <c r="AT364" s="299">
        <f t="shared" si="125"/>
        <v>0</v>
      </c>
      <c r="AU364" s="303">
        <f t="shared" si="126"/>
        <v>440</v>
      </c>
      <c r="AV364" s="329">
        <f t="shared" si="127"/>
        <v>6851.849999999994</v>
      </c>
      <c r="AW364" s="297">
        <v>30</v>
      </c>
      <c r="AX364" s="297">
        <v>517.5</v>
      </c>
      <c r="AY364" s="301"/>
      <c r="AZ364" s="301"/>
      <c r="BA364" s="301"/>
      <c r="BB364" s="330">
        <f>VLOOKUP(E364,公积金!A:D,4,0)</f>
        <v>254</v>
      </c>
      <c r="BC364" s="297">
        <v>10</v>
      </c>
      <c r="BD364" s="301"/>
      <c r="BE364" s="300">
        <f t="shared" si="120"/>
        <v>6080.349999999994</v>
      </c>
      <c r="BF364" s="297">
        <f>VLOOKUP(E364,[6]工资发放表!$D$1:$X$65536,21,0)</f>
        <v>0</v>
      </c>
      <c r="BG364" s="337">
        <f t="shared" si="139"/>
        <v>6100.349999999994</v>
      </c>
      <c r="BH364" s="300">
        <f>IFERROR(VLOOKUP('12部门提供工资附表主表'!E364,工时对!A:E,5,0),0)</f>
        <v>40.94</v>
      </c>
      <c r="BI364" s="336">
        <f>VLOOKUP(E364,金蝶!D:AC,26,0)</f>
        <v>0</v>
      </c>
      <c r="BJ364" s="281">
        <f>VLOOKUP(E364,金蝶!D:S,16,0)</f>
        <v>6851.85</v>
      </c>
      <c r="BK364" s="281">
        <f t="shared" si="129"/>
        <v>0</v>
      </c>
      <c r="BL364" s="281">
        <f>VLOOKUP(E364,金蝶!D:Z,23,0)</f>
        <v>6100.35</v>
      </c>
      <c r="BM364" s="281">
        <f t="shared" si="130"/>
        <v>0</v>
      </c>
      <c r="BN364" s="281">
        <f>VLOOKUP(E364,金蝶!D:Z,17,0)</f>
        <v>30</v>
      </c>
      <c r="BO364" s="339">
        <f t="shared" si="131"/>
        <v>0</v>
      </c>
      <c r="BP364" s="281">
        <f>VLOOKUP(E364,金蝶!D:Z,18,0)</f>
        <v>517.5</v>
      </c>
      <c r="BQ364" s="531">
        <f t="shared" si="132"/>
        <v>0</v>
      </c>
      <c r="BR364" s="281">
        <f>VLOOKUP(E364,金蝶!D:Z,19,0)</f>
        <v>254</v>
      </c>
      <c r="BS364" s="340">
        <f t="shared" si="133"/>
        <v>0</v>
      </c>
      <c r="BT364" s="281">
        <f>VLOOKUP(E364,金蝶!D:Z,20,0)</f>
        <v>10</v>
      </c>
      <c r="BU364" s="281">
        <f t="shared" si="134"/>
        <v>0</v>
      </c>
      <c r="BV364" s="281">
        <f>VLOOKUP(E364,金蝶!D:Z,21,0)</f>
        <v>0</v>
      </c>
      <c r="BW364" s="339">
        <f t="shared" si="135"/>
        <v>0</v>
      </c>
      <c r="BX364" s="768">
        <f>IFERROR(VLOOKUP(G364,无加班费!A:B,2,0),0)</f>
        <v>0</v>
      </c>
    </row>
    <row r="365" spans="1:76" hidden="1">
      <c r="A365" s="516" t="s">
        <v>327</v>
      </c>
      <c r="B365" s="285">
        <f t="shared" si="122"/>
        <v>0</v>
      </c>
      <c r="C365" s="286" t="str">
        <f>VLOOKUP(E365,员工信息4!C:D,2,0)</f>
        <v>孙克莲</v>
      </c>
      <c r="D365" s="102" t="str">
        <f t="shared" si="140"/>
        <v>一致</v>
      </c>
      <c r="E365" s="288" t="str">
        <f>INDEX(员工信息4!C:C,MATCH('12部门提供工资附表主表'!I365,员工信息4!F:F,0))</f>
        <v>8924</v>
      </c>
      <c r="F365" s="289" t="str">
        <f>IFERROR(VLOOKUP('12部门提供工资附表主表'!E365,员工信息4!C:G,5,0),"")</f>
        <v>仓库配送</v>
      </c>
      <c r="G365" s="152" t="s">
        <v>2961</v>
      </c>
      <c r="H365" s="288" t="s">
        <v>2962</v>
      </c>
      <c r="I365" s="500" t="str">
        <f t="shared" si="128"/>
        <v>孙克莲16</v>
      </c>
      <c r="J365" s="349" t="s">
        <v>1252</v>
      </c>
      <c r="K365" s="301"/>
      <c r="L365" s="301"/>
      <c r="M365" s="302">
        <v>28.06</v>
      </c>
      <c r="N365" s="302"/>
      <c r="O365" s="302"/>
      <c r="P365" s="302">
        <v>168.95937277262999</v>
      </c>
      <c r="Q365" s="303">
        <f t="shared" si="138"/>
        <v>4740.9999999999973</v>
      </c>
      <c r="R365" s="302"/>
      <c r="S365" s="316">
        <f t="shared" si="137"/>
        <v>4740.9999999999973</v>
      </c>
      <c r="T365" s="301"/>
      <c r="U365" s="313">
        <f t="shared" si="123"/>
        <v>0</v>
      </c>
      <c r="V365" s="313"/>
      <c r="W365" s="301"/>
      <c r="X365" s="301"/>
      <c r="Y365" s="314">
        <f t="shared" si="121"/>
        <v>4740.9999999999973</v>
      </c>
      <c r="Z365" s="314"/>
      <c r="AA365" s="301"/>
      <c r="AB365" s="301"/>
      <c r="AC365" s="325">
        <f t="shared" si="124"/>
        <v>0</v>
      </c>
      <c r="AD365" s="302">
        <v>0</v>
      </c>
      <c r="AE365" s="302"/>
      <c r="AF365" s="302"/>
      <c r="AG365" s="302"/>
      <c r="AH365" s="302"/>
      <c r="AI365" s="302"/>
      <c r="AJ365" s="302"/>
      <c r="AK365" s="302">
        <v>200</v>
      </c>
      <c r="AL365" s="302"/>
      <c r="AM365" s="302">
        <v>200</v>
      </c>
      <c r="AN365" s="302"/>
      <c r="AO365" s="302"/>
      <c r="AP365" s="302"/>
      <c r="AQ365" s="302"/>
      <c r="AR365" s="302"/>
      <c r="AS365" s="299"/>
      <c r="AT365" s="299">
        <f t="shared" si="125"/>
        <v>0</v>
      </c>
      <c r="AU365" s="303">
        <f t="shared" si="126"/>
        <v>400</v>
      </c>
      <c r="AV365" s="329">
        <f t="shared" si="127"/>
        <v>5140.9999999999973</v>
      </c>
      <c r="AW365" s="297"/>
      <c r="AX365" s="297">
        <v>517.5</v>
      </c>
      <c r="AY365" s="301"/>
      <c r="AZ365" s="301"/>
      <c r="BA365" s="301"/>
      <c r="BB365" s="330"/>
      <c r="BC365" s="297"/>
      <c r="BD365" s="301"/>
      <c r="BE365" s="300">
        <f t="shared" si="120"/>
        <v>4623.4999999999973</v>
      </c>
      <c r="BF365" s="297">
        <f>VLOOKUP(E365,[6]工资发放表!$D$1:$X$65536,21,0)</f>
        <v>0</v>
      </c>
      <c r="BG365" s="337">
        <f t="shared" si="139"/>
        <v>4623.4999999999973</v>
      </c>
      <c r="BH365" s="300">
        <f>IFERROR(VLOOKUP('12部门提供工资附表主表'!E365,工时对!A:E,5,0),0)</f>
        <v>28.06</v>
      </c>
      <c r="BI365" s="336">
        <f>VLOOKUP(E365,金蝶!D:AC,26,0)</f>
        <v>0</v>
      </c>
      <c r="BJ365" s="281">
        <f>VLOOKUP(E365,金蝶!D:S,16,0)</f>
        <v>5141</v>
      </c>
      <c r="BK365" s="281">
        <f t="shared" si="129"/>
        <v>0</v>
      </c>
      <c r="BL365" s="281">
        <f>VLOOKUP(E365,金蝶!D:Z,23,0)</f>
        <v>4623.5</v>
      </c>
      <c r="BM365" s="281">
        <f t="shared" si="130"/>
        <v>0</v>
      </c>
      <c r="BN365" s="281">
        <f>VLOOKUP(E365,金蝶!D:Z,17,0)</f>
        <v>0</v>
      </c>
      <c r="BO365" s="339">
        <f t="shared" si="131"/>
        <v>0</v>
      </c>
      <c r="BP365" s="281">
        <f>VLOOKUP(E365,金蝶!D:Z,18,0)</f>
        <v>517.5</v>
      </c>
      <c r="BQ365" s="531">
        <f t="shared" si="132"/>
        <v>0</v>
      </c>
      <c r="BR365" s="281">
        <f>VLOOKUP(E365,金蝶!D:Z,19,0)</f>
        <v>0</v>
      </c>
      <c r="BS365" s="340">
        <f t="shared" si="133"/>
        <v>0</v>
      </c>
      <c r="BT365" s="281">
        <f>VLOOKUP(E365,金蝶!D:Z,20,0)</f>
        <v>0</v>
      </c>
      <c r="BU365" s="281">
        <f t="shared" si="134"/>
        <v>0</v>
      </c>
      <c r="BV365" s="281">
        <f>VLOOKUP(E365,金蝶!D:Z,21,0)</f>
        <v>0</v>
      </c>
      <c r="BW365" s="339">
        <f t="shared" si="135"/>
        <v>0</v>
      </c>
      <c r="BX365" s="768">
        <f>IFERROR(VLOOKUP(G365,无加班费!A:B,2,0),0)</f>
        <v>0</v>
      </c>
    </row>
    <row r="366" spans="1:76" hidden="1">
      <c r="A366" s="516" t="s">
        <v>2696</v>
      </c>
      <c r="B366" s="285">
        <f t="shared" si="122"/>
        <v>0</v>
      </c>
      <c r="C366" s="286" t="str">
        <f>VLOOKUP(E366,员工信息4!C:D,2,0)</f>
        <v>范丽平</v>
      </c>
      <c r="D366" s="102" t="str">
        <f t="shared" si="140"/>
        <v>一致</v>
      </c>
      <c r="E366" s="288" t="str">
        <f>INDEX(员工信息4!C:C,MATCH('12部门提供工资附表主表'!I366,员工信息4!F:F,0))</f>
        <v>8925</v>
      </c>
      <c r="F366" s="289" t="str">
        <f>IFERROR(VLOOKUP('12部门提供工资附表主表'!E366,员工信息4!C:G,5,0),"")</f>
        <v>仓库配送</v>
      </c>
      <c r="G366" s="152" t="s">
        <v>2967</v>
      </c>
      <c r="H366" s="288" t="s">
        <v>2968</v>
      </c>
      <c r="I366" s="500" t="str">
        <f t="shared" si="128"/>
        <v>范丽平20</v>
      </c>
      <c r="J366" s="349" t="s">
        <v>1252</v>
      </c>
      <c r="K366" s="301"/>
      <c r="L366" s="301"/>
      <c r="M366" s="302">
        <v>36.630000000000003</v>
      </c>
      <c r="N366" s="302"/>
      <c r="O366" s="302"/>
      <c r="P366" s="302">
        <v>151.59978159978201</v>
      </c>
      <c r="Q366" s="303">
        <f t="shared" si="138"/>
        <v>5553.1000000000149</v>
      </c>
      <c r="R366" s="302"/>
      <c r="S366" s="316">
        <f t="shared" si="137"/>
        <v>5553.1000000000149</v>
      </c>
      <c r="T366" s="301"/>
      <c r="U366" s="313">
        <f t="shared" si="123"/>
        <v>0</v>
      </c>
      <c r="V366" s="313"/>
      <c r="W366" s="301"/>
      <c r="X366" s="301"/>
      <c r="Y366" s="314">
        <f t="shared" si="121"/>
        <v>5553.1000000000149</v>
      </c>
      <c r="Z366" s="314"/>
      <c r="AA366" s="301"/>
      <c r="AB366" s="301"/>
      <c r="AC366" s="325">
        <f t="shared" si="124"/>
        <v>0</v>
      </c>
      <c r="AD366" s="302">
        <v>0</v>
      </c>
      <c r="AE366" s="302"/>
      <c r="AF366" s="302"/>
      <c r="AG366" s="302"/>
      <c r="AH366" s="302"/>
      <c r="AI366" s="302"/>
      <c r="AJ366" s="302"/>
      <c r="AK366" s="302">
        <v>200</v>
      </c>
      <c r="AL366" s="302"/>
      <c r="AM366" s="302">
        <v>200</v>
      </c>
      <c r="AN366" s="302"/>
      <c r="AO366" s="302"/>
      <c r="AP366" s="302"/>
      <c r="AQ366" s="302"/>
      <c r="AR366" s="302"/>
      <c r="AS366" s="299"/>
      <c r="AT366" s="299">
        <f t="shared" si="125"/>
        <v>0</v>
      </c>
      <c r="AU366" s="303">
        <f t="shared" si="126"/>
        <v>400</v>
      </c>
      <c r="AV366" s="329">
        <f t="shared" si="127"/>
        <v>5953.1000000000149</v>
      </c>
      <c r="AW366" s="297"/>
      <c r="AX366" s="297">
        <v>517.5</v>
      </c>
      <c r="AY366" s="301"/>
      <c r="AZ366" s="301"/>
      <c r="BA366" s="301"/>
      <c r="BB366" s="330"/>
      <c r="BC366" s="297"/>
      <c r="BD366" s="301"/>
      <c r="BE366" s="300">
        <f t="shared" si="120"/>
        <v>5435.6000000000149</v>
      </c>
      <c r="BF366" s="297">
        <f>VLOOKUP(E366,[6]工资发放表!$D$1:$X$65536,21,0)</f>
        <v>0</v>
      </c>
      <c r="BG366" s="337">
        <f t="shared" si="139"/>
        <v>5435.6000000000149</v>
      </c>
      <c r="BH366" s="300">
        <f>IFERROR(VLOOKUP('12部门提供工资附表主表'!E366,工时对!A:E,5,0),0)</f>
        <v>36.630000000000003</v>
      </c>
      <c r="BI366" s="336">
        <f>VLOOKUP(E366,金蝶!D:AC,26,0)</f>
        <v>1.4551915228366852E-11</v>
      </c>
      <c r="BJ366" s="281">
        <f>VLOOKUP(E366,金蝶!D:S,16,0)</f>
        <v>5953.1</v>
      </c>
      <c r="BK366" s="281">
        <f t="shared" si="129"/>
        <v>1.4551915228366852E-11</v>
      </c>
      <c r="BL366" s="281">
        <f>VLOOKUP(E366,金蝶!D:Z,23,0)</f>
        <v>5435.6</v>
      </c>
      <c r="BM366" s="281">
        <f t="shared" si="130"/>
        <v>1.4551915228366852E-11</v>
      </c>
      <c r="BN366" s="281">
        <f>VLOOKUP(E366,金蝶!D:Z,17,0)</f>
        <v>0</v>
      </c>
      <c r="BO366" s="339">
        <f t="shared" si="131"/>
        <v>0</v>
      </c>
      <c r="BP366" s="281">
        <f>VLOOKUP(E366,金蝶!D:Z,18,0)</f>
        <v>517.5</v>
      </c>
      <c r="BQ366" s="531">
        <f t="shared" si="132"/>
        <v>0</v>
      </c>
      <c r="BR366" s="281">
        <f>VLOOKUP(E366,金蝶!D:Z,19,0)</f>
        <v>0</v>
      </c>
      <c r="BS366" s="340">
        <f t="shared" si="133"/>
        <v>0</v>
      </c>
      <c r="BT366" s="281">
        <f>VLOOKUP(E366,金蝶!D:Z,20,0)</f>
        <v>0</v>
      </c>
      <c r="BU366" s="281">
        <f t="shared" si="134"/>
        <v>0</v>
      </c>
      <c r="BV366" s="281">
        <f>VLOOKUP(E366,金蝶!D:Z,21,0)</f>
        <v>0</v>
      </c>
      <c r="BW366" s="339">
        <f t="shared" si="135"/>
        <v>0</v>
      </c>
      <c r="BX366" s="768">
        <f>IFERROR(VLOOKUP(G366,无加班费!A:B,2,0),0)</f>
        <v>0</v>
      </c>
    </row>
    <row r="367" spans="1:76" hidden="1">
      <c r="A367" s="516" t="s">
        <v>16</v>
      </c>
      <c r="B367" s="285">
        <f t="shared" si="122"/>
        <v>0</v>
      </c>
      <c r="C367" s="286" t="str">
        <f>VLOOKUP(E367,员工信息4!C:D,2,0)</f>
        <v>倪群</v>
      </c>
      <c r="D367" s="102" t="str">
        <f t="shared" si="140"/>
        <v>一致</v>
      </c>
      <c r="E367" s="288" t="str">
        <f>INDEX(员工信息4!C:C,MATCH('12部门提供工资附表主表'!I367,员工信息4!F:F,0))</f>
        <v>8979</v>
      </c>
      <c r="F367" s="289" t="str">
        <f>IFERROR(VLOOKUP('12部门提供工资附表主表'!E367,员工信息4!C:G,5,0),"")</f>
        <v>仓库配送</v>
      </c>
      <c r="G367" s="152" t="s">
        <v>3180</v>
      </c>
      <c r="H367" s="288" t="s">
        <v>3181</v>
      </c>
      <c r="I367" s="500" t="str">
        <f t="shared" si="128"/>
        <v>倪群437</v>
      </c>
      <c r="J367" s="349" t="s">
        <v>1252</v>
      </c>
      <c r="K367" s="301"/>
      <c r="L367" s="301"/>
      <c r="M367" s="302">
        <v>23.5</v>
      </c>
      <c r="N367" s="302"/>
      <c r="O367" s="302"/>
      <c r="P367" s="302">
        <v>168.89361702127701</v>
      </c>
      <c r="Q367" s="303">
        <f t="shared" si="138"/>
        <v>3969.0000000000095</v>
      </c>
      <c r="R367" s="302"/>
      <c r="S367" s="316">
        <f t="shared" si="137"/>
        <v>3969.0000000000095</v>
      </c>
      <c r="T367" s="301"/>
      <c r="U367" s="313">
        <f t="shared" si="123"/>
        <v>0</v>
      </c>
      <c r="V367" s="313"/>
      <c r="W367" s="301"/>
      <c r="X367" s="301"/>
      <c r="Y367" s="314">
        <f t="shared" si="121"/>
        <v>3969.0000000000095</v>
      </c>
      <c r="Z367" s="314"/>
      <c r="AA367" s="301"/>
      <c r="AB367" s="301"/>
      <c r="AC367" s="325">
        <f t="shared" si="124"/>
        <v>0</v>
      </c>
      <c r="AD367" s="302">
        <v>0</v>
      </c>
      <c r="AE367" s="302"/>
      <c r="AF367" s="302"/>
      <c r="AG367" s="302"/>
      <c r="AH367" s="302"/>
      <c r="AI367" s="302"/>
      <c r="AJ367" s="302"/>
      <c r="AK367" s="302">
        <v>200</v>
      </c>
      <c r="AL367" s="302"/>
      <c r="AM367" s="302">
        <v>0</v>
      </c>
      <c r="AN367" s="302"/>
      <c r="AO367" s="302"/>
      <c r="AP367" s="302"/>
      <c r="AQ367" s="302"/>
      <c r="AR367" s="302"/>
      <c r="AS367" s="299"/>
      <c r="AT367" s="299">
        <f t="shared" si="125"/>
        <v>0</v>
      </c>
      <c r="AU367" s="303">
        <f t="shared" si="126"/>
        <v>200</v>
      </c>
      <c r="AV367" s="329">
        <f t="shared" si="127"/>
        <v>4169.0000000000091</v>
      </c>
      <c r="AW367" s="297"/>
      <c r="AX367" s="297">
        <v>517.5</v>
      </c>
      <c r="AY367" s="301"/>
      <c r="AZ367" s="301"/>
      <c r="BA367" s="301"/>
      <c r="BB367" s="330"/>
      <c r="BC367" s="297"/>
      <c r="BD367" s="301"/>
      <c r="BE367" s="300">
        <f t="shared" si="120"/>
        <v>3651.5000000000091</v>
      </c>
      <c r="BF367" s="297">
        <f>VLOOKUP(E367,[6]工资发放表!$D$1:$X$65536,21,0)</f>
        <v>0</v>
      </c>
      <c r="BG367" s="337">
        <f t="shared" si="139"/>
        <v>3651.5000000000091</v>
      </c>
      <c r="BH367" s="300">
        <f>IFERROR(VLOOKUP('12部门提供工资附表主表'!E367,工时对!A:E,5,0),0)</f>
        <v>23.5</v>
      </c>
      <c r="BI367" s="336">
        <f>VLOOKUP(E367,金蝶!D:AC,26,0)</f>
        <v>9.0949470177292824E-12</v>
      </c>
      <c r="BJ367" s="281">
        <f>VLOOKUP(E367,金蝶!D:S,16,0)</f>
        <v>4169</v>
      </c>
      <c r="BK367" s="281">
        <f t="shared" si="129"/>
        <v>9.0949470177292824E-12</v>
      </c>
      <c r="BL367" s="281">
        <f>VLOOKUP(E367,金蝶!D:Z,23,0)</f>
        <v>3651.5</v>
      </c>
      <c r="BM367" s="281">
        <f t="shared" si="130"/>
        <v>9.0949470177292824E-12</v>
      </c>
      <c r="BN367" s="281">
        <f>VLOOKUP(E367,金蝶!D:Z,17,0)</f>
        <v>0</v>
      </c>
      <c r="BO367" s="339">
        <f t="shared" si="131"/>
        <v>0</v>
      </c>
      <c r="BP367" s="281">
        <f>VLOOKUP(E367,金蝶!D:Z,18,0)</f>
        <v>517.5</v>
      </c>
      <c r="BQ367" s="531">
        <f t="shared" si="132"/>
        <v>0</v>
      </c>
      <c r="BR367" s="281">
        <f>VLOOKUP(E367,金蝶!D:Z,19,0)</f>
        <v>0</v>
      </c>
      <c r="BS367" s="340">
        <f t="shared" si="133"/>
        <v>0</v>
      </c>
      <c r="BT367" s="281">
        <f>VLOOKUP(E367,金蝶!D:Z,20,0)</f>
        <v>0</v>
      </c>
      <c r="BU367" s="281">
        <f t="shared" si="134"/>
        <v>0</v>
      </c>
      <c r="BV367" s="281">
        <f>VLOOKUP(E367,金蝶!D:Z,21,0)</f>
        <v>0</v>
      </c>
      <c r="BW367" s="339">
        <f t="shared" si="135"/>
        <v>0</v>
      </c>
      <c r="BX367" s="768">
        <f>IFERROR(VLOOKUP(G367,无加班费!A:B,2,0),0)</f>
        <v>0</v>
      </c>
    </row>
    <row r="368" spans="1:76" hidden="1">
      <c r="A368" s="516" t="s">
        <v>3105</v>
      </c>
      <c r="B368" s="285">
        <f t="shared" si="122"/>
        <v>0</v>
      </c>
      <c r="C368" s="286" t="str">
        <f>VLOOKUP(E368,员工信息4!C:D,2,0)</f>
        <v>陶桂华</v>
      </c>
      <c r="D368" s="102" t="str">
        <f t="shared" si="140"/>
        <v>一致</v>
      </c>
      <c r="E368" s="288" t="str">
        <f>INDEX(员工信息4!C:C,MATCH('12部门提供工资附表主表'!I368,员工信息4!F:F,0))</f>
        <v>4061</v>
      </c>
      <c r="F368" s="289" t="str">
        <f>IFERROR(VLOOKUP('12部门提供工资附表主表'!E368,员工信息4!C:G,5,0),"")</f>
        <v>仓库</v>
      </c>
      <c r="G368" s="152" t="s">
        <v>32</v>
      </c>
      <c r="H368" s="288" t="s">
        <v>33</v>
      </c>
      <c r="I368" s="500" t="str">
        <f t="shared" si="128"/>
        <v>陶桂华145</v>
      </c>
      <c r="J368" s="349" t="s">
        <v>6196</v>
      </c>
      <c r="K368" s="301"/>
      <c r="L368" s="301"/>
      <c r="M368" s="302">
        <v>22</v>
      </c>
      <c r="N368" s="302"/>
      <c r="O368" s="302"/>
      <c r="P368" s="302"/>
      <c r="Q368" s="303">
        <f t="shared" si="138"/>
        <v>0</v>
      </c>
      <c r="R368" s="302">
        <v>2480</v>
      </c>
      <c r="S368" s="316">
        <f t="shared" si="137"/>
        <v>2480</v>
      </c>
      <c r="T368" s="301"/>
      <c r="U368" s="313">
        <f t="shared" si="123"/>
        <v>0</v>
      </c>
      <c r="V368" s="313"/>
      <c r="W368" s="301">
        <v>200</v>
      </c>
      <c r="X368" s="301"/>
      <c r="Y368" s="314">
        <f t="shared" si="121"/>
        <v>2680</v>
      </c>
      <c r="Z368" s="314"/>
      <c r="AA368" s="301"/>
      <c r="AB368" s="301"/>
      <c r="AC368" s="325">
        <f t="shared" si="124"/>
        <v>0</v>
      </c>
      <c r="AD368" s="302">
        <v>60</v>
      </c>
      <c r="AE368" s="302"/>
      <c r="AF368" s="302">
        <v>517.5</v>
      </c>
      <c r="AG368" s="302"/>
      <c r="AH368" s="302"/>
      <c r="AI368" s="302"/>
      <c r="AJ368" s="302"/>
      <c r="AK368" s="302"/>
      <c r="AL368" s="302"/>
      <c r="AM368" s="302">
        <v>200</v>
      </c>
      <c r="AN368" s="302"/>
      <c r="AO368" s="302"/>
      <c r="AP368" s="302"/>
      <c r="AQ368" s="302"/>
      <c r="AR368" s="302"/>
      <c r="AS368" s="299"/>
      <c r="AT368" s="299">
        <f t="shared" si="125"/>
        <v>0</v>
      </c>
      <c r="AU368" s="303">
        <f t="shared" si="126"/>
        <v>777.5</v>
      </c>
      <c r="AV368" s="329">
        <f t="shared" si="127"/>
        <v>3457.5</v>
      </c>
      <c r="AW368" s="297"/>
      <c r="AX368" s="297">
        <v>517.5</v>
      </c>
      <c r="AY368" s="301"/>
      <c r="AZ368" s="301"/>
      <c r="BA368" s="301"/>
      <c r="BB368" s="330"/>
      <c r="BC368" s="297">
        <v>10</v>
      </c>
      <c r="BD368" s="301"/>
      <c r="BE368" s="300">
        <f t="shared" si="120"/>
        <v>2940</v>
      </c>
      <c r="BF368" s="297">
        <f>VLOOKUP(E368,[6]工资发放表!$D$1:$X$65536,21,0)</f>
        <v>0</v>
      </c>
      <c r="BG368" s="337">
        <f t="shared" si="139"/>
        <v>2930</v>
      </c>
      <c r="BH368" s="300">
        <f>IFERROR(VLOOKUP('12部门提供工资附表主表'!E368,工时对!A:E,5,0),0)</f>
        <v>22</v>
      </c>
      <c r="BI368" s="336">
        <f>VLOOKUP(E368,金蝶!D:AC,26,0)</f>
        <v>0</v>
      </c>
      <c r="BJ368" s="281">
        <f>VLOOKUP(E368,金蝶!D:S,16,0)</f>
        <v>3457.5</v>
      </c>
      <c r="BK368" s="281">
        <f t="shared" si="129"/>
        <v>0</v>
      </c>
      <c r="BL368" s="281">
        <f>VLOOKUP(E368,金蝶!D:Z,23,0)</f>
        <v>2930</v>
      </c>
      <c r="BM368" s="281">
        <f t="shared" si="130"/>
        <v>0</v>
      </c>
      <c r="BN368" s="281">
        <f>VLOOKUP(E368,金蝶!D:Z,17,0)</f>
        <v>0</v>
      </c>
      <c r="BO368" s="339">
        <f t="shared" si="131"/>
        <v>0</v>
      </c>
      <c r="BP368" s="281">
        <f>VLOOKUP(E368,金蝶!D:Z,18,0)</f>
        <v>517.5</v>
      </c>
      <c r="BQ368" s="531">
        <f t="shared" si="132"/>
        <v>0</v>
      </c>
      <c r="BR368" s="281">
        <f>VLOOKUP(E368,金蝶!D:Z,19,0)</f>
        <v>0</v>
      </c>
      <c r="BS368" s="340">
        <f t="shared" si="133"/>
        <v>0</v>
      </c>
      <c r="BT368" s="281">
        <f>VLOOKUP(E368,金蝶!D:Z,20,0)</f>
        <v>10</v>
      </c>
      <c r="BU368" s="281">
        <f t="shared" si="134"/>
        <v>0</v>
      </c>
      <c r="BV368" s="281">
        <f>VLOOKUP(E368,金蝶!D:Z,21,0)</f>
        <v>0</v>
      </c>
      <c r="BW368" s="339">
        <f t="shared" si="135"/>
        <v>0</v>
      </c>
      <c r="BX368" s="768">
        <f>IFERROR(VLOOKUP(G368,无加班费!A:B,2,0),0)</f>
        <v>0</v>
      </c>
    </row>
    <row r="369" spans="1:76" hidden="1">
      <c r="A369" s="516" t="s">
        <v>1542</v>
      </c>
      <c r="B369" s="285">
        <f t="shared" si="122"/>
        <v>0</v>
      </c>
      <c r="C369" s="286" t="str">
        <f>VLOOKUP(E369,员工信息4!C:D,2,0)</f>
        <v>顾凤祥</v>
      </c>
      <c r="D369" s="102" t="str">
        <f t="shared" si="140"/>
        <v>一致</v>
      </c>
      <c r="E369" s="288" t="str">
        <f>INDEX(员工信息4!C:C,MATCH('12部门提供工资附表主表'!I369,员工信息4!F:F,0))</f>
        <v>8938</v>
      </c>
      <c r="F369" s="289" t="str">
        <f>IFERROR(VLOOKUP('12部门提供工资附表主表'!E369,员工信息4!C:G,5,0),"")</f>
        <v>后勤部</v>
      </c>
      <c r="G369" s="152" t="s">
        <v>3023</v>
      </c>
      <c r="H369" s="288" t="s">
        <v>3024</v>
      </c>
      <c r="I369" s="500" t="str">
        <f t="shared" si="128"/>
        <v>顾凤祥32</v>
      </c>
      <c r="J369" s="349" t="s">
        <v>6196</v>
      </c>
      <c r="K369" s="301"/>
      <c r="L369" s="301"/>
      <c r="M369" s="302">
        <v>22</v>
      </c>
      <c r="N369" s="302"/>
      <c r="O369" s="302"/>
      <c r="P369" s="302"/>
      <c r="Q369" s="303">
        <f t="shared" si="138"/>
        <v>0</v>
      </c>
      <c r="R369" s="302">
        <v>2480</v>
      </c>
      <c r="S369" s="316">
        <f t="shared" si="137"/>
        <v>2480</v>
      </c>
      <c r="T369" s="301"/>
      <c r="U369" s="313">
        <f t="shared" si="123"/>
        <v>0</v>
      </c>
      <c r="V369" s="313"/>
      <c r="W369" s="301">
        <v>200</v>
      </c>
      <c r="X369" s="301"/>
      <c r="Y369" s="314">
        <f t="shared" si="121"/>
        <v>2680</v>
      </c>
      <c r="Z369" s="314"/>
      <c r="AA369" s="301"/>
      <c r="AB369" s="301"/>
      <c r="AC369" s="325">
        <f t="shared" si="124"/>
        <v>0</v>
      </c>
      <c r="AD369" s="302">
        <v>0</v>
      </c>
      <c r="AE369" s="302"/>
      <c r="AF369" s="302"/>
      <c r="AG369" s="302"/>
      <c r="AH369" s="302"/>
      <c r="AI369" s="302"/>
      <c r="AJ369" s="302"/>
      <c r="AK369" s="302"/>
      <c r="AL369" s="302"/>
      <c r="AM369" s="302">
        <v>200</v>
      </c>
      <c r="AN369" s="302"/>
      <c r="AO369" s="302"/>
      <c r="AP369" s="302"/>
      <c r="AQ369" s="302"/>
      <c r="AR369" s="302"/>
      <c r="AS369" s="299"/>
      <c r="AT369" s="299">
        <f t="shared" si="125"/>
        <v>0</v>
      </c>
      <c r="AU369" s="303">
        <f t="shared" si="126"/>
        <v>200</v>
      </c>
      <c r="AV369" s="329">
        <f t="shared" si="127"/>
        <v>2880</v>
      </c>
      <c r="AW369" s="297"/>
      <c r="AX369" s="297"/>
      <c r="AY369" s="301"/>
      <c r="AZ369" s="301"/>
      <c r="BA369" s="301"/>
      <c r="BB369" s="330"/>
      <c r="BC369" s="297"/>
      <c r="BD369" s="301"/>
      <c r="BE369" s="300">
        <f t="shared" si="120"/>
        <v>2880</v>
      </c>
      <c r="BF369" s="297">
        <f>VLOOKUP(E369,[6]工资发放表!$D$1:$X$65536,21,0)</f>
        <v>0</v>
      </c>
      <c r="BG369" s="337">
        <f t="shared" si="139"/>
        <v>2880</v>
      </c>
      <c r="BH369" s="300">
        <f>IFERROR(VLOOKUP('12部门提供工资附表主表'!E369,工时对!A:E,5,0),0)</f>
        <v>22</v>
      </c>
      <c r="BI369" s="336">
        <f>VLOOKUP(E369,金蝶!D:AC,26,0)</f>
        <v>0</v>
      </c>
      <c r="BJ369" s="281">
        <f>VLOOKUP(E369,金蝶!D:S,16,0)</f>
        <v>2880</v>
      </c>
      <c r="BK369" s="281">
        <f t="shared" si="129"/>
        <v>0</v>
      </c>
      <c r="BL369" s="281">
        <f>VLOOKUP(E369,金蝶!D:Z,23,0)</f>
        <v>2880</v>
      </c>
      <c r="BM369" s="281">
        <f t="shared" si="130"/>
        <v>0</v>
      </c>
      <c r="BN369" s="281">
        <f>VLOOKUP(E369,金蝶!D:Z,17,0)</f>
        <v>0</v>
      </c>
      <c r="BO369" s="339">
        <f t="shared" si="131"/>
        <v>0</v>
      </c>
      <c r="BP369" s="281">
        <f>VLOOKUP(E369,金蝶!D:Z,18,0)</f>
        <v>0</v>
      </c>
      <c r="BQ369" s="531">
        <f t="shared" si="132"/>
        <v>0</v>
      </c>
      <c r="BR369" s="281">
        <f>VLOOKUP(E369,金蝶!D:Z,19,0)</f>
        <v>0</v>
      </c>
      <c r="BS369" s="340">
        <f t="shared" si="133"/>
        <v>0</v>
      </c>
      <c r="BT369" s="281">
        <f>VLOOKUP(E369,金蝶!D:Z,20,0)</f>
        <v>0</v>
      </c>
      <c r="BU369" s="281">
        <f t="shared" si="134"/>
        <v>0</v>
      </c>
      <c r="BV369" s="281">
        <f>VLOOKUP(E369,金蝶!D:Z,21,0)</f>
        <v>0</v>
      </c>
      <c r="BW369" s="339">
        <f t="shared" si="135"/>
        <v>0</v>
      </c>
      <c r="BX369" s="768">
        <f>IFERROR(VLOOKUP(G369,无加班费!A:B,2,0),0)</f>
        <v>0</v>
      </c>
    </row>
    <row r="370" spans="1:76" hidden="1">
      <c r="A370" s="516" t="s">
        <v>2237</v>
      </c>
      <c r="B370" s="285">
        <f t="shared" si="122"/>
        <v>0</v>
      </c>
      <c r="C370" s="286" t="str">
        <f>VLOOKUP(E370,员工信息4!C:D,2,0)</f>
        <v>葛大明</v>
      </c>
      <c r="D370" s="102" t="str">
        <f t="shared" si="140"/>
        <v>一致</v>
      </c>
      <c r="E370" s="288" t="str">
        <f>INDEX(员工信息4!C:C,MATCH('12部门提供工资附表主表'!I370,员工信息4!F:F,0))</f>
        <v>8619</v>
      </c>
      <c r="F370" s="289" t="str">
        <f>IFERROR(VLOOKUP('12部门提供工资附表主表'!E370,员工信息4!C:G,5,0),"")</f>
        <v>后勤部</v>
      </c>
      <c r="G370" s="152" t="s">
        <v>2431</v>
      </c>
      <c r="H370" s="288" t="s">
        <v>2432</v>
      </c>
      <c r="I370" s="500" t="str">
        <f t="shared" si="128"/>
        <v>葛大明61</v>
      </c>
      <c r="J370" s="349" t="s">
        <v>6196</v>
      </c>
      <c r="K370" s="301"/>
      <c r="L370" s="301"/>
      <c r="M370" s="302">
        <v>22</v>
      </c>
      <c r="N370" s="302"/>
      <c r="O370" s="302"/>
      <c r="P370" s="302"/>
      <c r="Q370" s="303">
        <f t="shared" si="138"/>
        <v>0</v>
      </c>
      <c r="R370" s="302">
        <v>2480</v>
      </c>
      <c r="S370" s="316">
        <f t="shared" si="137"/>
        <v>2480</v>
      </c>
      <c r="T370" s="301"/>
      <c r="U370" s="313">
        <f t="shared" si="123"/>
        <v>0</v>
      </c>
      <c r="V370" s="313"/>
      <c r="W370" s="301">
        <v>200</v>
      </c>
      <c r="X370" s="301"/>
      <c r="Y370" s="314">
        <f t="shared" si="121"/>
        <v>2680</v>
      </c>
      <c r="Z370" s="314"/>
      <c r="AA370" s="301"/>
      <c r="AB370" s="301"/>
      <c r="AC370" s="325">
        <f t="shared" si="124"/>
        <v>0</v>
      </c>
      <c r="AD370" s="302">
        <v>20</v>
      </c>
      <c r="AE370" s="302"/>
      <c r="AF370" s="302"/>
      <c r="AG370" s="302"/>
      <c r="AH370" s="302"/>
      <c r="AI370" s="302"/>
      <c r="AJ370" s="302"/>
      <c r="AK370" s="302"/>
      <c r="AL370" s="302"/>
      <c r="AM370" s="302">
        <v>200</v>
      </c>
      <c r="AN370" s="302"/>
      <c r="AO370" s="302"/>
      <c r="AP370" s="302"/>
      <c r="AQ370" s="302"/>
      <c r="AR370" s="302"/>
      <c r="AS370" s="299"/>
      <c r="AT370" s="299">
        <f t="shared" si="125"/>
        <v>0</v>
      </c>
      <c r="AU370" s="303">
        <f t="shared" si="126"/>
        <v>220</v>
      </c>
      <c r="AV370" s="329">
        <f t="shared" si="127"/>
        <v>2900</v>
      </c>
      <c r="AW370" s="297"/>
      <c r="AX370" s="297"/>
      <c r="AY370" s="301"/>
      <c r="AZ370" s="301"/>
      <c r="BA370" s="301"/>
      <c r="BB370" s="330"/>
      <c r="BC370" s="297"/>
      <c r="BD370" s="301"/>
      <c r="BE370" s="300">
        <f t="shared" si="120"/>
        <v>2900</v>
      </c>
      <c r="BF370" s="297">
        <f>VLOOKUP(E370,[6]工资发放表!$D$1:$X$65536,21,0)</f>
        <v>0</v>
      </c>
      <c r="BG370" s="337">
        <f t="shared" si="139"/>
        <v>2900</v>
      </c>
      <c r="BH370" s="300">
        <f>IFERROR(VLOOKUP('12部门提供工资附表主表'!E370,工时对!A:E,5,0),0)</f>
        <v>22</v>
      </c>
      <c r="BI370" s="336">
        <f>VLOOKUP(E370,金蝶!D:AC,26,0)</f>
        <v>0</v>
      </c>
      <c r="BJ370" s="281">
        <f>VLOOKUP(E370,金蝶!D:S,16,0)</f>
        <v>2900</v>
      </c>
      <c r="BK370" s="281">
        <f t="shared" si="129"/>
        <v>0</v>
      </c>
      <c r="BL370" s="281">
        <f>VLOOKUP(E370,金蝶!D:Z,23,0)</f>
        <v>2900</v>
      </c>
      <c r="BM370" s="281">
        <f t="shared" si="130"/>
        <v>0</v>
      </c>
      <c r="BN370" s="281">
        <f>VLOOKUP(E370,金蝶!D:Z,17,0)</f>
        <v>0</v>
      </c>
      <c r="BO370" s="339">
        <f t="shared" si="131"/>
        <v>0</v>
      </c>
      <c r="BP370" s="281">
        <f>VLOOKUP(E370,金蝶!D:Z,18,0)</f>
        <v>0</v>
      </c>
      <c r="BQ370" s="531">
        <f t="shared" si="132"/>
        <v>0</v>
      </c>
      <c r="BR370" s="281">
        <f>VLOOKUP(E370,金蝶!D:Z,19,0)</f>
        <v>0</v>
      </c>
      <c r="BS370" s="340">
        <f t="shared" si="133"/>
        <v>0</v>
      </c>
      <c r="BT370" s="281">
        <f>VLOOKUP(E370,金蝶!D:Z,20,0)</f>
        <v>0</v>
      </c>
      <c r="BU370" s="281">
        <f t="shared" si="134"/>
        <v>0</v>
      </c>
      <c r="BV370" s="281">
        <f>VLOOKUP(E370,金蝶!D:Z,21,0)</f>
        <v>0</v>
      </c>
      <c r="BW370" s="339">
        <f t="shared" si="135"/>
        <v>0</v>
      </c>
      <c r="BX370" s="768">
        <f>IFERROR(VLOOKUP(G370,无加班费!A:B,2,0),0)</f>
        <v>0</v>
      </c>
    </row>
    <row r="371" spans="1:76" hidden="1">
      <c r="A371" s="516" t="s">
        <v>1877</v>
      </c>
      <c r="B371" s="285">
        <f t="shared" si="122"/>
        <v>0</v>
      </c>
      <c r="C371" s="286" t="str">
        <f>VLOOKUP(E371,员工信息4!C:D,2,0)</f>
        <v>康龙福</v>
      </c>
      <c r="D371" s="102" t="str">
        <f t="shared" si="140"/>
        <v>一致</v>
      </c>
      <c r="E371" s="288" t="str">
        <f>INDEX(员工信息4!C:C,MATCH('12部门提供工资附表主表'!I371,员工信息4!F:F,0))</f>
        <v>8937</v>
      </c>
      <c r="F371" s="289" t="str">
        <f>IFERROR(VLOOKUP('12部门提供工资附表主表'!E371,员工信息4!C:G,5,0),"")</f>
        <v>后勤部</v>
      </c>
      <c r="G371" s="152" t="s">
        <v>3017</v>
      </c>
      <c r="H371" s="288" t="s">
        <v>3018</v>
      </c>
      <c r="I371" s="500" t="str">
        <f t="shared" si="128"/>
        <v>康龙福18</v>
      </c>
      <c r="J371" s="349" t="s">
        <v>6196</v>
      </c>
      <c r="K371" s="301"/>
      <c r="L371" s="301"/>
      <c r="M371" s="302">
        <v>22</v>
      </c>
      <c r="N371" s="302"/>
      <c r="O371" s="302"/>
      <c r="P371" s="302"/>
      <c r="Q371" s="303">
        <f t="shared" si="138"/>
        <v>0</v>
      </c>
      <c r="R371" s="302">
        <v>2480</v>
      </c>
      <c r="S371" s="316">
        <f t="shared" si="137"/>
        <v>2480</v>
      </c>
      <c r="T371" s="301"/>
      <c r="U371" s="313">
        <f t="shared" si="123"/>
        <v>0</v>
      </c>
      <c r="V371" s="313"/>
      <c r="W371" s="301">
        <v>200</v>
      </c>
      <c r="X371" s="301"/>
      <c r="Y371" s="314">
        <f t="shared" si="121"/>
        <v>2680</v>
      </c>
      <c r="Z371" s="314"/>
      <c r="AA371" s="301"/>
      <c r="AB371" s="301"/>
      <c r="AC371" s="325">
        <f t="shared" si="124"/>
        <v>0</v>
      </c>
      <c r="AD371" s="302">
        <v>0</v>
      </c>
      <c r="AE371" s="302"/>
      <c r="AF371" s="302"/>
      <c r="AG371" s="302"/>
      <c r="AH371" s="302"/>
      <c r="AI371" s="302"/>
      <c r="AJ371" s="302"/>
      <c r="AK371" s="302"/>
      <c r="AL371" s="302"/>
      <c r="AM371" s="302">
        <v>200</v>
      </c>
      <c r="AN371" s="302"/>
      <c r="AO371" s="302"/>
      <c r="AP371" s="302"/>
      <c r="AQ371" s="302"/>
      <c r="AR371" s="302"/>
      <c r="AS371" s="299"/>
      <c r="AT371" s="299">
        <f t="shared" si="125"/>
        <v>0</v>
      </c>
      <c r="AU371" s="303">
        <f t="shared" si="126"/>
        <v>200</v>
      </c>
      <c r="AV371" s="329">
        <f t="shared" si="127"/>
        <v>2880</v>
      </c>
      <c r="AW371" s="297"/>
      <c r="AX371" s="297"/>
      <c r="AY371" s="301"/>
      <c r="AZ371" s="301"/>
      <c r="BA371" s="301"/>
      <c r="BB371" s="330"/>
      <c r="BC371" s="297"/>
      <c r="BD371" s="301"/>
      <c r="BE371" s="300">
        <f t="shared" si="120"/>
        <v>2880</v>
      </c>
      <c r="BF371" s="297">
        <f>VLOOKUP(E371,[6]工资发放表!$D$1:$X$65536,21,0)</f>
        <v>0</v>
      </c>
      <c r="BG371" s="337">
        <f t="shared" si="139"/>
        <v>2880</v>
      </c>
      <c r="BH371" s="300">
        <f>IFERROR(VLOOKUP('12部门提供工资附表主表'!E371,工时对!A:E,5,0),0)</f>
        <v>22</v>
      </c>
      <c r="BI371" s="336">
        <f>VLOOKUP(E371,金蝶!D:AC,26,0)</f>
        <v>0</v>
      </c>
      <c r="BJ371" s="281">
        <f>VLOOKUP(E371,金蝶!D:S,16,0)</f>
        <v>2880</v>
      </c>
      <c r="BK371" s="281">
        <f t="shared" si="129"/>
        <v>0</v>
      </c>
      <c r="BL371" s="281">
        <f>VLOOKUP(E371,金蝶!D:Z,23,0)</f>
        <v>2880</v>
      </c>
      <c r="BM371" s="281">
        <f t="shared" si="130"/>
        <v>0</v>
      </c>
      <c r="BN371" s="281">
        <f>VLOOKUP(E371,金蝶!D:Z,17,0)</f>
        <v>0</v>
      </c>
      <c r="BO371" s="339">
        <f t="shared" si="131"/>
        <v>0</v>
      </c>
      <c r="BP371" s="281">
        <f>VLOOKUP(E371,金蝶!D:Z,18,0)</f>
        <v>0</v>
      </c>
      <c r="BQ371" s="531">
        <f t="shared" si="132"/>
        <v>0</v>
      </c>
      <c r="BR371" s="281">
        <f>VLOOKUP(E371,金蝶!D:Z,19,0)</f>
        <v>0</v>
      </c>
      <c r="BS371" s="340">
        <f t="shared" si="133"/>
        <v>0</v>
      </c>
      <c r="BT371" s="281">
        <f>VLOOKUP(E371,金蝶!D:Z,20,0)</f>
        <v>0</v>
      </c>
      <c r="BU371" s="281">
        <f t="shared" si="134"/>
        <v>0</v>
      </c>
      <c r="BV371" s="281">
        <f>VLOOKUP(E371,金蝶!D:Z,21,0)</f>
        <v>0</v>
      </c>
      <c r="BW371" s="339">
        <f t="shared" si="135"/>
        <v>0</v>
      </c>
      <c r="BX371" s="768">
        <f>IFERROR(VLOOKUP(G371,无加班费!A:B,2,0),0)</f>
        <v>0</v>
      </c>
    </row>
    <row r="372" spans="1:76" hidden="1">
      <c r="A372" s="516" t="s">
        <v>802</v>
      </c>
      <c r="B372" s="285">
        <f t="shared" si="122"/>
        <v>0</v>
      </c>
      <c r="C372" s="286" t="str">
        <f>VLOOKUP(E372,员工信息4!C:D,2,0)</f>
        <v>胡学明</v>
      </c>
      <c r="D372" s="102" t="str">
        <f t="shared" si="140"/>
        <v>一致</v>
      </c>
      <c r="E372" s="288" t="str">
        <f>INDEX(员工信息4!C:C,MATCH('12部门提供工资附表主表'!I372,员工信息4!F:F,0))</f>
        <v>7506</v>
      </c>
      <c r="F372" s="289" t="str">
        <f>IFERROR(VLOOKUP('12部门提供工资附表主表'!E372,员工信息4!C:G,5,0),"")</f>
        <v>后勤部</v>
      </c>
      <c r="G372" s="152" t="s">
        <v>626</v>
      </c>
      <c r="H372" s="288" t="s">
        <v>627</v>
      </c>
      <c r="I372" s="500" t="str">
        <f t="shared" si="128"/>
        <v>胡学明52</v>
      </c>
      <c r="J372" s="349" t="s">
        <v>6196</v>
      </c>
      <c r="K372" s="301"/>
      <c r="L372" s="301"/>
      <c r="M372" s="302">
        <v>22</v>
      </c>
      <c r="N372" s="302"/>
      <c r="O372" s="302"/>
      <c r="P372" s="302"/>
      <c r="Q372" s="303">
        <f t="shared" si="138"/>
        <v>0</v>
      </c>
      <c r="R372" s="302">
        <v>2480</v>
      </c>
      <c r="S372" s="316">
        <f t="shared" si="137"/>
        <v>2480</v>
      </c>
      <c r="T372" s="301"/>
      <c r="U372" s="313">
        <f t="shared" si="123"/>
        <v>0</v>
      </c>
      <c r="V372" s="313"/>
      <c r="W372" s="301">
        <v>200</v>
      </c>
      <c r="X372" s="301"/>
      <c r="Y372" s="314">
        <f t="shared" si="121"/>
        <v>2680</v>
      </c>
      <c r="Z372" s="314"/>
      <c r="AA372" s="301"/>
      <c r="AB372" s="301"/>
      <c r="AC372" s="325">
        <f t="shared" si="124"/>
        <v>0</v>
      </c>
      <c r="AD372" s="302">
        <v>60</v>
      </c>
      <c r="AE372" s="302"/>
      <c r="AF372" s="302"/>
      <c r="AG372" s="302"/>
      <c r="AH372" s="302"/>
      <c r="AI372" s="302"/>
      <c r="AJ372" s="302"/>
      <c r="AK372" s="302"/>
      <c r="AL372" s="302"/>
      <c r="AM372" s="302">
        <v>200</v>
      </c>
      <c r="AN372" s="302"/>
      <c r="AO372" s="302"/>
      <c r="AP372" s="302"/>
      <c r="AQ372" s="302"/>
      <c r="AR372" s="302"/>
      <c r="AS372" s="299"/>
      <c r="AT372" s="299">
        <f t="shared" si="125"/>
        <v>0</v>
      </c>
      <c r="AU372" s="303">
        <f t="shared" si="126"/>
        <v>260</v>
      </c>
      <c r="AV372" s="329">
        <f t="shared" si="127"/>
        <v>2940</v>
      </c>
      <c r="AW372" s="297"/>
      <c r="AX372" s="297"/>
      <c r="AY372" s="301"/>
      <c r="AZ372" s="301"/>
      <c r="BA372" s="301"/>
      <c r="BB372" s="330"/>
      <c r="BC372" s="297">
        <v>10</v>
      </c>
      <c r="BD372" s="301"/>
      <c r="BE372" s="300">
        <f t="shared" si="120"/>
        <v>2940</v>
      </c>
      <c r="BF372" s="297">
        <f>VLOOKUP(E372,[6]工资发放表!$D$1:$X$65536,21,0)</f>
        <v>0</v>
      </c>
      <c r="BG372" s="337">
        <f t="shared" si="139"/>
        <v>2930</v>
      </c>
      <c r="BH372" s="300">
        <f>IFERROR(VLOOKUP('12部门提供工资附表主表'!E372,工时对!A:E,5,0),0)</f>
        <v>22</v>
      </c>
      <c r="BI372" s="336">
        <f>VLOOKUP(E372,金蝶!D:AC,26,0)</f>
        <v>0</v>
      </c>
      <c r="BJ372" s="281">
        <f>VLOOKUP(E372,金蝶!D:S,16,0)</f>
        <v>2940</v>
      </c>
      <c r="BK372" s="281">
        <f t="shared" si="129"/>
        <v>0</v>
      </c>
      <c r="BL372" s="281">
        <f>VLOOKUP(E372,金蝶!D:Z,23,0)</f>
        <v>2930</v>
      </c>
      <c r="BM372" s="281">
        <f t="shared" si="130"/>
        <v>0</v>
      </c>
      <c r="BN372" s="281">
        <f>VLOOKUP(E372,金蝶!D:Z,17,0)</f>
        <v>0</v>
      </c>
      <c r="BO372" s="339">
        <f t="shared" si="131"/>
        <v>0</v>
      </c>
      <c r="BP372" s="281">
        <f>VLOOKUP(E372,金蝶!D:Z,18,0)</f>
        <v>0</v>
      </c>
      <c r="BQ372" s="531">
        <f t="shared" si="132"/>
        <v>0</v>
      </c>
      <c r="BR372" s="281">
        <f>VLOOKUP(E372,金蝶!D:Z,19,0)</f>
        <v>0</v>
      </c>
      <c r="BS372" s="340">
        <f t="shared" si="133"/>
        <v>0</v>
      </c>
      <c r="BT372" s="281">
        <f>VLOOKUP(E372,金蝶!D:Z,20,0)</f>
        <v>10</v>
      </c>
      <c r="BU372" s="281">
        <f t="shared" si="134"/>
        <v>0</v>
      </c>
      <c r="BV372" s="281">
        <f>VLOOKUP(E372,金蝶!D:Z,21,0)</f>
        <v>0</v>
      </c>
      <c r="BW372" s="339">
        <f t="shared" si="135"/>
        <v>0</v>
      </c>
      <c r="BX372" s="768">
        <f>IFERROR(VLOOKUP(G372,无加班费!A:B,2,0),0)</f>
        <v>0</v>
      </c>
    </row>
    <row r="373" spans="1:76" hidden="1">
      <c r="A373" s="516" t="s">
        <v>2617</v>
      </c>
      <c r="B373" s="285">
        <f t="shared" si="122"/>
        <v>0</v>
      </c>
      <c r="C373" s="286" t="str">
        <f>VLOOKUP(E373,员工信息4!C:D,2,0)</f>
        <v>褚新国</v>
      </c>
      <c r="D373" s="102" t="str">
        <f t="shared" si="140"/>
        <v>一致</v>
      </c>
      <c r="E373" s="288" t="str">
        <f>INDEX(员工信息4!C:C,MATCH('12部门提供工资附表主表'!I373,员工信息4!F:F,0))</f>
        <v>9030</v>
      </c>
      <c r="F373" s="289" t="str">
        <f>IFERROR(VLOOKUP('12部门提供工资附表主表'!E373,员工信息4!C:G,5,0),"")</f>
        <v>后勤部</v>
      </c>
      <c r="G373" s="152" t="s">
        <v>3494</v>
      </c>
      <c r="H373" s="288" t="s">
        <v>3495</v>
      </c>
      <c r="I373" s="500" t="str">
        <f t="shared" si="128"/>
        <v>褚新国185</v>
      </c>
      <c r="J373" s="349" t="s">
        <v>6196</v>
      </c>
      <c r="K373" s="301"/>
      <c r="L373" s="301"/>
      <c r="M373" s="302">
        <v>20</v>
      </c>
      <c r="N373" s="302"/>
      <c r="O373" s="302"/>
      <c r="P373" s="302"/>
      <c r="Q373" s="303">
        <f t="shared" si="138"/>
        <v>0</v>
      </c>
      <c r="R373" s="302">
        <v>2480</v>
      </c>
      <c r="S373" s="316">
        <f t="shared" si="137"/>
        <v>2480</v>
      </c>
      <c r="T373" s="301"/>
      <c r="U373" s="313">
        <f t="shared" si="123"/>
        <v>0</v>
      </c>
      <c r="V373" s="313"/>
      <c r="W373" s="301"/>
      <c r="X373" s="301"/>
      <c r="Y373" s="314">
        <f t="shared" si="121"/>
        <v>2480</v>
      </c>
      <c r="Z373" s="314"/>
      <c r="AA373" s="301"/>
      <c r="AB373" s="301"/>
      <c r="AC373" s="325">
        <f t="shared" si="124"/>
        <v>0</v>
      </c>
      <c r="AD373" s="302">
        <v>0</v>
      </c>
      <c r="AE373" s="302"/>
      <c r="AF373" s="302"/>
      <c r="AG373" s="302"/>
      <c r="AH373" s="302"/>
      <c r="AI373" s="302"/>
      <c r="AJ373" s="302"/>
      <c r="AK373" s="302"/>
      <c r="AL373" s="302"/>
      <c r="AM373" s="302">
        <v>0</v>
      </c>
      <c r="AN373" s="302"/>
      <c r="AO373" s="302"/>
      <c r="AP373" s="302"/>
      <c r="AQ373" s="302"/>
      <c r="AR373" s="302"/>
      <c r="AS373" s="299"/>
      <c r="AT373" s="299">
        <f t="shared" si="125"/>
        <v>0</v>
      </c>
      <c r="AU373" s="303">
        <f t="shared" si="126"/>
        <v>0</v>
      </c>
      <c r="AV373" s="329">
        <f t="shared" si="127"/>
        <v>2480</v>
      </c>
      <c r="AW373" s="297"/>
      <c r="AX373" s="297"/>
      <c r="AY373" s="301"/>
      <c r="AZ373" s="301"/>
      <c r="BA373" s="301"/>
      <c r="BB373" s="330"/>
      <c r="BC373" s="297"/>
      <c r="BD373" s="301"/>
      <c r="BE373" s="300">
        <f t="shared" si="120"/>
        <v>2480</v>
      </c>
      <c r="BF373" s="297">
        <f>VLOOKUP(E373,[6]工资发放表!$D$1:$X$65536,21,0)</f>
        <v>0</v>
      </c>
      <c r="BG373" s="337">
        <f t="shared" si="139"/>
        <v>2480</v>
      </c>
      <c r="BH373" s="300">
        <f>IFERROR(VLOOKUP('12部门提供工资附表主表'!E373,工时对!A:E,5,0),0)</f>
        <v>20</v>
      </c>
      <c r="BI373" s="336">
        <f>VLOOKUP(E373,金蝶!D:AC,26,0)</f>
        <v>0</v>
      </c>
      <c r="BJ373" s="281">
        <f>VLOOKUP(E373,金蝶!D:S,16,0)</f>
        <v>2480</v>
      </c>
      <c r="BK373" s="281">
        <f t="shared" si="129"/>
        <v>0</v>
      </c>
      <c r="BL373" s="281">
        <f>VLOOKUP(E373,金蝶!D:Z,23,0)</f>
        <v>2480</v>
      </c>
      <c r="BM373" s="281">
        <f t="shared" si="130"/>
        <v>0</v>
      </c>
      <c r="BN373" s="281">
        <f>VLOOKUP(E373,金蝶!D:Z,17,0)</f>
        <v>0</v>
      </c>
      <c r="BO373" s="339">
        <f t="shared" si="131"/>
        <v>0</v>
      </c>
      <c r="BP373" s="281">
        <f>VLOOKUP(E373,金蝶!D:Z,18,0)</f>
        <v>0</v>
      </c>
      <c r="BQ373" s="531">
        <f t="shared" si="132"/>
        <v>0</v>
      </c>
      <c r="BR373" s="281">
        <f>VLOOKUP(E373,金蝶!D:Z,19,0)</f>
        <v>0</v>
      </c>
      <c r="BS373" s="340">
        <f t="shared" si="133"/>
        <v>0</v>
      </c>
      <c r="BT373" s="281">
        <f>VLOOKUP(E373,金蝶!D:Z,20,0)</f>
        <v>0</v>
      </c>
      <c r="BU373" s="281">
        <f t="shared" si="134"/>
        <v>0</v>
      </c>
      <c r="BV373" s="281">
        <f>VLOOKUP(E373,金蝶!D:Z,21,0)</f>
        <v>0</v>
      </c>
      <c r="BW373" s="339">
        <f t="shared" si="135"/>
        <v>0</v>
      </c>
      <c r="BX373" s="768">
        <f>IFERROR(VLOOKUP(G373,无加班费!A:B,2,0),0)</f>
        <v>0</v>
      </c>
    </row>
    <row r="374" spans="1:76">
      <c r="A374" s="516" t="s">
        <v>1778</v>
      </c>
      <c r="B374" s="285">
        <f t="shared" si="122"/>
        <v>0</v>
      </c>
      <c r="C374" s="286" t="str">
        <f>VLOOKUP(E374,员工信息4!C:D,2,0)</f>
        <v>陆振明</v>
      </c>
      <c r="D374" s="102" t="str">
        <f t="shared" si="140"/>
        <v>一致</v>
      </c>
      <c r="E374" s="288" t="str">
        <f>INDEX(员工信息4!C:C,MATCH('12部门提供工资附表主表'!I374,员工信息4!F:F,0))</f>
        <v>7522</v>
      </c>
      <c r="F374" s="289" t="str">
        <f>IFERROR(VLOOKUP('12部门提供工资附表主表'!E374,员工信息4!C:G,5,0),"")</f>
        <v>残疾车间</v>
      </c>
      <c r="G374" s="152" t="s">
        <v>2033</v>
      </c>
      <c r="H374" s="288" t="s">
        <v>2034</v>
      </c>
      <c r="I374" s="500" t="str">
        <f t="shared" si="128"/>
        <v>陆振明11</v>
      </c>
      <c r="J374" s="349" t="s">
        <v>6196</v>
      </c>
      <c r="K374" s="301"/>
      <c r="L374" s="301"/>
      <c r="M374" s="302">
        <v>3</v>
      </c>
      <c r="N374" s="302"/>
      <c r="O374" s="302"/>
      <c r="P374" s="302"/>
      <c r="Q374" s="303">
        <f t="shared" si="138"/>
        <v>0</v>
      </c>
      <c r="R374" s="302">
        <v>2480</v>
      </c>
      <c r="S374" s="316">
        <f t="shared" si="137"/>
        <v>2480</v>
      </c>
      <c r="T374" s="301"/>
      <c r="U374" s="313">
        <f t="shared" si="123"/>
        <v>0</v>
      </c>
      <c r="V374" s="313"/>
      <c r="W374" s="301">
        <v>200</v>
      </c>
      <c r="X374" s="301"/>
      <c r="Y374" s="314">
        <f t="shared" si="121"/>
        <v>2680</v>
      </c>
      <c r="Z374" s="314"/>
      <c r="AA374" s="301"/>
      <c r="AB374" s="301"/>
      <c r="AC374" s="325">
        <f t="shared" si="124"/>
        <v>0</v>
      </c>
      <c r="AD374" s="302">
        <v>200</v>
      </c>
      <c r="AE374" s="302"/>
      <c r="AF374" s="302"/>
      <c r="AG374" s="302"/>
      <c r="AH374" s="302"/>
      <c r="AI374" s="302"/>
      <c r="AJ374" s="302"/>
      <c r="AK374" s="302"/>
      <c r="AL374" s="302"/>
      <c r="AM374" s="302">
        <v>0</v>
      </c>
      <c r="AN374" s="302"/>
      <c r="AO374" s="302"/>
      <c r="AP374" s="302"/>
      <c r="AQ374" s="302"/>
      <c r="AR374" s="302">
        <v>2487.2727272727302</v>
      </c>
      <c r="AS374" s="299"/>
      <c r="AT374" s="299">
        <f t="shared" si="125"/>
        <v>2487.2727272727302</v>
      </c>
      <c r="AU374" s="303">
        <f t="shared" si="126"/>
        <v>200</v>
      </c>
      <c r="AV374" s="329">
        <f t="shared" si="127"/>
        <v>392.72727272726979</v>
      </c>
      <c r="AW374" s="297"/>
      <c r="AX374" s="297"/>
      <c r="AY374" s="301"/>
      <c r="AZ374" s="301"/>
      <c r="BA374" s="301"/>
      <c r="BB374" s="330"/>
      <c r="BC374" s="297"/>
      <c r="BD374" s="301"/>
      <c r="BE374" s="300">
        <f t="shared" si="120"/>
        <v>392.72727272726979</v>
      </c>
      <c r="BF374" s="297">
        <f>VLOOKUP(E374,[6]工资发放表!$D$1:$X$65536,21,0)</f>
        <v>0</v>
      </c>
      <c r="BG374" s="337">
        <f t="shared" si="139"/>
        <v>392.72727272726979</v>
      </c>
      <c r="BH374" s="300">
        <f>IFERROR(VLOOKUP('12部门提供工资附表主表'!E374,工时对!A:E,5,0),0)</f>
        <v>3</v>
      </c>
      <c r="BI374" s="336">
        <f>VLOOKUP(E374,金蝶!D:AC,26,0)</f>
        <v>-2.7272727302261046E-3</v>
      </c>
      <c r="BJ374" s="281">
        <f>VLOOKUP(E374,金蝶!D:S,16,0)</f>
        <v>392.73</v>
      </c>
      <c r="BK374" s="281">
        <f t="shared" si="129"/>
        <v>-2.7272727302261046E-3</v>
      </c>
      <c r="BL374" s="281">
        <f>VLOOKUP(E374,金蝶!D:Z,23,0)</f>
        <v>392.73</v>
      </c>
      <c r="BM374" s="281">
        <f t="shared" si="130"/>
        <v>-2.7272727302261046E-3</v>
      </c>
      <c r="BN374" s="281">
        <f>VLOOKUP(E374,金蝶!D:Z,17,0)</f>
        <v>0</v>
      </c>
      <c r="BO374" s="339">
        <f t="shared" si="131"/>
        <v>0</v>
      </c>
      <c r="BP374" s="281">
        <f>VLOOKUP(E374,金蝶!D:Z,18,0)</f>
        <v>0</v>
      </c>
      <c r="BQ374" s="531">
        <f t="shared" si="132"/>
        <v>0</v>
      </c>
      <c r="BR374" s="281">
        <f>VLOOKUP(E374,金蝶!D:Z,19,0)</f>
        <v>0</v>
      </c>
      <c r="BS374" s="340">
        <f t="shared" si="133"/>
        <v>0</v>
      </c>
      <c r="BT374" s="281">
        <f>VLOOKUP(E374,金蝶!D:Z,20,0)</f>
        <v>0</v>
      </c>
      <c r="BU374" s="281">
        <f t="shared" si="134"/>
        <v>0</v>
      </c>
      <c r="BV374" s="281">
        <f>VLOOKUP(E374,金蝶!D:Z,21,0)</f>
        <v>0</v>
      </c>
      <c r="BW374" s="339">
        <f t="shared" si="135"/>
        <v>0</v>
      </c>
      <c r="BX374" s="768">
        <f>IFERROR(VLOOKUP(G374,无加班费!A:B,2,0),0)</f>
        <v>0</v>
      </c>
    </row>
    <row r="375" spans="1:76" hidden="1">
      <c r="A375" s="516" t="s">
        <v>354</v>
      </c>
      <c r="B375" s="285">
        <f t="shared" si="122"/>
        <v>0</v>
      </c>
      <c r="C375" s="286" t="str">
        <f>VLOOKUP(E375,员工信息4!C:D,2,0)</f>
        <v>计炳全</v>
      </c>
      <c r="D375" s="102" t="str">
        <f t="shared" si="140"/>
        <v>一致</v>
      </c>
      <c r="E375" s="288" t="str">
        <f>INDEX(员工信息4!C:C,MATCH('12部门提供工资附表主表'!I375,员工信息4!F:F,0))</f>
        <v>7507</v>
      </c>
      <c r="F375" s="289" t="str">
        <f>IFERROR(VLOOKUP('12部门提供工资附表主表'!E375,员工信息4!C:G,5,0),"")</f>
        <v>后勤部</v>
      </c>
      <c r="G375" s="152" t="s">
        <v>631</v>
      </c>
      <c r="H375" s="288" t="s">
        <v>632</v>
      </c>
      <c r="I375" s="500" t="str">
        <f t="shared" si="128"/>
        <v>计炳全596</v>
      </c>
      <c r="J375" s="349" t="s">
        <v>6196</v>
      </c>
      <c r="K375" s="301"/>
      <c r="L375" s="301"/>
      <c r="M375" s="302">
        <v>22</v>
      </c>
      <c r="N375" s="302"/>
      <c r="O375" s="302"/>
      <c r="P375" s="302"/>
      <c r="Q375" s="303">
        <f t="shared" si="138"/>
        <v>0</v>
      </c>
      <c r="R375" s="302">
        <v>2480</v>
      </c>
      <c r="S375" s="316">
        <f t="shared" si="137"/>
        <v>2480</v>
      </c>
      <c r="T375" s="301"/>
      <c r="U375" s="313">
        <f t="shared" si="123"/>
        <v>0</v>
      </c>
      <c r="V375" s="313"/>
      <c r="W375" s="301">
        <v>100</v>
      </c>
      <c r="X375" s="301"/>
      <c r="Y375" s="314">
        <f t="shared" si="121"/>
        <v>2580</v>
      </c>
      <c r="Z375" s="314"/>
      <c r="AA375" s="301"/>
      <c r="AB375" s="301"/>
      <c r="AC375" s="325">
        <f t="shared" si="124"/>
        <v>0</v>
      </c>
      <c r="AD375" s="302">
        <v>120</v>
      </c>
      <c r="AE375" s="302"/>
      <c r="AF375" s="302"/>
      <c r="AG375" s="302"/>
      <c r="AH375" s="302"/>
      <c r="AI375" s="302"/>
      <c r="AJ375" s="302"/>
      <c r="AK375" s="302"/>
      <c r="AL375" s="302"/>
      <c r="AM375" s="302">
        <v>200</v>
      </c>
      <c r="AN375" s="302"/>
      <c r="AO375" s="302"/>
      <c r="AP375" s="302"/>
      <c r="AQ375" s="302"/>
      <c r="AR375" s="302"/>
      <c r="AS375" s="299"/>
      <c r="AT375" s="299">
        <f t="shared" si="125"/>
        <v>0</v>
      </c>
      <c r="AU375" s="303">
        <f t="shared" si="126"/>
        <v>320</v>
      </c>
      <c r="AV375" s="329">
        <f t="shared" si="127"/>
        <v>2900</v>
      </c>
      <c r="AW375" s="297"/>
      <c r="AX375" s="297"/>
      <c r="AY375" s="301"/>
      <c r="AZ375" s="301"/>
      <c r="BA375" s="301"/>
      <c r="BB375" s="330"/>
      <c r="BC375" s="297"/>
      <c r="BD375" s="301"/>
      <c r="BE375" s="300">
        <f t="shared" si="120"/>
        <v>2900</v>
      </c>
      <c r="BF375" s="297">
        <f>VLOOKUP(E375,[6]工资发放表!$D$1:$X$65536,21,0)</f>
        <v>0</v>
      </c>
      <c r="BG375" s="337">
        <f t="shared" si="139"/>
        <v>2900</v>
      </c>
      <c r="BH375" s="300">
        <f>IFERROR(VLOOKUP('12部门提供工资附表主表'!E375,工时对!A:E,5,0),0)</f>
        <v>22</v>
      </c>
      <c r="BI375" s="336">
        <f>VLOOKUP(E375,金蝶!D:AC,26,0)</f>
        <v>0</v>
      </c>
      <c r="BJ375" s="281">
        <f>VLOOKUP(E375,金蝶!D:S,16,0)</f>
        <v>2900</v>
      </c>
      <c r="BK375" s="281">
        <f t="shared" si="129"/>
        <v>0</v>
      </c>
      <c r="BL375" s="281">
        <f>VLOOKUP(E375,金蝶!D:Z,23,0)</f>
        <v>2900</v>
      </c>
      <c r="BM375" s="281">
        <f t="shared" si="130"/>
        <v>0</v>
      </c>
      <c r="BN375" s="281">
        <f>VLOOKUP(E375,金蝶!D:Z,17,0)</f>
        <v>0</v>
      </c>
      <c r="BO375" s="339">
        <f t="shared" si="131"/>
        <v>0</v>
      </c>
      <c r="BP375" s="281">
        <f>VLOOKUP(E375,金蝶!D:Z,18,0)</f>
        <v>0</v>
      </c>
      <c r="BQ375" s="531">
        <f t="shared" si="132"/>
        <v>0</v>
      </c>
      <c r="BR375" s="281">
        <f>VLOOKUP(E375,金蝶!D:Z,19,0)</f>
        <v>0</v>
      </c>
      <c r="BS375" s="340">
        <f t="shared" si="133"/>
        <v>0</v>
      </c>
      <c r="BT375" s="281">
        <f>VLOOKUP(E375,金蝶!D:Z,20,0)</f>
        <v>0</v>
      </c>
      <c r="BU375" s="281">
        <f t="shared" si="134"/>
        <v>0</v>
      </c>
      <c r="BV375" s="281">
        <f>VLOOKUP(E375,金蝶!D:Z,21,0)</f>
        <v>0</v>
      </c>
      <c r="BW375" s="339">
        <f t="shared" si="135"/>
        <v>0</v>
      </c>
      <c r="BX375" s="768">
        <f>IFERROR(VLOOKUP(G375,无加班费!A:B,2,0),0)</f>
        <v>0</v>
      </c>
    </row>
    <row r="376" spans="1:76" hidden="1">
      <c r="A376" s="516" t="s">
        <v>2875</v>
      </c>
      <c r="B376" s="285">
        <f t="shared" si="122"/>
        <v>0</v>
      </c>
      <c r="C376" s="286" t="str">
        <f>VLOOKUP(E376,员工信息4!C:D,2,0)</f>
        <v>储根标</v>
      </c>
      <c r="D376" s="102" t="str">
        <f t="shared" si="140"/>
        <v>一致</v>
      </c>
      <c r="E376" s="288" t="str">
        <f>INDEX(员工信息4!C:C,MATCH('12部门提供工资附表主表'!I376,员工信息4!F:F,0))</f>
        <v>8935</v>
      </c>
      <c r="F376" s="289" t="str">
        <f>IFERROR(VLOOKUP('12部门提供工资附表主表'!E376,员工信息4!C:G,5,0),"")</f>
        <v>后勤部</v>
      </c>
      <c r="G376" s="152" t="s">
        <v>3008</v>
      </c>
      <c r="H376" s="288" t="s">
        <v>3009</v>
      </c>
      <c r="I376" s="500" t="str">
        <f t="shared" si="128"/>
        <v>储根标22</v>
      </c>
      <c r="J376" s="349" t="s">
        <v>6196</v>
      </c>
      <c r="K376" s="301"/>
      <c r="L376" s="301"/>
      <c r="M376" s="302">
        <v>22</v>
      </c>
      <c r="N376" s="302"/>
      <c r="O376" s="302"/>
      <c r="P376" s="302"/>
      <c r="Q376" s="303">
        <f t="shared" si="138"/>
        <v>0</v>
      </c>
      <c r="R376" s="302">
        <v>2480</v>
      </c>
      <c r="S376" s="316">
        <f t="shared" si="137"/>
        <v>2480</v>
      </c>
      <c r="T376" s="301"/>
      <c r="U376" s="313">
        <f t="shared" si="123"/>
        <v>0</v>
      </c>
      <c r="V376" s="313"/>
      <c r="W376" s="301">
        <v>100</v>
      </c>
      <c r="X376" s="301"/>
      <c r="Y376" s="314">
        <f t="shared" si="121"/>
        <v>2580</v>
      </c>
      <c r="Z376" s="314"/>
      <c r="AA376" s="301"/>
      <c r="AB376" s="301"/>
      <c r="AC376" s="325">
        <f t="shared" si="124"/>
        <v>0</v>
      </c>
      <c r="AD376" s="302">
        <v>0</v>
      </c>
      <c r="AE376" s="302"/>
      <c r="AF376" s="302"/>
      <c r="AG376" s="302"/>
      <c r="AH376" s="302"/>
      <c r="AI376" s="302"/>
      <c r="AJ376" s="302"/>
      <c r="AK376" s="302"/>
      <c r="AL376" s="302"/>
      <c r="AM376" s="302">
        <v>200</v>
      </c>
      <c r="AN376" s="302"/>
      <c r="AO376" s="302"/>
      <c r="AP376" s="302"/>
      <c r="AQ376" s="302"/>
      <c r="AR376" s="302"/>
      <c r="AS376" s="299"/>
      <c r="AT376" s="299">
        <f t="shared" si="125"/>
        <v>0</v>
      </c>
      <c r="AU376" s="303">
        <f t="shared" si="126"/>
        <v>200</v>
      </c>
      <c r="AV376" s="329">
        <f t="shared" si="127"/>
        <v>2780</v>
      </c>
      <c r="AW376" s="297"/>
      <c r="AX376" s="297"/>
      <c r="AY376" s="301"/>
      <c r="AZ376" s="301"/>
      <c r="BA376" s="301"/>
      <c r="BB376" s="330"/>
      <c r="BC376" s="297"/>
      <c r="BD376" s="301"/>
      <c r="BE376" s="300">
        <f t="shared" si="120"/>
        <v>2780</v>
      </c>
      <c r="BF376" s="297">
        <f>VLOOKUP(E376,[6]工资发放表!$D$1:$X$65536,21,0)</f>
        <v>0</v>
      </c>
      <c r="BG376" s="337">
        <f t="shared" si="139"/>
        <v>2780</v>
      </c>
      <c r="BH376" s="300">
        <f>IFERROR(VLOOKUP('12部门提供工资附表主表'!E376,工时对!A:E,5,0),0)</f>
        <v>22</v>
      </c>
      <c r="BI376" s="336">
        <f>VLOOKUP(E376,金蝶!D:AC,26,0)</f>
        <v>0</v>
      </c>
      <c r="BJ376" s="281">
        <f>VLOOKUP(E376,金蝶!D:S,16,0)</f>
        <v>2780</v>
      </c>
      <c r="BK376" s="281">
        <f t="shared" si="129"/>
        <v>0</v>
      </c>
      <c r="BL376" s="281">
        <f>VLOOKUP(E376,金蝶!D:Z,23,0)</f>
        <v>2780</v>
      </c>
      <c r="BM376" s="281">
        <f t="shared" si="130"/>
        <v>0</v>
      </c>
      <c r="BN376" s="281">
        <f>VLOOKUP(E376,金蝶!D:Z,17,0)</f>
        <v>0</v>
      </c>
      <c r="BO376" s="339">
        <f t="shared" si="131"/>
        <v>0</v>
      </c>
      <c r="BP376" s="281">
        <f>VLOOKUP(E376,金蝶!D:Z,18,0)</f>
        <v>0</v>
      </c>
      <c r="BQ376" s="531">
        <f t="shared" si="132"/>
        <v>0</v>
      </c>
      <c r="BR376" s="281">
        <f>VLOOKUP(E376,金蝶!D:Z,19,0)</f>
        <v>0</v>
      </c>
      <c r="BS376" s="340">
        <f t="shared" si="133"/>
        <v>0</v>
      </c>
      <c r="BT376" s="281">
        <f>VLOOKUP(E376,金蝶!D:Z,20,0)</f>
        <v>0</v>
      </c>
      <c r="BU376" s="281">
        <f t="shared" si="134"/>
        <v>0</v>
      </c>
      <c r="BV376" s="281">
        <f>VLOOKUP(E376,金蝶!D:Z,21,0)</f>
        <v>0</v>
      </c>
      <c r="BW376" s="339">
        <f t="shared" si="135"/>
        <v>0</v>
      </c>
      <c r="BX376" s="768">
        <f>IFERROR(VLOOKUP(G376,无加班费!A:B,2,0),0)</f>
        <v>0</v>
      </c>
    </row>
    <row r="377" spans="1:76" hidden="1">
      <c r="A377" s="516" t="s">
        <v>1517</v>
      </c>
      <c r="B377" s="285">
        <f t="shared" si="122"/>
        <v>0</v>
      </c>
      <c r="C377" s="286" t="str">
        <f>VLOOKUP(E377,员工信息4!C:D,2,0)</f>
        <v>俞萍</v>
      </c>
      <c r="D377" s="102" t="str">
        <f t="shared" si="140"/>
        <v>一致</v>
      </c>
      <c r="E377" s="288" t="str">
        <f>INDEX(员工信息4!C:C,MATCH('12部门提供工资附表主表'!I377,员工信息4!F:F,0))</f>
        <v>4502</v>
      </c>
      <c r="F377" s="289" t="str">
        <f>IFERROR(VLOOKUP('12部门提供工资附表主表'!E377,员工信息4!C:G,5,0),"")</f>
        <v>后勤部</v>
      </c>
      <c r="G377" s="152" t="s">
        <v>575</v>
      </c>
      <c r="H377" s="288" t="s">
        <v>576</v>
      </c>
      <c r="I377" s="500" t="str">
        <f t="shared" si="128"/>
        <v>俞萍144</v>
      </c>
      <c r="J377" s="349" t="s">
        <v>6196</v>
      </c>
      <c r="K377" s="301"/>
      <c r="L377" s="301"/>
      <c r="M377" s="302">
        <v>27</v>
      </c>
      <c r="N377" s="302"/>
      <c r="O377" s="302"/>
      <c r="P377" s="302"/>
      <c r="Q377" s="303">
        <f t="shared" si="138"/>
        <v>0</v>
      </c>
      <c r="R377" s="302">
        <v>2480</v>
      </c>
      <c r="S377" s="316">
        <f t="shared" si="137"/>
        <v>2480</v>
      </c>
      <c r="T377" s="301"/>
      <c r="U377" s="313">
        <f t="shared" si="123"/>
        <v>0</v>
      </c>
      <c r="V377" s="313"/>
      <c r="W377" s="301"/>
      <c r="X377" s="301">
        <v>600</v>
      </c>
      <c r="Y377" s="314">
        <f t="shared" si="121"/>
        <v>3080</v>
      </c>
      <c r="Z377" s="314"/>
      <c r="AA377" s="301"/>
      <c r="AB377" s="301"/>
      <c r="AC377" s="325">
        <f t="shared" si="124"/>
        <v>0</v>
      </c>
      <c r="AD377" s="302">
        <v>200</v>
      </c>
      <c r="AE377" s="302"/>
      <c r="AF377" s="302"/>
      <c r="AG377" s="302"/>
      <c r="AH377" s="302"/>
      <c r="AI377" s="302"/>
      <c r="AJ377" s="302"/>
      <c r="AK377" s="302">
        <v>1045.0999999999999</v>
      </c>
      <c r="AL377" s="302"/>
      <c r="AM377" s="302">
        <v>200</v>
      </c>
      <c r="AN377" s="302"/>
      <c r="AO377" s="302"/>
      <c r="AP377" s="302"/>
      <c r="AQ377" s="302"/>
      <c r="AR377" s="302"/>
      <c r="AS377" s="299"/>
      <c r="AT377" s="299">
        <f t="shared" si="125"/>
        <v>0</v>
      </c>
      <c r="AU377" s="303">
        <f t="shared" si="126"/>
        <v>1445.1</v>
      </c>
      <c r="AV377" s="329">
        <f t="shared" si="127"/>
        <v>4525.1000000000004</v>
      </c>
      <c r="AW377" s="297"/>
      <c r="AX377" s="297">
        <v>517.5</v>
      </c>
      <c r="AY377" s="301"/>
      <c r="AZ377" s="301"/>
      <c r="BA377" s="301"/>
      <c r="BB377" s="330">
        <f>VLOOKUP(E377,公积金!A:D,4,0)</f>
        <v>254</v>
      </c>
      <c r="BC377" s="297">
        <v>10</v>
      </c>
      <c r="BD377" s="301"/>
      <c r="BE377" s="300">
        <f t="shared" si="120"/>
        <v>3753.6000000000004</v>
      </c>
      <c r="BF377" s="297">
        <f>VLOOKUP(E377,[6]工资发放表!$D$1:$X$65536,21,0)</f>
        <v>0</v>
      </c>
      <c r="BG377" s="337">
        <f t="shared" si="139"/>
        <v>3743.6000000000004</v>
      </c>
      <c r="BH377" s="300">
        <f>IFERROR(VLOOKUP('12部门提供工资附表主表'!E377,工时对!A:E,5,0),0)</f>
        <v>27</v>
      </c>
      <c r="BI377" s="336">
        <f>VLOOKUP(E377,金蝶!D:AC,26,0)</f>
        <v>0</v>
      </c>
      <c r="BJ377" s="281">
        <f>VLOOKUP(E377,金蝶!D:S,16,0)</f>
        <v>4525.1000000000004</v>
      </c>
      <c r="BK377" s="281">
        <f t="shared" si="129"/>
        <v>0</v>
      </c>
      <c r="BL377" s="281">
        <f>VLOOKUP(E377,金蝶!D:Z,23,0)</f>
        <v>3743.6</v>
      </c>
      <c r="BM377" s="281">
        <f t="shared" si="130"/>
        <v>0</v>
      </c>
      <c r="BN377" s="281">
        <f>VLOOKUP(E377,金蝶!D:Z,17,0)</f>
        <v>0</v>
      </c>
      <c r="BO377" s="339">
        <f t="shared" si="131"/>
        <v>0</v>
      </c>
      <c r="BP377" s="281">
        <f>VLOOKUP(E377,金蝶!D:Z,18,0)</f>
        <v>517.5</v>
      </c>
      <c r="BQ377" s="531">
        <f t="shared" si="132"/>
        <v>0</v>
      </c>
      <c r="BR377" s="281">
        <f>VLOOKUP(E377,金蝶!D:Z,19,0)</f>
        <v>254</v>
      </c>
      <c r="BS377" s="340">
        <f t="shared" si="133"/>
        <v>0</v>
      </c>
      <c r="BT377" s="281">
        <f>VLOOKUP(E377,金蝶!D:Z,20,0)</f>
        <v>10</v>
      </c>
      <c r="BU377" s="281">
        <f t="shared" si="134"/>
        <v>0</v>
      </c>
      <c r="BV377" s="281">
        <f>VLOOKUP(E377,金蝶!D:Z,21,0)</f>
        <v>0</v>
      </c>
      <c r="BW377" s="339">
        <f t="shared" si="135"/>
        <v>0</v>
      </c>
      <c r="BX377" s="768">
        <f>IFERROR(VLOOKUP(G377,无加班费!A:B,2,0),0)</f>
        <v>0</v>
      </c>
    </row>
    <row r="378" spans="1:76" hidden="1">
      <c r="A378" s="516" t="s">
        <v>3540</v>
      </c>
      <c r="B378" s="285">
        <f t="shared" si="122"/>
        <v>0</v>
      </c>
      <c r="C378" s="286" t="str">
        <f>VLOOKUP(E378,员工信息4!C:D,2,0)</f>
        <v>徐南芳</v>
      </c>
      <c r="D378" s="102" t="str">
        <f t="shared" si="140"/>
        <v>一致</v>
      </c>
      <c r="E378" s="288" t="str">
        <f>INDEX(员工信息4!C:C,MATCH('12部门提供工资附表主表'!I378,员工信息4!F:F,0))</f>
        <v>8703</v>
      </c>
      <c r="F378" s="289" t="str">
        <f>IFERROR(VLOOKUP('12部门提供工资附表主表'!E378,员工信息4!C:G,5,0),"")</f>
        <v>后勤部</v>
      </c>
      <c r="G378" s="152" t="s">
        <v>2546</v>
      </c>
      <c r="H378" s="288" t="s">
        <v>2547</v>
      </c>
      <c r="I378" s="500" t="str">
        <f t="shared" si="128"/>
        <v>徐南芳391</v>
      </c>
      <c r="J378" s="349" t="s">
        <v>6196</v>
      </c>
      <c r="K378" s="301"/>
      <c r="L378" s="301"/>
      <c r="M378" s="302">
        <v>26</v>
      </c>
      <c r="N378" s="302"/>
      <c r="O378" s="302"/>
      <c r="P378" s="302"/>
      <c r="Q378" s="303">
        <f t="shared" si="138"/>
        <v>0</v>
      </c>
      <c r="R378" s="302">
        <v>2480</v>
      </c>
      <c r="S378" s="316">
        <f t="shared" si="137"/>
        <v>2480</v>
      </c>
      <c r="T378" s="301"/>
      <c r="U378" s="313">
        <f t="shared" si="123"/>
        <v>0</v>
      </c>
      <c r="V378" s="313"/>
      <c r="W378" s="301"/>
      <c r="X378" s="301"/>
      <c r="Y378" s="314">
        <f t="shared" si="121"/>
        <v>2480</v>
      </c>
      <c r="Z378" s="314"/>
      <c r="AA378" s="301"/>
      <c r="AB378" s="301"/>
      <c r="AC378" s="325">
        <f t="shared" si="124"/>
        <v>0</v>
      </c>
      <c r="AD378" s="302">
        <v>0</v>
      </c>
      <c r="AE378" s="302"/>
      <c r="AF378" s="302"/>
      <c r="AG378" s="302"/>
      <c r="AH378" s="302"/>
      <c r="AI378" s="302"/>
      <c r="AJ378" s="302"/>
      <c r="AK378" s="302">
        <v>1045.0999999999999</v>
      </c>
      <c r="AL378" s="302"/>
      <c r="AM378" s="302">
        <v>200</v>
      </c>
      <c r="AN378" s="302"/>
      <c r="AO378" s="302"/>
      <c r="AP378" s="302"/>
      <c r="AQ378" s="302"/>
      <c r="AR378" s="302"/>
      <c r="AS378" s="299"/>
      <c r="AT378" s="299">
        <f t="shared" si="125"/>
        <v>0</v>
      </c>
      <c r="AU378" s="303">
        <f t="shared" si="126"/>
        <v>1245.0999999999999</v>
      </c>
      <c r="AV378" s="329">
        <f t="shared" si="127"/>
        <v>3725.1</v>
      </c>
      <c r="AW378" s="297"/>
      <c r="AX378" s="297"/>
      <c r="AY378" s="301"/>
      <c r="AZ378" s="301"/>
      <c r="BA378" s="301"/>
      <c r="BB378" s="330"/>
      <c r="BC378" s="297"/>
      <c r="BD378" s="301"/>
      <c r="BE378" s="300">
        <f t="shared" si="120"/>
        <v>3725.1</v>
      </c>
      <c r="BF378" s="297">
        <f>VLOOKUP(E378,[6]工资发放表!$D$1:$X$65536,21,0)</f>
        <v>0</v>
      </c>
      <c r="BG378" s="337">
        <f t="shared" si="139"/>
        <v>3725.1</v>
      </c>
      <c r="BH378" s="300">
        <f>IFERROR(VLOOKUP('12部门提供工资附表主表'!E378,工时对!A:E,5,0),0)</f>
        <v>26</v>
      </c>
      <c r="BI378" s="336">
        <f>VLOOKUP(E378,金蝶!D:AC,26,0)</f>
        <v>0</v>
      </c>
      <c r="BJ378" s="281">
        <f>VLOOKUP(E378,金蝶!D:S,16,0)</f>
        <v>3725.1</v>
      </c>
      <c r="BK378" s="281">
        <f t="shared" si="129"/>
        <v>0</v>
      </c>
      <c r="BL378" s="281">
        <f>VLOOKUP(E378,金蝶!D:Z,23,0)</f>
        <v>3725.1</v>
      </c>
      <c r="BM378" s="281">
        <f t="shared" si="130"/>
        <v>0</v>
      </c>
      <c r="BN378" s="281">
        <f>VLOOKUP(E378,金蝶!D:Z,17,0)</f>
        <v>0</v>
      </c>
      <c r="BO378" s="339">
        <f t="shared" si="131"/>
        <v>0</v>
      </c>
      <c r="BP378" s="281">
        <f>VLOOKUP(E378,金蝶!D:Z,18,0)</f>
        <v>0</v>
      </c>
      <c r="BQ378" s="531">
        <f t="shared" si="132"/>
        <v>0</v>
      </c>
      <c r="BR378" s="281">
        <f>VLOOKUP(E378,金蝶!D:Z,19,0)</f>
        <v>0</v>
      </c>
      <c r="BS378" s="340">
        <f t="shared" si="133"/>
        <v>0</v>
      </c>
      <c r="BT378" s="281">
        <f>VLOOKUP(E378,金蝶!D:Z,20,0)</f>
        <v>0</v>
      </c>
      <c r="BU378" s="281">
        <f t="shared" si="134"/>
        <v>0</v>
      </c>
      <c r="BV378" s="281">
        <f>VLOOKUP(E378,金蝶!D:Z,21,0)</f>
        <v>0</v>
      </c>
      <c r="BW378" s="339">
        <f t="shared" si="135"/>
        <v>0</v>
      </c>
      <c r="BX378" s="768">
        <f>IFERROR(VLOOKUP(G378,无加班费!A:B,2,0),0)</f>
        <v>0</v>
      </c>
    </row>
    <row r="379" spans="1:76" hidden="1">
      <c r="A379" s="516" t="s">
        <v>2537</v>
      </c>
      <c r="B379" s="285">
        <f t="shared" si="122"/>
        <v>0</v>
      </c>
      <c r="C379" s="286" t="str">
        <f>VLOOKUP(E379,员工信息4!C:D,2,0)</f>
        <v>王龙明</v>
      </c>
      <c r="D379" s="102" t="str">
        <f t="shared" si="140"/>
        <v>一致</v>
      </c>
      <c r="E379" s="288" t="str">
        <f>INDEX(员工信息4!C:C,MATCH('12部门提供工资附表主表'!I379,员工信息4!F:F,0))</f>
        <v>9808</v>
      </c>
      <c r="F379" s="289" t="str">
        <f>IFERROR(VLOOKUP('12部门提供工资附表主表'!E379,员工信息4!C:G,5,0),"")</f>
        <v>后勤部</v>
      </c>
      <c r="G379" s="152" t="s">
        <v>651</v>
      </c>
      <c r="H379" s="288" t="s">
        <v>652</v>
      </c>
      <c r="I379" s="500" t="str">
        <f t="shared" si="128"/>
        <v>王龙明225</v>
      </c>
      <c r="J379" s="349" t="s">
        <v>6196</v>
      </c>
      <c r="K379" s="301"/>
      <c r="L379" s="301"/>
      <c r="M379" s="302">
        <v>27</v>
      </c>
      <c r="N379" s="302"/>
      <c r="O379" s="302"/>
      <c r="P379" s="302"/>
      <c r="Q379" s="303">
        <f t="shared" si="138"/>
        <v>0</v>
      </c>
      <c r="R379" s="302">
        <v>2480</v>
      </c>
      <c r="S379" s="316">
        <f t="shared" si="137"/>
        <v>2480</v>
      </c>
      <c r="T379" s="301"/>
      <c r="U379" s="313">
        <f t="shared" si="123"/>
        <v>0</v>
      </c>
      <c r="V379" s="313"/>
      <c r="W379" s="301">
        <v>200</v>
      </c>
      <c r="X379" s="301">
        <v>750</v>
      </c>
      <c r="Y379" s="314">
        <f t="shared" si="121"/>
        <v>3430</v>
      </c>
      <c r="Z379" s="314"/>
      <c r="AA379" s="301"/>
      <c r="AB379" s="301"/>
      <c r="AC379" s="325">
        <f t="shared" si="124"/>
        <v>0</v>
      </c>
      <c r="AD379" s="302">
        <v>200</v>
      </c>
      <c r="AE379" s="302"/>
      <c r="AF379" s="302"/>
      <c r="AG379" s="302"/>
      <c r="AH379" s="302"/>
      <c r="AI379" s="302"/>
      <c r="AJ379" s="302"/>
      <c r="AK379" s="302">
        <v>1045.0999999999999</v>
      </c>
      <c r="AL379" s="302"/>
      <c r="AM379" s="302">
        <v>200</v>
      </c>
      <c r="AN379" s="302"/>
      <c r="AO379" s="302"/>
      <c r="AP379" s="302"/>
      <c r="AQ379" s="302"/>
      <c r="AR379" s="302"/>
      <c r="AS379" s="299"/>
      <c r="AT379" s="299">
        <f t="shared" si="125"/>
        <v>0</v>
      </c>
      <c r="AU379" s="303">
        <f t="shared" si="126"/>
        <v>1445.1</v>
      </c>
      <c r="AV379" s="329">
        <f t="shared" si="127"/>
        <v>4875.1000000000004</v>
      </c>
      <c r="AW379" s="297"/>
      <c r="AX379" s="297">
        <v>517.5</v>
      </c>
      <c r="AY379" s="301"/>
      <c r="AZ379" s="301"/>
      <c r="BA379" s="301"/>
      <c r="BB379" s="330"/>
      <c r="BC379" s="297">
        <v>10</v>
      </c>
      <c r="BD379" s="301"/>
      <c r="BE379" s="300">
        <f t="shared" si="120"/>
        <v>4357.6000000000004</v>
      </c>
      <c r="BF379" s="297">
        <f>VLOOKUP(E379,[6]工资发放表!$D$1:$X$65536,21,0)</f>
        <v>0</v>
      </c>
      <c r="BG379" s="337">
        <f t="shared" si="139"/>
        <v>4347.6000000000004</v>
      </c>
      <c r="BH379" s="300">
        <f>IFERROR(VLOOKUP('12部门提供工资附表主表'!E379,工时对!A:E,5,0),0)</f>
        <v>27</v>
      </c>
      <c r="BI379" s="336">
        <f>VLOOKUP(E379,金蝶!D:AC,26,0)</f>
        <v>0</v>
      </c>
      <c r="BJ379" s="281">
        <f>VLOOKUP(E379,金蝶!D:S,16,0)</f>
        <v>4875.1000000000004</v>
      </c>
      <c r="BK379" s="281">
        <f t="shared" si="129"/>
        <v>0</v>
      </c>
      <c r="BL379" s="281">
        <f>VLOOKUP(E379,金蝶!D:Z,23,0)</f>
        <v>4347.6000000000004</v>
      </c>
      <c r="BM379" s="281">
        <f t="shared" si="130"/>
        <v>0</v>
      </c>
      <c r="BN379" s="281">
        <f>VLOOKUP(E379,金蝶!D:Z,17,0)</f>
        <v>0</v>
      </c>
      <c r="BO379" s="339">
        <f t="shared" si="131"/>
        <v>0</v>
      </c>
      <c r="BP379" s="281">
        <f>VLOOKUP(E379,金蝶!D:Z,18,0)</f>
        <v>517.5</v>
      </c>
      <c r="BQ379" s="531">
        <f t="shared" si="132"/>
        <v>0</v>
      </c>
      <c r="BR379" s="281">
        <f>VLOOKUP(E379,金蝶!D:Z,19,0)</f>
        <v>0</v>
      </c>
      <c r="BS379" s="340">
        <f t="shared" si="133"/>
        <v>0</v>
      </c>
      <c r="BT379" s="281">
        <f>VLOOKUP(E379,金蝶!D:Z,20,0)</f>
        <v>10</v>
      </c>
      <c r="BU379" s="281">
        <f t="shared" si="134"/>
        <v>0</v>
      </c>
      <c r="BV379" s="281">
        <f>VLOOKUP(E379,金蝶!D:Z,21,0)</f>
        <v>0</v>
      </c>
      <c r="BW379" s="339">
        <f t="shared" si="135"/>
        <v>0</v>
      </c>
      <c r="BX379" s="768">
        <f>IFERROR(VLOOKUP(G379,无加班费!A:B,2,0),0)</f>
        <v>0</v>
      </c>
    </row>
    <row r="380" spans="1:76" hidden="1">
      <c r="A380" s="516" t="s">
        <v>1631</v>
      </c>
      <c r="B380" s="285">
        <f t="shared" si="122"/>
        <v>0</v>
      </c>
      <c r="C380" s="286" t="str">
        <f>VLOOKUP(E380,员工信息4!C:D,2,0)</f>
        <v>严忠妹</v>
      </c>
      <c r="D380" s="102" t="str">
        <f t="shared" si="140"/>
        <v>一致</v>
      </c>
      <c r="E380" s="288" t="str">
        <f>INDEX(员工信息4!C:C,MATCH('12部门提供工资附表主表'!I380,员工信息4!F:F,0))</f>
        <v>4506</v>
      </c>
      <c r="F380" s="289" t="str">
        <f>IFERROR(VLOOKUP('12部门提供工资附表主表'!E380,员工信息4!C:G,5,0),"")</f>
        <v>后勤部</v>
      </c>
      <c r="G380" s="152" t="s">
        <v>586</v>
      </c>
      <c r="H380" s="288" t="s">
        <v>587</v>
      </c>
      <c r="I380" s="500" t="str">
        <f t="shared" si="128"/>
        <v>严忠妹197</v>
      </c>
      <c r="J380" s="349" t="s">
        <v>6196</v>
      </c>
      <c r="K380" s="301"/>
      <c r="L380" s="301"/>
      <c r="M380" s="302">
        <v>28</v>
      </c>
      <c r="N380" s="302"/>
      <c r="O380" s="302"/>
      <c r="P380" s="302"/>
      <c r="Q380" s="303">
        <f t="shared" si="138"/>
        <v>0</v>
      </c>
      <c r="R380" s="302">
        <v>2480</v>
      </c>
      <c r="S380" s="316">
        <f t="shared" si="137"/>
        <v>2480</v>
      </c>
      <c r="T380" s="301"/>
      <c r="U380" s="313">
        <f t="shared" si="123"/>
        <v>0</v>
      </c>
      <c r="V380" s="313"/>
      <c r="W380" s="301"/>
      <c r="X380" s="301">
        <v>450</v>
      </c>
      <c r="Y380" s="314">
        <f t="shared" si="121"/>
        <v>2930</v>
      </c>
      <c r="Z380" s="314"/>
      <c r="AA380" s="301"/>
      <c r="AB380" s="301"/>
      <c r="AC380" s="325">
        <f t="shared" si="124"/>
        <v>0</v>
      </c>
      <c r="AD380" s="302">
        <v>100</v>
      </c>
      <c r="AE380" s="302"/>
      <c r="AF380" s="302"/>
      <c r="AG380" s="302"/>
      <c r="AH380" s="302"/>
      <c r="AI380" s="302"/>
      <c r="AJ380" s="302"/>
      <c r="AK380" s="302"/>
      <c r="AL380" s="302"/>
      <c r="AM380" s="302">
        <v>200</v>
      </c>
      <c r="AN380" s="302"/>
      <c r="AO380" s="302"/>
      <c r="AP380" s="302"/>
      <c r="AQ380" s="302"/>
      <c r="AR380" s="302"/>
      <c r="AS380" s="299"/>
      <c r="AT380" s="299">
        <f t="shared" si="125"/>
        <v>0</v>
      </c>
      <c r="AU380" s="303">
        <f t="shared" si="126"/>
        <v>300</v>
      </c>
      <c r="AV380" s="329">
        <f t="shared" si="127"/>
        <v>3230</v>
      </c>
      <c r="AW380" s="297"/>
      <c r="AX380" s="297">
        <v>517.5</v>
      </c>
      <c r="AY380" s="301"/>
      <c r="AZ380" s="301"/>
      <c r="BA380" s="301"/>
      <c r="BB380" s="330"/>
      <c r="BC380" s="297">
        <v>10</v>
      </c>
      <c r="BD380" s="301"/>
      <c r="BE380" s="300">
        <f t="shared" si="120"/>
        <v>2712.5</v>
      </c>
      <c r="BF380" s="297">
        <f>VLOOKUP(E380,[6]工资发放表!$D$1:$X$65536,21,0)</f>
        <v>0</v>
      </c>
      <c r="BG380" s="337">
        <f t="shared" si="139"/>
        <v>2702.5</v>
      </c>
      <c r="BH380" s="300">
        <f>IFERROR(VLOOKUP('12部门提供工资附表主表'!E380,工时对!A:E,5,0),0)</f>
        <v>28</v>
      </c>
      <c r="BI380" s="336">
        <f>VLOOKUP(E380,金蝶!D:AC,26,0)</f>
        <v>0</v>
      </c>
      <c r="BJ380" s="281">
        <f>VLOOKUP(E380,金蝶!D:S,16,0)</f>
        <v>3230</v>
      </c>
      <c r="BK380" s="281">
        <f t="shared" si="129"/>
        <v>0</v>
      </c>
      <c r="BL380" s="281">
        <f>VLOOKUP(E380,金蝶!D:Z,23,0)</f>
        <v>2702.5</v>
      </c>
      <c r="BM380" s="281">
        <f t="shared" si="130"/>
        <v>0</v>
      </c>
      <c r="BN380" s="281">
        <f>VLOOKUP(E380,金蝶!D:Z,17,0)</f>
        <v>0</v>
      </c>
      <c r="BO380" s="339">
        <f t="shared" si="131"/>
        <v>0</v>
      </c>
      <c r="BP380" s="281">
        <f>VLOOKUP(E380,金蝶!D:Z,18,0)</f>
        <v>517.5</v>
      </c>
      <c r="BQ380" s="531">
        <f t="shared" si="132"/>
        <v>0</v>
      </c>
      <c r="BR380" s="281">
        <f>VLOOKUP(E380,金蝶!D:Z,19,0)</f>
        <v>0</v>
      </c>
      <c r="BS380" s="340">
        <f t="shared" si="133"/>
        <v>0</v>
      </c>
      <c r="BT380" s="281">
        <f>VLOOKUP(E380,金蝶!D:Z,20,0)</f>
        <v>10</v>
      </c>
      <c r="BU380" s="281">
        <f t="shared" si="134"/>
        <v>0</v>
      </c>
      <c r="BV380" s="281">
        <f>VLOOKUP(E380,金蝶!D:Z,21,0)</f>
        <v>0</v>
      </c>
      <c r="BW380" s="339">
        <f t="shared" si="135"/>
        <v>0</v>
      </c>
      <c r="BX380" s="768">
        <f>IFERROR(VLOOKUP(G380,无加班费!A:B,2,0),0)</f>
        <v>0</v>
      </c>
    </row>
    <row r="381" spans="1:76" hidden="1">
      <c r="A381" s="516" t="s">
        <v>1073</v>
      </c>
      <c r="B381" s="285">
        <f t="shared" si="122"/>
        <v>0</v>
      </c>
      <c r="C381" s="286" t="str">
        <f>VLOOKUP(E381,员工信息4!C:D,2,0)</f>
        <v>董凤仙</v>
      </c>
      <c r="D381" s="102" t="str">
        <f t="shared" si="140"/>
        <v>一致</v>
      </c>
      <c r="E381" s="288" t="str">
        <f>INDEX(员工信息4!C:C,MATCH('12部门提供工资附表主表'!I381,员工信息4!F:F,0))</f>
        <v>4510</v>
      </c>
      <c r="F381" s="289" t="str">
        <f>IFERROR(VLOOKUP('12部门提供工资附表主表'!E381,员工信息4!C:G,5,0),"")</f>
        <v>后勤部</v>
      </c>
      <c r="G381" s="152" t="s">
        <v>601</v>
      </c>
      <c r="H381" s="288" t="s">
        <v>602</v>
      </c>
      <c r="I381" s="500" t="str">
        <f t="shared" si="128"/>
        <v>董凤仙635</v>
      </c>
      <c r="J381" s="349" t="s">
        <v>6196</v>
      </c>
      <c r="K381" s="301"/>
      <c r="L381" s="301"/>
      <c r="M381" s="302">
        <v>27</v>
      </c>
      <c r="N381" s="302"/>
      <c r="O381" s="302"/>
      <c r="P381" s="302"/>
      <c r="Q381" s="303">
        <f t="shared" si="138"/>
        <v>0</v>
      </c>
      <c r="R381" s="302">
        <v>2480</v>
      </c>
      <c r="S381" s="316">
        <f t="shared" si="137"/>
        <v>2480</v>
      </c>
      <c r="T381" s="301"/>
      <c r="U381" s="313">
        <f t="shared" si="123"/>
        <v>0</v>
      </c>
      <c r="V381" s="313"/>
      <c r="W381" s="301"/>
      <c r="X381" s="301">
        <v>300</v>
      </c>
      <c r="Y381" s="314">
        <f t="shared" si="121"/>
        <v>2780</v>
      </c>
      <c r="Z381" s="314"/>
      <c r="AA381" s="301"/>
      <c r="AB381" s="301"/>
      <c r="AC381" s="325">
        <f t="shared" si="124"/>
        <v>0</v>
      </c>
      <c r="AD381" s="302">
        <v>140</v>
      </c>
      <c r="AE381" s="302"/>
      <c r="AF381" s="302"/>
      <c r="AG381" s="302"/>
      <c r="AH381" s="302"/>
      <c r="AI381" s="302"/>
      <c r="AJ381" s="302"/>
      <c r="AK381" s="302">
        <v>1045.0999999999999</v>
      </c>
      <c r="AL381" s="302"/>
      <c r="AM381" s="302">
        <v>200</v>
      </c>
      <c r="AN381" s="302"/>
      <c r="AO381" s="302"/>
      <c r="AP381" s="302"/>
      <c r="AQ381" s="302"/>
      <c r="AR381" s="302"/>
      <c r="AS381" s="299"/>
      <c r="AT381" s="299">
        <f t="shared" si="125"/>
        <v>0</v>
      </c>
      <c r="AU381" s="303">
        <f t="shared" si="126"/>
        <v>1385.1</v>
      </c>
      <c r="AV381" s="329">
        <f t="shared" si="127"/>
        <v>4165.1000000000004</v>
      </c>
      <c r="AW381" s="297"/>
      <c r="AX381" s="297"/>
      <c r="AY381" s="301"/>
      <c r="AZ381" s="301"/>
      <c r="BA381" s="301"/>
      <c r="BB381" s="330"/>
      <c r="BC381" s="297">
        <v>10</v>
      </c>
      <c r="BD381" s="301"/>
      <c r="BE381" s="300">
        <f t="shared" si="120"/>
        <v>4165.1000000000004</v>
      </c>
      <c r="BF381" s="297">
        <f>VLOOKUP(E381,[6]工资发放表!$D$1:$X$65536,21,0)</f>
        <v>0</v>
      </c>
      <c r="BG381" s="337">
        <f t="shared" si="139"/>
        <v>4155.1000000000004</v>
      </c>
      <c r="BH381" s="300">
        <f>IFERROR(VLOOKUP('12部门提供工资附表主表'!E381,工时对!A:E,5,0),0)</f>
        <v>27</v>
      </c>
      <c r="BI381" s="336">
        <f>VLOOKUP(E381,金蝶!D:AC,26,0)</f>
        <v>0</v>
      </c>
      <c r="BJ381" s="281">
        <f>VLOOKUP(E381,金蝶!D:S,16,0)</f>
        <v>4165.1000000000004</v>
      </c>
      <c r="BK381" s="281">
        <f t="shared" si="129"/>
        <v>0</v>
      </c>
      <c r="BL381" s="281">
        <f>VLOOKUP(E381,金蝶!D:Z,23,0)</f>
        <v>4155.1000000000004</v>
      </c>
      <c r="BM381" s="281">
        <f t="shared" si="130"/>
        <v>0</v>
      </c>
      <c r="BN381" s="281">
        <f>VLOOKUP(E381,金蝶!D:Z,17,0)</f>
        <v>0</v>
      </c>
      <c r="BO381" s="339">
        <f t="shared" si="131"/>
        <v>0</v>
      </c>
      <c r="BP381" s="281">
        <f>VLOOKUP(E381,金蝶!D:Z,18,0)</f>
        <v>0</v>
      </c>
      <c r="BQ381" s="531">
        <f t="shared" si="132"/>
        <v>0</v>
      </c>
      <c r="BR381" s="281">
        <f>VLOOKUP(E381,金蝶!D:Z,19,0)</f>
        <v>0</v>
      </c>
      <c r="BS381" s="340">
        <f t="shared" si="133"/>
        <v>0</v>
      </c>
      <c r="BT381" s="281">
        <f>VLOOKUP(E381,金蝶!D:Z,20,0)</f>
        <v>10</v>
      </c>
      <c r="BU381" s="281">
        <f t="shared" si="134"/>
        <v>0</v>
      </c>
      <c r="BV381" s="281">
        <f>VLOOKUP(E381,金蝶!D:Z,21,0)</f>
        <v>0</v>
      </c>
      <c r="BW381" s="339">
        <f t="shared" si="135"/>
        <v>0</v>
      </c>
      <c r="BX381" s="768">
        <f>IFERROR(VLOOKUP(G381,无加班费!A:B,2,0),0)</f>
        <v>0</v>
      </c>
    </row>
    <row r="382" spans="1:76" hidden="1">
      <c r="A382" s="516" t="s">
        <v>475</v>
      </c>
      <c r="B382" s="285">
        <f t="shared" si="122"/>
        <v>0</v>
      </c>
      <c r="C382" s="286" t="str">
        <f>VLOOKUP(E382,员工信息4!C:D,2,0)</f>
        <v>朱正伯</v>
      </c>
      <c r="D382" s="102" t="str">
        <f t="shared" si="140"/>
        <v>一致</v>
      </c>
      <c r="E382" s="288" t="str">
        <f>INDEX(员工信息4!C:C,MATCH('12部门提供工资附表主表'!I382,员工信息4!F:F,0))</f>
        <v>4504</v>
      </c>
      <c r="F382" s="289" t="str">
        <f>IFERROR(VLOOKUP('12部门提供工资附表主表'!E382,员工信息4!C:G,5,0),"")</f>
        <v>后勤部</v>
      </c>
      <c r="G382" s="152" t="s">
        <v>581</v>
      </c>
      <c r="H382" s="288" t="s">
        <v>582</v>
      </c>
      <c r="I382" s="500" t="str">
        <f t="shared" si="128"/>
        <v>朱正伯90</v>
      </c>
      <c r="J382" s="349" t="s">
        <v>6196</v>
      </c>
      <c r="K382" s="301"/>
      <c r="L382" s="301"/>
      <c r="M382" s="302">
        <v>27</v>
      </c>
      <c r="N382" s="302"/>
      <c r="O382" s="302"/>
      <c r="P382" s="302"/>
      <c r="Q382" s="303">
        <f t="shared" si="138"/>
        <v>0</v>
      </c>
      <c r="R382" s="302">
        <v>2480</v>
      </c>
      <c r="S382" s="316">
        <f t="shared" si="137"/>
        <v>2480</v>
      </c>
      <c r="T382" s="301"/>
      <c r="U382" s="313">
        <f t="shared" si="123"/>
        <v>0</v>
      </c>
      <c r="V382" s="313"/>
      <c r="W382" s="301">
        <v>200</v>
      </c>
      <c r="X382" s="301">
        <v>1000</v>
      </c>
      <c r="Y382" s="314">
        <f t="shared" si="121"/>
        <v>3680</v>
      </c>
      <c r="Z382" s="314"/>
      <c r="AA382" s="301"/>
      <c r="AB382" s="301"/>
      <c r="AC382" s="325">
        <f t="shared" si="124"/>
        <v>0</v>
      </c>
      <c r="AD382" s="302">
        <v>200</v>
      </c>
      <c r="AE382" s="302"/>
      <c r="AF382" s="302"/>
      <c r="AG382" s="302"/>
      <c r="AH382" s="302"/>
      <c r="AI382" s="302"/>
      <c r="AJ382" s="302"/>
      <c r="AK382" s="302">
        <v>1045.0999999999999</v>
      </c>
      <c r="AL382" s="302"/>
      <c r="AM382" s="302">
        <v>200</v>
      </c>
      <c r="AN382" s="302"/>
      <c r="AO382" s="302"/>
      <c r="AP382" s="302"/>
      <c r="AQ382" s="302"/>
      <c r="AR382" s="302"/>
      <c r="AS382" s="299"/>
      <c r="AT382" s="299">
        <f t="shared" si="125"/>
        <v>0</v>
      </c>
      <c r="AU382" s="303">
        <f t="shared" si="126"/>
        <v>1445.1</v>
      </c>
      <c r="AV382" s="329">
        <f t="shared" si="127"/>
        <v>5125.1000000000004</v>
      </c>
      <c r="AW382" s="297"/>
      <c r="AX382" s="297">
        <v>517.5</v>
      </c>
      <c r="AY382" s="301"/>
      <c r="AZ382" s="301"/>
      <c r="BA382" s="301"/>
      <c r="BB382" s="330"/>
      <c r="BC382" s="297">
        <v>10</v>
      </c>
      <c r="BD382" s="301"/>
      <c r="BE382" s="300">
        <f t="shared" si="120"/>
        <v>4607.6000000000004</v>
      </c>
      <c r="BF382" s="297">
        <f>VLOOKUP(E382,[6]工资发放表!$D$1:$X$65536,21,0)</f>
        <v>0</v>
      </c>
      <c r="BG382" s="337">
        <f t="shared" si="139"/>
        <v>4597.6000000000004</v>
      </c>
      <c r="BH382" s="300">
        <f>IFERROR(VLOOKUP('12部门提供工资附表主表'!E382,工时对!A:E,5,0),0)</f>
        <v>27</v>
      </c>
      <c r="BI382" s="336">
        <f>VLOOKUP(E382,金蝶!D:AC,26,0)</f>
        <v>0</v>
      </c>
      <c r="BJ382" s="281">
        <f>VLOOKUP(E382,金蝶!D:S,16,0)</f>
        <v>5125.1000000000004</v>
      </c>
      <c r="BK382" s="281">
        <f t="shared" si="129"/>
        <v>0</v>
      </c>
      <c r="BL382" s="281">
        <f>VLOOKUP(E382,金蝶!D:Z,23,0)</f>
        <v>4597.6000000000004</v>
      </c>
      <c r="BM382" s="281">
        <f t="shared" si="130"/>
        <v>0</v>
      </c>
      <c r="BN382" s="281">
        <f>VLOOKUP(E382,金蝶!D:Z,17,0)</f>
        <v>0</v>
      </c>
      <c r="BO382" s="339">
        <f t="shared" si="131"/>
        <v>0</v>
      </c>
      <c r="BP382" s="281">
        <f>VLOOKUP(E382,金蝶!D:Z,18,0)</f>
        <v>517.5</v>
      </c>
      <c r="BQ382" s="531">
        <f t="shared" si="132"/>
        <v>0</v>
      </c>
      <c r="BR382" s="281">
        <f>VLOOKUP(E382,金蝶!D:Z,19,0)</f>
        <v>0</v>
      </c>
      <c r="BS382" s="340">
        <f t="shared" si="133"/>
        <v>0</v>
      </c>
      <c r="BT382" s="281">
        <f>VLOOKUP(E382,金蝶!D:Z,20,0)</f>
        <v>10</v>
      </c>
      <c r="BU382" s="281">
        <f t="shared" si="134"/>
        <v>0</v>
      </c>
      <c r="BV382" s="281">
        <f>VLOOKUP(E382,金蝶!D:Z,21,0)</f>
        <v>0</v>
      </c>
      <c r="BW382" s="339">
        <f t="shared" si="135"/>
        <v>0</v>
      </c>
      <c r="BX382" s="768">
        <f>IFERROR(VLOOKUP(G382,无加班费!A:B,2,0),0)</f>
        <v>0</v>
      </c>
    </row>
    <row r="383" spans="1:76" hidden="1">
      <c r="A383" s="516" t="s">
        <v>3545</v>
      </c>
      <c r="B383" s="285">
        <f t="shared" si="122"/>
        <v>0</v>
      </c>
      <c r="C383" s="286" t="str">
        <f>VLOOKUP(E383,员工信息4!C:D,2,0)</f>
        <v>董龙仙</v>
      </c>
      <c r="D383" s="102" t="str">
        <f t="shared" si="140"/>
        <v>一致</v>
      </c>
      <c r="E383" s="288" t="str">
        <f>INDEX(员工信息4!C:C,MATCH('12部门提供工资附表主表'!I383,员工信息4!F:F,0))</f>
        <v>4508</v>
      </c>
      <c r="F383" s="289" t="str">
        <f>IFERROR(VLOOKUP('12部门提供工资附表主表'!E383,员工信息4!C:G,5,0),"")</f>
        <v>后勤部</v>
      </c>
      <c r="G383" s="152" t="s">
        <v>596</v>
      </c>
      <c r="H383" s="288" t="s">
        <v>597</v>
      </c>
      <c r="I383" s="500" t="str">
        <f t="shared" si="128"/>
        <v>董龙仙695</v>
      </c>
      <c r="J383" s="349" t="s">
        <v>6196</v>
      </c>
      <c r="K383" s="301"/>
      <c r="L383" s="301"/>
      <c r="M383" s="302">
        <v>27</v>
      </c>
      <c r="N383" s="302"/>
      <c r="O383" s="302"/>
      <c r="P383" s="302"/>
      <c r="Q383" s="303">
        <f t="shared" si="138"/>
        <v>0</v>
      </c>
      <c r="R383" s="302">
        <v>2480</v>
      </c>
      <c r="S383" s="316">
        <f t="shared" si="137"/>
        <v>2480</v>
      </c>
      <c r="T383" s="301"/>
      <c r="U383" s="313">
        <f t="shared" si="123"/>
        <v>0</v>
      </c>
      <c r="V383" s="313"/>
      <c r="W383" s="301"/>
      <c r="X383" s="301">
        <v>350</v>
      </c>
      <c r="Y383" s="314">
        <f t="shared" si="121"/>
        <v>2830</v>
      </c>
      <c r="Z383" s="314"/>
      <c r="AA383" s="301"/>
      <c r="AB383" s="301"/>
      <c r="AC383" s="325">
        <f t="shared" si="124"/>
        <v>0</v>
      </c>
      <c r="AD383" s="302">
        <v>100</v>
      </c>
      <c r="AE383" s="302"/>
      <c r="AF383" s="302"/>
      <c r="AG383" s="302"/>
      <c r="AH383" s="302"/>
      <c r="AI383" s="302"/>
      <c r="AJ383" s="302"/>
      <c r="AK383" s="302">
        <v>1045.0999999999999</v>
      </c>
      <c r="AL383" s="302"/>
      <c r="AM383" s="302">
        <v>200</v>
      </c>
      <c r="AN383" s="302"/>
      <c r="AO383" s="302"/>
      <c r="AP383" s="302"/>
      <c r="AQ383" s="302"/>
      <c r="AR383" s="302"/>
      <c r="AS383" s="299"/>
      <c r="AT383" s="299">
        <f t="shared" si="125"/>
        <v>0</v>
      </c>
      <c r="AU383" s="303">
        <f t="shared" si="126"/>
        <v>1345.1</v>
      </c>
      <c r="AV383" s="329">
        <f t="shared" si="127"/>
        <v>4175.1000000000004</v>
      </c>
      <c r="AW383" s="297"/>
      <c r="AX383" s="297"/>
      <c r="AY383" s="301"/>
      <c r="AZ383" s="301"/>
      <c r="BA383" s="301"/>
      <c r="BB383" s="330"/>
      <c r="BC383" s="297">
        <v>10</v>
      </c>
      <c r="BD383" s="301"/>
      <c r="BE383" s="300">
        <f t="shared" ref="BE383:BE446" si="141">AV383-AX383-BB383</f>
        <v>4175.1000000000004</v>
      </c>
      <c r="BF383" s="297">
        <f>VLOOKUP(E383,[6]工资发放表!$D$1:$X$65536,21,0)</f>
        <v>0</v>
      </c>
      <c r="BG383" s="337">
        <f t="shared" si="139"/>
        <v>4165.1000000000004</v>
      </c>
      <c r="BH383" s="300">
        <f>IFERROR(VLOOKUP('12部门提供工资附表主表'!E383,工时对!A:E,5,0),0)</f>
        <v>27</v>
      </c>
      <c r="BI383" s="336">
        <f>VLOOKUP(E383,金蝶!D:AC,26,0)</f>
        <v>0</v>
      </c>
      <c r="BJ383" s="281">
        <f>VLOOKUP(E383,金蝶!D:S,16,0)</f>
        <v>4175.1000000000004</v>
      </c>
      <c r="BK383" s="281">
        <f t="shared" si="129"/>
        <v>0</v>
      </c>
      <c r="BL383" s="281">
        <f>VLOOKUP(E383,金蝶!D:Z,23,0)</f>
        <v>4165.1000000000004</v>
      </c>
      <c r="BM383" s="281">
        <f t="shared" si="130"/>
        <v>0</v>
      </c>
      <c r="BN383" s="281">
        <f>VLOOKUP(E383,金蝶!D:Z,17,0)</f>
        <v>0</v>
      </c>
      <c r="BO383" s="339">
        <f t="shared" si="131"/>
        <v>0</v>
      </c>
      <c r="BP383" s="281">
        <f>VLOOKUP(E383,金蝶!D:Z,18,0)</f>
        <v>0</v>
      </c>
      <c r="BQ383" s="531">
        <f t="shared" si="132"/>
        <v>0</v>
      </c>
      <c r="BR383" s="281">
        <f>VLOOKUP(E383,金蝶!D:Z,19,0)</f>
        <v>0</v>
      </c>
      <c r="BS383" s="340">
        <f t="shared" si="133"/>
        <v>0</v>
      </c>
      <c r="BT383" s="281">
        <f>VLOOKUP(E383,金蝶!D:Z,20,0)</f>
        <v>10</v>
      </c>
      <c r="BU383" s="281">
        <f t="shared" si="134"/>
        <v>0</v>
      </c>
      <c r="BV383" s="281">
        <f>VLOOKUP(E383,金蝶!D:Z,21,0)</f>
        <v>0</v>
      </c>
      <c r="BW383" s="339">
        <f t="shared" si="135"/>
        <v>0</v>
      </c>
      <c r="BX383" s="768">
        <f>IFERROR(VLOOKUP(G383,无加班费!A:B,2,0),0)</f>
        <v>0</v>
      </c>
    </row>
    <row r="384" spans="1:76" hidden="1">
      <c r="A384" s="516" t="s">
        <v>2666</v>
      </c>
      <c r="B384" s="285">
        <f t="shared" si="122"/>
        <v>0</v>
      </c>
      <c r="C384" s="290" t="str">
        <f>VLOOKUP(E384,员工信息4!C:D,2,0)</f>
        <v>曹国鑫</v>
      </c>
      <c r="D384" s="102" t="str">
        <f t="shared" si="140"/>
        <v>一致</v>
      </c>
      <c r="E384" s="288" t="str">
        <f>INDEX(员工信息4!C:C,MATCH('12部门提供工资附表主表'!I384,员工信息4!F:F,0))</f>
        <v>4507</v>
      </c>
      <c r="F384" s="289" t="str">
        <f>IFERROR(VLOOKUP('12部门提供工资附表主表'!E384,员工信息4!C:G,5,0),"")</f>
        <v>后勤部</v>
      </c>
      <c r="G384" s="152" t="s">
        <v>591</v>
      </c>
      <c r="H384" s="288" t="s">
        <v>592</v>
      </c>
      <c r="I384" s="500" t="str">
        <f t="shared" si="128"/>
        <v>曹国鑫53</v>
      </c>
      <c r="J384" s="349" t="s">
        <v>6196</v>
      </c>
      <c r="K384" s="301"/>
      <c r="L384" s="301"/>
      <c r="M384" s="302">
        <v>28</v>
      </c>
      <c r="N384" s="302"/>
      <c r="O384" s="302"/>
      <c r="P384" s="302"/>
      <c r="Q384" s="303">
        <f t="shared" si="138"/>
        <v>0</v>
      </c>
      <c r="R384" s="302">
        <v>2480</v>
      </c>
      <c r="S384" s="316">
        <f t="shared" si="137"/>
        <v>2480</v>
      </c>
      <c r="T384" s="301"/>
      <c r="U384" s="313">
        <f t="shared" si="123"/>
        <v>0</v>
      </c>
      <c r="V384" s="313"/>
      <c r="W384" s="301">
        <v>100</v>
      </c>
      <c r="X384" s="301"/>
      <c r="Y384" s="314">
        <f t="shared" si="121"/>
        <v>2580</v>
      </c>
      <c r="Z384" s="314"/>
      <c r="AA384" s="301"/>
      <c r="AB384" s="301"/>
      <c r="AC384" s="325">
        <f t="shared" si="124"/>
        <v>0</v>
      </c>
      <c r="AD384" s="302">
        <v>100</v>
      </c>
      <c r="AE384" s="302"/>
      <c r="AF384" s="302"/>
      <c r="AG384" s="302"/>
      <c r="AH384" s="302"/>
      <c r="AI384" s="302"/>
      <c r="AJ384" s="302"/>
      <c r="AK384" s="302"/>
      <c r="AL384" s="302"/>
      <c r="AM384" s="302">
        <v>200</v>
      </c>
      <c r="AN384" s="302"/>
      <c r="AO384" s="302"/>
      <c r="AP384" s="302"/>
      <c r="AQ384" s="302"/>
      <c r="AR384" s="302"/>
      <c r="AS384" s="299"/>
      <c r="AT384" s="299">
        <f t="shared" si="125"/>
        <v>0</v>
      </c>
      <c r="AU384" s="303">
        <f t="shared" si="126"/>
        <v>300</v>
      </c>
      <c r="AV384" s="329">
        <f t="shared" si="127"/>
        <v>2880</v>
      </c>
      <c r="AW384" s="297"/>
      <c r="AX384" s="297"/>
      <c r="AY384" s="301"/>
      <c r="AZ384" s="301"/>
      <c r="BA384" s="301"/>
      <c r="BB384" s="330"/>
      <c r="BC384" s="297"/>
      <c r="BD384" s="301"/>
      <c r="BE384" s="300">
        <f t="shared" si="141"/>
        <v>2880</v>
      </c>
      <c r="BF384" s="297">
        <f>VLOOKUP(E384,[6]工资发放表!$D$1:$X$65536,21,0)</f>
        <v>0</v>
      </c>
      <c r="BG384" s="337">
        <f t="shared" si="139"/>
        <v>2880</v>
      </c>
      <c r="BH384" s="300">
        <f>IFERROR(VLOOKUP('12部门提供工资附表主表'!E384,工时对!A:E,5,0),0)</f>
        <v>28</v>
      </c>
      <c r="BI384" s="336">
        <f>VLOOKUP(E384,金蝶!D:AC,26,0)</f>
        <v>0</v>
      </c>
      <c r="BJ384" s="281">
        <f>VLOOKUP(E384,金蝶!D:S,16,0)</f>
        <v>2880</v>
      </c>
      <c r="BK384" s="281">
        <f t="shared" si="129"/>
        <v>0</v>
      </c>
      <c r="BL384" s="281">
        <f>VLOOKUP(E384,金蝶!D:Z,23,0)</f>
        <v>2880</v>
      </c>
      <c r="BM384" s="281">
        <f t="shared" si="130"/>
        <v>0</v>
      </c>
      <c r="BN384" s="281">
        <f>VLOOKUP(E384,金蝶!D:Z,17,0)</f>
        <v>0</v>
      </c>
      <c r="BO384" s="339">
        <f t="shared" si="131"/>
        <v>0</v>
      </c>
      <c r="BP384" s="281">
        <f>VLOOKUP(E384,金蝶!D:Z,18,0)</f>
        <v>0</v>
      </c>
      <c r="BQ384" s="531">
        <f t="shared" si="132"/>
        <v>0</v>
      </c>
      <c r="BR384" s="281">
        <f>VLOOKUP(E384,金蝶!D:Z,19,0)</f>
        <v>0</v>
      </c>
      <c r="BS384" s="340">
        <f t="shared" si="133"/>
        <v>0</v>
      </c>
      <c r="BT384" s="281">
        <f>VLOOKUP(E384,金蝶!D:Z,20,0)</f>
        <v>0</v>
      </c>
      <c r="BU384" s="281">
        <f t="shared" si="134"/>
        <v>0</v>
      </c>
      <c r="BV384" s="281">
        <f>VLOOKUP(E384,金蝶!D:Z,21,0)</f>
        <v>0</v>
      </c>
      <c r="BW384" s="339">
        <f t="shared" si="135"/>
        <v>0</v>
      </c>
      <c r="BX384" s="768">
        <f>IFERROR(VLOOKUP(G384,无加班费!A:B,2,0),0)</f>
        <v>0</v>
      </c>
    </row>
    <row r="385" spans="1:76" hidden="1">
      <c r="A385" s="516" t="s">
        <v>470</v>
      </c>
      <c r="B385" s="285">
        <f t="shared" si="122"/>
        <v>0</v>
      </c>
      <c r="C385" s="286" t="str">
        <f>VLOOKUP(E385,员工信息4!C:D,2,0)</f>
        <v>傅正宇</v>
      </c>
      <c r="D385" s="102" t="str">
        <f t="shared" si="140"/>
        <v>一致</v>
      </c>
      <c r="E385" s="288" t="str">
        <f>INDEX(员工信息4!C:C,MATCH('12部门提供工资附表主表'!I385,员工信息4!F:F,0))</f>
        <v>4515</v>
      </c>
      <c r="F385" s="289" t="str">
        <f>IFERROR(VLOOKUP('12部门提供工资附表主表'!E385,员工信息4!C:G,5,0),"")</f>
        <v>后勤部</v>
      </c>
      <c r="G385" s="152" t="s">
        <v>616</v>
      </c>
      <c r="H385" s="288" t="s">
        <v>617</v>
      </c>
      <c r="I385" s="500" t="str">
        <f t="shared" si="128"/>
        <v>傅正宇669</v>
      </c>
      <c r="J385" s="349" t="s">
        <v>6196</v>
      </c>
      <c r="K385" s="301"/>
      <c r="L385" s="301"/>
      <c r="M385" s="302">
        <v>27</v>
      </c>
      <c r="N385" s="302"/>
      <c r="O385" s="302"/>
      <c r="P385" s="302"/>
      <c r="Q385" s="303">
        <f t="shared" si="138"/>
        <v>0</v>
      </c>
      <c r="R385" s="302">
        <v>2480</v>
      </c>
      <c r="S385" s="316">
        <f t="shared" si="137"/>
        <v>2480</v>
      </c>
      <c r="T385" s="301"/>
      <c r="U385" s="313">
        <f t="shared" si="123"/>
        <v>0</v>
      </c>
      <c r="V385" s="313"/>
      <c r="W385" s="301">
        <v>100</v>
      </c>
      <c r="X385" s="301">
        <v>900</v>
      </c>
      <c r="Y385" s="314">
        <f t="shared" si="121"/>
        <v>3480</v>
      </c>
      <c r="Z385" s="314"/>
      <c r="AA385" s="301"/>
      <c r="AB385" s="301"/>
      <c r="AC385" s="325">
        <f t="shared" si="124"/>
        <v>0</v>
      </c>
      <c r="AD385" s="302">
        <v>40</v>
      </c>
      <c r="AE385" s="302"/>
      <c r="AF385" s="302"/>
      <c r="AG385" s="302"/>
      <c r="AH385" s="302"/>
      <c r="AI385" s="302"/>
      <c r="AJ385" s="302"/>
      <c r="AK385" s="302">
        <v>1045.0999999999999</v>
      </c>
      <c r="AL385" s="302"/>
      <c r="AM385" s="302">
        <v>200</v>
      </c>
      <c r="AN385" s="302"/>
      <c r="AO385" s="302"/>
      <c r="AP385" s="302"/>
      <c r="AQ385" s="302"/>
      <c r="AR385" s="302"/>
      <c r="AS385" s="299"/>
      <c r="AT385" s="299">
        <f t="shared" si="125"/>
        <v>0</v>
      </c>
      <c r="AU385" s="303">
        <f t="shared" si="126"/>
        <v>1285.0999999999999</v>
      </c>
      <c r="AV385" s="329">
        <f t="shared" si="127"/>
        <v>4765.1000000000004</v>
      </c>
      <c r="AW385" s="297"/>
      <c r="AX385" s="297"/>
      <c r="AY385" s="301"/>
      <c r="AZ385" s="301"/>
      <c r="BA385" s="301"/>
      <c r="BB385" s="330"/>
      <c r="BC385" s="297">
        <v>10</v>
      </c>
      <c r="BD385" s="301"/>
      <c r="BE385" s="300">
        <f t="shared" si="141"/>
        <v>4765.1000000000004</v>
      </c>
      <c r="BF385" s="297">
        <f>VLOOKUP(E385,[6]工资发放表!$D$1:$X$65536,21,0)</f>
        <v>0</v>
      </c>
      <c r="BG385" s="337">
        <f t="shared" si="139"/>
        <v>4755.1000000000004</v>
      </c>
      <c r="BH385" s="300">
        <f>IFERROR(VLOOKUP('12部门提供工资附表主表'!E385,工时对!A:E,5,0),0)</f>
        <v>27</v>
      </c>
      <c r="BI385" s="336">
        <f>VLOOKUP(E385,金蝶!D:AC,26,0)</f>
        <v>0</v>
      </c>
      <c r="BJ385" s="281">
        <f>VLOOKUP(E385,金蝶!D:S,16,0)</f>
        <v>4765.1000000000004</v>
      </c>
      <c r="BK385" s="281">
        <f t="shared" si="129"/>
        <v>0</v>
      </c>
      <c r="BL385" s="281">
        <f>VLOOKUP(E385,金蝶!D:Z,23,0)</f>
        <v>4755.1000000000004</v>
      </c>
      <c r="BM385" s="281">
        <f t="shared" si="130"/>
        <v>0</v>
      </c>
      <c r="BN385" s="281">
        <f>VLOOKUP(E385,金蝶!D:Z,17,0)</f>
        <v>0</v>
      </c>
      <c r="BO385" s="339">
        <f t="shared" si="131"/>
        <v>0</v>
      </c>
      <c r="BP385" s="281">
        <f>VLOOKUP(E385,金蝶!D:Z,18,0)</f>
        <v>0</v>
      </c>
      <c r="BQ385" s="531">
        <f t="shared" si="132"/>
        <v>0</v>
      </c>
      <c r="BR385" s="281">
        <f>VLOOKUP(E385,金蝶!D:Z,19,0)</f>
        <v>0</v>
      </c>
      <c r="BS385" s="340">
        <f t="shared" si="133"/>
        <v>0</v>
      </c>
      <c r="BT385" s="281">
        <f>VLOOKUP(E385,金蝶!D:Z,20,0)</f>
        <v>10</v>
      </c>
      <c r="BU385" s="281">
        <f t="shared" si="134"/>
        <v>0</v>
      </c>
      <c r="BV385" s="281">
        <f>VLOOKUP(E385,金蝶!D:Z,21,0)</f>
        <v>0</v>
      </c>
      <c r="BW385" s="339">
        <f t="shared" si="135"/>
        <v>0</v>
      </c>
      <c r="BX385" s="768">
        <f>IFERROR(VLOOKUP(G385,无加班费!A:B,2,0),0)</f>
        <v>0</v>
      </c>
    </row>
    <row r="386" spans="1:76" hidden="1">
      <c r="A386" s="516" t="s">
        <v>3110</v>
      </c>
      <c r="B386" s="285">
        <f t="shared" si="122"/>
        <v>0</v>
      </c>
      <c r="C386" s="286" t="str">
        <f>VLOOKUP(E386,员工信息4!C:D,2,0)</f>
        <v>代红梅</v>
      </c>
      <c r="D386" s="102" t="str">
        <f t="shared" si="140"/>
        <v>一致</v>
      </c>
      <c r="E386" s="288" t="str">
        <f>INDEX(员工信息4!C:C,MATCH('12部门提供工资附表主表'!I386,员工信息4!F:F,0))</f>
        <v>8351</v>
      </c>
      <c r="F386" s="289" t="str">
        <f>IFERROR(VLOOKUP('12部门提供工资附表主表'!E386,员工信息4!C:G,5,0),"")</f>
        <v>后勤部</v>
      </c>
      <c r="G386" s="152" t="s">
        <v>646</v>
      </c>
      <c r="H386" s="288" t="s">
        <v>647</v>
      </c>
      <c r="I386" s="500" t="str">
        <f t="shared" si="128"/>
        <v>代红梅726</v>
      </c>
      <c r="J386" s="349" t="s">
        <v>6196</v>
      </c>
      <c r="K386" s="301"/>
      <c r="L386" s="301"/>
      <c r="M386" s="302">
        <v>27</v>
      </c>
      <c r="N386" s="302"/>
      <c r="O386" s="302"/>
      <c r="P386" s="302"/>
      <c r="Q386" s="303">
        <f t="shared" si="138"/>
        <v>0</v>
      </c>
      <c r="R386" s="302">
        <v>2480</v>
      </c>
      <c r="S386" s="316">
        <f t="shared" si="137"/>
        <v>2480</v>
      </c>
      <c r="T386" s="301"/>
      <c r="U386" s="313">
        <f t="shared" si="123"/>
        <v>0</v>
      </c>
      <c r="V386" s="313"/>
      <c r="W386" s="301"/>
      <c r="X386" s="301">
        <v>100</v>
      </c>
      <c r="Y386" s="314">
        <f t="shared" ref="Y386:Y449" si="142">S386+U386+W386+X386</f>
        <v>2580</v>
      </c>
      <c r="Z386" s="314"/>
      <c r="AA386" s="301"/>
      <c r="AB386" s="301"/>
      <c r="AC386" s="325">
        <f t="shared" si="124"/>
        <v>0</v>
      </c>
      <c r="AD386" s="302">
        <v>20</v>
      </c>
      <c r="AE386" s="302"/>
      <c r="AF386" s="302"/>
      <c r="AG386" s="302"/>
      <c r="AH386" s="302"/>
      <c r="AI386" s="302"/>
      <c r="AJ386" s="302"/>
      <c r="AK386" s="302">
        <v>1045.0999999999999</v>
      </c>
      <c r="AL386" s="302"/>
      <c r="AM386" s="302">
        <v>200</v>
      </c>
      <c r="AN386" s="302"/>
      <c r="AO386" s="302"/>
      <c r="AP386" s="302"/>
      <c r="AQ386" s="302"/>
      <c r="AR386" s="302"/>
      <c r="AS386" s="299"/>
      <c r="AT386" s="299">
        <f t="shared" si="125"/>
        <v>0</v>
      </c>
      <c r="AU386" s="303">
        <f t="shared" si="126"/>
        <v>1265.0999999999999</v>
      </c>
      <c r="AV386" s="329">
        <f t="shared" si="127"/>
        <v>3845.1</v>
      </c>
      <c r="AW386" s="297"/>
      <c r="AX386" s="297"/>
      <c r="AY386" s="301"/>
      <c r="AZ386" s="301"/>
      <c r="BA386" s="301"/>
      <c r="BB386" s="330"/>
      <c r="BC386" s="297">
        <v>10</v>
      </c>
      <c r="BD386" s="301"/>
      <c r="BE386" s="300">
        <f t="shared" si="141"/>
        <v>3845.1</v>
      </c>
      <c r="BF386" s="297">
        <f>VLOOKUP(E386,[6]工资发放表!$D$1:$X$65536,21,0)</f>
        <v>0</v>
      </c>
      <c r="BG386" s="337">
        <f t="shared" si="139"/>
        <v>3835.1</v>
      </c>
      <c r="BH386" s="300">
        <f>IFERROR(VLOOKUP('12部门提供工资附表主表'!E386,工时对!A:E,5,0),0)</f>
        <v>27</v>
      </c>
      <c r="BI386" s="336">
        <f>VLOOKUP(E386,金蝶!D:AC,26,0)</f>
        <v>0</v>
      </c>
      <c r="BJ386" s="281">
        <f>VLOOKUP(E386,金蝶!D:S,16,0)</f>
        <v>3845.1</v>
      </c>
      <c r="BK386" s="281">
        <f t="shared" si="129"/>
        <v>0</v>
      </c>
      <c r="BL386" s="281">
        <f>VLOOKUP(E386,金蝶!D:Z,23,0)</f>
        <v>3835.1</v>
      </c>
      <c r="BM386" s="281">
        <f t="shared" si="130"/>
        <v>0</v>
      </c>
      <c r="BN386" s="281">
        <f>VLOOKUP(E386,金蝶!D:Z,17,0)</f>
        <v>0</v>
      </c>
      <c r="BO386" s="339">
        <f t="shared" si="131"/>
        <v>0</v>
      </c>
      <c r="BP386" s="281">
        <f>VLOOKUP(E386,金蝶!D:Z,18,0)</f>
        <v>0</v>
      </c>
      <c r="BQ386" s="531">
        <f t="shared" si="132"/>
        <v>0</v>
      </c>
      <c r="BR386" s="281">
        <f>VLOOKUP(E386,金蝶!D:Z,19,0)</f>
        <v>0</v>
      </c>
      <c r="BS386" s="340">
        <f t="shared" si="133"/>
        <v>0</v>
      </c>
      <c r="BT386" s="281">
        <f>VLOOKUP(E386,金蝶!D:Z,20,0)</f>
        <v>10</v>
      </c>
      <c r="BU386" s="281">
        <f t="shared" si="134"/>
        <v>0</v>
      </c>
      <c r="BV386" s="281">
        <f>VLOOKUP(E386,金蝶!D:Z,21,0)</f>
        <v>0</v>
      </c>
      <c r="BW386" s="339">
        <f t="shared" si="135"/>
        <v>0</v>
      </c>
      <c r="BX386" s="768">
        <f>IFERROR(VLOOKUP(G386,无加班费!A:B,2,0),0)</f>
        <v>0</v>
      </c>
    </row>
    <row r="387" spans="1:76" hidden="1">
      <c r="A387" s="516" t="s">
        <v>2622</v>
      </c>
      <c r="B387" s="285">
        <f t="shared" ref="B387:B450" si="143">IF(BH387=M387,0,BH387-M387)</f>
        <v>0</v>
      </c>
      <c r="C387" s="286" t="str">
        <f>VLOOKUP(E387,员工信息4!C:D,2,0)</f>
        <v>顾新昌</v>
      </c>
      <c r="D387" s="102" t="str">
        <f t="shared" si="140"/>
        <v>一致</v>
      </c>
      <c r="E387" s="288" t="str">
        <f>INDEX(员工信息4!C:C,MATCH('12部门提供工资附表主表'!I387,员工信息4!F:F,0))</f>
        <v>8781</v>
      </c>
      <c r="F387" s="289" t="str">
        <f>IFERROR(VLOOKUP('12部门提供工资附表主表'!E387,员工信息4!C:G,5,0),"")</f>
        <v>后勤部</v>
      </c>
      <c r="G387" s="152" t="s">
        <v>2621</v>
      </c>
      <c r="H387" s="288" t="s">
        <v>2622</v>
      </c>
      <c r="I387" s="500" t="str">
        <f t="shared" si="128"/>
        <v>顾新昌385</v>
      </c>
      <c r="J387" s="349" t="s">
        <v>6196</v>
      </c>
      <c r="K387" s="301"/>
      <c r="L387" s="301"/>
      <c r="M387" s="302">
        <v>27</v>
      </c>
      <c r="N387" s="302"/>
      <c r="O387" s="302"/>
      <c r="P387" s="302"/>
      <c r="Q387" s="303">
        <f t="shared" si="138"/>
        <v>0</v>
      </c>
      <c r="R387" s="302">
        <v>2480</v>
      </c>
      <c r="S387" s="316">
        <f t="shared" si="137"/>
        <v>2480</v>
      </c>
      <c r="T387" s="301"/>
      <c r="U387" s="313">
        <f t="shared" ref="U387:U450" si="144">T387*N387</f>
        <v>0</v>
      </c>
      <c r="V387" s="313"/>
      <c r="W387" s="301"/>
      <c r="X387" s="301"/>
      <c r="Y387" s="314">
        <f t="shared" si="142"/>
        <v>2480</v>
      </c>
      <c r="Z387" s="314"/>
      <c r="AA387" s="301"/>
      <c r="AB387" s="301"/>
      <c r="AC387" s="325">
        <f t="shared" ref="AC387:AC450" si="145">AA387+AB387</f>
        <v>0</v>
      </c>
      <c r="AD387" s="302">
        <v>0</v>
      </c>
      <c r="AE387" s="302"/>
      <c r="AF387" s="302"/>
      <c r="AG387" s="302"/>
      <c r="AH387" s="302"/>
      <c r="AI387" s="302"/>
      <c r="AJ387" s="302"/>
      <c r="AK387" s="302">
        <v>1045.0999999999999</v>
      </c>
      <c r="AL387" s="302"/>
      <c r="AM387" s="302">
        <v>200</v>
      </c>
      <c r="AN387" s="302"/>
      <c r="AO387" s="302"/>
      <c r="AP387" s="302"/>
      <c r="AQ387" s="302"/>
      <c r="AR387" s="302"/>
      <c r="AS387" s="299"/>
      <c r="AT387" s="299">
        <f t="shared" ref="AT387:AT450" si="146">SUM(AP387:AS387)</f>
        <v>0</v>
      </c>
      <c r="AU387" s="303">
        <f t="shared" ref="AU387:AU450" si="147">SUM(AD387:AO387)</f>
        <v>1245.0999999999999</v>
      </c>
      <c r="AV387" s="329">
        <f t="shared" ref="AV387:AV450" si="148">Y387+AC387+AU387-AT387</f>
        <v>3725.1</v>
      </c>
      <c r="AW387" s="297"/>
      <c r="AX387" s="297"/>
      <c r="AY387" s="301"/>
      <c r="AZ387" s="301"/>
      <c r="BA387" s="301"/>
      <c r="BB387" s="330"/>
      <c r="BC387" s="297"/>
      <c r="BD387" s="301"/>
      <c r="BE387" s="300">
        <f t="shared" si="141"/>
        <v>3725.1</v>
      </c>
      <c r="BF387" s="297">
        <f>VLOOKUP(E387,[6]工资发放表!$D$1:$X$65536,21,0)</f>
        <v>0</v>
      </c>
      <c r="BG387" s="337">
        <f t="shared" si="139"/>
        <v>3725.1</v>
      </c>
      <c r="BH387" s="300">
        <f>IFERROR(VLOOKUP('12部门提供工资附表主表'!E387,工时对!A:E,5,0),0)</f>
        <v>27</v>
      </c>
      <c r="BI387" s="336">
        <f>VLOOKUP(E387,金蝶!D:AC,26,0)</f>
        <v>0</v>
      </c>
      <c r="BJ387" s="281">
        <f>VLOOKUP(E387,金蝶!D:S,16,0)</f>
        <v>3725.1</v>
      </c>
      <c r="BK387" s="281">
        <f t="shared" si="129"/>
        <v>0</v>
      </c>
      <c r="BL387" s="281">
        <f>VLOOKUP(E387,金蝶!D:Z,23,0)</f>
        <v>3725.1</v>
      </c>
      <c r="BM387" s="281">
        <f t="shared" si="130"/>
        <v>0</v>
      </c>
      <c r="BN387" s="281">
        <f>VLOOKUP(E387,金蝶!D:Z,17,0)</f>
        <v>0</v>
      </c>
      <c r="BO387" s="339">
        <f t="shared" si="131"/>
        <v>0</v>
      </c>
      <c r="BP387" s="281">
        <f>VLOOKUP(E387,金蝶!D:Z,18,0)</f>
        <v>0</v>
      </c>
      <c r="BQ387" s="531">
        <f t="shared" si="132"/>
        <v>0</v>
      </c>
      <c r="BR387" s="281">
        <f>VLOOKUP(E387,金蝶!D:Z,19,0)</f>
        <v>0</v>
      </c>
      <c r="BS387" s="340">
        <f t="shared" si="133"/>
        <v>0</v>
      </c>
      <c r="BT387" s="281">
        <f>VLOOKUP(E387,金蝶!D:Z,20,0)</f>
        <v>0</v>
      </c>
      <c r="BU387" s="281">
        <f t="shared" si="134"/>
        <v>0</v>
      </c>
      <c r="BV387" s="281">
        <f>VLOOKUP(E387,金蝶!D:Z,21,0)</f>
        <v>0</v>
      </c>
      <c r="BW387" s="339">
        <f t="shared" si="135"/>
        <v>0</v>
      </c>
      <c r="BX387" s="768">
        <f>IFERROR(VLOOKUP(G387,无加班费!A:B,2,0),0)</f>
        <v>0</v>
      </c>
    </row>
    <row r="388" spans="1:76" hidden="1">
      <c r="A388" s="516" t="s">
        <v>4777</v>
      </c>
      <c r="B388" s="285">
        <f t="shared" si="143"/>
        <v>0</v>
      </c>
      <c r="C388" s="286" t="str">
        <f>VLOOKUP(E388,员工信息4!C:D,2,0)</f>
        <v>褚芹仙</v>
      </c>
      <c r="D388" s="102" t="str">
        <f t="shared" si="140"/>
        <v>一致</v>
      </c>
      <c r="E388" s="288" t="str">
        <f>INDEX(员工信息4!C:C,MATCH('12部门提供工资附表主表'!I388,员工信息4!F:F,0))</f>
        <v>4521</v>
      </c>
      <c r="F388" s="289" t="str">
        <f>IFERROR(VLOOKUP('12部门提供工资附表主表'!E388,员工信息4!C:G,5,0),"")</f>
        <v>后勤部</v>
      </c>
      <c r="G388" s="152" t="s">
        <v>621</v>
      </c>
      <c r="H388" s="288" t="s">
        <v>622</v>
      </c>
      <c r="I388" s="500" t="str">
        <f t="shared" ref="I388:I451" si="149">G388&amp;H388</f>
        <v>褚芹仙676</v>
      </c>
      <c r="J388" s="349" t="s">
        <v>6196</v>
      </c>
      <c r="K388" s="301"/>
      <c r="L388" s="301"/>
      <c r="M388" s="302">
        <v>31.25</v>
      </c>
      <c r="N388" s="302"/>
      <c r="O388" s="302"/>
      <c r="P388" s="302">
        <v>128</v>
      </c>
      <c r="Q388" s="303">
        <f t="shared" si="138"/>
        <v>4000</v>
      </c>
      <c r="R388" s="302"/>
      <c r="S388" s="316">
        <f t="shared" si="137"/>
        <v>4000</v>
      </c>
      <c r="T388" s="301"/>
      <c r="U388" s="313">
        <f t="shared" si="144"/>
        <v>0</v>
      </c>
      <c r="V388" s="313"/>
      <c r="W388" s="301"/>
      <c r="X388" s="301"/>
      <c r="Y388" s="314">
        <f t="shared" si="142"/>
        <v>4000</v>
      </c>
      <c r="Z388" s="314"/>
      <c r="AA388" s="301"/>
      <c r="AB388" s="301"/>
      <c r="AC388" s="325">
        <f t="shared" si="145"/>
        <v>0</v>
      </c>
      <c r="AD388" s="302">
        <v>100</v>
      </c>
      <c r="AE388" s="302"/>
      <c r="AF388" s="302">
        <v>650</v>
      </c>
      <c r="AG388" s="302"/>
      <c r="AH388" s="302"/>
      <c r="AI388" s="302"/>
      <c r="AJ388" s="302"/>
      <c r="AK388" s="302"/>
      <c r="AL388" s="302"/>
      <c r="AM388" s="302">
        <v>200</v>
      </c>
      <c r="AN388" s="302"/>
      <c r="AO388" s="302"/>
      <c r="AP388" s="302"/>
      <c r="AQ388" s="302"/>
      <c r="AR388" s="302"/>
      <c r="AS388" s="299"/>
      <c r="AT388" s="299">
        <f t="shared" si="146"/>
        <v>0</v>
      </c>
      <c r="AU388" s="303">
        <f t="shared" si="147"/>
        <v>950</v>
      </c>
      <c r="AV388" s="329">
        <f t="shared" si="148"/>
        <v>4950</v>
      </c>
      <c r="AW388" s="297"/>
      <c r="AX388" s="297"/>
      <c r="AY388" s="301"/>
      <c r="AZ388" s="301"/>
      <c r="BA388" s="301"/>
      <c r="BB388" s="330"/>
      <c r="BC388" s="297">
        <v>10</v>
      </c>
      <c r="BD388" s="301"/>
      <c r="BE388" s="300">
        <f t="shared" si="141"/>
        <v>4950</v>
      </c>
      <c r="BF388" s="297">
        <f>VLOOKUP(E388,[6]工资发放表!$D$1:$X$65536,21,0)</f>
        <v>0</v>
      </c>
      <c r="BG388" s="337">
        <f t="shared" si="139"/>
        <v>4940</v>
      </c>
      <c r="BH388" s="300">
        <f>IFERROR(VLOOKUP('12部门提供工资附表主表'!E388,工时对!A:E,5,0),0)</f>
        <v>31.25</v>
      </c>
      <c r="BI388" s="336">
        <f>VLOOKUP(E388,金蝶!D:AC,26,0)</f>
        <v>0</v>
      </c>
      <c r="BJ388" s="281">
        <f>VLOOKUP(E388,金蝶!D:S,16,0)</f>
        <v>4950</v>
      </c>
      <c r="BK388" s="281">
        <f t="shared" ref="BK388:BK451" si="150">AV388-BJ388</f>
        <v>0</v>
      </c>
      <c r="BL388" s="281">
        <f>VLOOKUP(E388,金蝶!D:Z,23,0)</f>
        <v>4940</v>
      </c>
      <c r="BM388" s="281">
        <f t="shared" ref="BM388:BM451" si="151">BG388-BL388</f>
        <v>0</v>
      </c>
      <c r="BN388" s="281">
        <f>VLOOKUP(E388,金蝶!D:Z,17,0)</f>
        <v>0</v>
      </c>
      <c r="BO388" s="339">
        <f t="shared" ref="BO388:BO451" si="152">AW388-BN388</f>
        <v>0</v>
      </c>
      <c r="BP388" s="281">
        <f>VLOOKUP(E388,金蝶!D:Z,18,0)</f>
        <v>0</v>
      </c>
      <c r="BQ388" s="531">
        <f t="shared" ref="BQ388:BQ451" si="153">AX388-BP388</f>
        <v>0</v>
      </c>
      <c r="BR388" s="281">
        <f>VLOOKUP(E388,金蝶!D:Z,19,0)</f>
        <v>0</v>
      </c>
      <c r="BS388" s="340">
        <f t="shared" ref="BS388:BS451" si="154">BB388-BR388</f>
        <v>0</v>
      </c>
      <c r="BT388" s="281">
        <f>VLOOKUP(E388,金蝶!D:Z,20,0)</f>
        <v>10</v>
      </c>
      <c r="BU388" s="281">
        <f t="shared" ref="BU388:BU451" si="155">BC388-BT388</f>
        <v>0</v>
      </c>
      <c r="BV388" s="281">
        <f>VLOOKUP(E388,金蝶!D:Z,21,0)</f>
        <v>0</v>
      </c>
      <c r="BW388" s="339">
        <f t="shared" ref="BW388:BW451" si="156">BF388-BV388</f>
        <v>0</v>
      </c>
      <c r="BX388" s="768">
        <f>IFERROR(VLOOKUP(G388,无加班费!A:B,2,0),0)</f>
        <v>0</v>
      </c>
    </row>
    <row r="389" spans="1:76" hidden="1">
      <c r="A389" s="516" t="s">
        <v>1913</v>
      </c>
      <c r="B389" s="285">
        <f t="shared" si="143"/>
        <v>0</v>
      </c>
      <c r="C389" s="286" t="str">
        <f>VLOOKUP(E389,员工信息4!C:D,2,0)</f>
        <v>吴红花</v>
      </c>
      <c r="D389" s="102" t="str">
        <f t="shared" si="140"/>
        <v>一致</v>
      </c>
      <c r="E389" s="288" t="str">
        <f>INDEX(员工信息4!C:C,MATCH('12部门提供工资附表主表'!I389,员工信息4!F:F,0))</f>
        <v>4513</v>
      </c>
      <c r="F389" s="289" t="str">
        <f>IFERROR(VLOOKUP('12部门提供工资附表主表'!E389,员工信息4!C:G,5,0),"")</f>
        <v>后勤部</v>
      </c>
      <c r="G389" s="152" t="s">
        <v>611</v>
      </c>
      <c r="H389" s="288" t="s">
        <v>612</v>
      </c>
      <c r="I389" s="500" t="str">
        <f t="shared" si="149"/>
        <v>吴红花633</v>
      </c>
      <c r="J389" s="349" t="s">
        <v>6196</v>
      </c>
      <c r="K389" s="301"/>
      <c r="L389" s="301"/>
      <c r="M389" s="302">
        <v>27.44</v>
      </c>
      <c r="N389" s="302"/>
      <c r="O389" s="302"/>
      <c r="P389" s="302">
        <v>118</v>
      </c>
      <c r="Q389" s="303">
        <f t="shared" si="138"/>
        <v>3237.92</v>
      </c>
      <c r="R389" s="302"/>
      <c r="S389" s="316">
        <f t="shared" si="137"/>
        <v>3237.92</v>
      </c>
      <c r="T389" s="301"/>
      <c r="U389" s="313">
        <f t="shared" si="144"/>
        <v>0</v>
      </c>
      <c r="V389" s="313"/>
      <c r="W389" s="301"/>
      <c r="X389" s="301"/>
      <c r="Y389" s="314">
        <f t="shared" si="142"/>
        <v>3237.92</v>
      </c>
      <c r="Z389" s="314"/>
      <c r="AA389" s="301"/>
      <c r="AB389" s="301"/>
      <c r="AC389" s="325">
        <f t="shared" si="145"/>
        <v>0</v>
      </c>
      <c r="AD389" s="302">
        <v>80</v>
      </c>
      <c r="AE389" s="302"/>
      <c r="AF389" s="302">
        <v>354</v>
      </c>
      <c r="AG389" s="302"/>
      <c r="AH389" s="302"/>
      <c r="AI389" s="302"/>
      <c r="AJ389" s="302"/>
      <c r="AK389" s="302"/>
      <c r="AL389" s="302"/>
      <c r="AM389" s="302">
        <v>200</v>
      </c>
      <c r="AN389" s="302"/>
      <c r="AO389" s="302"/>
      <c r="AP389" s="302"/>
      <c r="AQ389" s="302"/>
      <c r="AR389" s="302"/>
      <c r="AS389" s="299"/>
      <c r="AT389" s="299">
        <f t="shared" si="146"/>
        <v>0</v>
      </c>
      <c r="AU389" s="303">
        <f t="shared" si="147"/>
        <v>634</v>
      </c>
      <c r="AV389" s="329">
        <f t="shared" si="148"/>
        <v>3871.92</v>
      </c>
      <c r="AW389" s="297"/>
      <c r="AX389" s="297"/>
      <c r="AY389" s="301"/>
      <c r="AZ389" s="301"/>
      <c r="BA389" s="301"/>
      <c r="BB389" s="330"/>
      <c r="BC389" s="297">
        <v>10</v>
      </c>
      <c r="BD389" s="301"/>
      <c r="BE389" s="300">
        <f t="shared" si="141"/>
        <v>3871.92</v>
      </c>
      <c r="BF389" s="297">
        <f>VLOOKUP(E389,[6]工资发放表!$D$1:$X$65536,21,0)</f>
        <v>0</v>
      </c>
      <c r="BG389" s="337">
        <f t="shared" si="139"/>
        <v>3861.92</v>
      </c>
      <c r="BH389" s="300">
        <f>IFERROR(VLOOKUP('12部门提供工资附表主表'!E389,工时对!A:E,5,0),0)</f>
        <v>27.44</v>
      </c>
      <c r="BI389" s="336">
        <f>VLOOKUP(E389,金蝶!D:AC,26,0)</f>
        <v>0</v>
      </c>
      <c r="BJ389" s="281">
        <f>VLOOKUP(E389,金蝶!D:S,16,0)</f>
        <v>3871.92</v>
      </c>
      <c r="BK389" s="281">
        <f t="shared" si="150"/>
        <v>0</v>
      </c>
      <c r="BL389" s="281">
        <f>VLOOKUP(E389,金蝶!D:Z,23,0)</f>
        <v>3861.92</v>
      </c>
      <c r="BM389" s="281">
        <f t="shared" si="151"/>
        <v>0</v>
      </c>
      <c r="BN389" s="281">
        <f>VLOOKUP(E389,金蝶!D:Z,17,0)</f>
        <v>0</v>
      </c>
      <c r="BO389" s="339">
        <f t="shared" si="152"/>
        <v>0</v>
      </c>
      <c r="BP389" s="281">
        <f>VLOOKUP(E389,金蝶!D:Z,18,0)</f>
        <v>0</v>
      </c>
      <c r="BQ389" s="531">
        <f t="shared" si="153"/>
        <v>0</v>
      </c>
      <c r="BR389" s="281">
        <f>VLOOKUP(E389,金蝶!D:Z,19,0)</f>
        <v>0</v>
      </c>
      <c r="BS389" s="340">
        <f t="shared" si="154"/>
        <v>0</v>
      </c>
      <c r="BT389" s="281">
        <f>VLOOKUP(E389,金蝶!D:Z,20,0)</f>
        <v>10</v>
      </c>
      <c r="BU389" s="281">
        <f t="shared" si="155"/>
        <v>0</v>
      </c>
      <c r="BV389" s="281">
        <f>VLOOKUP(E389,金蝶!D:Z,21,0)</f>
        <v>0</v>
      </c>
      <c r="BW389" s="339">
        <f t="shared" si="156"/>
        <v>0</v>
      </c>
      <c r="BX389" s="768">
        <f>IFERROR(VLOOKUP(G389,无加班费!A:B,2,0),0)</f>
        <v>0</v>
      </c>
    </row>
    <row r="390" spans="1:76" hidden="1">
      <c r="A390" s="516" t="s">
        <v>2542</v>
      </c>
      <c r="B390" s="285">
        <f t="shared" si="143"/>
        <v>0</v>
      </c>
      <c r="C390" s="286" t="str">
        <f>VLOOKUP(E390,员工信息4!C:D,2,0)</f>
        <v>沈新华</v>
      </c>
      <c r="D390" s="102" t="str">
        <f t="shared" si="140"/>
        <v>一致</v>
      </c>
      <c r="E390" s="288" t="str">
        <f>INDEX(员工信息4!C:C,MATCH('12部门提供工资附表主表'!I390,员工信息4!F:F,0))</f>
        <v>7513</v>
      </c>
      <c r="F390" s="289" t="str">
        <f>IFERROR(VLOOKUP('12部门提供工资附表主表'!E390,员工信息4!C:G,5,0),"")</f>
        <v>后勤部</v>
      </c>
      <c r="G390" s="152" t="s">
        <v>636</v>
      </c>
      <c r="H390" s="288" t="s">
        <v>637</v>
      </c>
      <c r="I390" s="500" t="str">
        <f t="shared" si="149"/>
        <v>沈新华204</v>
      </c>
      <c r="J390" s="349" t="s">
        <v>6196</v>
      </c>
      <c r="K390" s="301"/>
      <c r="L390" s="301"/>
      <c r="M390" s="302">
        <v>21</v>
      </c>
      <c r="N390" s="302"/>
      <c r="O390" s="302"/>
      <c r="P390" s="302">
        <v>118</v>
      </c>
      <c r="Q390" s="303">
        <f t="shared" si="138"/>
        <v>2478</v>
      </c>
      <c r="R390" s="302"/>
      <c r="S390" s="316">
        <f t="shared" si="137"/>
        <v>2478</v>
      </c>
      <c r="T390" s="301"/>
      <c r="U390" s="313">
        <f t="shared" si="144"/>
        <v>0</v>
      </c>
      <c r="V390" s="313"/>
      <c r="W390" s="301"/>
      <c r="X390" s="301"/>
      <c r="Y390" s="314">
        <f t="shared" si="142"/>
        <v>2478</v>
      </c>
      <c r="Z390" s="314"/>
      <c r="AA390" s="301"/>
      <c r="AB390" s="301"/>
      <c r="AC390" s="325">
        <f t="shared" si="145"/>
        <v>0</v>
      </c>
      <c r="AD390" s="302">
        <v>100</v>
      </c>
      <c r="AE390" s="302"/>
      <c r="AF390" s="302">
        <v>525</v>
      </c>
      <c r="AG390" s="302"/>
      <c r="AH390" s="302"/>
      <c r="AI390" s="302"/>
      <c r="AJ390" s="302"/>
      <c r="AK390" s="302"/>
      <c r="AL390" s="302"/>
      <c r="AM390" s="302">
        <v>0</v>
      </c>
      <c r="AN390" s="302"/>
      <c r="AO390" s="302"/>
      <c r="AP390" s="302"/>
      <c r="AQ390" s="302"/>
      <c r="AR390" s="302"/>
      <c r="AS390" s="299"/>
      <c r="AT390" s="299">
        <f t="shared" si="146"/>
        <v>0</v>
      </c>
      <c r="AU390" s="303">
        <f t="shared" si="147"/>
        <v>625</v>
      </c>
      <c r="AV390" s="329">
        <f t="shared" si="148"/>
        <v>3103</v>
      </c>
      <c r="AW390" s="297"/>
      <c r="AX390" s="297"/>
      <c r="AY390" s="301"/>
      <c r="AZ390" s="301"/>
      <c r="BA390" s="301"/>
      <c r="BB390" s="330"/>
      <c r="BC390" s="297"/>
      <c r="BD390" s="301"/>
      <c r="BE390" s="300">
        <f t="shared" si="141"/>
        <v>3103</v>
      </c>
      <c r="BF390" s="297">
        <f>VLOOKUP(E390,[6]工资发放表!$D$1:$X$65536,21,0)</f>
        <v>0</v>
      </c>
      <c r="BG390" s="337">
        <f t="shared" si="139"/>
        <v>3103</v>
      </c>
      <c r="BH390" s="300">
        <f>IFERROR(VLOOKUP('12部门提供工资附表主表'!E390,工时对!A:E,5,0),0)</f>
        <v>21</v>
      </c>
      <c r="BI390" s="336">
        <f>VLOOKUP(E390,金蝶!D:AC,26,0)</f>
        <v>0</v>
      </c>
      <c r="BJ390" s="281">
        <f>VLOOKUP(E390,金蝶!D:S,16,0)</f>
        <v>3103</v>
      </c>
      <c r="BK390" s="281">
        <f t="shared" si="150"/>
        <v>0</v>
      </c>
      <c r="BL390" s="281">
        <f>VLOOKUP(E390,金蝶!D:Z,23,0)</f>
        <v>3103</v>
      </c>
      <c r="BM390" s="281">
        <f t="shared" si="151"/>
        <v>0</v>
      </c>
      <c r="BN390" s="281">
        <f>VLOOKUP(E390,金蝶!D:Z,17,0)</f>
        <v>0</v>
      </c>
      <c r="BO390" s="339">
        <f t="shared" si="152"/>
        <v>0</v>
      </c>
      <c r="BP390" s="281">
        <f>VLOOKUP(E390,金蝶!D:Z,18,0)</f>
        <v>0</v>
      </c>
      <c r="BQ390" s="531">
        <f t="shared" si="153"/>
        <v>0</v>
      </c>
      <c r="BR390" s="281">
        <f>VLOOKUP(E390,金蝶!D:Z,19,0)</f>
        <v>0</v>
      </c>
      <c r="BS390" s="340">
        <f t="shared" si="154"/>
        <v>0</v>
      </c>
      <c r="BT390" s="281">
        <f>VLOOKUP(E390,金蝶!D:Z,20,0)</f>
        <v>0</v>
      </c>
      <c r="BU390" s="281">
        <f t="shared" si="155"/>
        <v>0</v>
      </c>
      <c r="BV390" s="281">
        <f>VLOOKUP(E390,金蝶!D:Z,21,0)</f>
        <v>0</v>
      </c>
      <c r="BW390" s="339">
        <f t="shared" si="156"/>
        <v>0</v>
      </c>
      <c r="BX390" s="768">
        <f>IFERROR(VLOOKUP(G390,无加班费!A:B,2,0),0)</f>
        <v>0</v>
      </c>
    </row>
    <row r="391" spans="1:76" hidden="1">
      <c r="A391" s="516" t="s">
        <v>772</v>
      </c>
      <c r="B391" s="285">
        <f t="shared" si="143"/>
        <v>0</v>
      </c>
      <c r="C391" s="286" t="str">
        <f>VLOOKUP(E391,员工信息4!C:D,2,0)</f>
        <v>严志明</v>
      </c>
      <c r="D391" s="102" t="str">
        <f t="shared" si="140"/>
        <v>一致</v>
      </c>
      <c r="E391" s="288" t="str">
        <f>INDEX(员工信息4!C:C,MATCH('12部门提供工资附表主表'!I391,员工信息4!F:F,0))</f>
        <v>7514</v>
      </c>
      <c r="F391" s="289" t="str">
        <f>IFERROR(VLOOKUP('12部门提供工资附表主表'!E391,员工信息4!C:G,5,0),"")</f>
        <v>后勤部</v>
      </c>
      <c r="G391" s="152" t="s">
        <v>641</v>
      </c>
      <c r="H391" s="288" t="s">
        <v>642</v>
      </c>
      <c r="I391" s="500" t="str">
        <f t="shared" si="149"/>
        <v>严志明560</v>
      </c>
      <c r="J391" s="349" t="s">
        <v>6196</v>
      </c>
      <c r="K391" s="301"/>
      <c r="L391" s="301"/>
      <c r="M391" s="302">
        <v>26</v>
      </c>
      <c r="N391" s="302"/>
      <c r="O391" s="302"/>
      <c r="P391" s="302">
        <v>123</v>
      </c>
      <c r="Q391" s="303">
        <f t="shared" si="138"/>
        <v>3198</v>
      </c>
      <c r="R391" s="302"/>
      <c r="S391" s="316">
        <f t="shared" si="137"/>
        <v>3198</v>
      </c>
      <c r="T391" s="301"/>
      <c r="U391" s="313">
        <f t="shared" si="144"/>
        <v>0</v>
      </c>
      <c r="V391" s="313"/>
      <c r="W391" s="301"/>
      <c r="X391" s="301"/>
      <c r="Y391" s="314">
        <f t="shared" si="142"/>
        <v>3198</v>
      </c>
      <c r="Z391" s="314"/>
      <c r="AA391" s="301"/>
      <c r="AB391" s="301"/>
      <c r="AC391" s="325">
        <f t="shared" si="145"/>
        <v>0</v>
      </c>
      <c r="AD391" s="302">
        <v>100</v>
      </c>
      <c r="AE391" s="302"/>
      <c r="AF391" s="302"/>
      <c r="AG391" s="302"/>
      <c r="AH391" s="302"/>
      <c r="AI391" s="302"/>
      <c r="AJ391" s="302"/>
      <c r="AK391" s="302"/>
      <c r="AL391" s="302"/>
      <c r="AM391" s="302">
        <v>200</v>
      </c>
      <c r="AN391" s="302"/>
      <c r="AO391" s="302"/>
      <c r="AP391" s="302"/>
      <c r="AQ391" s="302"/>
      <c r="AR391" s="302"/>
      <c r="AS391" s="299"/>
      <c r="AT391" s="299">
        <f t="shared" si="146"/>
        <v>0</v>
      </c>
      <c r="AU391" s="303">
        <f t="shared" si="147"/>
        <v>300</v>
      </c>
      <c r="AV391" s="329">
        <f t="shared" si="148"/>
        <v>3498</v>
      </c>
      <c r="AW391" s="297"/>
      <c r="AX391" s="297">
        <v>517.5</v>
      </c>
      <c r="AY391" s="301"/>
      <c r="AZ391" s="301"/>
      <c r="BA391" s="301"/>
      <c r="BB391" s="330"/>
      <c r="BC391" s="297">
        <v>10</v>
      </c>
      <c r="BD391" s="301"/>
      <c r="BE391" s="300">
        <f t="shared" si="141"/>
        <v>2980.5</v>
      </c>
      <c r="BF391" s="297">
        <f>VLOOKUP(E391,[6]工资发放表!$D$1:$X$65536,21,0)</f>
        <v>0</v>
      </c>
      <c r="BG391" s="337">
        <f t="shared" si="139"/>
        <v>2970.5</v>
      </c>
      <c r="BH391" s="300">
        <f>IFERROR(VLOOKUP('12部门提供工资附表主表'!E391,工时对!A:E,5,0),0)</f>
        <v>26</v>
      </c>
      <c r="BI391" s="336">
        <f>VLOOKUP(E391,金蝶!D:AC,26,0)</f>
        <v>0</v>
      </c>
      <c r="BJ391" s="281">
        <f>VLOOKUP(E391,金蝶!D:S,16,0)</f>
        <v>3498</v>
      </c>
      <c r="BK391" s="281">
        <f t="shared" si="150"/>
        <v>0</v>
      </c>
      <c r="BL391" s="281">
        <f>VLOOKUP(E391,金蝶!D:Z,23,0)</f>
        <v>2970.5</v>
      </c>
      <c r="BM391" s="281">
        <f t="shared" si="151"/>
        <v>0</v>
      </c>
      <c r="BN391" s="281">
        <f>VLOOKUP(E391,金蝶!D:Z,17,0)</f>
        <v>0</v>
      </c>
      <c r="BO391" s="339">
        <f t="shared" si="152"/>
        <v>0</v>
      </c>
      <c r="BP391" s="281">
        <f>VLOOKUP(E391,金蝶!D:Z,18,0)</f>
        <v>517.5</v>
      </c>
      <c r="BQ391" s="531">
        <f t="shared" si="153"/>
        <v>0</v>
      </c>
      <c r="BR391" s="281">
        <f>VLOOKUP(E391,金蝶!D:Z,19,0)</f>
        <v>0</v>
      </c>
      <c r="BS391" s="340">
        <f t="shared" si="154"/>
        <v>0</v>
      </c>
      <c r="BT391" s="281">
        <f>VLOOKUP(E391,金蝶!D:Z,20,0)</f>
        <v>10</v>
      </c>
      <c r="BU391" s="281">
        <f t="shared" si="155"/>
        <v>0</v>
      </c>
      <c r="BV391" s="281">
        <f>VLOOKUP(E391,金蝶!D:Z,21,0)</f>
        <v>0</v>
      </c>
      <c r="BW391" s="339">
        <f t="shared" si="156"/>
        <v>0</v>
      </c>
      <c r="BX391" s="768">
        <f>IFERROR(VLOOKUP(G391,无加班费!A:B,2,0),0)</f>
        <v>0</v>
      </c>
    </row>
    <row r="392" spans="1:76" hidden="1">
      <c r="A392" s="516" t="s">
        <v>1018</v>
      </c>
      <c r="B392" s="285">
        <f t="shared" si="143"/>
        <v>0</v>
      </c>
      <c r="C392" s="286" t="str">
        <f>VLOOKUP(E392,员工信息4!C:D,2,0)</f>
        <v>罗卫龙</v>
      </c>
      <c r="D392" s="102" t="str">
        <f t="shared" si="140"/>
        <v>一致</v>
      </c>
      <c r="E392" s="288" t="str">
        <f>INDEX(员工信息4!C:C,MATCH('12部门提供工资附表主表'!I392,员工信息4!F:F,0))</f>
        <v>4512</v>
      </c>
      <c r="F392" s="289" t="str">
        <f>IFERROR(VLOOKUP('12部门提供工资附表主表'!E392,员工信息4!C:G,5,0),"")</f>
        <v>后勤部</v>
      </c>
      <c r="G392" s="152" t="s">
        <v>606</v>
      </c>
      <c r="H392" s="288" t="s">
        <v>607</v>
      </c>
      <c r="I392" s="500" t="str">
        <f t="shared" si="149"/>
        <v>罗卫龙207</v>
      </c>
      <c r="J392" s="349" t="s">
        <v>6196</v>
      </c>
      <c r="K392" s="301"/>
      <c r="L392" s="301"/>
      <c r="M392" s="302">
        <v>29.25</v>
      </c>
      <c r="N392" s="302"/>
      <c r="O392" s="302"/>
      <c r="P392" s="302">
        <v>113</v>
      </c>
      <c r="Q392" s="303">
        <f t="shared" si="138"/>
        <v>3305.25</v>
      </c>
      <c r="R392" s="302"/>
      <c r="S392" s="316">
        <f t="shared" si="137"/>
        <v>3305.25</v>
      </c>
      <c r="T392" s="301"/>
      <c r="U392" s="313">
        <f t="shared" si="144"/>
        <v>0</v>
      </c>
      <c r="V392" s="313"/>
      <c r="W392" s="301"/>
      <c r="X392" s="301"/>
      <c r="Y392" s="314">
        <f t="shared" si="142"/>
        <v>3305.25</v>
      </c>
      <c r="Z392" s="314"/>
      <c r="AA392" s="301"/>
      <c r="AB392" s="301"/>
      <c r="AC392" s="325">
        <f t="shared" si="145"/>
        <v>0</v>
      </c>
      <c r="AD392" s="302">
        <v>200</v>
      </c>
      <c r="AE392" s="302"/>
      <c r="AF392" s="302"/>
      <c r="AG392" s="302"/>
      <c r="AH392" s="302"/>
      <c r="AI392" s="302"/>
      <c r="AJ392" s="302"/>
      <c r="AK392" s="302"/>
      <c r="AL392" s="302"/>
      <c r="AM392" s="302">
        <v>200</v>
      </c>
      <c r="AN392" s="302"/>
      <c r="AO392" s="302"/>
      <c r="AP392" s="302"/>
      <c r="AQ392" s="302"/>
      <c r="AR392" s="302"/>
      <c r="AS392" s="299"/>
      <c r="AT392" s="299">
        <f t="shared" si="146"/>
        <v>0</v>
      </c>
      <c r="AU392" s="303">
        <f t="shared" si="147"/>
        <v>400</v>
      </c>
      <c r="AV392" s="329">
        <f t="shared" si="148"/>
        <v>3705.25</v>
      </c>
      <c r="AW392" s="297"/>
      <c r="AX392" s="297">
        <v>517.5</v>
      </c>
      <c r="AY392" s="301"/>
      <c r="AZ392" s="301"/>
      <c r="BA392" s="301"/>
      <c r="BB392" s="330">
        <f>VLOOKUP(E392,公积金!A:D,4,0)</f>
        <v>254</v>
      </c>
      <c r="BC392" s="297">
        <v>10</v>
      </c>
      <c r="BD392" s="301"/>
      <c r="BE392" s="300">
        <f t="shared" si="141"/>
        <v>2933.75</v>
      </c>
      <c r="BF392" s="297">
        <f>VLOOKUP(E392,[6]工资发放表!$D$1:$X$65536,21,0)</f>
        <v>0</v>
      </c>
      <c r="BG392" s="337">
        <f t="shared" si="139"/>
        <v>2923.75</v>
      </c>
      <c r="BH392" s="300">
        <f>IFERROR(VLOOKUP('12部门提供工资附表主表'!E392,工时对!A:E,5,0),0)</f>
        <v>29.25</v>
      </c>
      <c r="BI392" s="336">
        <f>VLOOKUP(E392,金蝶!D:AC,26,0)</f>
        <v>0</v>
      </c>
      <c r="BJ392" s="281">
        <f>VLOOKUP(E392,金蝶!D:S,16,0)</f>
        <v>3705.25</v>
      </c>
      <c r="BK392" s="281">
        <f t="shared" si="150"/>
        <v>0</v>
      </c>
      <c r="BL392" s="281">
        <f>VLOOKUP(E392,金蝶!D:Z,23,0)</f>
        <v>2923.75</v>
      </c>
      <c r="BM392" s="281">
        <f t="shared" si="151"/>
        <v>0</v>
      </c>
      <c r="BN392" s="281">
        <f>VLOOKUP(E392,金蝶!D:Z,17,0)</f>
        <v>0</v>
      </c>
      <c r="BO392" s="339">
        <f t="shared" si="152"/>
        <v>0</v>
      </c>
      <c r="BP392" s="281">
        <f>VLOOKUP(E392,金蝶!D:Z,18,0)</f>
        <v>517.5</v>
      </c>
      <c r="BQ392" s="531">
        <f t="shared" si="153"/>
        <v>0</v>
      </c>
      <c r="BR392" s="281">
        <f>VLOOKUP(E392,金蝶!D:Z,19,0)</f>
        <v>254</v>
      </c>
      <c r="BS392" s="340">
        <f t="shared" si="154"/>
        <v>0</v>
      </c>
      <c r="BT392" s="281">
        <f>VLOOKUP(E392,金蝶!D:Z,20,0)</f>
        <v>10</v>
      </c>
      <c r="BU392" s="281">
        <f t="shared" si="155"/>
        <v>0</v>
      </c>
      <c r="BV392" s="281">
        <f>VLOOKUP(E392,金蝶!D:Z,21,0)</f>
        <v>0</v>
      </c>
      <c r="BW392" s="339">
        <f t="shared" si="156"/>
        <v>0</v>
      </c>
      <c r="BX392" s="768">
        <f>IFERROR(VLOOKUP(G392,无加班费!A:B,2,0),0)</f>
        <v>0</v>
      </c>
    </row>
    <row r="393" spans="1:76">
      <c r="A393" s="516" t="s">
        <v>2547</v>
      </c>
      <c r="B393" s="285">
        <f t="shared" si="143"/>
        <v>0</v>
      </c>
      <c r="C393" s="286" t="str">
        <f>VLOOKUP(E393,员工信息4!C:D,2,0)</f>
        <v>陆军</v>
      </c>
      <c r="D393" s="102" t="str">
        <f t="shared" si="140"/>
        <v>一致</v>
      </c>
      <c r="E393" s="288" t="str">
        <f>INDEX(员工信息4!C:C,MATCH('12部门提供工资附表主表'!I393,员工信息4!F:F,0))</f>
        <v>8465</v>
      </c>
      <c r="F393" s="289" t="str">
        <f>IFERROR(VLOOKUP('12部门提供工资附表主表'!E393,员工信息4!C:G,5,0),"")</f>
        <v>残疾车间</v>
      </c>
      <c r="G393" s="152" t="s">
        <v>1937</v>
      </c>
      <c r="H393" s="288"/>
      <c r="I393" s="500" t="str">
        <f t="shared" si="149"/>
        <v>陆军</v>
      </c>
      <c r="J393" s="349" t="s">
        <v>6201</v>
      </c>
      <c r="K393" s="301"/>
      <c r="L393" s="301"/>
      <c r="M393" s="302"/>
      <c r="N393" s="302"/>
      <c r="O393" s="302"/>
      <c r="P393" s="302"/>
      <c r="Q393" s="303">
        <f t="shared" si="138"/>
        <v>0</v>
      </c>
      <c r="R393" s="302">
        <v>2480</v>
      </c>
      <c r="S393" s="316">
        <f t="shared" si="137"/>
        <v>2480</v>
      </c>
      <c r="T393" s="301"/>
      <c r="U393" s="313">
        <f t="shared" si="144"/>
        <v>0</v>
      </c>
      <c r="V393" s="313"/>
      <c r="W393" s="301"/>
      <c r="X393" s="301"/>
      <c r="Y393" s="314">
        <f t="shared" si="142"/>
        <v>2480</v>
      </c>
      <c r="Z393" s="314"/>
      <c r="AA393" s="301"/>
      <c r="AB393" s="301"/>
      <c r="AC393" s="325">
        <f t="shared" si="145"/>
        <v>0</v>
      </c>
      <c r="AD393" s="302"/>
      <c r="AE393" s="302"/>
      <c r="AF393" s="302"/>
      <c r="AG393" s="302"/>
      <c r="AH393" s="302"/>
      <c r="AI393" s="302"/>
      <c r="AJ393" s="302"/>
      <c r="AK393" s="302"/>
      <c r="AL393" s="302"/>
      <c r="AM393" s="302"/>
      <c r="AN393" s="302"/>
      <c r="AO393" s="302"/>
      <c r="AP393" s="302"/>
      <c r="AQ393" s="302"/>
      <c r="AR393" s="302">
        <v>462.5</v>
      </c>
      <c r="AS393" s="299"/>
      <c r="AT393" s="299">
        <f t="shared" si="146"/>
        <v>462.5</v>
      </c>
      <c r="AU393" s="303">
        <f t="shared" si="147"/>
        <v>0</v>
      </c>
      <c r="AV393" s="329">
        <f t="shared" si="148"/>
        <v>2017.5</v>
      </c>
      <c r="AW393" s="297"/>
      <c r="AX393" s="297">
        <v>517.5</v>
      </c>
      <c r="AY393" s="301"/>
      <c r="AZ393" s="301"/>
      <c r="BA393" s="301"/>
      <c r="BB393" s="330"/>
      <c r="BC393" s="297"/>
      <c r="BD393" s="301"/>
      <c r="BE393" s="300">
        <f t="shared" si="141"/>
        <v>1500</v>
      </c>
      <c r="BF393" s="297">
        <f>VLOOKUP(E393,[6]工资发放表!$D$1:$X$65536,21,0)</f>
        <v>0</v>
      </c>
      <c r="BG393" s="337">
        <f t="shared" si="139"/>
        <v>1500</v>
      </c>
      <c r="BH393" s="300">
        <f>IFERROR(VLOOKUP('12部门提供工资附表主表'!E393,工时对!A:E,5,0),0)</f>
        <v>0</v>
      </c>
      <c r="BI393" s="336">
        <f>VLOOKUP(E393,金蝶!D:AC,26,0)</f>
        <v>0</v>
      </c>
      <c r="BJ393" s="281">
        <f>VLOOKUP(E393,金蝶!D:S,16,0)</f>
        <v>2017.5</v>
      </c>
      <c r="BK393" s="281">
        <f t="shared" si="150"/>
        <v>0</v>
      </c>
      <c r="BL393" s="281">
        <f>VLOOKUP(E393,金蝶!D:Z,23,0)</f>
        <v>1500</v>
      </c>
      <c r="BM393" s="281">
        <f t="shared" si="151"/>
        <v>0</v>
      </c>
      <c r="BN393" s="281">
        <f>VLOOKUP(E393,金蝶!D:Z,17,0)</f>
        <v>0</v>
      </c>
      <c r="BO393" s="339">
        <f t="shared" si="152"/>
        <v>0</v>
      </c>
      <c r="BP393" s="281">
        <f>VLOOKUP(E393,金蝶!D:Z,18,0)</f>
        <v>517.5</v>
      </c>
      <c r="BQ393" s="531">
        <f t="shared" si="153"/>
        <v>0</v>
      </c>
      <c r="BR393" s="281">
        <f>VLOOKUP(E393,金蝶!D:Z,19,0)</f>
        <v>0</v>
      </c>
      <c r="BS393" s="340">
        <f t="shared" si="154"/>
        <v>0</v>
      </c>
      <c r="BT393" s="281">
        <f>VLOOKUP(E393,金蝶!D:Z,20,0)</f>
        <v>0</v>
      </c>
      <c r="BU393" s="281">
        <f t="shared" si="155"/>
        <v>0</v>
      </c>
      <c r="BV393" s="281">
        <f>VLOOKUP(E393,金蝶!D:Z,21,0)</f>
        <v>0</v>
      </c>
      <c r="BW393" s="339">
        <f t="shared" si="156"/>
        <v>0</v>
      </c>
      <c r="BX393" s="768">
        <f>IFERROR(VLOOKUP(G393,无加班费!A:B,2,0),0)</f>
        <v>0</v>
      </c>
    </row>
    <row r="394" spans="1:76">
      <c r="A394" s="516" t="s">
        <v>3396</v>
      </c>
      <c r="B394" s="285">
        <f t="shared" si="143"/>
        <v>0</v>
      </c>
      <c r="C394" s="286" t="str">
        <f>VLOOKUP(E394,员工信息4!C:D,2,0)</f>
        <v>祝金彪</v>
      </c>
      <c r="D394" s="102" t="str">
        <f t="shared" si="140"/>
        <v>一致</v>
      </c>
      <c r="E394" s="288" t="str">
        <f>INDEX(员工信息4!C:C,MATCH('12部门提供工资附表主表'!I394,员工信息4!F:F,0))</f>
        <v>8466</v>
      </c>
      <c r="F394" s="289" t="str">
        <f>IFERROR(VLOOKUP('12部门提供工资附表主表'!E394,员工信息4!C:G,5,0),"")</f>
        <v>残疾车间</v>
      </c>
      <c r="G394" s="152" t="s">
        <v>1942</v>
      </c>
      <c r="H394" s="288"/>
      <c r="I394" s="500" t="str">
        <f t="shared" si="149"/>
        <v>祝金彪</v>
      </c>
      <c r="J394" s="349" t="s">
        <v>6201</v>
      </c>
      <c r="K394" s="301"/>
      <c r="L394" s="301"/>
      <c r="M394" s="302"/>
      <c r="N394" s="302"/>
      <c r="O394" s="302"/>
      <c r="P394" s="302"/>
      <c r="Q394" s="303">
        <f t="shared" si="138"/>
        <v>0</v>
      </c>
      <c r="R394" s="302">
        <v>2480</v>
      </c>
      <c r="S394" s="316">
        <f t="shared" si="137"/>
        <v>2480</v>
      </c>
      <c r="T394" s="301"/>
      <c r="U394" s="313">
        <f t="shared" si="144"/>
        <v>0</v>
      </c>
      <c r="V394" s="313"/>
      <c r="W394" s="301"/>
      <c r="X394" s="301"/>
      <c r="Y394" s="314">
        <f t="shared" si="142"/>
        <v>2480</v>
      </c>
      <c r="Z394" s="314"/>
      <c r="AA394" s="301"/>
      <c r="AB394" s="301"/>
      <c r="AC394" s="325">
        <f t="shared" si="145"/>
        <v>0</v>
      </c>
      <c r="AD394" s="302"/>
      <c r="AE394" s="302"/>
      <c r="AF394" s="302"/>
      <c r="AG394" s="302"/>
      <c r="AH394" s="302"/>
      <c r="AI394" s="302"/>
      <c r="AJ394" s="302"/>
      <c r="AK394" s="302"/>
      <c r="AL394" s="302"/>
      <c r="AM394" s="302"/>
      <c r="AN394" s="302"/>
      <c r="AO394" s="302"/>
      <c r="AP394" s="302"/>
      <c r="AQ394" s="302"/>
      <c r="AR394" s="302">
        <v>662.5</v>
      </c>
      <c r="AS394" s="299"/>
      <c r="AT394" s="299">
        <f t="shared" si="146"/>
        <v>662.5</v>
      </c>
      <c r="AU394" s="303">
        <f t="shared" si="147"/>
        <v>0</v>
      </c>
      <c r="AV394" s="329">
        <f t="shared" si="148"/>
        <v>1817.5</v>
      </c>
      <c r="AW394" s="297"/>
      <c r="AX394" s="297">
        <v>517.5</v>
      </c>
      <c r="AY394" s="301"/>
      <c r="AZ394" s="301"/>
      <c r="BA394" s="301"/>
      <c r="BB394" s="330"/>
      <c r="BC394" s="297"/>
      <c r="BD394" s="301"/>
      <c r="BE394" s="300">
        <f t="shared" si="141"/>
        <v>1300</v>
      </c>
      <c r="BF394" s="297">
        <f>VLOOKUP(E394,[6]工资发放表!$D$1:$X$65536,21,0)</f>
        <v>0</v>
      </c>
      <c r="BG394" s="337">
        <f t="shared" si="139"/>
        <v>1300</v>
      </c>
      <c r="BH394" s="300">
        <f>IFERROR(VLOOKUP('12部门提供工资附表主表'!E394,工时对!A:E,5,0),0)</f>
        <v>0</v>
      </c>
      <c r="BI394" s="336">
        <f>VLOOKUP(E394,金蝶!D:AC,26,0)</f>
        <v>0</v>
      </c>
      <c r="BJ394" s="281">
        <f>VLOOKUP(E394,金蝶!D:S,16,0)</f>
        <v>1817.5</v>
      </c>
      <c r="BK394" s="281">
        <f t="shared" si="150"/>
        <v>0</v>
      </c>
      <c r="BL394" s="281">
        <f>VLOOKUP(E394,金蝶!D:Z,23,0)</f>
        <v>1300</v>
      </c>
      <c r="BM394" s="281">
        <f t="shared" si="151"/>
        <v>0</v>
      </c>
      <c r="BN394" s="281">
        <f>VLOOKUP(E394,金蝶!D:Z,17,0)</f>
        <v>0</v>
      </c>
      <c r="BO394" s="339">
        <f t="shared" si="152"/>
        <v>0</v>
      </c>
      <c r="BP394" s="281">
        <f>VLOOKUP(E394,金蝶!D:Z,18,0)</f>
        <v>517.5</v>
      </c>
      <c r="BQ394" s="531">
        <f t="shared" si="153"/>
        <v>0</v>
      </c>
      <c r="BR394" s="281">
        <f>VLOOKUP(E394,金蝶!D:Z,19,0)</f>
        <v>0</v>
      </c>
      <c r="BS394" s="340">
        <f t="shared" si="154"/>
        <v>0</v>
      </c>
      <c r="BT394" s="281">
        <f>VLOOKUP(E394,金蝶!D:Z,20,0)</f>
        <v>0</v>
      </c>
      <c r="BU394" s="281">
        <f t="shared" si="155"/>
        <v>0</v>
      </c>
      <c r="BV394" s="281">
        <f>VLOOKUP(E394,金蝶!D:Z,21,0)</f>
        <v>0</v>
      </c>
      <c r="BW394" s="339">
        <f t="shared" si="156"/>
        <v>0</v>
      </c>
      <c r="BX394" s="768">
        <f>IFERROR(VLOOKUP(G394,无加班费!A:B,2,0),0)</f>
        <v>0</v>
      </c>
    </row>
    <row r="395" spans="1:76">
      <c r="A395" s="516" t="s">
        <v>1497</v>
      </c>
      <c r="B395" s="285">
        <f t="shared" si="143"/>
        <v>0</v>
      </c>
      <c r="C395" s="286" t="str">
        <f>VLOOKUP(E395,员工信息4!C:D,2,0)</f>
        <v>沈红丽</v>
      </c>
      <c r="D395" s="102" t="str">
        <f t="shared" si="140"/>
        <v>一致</v>
      </c>
      <c r="E395" s="288" t="str">
        <f>INDEX(员工信息4!C:C,MATCH('12部门提供工资附表主表'!I395,员工信息4!F:F,0))</f>
        <v>9709</v>
      </c>
      <c r="F395" s="289" t="str">
        <f>IFERROR(VLOOKUP('12部门提供工资附表主表'!E395,员工信息4!C:G,5,0),"")</f>
        <v>残疾车间</v>
      </c>
      <c r="G395" s="152" t="s">
        <v>2835</v>
      </c>
      <c r="H395" s="288"/>
      <c r="I395" s="500" t="str">
        <f t="shared" si="149"/>
        <v>沈红丽</v>
      </c>
      <c r="J395" s="349" t="s">
        <v>6201</v>
      </c>
      <c r="K395" s="301"/>
      <c r="L395" s="301"/>
      <c r="M395" s="302"/>
      <c r="N395" s="302"/>
      <c r="O395" s="302"/>
      <c r="P395" s="302"/>
      <c r="Q395" s="303">
        <f t="shared" si="138"/>
        <v>0</v>
      </c>
      <c r="R395" s="302">
        <v>2480</v>
      </c>
      <c r="S395" s="316">
        <f t="shared" si="137"/>
        <v>2480</v>
      </c>
      <c r="T395" s="301"/>
      <c r="U395" s="313">
        <f t="shared" si="144"/>
        <v>0</v>
      </c>
      <c r="V395" s="313"/>
      <c r="W395" s="301"/>
      <c r="X395" s="301"/>
      <c r="Y395" s="314">
        <f t="shared" si="142"/>
        <v>2480</v>
      </c>
      <c r="Z395" s="314"/>
      <c r="AA395" s="301"/>
      <c r="AB395" s="301"/>
      <c r="AC395" s="325">
        <f t="shared" si="145"/>
        <v>0</v>
      </c>
      <c r="AD395" s="302"/>
      <c r="AE395" s="302"/>
      <c r="AF395" s="302"/>
      <c r="AG395" s="302"/>
      <c r="AH395" s="302"/>
      <c r="AI395" s="302"/>
      <c r="AJ395" s="302"/>
      <c r="AK395" s="302"/>
      <c r="AL395" s="302"/>
      <c r="AM395" s="302"/>
      <c r="AN395" s="302"/>
      <c r="AO395" s="302"/>
      <c r="AP395" s="302"/>
      <c r="AQ395" s="302"/>
      <c r="AR395" s="302">
        <v>662.5</v>
      </c>
      <c r="AS395" s="299"/>
      <c r="AT395" s="299">
        <f t="shared" si="146"/>
        <v>662.5</v>
      </c>
      <c r="AU395" s="303">
        <f t="shared" si="147"/>
        <v>0</v>
      </c>
      <c r="AV395" s="329">
        <f t="shared" si="148"/>
        <v>1817.5</v>
      </c>
      <c r="AW395" s="297"/>
      <c r="AX395" s="297">
        <v>517.5</v>
      </c>
      <c r="AY395" s="301"/>
      <c r="AZ395" s="301"/>
      <c r="BA395" s="301"/>
      <c r="BB395" s="330"/>
      <c r="BC395" s="297"/>
      <c r="BD395" s="301"/>
      <c r="BE395" s="300">
        <f t="shared" si="141"/>
        <v>1300</v>
      </c>
      <c r="BF395" s="297">
        <f>VLOOKUP(E395,[6]工资发放表!$D$1:$X$65536,21,0)</f>
        <v>0</v>
      </c>
      <c r="BG395" s="337">
        <f t="shared" si="139"/>
        <v>1300</v>
      </c>
      <c r="BH395" s="300">
        <f>IFERROR(VLOOKUP('12部门提供工资附表主表'!E395,工时对!A:E,5,0),0)</f>
        <v>0</v>
      </c>
      <c r="BI395" s="336">
        <f>VLOOKUP(E395,金蝶!D:AC,26,0)</f>
        <v>0</v>
      </c>
      <c r="BJ395" s="281">
        <f>VLOOKUP(E395,金蝶!D:S,16,0)</f>
        <v>1817.5</v>
      </c>
      <c r="BK395" s="281">
        <f t="shared" si="150"/>
        <v>0</v>
      </c>
      <c r="BL395" s="281">
        <f>VLOOKUP(E395,金蝶!D:Z,23,0)</f>
        <v>1300</v>
      </c>
      <c r="BM395" s="281">
        <f t="shared" si="151"/>
        <v>0</v>
      </c>
      <c r="BN395" s="281">
        <f>VLOOKUP(E395,金蝶!D:Z,17,0)</f>
        <v>0</v>
      </c>
      <c r="BO395" s="339">
        <f t="shared" si="152"/>
        <v>0</v>
      </c>
      <c r="BP395" s="281">
        <f>VLOOKUP(E395,金蝶!D:Z,18,0)</f>
        <v>517.5</v>
      </c>
      <c r="BQ395" s="531">
        <f t="shared" si="153"/>
        <v>0</v>
      </c>
      <c r="BR395" s="281">
        <f>VLOOKUP(E395,金蝶!D:Z,19,0)</f>
        <v>0</v>
      </c>
      <c r="BS395" s="340">
        <f t="shared" si="154"/>
        <v>0</v>
      </c>
      <c r="BT395" s="281">
        <f>VLOOKUP(E395,金蝶!D:Z,20,0)</f>
        <v>0</v>
      </c>
      <c r="BU395" s="281">
        <f t="shared" si="155"/>
        <v>0</v>
      </c>
      <c r="BV395" s="281">
        <f>VLOOKUP(E395,金蝶!D:Z,21,0)</f>
        <v>0</v>
      </c>
      <c r="BW395" s="339">
        <f t="shared" si="156"/>
        <v>0</v>
      </c>
      <c r="BX395" s="768">
        <f>IFERROR(VLOOKUP(G395,无加班费!A:B,2,0),0)</f>
        <v>0</v>
      </c>
    </row>
    <row r="396" spans="1:76">
      <c r="A396" s="516" t="s">
        <v>63</v>
      </c>
      <c r="B396" s="285">
        <f t="shared" si="143"/>
        <v>0</v>
      </c>
      <c r="C396" s="286" t="str">
        <f>VLOOKUP(E396,员工信息4!C:D,2,0)</f>
        <v>龚福民</v>
      </c>
      <c r="D396" s="102" t="str">
        <f t="shared" si="140"/>
        <v>一致</v>
      </c>
      <c r="E396" s="288" t="str">
        <f>INDEX(员工信息4!C:C,MATCH('12部门提供工资附表主表'!I396,员工信息4!F:F,0))</f>
        <v>8468</v>
      </c>
      <c r="F396" s="289" t="str">
        <f>IFERROR(VLOOKUP('12部门提供工资附表主表'!E396,员工信息4!C:G,5,0),"")</f>
        <v>残疾车间</v>
      </c>
      <c r="G396" s="152" t="s">
        <v>1946</v>
      </c>
      <c r="H396" s="288"/>
      <c r="I396" s="500" t="str">
        <f t="shared" si="149"/>
        <v>龚福民</v>
      </c>
      <c r="J396" s="349" t="s">
        <v>6201</v>
      </c>
      <c r="K396" s="301"/>
      <c r="L396" s="301"/>
      <c r="M396" s="302"/>
      <c r="N396" s="302"/>
      <c r="O396" s="302"/>
      <c r="P396" s="302"/>
      <c r="Q396" s="303">
        <f t="shared" si="138"/>
        <v>0</v>
      </c>
      <c r="R396" s="302">
        <v>2480</v>
      </c>
      <c r="S396" s="316">
        <f t="shared" si="137"/>
        <v>2480</v>
      </c>
      <c r="T396" s="301"/>
      <c r="U396" s="313">
        <f t="shared" si="144"/>
        <v>0</v>
      </c>
      <c r="V396" s="313"/>
      <c r="W396" s="301"/>
      <c r="X396" s="301"/>
      <c r="Y396" s="314">
        <f t="shared" si="142"/>
        <v>2480</v>
      </c>
      <c r="Z396" s="314"/>
      <c r="AA396" s="301"/>
      <c r="AB396" s="301"/>
      <c r="AC396" s="325">
        <f t="shared" si="145"/>
        <v>0</v>
      </c>
      <c r="AD396" s="302"/>
      <c r="AE396" s="302"/>
      <c r="AF396" s="302"/>
      <c r="AG396" s="302"/>
      <c r="AH396" s="302"/>
      <c r="AI396" s="302"/>
      <c r="AJ396" s="302"/>
      <c r="AK396" s="302"/>
      <c r="AL396" s="302"/>
      <c r="AM396" s="302"/>
      <c r="AN396" s="302"/>
      <c r="AO396" s="302"/>
      <c r="AP396" s="302"/>
      <c r="AQ396" s="302"/>
      <c r="AR396" s="302">
        <v>662.5</v>
      </c>
      <c r="AS396" s="299"/>
      <c r="AT396" s="299">
        <f t="shared" si="146"/>
        <v>662.5</v>
      </c>
      <c r="AU396" s="303">
        <f t="shared" si="147"/>
        <v>0</v>
      </c>
      <c r="AV396" s="329">
        <f t="shared" si="148"/>
        <v>1817.5</v>
      </c>
      <c r="AW396" s="297"/>
      <c r="AX396" s="297">
        <v>517.5</v>
      </c>
      <c r="AY396" s="301"/>
      <c r="AZ396" s="301"/>
      <c r="BA396" s="301"/>
      <c r="BB396" s="330"/>
      <c r="BC396" s="297"/>
      <c r="BD396" s="301"/>
      <c r="BE396" s="300">
        <f t="shared" si="141"/>
        <v>1300</v>
      </c>
      <c r="BF396" s="297">
        <f>VLOOKUP(E396,[6]工资发放表!$D$1:$X$65536,21,0)</f>
        <v>0</v>
      </c>
      <c r="BG396" s="337">
        <f t="shared" si="139"/>
        <v>1300</v>
      </c>
      <c r="BH396" s="300">
        <f>IFERROR(VLOOKUP('12部门提供工资附表主表'!E396,工时对!A:E,5,0),0)</f>
        <v>0</v>
      </c>
      <c r="BI396" s="336">
        <f>VLOOKUP(E396,金蝶!D:AC,26,0)</f>
        <v>0</v>
      </c>
      <c r="BJ396" s="281">
        <f>VLOOKUP(E396,金蝶!D:S,16,0)</f>
        <v>1817.5</v>
      </c>
      <c r="BK396" s="281">
        <f t="shared" si="150"/>
        <v>0</v>
      </c>
      <c r="BL396" s="281">
        <f>VLOOKUP(E396,金蝶!D:Z,23,0)</f>
        <v>1300</v>
      </c>
      <c r="BM396" s="281">
        <f t="shared" si="151"/>
        <v>0</v>
      </c>
      <c r="BN396" s="281">
        <f>VLOOKUP(E396,金蝶!D:Z,17,0)</f>
        <v>0</v>
      </c>
      <c r="BO396" s="339">
        <f t="shared" si="152"/>
        <v>0</v>
      </c>
      <c r="BP396" s="281">
        <f>VLOOKUP(E396,金蝶!D:Z,18,0)</f>
        <v>517.5</v>
      </c>
      <c r="BQ396" s="531">
        <f t="shared" si="153"/>
        <v>0</v>
      </c>
      <c r="BR396" s="281">
        <f>VLOOKUP(E396,金蝶!D:Z,19,0)</f>
        <v>0</v>
      </c>
      <c r="BS396" s="340">
        <f t="shared" si="154"/>
        <v>0</v>
      </c>
      <c r="BT396" s="281">
        <f>VLOOKUP(E396,金蝶!D:Z,20,0)</f>
        <v>0</v>
      </c>
      <c r="BU396" s="281">
        <f t="shared" si="155"/>
        <v>0</v>
      </c>
      <c r="BV396" s="281">
        <f>VLOOKUP(E396,金蝶!D:Z,21,0)</f>
        <v>0</v>
      </c>
      <c r="BW396" s="339">
        <f t="shared" si="156"/>
        <v>0</v>
      </c>
      <c r="BX396" s="768">
        <f>IFERROR(VLOOKUP(G396,无加班费!A:B,2,0),0)</f>
        <v>0</v>
      </c>
    </row>
    <row r="397" spans="1:76">
      <c r="A397" s="516" t="s">
        <v>777</v>
      </c>
      <c r="B397" s="285">
        <f t="shared" si="143"/>
        <v>0</v>
      </c>
      <c r="C397" s="286" t="str">
        <f>VLOOKUP(E397,员工信息4!C:D,2,0)</f>
        <v>王红梅</v>
      </c>
      <c r="D397" s="102" t="str">
        <f t="shared" si="140"/>
        <v>一致</v>
      </c>
      <c r="E397" s="288" t="str">
        <f>INDEX(员工信息4!C:C,MATCH('12部门提供工资附表主表'!I397,员工信息4!F:F,0))</f>
        <v>8600</v>
      </c>
      <c r="F397" s="289" t="str">
        <f>IFERROR(VLOOKUP('12部门提供工资附表主表'!E397,员工信息4!C:G,5,0),"")</f>
        <v>残疾车间</v>
      </c>
      <c r="G397" s="152" t="s">
        <v>2849</v>
      </c>
      <c r="H397" s="288"/>
      <c r="I397" s="500" t="str">
        <f t="shared" si="149"/>
        <v>王红梅</v>
      </c>
      <c r="J397" s="349" t="s">
        <v>6201</v>
      </c>
      <c r="K397" s="301"/>
      <c r="L397" s="301"/>
      <c r="M397" s="302"/>
      <c r="N397" s="302"/>
      <c r="O397" s="302"/>
      <c r="P397" s="302"/>
      <c r="Q397" s="303">
        <f t="shared" si="138"/>
        <v>0</v>
      </c>
      <c r="R397" s="302">
        <v>2480</v>
      </c>
      <c r="S397" s="316">
        <f t="shared" si="137"/>
        <v>2480</v>
      </c>
      <c r="T397" s="301"/>
      <c r="U397" s="313">
        <f t="shared" si="144"/>
        <v>0</v>
      </c>
      <c r="V397" s="313"/>
      <c r="W397" s="301"/>
      <c r="X397" s="301"/>
      <c r="Y397" s="314">
        <f t="shared" si="142"/>
        <v>2480</v>
      </c>
      <c r="Z397" s="314"/>
      <c r="AA397" s="301"/>
      <c r="AB397" s="301"/>
      <c r="AC397" s="325">
        <f t="shared" si="145"/>
        <v>0</v>
      </c>
      <c r="AD397" s="302"/>
      <c r="AE397" s="302"/>
      <c r="AF397" s="302"/>
      <c r="AG397" s="302"/>
      <c r="AH397" s="302"/>
      <c r="AI397" s="302"/>
      <c r="AJ397" s="302"/>
      <c r="AK397" s="302"/>
      <c r="AL397" s="302"/>
      <c r="AM397" s="302"/>
      <c r="AN397" s="302"/>
      <c r="AO397" s="302"/>
      <c r="AP397" s="302"/>
      <c r="AQ397" s="302"/>
      <c r="AR397" s="302">
        <v>662.5</v>
      </c>
      <c r="AS397" s="299"/>
      <c r="AT397" s="299">
        <f t="shared" si="146"/>
        <v>662.5</v>
      </c>
      <c r="AU397" s="303">
        <f t="shared" si="147"/>
        <v>0</v>
      </c>
      <c r="AV397" s="329">
        <f t="shared" si="148"/>
        <v>1817.5</v>
      </c>
      <c r="AW397" s="297"/>
      <c r="AX397" s="297">
        <v>517.5</v>
      </c>
      <c r="AY397" s="301"/>
      <c r="AZ397" s="301"/>
      <c r="BA397" s="301"/>
      <c r="BB397" s="330"/>
      <c r="BC397" s="297"/>
      <c r="BD397" s="301"/>
      <c r="BE397" s="300">
        <f t="shared" si="141"/>
        <v>1300</v>
      </c>
      <c r="BF397" s="297">
        <f>VLOOKUP(E397,[6]工资发放表!$D$1:$X$65536,21,0)</f>
        <v>0</v>
      </c>
      <c r="BG397" s="337">
        <f t="shared" si="139"/>
        <v>1300</v>
      </c>
      <c r="BH397" s="300">
        <f>IFERROR(VLOOKUP('12部门提供工资附表主表'!E397,工时对!A:E,5,0),0)</f>
        <v>0</v>
      </c>
      <c r="BI397" s="336">
        <f>VLOOKUP(E397,金蝶!D:AC,26,0)</f>
        <v>0</v>
      </c>
      <c r="BJ397" s="281">
        <f>VLOOKUP(E397,金蝶!D:S,16,0)</f>
        <v>1817.5</v>
      </c>
      <c r="BK397" s="281">
        <f t="shared" si="150"/>
        <v>0</v>
      </c>
      <c r="BL397" s="281">
        <f>VLOOKUP(E397,金蝶!D:Z,23,0)</f>
        <v>1300</v>
      </c>
      <c r="BM397" s="281">
        <f t="shared" si="151"/>
        <v>0</v>
      </c>
      <c r="BN397" s="281">
        <f>VLOOKUP(E397,金蝶!D:Z,17,0)</f>
        <v>0</v>
      </c>
      <c r="BO397" s="339">
        <f t="shared" si="152"/>
        <v>0</v>
      </c>
      <c r="BP397" s="281">
        <f>VLOOKUP(E397,金蝶!D:Z,18,0)</f>
        <v>517.5</v>
      </c>
      <c r="BQ397" s="531">
        <f t="shared" si="153"/>
        <v>0</v>
      </c>
      <c r="BR397" s="281">
        <f>VLOOKUP(E397,金蝶!D:Z,19,0)</f>
        <v>0</v>
      </c>
      <c r="BS397" s="340">
        <f t="shared" si="154"/>
        <v>0</v>
      </c>
      <c r="BT397" s="281">
        <f>VLOOKUP(E397,金蝶!D:Z,20,0)</f>
        <v>0</v>
      </c>
      <c r="BU397" s="281">
        <f t="shared" si="155"/>
        <v>0</v>
      </c>
      <c r="BV397" s="281">
        <f>VLOOKUP(E397,金蝶!D:Z,21,0)</f>
        <v>0</v>
      </c>
      <c r="BW397" s="339">
        <f t="shared" si="156"/>
        <v>0</v>
      </c>
      <c r="BX397" s="768">
        <f>IFERROR(VLOOKUP(G397,无加班费!A:B,2,0),0)</f>
        <v>0</v>
      </c>
    </row>
    <row r="398" spans="1:76">
      <c r="A398" s="516" t="s">
        <v>1657</v>
      </c>
      <c r="B398" s="285">
        <f t="shared" si="143"/>
        <v>0</v>
      </c>
      <c r="C398" s="286" t="str">
        <f>VLOOKUP(E398,员工信息4!C:D,2,0)</f>
        <v>郁洁</v>
      </c>
      <c r="D398" s="102" t="str">
        <f t="shared" si="140"/>
        <v>一致</v>
      </c>
      <c r="E398" s="288" t="str">
        <f>INDEX(员工信息4!C:C,MATCH('12部门提供工资附表主表'!I398,员工信息4!F:F,0))</f>
        <v>9704</v>
      </c>
      <c r="F398" s="289" t="str">
        <f>IFERROR(VLOOKUP('12部门提供工资附表主表'!E398,员工信息4!C:G,5,0),"")</f>
        <v>残疾车间</v>
      </c>
      <c r="G398" s="152" t="s">
        <v>2841</v>
      </c>
      <c r="H398" s="288"/>
      <c r="I398" s="500" t="str">
        <f t="shared" si="149"/>
        <v>郁洁</v>
      </c>
      <c r="J398" s="349" t="s">
        <v>6201</v>
      </c>
      <c r="K398" s="301"/>
      <c r="L398" s="301"/>
      <c r="M398" s="302"/>
      <c r="N398" s="302"/>
      <c r="O398" s="302"/>
      <c r="P398" s="302"/>
      <c r="Q398" s="303">
        <f t="shared" si="138"/>
        <v>0</v>
      </c>
      <c r="R398" s="302">
        <v>2480</v>
      </c>
      <c r="S398" s="316">
        <f t="shared" si="137"/>
        <v>2480</v>
      </c>
      <c r="T398" s="301"/>
      <c r="U398" s="313">
        <f t="shared" si="144"/>
        <v>0</v>
      </c>
      <c r="V398" s="313"/>
      <c r="W398" s="301"/>
      <c r="X398" s="301"/>
      <c r="Y398" s="314">
        <f t="shared" si="142"/>
        <v>2480</v>
      </c>
      <c r="Z398" s="314"/>
      <c r="AA398" s="301"/>
      <c r="AB398" s="301"/>
      <c r="AC398" s="325">
        <f t="shared" si="145"/>
        <v>0</v>
      </c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>
        <v>562.5</v>
      </c>
      <c r="AS398" s="299"/>
      <c r="AT398" s="299">
        <f t="shared" si="146"/>
        <v>562.5</v>
      </c>
      <c r="AU398" s="303">
        <f t="shared" si="147"/>
        <v>0</v>
      </c>
      <c r="AV398" s="329">
        <f t="shared" si="148"/>
        <v>1917.5</v>
      </c>
      <c r="AW398" s="297"/>
      <c r="AX398" s="297">
        <v>517.5</v>
      </c>
      <c r="AY398" s="301"/>
      <c r="AZ398" s="301"/>
      <c r="BA398" s="301"/>
      <c r="BB398" s="330"/>
      <c r="BC398" s="297"/>
      <c r="BD398" s="301"/>
      <c r="BE398" s="300">
        <f t="shared" si="141"/>
        <v>1400</v>
      </c>
      <c r="BF398" s="297">
        <f>VLOOKUP(E398,[6]工资发放表!$D$1:$X$65536,21,0)</f>
        <v>0</v>
      </c>
      <c r="BG398" s="337">
        <f t="shared" si="139"/>
        <v>1400</v>
      </c>
      <c r="BH398" s="300">
        <f>IFERROR(VLOOKUP('12部门提供工资附表主表'!E398,工时对!A:E,5,0),0)</f>
        <v>0</v>
      </c>
      <c r="BI398" s="336">
        <f>VLOOKUP(E398,金蝶!D:AC,26,0)</f>
        <v>0</v>
      </c>
      <c r="BJ398" s="281">
        <f>VLOOKUP(E398,金蝶!D:S,16,0)</f>
        <v>1917.5</v>
      </c>
      <c r="BK398" s="281">
        <f t="shared" si="150"/>
        <v>0</v>
      </c>
      <c r="BL398" s="281">
        <f>VLOOKUP(E398,金蝶!D:Z,23,0)</f>
        <v>1400</v>
      </c>
      <c r="BM398" s="281">
        <f t="shared" si="151"/>
        <v>0</v>
      </c>
      <c r="BN398" s="281">
        <f>VLOOKUP(E398,金蝶!D:Z,17,0)</f>
        <v>0</v>
      </c>
      <c r="BO398" s="339">
        <f t="shared" si="152"/>
        <v>0</v>
      </c>
      <c r="BP398" s="281">
        <f>VLOOKUP(E398,金蝶!D:Z,18,0)</f>
        <v>517.5</v>
      </c>
      <c r="BQ398" s="531">
        <f t="shared" si="153"/>
        <v>0</v>
      </c>
      <c r="BR398" s="281">
        <f>VLOOKUP(E398,金蝶!D:Z,19,0)</f>
        <v>0</v>
      </c>
      <c r="BS398" s="340">
        <f t="shared" si="154"/>
        <v>0</v>
      </c>
      <c r="BT398" s="281">
        <f>VLOOKUP(E398,金蝶!D:Z,20,0)</f>
        <v>0</v>
      </c>
      <c r="BU398" s="281">
        <f t="shared" si="155"/>
        <v>0</v>
      </c>
      <c r="BV398" s="281">
        <f>VLOOKUP(E398,金蝶!D:Z,21,0)</f>
        <v>0</v>
      </c>
      <c r="BW398" s="339">
        <f t="shared" si="156"/>
        <v>0</v>
      </c>
      <c r="BX398" s="768">
        <f>IFERROR(VLOOKUP(G398,无加班费!A:B,2,0),0)</f>
        <v>0</v>
      </c>
    </row>
    <row r="399" spans="1:76">
      <c r="A399" s="516" t="s">
        <v>460</v>
      </c>
      <c r="B399" s="285">
        <f t="shared" si="143"/>
        <v>0</v>
      </c>
      <c r="C399" s="286" t="str">
        <f>VLOOKUP(E399,员工信息4!C:D,2,0)</f>
        <v>倪国明</v>
      </c>
      <c r="D399" s="102" t="str">
        <f t="shared" si="140"/>
        <v>一致</v>
      </c>
      <c r="E399" s="288" t="str">
        <f>INDEX(员工信息4!C:C,MATCH('12部门提供工资附表主表'!I399,员工信息4!F:F,0))</f>
        <v>9705</v>
      </c>
      <c r="F399" s="289" t="str">
        <f>IFERROR(VLOOKUP('12部门提供工资附表主表'!E399,员工信息4!C:G,5,0),"")</f>
        <v>残疾车间</v>
      </c>
      <c r="G399" s="152" t="s">
        <v>2845</v>
      </c>
      <c r="H399" s="288"/>
      <c r="I399" s="500" t="str">
        <f t="shared" si="149"/>
        <v>倪国明</v>
      </c>
      <c r="J399" s="349" t="s">
        <v>6201</v>
      </c>
      <c r="K399" s="301"/>
      <c r="L399" s="301"/>
      <c r="M399" s="302"/>
      <c r="N399" s="302"/>
      <c r="O399" s="302"/>
      <c r="P399" s="302"/>
      <c r="Q399" s="303">
        <f t="shared" si="138"/>
        <v>0</v>
      </c>
      <c r="R399" s="302">
        <v>2480</v>
      </c>
      <c r="S399" s="316">
        <f t="shared" si="137"/>
        <v>2480</v>
      </c>
      <c r="T399" s="301"/>
      <c r="U399" s="313">
        <f t="shared" si="144"/>
        <v>0</v>
      </c>
      <c r="V399" s="313"/>
      <c r="W399" s="301"/>
      <c r="X399" s="301"/>
      <c r="Y399" s="314">
        <f t="shared" si="142"/>
        <v>2480</v>
      </c>
      <c r="Z399" s="314"/>
      <c r="AA399" s="301"/>
      <c r="AB399" s="301"/>
      <c r="AC399" s="325">
        <f t="shared" si="145"/>
        <v>0</v>
      </c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>
        <v>562.5</v>
      </c>
      <c r="AS399" s="299"/>
      <c r="AT399" s="299">
        <f t="shared" si="146"/>
        <v>562.5</v>
      </c>
      <c r="AU399" s="303">
        <f t="shared" si="147"/>
        <v>0</v>
      </c>
      <c r="AV399" s="329">
        <f t="shared" si="148"/>
        <v>1917.5</v>
      </c>
      <c r="AW399" s="297"/>
      <c r="AX399" s="297">
        <v>517.5</v>
      </c>
      <c r="AY399" s="301"/>
      <c r="AZ399" s="301"/>
      <c r="BA399" s="301"/>
      <c r="BB399" s="330"/>
      <c r="BC399" s="297"/>
      <c r="BD399" s="301"/>
      <c r="BE399" s="300">
        <f t="shared" si="141"/>
        <v>1400</v>
      </c>
      <c r="BF399" s="297">
        <f>VLOOKUP(E399,[6]工资发放表!$D$1:$X$65536,21,0)</f>
        <v>0</v>
      </c>
      <c r="BG399" s="337">
        <f t="shared" si="139"/>
        <v>1400</v>
      </c>
      <c r="BH399" s="300">
        <f>IFERROR(VLOOKUP('12部门提供工资附表主表'!E399,工时对!A:E,5,0),0)</f>
        <v>0</v>
      </c>
      <c r="BI399" s="336">
        <f>VLOOKUP(E399,金蝶!D:AC,26,0)</f>
        <v>0</v>
      </c>
      <c r="BJ399" s="281">
        <f>VLOOKUP(E399,金蝶!D:S,16,0)</f>
        <v>1917.5</v>
      </c>
      <c r="BK399" s="281">
        <f t="shared" si="150"/>
        <v>0</v>
      </c>
      <c r="BL399" s="281">
        <f>VLOOKUP(E399,金蝶!D:Z,23,0)</f>
        <v>1400</v>
      </c>
      <c r="BM399" s="281">
        <f t="shared" si="151"/>
        <v>0</v>
      </c>
      <c r="BN399" s="281">
        <f>VLOOKUP(E399,金蝶!D:Z,17,0)</f>
        <v>0</v>
      </c>
      <c r="BO399" s="339">
        <f t="shared" si="152"/>
        <v>0</v>
      </c>
      <c r="BP399" s="281">
        <f>VLOOKUP(E399,金蝶!D:Z,18,0)</f>
        <v>517.5</v>
      </c>
      <c r="BQ399" s="531">
        <f t="shared" si="153"/>
        <v>0</v>
      </c>
      <c r="BR399" s="281">
        <f>VLOOKUP(E399,金蝶!D:Z,19,0)</f>
        <v>0</v>
      </c>
      <c r="BS399" s="340">
        <f t="shared" si="154"/>
        <v>0</v>
      </c>
      <c r="BT399" s="281">
        <f>VLOOKUP(E399,金蝶!D:Z,20,0)</f>
        <v>0</v>
      </c>
      <c r="BU399" s="281">
        <f t="shared" si="155"/>
        <v>0</v>
      </c>
      <c r="BV399" s="281">
        <f>VLOOKUP(E399,金蝶!D:Z,21,0)</f>
        <v>0</v>
      </c>
      <c r="BW399" s="339">
        <f t="shared" si="156"/>
        <v>0</v>
      </c>
      <c r="BX399" s="768">
        <f>IFERROR(VLOOKUP(G399,无加班费!A:B,2,0),0)</f>
        <v>0</v>
      </c>
    </row>
    <row r="400" spans="1:76" hidden="1">
      <c r="A400" s="516" t="s">
        <v>1231</v>
      </c>
      <c r="B400" s="285">
        <f t="shared" si="143"/>
        <v>0</v>
      </c>
      <c r="C400" s="286" t="str">
        <f>VLOOKUP(E400,员工信息4!C:D,2,0)</f>
        <v>吴俊可</v>
      </c>
      <c r="D400" s="102" t="str">
        <f t="shared" si="140"/>
        <v>一致</v>
      </c>
      <c r="E400" s="288" t="str">
        <f>INDEX(员工信息4!C:C,MATCH('12部门提供工资附表主表'!I400,员工信息4!F:F,0))</f>
        <v>8590</v>
      </c>
      <c r="F400" s="289" t="str">
        <f>IFERROR(VLOOKUP('12部门提供工资附表主表'!E400,员工信息4!C:G,5,0),"")</f>
        <v>发运部</v>
      </c>
      <c r="G400" s="152" t="s">
        <v>2389</v>
      </c>
      <c r="H400" s="288"/>
      <c r="I400" s="500" t="str">
        <f t="shared" si="149"/>
        <v>吴俊可</v>
      </c>
      <c r="J400" s="349" t="s">
        <v>2390</v>
      </c>
      <c r="K400" s="301"/>
      <c r="L400" s="301"/>
      <c r="M400" s="302"/>
      <c r="N400" s="302"/>
      <c r="O400" s="302"/>
      <c r="P400" s="302"/>
      <c r="Q400" s="303">
        <f t="shared" si="138"/>
        <v>0</v>
      </c>
      <c r="R400" s="302">
        <v>2000</v>
      </c>
      <c r="S400" s="316">
        <f t="shared" si="137"/>
        <v>2000</v>
      </c>
      <c r="T400" s="301"/>
      <c r="U400" s="313">
        <f t="shared" si="144"/>
        <v>0</v>
      </c>
      <c r="V400" s="313"/>
      <c r="W400" s="301"/>
      <c r="X400" s="301"/>
      <c r="Y400" s="314">
        <f t="shared" si="142"/>
        <v>2000</v>
      </c>
      <c r="Z400" s="314"/>
      <c r="AA400" s="301"/>
      <c r="AB400" s="301"/>
      <c r="AC400" s="325">
        <f t="shared" si="145"/>
        <v>0</v>
      </c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>
        <v>200</v>
      </c>
      <c r="AN400" s="302"/>
      <c r="AO400" s="302"/>
      <c r="AP400" s="302"/>
      <c r="AQ400" s="302"/>
      <c r="AR400" s="302"/>
      <c r="AS400" s="299"/>
      <c r="AT400" s="299">
        <f t="shared" si="146"/>
        <v>0</v>
      </c>
      <c r="AU400" s="303">
        <f t="shared" si="147"/>
        <v>200</v>
      </c>
      <c r="AV400" s="329">
        <f t="shared" si="148"/>
        <v>2200</v>
      </c>
      <c r="AW400" s="297"/>
      <c r="AX400" s="297"/>
      <c r="AY400" s="301"/>
      <c r="AZ400" s="301"/>
      <c r="BA400" s="301"/>
      <c r="BB400" s="330"/>
      <c r="BC400" s="297"/>
      <c r="BD400" s="301"/>
      <c r="BE400" s="300">
        <f t="shared" si="141"/>
        <v>2200</v>
      </c>
      <c r="BF400" s="297">
        <f>VLOOKUP(E400,[6]工资发放表!$D$1:$X$65536,21,0)</f>
        <v>0</v>
      </c>
      <c r="BG400" s="337">
        <f t="shared" si="139"/>
        <v>2200</v>
      </c>
      <c r="BH400" s="300">
        <f>IFERROR(VLOOKUP('12部门提供工资附表主表'!E400,工时对!A:E,5,0),0)</f>
        <v>0</v>
      </c>
      <c r="BI400" s="336">
        <f>VLOOKUP(E400,金蝶!D:AC,26,0)</f>
        <v>0</v>
      </c>
      <c r="BJ400" s="281">
        <f>VLOOKUP(E400,金蝶!D:S,16,0)</f>
        <v>2200</v>
      </c>
      <c r="BK400" s="281">
        <f t="shared" si="150"/>
        <v>0</v>
      </c>
      <c r="BL400" s="281">
        <f>VLOOKUP(E400,金蝶!D:Z,23,0)</f>
        <v>2200</v>
      </c>
      <c r="BM400" s="281">
        <f t="shared" si="151"/>
        <v>0</v>
      </c>
      <c r="BN400" s="281">
        <f>VLOOKUP(E400,金蝶!D:Z,17,0)</f>
        <v>0</v>
      </c>
      <c r="BO400" s="339">
        <f t="shared" si="152"/>
        <v>0</v>
      </c>
      <c r="BP400" s="281">
        <f>VLOOKUP(E400,金蝶!D:Z,18,0)</f>
        <v>0</v>
      </c>
      <c r="BQ400" s="531">
        <f t="shared" si="153"/>
        <v>0</v>
      </c>
      <c r="BR400" s="281">
        <f>VLOOKUP(E400,金蝶!D:Z,19,0)</f>
        <v>0</v>
      </c>
      <c r="BS400" s="340">
        <f t="shared" si="154"/>
        <v>0</v>
      </c>
      <c r="BT400" s="281">
        <f>VLOOKUP(E400,金蝶!D:Z,20,0)</f>
        <v>0</v>
      </c>
      <c r="BU400" s="281">
        <f t="shared" si="155"/>
        <v>0</v>
      </c>
      <c r="BV400" s="281">
        <f>VLOOKUP(E400,金蝶!D:Z,21,0)</f>
        <v>0</v>
      </c>
      <c r="BW400" s="339">
        <f t="shared" si="156"/>
        <v>0</v>
      </c>
      <c r="BX400" s="768">
        <f>IFERROR(VLOOKUP(G400,无加班费!A:B,2,0),0)</f>
        <v>0</v>
      </c>
    </row>
    <row r="401" spans="1:76" hidden="1">
      <c r="A401" s="516" t="s">
        <v>3115</v>
      </c>
      <c r="B401" s="285">
        <f t="shared" si="143"/>
        <v>0</v>
      </c>
      <c r="C401" s="286" t="str">
        <f>VLOOKUP(E401,员工信息4!C:D,2,0)</f>
        <v>李丽</v>
      </c>
      <c r="D401" s="102" t="str">
        <f t="shared" si="140"/>
        <v>一致</v>
      </c>
      <c r="E401" s="288" t="str">
        <f>INDEX(员工信息4!C:C,MATCH('12部门提供工资附表主表'!I401,员工信息4!F:F,0))</f>
        <v>1004</v>
      </c>
      <c r="F401" s="289" t="str">
        <f>IFERROR(VLOOKUP('12部门提供工资附表主表'!E401,员工信息4!C:G,5,0),"")</f>
        <v>电缆车间</v>
      </c>
      <c r="G401" s="152" t="s">
        <v>134</v>
      </c>
      <c r="H401" s="288" t="s">
        <v>135</v>
      </c>
      <c r="I401" s="500" t="str">
        <f t="shared" si="149"/>
        <v>李丽65</v>
      </c>
      <c r="J401" s="349" t="s">
        <v>4719</v>
      </c>
      <c r="K401" s="301"/>
      <c r="L401" s="301"/>
      <c r="M401" s="302">
        <v>33.81</v>
      </c>
      <c r="N401" s="302"/>
      <c r="O401" s="302"/>
      <c r="P401" s="302">
        <v>184.91</v>
      </c>
      <c r="Q401" s="303">
        <f t="shared" si="138"/>
        <v>6251.8071</v>
      </c>
      <c r="R401" s="302"/>
      <c r="S401" s="316">
        <f t="shared" si="137"/>
        <v>6251.8071</v>
      </c>
      <c r="T401" s="301"/>
      <c r="U401" s="313">
        <f t="shared" si="144"/>
        <v>0</v>
      </c>
      <c r="V401" s="313"/>
      <c r="W401" s="301"/>
      <c r="X401" s="301"/>
      <c r="Y401" s="314">
        <f t="shared" si="142"/>
        <v>6251.8071</v>
      </c>
      <c r="Z401" s="314"/>
      <c r="AA401" s="301"/>
      <c r="AB401" s="301"/>
      <c r="AC401" s="325">
        <f t="shared" si="145"/>
        <v>0</v>
      </c>
      <c r="AD401" s="302">
        <v>200</v>
      </c>
      <c r="AE401" s="302"/>
      <c r="AF401" s="302"/>
      <c r="AG401" s="302"/>
      <c r="AH401" s="302"/>
      <c r="AI401" s="302"/>
      <c r="AJ401" s="302"/>
      <c r="AK401" s="302"/>
      <c r="AL401" s="302"/>
      <c r="AM401" s="302">
        <v>200</v>
      </c>
      <c r="AN401" s="302"/>
      <c r="AO401" s="302"/>
      <c r="AP401" s="302"/>
      <c r="AQ401" s="302"/>
      <c r="AR401" s="302"/>
      <c r="AS401" s="299"/>
      <c r="AT401" s="299">
        <f t="shared" si="146"/>
        <v>0</v>
      </c>
      <c r="AU401" s="303">
        <f t="shared" si="147"/>
        <v>400</v>
      </c>
      <c r="AV401" s="329">
        <f t="shared" si="148"/>
        <v>6651.8071</v>
      </c>
      <c r="AW401" s="297"/>
      <c r="AX401" s="297">
        <v>517.5</v>
      </c>
      <c r="AY401" s="301"/>
      <c r="AZ401" s="301"/>
      <c r="BA401" s="301"/>
      <c r="BB401" s="330">
        <f>VLOOKUP(E401,公积金!A:D,4,0)</f>
        <v>254</v>
      </c>
      <c r="BC401" s="297">
        <v>10</v>
      </c>
      <c r="BD401" s="301"/>
      <c r="BE401" s="300">
        <f t="shared" si="141"/>
        <v>5880.3071</v>
      </c>
      <c r="BF401" s="297">
        <f>VLOOKUP(E401,[6]工资发放表!$D$1:$X$65536,21,0)</f>
        <v>26.41</v>
      </c>
      <c r="BG401" s="337">
        <f t="shared" si="139"/>
        <v>5843.8971000000001</v>
      </c>
      <c r="BH401" s="300">
        <f>IFERROR(VLOOKUP('12部门提供工资附表主表'!E401,工时对!A:E,5,0),0)</f>
        <v>33.81</v>
      </c>
      <c r="BI401" s="336">
        <f>VLOOKUP(E401,金蝶!D:AC,26,0)</f>
        <v>-2.9000000004089088E-3</v>
      </c>
      <c r="BJ401" s="281">
        <f>VLOOKUP(E401,金蝶!D:S,16,0)</f>
        <v>6651.81</v>
      </c>
      <c r="BK401" s="281">
        <f t="shared" si="150"/>
        <v>-2.9000000004089088E-3</v>
      </c>
      <c r="BL401" s="281">
        <f>VLOOKUP(E401,金蝶!D:Z,23,0)</f>
        <v>5843.9</v>
      </c>
      <c r="BM401" s="281">
        <f t="shared" si="151"/>
        <v>-2.8999999994994141E-3</v>
      </c>
      <c r="BN401" s="281">
        <f>VLOOKUP(E401,金蝶!D:Z,17,0)</f>
        <v>0</v>
      </c>
      <c r="BO401" s="339">
        <f t="shared" si="152"/>
        <v>0</v>
      </c>
      <c r="BP401" s="281">
        <f>VLOOKUP(E401,金蝶!D:Z,18,0)</f>
        <v>517.5</v>
      </c>
      <c r="BQ401" s="531">
        <f t="shared" si="153"/>
        <v>0</v>
      </c>
      <c r="BR401" s="281">
        <f>VLOOKUP(E401,金蝶!D:Z,19,0)</f>
        <v>254</v>
      </c>
      <c r="BS401" s="340">
        <f t="shared" si="154"/>
        <v>0</v>
      </c>
      <c r="BT401" s="281">
        <f>VLOOKUP(E401,金蝶!D:Z,20,0)</f>
        <v>10</v>
      </c>
      <c r="BU401" s="281">
        <f t="shared" si="155"/>
        <v>0</v>
      </c>
      <c r="BV401" s="281">
        <f>VLOOKUP(E401,金蝶!D:Z,21,0)</f>
        <v>26.41</v>
      </c>
      <c r="BW401" s="339">
        <f t="shared" si="156"/>
        <v>0</v>
      </c>
      <c r="BX401" s="768">
        <f>IFERROR(VLOOKUP(G401,无加班费!A:B,2,0),0)</f>
        <v>0</v>
      </c>
    </row>
    <row r="402" spans="1:76">
      <c r="A402" s="516" t="s">
        <v>688</v>
      </c>
      <c r="B402" s="285">
        <f t="shared" si="143"/>
        <v>0</v>
      </c>
      <c r="C402" s="286" t="str">
        <f>VLOOKUP(E402,员工信息4!C:D,2,0)</f>
        <v>朱国华</v>
      </c>
      <c r="D402" s="102" t="str">
        <f t="shared" si="140"/>
        <v>一致</v>
      </c>
      <c r="E402" s="288" t="str">
        <f>INDEX(员工信息4!C:C,MATCH('12部门提供工资附表主表'!I402,员工信息4!F:F,0))</f>
        <v>9802</v>
      </c>
      <c r="F402" s="289" t="str">
        <f>IFERROR(VLOOKUP('12部门提供工资附表主表'!E402,员工信息4!C:G,5,0),"")</f>
        <v>电缆车间</v>
      </c>
      <c r="G402" s="152" t="s">
        <v>165</v>
      </c>
      <c r="H402" s="288" t="s">
        <v>166</v>
      </c>
      <c r="I402" s="500" t="str">
        <f t="shared" si="149"/>
        <v>朱国华87</v>
      </c>
      <c r="J402" s="349" t="s">
        <v>4719</v>
      </c>
      <c r="K402" s="301"/>
      <c r="L402" s="301"/>
      <c r="M402" s="302">
        <v>41.13</v>
      </c>
      <c r="N402" s="302"/>
      <c r="O402" s="302"/>
      <c r="P402" s="302">
        <v>184.91</v>
      </c>
      <c r="Q402" s="303">
        <f t="shared" si="138"/>
        <v>7605.3483000000006</v>
      </c>
      <c r="R402" s="302"/>
      <c r="S402" s="316">
        <f t="shared" si="137"/>
        <v>7605.3483000000006</v>
      </c>
      <c r="T402" s="301"/>
      <c r="U402" s="313">
        <f t="shared" si="144"/>
        <v>0</v>
      </c>
      <c r="V402" s="313"/>
      <c r="W402" s="301"/>
      <c r="X402" s="301"/>
      <c r="Y402" s="314">
        <f t="shared" si="142"/>
        <v>7605.3483000000006</v>
      </c>
      <c r="Z402" s="314"/>
      <c r="AA402" s="301"/>
      <c r="AB402" s="301"/>
      <c r="AC402" s="325">
        <f t="shared" si="145"/>
        <v>0</v>
      </c>
      <c r="AD402" s="302">
        <v>200</v>
      </c>
      <c r="AE402" s="302"/>
      <c r="AF402" s="302"/>
      <c r="AG402" s="302"/>
      <c r="AH402" s="302"/>
      <c r="AI402" s="302"/>
      <c r="AJ402" s="302">
        <v>88</v>
      </c>
      <c r="AK402" s="302">
        <v>190</v>
      </c>
      <c r="AL402" s="302"/>
      <c r="AM402" s="302">
        <v>200</v>
      </c>
      <c r="AN402" s="302"/>
      <c r="AO402" s="302"/>
      <c r="AP402" s="302"/>
      <c r="AQ402" s="302"/>
      <c r="AR402" s="302">
        <v>30</v>
      </c>
      <c r="AS402" s="299"/>
      <c r="AT402" s="299">
        <f t="shared" si="146"/>
        <v>30</v>
      </c>
      <c r="AU402" s="303">
        <f t="shared" si="147"/>
        <v>678</v>
      </c>
      <c r="AV402" s="329">
        <f t="shared" si="148"/>
        <v>8253.3483000000015</v>
      </c>
      <c r="AW402" s="297"/>
      <c r="AX402" s="297">
        <v>517.5</v>
      </c>
      <c r="AY402" s="301"/>
      <c r="AZ402" s="301"/>
      <c r="BA402" s="301"/>
      <c r="BB402" s="330"/>
      <c r="BC402" s="297">
        <v>10</v>
      </c>
      <c r="BD402" s="301"/>
      <c r="BE402" s="300">
        <f t="shared" si="141"/>
        <v>7735.8483000000015</v>
      </c>
      <c r="BF402" s="297">
        <f>VLOOKUP(E402,[6]工资发放表!$D$1:$X$65536,21,0)</f>
        <v>52.08</v>
      </c>
      <c r="BG402" s="337">
        <f t="shared" si="139"/>
        <v>7673.7683000000015</v>
      </c>
      <c r="BH402" s="300">
        <f>IFERROR(VLOOKUP('12部门提供工资附表主表'!E402,工时对!A:E,5,0),0)</f>
        <v>41.13</v>
      </c>
      <c r="BI402" s="336">
        <f>VLOOKUP(E402,金蝶!D:AC,26,0)</f>
        <v>-1.6999999988911441E-3</v>
      </c>
      <c r="BJ402" s="281">
        <f>VLOOKUP(E402,金蝶!D:S,16,0)</f>
        <v>8253.35</v>
      </c>
      <c r="BK402" s="281">
        <f t="shared" si="150"/>
        <v>-1.6999999988911441E-3</v>
      </c>
      <c r="BL402" s="281">
        <f>VLOOKUP(E402,金蝶!D:Z,23,0)</f>
        <v>7673.77</v>
      </c>
      <c r="BM402" s="281">
        <f t="shared" si="151"/>
        <v>-1.6999999988911441E-3</v>
      </c>
      <c r="BN402" s="281">
        <f>VLOOKUP(E402,金蝶!D:Z,17,0)</f>
        <v>0</v>
      </c>
      <c r="BO402" s="339">
        <f t="shared" si="152"/>
        <v>0</v>
      </c>
      <c r="BP402" s="281">
        <f>VLOOKUP(E402,金蝶!D:Z,18,0)</f>
        <v>517.5</v>
      </c>
      <c r="BQ402" s="531">
        <f t="shared" si="153"/>
        <v>0</v>
      </c>
      <c r="BR402" s="281">
        <f>VLOOKUP(E402,金蝶!D:Z,19,0)</f>
        <v>0</v>
      </c>
      <c r="BS402" s="340">
        <f t="shared" si="154"/>
        <v>0</v>
      </c>
      <c r="BT402" s="281">
        <f>VLOOKUP(E402,金蝶!D:Z,20,0)</f>
        <v>10</v>
      </c>
      <c r="BU402" s="281">
        <f t="shared" si="155"/>
        <v>0</v>
      </c>
      <c r="BV402" s="281">
        <f>VLOOKUP(E402,金蝶!D:Z,21,0)</f>
        <v>52.08</v>
      </c>
      <c r="BW402" s="339">
        <f t="shared" si="156"/>
        <v>0</v>
      </c>
      <c r="BX402" s="768">
        <f>IFERROR(VLOOKUP(G402,无加班费!A:B,2,0),0)</f>
        <v>0</v>
      </c>
    </row>
    <row r="403" spans="1:76" hidden="1">
      <c r="A403" s="516" t="s">
        <v>2752</v>
      </c>
      <c r="B403" s="285">
        <f t="shared" si="143"/>
        <v>0</v>
      </c>
      <c r="C403" s="286" t="str">
        <f>VLOOKUP(E403,员工信息4!C:D,2,0)</f>
        <v>谢剑兵</v>
      </c>
      <c r="D403" s="102" t="str">
        <f t="shared" si="140"/>
        <v>一致</v>
      </c>
      <c r="E403" s="288" t="str">
        <f>INDEX(员工信息4!C:C,MATCH('12部门提供工资附表主表'!I403,员工信息4!F:F,0))</f>
        <v>6002</v>
      </c>
      <c r="F403" s="289" t="str">
        <f>IFERROR(VLOOKUP('12部门提供工资附表主表'!E403,员工信息4!C:G,5,0),"")</f>
        <v>电缆车间</v>
      </c>
      <c r="G403" s="152" t="s">
        <v>149</v>
      </c>
      <c r="H403" s="288" t="s">
        <v>150</v>
      </c>
      <c r="I403" s="500" t="str">
        <f t="shared" si="149"/>
        <v>谢剑兵100</v>
      </c>
      <c r="J403" s="349" t="s">
        <v>4719</v>
      </c>
      <c r="K403" s="301"/>
      <c r="L403" s="301"/>
      <c r="M403" s="302">
        <v>40.630000000000003</v>
      </c>
      <c r="N403" s="302"/>
      <c r="O403" s="302"/>
      <c r="P403" s="302">
        <v>184.91</v>
      </c>
      <c r="Q403" s="303">
        <f t="shared" si="138"/>
        <v>7512.8933000000006</v>
      </c>
      <c r="R403" s="302"/>
      <c r="S403" s="316">
        <f t="shared" si="137"/>
        <v>7512.8933000000006</v>
      </c>
      <c r="T403" s="301"/>
      <c r="U403" s="313">
        <f t="shared" si="144"/>
        <v>0</v>
      </c>
      <c r="V403" s="313"/>
      <c r="W403" s="301"/>
      <c r="X403" s="301"/>
      <c r="Y403" s="314">
        <f t="shared" si="142"/>
        <v>7512.8933000000006</v>
      </c>
      <c r="Z403" s="314"/>
      <c r="AA403" s="301"/>
      <c r="AB403" s="301"/>
      <c r="AC403" s="325">
        <f t="shared" si="145"/>
        <v>0</v>
      </c>
      <c r="AD403" s="302">
        <v>200</v>
      </c>
      <c r="AE403" s="302"/>
      <c r="AF403" s="302"/>
      <c r="AG403" s="302"/>
      <c r="AH403" s="302"/>
      <c r="AI403" s="302"/>
      <c r="AJ403" s="302">
        <v>105</v>
      </c>
      <c r="AK403" s="302">
        <v>120</v>
      </c>
      <c r="AL403" s="302"/>
      <c r="AM403" s="302">
        <v>200</v>
      </c>
      <c r="AN403" s="302"/>
      <c r="AO403" s="302"/>
      <c r="AP403" s="302"/>
      <c r="AQ403" s="302"/>
      <c r="AR403" s="302"/>
      <c r="AS403" s="299"/>
      <c r="AT403" s="299">
        <f t="shared" si="146"/>
        <v>0</v>
      </c>
      <c r="AU403" s="303">
        <f t="shared" si="147"/>
        <v>625</v>
      </c>
      <c r="AV403" s="329">
        <f t="shared" si="148"/>
        <v>8137.8933000000006</v>
      </c>
      <c r="AW403" s="297"/>
      <c r="AX403" s="297">
        <v>517.5</v>
      </c>
      <c r="AY403" s="301"/>
      <c r="AZ403" s="301"/>
      <c r="BA403" s="301"/>
      <c r="BB403" s="330"/>
      <c r="BC403" s="297">
        <v>10</v>
      </c>
      <c r="BD403" s="301"/>
      <c r="BE403" s="300">
        <f t="shared" si="141"/>
        <v>7620.3933000000006</v>
      </c>
      <c r="BF403" s="297">
        <f>VLOOKUP(E403,[6]工资发放表!$D$1:$X$65536,21,0)</f>
        <v>0</v>
      </c>
      <c r="BG403" s="337">
        <f t="shared" si="139"/>
        <v>7610.3933000000006</v>
      </c>
      <c r="BH403" s="300">
        <f>IFERROR(VLOOKUP('12部门提供工资附表主表'!E403,工时对!A:E,5,0),0)</f>
        <v>40.630000000000003</v>
      </c>
      <c r="BI403" s="336">
        <f>VLOOKUP(E403,金蝶!D:AC,26,0)</f>
        <v>3.3000000003085006E-3</v>
      </c>
      <c r="BJ403" s="281">
        <f>VLOOKUP(E403,金蝶!D:S,16,0)</f>
        <v>8137.89</v>
      </c>
      <c r="BK403" s="281">
        <f t="shared" si="150"/>
        <v>3.3000000003085006E-3</v>
      </c>
      <c r="BL403" s="281">
        <f>VLOOKUP(E403,金蝶!D:Z,23,0)</f>
        <v>7610.39</v>
      </c>
      <c r="BM403" s="281">
        <f t="shared" si="151"/>
        <v>3.3000000003085006E-3</v>
      </c>
      <c r="BN403" s="281">
        <f>VLOOKUP(E403,金蝶!D:Z,17,0)</f>
        <v>0</v>
      </c>
      <c r="BO403" s="339">
        <f t="shared" si="152"/>
        <v>0</v>
      </c>
      <c r="BP403" s="281">
        <f>VLOOKUP(E403,金蝶!D:Z,18,0)</f>
        <v>517.5</v>
      </c>
      <c r="BQ403" s="531">
        <f t="shared" si="153"/>
        <v>0</v>
      </c>
      <c r="BR403" s="281">
        <f>VLOOKUP(E403,金蝶!D:Z,19,0)</f>
        <v>0</v>
      </c>
      <c r="BS403" s="340">
        <f t="shared" si="154"/>
        <v>0</v>
      </c>
      <c r="BT403" s="281">
        <f>VLOOKUP(E403,金蝶!D:Z,20,0)</f>
        <v>10</v>
      </c>
      <c r="BU403" s="281">
        <f t="shared" si="155"/>
        <v>0</v>
      </c>
      <c r="BV403" s="281">
        <f>VLOOKUP(E403,金蝶!D:Z,21,0)</f>
        <v>0</v>
      </c>
      <c r="BW403" s="339">
        <f t="shared" si="156"/>
        <v>0</v>
      </c>
      <c r="BX403" s="768">
        <f>IFERROR(VLOOKUP(G403,无加班费!A:B,2,0),0)</f>
        <v>0</v>
      </c>
    </row>
    <row r="404" spans="1:76" hidden="1">
      <c r="A404" s="516" t="s">
        <v>2701</v>
      </c>
      <c r="B404" s="285">
        <f t="shared" si="143"/>
        <v>0</v>
      </c>
      <c r="C404" s="286" t="str">
        <f>VLOOKUP(E404,员工信息4!C:D,2,0)</f>
        <v>胡亚军</v>
      </c>
      <c r="D404" s="102" t="str">
        <f t="shared" si="140"/>
        <v>一致</v>
      </c>
      <c r="E404" s="288" t="str">
        <f>INDEX(员工信息4!C:C,MATCH('12部门提供工资附表主表'!I404,员工信息4!F:F,0))</f>
        <v>6003</v>
      </c>
      <c r="F404" s="289" t="str">
        <f>IFERROR(VLOOKUP('12部门提供工资附表主表'!E404,员工信息4!C:G,5,0),"")</f>
        <v>科研部</v>
      </c>
      <c r="G404" s="152" t="s">
        <v>175</v>
      </c>
      <c r="H404" s="288" t="s">
        <v>176</v>
      </c>
      <c r="I404" s="500" t="str">
        <f t="shared" si="149"/>
        <v>胡亚军135</v>
      </c>
      <c r="J404" s="349" t="s">
        <v>4719</v>
      </c>
      <c r="K404" s="301"/>
      <c r="L404" s="301"/>
      <c r="M404" s="302">
        <v>43.38</v>
      </c>
      <c r="N404" s="302"/>
      <c r="O404" s="302"/>
      <c r="P404" s="302">
        <v>184.91</v>
      </c>
      <c r="Q404" s="303">
        <f t="shared" si="138"/>
        <v>8021.3958000000002</v>
      </c>
      <c r="R404" s="302"/>
      <c r="S404" s="316">
        <f t="shared" si="137"/>
        <v>8021.3958000000002</v>
      </c>
      <c r="T404" s="301"/>
      <c r="U404" s="313">
        <f t="shared" si="144"/>
        <v>0</v>
      </c>
      <c r="V404" s="313"/>
      <c r="W404" s="301"/>
      <c r="X404" s="301"/>
      <c r="Y404" s="314">
        <f t="shared" si="142"/>
        <v>8021.3958000000002</v>
      </c>
      <c r="Z404" s="314"/>
      <c r="AA404" s="301"/>
      <c r="AB404" s="301"/>
      <c r="AC404" s="325">
        <f t="shared" si="145"/>
        <v>0</v>
      </c>
      <c r="AD404" s="302">
        <v>200</v>
      </c>
      <c r="AE404" s="302"/>
      <c r="AF404" s="302"/>
      <c r="AG404" s="302"/>
      <c r="AH404" s="302"/>
      <c r="AI404" s="302"/>
      <c r="AJ404" s="302">
        <v>106</v>
      </c>
      <c r="AK404" s="302">
        <v>272</v>
      </c>
      <c r="AL404" s="302"/>
      <c r="AM404" s="302">
        <v>200</v>
      </c>
      <c r="AN404" s="302"/>
      <c r="AO404" s="302"/>
      <c r="AP404" s="302"/>
      <c r="AQ404" s="302"/>
      <c r="AR404" s="302"/>
      <c r="AS404" s="299"/>
      <c r="AT404" s="299">
        <f t="shared" si="146"/>
        <v>0</v>
      </c>
      <c r="AU404" s="303">
        <f t="shared" si="147"/>
        <v>778</v>
      </c>
      <c r="AV404" s="329">
        <f t="shared" si="148"/>
        <v>8799.3958000000002</v>
      </c>
      <c r="AW404" s="297"/>
      <c r="AX404" s="297">
        <v>517.5</v>
      </c>
      <c r="AY404" s="301"/>
      <c r="AZ404" s="301"/>
      <c r="BA404" s="301"/>
      <c r="BB404" s="330"/>
      <c r="BC404" s="297">
        <v>10</v>
      </c>
      <c r="BD404" s="301"/>
      <c r="BE404" s="300">
        <f t="shared" si="141"/>
        <v>8281.8958000000002</v>
      </c>
      <c r="BF404" s="297">
        <f>VLOOKUP(E404,[6]工资发放表!$D$1:$X$65536,21,0)</f>
        <v>38.46</v>
      </c>
      <c r="BG404" s="337">
        <f t="shared" si="139"/>
        <v>8233.4358000000011</v>
      </c>
      <c r="BH404" s="300">
        <f>IFERROR(VLOOKUP('12部门提供工资附表主表'!E404,工时对!A:E,5,0),0)</f>
        <v>43.38</v>
      </c>
      <c r="BI404" s="336">
        <f>VLOOKUP(E404,金蝶!D:AC,26,0)</f>
        <v>-4.1999999994004611E-3</v>
      </c>
      <c r="BJ404" s="281">
        <f>VLOOKUP(E404,金蝶!D:S,16,0)</f>
        <v>8799.4</v>
      </c>
      <c r="BK404" s="281">
        <f t="shared" si="150"/>
        <v>-4.1999999994004611E-3</v>
      </c>
      <c r="BL404" s="281">
        <f>VLOOKUP(E404,金蝶!D:Z,23,0)</f>
        <v>8233.44</v>
      </c>
      <c r="BM404" s="281">
        <f t="shared" si="151"/>
        <v>-4.1999999994004611E-3</v>
      </c>
      <c r="BN404" s="281">
        <f>VLOOKUP(E404,金蝶!D:Z,17,0)</f>
        <v>0</v>
      </c>
      <c r="BO404" s="339">
        <f t="shared" si="152"/>
        <v>0</v>
      </c>
      <c r="BP404" s="281">
        <f>VLOOKUP(E404,金蝶!D:Z,18,0)</f>
        <v>517.5</v>
      </c>
      <c r="BQ404" s="531">
        <f t="shared" si="153"/>
        <v>0</v>
      </c>
      <c r="BR404" s="281">
        <f>VLOOKUP(E404,金蝶!D:Z,19,0)</f>
        <v>0</v>
      </c>
      <c r="BS404" s="340">
        <f t="shared" si="154"/>
        <v>0</v>
      </c>
      <c r="BT404" s="281">
        <f>VLOOKUP(E404,金蝶!D:Z,20,0)</f>
        <v>10</v>
      </c>
      <c r="BU404" s="281">
        <f t="shared" si="155"/>
        <v>0</v>
      </c>
      <c r="BV404" s="281">
        <f>VLOOKUP(E404,金蝶!D:Z,21,0)</f>
        <v>38.46</v>
      </c>
      <c r="BW404" s="339">
        <f t="shared" si="156"/>
        <v>0</v>
      </c>
      <c r="BX404" s="768">
        <f>IFERROR(VLOOKUP(G404,无加班费!A:B,2,0),0)</f>
        <v>0</v>
      </c>
    </row>
    <row r="405" spans="1:76" hidden="1">
      <c r="A405" s="516" t="s">
        <v>2891</v>
      </c>
      <c r="B405" s="285">
        <f t="shared" si="143"/>
        <v>0</v>
      </c>
      <c r="C405" s="286" t="str">
        <f>VLOOKUP(E405,员工信息4!C:D,2,0)</f>
        <v>宋志明</v>
      </c>
      <c r="D405" s="102" t="str">
        <f t="shared" si="140"/>
        <v>一致</v>
      </c>
      <c r="E405" s="288" t="str">
        <f>INDEX(员工信息4!C:C,MATCH('12部门提供工资附表主表'!I405,员工信息4!F:F,0))</f>
        <v>6005</v>
      </c>
      <c r="F405" s="289" t="str">
        <f>IFERROR(VLOOKUP('12部门提供工资附表主表'!E405,员工信息4!C:G,5,0),"")</f>
        <v>科研部</v>
      </c>
      <c r="G405" s="152" t="s">
        <v>180</v>
      </c>
      <c r="H405" s="288" t="s">
        <v>181</v>
      </c>
      <c r="I405" s="500" t="str">
        <f t="shared" si="149"/>
        <v>宋志明149</v>
      </c>
      <c r="J405" s="349" t="s">
        <v>4719</v>
      </c>
      <c r="K405" s="301"/>
      <c r="L405" s="301"/>
      <c r="M405" s="302">
        <v>40.25</v>
      </c>
      <c r="N405" s="302"/>
      <c r="O405" s="302"/>
      <c r="P405" s="302">
        <v>184.91</v>
      </c>
      <c r="Q405" s="303">
        <f t="shared" si="138"/>
        <v>7442.6274999999996</v>
      </c>
      <c r="R405" s="302"/>
      <c r="S405" s="316">
        <f t="shared" si="137"/>
        <v>7442.6274999999996</v>
      </c>
      <c r="T405" s="301"/>
      <c r="U405" s="313">
        <f t="shared" si="144"/>
        <v>0</v>
      </c>
      <c r="V405" s="313"/>
      <c r="W405" s="301"/>
      <c r="X405" s="301"/>
      <c r="Y405" s="314">
        <f t="shared" si="142"/>
        <v>7442.6274999999996</v>
      </c>
      <c r="Z405" s="314"/>
      <c r="AA405" s="301"/>
      <c r="AB405" s="301"/>
      <c r="AC405" s="325">
        <f t="shared" si="145"/>
        <v>0</v>
      </c>
      <c r="AD405" s="302">
        <v>140</v>
      </c>
      <c r="AE405" s="302"/>
      <c r="AF405" s="302"/>
      <c r="AG405" s="302"/>
      <c r="AH405" s="302"/>
      <c r="AI405" s="302"/>
      <c r="AJ405" s="302">
        <v>98</v>
      </c>
      <c r="AK405" s="302">
        <v>309</v>
      </c>
      <c r="AL405" s="302"/>
      <c r="AM405" s="302">
        <v>200</v>
      </c>
      <c r="AN405" s="302"/>
      <c r="AO405" s="302"/>
      <c r="AP405" s="302"/>
      <c r="AQ405" s="302"/>
      <c r="AR405" s="302"/>
      <c r="AS405" s="299"/>
      <c r="AT405" s="299">
        <f t="shared" si="146"/>
        <v>0</v>
      </c>
      <c r="AU405" s="303">
        <f t="shared" si="147"/>
        <v>747</v>
      </c>
      <c r="AV405" s="329">
        <f t="shared" si="148"/>
        <v>8189.6274999999996</v>
      </c>
      <c r="AW405" s="297"/>
      <c r="AX405" s="297">
        <v>517.5</v>
      </c>
      <c r="AY405" s="301"/>
      <c r="AZ405" s="301"/>
      <c r="BA405" s="301"/>
      <c r="BB405" s="330">
        <f>VLOOKUP(E405,公积金!A:D,4,0)</f>
        <v>254</v>
      </c>
      <c r="BC405" s="297">
        <v>10</v>
      </c>
      <c r="BD405" s="301"/>
      <c r="BE405" s="300">
        <f t="shared" si="141"/>
        <v>7418.1274999999996</v>
      </c>
      <c r="BF405" s="297">
        <f>VLOOKUP(E405,[6]工资发放表!$D$1:$X$65536,21,0)</f>
        <v>72.540000000000006</v>
      </c>
      <c r="BG405" s="337">
        <f t="shared" si="139"/>
        <v>7335.5874999999996</v>
      </c>
      <c r="BH405" s="300">
        <f>IFERROR(VLOOKUP('12部门提供工资附表主表'!E405,工时对!A:E,5,0),0)</f>
        <v>40.25</v>
      </c>
      <c r="BI405" s="336">
        <f>VLOOKUP(E405,金蝶!D:AC,26,0)</f>
        <v>-2.500000000509317E-3</v>
      </c>
      <c r="BJ405" s="281">
        <f>VLOOKUP(E405,金蝶!D:S,16,0)</f>
        <v>8189.63</v>
      </c>
      <c r="BK405" s="281">
        <f t="shared" si="150"/>
        <v>-2.500000000509317E-3</v>
      </c>
      <c r="BL405" s="281">
        <f>VLOOKUP(E405,金蝶!D:Z,23,0)</f>
        <v>7335.59</v>
      </c>
      <c r="BM405" s="281">
        <f t="shared" si="151"/>
        <v>-2.500000000509317E-3</v>
      </c>
      <c r="BN405" s="281">
        <f>VLOOKUP(E405,金蝶!D:Z,17,0)</f>
        <v>0</v>
      </c>
      <c r="BO405" s="339">
        <f t="shared" si="152"/>
        <v>0</v>
      </c>
      <c r="BP405" s="281">
        <f>VLOOKUP(E405,金蝶!D:Z,18,0)</f>
        <v>517.5</v>
      </c>
      <c r="BQ405" s="531">
        <f t="shared" si="153"/>
        <v>0</v>
      </c>
      <c r="BR405" s="281">
        <f>VLOOKUP(E405,金蝶!D:Z,19,0)</f>
        <v>254</v>
      </c>
      <c r="BS405" s="340">
        <f t="shared" si="154"/>
        <v>0</v>
      </c>
      <c r="BT405" s="281">
        <f>VLOOKUP(E405,金蝶!D:Z,20,0)</f>
        <v>10</v>
      </c>
      <c r="BU405" s="281">
        <f t="shared" si="155"/>
        <v>0</v>
      </c>
      <c r="BV405" s="281">
        <f>VLOOKUP(E405,金蝶!D:Z,21,0)</f>
        <v>72.540000000000006</v>
      </c>
      <c r="BW405" s="339">
        <f t="shared" si="156"/>
        <v>0</v>
      </c>
      <c r="BX405" s="768">
        <f>IFERROR(VLOOKUP(G405,无加班费!A:B,2,0),0)</f>
        <v>0</v>
      </c>
    </row>
    <row r="406" spans="1:76" hidden="1">
      <c r="A406" s="516" t="s">
        <v>2627</v>
      </c>
      <c r="B406" s="285">
        <f t="shared" si="143"/>
        <v>0</v>
      </c>
      <c r="C406" s="286" t="str">
        <f>VLOOKUP(E406,员工信息4!C:D,2,0)</f>
        <v>王春艳</v>
      </c>
      <c r="D406" s="102" t="str">
        <f t="shared" si="140"/>
        <v>一致</v>
      </c>
      <c r="E406" s="288" t="str">
        <f>INDEX(员工信息4!C:C,MATCH('12部门提供工资附表主表'!I406,员工信息4!F:F,0))</f>
        <v>6006</v>
      </c>
      <c r="F406" s="289" t="str">
        <f>IFERROR(VLOOKUP('12部门提供工资附表主表'!E406,员工信息4!C:G,5,0),"")</f>
        <v>科研部</v>
      </c>
      <c r="G406" s="152" t="s">
        <v>185</v>
      </c>
      <c r="H406" s="288" t="s">
        <v>186</v>
      </c>
      <c r="I406" s="500" t="str">
        <f t="shared" si="149"/>
        <v>王春艳177</v>
      </c>
      <c r="J406" s="349" t="s">
        <v>4719</v>
      </c>
      <c r="K406" s="301"/>
      <c r="L406" s="301"/>
      <c r="M406" s="302">
        <v>40.5</v>
      </c>
      <c r="N406" s="302"/>
      <c r="O406" s="302"/>
      <c r="P406" s="302">
        <v>184.91</v>
      </c>
      <c r="Q406" s="303">
        <f t="shared" si="138"/>
        <v>7488.8549999999996</v>
      </c>
      <c r="R406" s="302"/>
      <c r="S406" s="316">
        <f t="shared" si="137"/>
        <v>7488.8549999999996</v>
      </c>
      <c r="T406" s="301"/>
      <c r="U406" s="313">
        <f t="shared" si="144"/>
        <v>0</v>
      </c>
      <c r="V406" s="313"/>
      <c r="W406" s="301"/>
      <c r="X406" s="301"/>
      <c r="Y406" s="314">
        <f t="shared" si="142"/>
        <v>7488.8549999999996</v>
      </c>
      <c r="Z406" s="314"/>
      <c r="AA406" s="301"/>
      <c r="AB406" s="301"/>
      <c r="AC406" s="325">
        <f t="shared" si="145"/>
        <v>0</v>
      </c>
      <c r="AD406" s="302">
        <v>160</v>
      </c>
      <c r="AE406" s="302"/>
      <c r="AF406" s="302"/>
      <c r="AG406" s="302"/>
      <c r="AH406" s="302"/>
      <c r="AI406" s="302"/>
      <c r="AJ406" s="302">
        <v>99</v>
      </c>
      <c r="AK406" s="302">
        <v>260</v>
      </c>
      <c r="AL406" s="302"/>
      <c r="AM406" s="302">
        <v>200</v>
      </c>
      <c r="AN406" s="302"/>
      <c r="AO406" s="302"/>
      <c r="AP406" s="302"/>
      <c r="AQ406" s="302"/>
      <c r="AR406" s="302"/>
      <c r="AS406" s="299"/>
      <c r="AT406" s="299">
        <f t="shared" si="146"/>
        <v>0</v>
      </c>
      <c r="AU406" s="303">
        <f t="shared" si="147"/>
        <v>719</v>
      </c>
      <c r="AV406" s="329">
        <f t="shared" si="148"/>
        <v>8207.8549999999996</v>
      </c>
      <c r="AW406" s="297"/>
      <c r="AX406" s="297">
        <v>517.5</v>
      </c>
      <c r="AY406" s="301"/>
      <c r="AZ406" s="301"/>
      <c r="BA406" s="301"/>
      <c r="BB406" s="330">
        <f>VLOOKUP(E406,公积金!A:D,4,0)</f>
        <v>254</v>
      </c>
      <c r="BC406" s="297">
        <v>10</v>
      </c>
      <c r="BD406" s="301"/>
      <c r="BE406" s="300">
        <f t="shared" si="141"/>
        <v>7436.3549999999996</v>
      </c>
      <c r="BF406" s="297">
        <f>VLOOKUP(E406,[6]工资发放表!$D$1:$X$65536,21,0)</f>
        <v>58.09</v>
      </c>
      <c r="BG406" s="337">
        <f t="shared" si="139"/>
        <v>7368.2649999999994</v>
      </c>
      <c r="BH406" s="300">
        <f>IFERROR(VLOOKUP('12部门提供工资附表主表'!E406,工时对!A:E,5,0),0)</f>
        <v>40.5</v>
      </c>
      <c r="BI406" s="336">
        <f>VLOOKUP(E406,金蝶!D:AC,26,0)</f>
        <v>-5.0000000010186341E-3</v>
      </c>
      <c r="BJ406" s="281">
        <f>VLOOKUP(E406,金蝶!D:S,16,0)</f>
        <v>8207.86</v>
      </c>
      <c r="BK406" s="281">
        <f t="shared" si="150"/>
        <v>-5.0000000010186341E-3</v>
      </c>
      <c r="BL406" s="281">
        <f>VLOOKUP(E406,金蝶!D:Z,23,0)</f>
        <v>7368.27</v>
      </c>
      <c r="BM406" s="281">
        <f t="shared" si="151"/>
        <v>-5.0000000010186341E-3</v>
      </c>
      <c r="BN406" s="281">
        <f>VLOOKUP(E406,金蝶!D:Z,17,0)</f>
        <v>0</v>
      </c>
      <c r="BO406" s="339">
        <f t="shared" si="152"/>
        <v>0</v>
      </c>
      <c r="BP406" s="281">
        <f>VLOOKUP(E406,金蝶!D:Z,18,0)</f>
        <v>517.5</v>
      </c>
      <c r="BQ406" s="531">
        <f t="shared" si="153"/>
        <v>0</v>
      </c>
      <c r="BR406" s="281">
        <f>VLOOKUP(E406,金蝶!D:Z,19,0)</f>
        <v>254</v>
      </c>
      <c r="BS406" s="340">
        <f t="shared" si="154"/>
        <v>0</v>
      </c>
      <c r="BT406" s="281">
        <f>VLOOKUP(E406,金蝶!D:Z,20,0)</f>
        <v>10</v>
      </c>
      <c r="BU406" s="281">
        <f t="shared" si="155"/>
        <v>0</v>
      </c>
      <c r="BV406" s="281">
        <f>VLOOKUP(E406,金蝶!D:Z,21,0)</f>
        <v>58.09</v>
      </c>
      <c r="BW406" s="339">
        <f t="shared" si="156"/>
        <v>0</v>
      </c>
      <c r="BX406" s="768">
        <f>IFERROR(VLOOKUP(G406,无加班费!A:B,2,0),0)</f>
        <v>0</v>
      </c>
    </row>
    <row r="407" spans="1:76">
      <c r="A407" s="516" t="s">
        <v>312</v>
      </c>
      <c r="B407" s="285">
        <f t="shared" si="143"/>
        <v>0</v>
      </c>
      <c r="C407" s="286" t="str">
        <f>VLOOKUP(E407,员工信息4!C:D,2,0)</f>
        <v>唐立</v>
      </c>
      <c r="D407" s="102" t="str">
        <f t="shared" si="140"/>
        <v>一致</v>
      </c>
      <c r="E407" s="288" t="str">
        <f>INDEX(员工信息4!C:C,MATCH('12部门提供工资附表主表'!I407,员工信息4!F:F,0))</f>
        <v>6007</v>
      </c>
      <c r="F407" s="289" t="str">
        <f>IFERROR(VLOOKUP('12部门提供工资附表主表'!E407,员工信息4!C:G,5,0),"")</f>
        <v>科研部</v>
      </c>
      <c r="G407" s="152" t="s">
        <v>190</v>
      </c>
      <c r="H407" s="288" t="s">
        <v>191</v>
      </c>
      <c r="I407" s="500" t="str">
        <f t="shared" si="149"/>
        <v>唐立206</v>
      </c>
      <c r="J407" s="349" t="s">
        <v>4719</v>
      </c>
      <c r="K407" s="301"/>
      <c r="L407" s="301"/>
      <c r="M407" s="302">
        <v>41.31</v>
      </c>
      <c r="N407" s="302"/>
      <c r="O407" s="302"/>
      <c r="P407" s="302">
        <v>184.91</v>
      </c>
      <c r="Q407" s="303">
        <f t="shared" si="138"/>
        <v>7638.6321000000007</v>
      </c>
      <c r="R407" s="302"/>
      <c r="S407" s="316">
        <f t="shared" si="137"/>
        <v>7638.6321000000007</v>
      </c>
      <c r="T407" s="301"/>
      <c r="U407" s="313">
        <f t="shared" si="144"/>
        <v>0</v>
      </c>
      <c r="V407" s="313"/>
      <c r="W407" s="301"/>
      <c r="X407" s="301"/>
      <c r="Y407" s="314">
        <f t="shared" si="142"/>
        <v>7638.6321000000007</v>
      </c>
      <c r="Z407" s="314"/>
      <c r="AA407" s="301"/>
      <c r="AB407" s="301"/>
      <c r="AC407" s="325">
        <f t="shared" si="145"/>
        <v>0</v>
      </c>
      <c r="AD407" s="302">
        <v>180</v>
      </c>
      <c r="AE407" s="302"/>
      <c r="AF407" s="302"/>
      <c r="AG407" s="302"/>
      <c r="AH407" s="302"/>
      <c r="AI407" s="302"/>
      <c r="AJ407" s="302">
        <v>88</v>
      </c>
      <c r="AK407" s="302">
        <v>99</v>
      </c>
      <c r="AL407" s="302"/>
      <c r="AM407" s="302">
        <v>200</v>
      </c>
      <c r="AN407" s="302"/>
      <c r="AO407" s="302"/>
      <c r="AP407" s="302"/>
      <c r="AQ407" s="302"/>
      <c r="AR407" s="302">
        <v>30</v>
      </c>
      <c r="AS407" s="299"/>
      <c r="AT407" s="299">
        <f t="shared" si="146"/>
        <v>30</v>
      </c>
      <c r="AU407" s="303">
        <f t="shared" si="147"/>
        <v>567</v>
      </c>
      <c r="AV407" s="329">
        <f t="shared" si="148"/>
        <v>8175.6321000000007</v>
      </c>
      <c r="AW407" s="297"/>
      <c r="AX407" s="297">
        <v>517.5</v>
      </c>
      <c r="AY407" s="301"/>
      <c r="AZ407" s="301"/>
      <c r="BA407" s="301"/>
      <c r="BB407" s="330">
        <f>VLOOKUP(E407,公积金!A:D,4,0)</f>
        <v>254</v>
      </c>
      <c r="BC407" s="297">
        <v>10</v>
      </c>
      <c r="BD407" s="301"/>
      <c r="BE407" s="300">
        <f t="shared" si="141"/>
        <v>7404.1321000000007</v>
      </c>
      <c r="BF407" s="297">
        <f>VLOOKUP(E407,[6]工资发放表!$D$1:$X$65536,21,0)</f>
        <v>57.12</v>
      </c>
      <c r="BG407" s="337">
        <f t="shared" si="139"/>
        <v>7337.0121000000008</v>
      </c>
      <c r="BH407" s="300">
        <f>IFERROR(VLOOKUP('12部门提供工资附表主表'!E407,工时对!A:E,5,0),0)</f>
        <v>41.31</v>
      </c>
      <c r="BI407" s="336">
        <f>VLOOKUP(E407,金蝶!D:AC,26,0)</f>
        <v>2.1000000006097252E-3</v>
      </c>
      <c r="BJ407" s="281">
        <f>VLOOKUP(E407,金蝶!D:S,16,0)</f>
        <v>8175.63</v>
      </c>
      <c r="BK407" s="281">
        <f t="shared" si="150"/>
        <v>2.1000000006097252E-3</v>
      </c>
      <c r="BL407" s="281">
        <f>VLOOKUP(E407,金蝶!D:Z,23,0)</f>
        <v>7337.01</v>
      </c>
      <c r="BM407" s="281">
        <f t="shared" si="151"/>
        <v>2.1000000006097252E-3</v>
      </c>
      <c r="BN407" s="281">
        <f>VLOOKUP(E407,金蝶!D:Z,17,0)</f>
        <v>0</v>
      </c>
      <c r="BO407" s="339">
        <f t="shared" si="152"/>
        <v>0</v>
      </c>
      <c r="BP407" s="281">
        <f>VLOOKUP(E407,金蝶!D:Z,18,0)</f>
        <v>517.5</v>
      </c>
      <c r="BQ407" s="531">
        <f t="shared" si="153"/>
        <v>0</v>
      </c>
      <c r="BR407" s="281">
        <f>VLOOKUP(E407,金蝶!D:Z,19,0)</f>
        <v>254</v>
      </c>
      <c r="BS407" s="340">
        <f t="shared" si="154"/>
        <v>0</v>
      </c>
      <c r="BT407" s="281">
        <f>VLOOKUP(E407,金蝶!D:Z,20,0)</f>
        <v>10</v>
      </c>
      <c r="BU407" s="281">
        <f t="shared" si="155"/>
        <v>0</v>
      </c>
      <c r="BV407" s="281">
        <f>VLOOKUP(E407,金蝶!D:Z,21,0)</f>
        <v>57.12</v>
      </c>
      <c r="BW407" s="339">
        <f t="shared" si="156"/>
        <v>0</v>
      </c>
      <c r="BX407" s="768">
        <f>IFERROR(VLOOKUP(G407,无加班费!A:B,2,0),0)</f>
        <v>0</v>
      </c>
    </row>
    <row r="408" spans="1:76" hidden="1">
      <c r="A408" s="516" t="s">
        <v>1145</v>
      </c>
      <c r="B408" s="285">
        <f t="shared" si="143"/>
        <v>0</v>
      </c>
      <c r="C408" s="286" t="str">
        <f>VLOOKUP(E408,员工信息4!C:D,2,0)</f>
        <v>李孟标</v>
      </c>
      <c r="D408" s="102" t="str">
        <f t="shared" si="140"/>
        <v>一致</v>
      </c>
      <c r="E408" s="288" t="str">
        <f>INDEX(员工信息4!C:C,MATCH('12部门提供工资附表主表'!I408,员工信息4!F:F,0))</f>
        <v>8708</v>
      </c>
      <c r="F408" s="289" t="str">
        <f>IFERROR(VLOOKUP('12部门提供工资附表主表'!E408,员工信息4!C:G,5,0),"")</f>
        <v>电缆车间</v>
      </c>
      <c r="G408" s="152" t="s">
        <v>2556</v>
      </c>
      <c r="H408" s="288" t="s">
        <v>2557</v>
      </c>
      <c r="I408" s="500" t="str">
        <f t="shared" si="149"/>
        <v>李孟标427</v>
      </c>
      <c r="J408" s="349" t="s">
        <v>4719</v>
      </c>
      <c r="K408" s="301"/>
      <c r="L408" s="301"/>
      <c r="M408" s="302">
        <v>40.5</v>
      </c>
      <c r="N408" s="302"/>
      <c r="O408" s="302"/>
      <c r="P408" s="302">
        <v>184.91</v>
      </c>
      <c r="Q408" s="303">
        <f t="shared" si="138"/>
        <v>7488.8549999999996</v>
      </c>
      <c r="R408" s="302"/>
      <c r="S408" s="316">
        <f t="shared" si="137"/>
        <v>7488.8549999999996</v>
      </c>
      <c r="T408" s="301"/>
      <c r="U408" s="313">
        <f t="shared" si="144"/>
        <v>0</v>
      </c>
      <c r="V408" s="313"/>
      <c r="W408" s="301"/>
      <c r="X408" s="301"/>
      <c r="Y408" s="314">
        <f t="shared" si="142"/>
        <v>7488.8549999999996</v>
      </c>
      <c r="Z408" s="314"/>
      <c r="AA408" s="301"/>
      <c r="AB408" s="301"/>
      <c r="AC408" s="325">
        <f t="shared" si="145"/>
        <v>0</v>
      </c>
      <c r="AD408" s="302">
        <v>0</v>
      </c>
      <c r="AE408" s="302"/>
      <c r="AF408" s="302"/>
      <c r="AG408" s="302"/>
      <c r="AH408" s="302"/>
      <c r="AI408" s="302"/>
      <c r="AJ408" s="302">
        <v>98</v>
      </c>
      <c r="AK408" s="302">
        <v>376</v>
      </c>
      <c r="AL408" s="302"/>
      <c r="AM408" s="302">
        <v>200</v>
      </c>
      <c r="AN408" s="302"/>
      <c r="AO408" s="302"/>
      <c r="AP408" s="302"/>
      <c r="AQ408" s="302"/>
      <c r="AR408" s="302"/>
      <c r="AS408" s="299"/>
      <c r="AT408" s="299">
        <f t="shared" si="146"/>
        <v>0</v>
      </c>
      <c r="AU408" s="303">
        <f t="shared" si="147"/>
        <v>674</v>
      </c>
      <c r="AV408" s="329">
        <f t="shared" si="148"/>
        <v>8162.8549999999996</v>
      </c>
      <c r="AW408" s="297"/>
      <c r="AX408" s="297">
        <v>517.5</v>
      </c>
      <c r="AY408" s="301"/>
      <c r="AZ408" s="301"/>
      <c r="BA408" s="301"/>
      <c r="BB408" s="330"/>
      <c r="BC408" s="297"/>
      <c r="BD408" s="301"/>
      <c r="BE408" s="300">
        <f t="shared" si="141"/>
        <v>7645.3549999999996</v>
      </c>
      <c r="BF408" s="297">
        <f>VLOOKUP(E408,[6]工资发放表!$D$1:$X$65536,21,0)</f>
        <v>0</v>
      </c>
      <c r="BG408" s="337">
        <f t="shared" si="139"/>
        <v>7645.3549999999996</v>
      </c>
      <c r="BH408" s="300">
        <f>IFERROR(VLOOKUP('12部门提供工资附表主表'!E408,工时对!A:E,5,0),0)</f>
        <v>40.5</v>
      </c>
      <c r="BI408" s="336">
        <f>VLOOKUP(E408,金蝶!D:AC,26,0)</f>
        <v>-5.0000000001091394E-3</v>
      </c>
      <c r="BJ408" s="281">
        <f>VLOOKUP(E408,金蝶!D:S,16,0)</f>
        <v>8162.86</v>
      </c>
      <c r="BK408" s="281">
        <f t="shared" si="150"/>
        <v>-5.0000000001091394E-3</v>
      </c>
      <c r="BL408" s="281">
        <f>VLOOKUP(E408,金蝶!D:Z,23,0)</f>
        <v>7645.36</v>
      </c>
      <c r="BM408" s="281">
        <f t="shared" si="151"/>
        <v>-5.0000000001091394E-3</v>
      </c>
      <c r="BN408" s="281">
        <f>VLOOKUP(E408,金蝶!D:Z,17,0)</f>
        <v>0</v>
      </c>
      <c r="BO408" s="339">
        <f t="shared" si="152"/>
        <v>0</v>
      </c>
      <c r="BP408" s="281">
        <f>VLOOKUP(E408,金蝶!D:Z,18,0)</f>
        <v>517.5</v>
      </c>
      <c r="BQ408" s="531">
        <f t="shared" si="153"/>
        <v>0</v>
      </c>
      <c r="BR408" s="281">
        <f>VLOOKUP(E408,金蝶!D:Z,19,0)</f>
        <v>0</v>
      </c>
      <c r="BS408" s="340">
        <f t="shared" si="154"/>
        <v>0</v>
      </c>
      <c r="BT408" s="281">
        <f>VLOOKUP(E408,金蝶!D:Z,20,0)</f>
        <v>0</v>
      </c>
      <c r="BU408" s="281">
        <f t="shared" si="155"/>
        <v>0</v>
      </c>
      <c r="BV408" s="281">
        <f>VLOOKUP(E408,金蝶!D:Z,21,0)</f>
        <v>0</v>
      </c>
      <c r="BW408" s="339">
        <f t="shared" si="156"/>
        <v>0</v>
      </c>
      <c r="BX408" s="768">
        <f>IFERROR(VLOOKUP(G408,无加班费!A:B,2,0),0)</f>
        <v>0</v>
      </c>
    </row>
    <row r="409" spans="1:76" hidden="1">
      <c r="A409" s="516" t="s">
        <v>2380</v>
      </c>
      <c r="B409" s="285">
        <f t="shared" si="143"/>
        <v>0</v>
      </c>
      <c r="C409" s="286" t="str">
        <f>VLOOKUP(E409,员工信息4!C:D,2,0)</f>
        <v>张福伦</v>
      </c>
      <c r="D409" s="102" t="str">
        <f t="shared" si="140"/>
        <v>一致</v>
      </c>
      <c r="E409" s="288" t="str">
        <f>INDEX(员工信息4!C:C,MATCH('12部门提供工资附表主表'!I409,员工信息4!F:F,0))</f>
        <v>6010</v>
      </c>
      <c r="F409" s="289" t="str">
        <f>IFERROR(VLOOKUP('12部门提供工资附表主表'!E409,员工信息4!C:G,5,0),"")</f>
        <v>电缆车间</v>
      </c>
      <c r="G409" s="152" t="s">
        <v>155</v>
      </c>
      <c r="H409" s="288" t="s">
        <v>156</v>
      </c>
      <c r="I409" s="500" t="str">
        <f t="shared" si="149"/>
        <v>张福伦490</v>
      </c>
      <c r="J409" s="349" t="s">
        <v>4719</v>
      </c>
      <c r="K409" s="301"/>
      <c r="L409" s="301"/>
      <c r="M409" s="302">
        <v>29</v>
      </c>
      <c r="N409" s="302"/>
      <c r="O409" s="302"/>
      <c r="P409" s="302">
        <v>184.91</v>
      </c>
      <c r="Q409" s="303">
        <f t="shared" si="138"/>
        <v>5362.39</v>
      </c>
      <c r="R409" s="302"/>
      <c r="S409" s="316">
        <f t="shared" si="137"/>
        <v>5362.39</v>
      </c>
      <c r="T409" s="301"/>
      <c r="U409" s="313">
        <f t="shared" si="144"/>
        <v>0</v>
      </c>
      <c r="V409" s="313"/>
      <c r="W409" s="301"/>
      <c r="X409" s="301"/>
      <c r="Y409" s="314">
        <f t="shared" si="142"/>
        <v>5362.39</v>
      </c>
      <c r="Z409" s="314"/>
      <c r="AA409" s="301"/>
      <c r="AB409" s="301"/>
      <c r="AC409" s="325">
        <f t="shared" si="145"/>
        <v>0</v>
      </c>
      <c r="AD409" s="302">
        <v>160</v>
      </c>
      <c r="AE409" s="302"/>
      <c r="AF409" s="302"/>
      <c r="AG409" s="302"/>
      <c r="AH409" s="302"/>
      <c r="AI409" s="302"/>
      <c r="AJ409" s="302">
        <v>71</v>
      </c>
      <c r="AK409" s="302">
        <v>165</v>
      </c>
      <c r="AL409" s="302"/>
      <c r="AM409" s="302">
        <v>0</v>
      </c>
      <c r="AN409" s="302"/>
      <c r="AO409" s="302"/>
      <c r="AP409" s="302"/>
      <c r="AQ409" s="302"/>
      <c r="AR409" s="302"/>
      <c r="AS409" s="299"/>
      <c r="AT409" s="299">
        <f t="shared" si="146"/>
        <v>0</v>
      </c>
      <c r="AU409" s="303">
        <f t="shared" si="147"/>
        <v>396</v>
      </c>
      <c r="AV409" s="329">
        <f t="shared" si="148"/>
        <v>5758.39</v>
      </c>
      <c r="AW409" s="297"/>
      <c r="AX409" s="297">
        <v>517.5</v>
      </c>
      <c r="AY409" s="301"/>
      <c r="AZ409" s="301"/>
      <c r="BA409" s="301"/>
      <c r="BB409" s="330"/>
      <c r="BC409" s="297">
        <v>10</v>
      </c>
      <c r="BD409" s="301"/>
      <c r="BE409" s="300">
        <f t="shared" si="141"/>
        <v>5240.8900000000003</v>
      </c>
      <c r="BF409" s="297">
        <f>VLOOKUP(E409,[6]工资发放表!$D$1:$X$65536,21,0)</f>
        <v>7.23</v>
      </c>
      <c r="BG409" s="337">
        <f t="shared" si="139"/>
        <v>5223.6600000000008</v>
      </c>
      <c r="BH409" s="300">
        <f>IFERROR(VLOOKUP('12部门提供工资附表主表'!E409,工时对!A:E,5,0),0)</f>
        <v>29</v>
      </c>
      <c r="BI409" s="336">
        <f>VLOOKUP(E409,金蝶!D:AC,26,0)</f>
        <v>0</v>
      </c>
      <c r="BJ409" s="281">
        <f>VLOOKUP(E409,金蝶!D:S,16,0)</f>
        <v>5758.39</v>
      </c>
      <c r="BK409" s="281">
        <f t="shared" si="150"/>
        <v>0</v>
      </c>
      <c r="BL409" s="281">
        <f>VLOOKUP(E409,金蝶!D:Z,23,0)</f>
        <v>5223.66</v>
      </c>
      <c r="BM409" s="281">
        <f t="shared" si="151"/>
        <v>0</v>
      </c>
      <c r="BN409" s="281">
        <f>VLOOKUP(E409,金蝶!D:Z,17,0)</f>
        <v>0</v>
      </c>
      <c r="BO409" s="339">
        <f t="shared" si="152"/>
        <v>0</v>
      </c>
      <c r="BP409" s="281">
        <f>VLOOKUP(E409,金蝶!D:Z,18,0)</f>
        <v>517.5</v>
      </c>
      <c r="BQ409" s="531">
        <f t="shared" si="153"/>
        <v>0</v>
      </c>
      <c r="BR409" s="281">
        <f>VLOOKUP(E409,金蝶!D:Z,19,0)</f>
        <v>0</v>
      </c>
      <c r="BS409" s="340">
        <f t="shared" si="154"/>
        <v>0</v>
      </c>
      <c r="BT409" s="281">
        <f>VLOOKUP(E409,金蝶!D:Z,20,0)</f>
        <v>10</v>
      </c>
      <c r="BU409" s="281">
        <f t="shared" si="155"/>
        <v>0</v>
      </c>
      <c r="BV409" s="281">
        <f>VLOOKUP(E409,金蝶!D:Z,21,0)</f>
        <v>7.23</v>
      </c>
      <c r="BW409" s="339">
        <f t="shared" si="156"/>
        <v>0</v>
      </c>
      <c r="BX409" s="768">
        <f>IFERROR(VLOOKUP(G409,无加班费!A:B,2,0),0)</f>
        <v>0</v>
      </c>
    </row>
    <row r="410" spans="1:76" hidden="1">
      <c r="A410" s="516" t="s">
        <v>1098</v>
      </c>
      <c r="B410" s="285">
        <f t="shared" si="143"/>
        <v>0</v>
      </c>
      <c r="C410" s="286" t="str">
        <f>VLOOKUP(E410,员工信息4!C:D,2,0)</f>
        <v>周明明</v>
      </c>
      <c r="D410" s="102" t="str">
        <f t="shared" si="140"/>
        <v>一致</v>
      </c>
      <c r="E410" s="288" t="str">
        <f>INDEX(员工信息4!C:C,MATCH('12部门提供工资附表主表'!I410,员工信息4!F:F,0))</f>
        <v>6011</v>
      </c>
      <c r="F410" s="289" t="str">
        <f>IFERROR(VLOOKUP('12部门提供工资附表主表'!E410,员工信息4!C:G,5,0),"")</f>
        <v>电缆车间</v>
      </c>
      <c r="G410" s="152" t="s">
        <v>160</v>
      </c>
      <c r="H410" s="288" t="s">
        <v>161</v>
      </c>
      <c r="I410" s="500" t="str">
        <f t="shared" si="149"/>
        <v>周明明607</v>
      </c>
      <c r="J410" s="349" t="s">
        <v>4719</v>
      </c>
      <c r="K410" s="301"/>
      <c r="L410" s="301"/>
      <c r="M410" s="302">
        <v>37.130000000000003</v>
      </c>
      <c r="N410" s="302"/>
      <c r="O410" s="302"/>
      <c r="P410" s="302">
        <v>184.91</v>
      </c>
      <c r="Q410" s="303">
        <f t="shared" si="138"/>
        <v>6865.7083000000002</v>
      </c>
      <c r="R410" s="302"/>
      <c r="S410" s="316">
        <f t="shared" si="137"/>
        <v>6865.7083000000002</v>
      </c>
      <c r="T410" s="301"/>
      <c r="U410" s="313">
        <f t="shared" si="144"/>
        <v>0</v>
      </c>
      <c r="V410" s="313"/>
      <c r="W410" s="301"/>
      <c r="X410" s="301"/>
      <c r="Y410" s="314">
        <f t="shared" si="142"/>
        <v>6865.7083000000002</v>
      </c>
      <c r="Z410" s="314"/>
      <c r="AA410" s="301"/>
      <c r="AB410" s="301"/>
      <c r="AC410" s="325">
        <f t="shared" si="145"/>
        <v>0</v>
      </c>
      <c r="AD410" s="302">
        <v>60</v>
      </c>
      <c r="AE410" s="302"/>
      <c r="AF410" s="302"/>
      <c r="AG410" s="302"/>
      <c r="AH410" s="302"/>
      <c r="AI410" s="302"/>
      <c r="AJ410" s="302">
        <v>84</v>
      </c>
      <c r="AK410" s="302">
        <v>309</v>
      </c>
      <c r="AL410" s="302"/>
      <c r="AM410" s="302">
        <v>200</v>
      </c>
      <c r="AN410" s="302"/>
      <c r="AO410" s="302"/>
      <c r="AP410" s="302"/>
      <c r="AQ410" s="302"/>
      <c r="AR410" s="302"/>
      <c r="AS410" s="299"/>
      <c r="AT410" s="299">
        <f t="shared" si="146"/>
        <v>0</v>
      </c>
      <c r="AU410" s="303">
        <f t="shared" si="147"/>
        <v>653</v>
      </c>
      <c r="AV410" s="329">
        <f t="shared" si="148"/>
        <v>7518.7083000000002</v>
      </c>
      <c r="AW410" s="297"/>
      <c r="AX410" s="297">
        <v>517.5</v>
      </c>
      <c r="AY410" s="301"/>
      <c r="AZ410" s="301"/>
      <c r="BA410" s="301"/>
      <c r="BB410" s="330"/>
      <c r="BC410" s="297"/>
      <c r="BD410" s="301"/>
      <c r="BE410" s="300">
        <f t="shared" si="141"/>
        <v>7001.2083000000002</v>
      </c>
      <c r="BF410" s="297">
        <f>VLOOKUP(E410,[6]工资发放表!$D$1:$X$65536,21,0)</f>
        <v>21.3</v>
      </c>
      <c r="BG410" s="337">
        <f t="shared" si="139"/>
        <v>6979.9083000000001</v>
      </c>
      <c r="BH410" s="300">
        <f>IFERROR(VLOOKUP('12部门提供工资附表主表'!E410,工时对!A:E,5,0),0)</f>
        <v>37.130000000000003</v>
      </c>
      <c r="BI410" s="336">
        <f>VLOOKUP(E410,金蝶!D:AC,26,0)</f>
        <v>-1.6999999998006388E-3</v>
      </c>
      <c r="BJ410" s="281">
        <f>VLOOKUP(E410,金蝶!D:S,16,0)</f>
        <v>7518.71</v>
      </c>
      <c r="BK410" s="281">
        <f t="shared" si="150"/>
        <v>-1.6999999998006388E-3</v>
      </c>
      <c r="BL410" s="281">
        <f>VLOOKUP(E410,金蝶!D:Z,23,0)</f>
        <v>6979.91</v>
      </c>
      <c r="BM410" s="281">
        <f t="shared" si="151"/>
        <v>-1.6999999998006388E-3</v>
      </c>
      <c r="BN410" s="281">
        <f>VLOOKUP(E410,金蝶!D:Z,17,0)</f>
        <v>0</v>
      </c>
      <c r="BO410" s="339">
        <f t="shared" si="152"/>
        <v>0</v>
      </c>
      <c r="BP410" s="281">
        <f>VLOOKUP(E410,金蝶!D:Z,18,0)</f>
        <v>517.5</v>
      </c>
      <c r="BQ410" s="531">
        <f t="shared" si="153"/>
        <v>0</v>
      </c>
      <c r="BR410" s="281">
        <f>VLOOKUP(E410,金蝶!D:Z,19,0)</f>
        <v>0</v>
      </c>
      <c r="BS410" s="340">
        <f t="shared" si="154"/>
        <v>0</v>
      </c>
      <c r="BT410" s="281">
        <f>VLOOKUP(E410,金蝶!D:Z,20,0)</f>
        <v>0</v>
      </c>
      <c r="BU410" s="281">
        <f t="shared" si="155"/>
        <v>0</v>
      </c>
      <c r="BV410" s="281">
        <f>VLOOKUP(E410,金蝶!D:Z,21,0)</f>
        <v>21.3</v>
      </c>
      <c r="BW410" s="339">
        <f t="shared" si="156"/>
        <v>0</v>
      </c>
      <c r="BX410" s="768">
        <f>IFERROR(VLOOKUP(G410,无加班费!A:B,2,0),0)</f>
        <v>0</v>
      </c>
    </row>
    <row r="411" spans="1:76" hidden="1">
      <c r="A411" s="516" t="s">
        <v>1626</v>
      </c>
      <c r="B411" s="285">
        <f t="shared" si="143"/>
        <v>0</v>
      </c>
      <c r="C411" s="286" t="str">
        <f>VLOOKUP(E411,员工信息4!C:D,2,0)</f>
        <v>熊建才</v>
      </c>
      <c r="D411" s="102" t="str">
        <f t="shared" si="140"/>
        <v>一致</v>
      </c>
      <c r="E411" s="288" t="str">
        <f>INDEX(员工信息4!C:C,MATCH('12部门提供工资附表主表'!I411,员工信息4!F:F,0))</f>
        <v>1003</v>
      </c>
      <c r="F411" s="289" t="str">
        <f>IFERROR(VLOOKUP('12部门提供工资附表主表'!E411,员工信息4!C:G,5,0),"")</f>
        <v>科研部</v>
      </c>
      <c r="G411" s="152" t="s">
        <v>139</v>
      </c>
      <c r="H411" s="288" t="s">
        <v>140</v>
      </c>
      <c r="I411" s="500" t="str">
        <f t="shared" si="149"/>
        <v>熊建才29</v>
      </c>
      <c r="J411" s="349" t="s">
        <v>4720</v>
      </c>
      <c r="K411" s="301"/>
      <c r="L411" s="301"/>
      <c r="M411" s="302">
        <v>39.49</v>
      </c>
      <c r="N411" s="302"/>
      <c r="O411" s="302"/>
      <c r="P411" s="302">
        <v>194.15549999999999</v>
      </c>
      <c r="Q411" s="303">
        <f t="shared" si="138"/>
        <v>7667.2006949999995</v>
      </c>
      <c r="R411" s="302"/>
      <c r="S411" s="316">
        <f t="shared" si="137"/>
        <v>7667.2006949999995</v>
      </c>
      <c r="T411" s="301"/>
      <c r="U411" s="313">
        <f t="shared" si="144"/>
        <v>0</v>
      </c>
      <c r="V411" s="313"/>
      <c r="W411" s="301"/>
      <c r="X411" s="301">
        <v>852</v>
      </c>
      <c r="Y411" s="314">
        <f t="shared" si="142"/>
        <v>8519.2006949999995</v>
      </c>
      <c r="Z411" s="314"/>
      <c r="AA411" s="301"/>
      <c r="AB411" s="301"/>
      <c r="AC411" s="325">
        <f t="shared" si="145"/>
        <v>0</v>
      </c>
      <c r="AD411" s="302">
        <v>200</v>
      </c>
      <c r="AE411" s="302"/>
      <c r="AF411" s="302"/>
      <c r="AG411" s="302"/>
      <c r="AH411" s="302"/>
      <c r="AI411" s="302"/>
      <c r="AJ411" s="302"/>
      <c r="AK411" s="302">
        <v>20</v>
      </c>
      <c r="AL411" s="302"/>
      <c r="AM411" s="302">
        <v>200</v>
      </c>
      <c r="AN411" s="302"/>
      <c r="AO411" s="302"/>
      <c r="AP411" s="302"/>
      <c r="AQ411" s="302">
        <v>1000</v>
      </c>
      <c r="AR411" s="302"/>
      <c r="AS411" s="299"/>
      <c r="AT411" s="299">
        <f t="shared" si="146"/>
        <v>1000</v>
      </c>
      <c r="AU411" s="303">
        <f t="shared" si="147"/>
        <v>420</v>
      </c>
      <c r="AV411" s="329">
        <f t="shared" si="148"/>
        <v>7939.2006949999995</v>
      </c>
      <c r="AW411" s="297"/>
      <c r="AX411" s="297">
        <v>517.5</v>
      </c>
      <c r="AY411" s="301"/>
      <c r="AZ411" s="301"/>
      <c r="BA411" s="301"/>
      <c r="BB411" s="330"/>
      <c r="BC411" s="297">
        <v>10</v>
      </c>
      <c r="BD411" s="301"/>
      <c r="BE411" s="300">
        <f t="shared" si="141"/>
        <v>7421.7006949999995</v>
      </c>
      <c r="BF411" s="297">
        <f>VLOOKUP(E411,[6]工资发放表!$D$1:$X$65536,21,0)</f>
        <v>72.650000000000006</v>
      </c>
      <c r="BG411" s="337">
        <f t="shared" si="139"/>
        <v>7339.0506949999999</v>
      </c>
      <c r="BH411" s="300">
        <f>IFERROR(VLOOKUP('12部门提供工资附表主表'!E411,工时对!A:E,5,0),0)</f>
        <v>39.49</v>
      </c>
      <c r="BI411" s="336">
        <f>VLOOKUP(E411,金蝶!D:AC,26,0)</f>
        <v>6.9499999972322257E-4</v>
      </c>
      <c r="BJ411" s="281">
        <f>VLOOKUP(E411,金蝶!D:S,16,0)</f>
        <v>7939.2</v>
      </c>
      <c r="BK411" s="281">
        <f t="shared" si="150"/>
        <v>6.9499999972322257E-4</v>
      </c>
      <c r="BL411" s="281">
        <f>VLOOKUP(E411,金蝶!D:Z,23,0)</f>
        <v>7339.05</v>
      </c>
      <c r="BM411" s="281">
        <f t="shared" si="151"/>
        <v>6.9499999972322257E-4</v>
      </c>
      <c r="BN411" s="281">
        <f>VLOOKUP(E411,金蝶!D:Z,17,0)</f>
        <v>0</v>
      </c>
      <c r="BO411" s="339">
        <f t="shared" si="152"/>
        <v>0</v>
      </c>
      <c r="BP411" s="281">
        <f>VLOOKUP(E411,金蝶!D:Z,18,0)</f>
        <v>517.5</v>
      </c>
      <c r="BQ411" s="531">
        <f t="shared" si="153"/>
        <v>0</v>
      </c>
      <c r="BR411" s="281">
        <f>VLOOKUP(E411,金蝶!D:Z,19,0)</f>
        <v>0</v>
      </c>
      <c r="BS411" s="340">
        <f t="shared" si="154"/>
        <v>0</v>
      </c>
      <c r="BT411" s="281">
        <f>VLOOKUP(E411,金蝶!D:Z,20,0)</f>
        <v>10</v>
      </c>
      <c r="BU411" s="281">
        <f t="shared" si="155"/>
        <v>0</v>
      </c>
      <c r="BV411" s="281">
        <f>VLOOKUP(E411,金蝶!D:Z,21,0)</f>
        <v>72.650000000000006</v>
      </c>
      <c r="BW411" s="339">
        <f t="shared" si="156"/>
        <v>0</v>
      </c>
      <c r="BX411" s="768">
        <f>IFERROR(VLOOKUP(G411,无加班费!A:B,2,0),0)</f>
        <v>0</v>
      </c>
    </row>
    <row r="412" spans="1:76" hidden="1">
      <c r="A412" s="516" t="s">
        <v>862</v>
      </c>
      <c r="B412" s="285">
        <f t="shared" si="143"/>
        <v>0</v>
      </c>
      <c r="C412" s="286" t="str">
        <f>VLOOKUP(E412,员工信息4!C:D,2,0)</f>
        <v>王晴</v>
      </c>
      <c r="D412" s="102" t="str">
        <f t="shared" si="140"/>
        <v>一致</v>
      </c>
      <c r="E412" s="288" t="str">
        <f>INDEX(员工信息4!C:C,MATCH('12部门提供工资附表主表'!I412,员工信息4!F:F,0))</f>
        <v>6001</v>
      </c>
      <c r="F412" s="289" t="str">
        <f>IFERROR(VLOOKUP('12部门提供工资附表主表'!E412,员工信息4!C:G,5,0),"")</f>
        <v>科研部</v>
      </c>
      <c r="G412" s="152" t="s">
        <v>170</v>
      </c>
      <c r="H412" s="288" t="s">
        <v>171</v>
      </c>
      <c r="I412" s="500" t="str">
        <f t="shared" si="149"/>
        <v>王晴31</v>
      </c>
      <c r="J412" s="349" t="s">
        <v>4720</v>
      </c>
      <c r="K412" s="301"/>
      <c r="L412" s="301"/>
      <c r="M412" s="302">
        <v>36.69</v>
      </c>
      <c r="N412" s="302"/>
      <c r="O412" s="302"/>
      <c r="P412" s="302">
        <v>194.15549999999999</v>
      </c>
      <c r="Q412" s="303">
        <f t="shared" si="138"/>
        <v>7123.5652949999994</v>
      </c>
      <c r="R412" s="302"/>
      <c r="S412" s="316">
        <f t="shared" ref="S412:S469" si="157">Q412+R412</f>
        <v>7123.5652949999994</v>
      </c>
      <c r="T412" s="301"/>
      <c r="U412" s="313">
        <f t="shared" si="144"/>
        <v>0</v>
      </c>
      <c r="V412" s="313"/>
      <c r="W412" s="301"/>
      <c r="X412" s="301">
        <v>940</v>
      </c>
      <c r="Y412" s="314">
        <f t="shared" si="142"/>
        <v>8063.5652949999994</v>
      </c>
      <c r="Z412" s="314"/>
      <c r="AA412" s="301"/>
      <c r="AB412" s="301"/>
      <c r="AC412" s="325">
        <f t="shared" si="145"/>
        <v>0</v>
      </c>
      <c r="AD412" s="302">
        <v>120</v>
      </c>
      <c r="AE412" s="302"/>
      <c r="AF412" s="302"/>
      <c r="AG412" s="302"/>
      <c r="AH412" s="302"/>
      <c r="AI412" s="302"/>
      <c r="AJ412" s="302"/>
      <c r="AK412" s="302"/>
      <c r="AL412" s="302"/>
      <c r="AM412" s="302">
        <v>200</v>
      </c>
      <c r="AN412" s="302"/>
      <c r="AO412" s="302"/>
      <c r="AP412" s="302"/>
      <c r="AQ412" s="302">
        <v>1000</v>
      </c>
      <c r="AR412" s="302"/>
      <c r="AS412" s="299"/>
      <c r="AT412" s="299">
        <f t="shared" si="146"/>
        <v>1000</v>
      </c>
      <c r="AU412" s="303">
        <f t="shared" si="147"/>
        <v>320</v>
      </c>
      <c r="AV412" s="329">
        <f t="shared" si="148"/>
        <v>7383.5652950000003</v>
      </c>
      <c r="AW412" s="297"/>
      <c r="AX412" s="297">
        <v>517.5</v>
      </c>
      <c r="AY412" s="301"/>
      <c r="AZ412" s="301"/>
      <c r="BA412" s="301"/>
      <c r="BB412" s="330"/>
      <c r="BC412" s="297"/>
      <c r="BD412" s="301"/>
      <c r="BE412" s="300">
        <f t="shared" si="141"/>
        <v>6866.0652950000003</v>
      </c>
      <c r="BF412" s="297">
        <f>VLOOKUP(E412,[6]工资发放表!$D$1:$X$65536,21,0)</f>
        <v>85.98</v>
      </c>
      <c r="BG412" s="337">
        <f t="shared" si="139"/>
        <v>6780.0852950000008</v>
      </c>
      <c r="BH412" s="300">
        <f>IFERROR(VLOOKUP('12部门提供工资附表主表'!E412,工时对!A:E,5,0),0)</f>
        <v>36.69</v>
      </c>
      <c r="BI412" s="336">
        <f>VLOOKUP(E412,金蝶!D:AC,26,0)</f>
        <v>-4.7049999993760139E-3</v>
      </c>
      <c r="BJ412" s="281">
        <f>VLOOKUP(E412,金蝶!D:S,16,0)</f>
        <v>7383.57</v>
      </c>
      <c r="BK412" s="281">
        <f t="shared" si="150"/>
        <v>-4.7049999993760139E-3</v>
      </c>
      <c r="BL412" s="281">
        <f>VLOOKUP(E412,金蝶!D:Z,23,0)</f>
        <v>6780.09</v>
      </c>
      <c r="BM412" s="281">
        <f t="shared" si="151"/>
        <v>-4.7049999993760139E-3</v>
      </c>
      <c r="BN412" s="281">
        <f>VLOOKUP(E412,金蝶!D:Z,17,0)</f>
        <v>0</v>
      </c>
      <c r="BO412" s="339">
        <f t="shared" si="152"/>
        <v>0</v>
      </c>
      <c r="BP412" s="281">
        <f>VLOOKUP(E412,金蝶!D:Z,18,0)</f>
        <v>517.5</v>
      </c>
      <c r="BQ412" s="531">
        <f t="shared" si="153"/>
        <v>0</v>
      </c>
      <c r="BR412" s="281">
        <f>VLOOKUP(E412,金蝶!D:Z,19,0)</f>
        <v>0</v>
      </c>
      <c r="BS412" s="340">
        <f t="shared" si="154"/>
        <v>0</v>
      </c>
      <c r="BT412" s="281">
        <f>VLOOKUP(E412,金蝶!D:Z,20,0)</f>
        <v>0</v>
      </c>
      <c r="BU412" s="281">
        <f t="shared" si="155"/>
        <v>0</v>
      </c>
      <c r="BV412" s="281">
        <f>VLOOKUP(E412,金蝶!D:Z,21,0)</f>
        <v>85.98</v>
      </c>
      <c r="BW412" s="339">
        <f t="shared" si="156"/>
        <v>0</v>
      </c>
      <c r="BX412" s="768">
        <f>IFERROR(VLOOKUP(G412,无加班费!A:B,2,0),0)</f>
        <v>0</v>
      </c>
    </row>
    <row r="413" spans="1:76" hidden="1">
      <c r="A413" s="516" t="s">
        <v>2186</v>
      </c>
      <c r="B413" s="285">
        <f t="shared" si="143"/>
        <v>0</v>
      </c>
      <c r="C413" s="286" t="str">
        <f>VLOOKUP(E413,员工信息4!C:D,2,0)</f>
        <v>徐建华</v>
      </c>
      <c r="D413" s="102" t="str">
        <f t="shared" si="140"/>
        <v>一致</v>
      </c>
      <c r="E413" s="288" t="str">
        <f>INDEX(员工信息4!C:C,MATCH('12部门提供工资附表主表'!I413,员工信息4!F:F,0))</f>
        <v>1005</v>
      </c>
      <c r="F413" s="289" t="str">
        <f>IFERROR(VLOOKUP('12部门提供工资附表主表'!E413,员工信息4!C:G,5,0),"")</f>
        <v>科研部</v>
      </c>
      <c r="G413" s="152" t="s">
        <v>144</v>
      </c>
      <c r="H413" s="288" t="s">
        <v>145</v>
      </c>
      <c r="I413" s="500" t="str">
        <f t="shared" si="149"/>
        <v>徐建华114</v>
      </c>
      <c r="J413" s="349" t="s">
        <v>4720</v>
      </c>
      <c r="K413" s="301"/>
      <c r="L413" s="301"/>
      <c r="M413" s="302">
        <v>37.43</v>
      </c>
      <c r="N413" s="302"/>
      <c r="O413" s="302"/>
      <c r="P413" s="302">
        <v>194.15549999999999</v>
      </c>
      <c r="Q413" s="303">
        <f t="shared" si="138"/>
        <v>7267.2403649999997</v>
      </c>
      <c r="R413" s="302"/>
      <c r="S413" s="316">
        <f t="shared" si="157"/>
        <v>7267.2403649999997</v>
      </c>
      <c r="T413" s="301"/>
      <c r="U413" s="313">
        <f t="shared" si="144"/>
        <v>0</v>
      </c>
      <c r="V413" s="313"/>
      <c r="W413" s="301"/>
      <c r="X413" s="301">
        <v>760</v>
      </c>
      <c r="Y413" s="314">
        <f t="shared" si="142"/>
        <v>8027.2403649999997</v>
      </c>
      <c r="Z413" s="314"/>
      <c r="AA413" s="301"/>
      <c r="AB413" s="301"/>
      <c r="AC413" s="325">
        <f t="shared" si="145"/>
        <v>0</v>
      </c>
      <c r="AD413" s="302">
        <v>200</v>
      </c>
      <c r="AE413" s="302"/>
      <c r="AF413" s="302"/>
      <c r="AG413" s="302"/>
      <c r="AH413" s="302"/>
      <c r="AI413" s="302"/>
      <c r="AJ413" s="302"/>
      <c r="AK413" s="302"/>
      <c r="AL413" s="302"/>
      <c r="AM413" s="302">
        <v>200</v>
      </c>
      <c r="AN413" s="302"/>
      <c r="AO413" s="302"/>
      <c r="AP413" s="302"/>
      <c r="AQ413" s="302">
        <v>1000</v>
      </c>
      <c r="AR413" s="302"/>
      <c r="AS413" s="299"/>
      <c r="AT413" s="299">
        <f t="shared" si="146"/>
        <v>1000</v>
      </c>
      <c r="AU413" s="303">
        <f t="shared" si="147"/>
        <v>400</v>
      </c>
      <c r="AV413" s="329">
        <f t="shared" si="148"/>
        <v>7427.2403649999997</v>
      </c>
      <c r="AW413" s="297"/>
      <c r="AX413" s="297">
        <v>517.5</v>
      </c>
      <c r="AY413" s="301"/>
      <c r="AZ413" s="301"/>
      <c r="BA413" s="301"/>
      <c r="BB413" s="330">
        <f>VLOOKUP(E413,公积金!A:D,4,0)</f>
        <v>254</v>
      </c>
      <c r="BC413" s="297">
        <v>10</v>
      </c>
      <c r="BD413" s="301"/>
      <c r="BE413" s="300">
        <f t="shared" si="141"/>
        <v>6655.7403649999997</v>
      </c>
      <c r="BF413" s="297">
        <f>VLOOKUP(E413,[6]工资发放表!$D$1:$X$65536,21,0)</f>
        <v>49.68</v>
      </c>
      <c r="BG413" s="337">
        <f t="shared" si="139"/>
        <v>6596.0603649999994</v>
      </c>
      <c r="BH413" s="300">
        <f>IFERROR(VLOOKUP('12部门提供工资附表主表'!E413,工时对!A:E,5,0),0)</f>
        <v>37.43</v>
      </c>
      <c r="BI413" s="336">
        <f>VLOOKUP(E413,金蝶!D:AC,26,0)</f>
        <v>3.6499999987427145E-4</v>
      </c>
      <c r="BJ413" s="281">
        <f>VLOOKUP(E413,金蝶!D:S,16,0)</f>
        <v>7427.24</v>
      </c>
      <c r="BK413" s="281">
        <f t="shared" si="150"/>
        <v>3.6499999987427145E-4</v>
      </c>
      <c r="BL413" s="281">
        <f>VLOOKUP(E413,金蝶!D:Z,23,0)</f>
        <v>6596.06</v>
      </c>
      <c r="BM413" s="281">
        <f t="shared" si="151"/>
        <v>3.6499999896477675E-4</v>
      </c>
      <c r="BN413" s="281">
        <f>VLOOKUP(E413,金蝶!D:Z,17,0)</f>
        <v>0</v>
      </c>
      <c r="BO413" s="339">
        <f t="shared" si="152"/>
        <v>0</v>
      </c>
      <c r="BP413" s="281">
        <f>VLOOKUP(E413,金蝶!D:Z,18,0)</f>
        <v>517.5</v>
      </c>
      <c r="BQ413" s="531">
        <f t="shared" si="153"/>
        <v>0</v>
      </c>
      <c r="BR413" s="281">
        <f>VLOOKUP(E413,金蝶!D:Z,19,0)</f>
        <v>254</v>
      </c>
      <c r="BS413" s="340">
        <f t="shared" si="154"/>
        <v>0</v>
      </c>
      <c r="BT413" s="281">
        <f>VLOOKUP(E413,金蝶!D:Z,20,0)</f>
        <v>10</v>
      </c>
      <c r="BU413" s="281">
        <f t="shared" si="155"/>
        <v>0</v>
      </c>
      <c r="BV413" s="281">
        <f>VLOOKUP(E413,金蝶!D:Z,21,0)</f>
        <v>49.68</v>
      </c>
      <c r="BW413" s="339">
        <f t="shared" si="156"/>
        <v>0</v>
      </c>
      <c r="BX413" s="768">
        <f>IFERROR(VLOOKUP(G413,无加班费!A:B,2,0),0)</f>
        <v>0</v>
      </c>
    </row>
    <row r="414" spans="1:76" hidden="1">
      <c r="A414" s="516" t="s">
        <v>3120</v>
      </c>
      <c r="B414" s="285">
        <f t="shared" si="143"/>
        <v>0</v>
      </c>
      <c r="C414" s="286" t="str">
        <f>VLOOKUP(E414,员工信息4!C:D,2,0)</f>
        <v>陈前显</v>
      </c>
      <c r="D414" s="102" t="str">
        <f t="shared" si="140"/>
        <v>一致</v>
      </c>
      <c r="E414" s="288" t="str">
        <f>INDEX(员工信息4!C:C,MATCH('12部门提供工资附表主表'!I414,员工信息4!F:F,0))</f>
        <v>1001</v>
      </c>
      <c r="F414" s="289" t="str">
        <f>IFERROR(VLOOKUP('12部门提供工资附表主表'!E414,员工信息4!C:G,5,0),"")</f>
        <v>电缆车间</v>
      </c>
      <c r="G414" s="152" t="s">
        <v>128</v>
      </c>
      <c r="H414" s="288" t="s">
        <v>129</v>
      </c>
      <c r="I414" s="500" t="str">
        <f t="shared" si="149"/>
        <v>陈前显320</v>
      </c>
      <c r="J414" s="349" t="s">
        <v>4720</v>
      </c>
      <c r="K414" s="301"/>
      <c r="L414" s="301"/>
      <c r="M414" s="302">
        <v>44.25</v>
      </c>
      <c r="N414" s="302"/>
      <c r="O414" s="302"/>
      <c r="P414" s="302">
        <v>203.40100000000001</v>
      </c>
      <c r="Q414" s="303">
        <f t="shared" si="138"/>
        <v>9000.4942499999997</v>
      </c>
      <c r="R414" s="302"/>
      <c r="S414" s="316">
        <f t="shared" si="157"/>
        <v>9000.4942499999997</v>
      </c>
      <c r="T414" s="301"/>
      <c r="U414" s="313">
        <f t="shared" si="144"/>
        <v>0</v>
      </c>
      <c r="V414" s="313"/>
      <c r="W414" s="301"/>
      <c r="X414" s="301">
        <v>816</v>
      </c>
      <c r="Y414" s="314">
        <f t="shared" si="142"/>
        <v>9816.4942499999997</v>
      </c>
      <c r="Z414" s="314"/>
      <c r="AA414" s="301"/>
      <c r="AB414" s="301"/>
      <c r="AC414" s="325">
        <f t="shared" si="145"/>
        <v>0</v>
      </c>
      <c r="AD414" s="302">
        <v>200</v>
      </c>
      <c r="AE414" s="302"/>
      <c r="AF414" s="302"/>
      <c r="AG414" s="302"/>
      <c r="AH414" s="302"/>
      <c r="AI414" s="302"/>
      <c r="AJ414" s="302"/>
      <c r="AK414" s="302">
        <v>60</v>
      </c>
      <c r="AL414" s="302"/>
      <c r="AM414" s="302">
        <v>200</v>
      </c>
      <c r="AN414" s="302"/>
      <c r="AO414" s="302"/>
      <c r="AP414" s="302"/>
      <c r="AQ414" s="302">
        <v>1000</v>
      </c>
      <c r="AR414" s="302"/>
      <c r="AS414" s="299"/>
      <c r="AT414" s="299">
        <f t="shared" si="146"/>
        <v>1000</v>
      </c>
      <c r="AU414" s="303">
        <f t="shared" si="147"/>
        <v>460</v>
      </c>
      <c r="AV414" s="329">
        <f t="shared" si="148"/>
        <v>9276.4942499999997</v>
      </c>
      <c r="AW414" s="297"/>
      <c r="AX414" s="297">
        <v>517.5</v>
      </c>
      <c r="AY414" s="301"/>
      <c r="AZ414" s="301"/>
      <c r="BA414" s="301"/>
      <c r="BB414" s="330"/>
      <c r="BC414" s="297">
        <v>10</v>
      </c>
      <c r="BD414" s="301"/>
      <c r="BE414" s="300">
        <f t="shared" si="141"/>
        <v>8758.9942499999997</v>
      </c>
      <c r="BF414" s="297">
        <f>VLOOKUP(E414,[6]工资发放表!$D$1:$X$65536,21,0)</f>
        <v>0</v>
      </c>
      <c r="BG414" s="337">
        <f t="shared" si="139"/>
        <v>8748.9942499999997</v>
      </c>
      <c r="BH414" s="300">
        <f>IFERROR(VLOOKUP('12部门提供工资附表主表'!E414,工时对!A:E,5,0),0)</f>
        <v>44.25</v>
      </c>
      <c r="BI414" s="336">
        <f>VLOOKUP(E414,金蝶!D:AC,26,0)</f>
        <v>4.2499999999563443E-3</v>
      </c>
      <c r="BJ414" s="281">
        <f>VLOOKUP(E414,金蝶!D:S,16,0)</f>
        <v>9276.49</v>
      </c>
      <c r="BK414" s="281">
        <f t="shared" si="150"/>
        <v>4.2499999999563443E-3</v>
      </c>
      <c r="BL414" s="281">
        <f>VLOOKUP(E414,金蝶!D:Z,23,0)</f>
        <v>8748.99</v>
      </c>
      <c r="BM414" s="281">
        <f t="shared" si="151"/>
        <v>4.2499999999563443E-3</v>
      </c>
      <c r="BN414" s="281">
        <f>VLOOKUP(E414,金蝶!D:Z,17,0)</f>
        <v>0</v>
      </c>
      <c r="BO414" s="339">
        <f t="shared" si="152"/>
        <v>0</v>
      </c>
      <c r="BP414" s="281">
        <f>VLOOKUP(E414,金蝶!D:Z,18,0)</f>
        <v>517.5</v>
      </c>
      <c r="BQ414" s="531">
        <f t="shared" si="153"/>
        <v>0</v>
      </c>
      <c r="BR414" s="281">
        <f>VLOOKUP(E414,金蝶!D:Z,19,0)</f>
        <v>0</v>
      </c>
      <c r="BS414" s="340">
        <f t="shared" si="154"/>
        <v>0</v>
      </c>
      <c r="BT414" s="281">
        <f>VLOOKUP(E414,金蝶!D:Z,20,0)</f>
        <v>10</v>
      </c>
      <c r="BU414" s="281">
        <f t="shared" si="155"/>
        <v>0</v>
      </c>
      <c r="BV414" s="281">
        <f>VLOOKUP(E414,金蝶!D:Z,21,0)</f>
        <v>0</v>
      </c>
      <c r="BW414" s="339">
        <f t="shared" si="156"/>
        <v>0</v>
      </c>
      <c r="BX414" s="768">
        <f>IFERROR(VLOOKUP(G414,无加班费!A:B,2,0),0)</f>
        <v>0</v>
      </c>
    </row>
    <row r="415" spans="1:76" hidden="1">
      <c r="A415" s="516" t="s">
        <v>384</v>
      </c>
      <c r="B415" s="285">
        <f t="shared" si="143"/>
        <v>0</v>
      </c>
      <c r="C415" s="286" t="str">
        <f>VLOOKUP(E415,员工信息4!C:D,2,0)</f>
        <v>徐伟勇</v>
      </c>
      <c r="D415" s="102" t="str">
        <f t="shared" si="140"/>
        <v>一致</v>
      </c>
      <c r="E415" s="288" t="str">
        <f>INDEX(员工信息4!C:C,MATCH('12部门提供工资附表主表'!I415,员工信息4!F:F,0))</f>
        <v>1037</v>
      </c>
      <c r="F415" s="289" t="str">
        <f>IFERROR(VLOOKUP('12部门提供工资附表主表'!E415,员工信息4!C:G,5,0),"")</f>
        <v>电缆车间</v>
      </c>
      <c r="G415" s="152" t="s">
        <v>201</v>
      </c>
      <c r="H415" s="288" t="s">
        <v>202</v>
      </c>
      <c r="I415" s="500" t="str">
        <f t="shared" si="149"/>
        <v>徐伟勇88</v>
      </c>
      <c r="J415" s="289" t="s">
        <v>197</v>
      </c>
      <c r="K415" s="301"/>
      <c r="L415" s="301"/>
      <c r="M415" s="302">
        <v>39</v>
      </c>
      <c r="N415" s="302"/>
      <c r="O415" s="302"/>
      <c r="P415" s="302">
        <v>186.5</v>
      </c>
      <c r="Q415" s="303">
        <f t="shared" si="138"/>
        <v>7273.5</v>
      </c>
      <c r="R415" s="302"/>
      <c r="S415" s="316">
        <f t="shared" si="157"/>
        <v>7273.5</v>
      </c>
      <c r="T415" s="301"/>
      <c r="U415" s="313">
        <f t="shared" si="144"/>
        <v>0</v>
      </c>
      <c r="V415" s="313"/>
      <c r="W415" s="301"/>
      <c r="X415" s="301"/>
      <c r="Y415" s="314">
        <f t="shared" si="142"/>
        <v>7273.5</v>
      </c>
      <c r="Z415" s="314"/>
      <c r="AA415" s="301"/>
      <c r="AB415" s="301"/>
      <c r="AC415" s="325">
        <f t="shared" si="145"/>
        <v>0</v>
      </c>
      <c r="AD415" s="302">
        <v>200</v>
      </c>
      <c r="AE415" s="302"/>
      <c r="AF415" s="302">
        <v>200</v>
      </c>
      <c r="AG415" s="302">
        <v>-80</v>
      </c>
      <c r="AH415" s="302"/>
      <c r="AI415" s="302"/>
      <c r="AJ415" s="302"/>
      <c r="AK415" s="302"/>
      <c r="AL415" s="302"/>
      <c r="AM415" s="302">
        <v>200</v>
      </c>
      <c r="AN415" s="302"/>
      <c r="AO415" s="302"/>
      <c r="AP415" s="302"/>
      <c r="AQ415" s="302"/>
      <c r="AR415" s="302"/>
      <c r="AS415" s="299"/>
      <c r="AT415" s="299">
        <f t="shared" si="146"/>
        <v>0</v>
      </c>
      <c r="AU415" s="303">
        <f t="shared" si="147"/>
        <v>520</v>
      </c>
      <c r="AV415" s="329">
        <f t="shared" si="148"/>
        <v>7793.5</v>
      </c>
      <c r="AW415" s="297"/>
      <c r="AX415" s="297">
        <v>517.5</v>
      </c>
      <c r="AY415" s="301"/>
      <c r="AZ415" s="301"/>
      <c r="BA415" s="301"/>
      <c r="BB415" s="330"/>
      <c r="BC415" s="297">
        <v>10</v>
      </c>
      <c r="BD415" s="301"/>
      <c r="BE415" s="300">
        <f t="shared" si="141"/>
        <v>7276</v>
      </c>
      <c r="BF415" s="297">
        <f>VLOOKUP(E415,[6]工资发放表!$D$1:$X$65536,21,0)</f>
        <v>68.28</v>
      </c>
      <c r="BG415" s="337">
        <f t="shared" si="139"/>
        <v>7197.72</v>
      </c>
      <c r="BH415" s="300">
        <f>IFERROR(VLOOKUP('12部门提供工资附表主表'!E415,工时对!A:E,5,0),0)</f>
        <v>39</v>
      </c>
      <c r="BI415" s="336">
        <f>VLOOKUP(E415,金蝶!D:AC,26,0)</f>
        <v>0</v>
      </c>
      <c r="BJ415" s="281">
        <f>VLOOKUP(E415,金蝶!D:S,16,0)</f>
        <v>7793.5</v>
      </c>
      <c r="BK415" s="281">
        <f t="shared" si="150"/>
        <v>0</v>
      </c>
      <c r="BL415" s="281">
        <f>VLOOKUP(E415,金蝶!D:Z,23,0)</f>
        <v>7197.72</v>
      </c>
      <c r="BM415" s="281">
        <f t="shared" si="151"/>
        <v>0</v>
      </c>
      <c r="BN415" s="281">
        <f>VLOOKUP(E415,金蝶!D:Z,17,0)</f>
        <v>0</v>
      </c>
      <c r="BO415" s="339">
        <f t="shared" si="152"/>
        <v>0</v>
      </c>
      <c r="BP415" s="281">
        <f>VLOOKUP(E415,金蝶!D:Z,18,0)</f>
        <v>517.5</v>
      </c>
      <c r="BQ415" s="531">
        <f t="shared" si="153"/>
        <v>0</v>
      </c>
      <c r="BR415" s="281">
        <f>VLOOKUP(E415,金蝶!D:Z,19,0)</f>
        <v>0</v>
      </c>
      <c r="BS415" s="340">
        <f t="shared" si="154"/>
        <v>0</v>
      </c>
      <c r="BT415" s="281">
        <f>VLOOKUP(E415,金蝶!D:Z,20,0)</f>
        <v>10</v>
      </c>
      <c r="BU415" s="281">
        <f t="shared" si="155"/>
        <v>0</v>
      </c>
      <c r="BV415" s="281">
        <f>VLOOKUP(E415,金蝶!D:Z,21,0)</f>
        <v>68.28</v>
      </c>
      <c r="BW415" s="339">
        <f t="shared" si="156"/>
        <v>0</v>
      </c>
      <c r="BX415" s="768">
        <f>IFERROR(VLOOKUP(G415,无加班费!A:B,2,0),0)</f>
        <v>0</v>
      </c>
    </row>
    <row r="416" spans="1:76" hidden="1">
      <c r="A416" s="516" t="s">
        <v>1427</v>
      </c>
      <c r="B416" s="285">
        <f t="shared" si="143"/>
        <v>0</v>
      </c>
      <c r="C416" s="286" t="str">
        <f>VLOOKUP(E416,员工信息4!C:D,2,0)</f>
        <v>陈志华</v>
      </c>
      <c r="D416" s="102" t="str">
        <f t="shared" si="140"/>
        <v>一致</v>
      </c>
      <c r="E416" s="288" t="str">
        <f>INDEX(员工信息4!C:C,MATCH('12部门提供工资附表主表'!I416,员工信息4!F:F,0))</f>
        <v>1039</v>
      </c>
      <c r="F416" s="289" t="str">
        <f>IFERROR(VLOOKUP('12部门提供工资附表主表'!E416,员工信息4!C:G,5,0),"")</f>
        <v>电缆车间</v>
      </c>
      <c r="G416" s="152" t="s">
        <v>206</v>
      </c>
      <c r="H416" s="288" t="s">
        <v>207</v>
      </c>
      <c r="I416" s="500" t="str">
        <f t="shared" si="149"/>
        <v>陈志华130</v>
      </c>
      <c r="J416" s="289" t="s">
        <v>197</v>
      </c>
      <c r="K416" s="301"/>
      <c r="L416" s="301"/>
      <c r="M416" s="302">
        <v>50.63</v>
      </c>
      <c r="N416" s="302"/>
      <c r="O416" s="302"/>
      <c r="P416" s="302">
        <v>190</v>
      </c>
      <c r="Q416" s="303">
        <f t="shared" si="138"/>
        <v>9619.7000000000007</v>
      </c>
      <c r="R416" s="302"/>
      <c r="S416" s="316">
        <f t="shared" si="157"/>
        <v>9619.7000000000007</v>
      </c>
      <c r="T416" s="301"/>
      <c r="U416" s="313">
        <f t="shared" si="144"/>
        <v>0</v>
      </c>
      <c r="V416" s="313"/>
      <c r="W416" s="301"/>
      <c r="X416" s="301"/>
      <c r="Y416" s="314">
        <f t="shared" si="142"/>
        <v>9619.7000000000007</v>
      </c>
      <c r="Z416" s="314"/>
      <c r="AA416" s="301"/>
      <c r="AB416" s="301"/>
      <c r="AC416" s="325">
        <f t="shared" si="145"/>
        <v>0</v>
      </c>
      <c r="AD416" s="302">
        <v>200</v>
      </c>
      <c r="AE416" s="302"/>
      <c r="AF416" s="302"/>
      <c r="AG416" s="302">
        <v>-20</v>
      </c>
      <c r="AH416" s="302"/>
      <c r="AI416" s="302"/>
      <c r="AJ416" s="302">
        <v>14</v>
      </c>
      <c r="AK416" s="302">
        <v>100</v>
      </c>
      <c r="AL416" s="302"/>
      <c r="AM416" s="302">
        <v>200</v>
      </c>
      <c r="AN416" s="302"/>
      <c r="AO416" s="302"/>
      <c r="AP416" s="302"/>
      <c r="AQ416" s="302"/>
      <c r="AR416" s="302"/>
      <c r="AS416" s="299"/>
      <c r="AT416" s="299">
        <f t="shared" si="146"/>
        <v>0</v>
      </c>
      <c r="AU416" s="303">
        <f t="shared" si="147"/>
        <v>494</v>
      </c>
      <c r="AV416" s="329">
        <f t="shared" si="148"/>
        <v>10113.700000000001</v>
      </c>
      <c r="AW416" s="297"/>
      <c r="AX416" s="297">
        <v>517.5</v>
      </c>
      <c r="AY416" s="301"/>
      <c r="AZ416" s="301"/>
      <c r="BA416" s="301"/>
      <c r="BB416" s="330">
        <f>VLOOKUP(E416,公积金!A:D,4,0)</f>
        <v>254</v>
      </c>
      <c r="BC416" s="297">
        <v>10</v>
      </c>
      <c r="BD416" s="301"/>
      <c r="BE416" s="300">
        <f t="shared" si="141"/>
        <v>9342.2000000000007</v>
      </c>
      <c r="BF416" s="297">
        <f>VLOOKUP(E416,[6]工资发放表!$D$1:$X$65536,21,0)</f>
        <v>70.260000000000005</v>
      </c>
      <c r="BG416" s="337">
        <f t="shared" si="139"/>
        <v>9261.94</v>
      </c>
      <c r="BH416" s="300">
        <f>IFERROR(VLOOKUP('12部门提供工资附表主表'!E416,工时对!A:E,5,0),0)</f>
        <v>50.63</v>
      </c>
      <c r="BI416" s="336">
        <f>VLOOKUP(E416,金蝶!D:AC,26,0)</f>
        <v>0</v>
      </c>
      <c r="BJ416" s="281">
        <f>VLOOKUP(E416,金蝶!D:S,16,0)</f>
        <v>10113.700000000001</v>
      </c>
      <c r="BK416" s="281">
        <f t="shared" si="150"/>
        <v>0</v>
      </c>
      <c r="BL416" s="281">
        <f>VLOOKUP(E416,金蝶!D:Z,23,0)</f>
        <v>9261.94</v>
      </c>
      <c r="BM416" s="281">
        <f t="shared" si="151"/>
        <v>0</v>
      </c>
      <c r="BN416" s="281">
        <f>VLOOKUP(E416,金蝶!D:Z,17,0)</f>
        <v>0</v>
      </c>
      <c r="BO416" s="339">
        <f t="shared" si="152"/>
        <v>0</v>
      </c>
      <c r="BP416" s="281">
        <f>VLOOKUP(E416,金蝶!D:Z,18,0)</f>
        <v>517.5</v>
      </c>
      <c r="BQ416" s="531">
        <f t="shared" si="153"/>
        <v>0</v>
      </c>
      <c r="BR416" s="281">
        <f>VLOOKUP(E416,金蝶!D:Z,19,0)</f>
        <v>254</v>
      </c>
      <c r="BS416" s="340">
        <f t="shared" si="154"/>
        <v>0</v>
      </c>
      <c r="BT416" s="281">
        <f>VLOOKUP(E416,金蝶!D:Z,20,0)</f>
        <v>10</v>
      </c>
      <c r="BU416" s="281">
        <f t="shared" si="155"/>
        <v>0</v>
      </c>
      <c r="BV416" s="281">
        <f>VLOOKUP(E416,金蝶!D:Z,21,0)</f>
        <v>70.260000000000005</v>
      </c>
      <c r="BW416" s="339">
        <f t="shared" si="156"/>
        <v>0</v>
      </c>
      <c r="BX416" s="768">
        <f>IFERROR(VLOOKUP(G416,无加班费!A:B,2,0),0)</f>
        <v>0</v>
      </c>
    </row>
    <row r="417" spans="1:76" hidden="1">
      <c r="A417" s="516" t="s">
        <v>3171</v>
      </c>
      <c r="B417" s="285">
        <f t="shared" si="143"/>
        <v>0</v>
      </c>
      <c r="C417" s="286" t="str">
        <f>VLOOKUP(E417,员工信息4!C:D,2,0)</f>
        <v>王国华</v>
      </c>
      <c r="D417" s="102" t="str">
        <f t="shared" si="140"/>
        <v>一致</v>
      </c>
      <c r="E417" s="288" t="str">
        <f>INDEX(员工信息4!C:C,MATCH('12部门提供工资附表主表'!I417,员工信息4!F:F,0))</f>
        <v>1040</v>
      </c>
      <c r="F417" s="289" t="str">
        <f>IFERROR(VLOOKUP('12部门提供工资附表主表'!E417,员工信息4!C:G,5,0),"")</f>
        <v>电缆车间</v>
      </c>
      <c r="G417" s="152" t="s">
        <v>211</v>
      </c>
      <c r="H417" s="288" t="s">
        <v>212</v>
      </c>
      <c r="I417" s="500" t="str">
        <f t="shared" si="149"/>
        <v>王国华102</v>
      </c>
      <c r="J417" s="289" t="s">
        <v>197</v>
      </c>
      <c r="K417" s="301"/>
      <c r="L417" s="301"/>
      <c r="M417" s="302">
        <v>40.799999999999997</v>
      </c>
      <c r="N417" s="302"/>
      <c r="O417" s="302"/>
      <c r="P417" s="302">
        <v>190</v>
      </c>
      <c r="Q417" s="303">
        <f t="shared" si="138"/>
        <v>7751.9999999999991</v>
      </c>
      <c r="R417" s="302"/>
      <c r="S417" s="316">
        <f t="shared" si="157"/>
        <v>7751.9999999999991</v>
      </c>
      <c r="T417" s="301"/>
      <c r="U417" s="313">
        <f t="shared" si="144"/>
        <v>0</v>
      </c>
      <c r="V417" s="313"/>
      <c r="W417" s="301"/>
      <c r="X417" s="301"/>
      <c r="Y417" s="314">
        <f t="shared" si="142"/>
        <v>7751.9999999999991</v>
      </c>
      <c r="Z417" s="314"/>
      <c r="AA417" s="301"/>
      <c r="AB417" s="301"/>
      <c r="AC417" s="325">
        <f t="shared" si="145"/>
        <v>0</v>
      </c>
      <c r="AD417" s="302">
        <v>200</v>
      </c>
      <c r="AE417" s="302"/>
      <c r="AF417" s="302"/>
      <c r="AG417" s="302">
        <v>-30</v>
      </c>
      <c r="AH417" s="302"/>
      <c r="AI417" s="302"/>
      <c r="AJ417" s="302">
        <v>100</v>
      </c>
      <c r="AK417" s="302"/>
      <c r="AL417" s="302"/>
      <c r="AM417" s="302">
        <v>200</v>
      </c>
      <c r="AN417" s="302"/>
      <c r="AO417" s="302"/>
      <c r="AP417" s="302"/>
      <c r="AQ417" s="302"/>
      <c r="AR417" s="302"/>
      <c r="AS417" s="299"/>
      <c r="AT417" s="299">
        <f t="shared" si="146"/>
        <v>0</v>
      </c>
      <c r="AU417" s="303">
        <f t="shared" si="147"/>
        <v>470</v>
      </c>
      <c r="AV417" s="329">
        <f t="shared" si="148"/>
        <v>8222</v>
      </c>
      <c r="AW417" s="297"/>
      <c r="AX417" s="297">
        <v>517.5</v>
      </c>
      <c r="AY417" s="301"/>
      <c r="AZ417" s="301"/>
      <c r="BA417" s="301"/>
      <c r="BB417" s="330"/>
      <c r="BC417" s="297">
        <v>10</v>
      </c>
      <c r="BD417" s="301"/>
      <c r="BE417" s="300">
        <f t="shared" si="141"/>
        <v>7704.5</v>
      </c>
      <c r="BF417" s="297">
        <f>VLOOKUP(E417,[6]工资发放表!$D$1:$X$65536,21,0)</f>
        <v>21.14</v>
      </c>
      <c r="BG417" s="337">
        <f t="shared" si="139"/>
        <v>7673.36</v>
      </c>
      <c r="BH417" s="300">
        <f>IFERROR(VLOOKUP('12部门提供工资附表主表'!E417,工时对!A:E,5,0),0)</f>
        <v>40.799999999999997</v>
      </c>
      <c r="BI417" s="336">
        <f>VLOOKUP(E417,金蝶!D:AC,26,0)</f>
        <v>0</v>
      </c>
      <c r="BJ417" s="281">
        <f>VLOOKUP(E417,金蝶!D:S,16,0)</f>
        <v>8222</v>
      </c>
      <c r="BK417" s="281">
        <f t="shared" si="150"/>
        <v>0</v>
      </c>
      <c r="BL417" s="281">
        <f>VLOOKUP(E417,金蝶!D:Z,23,0)</f>
        <v>7673.36</v>
      </c>
      <c r="BM417" s="281">
        <f t="shared" si="151"/>
        <v>0</v>
      </c>
      <c r="BN417" s="281">
        <f>VLOOKUP(E417,金蝶!D:Z,17,0)</f>
        <v>0</v>
      </c>
      <c r="BO417" s="339">
        <f t="shared" si="152"/>
        <v>0</v>
      </c>
      <c r="BP417" s="281">
        <f>VLOOKUP(E417,金蝶!D:Z,18,0)</f>
        <v>517.5</v>
      </c>
      <c r="BQ417" s="531">
        <f t="shared" si="153"/>
        <v>0</v>
      </c>
      <c r="BR417" s="281">
        <f>VLOOKUP(E417,金蝶!D:Z,19,0)</f>
        <v>0</v>
      </c>
      <c r="BS417" s="340">
        <f t="shared" si="154"/>
        <v>0</v>
      </c>
      <c r="BT417" s="281">
        <f>VLOOKUP(E417,金蝶!D:Z,20,0)</f>
        <v>10</v>
      </c>
      <c r="BU417" s="281">
        <f t="shared" si="155"/>
        <v>0</v>
      </c>
      <c r="BV417" s="281">
        <f>VLOOKUP(E417,金蝶!D:Z,21,0)</f>
        <v>21.14</v>
      </c>
      <c r="BW417" s="339">
        <f t="shared" si="156"/>
        <v>0</v>
      </c>
      <c r="BX417" s="768">
        <f>IFERROR(VLOOKUP(G417,无加班费!A:B,2,0),0)</f>
        <v>0</v>
      </c>
    </row>
    <row r="418" spans="1:76" hidden="1">
      <c r="A418" s="516" t="s">
        <v>3126</v>
      </c>
      <c r="B418" s="285">
        <f t="shared" si="143"/>
        <v>0</v>
      </c>
      <c r="C418" s="286" t="str">
        <f>VLOOKUP(E418,员工信息4!C:D,2,0)</f>
        <v>唐卫忠</v>
      </c>
      <c r="D418" s="102" t="str">
        <f t="shared" ref="D418:D513" si="158">IF(C418=G418,"一致","不一致")</f>
        <v>一致</v>
      </c>
      <c r="E418" s="288" t="str">
        <f>INDEX(员工信息4!C:C,MATCH('12部门提供工资附表主表'!I418,员工信息4!F:F,0))</f>
        <v>1042</v>
      </c>
      <c r="F418" s="289" t="str">
        <f>IFERROR(VLOOKUP('12部门提供工资附表主表'!E418,员工信息4!C:G,5,0),"")</f>
        <v>电缆车间</v>
      </c>
      <c r="G418" s="152" t="s">
        <v>216</v>
      </c>
      <c r="H418" s="288" t="s">
        <v>217</v>
      </c>
      <c r="I418" s="500" t="str">
        <f t="shared" si="149"/>
        <v>唐卫忠278</v>
      </c>
      <c r="J418" s="289" t="s">
        <v>197</v>
      </c>
      <c r="K418" s="301"/>
      <c r="L418" s="301"/>
      <c r="M418" s="302">
        <v>49</v>
      </c>
      <c r="N418" s="302"/>
      <c r="O418" s="302"/>
      <c r="P418" s="302">
        <v>165</v>
      </c>
      <c r="Q418" s="303">
        <f t="shared" si="138"/>
        <v>8085</v>
      </c>
      <c r="R418" s="302"/>
      <c r="S418" s="316">
        <f t="shared" si="157"/>
        <v>8085</v>
      </c>
      <c r="T418" s="301"/>
      <c r="U418" s="313">
        <f t="shared" si="144"/>
        <v>0</v>
      </c>
      <c r="V418" s="313"/>
      <c r="W418" s="301"/>
      <c r="X418" s="301"/>
      <c r="Y418" s="314">
        <f t="shared" si="142"/>
        <v>8085</v>
      </c>
      <c r="Z418" s="314"/>
      <c r="AA418" s="301"/>
      <c r="AB418" s="301"/>
      <c r="AC418" s="325">
        <f t="shared" si="145"/>
        <v>0</v>
      </c>
      <c r="AD418" s="302">
        <v>200</v>
      </c>
      <c r="AE418" s="302"/>
      <c r="AF418" s="302"/>
      <c r="AG418" s="302">
        <v>-150</v>
      </c>
      <c r="AH418" s="302"/>
      <c r="AI418" s="302"/>
      <c r="AJ418" s="302"/>
      <c r="AK418" s="302"/>
      <c r="AL418" s="302"/>
      <c r="AM418" s="302">
        <v>200</v>
      </c>
      <c r="AN418" s="302"/>
      <c r="AO418" s="302"/>
      <c r="AP418" s="302"/>
      <c r="AQ418" s="302"/>
      <c r="AR418" s="302"/>
      <c r="AS418" s="299"/>
      <c r="AT418" s="299">
        <f t="shared" si="146"/>
        <v>0</v>
      </c>
      <c r="AU418" s="303">
        <f t="shared" si="147"/>
        <v>250</v>
      </c>
      <c r="AV418" s="329">
        <f t="shared" si="148"/>
        <v>8335</v>
      </c>
      <c r="AW418" s="297"/>
      <c r="AX418" s="297">
        <v>517.5</v>
      </c>
      <c r="AY418" s="301"/>
      <c r="AZ418" s="301"/>
      <c r="BA418" s="301"/>
      <c r="BB418" s="330"/>
      <c r="BC418" s="297"/>
      <c r="BD418" s="301"/>
      <c r="BE418" s="300">
        <f t="shared" si="141"/>
        <v>7817.5</v>
      </c>
      <c r="BF418" s="297">
        <f>VLOOKUP(E418,[6]工资发放表!$D$1:$X$65536,21,0)</f>
        <v>84.52</v>
      </c>
      <c r="BG418" s="337">
        <f t="shared" ref="BG418:BG512" si="159">BE418-BF418+AW418-BC418</f>
        <v>7732.98</v>
      </c>
      <c r="BH418" s="300">
        <f>IFERROR(VLOOKUP('12部门提供工资附表主表'!E418,工时对!A:E,5,0),0)</f>
        <v>49</v>
      </c>
      <c r="BI418" s="336">
        <f>VLOOKUP(E418,金蝶!D:AC,26,0)</f>
        <v>0</v>
      </c>
      <c r="BJ418" s="281">
        <f>VLOOKUP(E418,金蝶!D:S,16,0)</f>
        <v>8335</v>
      </c>
      <c r="BK418" s="281">
        <f t="shared" si="150"/>
        <v>0</v>
      </c>
      <c r="BL418" s="281">
        <f>VLOOKUP(E418,金蝶!D:Z,23,0)</f>
        <v>7732.98</v>
      </c>
      <c r="BM418" s="281">
        <f t="shared" si="151"/>
        <v>0</v>
      </c>
      <c r="BN418" s="281">
        <f>VLOOKUP(E418,金蝶!D:Z,17,0)</f>
        <v>0</v>
      </c>
      <c r="BO418" s="339">
        <f t="shared" si="152"/>
        <v>0</v>
      </c>
      <c r="BP418" s="281">
        <f>VLOOKUP(E418,金蝶!D:Z,18,0)</f>
        <v>517.5</v>
      </c>
      <c r="BQ418" s="531">
        <f t="shared" si="153"/>
        <v>0</v>
      </c>
      <c r="BR418" s="281">
        <f>VLOOKUP(E418,金蝶!D:Z,19,0)</f>
        <v>0</v>
      </c>
      <c r="BS418" s="340">
        <f t="shared" si="154"/>
        <v>0</v>
      </c>
      <c r="BT418" s="281">
        <f>VLOOKUP(E418,金蝶!D:Z,20,0)</f>
        <v>0</v>
      </c>
      <c r="BU418" s="281">
        <f t="shared" si="155"/>
        <v>0</v>
      </c>
      <c r="BV418" s="281">
        <f>VLOOKUP(E418,金蝶!D:Z,21,0)</f>
        <v>84.52</v>
      </c>
      <c r="BW418" s="339">
        <f t="shared" si="156"/>
        <v>0</v>
      </c>
      <c r="BX418" s="768">
        <f>IFERROR(VLOOKUP(G418,无加班费!A:B,2,0),0)</f>
        <v>0</v>
      </c>
    </row>
    <row r="419" spans="1:76" hidden="1">
      <c r="A419" s="516" t="s">
        <v>1432</v>
      </c>
      <c r="B419" s="285">
        <f t="shared" si="143"/>
        <v>0</v>
      </c>
      <c r="C419" s="286" t="str">
        <f>VLOOKUP(E419,员工信息4!C:D,2,0)</f>
        <v>付龙飞</v>
      </c>
      <c r="D419" s="102" t="str">
        <f t="shared" si="158"/>
        <v>一致</v>
      </c>
      <c r="E419" s="288" t="str">
        <f>INDEX(员工信息4!C:C,MATCH('12部门提供工资附表主表'!I419,员工信息4!F:F,0))</f>
        <v>1044</v>
      </c>
      <c r="F419" s="289" t="str">
        <f>IFERROR(VLOOKUP('12部门提供工资附表主表'!E419,员工信息4!C:G,5,0),"")</f>
        <v>电缆车间</v>
      </c>
      <c r="G419" s="152" t="s">
        <v>221</v>
      </c>
      <c r="H419" s="288" t="s">
        <v>222</v>
      </c>
      <c r="I419" s="500" t="str">
        <f t="shared" si="149"/>
        <v>付龙飞129</v>
      </c>
      <c r="J419" s="289" t="s">
        <v>197</v>
      </c>
      <c r="K419" s="301"/>
      <c r="L419" s="301"/>
      <c r="M419" s="302">
        <v>44.25</v>
      </c>
      <c r="N419" s="302"/>
      <c r="O419" s="302"/>
      <c r="P419" s="302">
        <v>165</v>
      </c>
      <c r="Q419" s="303">
        <f t="shared" ref="Q419:Q519" si="160">IF(O419&gt;0,O419,M419*P419)</f>
        <v>7301.25</v>
      </c>
      <c r="R419" s="302"/>
      <c r="S419" s="316">
        <f t="shared" si="157"/>
        <v>7301.25</v>
      </c>
      <c r="T419" s="301"/>
      <c r="U419" s="313">
        <f t="shared" si="144"/>
        <v>0</v>
      </c>
      <c r="V419" s="313"/>
      <c r="W419" s="301"/>
      <c r="X419" s="301"/>
      <c r="Y419" s="314">
        <f t="shared" si="142"/>
        <v>7301.25</v>
      </c>
      <c r="Z419" s="314"/>
      <c r="AA419" s="301"/>
      <c r="AB419" s="301"/>
      <c r="AC419" s="325">
        <f t="shared" si="145"/>
        <v>0</v>
      </c>
      <c r="AD419" s="302">
        <v>200</v>
      </c>
      <c r="AE419" s="302"/>
      <c r="AF419" s="302"/>
      <c r="AG419" s="302"/>
      <c r="AH419" s="302"/>
      <c r="AI419" s="302"/>
      <c r="AJ419" s="302">
        <v>88</v>
      </c>
      <c r="AK419" s="302"/>
      <c r="AL419" s="302"/>
      <c r="AM419" s="302">
        <v>200</v>
      </c>
      <c r="AN419" s="302"/>
      <c r="AO419" s="302"/>
      <c r="AP419" s="302"/>
      <c r="AQ419" s="302"/>
      <c r="AR419" s="302"/>
      <c r="AS419" s="299"/>
      <c r="AT419" s="299">
        <f t="shared" si="146"/>
        <v>0</v>
      </c>
      <c r="AU419" s="303">
        <f t="shared" si="147"/>
        <v>488</v>
      </c>
      <c r="AV419" s="329">
        <f t="shared" si="148"/>
        <v>7789.25</v>
      </c>
      <c r="AW419" s="297"/>
      <c r="AX419" s="297">
        <v>517.5</v>
      </c>
      <c r="AY419" s="301"/>
      <c r="AZ419" s="301"/>
      <c r="BA419" s="301"/>
      <c r="BB419" s="330">
        <f>VLOOKUP(E419,公积金!A:D,4,0)</f>
        <v>254</v>
      </c>
      <c r="BC419" s="297"/>
      <c r="BD419" s="301"/>
      <c r="BE419" s="300">
        <f t="shared" si="141"/>
        <v>7017.75</v>
      </c>
      <c r="BF419" s="297">
        <f>VLOOKUP(E419,[6]工资发放表!$D$1:$X$65536,21,0)</f>
        <v>60.53</v>
      </c>
      <c r="BG419" s="337">
        <f t="shared" si="159"/>
        <v>6957.22</v>
      </c>
      <c r="BH419" s="300">
        <f>IFERROR(VLOOKUP('12部门提供工资附表主表'!E419,工时对!A:E,5,0),0)</f>
        <v>44.25</v>
      </c>
      <c r="BI419" s="336">
        <f>VLOOKUP(E419,金蝶!D:AC,26,0)</f>
        <v>0</v>
      </c>
      <c r="BJ419" s="281">
        <f>VLOOKUP(E419,金蝶!D:S,16,0)</f>
        <v>7789.25</v>
      </c>
      <c r="BK419" s="281">
        <f t="shared" si="150"/>
        <v>0</v>
      </c>
      <c r="BL419" s="281">
        <f>VLOOKUP(E419,金蝶!D:Z,23,0)</f>
        <v>6957.22</v>
      </c>
      <c r="BM419" s="281">
        <f t="shared" si="151"/>
        <v>0</v>
      </c>
      <c r="BN419" s="281">
        <f>VLOOKUP(E419,金蝶!D:Z,17,0)</f>
        <v>0</v>
      </c>
      <c r="BO419" s="339">
        <f t="shared" si="152"/>
        <v>0</v>
      </c>
      <c r="BP419" s="281">
        <f>VLOOKUP(E419,金蝶!D:Z,18,0)</f>
        <v>517.5</v>
      </c>
      <c r="BQ419" s="531">
        <f t="shared" si="153"/>
        <v>0</v>
      </c>
      <c r="BR419" s="281">
        <f>VLOOKUP(E419,金蝶!D:Z,19,0)</f>
        <v>254</v>
      </c>
      <c r="BS419" s="340">
        <f t="shared" si="154"/>
        <v>0</v>
      </c>
      <c r="BT419" s="281">
        <f>VLOOKUP(E419,金蝶!D:Z,20,0)</f>
        <v>0</v>
      </c>
      <c r="BU419" s="281">
        <f t="shared" si="155"/>
        <v>0</v>
      </c>
      <c r="BV419" s="281">
        <f>VLOOKUP(E419,金蝶!D:Z,21,0)</f>
        <v>60.53</v>
      </c>
      <c r="BW419" s="339">
        <f t="shared" si="156"/>
        <v>0</v>
      </c>
      <c r="BX419" s="768">
        <f>IFERROR(VLOOKUP(G419,无加班费!A:B,2,0),0)</f>
        <v>0</v>
      </c>
    </row>
    <row r="420" spans="1:76" hidden="1">
      <c r="A420" s="516" t="s">
        <v>1532</v>
      </c>
      <c r="B420" s="285">
        <f t="shared" si="143"/>
        <v>0</v>
      </c>
      <c r="C420" s="286" t="str">
        <f>VLOOKUP(E420,员工信息4!C:D,2,0)</f>
        <v>仇春妹</v>
      </c>
      <c r="D420" s="102" t="str">
        <f t="shared" si="158"/>
        <v>一致</v>
      </c>
      <c r="E420" s="288" t="str">
        <f>INDEX(员工信息4!C:C,MATCH('12部门提供工资附表主表'!I420,员工信息4!F:F,0))</f>
        <v>7511</v>
      </c>
      <c r="F420" s="289" t="str">
        <f>IFERROR(VLOOKUP('12部门提供工资附表主表'!E420,员工信息4!C:G,5,0),"")</f>
        <v>电缆车间</v>
      </c>
      <c r="G420" s="152" t="s">
        <v>398</v>
      </c>
      <c r="H420" s="288" t="s">
        <v>399</v>
      </c>
      <c r="I420" s="500" t="str">
        <f t="shared" si="149"/>
        <v>仇春妹175</v>
      </c>
      <c r="J420" s="289" t="s">
        <v>197</v>
      </c>
      <c r="K420" s="301"/>
      <c r="L420" s="301"/>
      <c r="M420" s="302">
        <v>42</v>
      </c>
      <c r="N420" s="302"/>
      <c r="O420" s="302"/>
      <c r="P420" s="302">
        <v>175</v>
      </c>
      <c r="Q420" s="303">
        <f t="shared" si="160"/>
        <v>7350</v>
      </c>
      <c r="R420" s="302"/>
      <c r="S420" s="316">
        <f t="shared" si="157"/>
        <v>7350</v>
      </c>
      <c r="T420" s="301"/>
      <c r="U420" s="313">
        <f t="shared" si="144"/>
        <v>0</v>
      </c>
      <c r="V420" s="313"/>
      <c r="W420" s="301"/>
      <c r="X420" s="301"/>
      <c r="Y420" s="314">
        <f t="shared" si="142"/>
        <v>7350</v>
      </c>
      <c r="Z420" s="314"/>
      <c r="AA420" s="301"/>
      <c r="AB420" s="301"/>
      <c r="AC420" s="325">
        <f t="shared" si="145"/>
        <v>0</v>
      </c>
      <c r="AD420" s="302">
        <v>200</v>
      </c>
      <c r="AE420" s="302"/>
      <c r="AF420" s="302"/>
      <c r="AG420" s="302">
        <v>-40</v>
      </c>
      <c r="AH420" s="302"/>
      <c r="AI420" s="302"/>
      <c r="AJ420" s="302">
        <v>128</v>
      </c>
      <c r="AK420" s="302"/>
      <c r="AL420" s="302"/>
      <c r="AM420" s="302">
        <v>200</v>
      </c>
      <c r="AN420" s="302"/>
      <c r="AO420" s="302"/>
      <c r="AP420" s="302"/>
      <c r="AQ420" s="302"/>
      <c r="AR420" s="302"/>
      <c r="AS420" s="299"/>
      <c r="AT420" s="299">
        <f t="shared" si="146"/>
        <v>0</v>
      </c>
      <c r="AU420" s="303">
        <f t="shared" si="147"/>
        <v>488</v>
      </c>
      <c r="AV420" s="329">
        <f t="shared" si="148"/>
        <v>7838</v>
      </c>
      <c r="AW420" s="297"/>
      <c r="AX420" s="297"/>
      <c r="AY420" s="301"/>
      <c r="AZ420" s="301"/>
      <c r="BA420" s="301"/>
      <c r="BB420" s="330"/>
      <c r="BC420" s="297">
        <v>10</v>
      </c>
      <c r="BD420" s="301"/>
      <c r="BE420" s="300">
        <f t="shared" si="141"/>
        <v>7838</v>
      </c>
      <c r="BF420" s="297">
        <f>VLOOKUP(E420,[6]工资发放表!$D$1:$X$65536,21,0)</f>
        <v>85.14</v>
      </c>
      <c r="BG420" s="337">
        <f t="shared" si="159"/>
        <v>7742.86</v>
      </c>
      <c r="BH420" s="300">
        <f>IFERROR(VLOOKUP('12部门提供工资附表主表'!E420,工时对!A:E,5,0),0)</f>
        <v>42</v>
      </c>
      <c r="BI420" s="336">
        <f>VLOOKUP(E420,金蝶!D:AC,26,0)</f>
        <v>0</v>
      </c>
      <c r="BJ420" s="281">
        <f>VLOOKUP(E420,金蝶!D:S,16,0)</f>
        <v>7838</v>
      </c>
      <c r="BK420" s="281">
        <f t="shared" si="150"/>
        <v>0</v>
      </c>
      <c r="BL420" s="281">
        <f>VLOOKUP(E420,金蝶!D:Z,23,0)</f>
        <v>7742.86</v>
      </c>
      <c r="BM420" s="281">
        <f t="shared" si="151"/>
        <v>0</v>
      </c>
      <c r="BN420" s="281">
        <f>VLOOKUP(E420,金蝶!D:Z,17,0)</f>
        <v>0</v>
      </c>
      <c r="BO420" s="339">
        <f t="shared" si="152"/>
        <v>0</v>
      </c>
      <c r="BP420" s="281">
        <f>VLOOKUP(E420,金蝶!D:Z,18,0)</f>
        <v>0</v>
      </c>
      <c r="BQ420" s="531">
        <f t="shared" si="153"/>
        <v>0</v>
      </c>
      <c r="BR420" s="281">
        <f>VLOOKUP(E420,金蝶!D:Z,19,0)</f>
        <v>0</v>
      </c>
      <c r="BS420" s="340">
        <f t="shared" si="154"/>
        <v>0</v>
      </c>
      <c r="BT420" s="281">
        <f>VLOOKUP(E420,金蝶!D:Z,20,0)</f>
        <v>10</v>
      </c>
      <c r="BU420" s="281">
        <f t="shared" si="155"/>
        <v>0</v>
      </c>
      <c r="BV420" s="281">
        <f>VLOOKUP(E420,金蝶!D:Z,21,0)</f>
        <v>85.14</v>
      </c>
      <c r="BW420" s="339">
        <f t="shared" si="156"/>
        <v>0</v>
      </c>
      <c r="BX420" s="768">
        <f>IFERROR(VLOOKUP(G420,无加班费!A:B,2,0),0)</f>
        <v>0</v>
      </c>
    </row>
    <row r="421" spans="1:76" hidden="1">
      <c r="A421" s="516" t="s">
        <v>2552</v>
      </c>
      <c r="B421" s="285">
        <f t="shared" si="143"/>
        <v>0</v>
      </c>
      <c r="C421" s="286" t="str">
        <f>VLOOKUP(E421,员工信息4!C:D,2,0)</f>
        <v>卿乐芝</v>
      </c>
      <c r="D421" s="102" t="str">
        <f t="shared" si="158"/>
        <v>一致</v>
      </c>
      <c r="E421" s="288" t="str">
        <f>INDEX(员工信息4!C:C,MATCH('12部门提供工资附表主表'!I421,员工信息4!F:F,0))</f>
        <v>1050</v>
      </c>
      <c r="F421" s="289" t="str">
        <f>IFERROR(VLOOKUP('12部门提供工资附表主表'!E421,员工信息4!C:G,5,0),"")</f>
        <v>电缆车间</v>
      </c>
      <c r="G421" s="152" t="s">
        <v>226</v>
      </c>
      <c r="H421" s="288" t="s">
        <v>227</v>
      </c>
      <c r="I421" s="500" t="str">
        <f t="shared" si="149"/>
        <v>卿乐芝191</v>
      </c>
      <c r="J421" s="289" t="s">
        <v>197</v>
      </c>
      <c r="K421" s="301"/>
      <c r="L421" s="301"/>
      <c r="M421" s="302">
        <v>42</v>
      </c>
      <c r="N421" s="302"/>
      <c r="O421" s="302"/>
      <c r="P421" s="302">
        <v>180</v>
      </c>
      <c r="Q421" s="303">
        <f t="shared" si="160"/>
        <v>7560</v>
      </c>
      <c r="R421" s="302"/>
      <c r="S421" s="316">
        <f t="shared" si="157"/>
        <v>7560</v>
      </c>
      <c r="T421" s="301"/>
      <c r="U421" s="313">
        <f t="shared" si="144"/>
        <v>0</v>
      </c>
      <c r="V421" s="313"/>
      <c r="W421" s="301"/>
      <c r="X421" s="301"/>
      <c r="Y421" s="314">
        <f t="shared" si="142"/>
        <v>7560</v>
      </c>
      <c r="Z421" s="314"/>
      <c r="AA421" s="301"/>
      <c r="AB421" s="301"/>
      <c r="AC421" s="325">
        <f t="shared" si="145"/>
        <v>0</v>
      </c>
      <c r="AD421" s="302">
        <v>200</v>
      </c>
      <c r="AE421" s="302"/>
      <c r="AF421" s="302"/>
      <c r="AG421" s="302"/>
      <c r="AH421" s="302"/>
      <c r="AI421" s="302"/>
      <c r="AJ421" s="302"/>
      <c r="AK421" s="302">
        <v>120</v>
      </c>
      <c r="AL421" s="302"/>
      <c r="AM421" s="302">
        <v>200</v>
      </c>
      <c r="AN421" s="302"/>
      <c r="AO421" s="302"/>
      <c r="AP421" s="302"/>
      <c r="AQ421" s="302"/>
      <c r="AR421" s="302"/>
      <c r="AS421" s="299"/>
      <c r="AT421" s="299">
        <f t="shared" si="146"/>
        <v>0</v>
      </c>
      <c r="AU421" s="303">
        <f t="shared" si="147"/>
        <v>520</v>
      </c>
      <c r="AV421" s="329">
        <f t="shared" si="148"/>
        <v>8080</v>
      </c>
      <c r="AW421" s="297"/>
      <c r="AX421" s="297">
        <v>517.5</v>
      </c>
      <c r="AY421" s="301"/>
      <c r="AZ421" s="301"/>
      <c r="BA421" s="301"/>
      <c r="BB421" s="330">
        <f>VLOOKUP(E421,公积金!A:D,4,0)</f>
        <v>254</v>
      </c>
      <c r="BC421" s="297">
        <v>10</v>
      </c>
      <c r="BD421" s="301"/>
      <c r="BE421" s="300">
        <f t="shared" si="141"/>
        <v>7308.5</v>
      </c>
      <c r="BF421" s="297">
        <f>VLOOKUP(E421,[6]工资发放表!$D$1:$X$65536,21,0)</f>
        <v>54.26</v>
      </c>
      <c r="BG421" s="337">
        <f t="shared" si="159"/>
        <v>7244.24</v>
      </c>
      <c r="BH421" s="300">
        <f>IFERROR(VLOOKUP('12部门提供工资附表主表'!E421,工时对!A:E,5,0),0)</f>
        <v>42</v>
      </c>
      <c r="BI421" s="336">
        <f>VLOOKUP(E421,金蝶!D:AC,26,0)</f>
        <v>0</v>
      </c>
      <c r="BJ421" s="281">
        <f>VLOOKUP(E421,金蝶!D:S,16,0)</f>
        <v>8080</v>
      </c>
      <c r="BK421" s="281">
        <f t="shared" si="150"/>
        <v>0</v>
      </c>
      <c r="BL421" s="281">
        <f>VLOOKUP(E421,金蝶!D:Z,23,0)</f>
        <v>7244.24</v>
      </c>
      <c r="BM421" s="281">
        <f t="shared" si="151"/>
        <v>0</v>
      </c>
      <c r="BN421" s="281">
        <f>VLOOKUP(E421,金蝶!D:Z,17,0)</f>
        <v>0</v>
      </c>
      <c r="BO421" s="339">
        <f t="shared" si="152"/>
        <v>0</v>
      </c>
      <c r="BP421" s="281">
        <f>VLOOKUP(E421,金蝶!D:Z,18,0)</f>
        <v>517.5</v>
      </c>
      <c r="BQ421" s="531">
        <f t="shared" si="153"/>
        <v>0</v>
      </c>
      <c r="BR421" s="281">
        <f>VLOOKUP(E421,金蝶!D:Z,19,0)</f>
        <v>254</v>
      </c>
      <c r="BS421" s="340">
        <f t="shared" si="154"/>
        <v>0</v>
      </c>
      <c r="BT421" s="281">
        <f>VLOOKUP(E421,金蝶!D:Z,20,0)</f>
        <v>10</v>
      </c>
      <c r="BU421" s="281">
        <f t="shared" si="155"/>
        <v>0</v>
      </c>
      <c r="BV421" s="281">
        <f>VLOOKUP(E421,金蝶!D:Z,21,0)</f>
        <v>54.26</v>
      </c>
      <c r="BW421" s="339">
        <f t="shared" si="156"/>
        <v>0</v>
      </c>
      <c r="BX421" s="768">
        <f>IFERROR(VLOOKUP(G421,无加班费!A:B,2,0),0)</f>
        <v>0</v>
      </c>
    </row>
    <row r="422" spans="1:76" hidden="1">
      <c r="A422" s="516" t="s">
        <v>1165</v>
      </c>
      <c r="B422" s="285">
        <f t="shared" si="143"/>
        <v>0</v>
      </c>
      <c r="C422" s="286" t="str">
        <f>VLOOKUP(E422,员工信息4!C:D,2,0)</f>
        <v>徐志平</v>
      </c>
      <c r="D422" s="102" t="str">
        <f t="shared" si="158"/>
        <v>一致</v>
      </c>
      <c r="E422" s="288" t="str">
        <f>INDEX(员工信息4!C:C,MATCH('12部门提供工资附表主表'!I422,员工信息4!F:F,0))</f>
        <v>1051</v>
      </c>
      <c r="F422" s="289" t="str">
        <f>IFERROR(VLOOKUP('12部门提供工资附表主表'!E422,员工信息4!C:G,5,0),"")</f>
        <v>电缆车间</v>
      </c>
      <c r="G422" s="152" t="s">
        <v>231</v>
      </c>
      <c r="H422" s="288" t="s">
        <v>232</v>
      </c>
      <c r="I422" s="500" t="str">
        <f t="shared" si="149"/>
        <v>徐志平275</v>
      </c>
      <c r="J422" s="289" t="s">
        <v>197</v>
      </c>
      <c r="K422" s="301"/>
      <c r="L422" s="301"/>
      <c r="M422" s="302">
        <v>33.880000000000003</v>
      </c>
      <c r="N422" s="302"/>
      <c r="O422" s="302"/>
      <c r="P422" s="302">
        <v>175</v>
      </c>
      <c r="Q422" s="303">
        <f t="shared" si="160"/>
        <v>5929</v>
      </c>
      <c r="R422" s="302"/>
      <c r="S422" s="316">
        <f t="shared" si="157"/>
        <v>5929</v>
      </c>
      <c r="T422" s="301"/>
      <c r="U422" s="313">
        <f t="shared" si="144"/>
        <v>0</v>
      </c>
      <c r="V422" s="313"/>
      <c r="W422" s="301"/>
      <c r="X422" s="301"/>
      <c r="Y422" s="314">
        <f t="shared" si="142"/>
        <v>5929</v>
      </c>
      <c r="Z422" s="314"/>
      <c r="AA422" s="301"/>
      <c r="AB422" s="301"/>
      <c r="AC422" s="325">
        <f t="shared" si="145"/>
        <v>0</v>
      </c>
      <c r="AD422" s="302">
        <v>200</v>
      </c>
      <c r="AE422" s="302"/>
      <c r="AF422" s="302"/>
      <c r="AG422" s="302">
        <v>-50</v>
      </c>
      <c r="AH422" s="302"/>
      <c r="AI422" s="302"/>
      <c r="AJ422" s="302"/>
      <c r="AK422" s="302"/>
      <c r="AL422" s="302"/>
      <c r="AM422" s="302">
        <v>200</v>
      </c>
      <c r="AN422" s="302"/>
      <c r="AO422" s="302"/>
      <c r="AP422" s="302"/>
      <c r="AQ422" s="302"/>
      <c r="AR422" s="302"/>
      <c r="AS422" s="299"/>
      <c r="AT422" s="299">
        <f t="shared" si="146"/>
        <v>0</v>
      </c>
      <c r="AU422" s="303">
        <f t="shared" si="147"/>
        <v>350</v>
      </c>
      <c r="AV422" s="329">
        <f t="shared" si="148"/>
        <v>6279</v>
      </c>
      <c r="AW422" s="297"/>
      <c r="AX422" s="297">
        <v>517.5</v>
      </c>
      <c r="AY422" s="301"/>
      <c r="AZ422" s="301"/>
      <c r="BA422" s="301"/>
      <c r="BB422" s="330"/>
      <c r="BC422" s="297"/>
      <c r="BD422" s="301"/>
      <c r="BE422" s="300">
        <f t="shared" si="141"/>
        <v>5761.5</v>
      </c>
      <c r="BF422" s="297">
        <f>VLOOKUP(E422,[6]工资发放表!$D$1:$X$65536,21,0)</f>
        <v>0</v>
      </c>
      <c r="BG422" s="337">
        <f t="shared" si="159"/>
        <v>5761.5</v>
      </c>
      <c r="BH422" s="300">
        <f>IFERROR(VLOOKUP('12部门提供工资附表主表'!E422,工时对!A:E,5,0),0)</f>
        <v>33.880000000000003</v>
      </c>
      <c r="BI422" s="336">
        <f>VLOOKUP(E422,金蝶!D:AC,26,0)</f>
        <v>0</v>
      </c>
      <c r="BJ422" s="281">
        <f>VLOOKUP(E422,金蝶!D:S,16,0)</f>
        <v>6279</v>
      </c>
      <c r="BK422" s="281">
        <f t="shared" si="150"/>
        <v>0</v>
      </c>
      <c r="BL422" s="281">
        <f>VLOOKUP(E422,金蝶!D:Z,23,0)</f>
        <v>5761.5</v>
      </c>
      <c r="BM422" s="281">
        <f t="shared" si="151"/>
        <v>0</v>
      </c>
      <c r="BN422" s="281">
        <f>VLOOKUP(E422,金蝶!D:Z,17,0)</f>
        <v>0</v>
      </c>
      <c r="BO422" s="339">
        <f t="shared" si="152"/>
        <v>0</v>
      </c>
      <c r="BP422" s="281">
        <f>VLOOKUP(E422,金蝶!D:Z,18,0)</f>
        <v>517.5</v>
      </c>
      <c r="BQ422" s="531">
        <f t="shared" si="153"/>
        <v>0</v>
      </c>
      <c r="BR422" s="281">
        <f>VLOOKUP(E422,金蝶!D:Z,19,0)</f>
        <v>0</v>
      </c>
      <c r="BS422" s="340">
        <f t="shared" si="154"/>
        <v>0</v>
      </c>
      <c r="BT422" s="281">
        <f>VLOOKUP(E422,金蝶!D:Z,20,0)</f>
        <v>0</v>
      </c>
      <c r="BU422" s="281">
        <f t="shared" si="155"/>
        <v>0</v>
      </c>
      <c r="BV422" s="281">
        <f>VLOOKUP(E422,金蝶!D:Z,21,0)</f>
        <v>0</v>
      </c>
      <c r="BW422" s="339">
        <f t="shared" si="156"/>
        <v>0</v>
      </c>
      <c r="BX422" s="768">
        <f>IFERROR(VLOOKUP(G422,无加班费!A:B,2,0),0)</f>
        <v>0</v>
      </c>
    </row>
    <row r="423" spans="1:76" hidden="1">
      <c r="A423" s="516" t="s">
        <v>2637</v>
      </c>
      <c r="B423" s="285">
        <f t="shared" si="143"/>
        <v>0</v>
      </c>
      <c r="C423" s="286" t="str">
        <f>VLOOKUP(E423,员工信息4!C:D,2,0)</f>
        <v>孙华弟</v>
      </c>
      <c r="D423" s="102" t="str">
        <f t="shared" si="158"/>
        <v>一致</v>
      </c>
      <c r="E423" s="288" t="str">
        <f>INDEX(员工信息4!C:C,MATCH('12部门提供工资附表主表'!I423,员工信息4!F:F,0))</f>
        <v>1053</v>
      </c>
      <c r="F423" s="289" t="str">
        <f>IFERROR(VLOOKUP('12部门提供工资附表主表'!E423,员工信息4!C:G,5,0),"")</f>
        <v>电缆车间</v>
      </c>
      <c r="G423" s="152" t="s">
        <v>236</v>
      </c>
      <c r="H423" s="288" t="s">
        <v>237</v>
      </c>
      <c r="I423" s="500" t="str">
        <f t="shared" si="149"/>
        <v>孙华弟211</v>
      </c>
      <c r="J423" s="289" t="s">
        <v>197</v>
      </c>
      <c r="K423" s="301"/>
      <c r="L423" s="301"/>
      <c r="M423" s="302">
        <v>29.05</v>
      </c>
      <c r="N423" s="302"/>
      <c r="O423" s="302"/>
      <c r="P423" s="302">
        <v>186.5</v>
      </c>
      <c r="Q423" s="303">
        <f t="shared" si="160"/>
        <v>5417.8249999999998</v>
      </c>
      <c r="R423" s="302"/>
      <c r="S423" s="316">
        <f t="shared" si="157"/>
        <v>5417.8249999999998</v>
      </c>
      <c r="T423" s="301"/>
      <c r="U423" s="313">
        <f t="shared" si="144"/>
        <v>0</v>
      </c>
      <c r="V423" s="313"/>
      <c r="W423" s="301"/>
      <c r="X423" s="301"/>
      <c r="Y423" s="314">
        <f t="shared" si="142"/>
        <v>5417.8249999999998</v>
      </c>
      <c r="Z423" s="314"/>
      <c r="AA423" s="301"/>
      <c r="AB423" s="301"/>
      <c r="AC423" s="325">
        <f t="shared" si="145"/>
        <v>0</v>
      </c>
      <c r="AD423" s="302">
        <v>200</v>
      </c>
      <c r="AE423" s="302"/>
      <c r="AF423" s="302">
        <v>200</v>
      </c>
      <c r="AG423" s="302">
        <v>-10</v>
      </c>
      <c r="AH423" s="302"/>
      <c r="AI423" s="302"/>
      <c r="AJ423" s="302"/>
      <c r="AK423" s="302">
        <v>100</v>
      </c>
      <c r="AL423" s="302"/>
      <c r="AM423" s="302">
        <v>0</v>
      </c>
      <c r="AN423" s="302"/>
      <c r="AO423" s="302"/>
      <c r="AP423" s="302"/>
      <c r="AQ423" s="302"/>
      <c r="AR423" s="302"/>
      <c r="AS423" s="299"/>
      <c r="AT423" s="299">
        <f t="shared" si="146"/>
        <v>0</v>
      </c>
      <c r="AU423" s="303">
        <f t="shared" si="147"/>
        <v>490</v>
      </c>
      <c r="AV423" s="329">
        <f t="shared" si="148"/>
        <v>5907.8249999999998</v>
      </c>
      <c r="AW423" s="297"/>
      <c r="AX423" s="297">
        <v>517.5</v>
      </c>
      <c r="AY423" s="301"/>
      <c r="AZ423" s="301"/>
      <c r="BA423" s="301"/>
      <c r="BB423" s="330">
        <f>VLOOKUP(E423,公积金!A:D,4,0)</f>
        <v>254</v>
      </c>
      <c r="BC423" s="297">
        <v>10</v>
      </c>
      <c r="BD423" s="301"/>
      <c r="BE423" s="300">
        <f t="shared" si="141"/>
        <v>5136.3249999999998</v>
      </c>
      <c r="BF423" s="297">
        <f>VLOOKUP(E423,[6]工资发放表!$D$1:$X$65536,21,0)</f>
        <v>0</v>
      </c>
      <c r="BG423" s="337">
        <f t="shared" si="159"/>
        <v>5126.3249999999998</v>
      </c>
      <c r="BH423" s="300">
        <f>IFERROR(VLOOKUP('12部门提供工资附表主表'!E423,工时对!A:E,5,0),0)</f>
        <v>29.05</v>
      </c>
      <c r="BI423" s="336">
        <f>VLOOKUP(E423,金蝶!D:AC,26,0)</f>
        <v>-5.0000000001091394E-3</v>
      </c>
      <c r="BJ423" s="281">
        <f>VLOOKUP(E423,金蝶!D:S,16,0)</f>
        <v>5907.83</v>
      </c>
      <c r="BK423" s="281">
        <f t="shared" si="150"/>
        <v>-5.0000000001091394E-3</v>
      </c>
      <c r="BL423" s="281">
        <f>VLOOKUP(E423,金蝶!D:Z,23,0)</f>
        <v>5126.33</v>
      </c>
      <c r="BM423" s="281">
        <f t="shared" si="151"/>
        <v>-5.0000000001091394E-3</v>
      </c>
      <c r="BN423" s="281">
        <f>VLOOKUP(E423,金蝶!D:Z,17,0)</f>
        <v>0</v>
      </c>
      <c r="BO423" s="339">
        <f t="shared" si="152"/>
        <v>0</v>
      </c>
      <c r="BP423" s="281">
        <f>VLOOKUP(E423,金蝶!D:Z,18,0)</f>
        <v>517.5</v>
      </c>
      <c r="BQ423" s="531">
        <f t="shared" si="153"/>
        <v>0</v>
      </c>
      <c r="BR423" s="281">
        <f>VLOOKUP(E423,金蝶!D:Z,19,0)</f>
        <v>254</v>
      </c>
      <c r="BS423" s="340">
        <f t="shared" si="154"/>
        <v>0</v>
      </c>
      <c r="BT423" s="281">
        <f>VLOOKUP(E423,金蝶!D:Z,20,0)</f>
        <v>10</v>
      </c>
      <c r="BU423" s="281">
        <f t="shared" si="155"/>
        <v>0</v>
      </c>
      <c r="BV423" s="281">
        <f>VLOOKUP(E423,金蝶!D:Z,21,0)</f>
        <v>0</v>
      </c>
      <c r="BW423" s="339">
        <f t="shared" si="156"/>
        <v>0</v>
      </c>
      <c r="BX423" s="768">
        <f>IFERROR(VLOOKUP(G423,无加班费!A:B,2,0),0)</f>
        <v>0</v>
      </c>
    </row>
    <row r="424" spans="1:76" hidden="1">
      <c r="A424" s="516" t="s">
        <v>1707</v>
      </c>
      <c r="B424" s="285">
        <f t="shared" si="143"/>
        <v>0</v>
      </c>
      <c r="C424" s="286" t="str">
        <f>VLOOKUP(E424,员工信息4!C:D,2,0)</f>
        <v>孟祥峰</v>
      </c>
      <c r="D424" s="102" t="str">
        <f t="shared" si="158"/>
        <v>一致</v>
      </c>
      <c r="E424" s="288" t="str">
        <f>INDEX(员工信息4!C:C,MATCH('12部门提供工资附表主表'!I424,员工信息4!F:F,0))</f>
        <v>1055</v>
      </c>
      <c r="F424" s="289" t="str">
        <f>IFERROR(VLOOKUP('12部门提供工资附表主表'!E424,员工信息4!C:G,5,0),"")</f>
        <v>电缆车间</v>
      </c>
      <c r="G424" s="152" t="s">
        <v>241</v>
      </c>
      <c r="H424" s="288" t="s">
        <v>242</v>
      </c>
      <c r="I424" s="500" t="str">
        <f t="shared" si="149"/>
        <v>孟祥峰352</v>
      </c>
      <c r="J424" s="289" t="s">
        <v>197</v>
      </c>
      <c r="K424" s="301"/>
      <c r="L424" s="301"/>
      <c r="M424" s="302">
        <v>43.5</v>
      </c>
      <c r="N424" s="302"/>
      <c r="O424" s="302"/>
      <c r="P424" s="302">
        <v>186.5</v>
      </c>
      <c r="Q424" s="303">
        <f t="shared" si="160"/>
        <v>8112.75</v>
      </c>
      <c r="R424" s="302"/>
      <c r="S424" s="316">
        <f t="shared" si="157"/>
        <v>8112.75</v>
      </c>
      <c r="T424" s="301"/>
      <c r="U424" s="313">
        <f t="shared" si="144"/>
        <v>0</v>
      </c>
      <c r="V424" s="313"/>
      <c r="W424" s="301"/>
      <c r="X424" s="301"/>
      <c r="Y424" s="314">
        <f t="shared" si="142"/>
        <v>8112.75</v>
      </c>
      <c r="Z424" s="314"/>
      <c r="AA424" s="301"/>
      <c r="AB424" s="301"/>
      <c r="AC424" s="325">
        <f t="shared" si="145"/>
        <v>0</v>
      </c>
      <c r="AD424" s="302">
        <v>200</v>
      </c>
      <c r="AE424" s="302"/>
      <c r="AF424" s="302"/>
      <c r="AG424" s="302">
        <v>-70</v>
      </c>
      <c r="AH424" s="302"/>
      <c r="AI424" s="302"/>
      <c r="AJ424" s="302">
        <v>104</v>
      </c>
      <c r="AK424" s="302"/>
      <c r="AL424" s="302"/>
      <c r="AM424" s="302">
        <v>200</v>
      </c>
      <c r="AN424" s="302"/>
      <c r="AO424" s="302"/>
      <c r="AP424" s="302"/>
      <c r="AQ424" s="302"/>
      <c r="AR424" s="302"/>
      <c r="AS424" s="299"/>
      <c r="AT424" s="299">
        <f t="shared" si="146"/>
        <v>0</v>
      </c>
      <c r="AU424" s="303">
        <f t="shared" si="147"/>
        <v>434</v>
      </c>
      <c r="AV424" s="329">
        <f t="shared" si="148"/>
        <v>8546.75</v>
      </c>
      <c r="AW424" s="297"/>
      <c r="AX424" s="297">
        <v>517.5</v>
      </c>
      <c r="AY424" s="301"/>
      <c r="AZ424" s="301"/>
      <c r="BA424" s="301"/>
      <c r="BB424" s="330"/>
      <c r="BC424" s="297"/>
      <c r="BD424" s="301"/>
      <c r="BE424" s="300">
        <f t="shared" si="141"/>
        <v>8029.25</v>
      </c>
      <c r="BF424" s="297">
        <f>VLOOKUP(E424,[6]工资发放表!$D$1:$X$65536,21,0)</f>
        <v>0</v>
      </c>
      <c r="BG424" s="337">
        <f t="shared" si="159"/>
        <v>8029.25</v>
      </c>
      <c r="BH424" s="300">
        <f>IFERROR(VLOOKUP('12部门提供工资附表主表'!E424,工时对!A:E,5,0),0)</f>
        <v>43.5</v>
      </c>
      <c r="BI424" s="336">
        <f>VLOOKUP(E424,金蝶!D:AC,26,0)</f>
        <v>0</v>
      </c>
      <c r="BJ424" s="281">
        <f>VLOOKUP(E424,金蝶!D:S,16,0)</f>
        <v>8546.75</v>
      </c>
      <c r="BK424" s="281">
        <f t="shared" si="150"/>
        <v>0</v>
      </c>
      <c r="BL424" s="281">
        <f>VLOOKUP(E424,金蝶!D:Z,23,0)</f>
        <v>8029.25</v>
      </c>
      <c r="BM424" s="281">
        <f t="shared" si="151"/>
        <v>0</v>
      </c>
      <c r="BN424" s="281">
        <f>VLOOKUP(E424,金蝶!D:Z,17,0)</f>
        <v>0</v>
      </c>
      <c r="BO424" s="339">
        <f t="shared" si="152"/>
        <v>0</v>
      </c>
      <c r="BP424" s="281">
        <f>VLOOKUP(E424,金蝶!D:Z,18,0)</f>
        <v>517.5</v>
      </c>
      <c r="BQ424" s="531">
        <f t="shared" si="153"/>
        <v>0</v>
      </c>
      <c r="BR424" s="281">
        <f>VLOOKUP(E424,金蝶!D:Z,19,0)</f>
        <v>0</v>
      </c>
      <c r="BS424" s="340">
        <f t="shared" si="154"/>
        <v>0</v>
      </c>
      <c r="BT424" s="281">
        <f>VLOOKUP(E424,金蝶!D:Z,20,0)</f>
        <v>0</v>
      </c>
      <c r="BU424" s="281">
        <f t="shared" si="155"/>
        <v>0</v>
      </c>
      <c r="BV424" s="281">
        <f>VLOOKUP(E424,金蝶!D:Z,21,0)</f>
        <v>0</v>
      </c>
      <c r="BW424" s="339">
        <f t="shared" si="156"/>
        <v>0</v>
      </c>
      <c r="BX424" s="768">
        <f>IFERROR(VLOOKUP(G424,无加班费!A:B,2,0),0)</f>
        <v>0</v>
      </c>
    </row>
    <row r="425" spans="1:76" hidden="1">
      <c r="A425" s="516" t="s">
        <v>1391</v>
      </c>
      <c r="B425" s="285">
        <f t="shared" si="143"/>
        <v>0</v>
      </c>
      <c r="C425" s="286" t="str">
        <f>VLOOKUP(E425,员工信息4!C:D,2,0)</f>
        <v>王良华</v>
      </c>
      <c r="D425" s="102" t="str">
        <f t="shared" si="158"/>
        <v>一致</v>
      </c>
      <c r="E425" s="288" t="str">
        <f>INDEX(员工信息4!C:C,MATCH('12部门提供工资附表主表'!I425,员工信息4!F:F,0))</f>
        <v>9807</v>
      </c>
      <c r="F425" s="289" t="str">
        <f>IFERROR(VLOOKUP('12部门提供工资附表主表'!E425,员工信息4!C:G,5,0),"")</f>
        <v>电缆车间</v>
      </c>
      <c r="G425" s="152" t="s">
        <v>433</v>
      </c>
      <c r="H425" s="288" t="s">
        <v>434</v>
      </c>
      <c r="I425" s="500" t="str">
        <f t="shared" si="149"/>
        <v>王良华287</v>
      </c>
      <c r="J425" s="289" t="s">
        <v>197</v>
      </c>
      <c r="K425" s="301"/>
      <c r="L425" s="301"/>
      <c r="M425" s="302">
        <v>33.880000000000003</v>
      </c>
      <c r="N425" s="302"/>
      <c r="O425" s="302"/>
      <c r="P425" s="302">
        <v>160</v>
      </c>
      <c r="Q425" s="303">
        <f t="shared" si="160"/>
        <v>5420.8</v>
      </c>
      <c r="R425" s="302"/>
      <c r="S425" s="316">
        <f t="shared" si="157"/>
        <v>5420.8</v>
      </c>
      <c r="T425" s="301"/>
      <c r="U425" s="313">
        <f t="shared" si="144"/>
        <v>0</v>
      </c>
      <c r="V425" s="313"/>
      <c r="W425" s="301"/>
      <c r="X425" s="301"/>
      <c r="Y425" s="314">
        <f t="shared" si="142"/>
        <v>5420.8</v>
      </c>
      <c r="Z425" s="314"/>
      <c r="AA425" s="301"/>
      <c r="AB425" s="301"/>
      <c r="AC425" s="325">
        <f t="shared" si="145"/>
        <v>0</v>
      </c>
      <c r="AD425" s="302">
        <v>200</v>
      </c>
      <c r="AE425" s="302"/>
      <c r="AF425" s="302"/>
      <c r="AG425" s="302">
        <v>-10</v>
      </c>
      <c r="AH425" s="302"/>
      <c r="AI425" s="302"/>
      <c r="AJ425" s="302"/>
      <c r="AK425" s="302"/>
      <c r="AL425" s="302"/>
      <c r="AM425" s="302">
        <v>200</v>
      </c>
      <c r="AN425" s="302"/>
      <c r="AO425" s="302"/>
      <c r="AP425" s="302"/>
      <c r="AQ425" s="302"/>
      <c r="AR425" s="302"/>
      <c r="AS425" s="299"/>
      <c r="AT425" s="299">
        <f t="shared" si="146"/>
        <v>0</v>
      </c>
      <c r="AU425" s="303">
        <f t="shared" si="147"/>
        <v>390</v>
      </c>
      <c r="AV425" s="329">
        <f t="shared" si="148"/>
        <v>5810.8</v>
      </c>
      <c r="AW425" s="297"/>
      <c r="AX425" s="297">
        <v>517.5</v>
      </c>
      <c r="AY425" s="301"/>
      <c r="AZ425" s="301"/>
      <c r="BA425" s="301"/>
      <c r="BB425" s="330"/>
      <c r="BC425" s="297">
        <v>10</v>
      </c>
      <c r="BD425" s="301"/>
      <c r="BE425" s="300">
        <f t="shared" si="141"/>
        <v>5293.3</v>
      </c>
      <c r="BF425" s="297">
        <f>VLOOKUP(E425,[6]工资发放表!$D$1:$X$65536,21,0)</f>
        <v>0</v>
      </c>
      <c r="BG425" s="337">
        <f t="shared" si="159"/>
        <v>5283.3</v>
      </c>
      <c r="BH425" s="300">
        <f>IFERROR(VLOOKUP('12部门提供工资附表主表'!E425,工时对!A:E,5,0),0)</f>
        <v>33.880000000000003</v>
      </c>
      <c r="BI425" s="336">
        <f>VLOOKUP(E425,金蝶!D:AC,26,0)</f>
        <v>0</v>
      </c>
      <c r="BJ425" s="281">
        <f>VLOOKUP(E425,金蝶!D:S,16,0)</f>
        <v>5810.8</v>
      </c>
      <c r="BK425" s="281">
        <f t="shared" si="150"/>
        <v>0</v>
      </c>
      <c r="BL425" s="281">
        <f>VLOOKUP(E425,金蝶!D:Z,23,0)</f>
        <v>5283.3</v>
      </c>
      <c r="BM425" s="281">
        <f t="shared" si="151"/>
        <v>0</v>
      </c>
      <c r="BN425" s="281">
        <f>VLOOKUP(E425,金蝶!D:Z,17,0)</f>
        <v>0</v>
      </c>
      <c r="BO425" s="339">
        <f t="shared" si="152"/>
        <v>0</v>
      </c>
      <c r="BP425" s="281">
        <f>VLOOKUP(E425,金蝶!D:Z,18,0)</f>
        <v>517.5</v>
      </c>
      <c r="BQ425" s="531">
        <f t="shared" si="153"/>
        <v>0</v>
      </c>
      <c r="BR425" s="281">
        <f>VLOOKUP(E425,金蝶!D:Z,19,0)</f>
        <v>0</v>
      </c>
      <c r="BS425" s="340">
        <f t="shared" si="154"/>
        <v>0</v>
      </c>
      <c r="BT425" s="281">
        <f>VLOOKUP(E425,金蝶!D:Z,20,0)</f>
        <v>10</v>
      </c>
      <c r="BU425" s="281">
        <f t="shared" si="155"/>
        <v>0</v>
      </c>
      <c r="BV425" s="281">
        <f>VLOOKUP(E425,金蝶!D:Z,21,0)</f>
        <v>0</v>
      </c>
      <c r="BW425" s="339">
        <f t="shared" si="156"/>
        <v>0</v>
      </c>
      <c r="BX425" s="768">
        <f>IFERROR(VLOOKUP(G425,无加班费!A:B,2,0),0)</f>
        <v>0</v>
      </c>
    </row>
    <row r="426" spans="1:76" hidden="1">
      <c r="A426" s="516" t="s">
        <v>322</v>
      </c>
      <c r="B426" s="285">
        <f t="shared" si="143"/>
        <v>0</v>
      </c>
      <c r="C426" s="286" t="str">
        <f>VLOOKUP(E426,员工信息4!C:D,2,0)</f>
        <v>徐德祥</v>
      </c>
      <c r="D426" s="102" t="str">
        <f t="shared" si="158"/>
        <v>一致</v>
      </c>
      <c r="E426" s="288" t="str">
        <f>INDEX(员工信息4!C:C,MATCH('12部门提供工资附表主表'!I426,员工信息4!F:F,0))</f>
        <v>1087</v>
      </c>
      <c r="F426" s="289" t="str">
        <f>IFERROR(VLOOKUP('12部门提供工资附表主表'!E426,员工信息4!C:G,5,0),"")</f>
        <v>电缆车间</v>
      </c>
      <c r="G426" s="152" t="s">
        <v>246</v>
      </c>
      <c r="H426" s="288" t="s">
        <v>247</v>
      </c>
      <c r="I426" s="500" t="str">
        <f t="shared" si="149"/>
        <v>徐德祥199</v>
      </c>
      <c r="J426" s="289" t="s">
        <v>197</v>
      </c>
      <c r="K426" s="301"/>
      <c r="L426" s="301"/>
      <c r="M426" s="302">
        <v>42</v>
      </c>
      <c r="N426" s="302"/>
      <c r="O426" s="302"/>
      <c r="P426" s="302">
        <v>165</v>
      </c>
      <c r="Q426" s="303">
        <f t="shared" si="160"/>
        <v>6930</v>
      </c>
      <c r="R426" s="302"/>
      <c r="S426" s="316">
        <f t="shared" si="157"/>
        <v>6930</v>
      </c>
      <c r="T426" s="301"/>
      <c r="U426" s="313">
        <f t="shared" si="144"/>
        <v>0</v>
      </c>
      <c r="V426" s="313"/>
      <c r="W426" s="301"/>
      <c r="X426" s="301"/>
      <c r="Y426" s="314">
        <f t="shared" si="142"/>
        <v>6930</v>
      </c>
      <c r="Z426" s="314"/>
      <c r="AA426" s="301"/>
      <c r="AB426" s="301"/>
      <c r="AC426" s="325">
        <f t="shared" si="145"/>
        <v>0</v>
      </c>
      <c r="AD426" s="302">
        <v>200</v>
      </c>
      <c r="AE426" s="302"/>
      <c r="AF426" s="302"/>
      <c r="AG426" s="302">
        <v>-30</v>
      </c>
      <c r="AH426" s="302"/>
      <c r="AI426" s="302"/>
      <c r="AJ426" s="302">
        <v>112</v>
      </c>
      <c r="AK426" s="302"/>
      <c r="AL426" s="302"/>
      <c r="AM426" s="302">
        <v>200</v>
      </c>
      <c r="AN426" s="302"/>
      <c r="AO426" s="302"/>
      <c r="AP426" s="302"/>
      <c r="AQ426" s="302"/>
      <c r="AR426" s="302"/>
      <c r="AS426" s="299"/>
      <c r="AT426" s="299">
        <f t="shared" si="146"/>
        <v>0</v>
      </c>
      <c r="AU426" s="303">
        <f t="shared" si="147"/>
        <v>482</v>
      </c>
      <c r="AV426" s="329">
        <f t="shared" si="148"/>
        <v>7412</v>
      </c>
      <c r="AW426" s="297"/>
      <c r="AX426" s="297">
        <v>517.5</v>
      </c>
      <c r="AY426" s="301"/>
      <c r="AZ426" s="301"/>
      <c r="BA426" s="301"/>
      <c r="BB426" s="330"/>
      <c r="BC426" s="297">
        <v>10</v>
      </c>
      <c r="BD426" s="301"/>
      <c r="BE426" s="300">
        <f t="shared" si="141"/>
        <v>6894.5</v>
      </c>
      <c r="BF426" s="297">
        <f>VLOOKUP(E426,[6]工资发放表!$D$1:$X$65536,21,0)</f>
        <v>0</v>
      </c>
      <c r="BG426" s="337">
        <f t="shared" si="159"/>
        <v>6884.5</v>
      </c>
      <c r="BH426" s="300">
        <f>IFERROR(VLOOKUP('12部门提供工资附表主表'!E426,工时对!A:E,5,0),0)</f>
        <v>42</v>
      </c>
      <c r="BI426" s="336">
        <f>VLOOKUP(E426,金蝶!D:AC,26,0)</f>
        <v>0</v>
      </c>
      <c r="BJ426" s="281">
        <f>VLOOKUP(E426,金蝶!D:S,16,0)</f>
        <v>7412</v>
      </c>
      <c r="BK426" s="281">
        <f t="shared" si="150"/>
        <v>0</v>
      </c>
      <c r="BL426" s="281">
        <f>VLOOKUP(E426,金蝶!D:Z,23,0)</f>
        <v>6884.5</v>
      </c>
      <c r="BM426" s="281">
        <f t="shared" si="151"/>
        <v>0</v>
      </c>
      <c r="BN426" s="281">
        <f>VLOOKUP(E426,金蝶!D:Z,17,0)</f>
        <v>0</v>
      </c>
      <c r="BO426" s="339">
        <f t="shared" si="152"/>
        <v>0</v>
      </c>
      <c r="BP426" s="281">
        <f>VLOOKUP(E426,金蝶!D:Z,18,0)</f>
        <v>517.5</v>
      </c>
      <c r="BQ426" s="531">
        <f t="shared" si="153"/>
        <v>0</v>
      </c>
      <c r="BR426" s="281">
        <f>VLOOKUP(E426,金蝶!D:Z,19,0)</f>
        <v>0</v>
      </c>
      <c r="BS426" s="340">
        <f t="shared" si="154"/>
        <v>0</v>
      </c>
      <c r="BT426" s="281">
        <f>VLOOKUP(E426,金蝶!D:Z,20,0)</f>
        <v>10</v>
      </c>
      <c r="BU426" s="281">
        <f t="shared" si="155"/>
        <v>0</v>
      </c>
      <c r="BV426" s="281">
        <f>VLOOKUP(E426,金蝶!D:Z,21,0)</f>
        <v>0</v>
      </c>
      <c r="BW426" s="339">
        <f t="shared" si="156"/>
        <v>0</v>
      </c>
      <c r="BX426" s="768">
        <f>IFERROR(VLOOKUP(G426,无加班费!A:B,2,0),0)</f>
        <v>0</v>
      </c>
    </row>
    <row r="427" spans="1:76" hidden="1">
      <c r="A427" s="516" t="s">
        <v>698</v>
      </c>
      <c r="B427" s="285">
        <f t="shared" si="143"/>
        <v>0</v>
      </c>
      <c r="C427" s="286" t="str">
        <f>VLOOKUP(E427,员工信息4!C:D,2,0)</f>
        <v>许成忠</v>
      </c>
      <c r="D427" s="102" t="str">
        <f t="shared" si="158"/>
        <v>一致</v>
      </c>
      <c r="E427" s="288" t="str">
        <f>INDEX(员工信息4!C:C,MATCH('12部门提供工资附表主表'!I427,员工信息4!F:F,0))</f>
        <v>1092</v>
      </c>
      <c r="F427" s="289" t="str">
        <f>IFERROR(VLOOKUP('12部门提供工资附表主表'!E427,员工信息4!C:G,5,0),"")</f>
        <v>电缆车间</v>
      </c>
      <c r="G427" s="152" t="s">
        <v>251</v>
      </c>
      <c r="H427" s="288" t="s">
        <v>252</v>
      </c>
      <c r="I427" s="500" t="str">
        <f t="shared" si="149"/>
        <v>许成忠166</v>
      </c>
      <c r="J427" s="289" t="s">
        <v>197</v>
      </c>
      <c r="K427" s="301"/>
      <c r="L427" s="301"/>
      <c r="M427" s="302">
        <v>34.5</v>
      </c>
      <c r="N427" s="302"/>
      <c r="O427" s="302"/>
      <c r="P427" s="302">
        <v>228.62</v>
      </c>
      <c r="Q427" s="303">
        <f t="shared" si="160"/>
        <v>7887.39</v>
      </c>
      <c r="R427" s="302"/>
      <c r="S427" s="316">
        <f t="shared" si="157"/>
        <v>7887.39</v>
      </c>
      <c r="T427" s="301"/>
      <c r="U427" s="313">
        <f t="shared" si="144"/>
        <v>0</v>
      </c>
      <c r="V427" s="313"/>
      <c r="W427" s="301"/>
      <c r="X427" s="301"/>
      <c r="Y427" s="314">
        <f t="shared" si="142"/>
        <v>7887.39</v>
      </c>
      <c r="Z427" s="314"/>
      <c r="AA427" s="301"/>
      <c r="AB427" s="301"/>
      <c r="AC427" s="325">
        <f t="shared" si="145"/>
        <v>0</v>
      </c>
      <c r="AD427" s="302">
        <v>200</v>
      </c>
      <c r="AE427" s="302"/>
      <c r="AF427" s="302"/>
      <c r="AG427" s="302">
        <v>-30</v>
      </c>
      <c r="AH427" s="302"/>
      <c r="AI427" s="302"/>
      <c r="AJ427" s="302">
        <v>65</v>
      </c>
      <c r="AK427" s="302">
        <v>5</v>
      </c>
      <c r="AL427" s="302"/>
      <c r="AM427" s="302">
        <v>200</v>
      </c>
      <c r="AN427" s="302"/>
      <c r="AO427" s="302"/>
      <c r="AP427" s="302"/>
      <c r="AQ427" s="302"/>
      <c r="AR427" s="302"/>
      <c r="AS427" s="299"/>
      <c r="AT427" s="299">
        <f t="shared" si="146"/>
        <v>0</v>
      </c>
      <c r="AU427" s="303">
        <f t="shared" si="147"/>
        <v>440</v>
      </c>
      <c r="AV427" s="329">
        <f t="shared" si="148"/>
        <v>8327.39</v>
      </c>
      <c r="AW427" s="297"/>
      <c r="AX427" s="297">
        <v>517.5</v>
      </c>
      <c r="AY427" s="301"/>
      <c r="AZ427" s="301"/>
      <c r="BA427" s="301"/>
      <c r="BB427" s="330"/>
      <c r="BC427" s="297"/>
      <c r="BD427" s="301"/>
      <c r="BE427" s="300">
        <f t="shared" si="141"/>
        <v>7809.8899999999994</v>
      </c>
      <c r="BF427" s="297">
        <f>VLOOKUP(E427,[6]工资发放表!$D$1:$X$65536,21,0)</f>
        <v>0</v>
      </c>
      <c r="BG427" s="337">
        <f t="shared" si="159"/>
        <v>7809.8899999999994</v>
      </c>
      <c r="BH427" s="300">
        <f>IFERROR(VLOOKUP('12部门提供工资附表主表'!E427,工时对!A:E,5,0),0)</f>
        <v>34.5</v>
      </c>
      <c r="BI427" s="336">
        <f>VLOOKUP(E427,金蝶!D:AC,26,0)</f>
        <v>0</v>
      </c>
      <c r="BJ427" s="281">
        <f>VLOOKUP(E427,金蝶!D:S,16,0)</f>
        <v>8327.39</v>
      </c>
      <c r="BK427" s="281">
        <f t="shared" si="150"/>
        <v>0</v>
      </c>
      <c r="BL427" s="281">
        <f>VLOOKUP(E427,金蝶!D:Z,23,0)</f>
        <v>7809.89</v>
      </c>
      <c r="BM427" s="281">
        <f t="shared" si="151"/>
        <v>0</v>
      </c>
      <c r="BN427" s="281">
        <f>VLOOKUP(E427,金蝶!D:Z,17,0)</f>
        <v>0</v>
      </c>
      <c r="BO427" s="339">
        <f t="shared" si="152"/>
        <v>0</v>
      </c>
      <c r="BP427" s="281">
        <f>VLOOKUP(E427,金蝶!D:Z,18,0)</f>
        <v>517.5</v>
      </c>
      <c r="BQ427" s="531">
        <f t="shared" si="153"/>
        <v>0</v>
      </c>
      <c r="BR427" s="281">
        <f>VLOOKUP(E427,金蝶!D:Z,19,0)</f>
        <v>0</v>
      </c>
      <c r="BS427" s="340">
        <f t="shared" si="154"/>
        <v>0</v>
      </c>
      <c r="BT427" s="281">
        <f>VLOOKUP(E427,金蝶!D:Z,20,0)</f>
        <v>0</v>
      </c>
      <c r="BU427" s="281">
        <f t="shared" si="155"/>
        <v>0</v>
      </c>
      <c r="BV427" s="281">
        <f>VLOOKUP(E427,金蝶!D:Z,21,0)</f>
        <v>0</v>
      </c>
      <c r="BW427" s="339">
        <f t="shared" si="156"/>
        <v>0</v>
      </c>
      <c r="BX427" s="768">
        <f>IFERROR(VLOOKUP(G427,无加班费!A:B,2,0),0)</f>
        <v>0</v>
      </c>
    </row>
    <row r="428" spans="1:76" hidden="1">
      <c r="A428" s="516" t="s">
        <v>4780</v>
      </c>
      <c r="B428" s="285">
        <f t="shared" si="143"/>
        <v>0</v>
      </c>
      <c r="C428" s="286" t="str">
        <f>VLOOKUP(E428,员工信息4!C:D,2,0)</f>
        <v>张体江</v>
      </c>
      <c r="D428" s="102" t="str">
        <f t="shared" si="158"/>
        <v>一致</v>
      </c>
      <c r="E428" s="288" t="str">
        <f>INDEX(员工信息4!C:C,MATCH('12部门提供工资附表主表'!I428,员工信息4!F:F,0))</f>
        <v>1093</v>
      </c>
      <c r="F428" s="289" t="str">
        <f>IFERROR(VLOOKUP('12部门提供工资附表主表'!E428,员工信息4!C:G,5,0),"")</f>
        <v>电缆车间</v>
      </c>
      <c r="G428" s="152" t="s">
        <v>256</v>
      </c>
      <c r="H428" s="288" t="s">
        <v>257</v>
      </c>
      <c r="I428" s="500" t="str">
        <f t="shared" si="149"/>
        <v>张体江215</v>
      </c>
      <c r="J428" s="289" t="s">
        <v>197</v>
      </c>
      <c r="K428" s="301"/>
      <c r="L428" s="301"/>
      <c r="M428" s="302">
        <v>40.130000000000003</v>
      </c>
      <c r="N428" s="302"/>
      <c r="O428" s="302"/>
      <c r="P428" s="302">
        <v>215.75</v>
      </c>
      <c r="Q428" s="303">
        <f t="shared" si="160"/>
        <v>8658.0475000000006</v>
      </c>
      <c r="R428" s="302"/>
      <c r="S428" s="316">
        <f t="shared" si="157"/>
        <v>8658.0475000000006</v>
      </c>
      <c r="T428" s="301"/>
      <c r="U428" s="313">
        <f t="shared" si="144"/>
        <v>0</v>
      </c>
      <c r="V428" s="313"/>
      <c r="W428" s="301"/>
      <c r="X428" s="301"/>
      <c r="Y428" s="314">
        <f t="shared" si="142"/>
        <v>8658.0475000000006</v>
      </c>
      <c r="Z428" s="314"/>
      <c r="AA428" s="301"/>
      <c r="AB428" s="301"/>
      <c r="AC428" s="325">
        <f t="shared" si="145"/>
        <v>0</v>
      </c>
      <c r="AD428" s="302">
        <v>200</v>
      </c>
      <c r="AE428" s="302"/>
      <c r="AF428" s="302"/>
      <c r="AG428" s="302">
        <v>-25</v>
      </c>
      <c r="AH428" s="302"/>
      <c r="AI428" s="302"/>
      <c r="AJ428" s="302">
        <v>97</v>
      </c>
      <c r="AK428" s="302"/>
      <c r="AL428" s="302"/>
      <c r="AM428" s="302">
        <v>200</v>
      </c>
      <c r="AN428" s="302"/>
      <c r="AO428" s="302"/>
      <c r="AP428" s="302"/>
      <c r="AQ428" s="302"/>
      <c r="AR428" s="302"/>
      <c r="AS428" s="299"/>
      <c r="AT428" s="299">
        <f t="shared" si="146"/>
        <v>0</v>
      </c>
      <c r="AU428" s="303">
        <f t="shared" si="147"/>
        <v>472</v>
      </c>
      <c r="AV428" s="329">
        <f t="shared" si="148"/>
        <v>9130.0475000000006</v>
      </c>
      <c r="AW428" s="297"/>
      <c r="AX428" s="297">
        <v>517.5</v>
      </c>
      <c r="AY428" s="301"/>
      <c r="AZ428" s="301"/>
      <c r="BA428" s="301"/>
      <c r="BB428" s="330"/>
      <c r="BC428" s="297">
        <v>10</v>
      </c>
      <c r="BD428" s="301"/>
      <c r="BE428" s="300">
        <f t="shared" si="141"/>
        <v>8612.5475000000006</v>
      </c>
      <c r="BF428" s="297">
        <f>VLOOKUP(E428,[6]工资发放表!$D$1:$X$65536,21,0)</f>
        <v>108.38</v>
      </c>
      <c r="BG428" s="337">
        <f t="shared" si="159"/>
        <v>8494.1675000000014</v>
      </c>
      <c r="BH428" s="300">
        <f>IFERROR(VLOOKUP('12部门提供工资附表主表'!E428,工时对!A:E,5,0),0)</f>
        <v>40.130000000000003</v>
      </c>
      <c r="BI428" s="336">
        <f>VLOOKUP(E428,金蝶!D:AC,26,0)</f>
        <v>-2.4999999986903276E-3</v>
      </c>
      <c r="BJ428" s="281">
        <f>VLOOKUP(E428,金蝶!D:S,16,0)</f>
        <v>9130.0499999999993</v>
      </c>
      <c r="BK428" s="281">
        <f t="shared" si="150"/>
        <v>-2.4999999986903276E-3</v>
      </c>
      <c r="BL428" s="281">
        <f>VLOOKUP(E428,金蝶!D:Z,23,0)</f>
        <v>8494.17</v>
      </c>
      <c r="BM428" s="281">
        <f t="shared" si="151"/>
        <v>-2.4999999986903276E-3</v>
      </c>
      <c r="BN428" s="281">
        <f>VLOOKUP(E428,金蝶!D:Z,17,0)</f>
        <v>0</v>
      </c>
      <c r="BO428" s="339">
        <f t="shared" si="152"/>
        <v>0</v>
      </c>
      <c r="BP428" s="281">
        <f>VLOOKUP(E428,金蝶!D:Z,18,0)</f>
        <v>517.5</v>
      </c>
      <c r="BQ428" s="531">
        <f t="shared" si="153"/>
        <v>0</v>
      </c>
      <c r="BR428" s="281">
        <f>VLOOKUP(E428,金蝶!D:Z,19,0)</f>
        <v>0</v>
      </c>
      <c r="BS428" s="340">
        <f t="shared" si="154"/>
        <v>0</v>
      </c>
      <c r="BT428" s="281">
        <f>VLOOKUP(E428,金蝶!D:Z,20,0)</f>
        <v>10</v>
      </c>
      <c r="BU428" s="281">
        <f t="shared" si="155"/>
        <v>0</v>
      </c>
      <c r="BV428" s="281">
        <f>VLOOKUP(E428,金蝶!D:Z,21,0)</f>
        <v>108.38</v>
      </c>
      <c r="BW428" s="339">
        <f t="shared" si="156"/>
        <v>0</v>
      </c>
      <c r="BX428" s="768">
        <f>IFERROR(VLOOKUP(G428,无加班费!A:B,2,0),0)</f>
        <v>0</v>
      </c>
    </row>
    <row r="429" spans="1:76" hidden="1">
      <c r="A429" s="516" t="s">
        <v>2557</v>
      </c>
      <c r="B429" s="285">
        <f t="shared" si="143"/>
        <v>0</v>
      </c>
      <c r="C429" s="286" t="str">
        <f>VLOOKUP(E429,员工信息4!C:D,2,0)</f>
        <v>康志荣</v>
      </c>
      <c r="D429" s="102" t="str">
        <f t="shared" si="158"/>
        <v>一致</v>
      </c>
      <c r="E429" s="288" t="str">
        <f>INDEX(员工信息4!C:C,MATCH('12部门提供工资附表主表'!I429,员工信息4!F:F,0))</f>
        <v>1100</v>
      </c>
      <c r="F429" s="289" t="str">
        <f>IFERROR(VLOOKUP('12部门提供工资附表主表'!E429,员工信息4!C:G,5,0),"")</f>
        <v>电缆车间</v>
      </c>
      <c r="G429" s="152" t="s">
        <v>261</v>
      </c>
      <c r="H429" s="288" t="s">
        <v>262</v>
      </c>
      <c r="I429" s="500" t="str">
        <f t="shared" si="149"/>
        <v>康志荣255</v>
      </c>
      <c r="J429" s="289" t="s">
        <v>197</v>
      </c>
      <c r="K429" s="301"/>
      <c r="L429" s="301"/>
      <c r="M429" s="302">
        <v>36</v>
      </c>
      <c r="N429" s="302"/>
      <c r="O429" s="302"/>
      <c r="P429" s="302">
        <v>236.33</v>
      </c>
      <c r="Q429" s="303">
        <f t="shared" si="160"/>
        <v>8507.880000000001</v>
      </c>
      <c r="R429" s="302"/>
      <c r="S429" s="316">
        <f t="shared" si="157"/>
        <v>8507.880000000001</v>
      </c>
      <c r="T429" s="301"/>
      <c r="U429" s="313">
        <f t="shared" si="144"/>
        <v>0</v>
      </c>
      <c r="V429" s="313"/>
      <c r="W429" s="301"/>
      <c r="X429" s="301"/>
      <c r="Y429" s="314">
        <f t="shared" si="142"/>
        <v>8507.880000000001</v>
      </c>
      <c r="Z429" s="314"/>
      <c r="AA429" s="301"/>
      <c r="AB429" s="301"/>
      <c r="AC429" s="325">
        <f t="shared" si="145"/>
        <v>0</v>
      </c>
      <c r="AD429" s="302">
        <v>180</v>
      </c>
      <c r="AE429" s="302"/>
      <c r="AF429" s="302"/>
      <c r="AG429" s="302">
        <v>-55</v>
      </c>
      <c r="AH429" s="302"/>
      <c r="AI429" s="302"/>
      <c r="AJ429" s="302">
        <v>62</v>
      </c>
      <c r="AK429" s="302"/>
      <c r="AL429" s="302"/>
      <c r="AM429" s="302">
        <v>200</v>
      </c>
      <c r="AN429" s="302"/>
      <c r="AO429" s="302"/>
      <c r="AP429" s="302"/>
      <c r="AQ429" s="302"/>
      <c r="AR429" s="302"/>
      <c r="AS429" s="299"/>
      <c r="AT429" s="299">
        <f t="shared" si="146"/>
        <v>0</v>
      </c>
      <c r="AU429" s="303">
        <f t="shared" si="147"/>
        <v>387</v>
      </c>
      <c r="AV429" s="329">
        <f t="shared" si="148"/>
        <v>8894.880000000001</v>
      </c>
      <c r="AW429" s="297"/>
      <c r="AX429" s="297">
        <v>517.5</v>
      </c>
      <c r="AY429" s="301"/>
      <c r="AZ429" s="301"/>
      <c r="BA429" s="301"/>
      <c r="BB429" s="330">
        <f>VLOOKUP(E429,公积金!A:D,4,0)</f>
        <v>254</v>
      </c>
      <c r="BC429" s="297">
        <v>10</v>
      </c>
      <c r="BD429" s="301"/>
      <c r="BE429" s="300">
        <f t="shared" si="141"/>
        <v>8123.380000000001</v>
      </c>
      <c r="BF429" s="297">
        <f>VLOOKUP(E429,[6]工资发放表!$D$1:$X$65536,21,0)</f>
        <v>78.7</v>
      </c>
      <c r="BG429" s="337">
        <f t="shared" si="159"/>
        <v>8034.6800000000012</v>
      </c>
      <c r="BH429" s="300">
        <f>IFERROR(VLOOKUP('12部门提供工资附表主表'!E429,工时对!A:E,5,0),0)</f>
        <v>36</v>
      </c>
      <c r="BI429" s="336">
        <f>VLOOKUP(E429,金蝶!D:AC,26,0)</f>
        <v>0</v>
      </c>
      <c r="BJ429" s="281">
        <f>VLOOKUP(E429,金蝶!D:S,16,0)</f>
        <v>8894.8799999999992</v>
      </c>
      <c r="BK429" s="281">
        <f t="shared" si="150"/>
        <v>0</v>
      </c>
      <c r="BL429" s="281">
        <f>VLOOKUP(E429,金蝶!D:Z,23,0)</f>
        <v>8034.68</v>
      </c>
      <c r="BM429" s="281">
        <f t="shared" si="151"/>
        <v>0</v>
      </c>
      <c r="BN429" s="281">
        <f>VLOOKUP(E429,金蝶!D:Z,17,0)</f>
        <v>0</v>
      </c>
      <c r="BO429" s="339">
        <f t="shared" si="152"/>
        <v>0</v>
      </c>
      <c r="BP429" s="281">
        <f>VLOOKUP(E429,金蝶!D:Z,18,0)</f>
        <v>517.5</v>
      </c>
      <c r="BQ429" s="531">
        <f t="shared" si="153"/>
        <v>0</v>
      </c>
      <c r="BR429" s="281">
        <f>VLOOKUP(E429,金蝶!D:Z,19,0)</f>
        <v>254</v>
      </c>
      <c r="BS429" s="340">
        <f t="shared" si="154"/>
        <v>0</v>
      </c>
      <c r="BT429" s="281">
        <f>VLOOKUP(E429,金蝶!D:Z,20,0)</f>
        <v>10</v>
      </c>
      <c r="BU429" s="281">
        <f t="shared" si="155"/>
        <v>0</v>
      </c>
      <c r="BV429" s="281">
        <f>VLOOKUP(E429,金蝶!D:Z,21,0)</f>
        <v>78.7</v>
      </c>
      <c r="BW429" s="339">
        <f t="shared" si="156"/>
        <v>0</v>
      </c>
      <c r="BX429" s="768">
        <f>IFERROR(VLOOKUP(G429,无加班费!A:B,2,0),0)</f>
        <v>0</v>
      </c>
    </row>
    <row r="430" spans="1:76" hidden="1">
      <c r="A430" s="516" t="s">
        <v>2632</v>
      </c>
      <c r="B430" s="285">
        <f t="shared" si="143"/>
        <v>0</v>
      </c>
      <c r="C430" s="286" t="str">
        <f>VLOOKUP(E430,员工信息4!C:D,2,0)</f>
        <v>王纪明</v>
      </c>
      <c r="D430" s="102" t="str">
        <f t="shared" si="158"/>
        <v>一致</v>
      </c>
      <c r="E430" s="288" t="str">
        <f>INDEX(员工信息4!C:C,MATCH('12部门提供工资附表主表'!I430,员工信息4!F:F,0))</f>
        <v>1111</v>
      </c>
      <c r="F430" s="289" t="str">
        <f>IFERROR(VLOOKUP('12部门提供工资附表主表'!E430,员工信息4!C:G,5,0),"")</f>
        <v>电缆车间</v>
      </c>
      <c r="G430" s="152" t="s">
        <v>266</v>
      </c>
      <c r="H430" s="288" t="s">
        <v>267</v>
      </c>
      <c r="I430" s="500" t="str">
        <f t="shared" si="149"/>
        <v>王纪明337</v>
      </c>
      <c r="J430" s="289" t="s">
        <v>197</v>
      </c>
      <c r="K430" s="301"/>
      <c r="L430" s="301"/>
      <c r="M430" s="302">
        <v>19.5</v>
      </c>
      <c r="N430" s="302"/>
      <c r="O430" s="302"/>
      <c r="P430" s="302">
        <v>190</v>
      </c>
      <c r="Q430" s="303">
        <f t="shared" si="160"/>
        <v>3705</v>
      </c>
      <c r="R430" s="302"/>
      <c r="S430" s="316">
        <f t="shared" si="157"/>
        <v>3705</v>
      </c>
      <c r="T430" s="301"/>
      <c r="U430" s="313">
        <f t="shared" si="144"/>
        <v>0</v>
      </c>
      <c r="V430" s="313"/>
      <c r="W430" s="301"/>
      <c r="X430" s="301"/>
      <c r="Y430" s="314">
        <f t="shared" si="142"/>
        <v>3705</v>
      </c>
      <c r="Z430" s="314"/>
      <c r="AA430" s="301"/>
      <c r="AB430" s="301"/>
      <c r="AC430" s="325">
        <f t="shared" si="145"/>
        <v>0</v>
      </c>
      <c r="AD430" s="302">
        <v>180</v>
      </c>
      <c r="AE430" s="302"/>
      <c r="AF430" s="302"/>
      <c r="AG430" s="302">
        <v>-20</v>
      </c>
      <c r="AH430" s="302"/>
      <c r="AI430" s="302"/>
      <c r="AJ430" s="302">
        <v>56</v>
      </c>
      <c r="AK430" s="302">
        <v>20</v>
      </c>
      <c r="AL430" s="302"/>
      <c r="AM430" s="302">
        <v>0</v>
      </c>
      <c r="AN430" s="302"/>
      <c r="AO430" s="302"/>
      <c r="AP430" s="302"/>
      <c r="AQ430" s="302"/>
      <c r="AR430" s="302"/>
      <c r="AS430" s="299"/>
      <c r="AT430" s="299">
        <f t="shared" si="146"/>
        <v>0</v>
      </c>
      <c r="AU430" s="303">
        <f t="shared" si="147"/>
        <v>236</v>
      </c>
      <c r="AV430" s="329">
        <f t="shared" si="148"/>
        <v>3941</v>
      </c>
      <c r="AW430" s="297"/>
      <c r="AX430" s="297">
        <v>517.5</v>
      </c>
      <c r="AY430" s="301"/>
      <c r="AZ430" s="301"/>
      <c r="BA430" s="301"/>
      <c r="BB430" s="330"/>
      <c r="BC430" s="297">
        <v>10</v>
      </c>
      <c r="BD430" s="301"/>
      <c r="BE430" s="300">
        <f t="shared" si="141"/>
        <v>3423.5</v>
      </c>
      <c r="BF430" s="297">
        <f>VLOOKUP(E430,[6]工资发放表!$D$1:$X$65536,21,0)</f>
        <v>0</v>
      </c>
      <c r="BG430" s="337">
        <f t="shared" si="159"/>
        <v>3413.5</v>
      </c>
      <c r="BH430" s="300">
        <f>IFERROR(VLOOKUP('12部门提供工资附表主表'!E430,工时对!A:E,5,0),0)</f>
        <v>19.5</v>
      </c>
      <c r="BI430" s="336">
        <f>VLOOKUP(E430,金蝶!D:AC,26,0)</f>
        <v>0</v>
      </c>
      <c r="BJ430" s="281">
        <f>VLOOKUP(E430,金蝶!D:S,16,0)</f>
        <v>3941</v>
      </c>
      <c r="BK430" s="281">
        <f t="shared" si="150"/>
        <v>0</v>
      </c>
      <c r="BL430" s="281">
        <f>VLOOKUP(E430,金蝶!D:Z,23,0)</f>
        <v>3413.5</v>
      </c>
      <c r="BM430" s="281">
        <f t="shared" si="151"/>
        <v>0</v>
      </c>
      <c r="BN430" s="281">
        <f>VLOOKUP(E430,金蝶!D:Z,17,0)</f>
        <v>0</v>
      </c>
      <c r="BO430" s="339">
        <f t="shared" si="152"/>
        <v>0</v>
      </c>
      <c r="BP430" s="281">
        <f>VLOOKUP(E430,金蝶!D:Z,18,0)</f>
        <v>517.5</v>
      </c>
      <c r="BQ430" s="531">
        <f t="shared" si="153"/>
        <v>0</v>
      </c>
      <c r="BR430" s="281">
        <f>VLOOKUP(E430,金蝶!D:Z,19,0)</f>
        <v>0</v>
      </c>
      <c r="BS430" s="340">
        <f t="shared" si="154"/>
        <v>0</v>
      </c>
      <c r="BT430" s="281">
        <f>VLOOKUP(E430,金蝶!D:Z,20,0)</f>
        <v>10</v>
      </c>
      <c r="BU430" s="281">
        <f t="shared" si="155"/>
        <v>0</v>
      </c>
      <c r="BV430" s="281">
        <f>VLOOKUP(E430,金蝶!D:Z,21,0)</f>
        <v>0</v>
      </c>
      <c r="BW430" s="339">
        <f t="shared" si="156"/>
        <v>0</v>
      </c>
      <c r="BX430" s="768">
        <f>IFERROR(VLOOKUP(G430,无加班费!A:B,2,0),0)</f>
        <v>0</v>
      </c>
    </row>
    <row r="431" spans="1:76" hidden="1">
      <c r="A431" s="516" t="s">
        <v>1999</v>
      </c>
      <c r="B431" s="285">
        <f t="shared" si="143"/>
        <v>0</v>
      </c>
      <c r="C431" s="286" t="str">
        <f>VLOOKUP(E431,员工信息4!C:D,2,0)</f>
        <v>周敏</v>
      </c>
      <c r="D431" s="102" t="str">
        <f t="shared" si="158"/>
        <v>一致</v>
      </c>
      <c r="E431" s="288" t="str">
        <f>INDEX(员工信息4!C:C,MATCH('12部门提供工资附表主表'!I431,员工信息4!F:F,0))</f>
        <v>1131</v>
      </c>
      <c r="F431" s="289" t="str">
        <f>IFERROR(VLOOKUP('12部门提供工资附表主表'!E431,员工信息4!C:G,5,0),"")</f>
        <v>电缆车间</v>
      </c>
      <c r="G431" s="152" t="s">
        <v>271</v>
      </c>
      <c r="H431" s="288" t="s">
        <v>272</v>
      </c>
      <c r="I431" s="500" t="str">
        <f t="shared" si="149"/>
        <v>周敏232</v>
      </c>
      <c r="J431" s="289" t="s">
        <v>197</v>
      </c>
      <c r="K431" s="301"/>
      <c r="L431" s="301"/>
      <c r="M431" s="302">
        <v>39.25</v>
      </c>
      <c r="N431" s="302"/>
      <c r="O431" s="302"/>
      <c r="P431" s="302">
        <v>186.5</v>
      </c>
      <c r="Q431" s="303">
        <f t="shared" si="160"/>
        <v>7320.125</v>
      </c>
      <c r="R431" s="302"/>
      <c r="S431" s="316">
        <f t="shared" si="157"/>
        <v>7320.125</v>
      </c>
      <c r="T431" s="301"/>
      <c r="U431" s="313">
        <f t="shared" si="144"/>
        <v>0</v>
      </c>
      <c r="V431" s="313"/>
      <c r="W431" s="301"/>
      <c r="X431" s="301"/>
      <c r="Y431" s="314">
        <f t="shared" si="142"/>
        <v>7320.125</v>
      </c>
      <c r="Z431" s="314"/>
      <c r="AA431" s="301"/>
      <c r="AB431" s="301"/>
      <c r="AC431" s="325">
        <f t="shared" si="145"/>
        <v>0</v>
      </c>
      <c r="AD431" s="302">
        <v>200</v>
      </c>
      <c r="AE431" s="302"/>
      <c r="AF431" s="302"/>
      <c r="AG431" s="302">
        <v>-5</v>
      </c>
      <c r="AH431" s="302"/>
      <c r="AI431" s="302"/>
      <c r="AJ431" s="302">
        <v>96</v>
      </c>
      <c r="AK431" s="302">
        <v>85</v>
      </c>
      <c r="AL431" s="302"/>
      <c r="AM431" s="302">
        <v>200</v>
      </c>
      <c r="AN431" s="302"/>
      <c r="AO431" s="302"/>
      <c r="AP431" s="302"/>
      <c r="AQ431" s="302"/>
      <c r="AR431" s="302"/>
      <c r="AS431" s="299"/>
      <c r="AT431" s="299">
        <f t="shared" si="146"/>
        <v>0</v>
      </c>
      <c r="AU431" s="303">
        <f t="shared" si="147"/>
        <v>576</v>
      </c>
      <c r="AV431" s="329">
        <f t="shared" si="148"/>
        <v>7896.125</v>
      </c>
      <c r="AW431" s="297"/>
      <c r="AX431" s="297">
        <v>517.5</v>
      </c>
      <c r="AY431" s="301"/>
      <c r="AZ431" s="301"/>
      <c r="BA431" s="301"/>
      <c r="BB431" s="330"/>
      <c r="BC431" s="297"/>
      <c r="BD431" s="301"/>
      <c r="BE431" s="300">
        <f t="shared" si="141"/>
        <v>7378.625</v>
      </c>
      <c r="BF431" s="297">
        <f>VLOOKUP(E431,[6]工资发放表!$D$1:$X$65536,21,0)</f>
        <v>60.24</v>
      </c>
      <c r="BG431" s="337">
        <f t="shared" si="159"/>
        <v>7318.3850000000002</v>
      </c>
      <c r="BH431" s="300">
        <f>IFERROR(VLOOKUP('12部门提供工资附表主表'!E431,工时对!A:E,5,0),0)</f>
        <v>39.25</v>
      </c>
      <c r="BI431" s="336">
        <f>VLOOKUP(E431,金蝶!D:AC,26,0)</f>
        <v>-5.0000000001091394E-3</v>
      </c>
      <c r="BJ431" s="281">
        <f>VLOOKUP(E431,金蝶!D:S,16,0)</f>
        <v>7896.13</v>
      </c>
      <c r="BK431" s="281">
        <f t="shared" si="150"/>
        <v>-5.0000000001091394E-3</v>
      </c>
      <c r="BL431" s="281">
        <f>VLOOKUP(E431,金蝶!D:Z,23,0)</f>
        <v>7318.39</v>
      </c>
      <c r="BM431" s="281">
        <f t="shared" si="151"/>
        <v>-5.0000000001091394E-3</v>
      </c>
      <c r="BN431" s="281">
        <f>VLOOKUP(E431,金蝶!D:Z,17,0)</f>
        <v>0</v>
      </c>
      <c r="BO431" s="339">
        <f t="shared" si="152"/>
        <v>0</v>
      </c>
      <c r="BP431" s="281">
        <f>VLOOKUP(E431,金蝶!D:Z,18,0)</f>
        <v>517.5</v>
      </c>
      <c r="BQ431" s="531">
        <f t="shared" si="153"/>
        <v>0</v>
      </c>
      <c r="BR431" s="281">
        <f>VLOOKUP(E431,金蝶!D:Z,19,0)</f>
        <v>0</v>
      </c>
      <c r="BS431" s="340">
        <f t="shared" si="154"/>
        <v>0</v>
      </c>
      <c r="BT431" s="281">
        <f>VLOOKUP(E431,金蝶!D:Z,20,0)</f>
        <v>0</v>
      </c>
      <c r="BU431" s="281">
        <f t="shared" si="155"/>
        <v>0</v>
      </c>
      <c r="BV431" s="281">
        <f>VLOOKUP(E431,金蝶!D:Z,21,0)</f>
        <v>60.24</v>
      </c>
      <c r="BW431" s="339">
        <f t="shared" si="156"/>
        <v>0</v>
      </c>
      <c r="BX431" s="768">
        <f>IFERROR(VLOOKUP(G431,无加班费!A:B,2,0),0)</f>
        <v>0</v>
      </c>
    </row>
    <row r="432" spans="1:76" hidden="1">
      <c r="A432" s="516" t="s">
        <v>3176</v>
      </c>
      <c r="B432" s="285">
        <f t="shared" si="143"/>
        <v>0</v>
      </c>
      <c r="C432" s="286" t="str">
        <f>VLOOKUP(E432,员工信息4!C:D,2,0)</f>
        <v>汪见文</v>
      </c>
      <c r="D432" s="102" t="str">
        <f t="shared" si="158"/>
        <v>一致</v>
      </c>
      <c r="E432" s="288" t="str">
        <f>INDEX(员工信息4!C:C,MATCH('12部门提供工资附表主表'!I432,员工信息4!F:F,0))</f>
        <v>1133</v>
      </c>
      <c r="F432" s="289" t="str">
        <f>IFERROR(VLOOKUP('12部门提供工资附表主表'!E432,员工信息4!C:G,5,0),"")</f>
        <v>电缆车间</v>
      </c>
      <c r="G432" s="152" t="s">
        <v>276</v>
      </c>
      <c r="H432" s="288" t="s">
        <v>277</v>
      </c>
      <c r="I432" s="500" t="str">
        <f t="shared" si="149"/>
        <v>汪见文458</v>
      </c>
      <c r="J432" s="289" t="s">
        <v>197</v>
      </c>
      <c r="K432" s="301"/>
      <c r="L432" s="301"/>
      <c r="M432" s="302">
        <v>39.25</v>
      </c>
      <c r="N432" s="302"/>
      <c r="O432" s="302"/>
      <c r="P432" s="302">
        <v>186.5</v>
      </c>
      <c r="Q432" s="303">
        <f t="shared" si="160"/>
        <v>7320.125</v>
      </c>
      <c r="R432" s="302"/>
      <c r="S432" s="316">
        <f t="shared" si="157"/>
        <v>7320.125</v>
      </c>
      <c r="T432" s="301"/>
      <c r="U432" s="313">
        <f t="shared" si="144"/>
        <v>0</v>
      </c>
      <c r="V432" s="313"/>
      <c r="W432" s="301"/>
      <c r="X432" s="301"/>
      <c r="Y432" s="314">
        <f t="shared" si="142"/>
        <v>7320.125</v>
      </c>
      <c r="Z432" s="314"/>
      <c r="AA432" s="301"/>
      <c r="AB432" s="301"/>
      <c r="AC432" s="325">
        <f t="shared" si="145"/>
        <v>0</v>
      </c>
      <c r="AD432" s="302">
        <v>180</v>
      </c>
      <c r="AE432" s="302"/>
      <c r="AF432" s="302"/>
      <c r="AG432" s="302">
        <v>-20</v>
      </c>
      <c r="AH432" s="302"/>
      <c r="AI432" s="302"/>
      <c r="AJ432" s="302">
        <v>96</v>
      </c>
      <c r="AK432" s="302">
        <v>120</v>
      </c>
      <c r="AL432" s="302"/>
      <c r="AM432" s="302">
        <v>200</v>
      </c>
      <c r="AN432" s="302"/>
      <c r="AO432" s="302"/>
      <c r="AP432" s="302"/>
      <c r="AQ432" s="302"/>
      <c r="AR432" s="302"/>
      <c r="AS432" s="299"/>
      <c r="AT432" s="299">
        <f t="shared" si="146"/>
        <v>0</v>
      </c>
      <c r="AU432" s="303">
        <f t="shared" si="147"/>
        <v>576</v>
      </c>
      <c r="AV432" s="329">
        <f t="shared" si="148"/>
        <v>7896.125</v>
      </c>
      <c r="AW432" s="297"/>
      <c r="AX432" s="297">
        <v>517.5</v>
      </c>
      <c r="AY432" s="301"/>
      <c r="AZ432" s="301"/>
      <c r="BA432" s="301"/>
      <c r="BB432" s="330"/>
      <c r="BC432" s="297"/>
      <c r="BD432" s="301"/>
      <c r="BE432" s="300">
        <f t="shared" si="141"/>
        <v>7378.625</v>
      </c>
      <c r="BF432" s="297">
        <f>VLOOKUP(E432,[6]工资发放表!$D$1:$X$65536,21,0)</f>
        <v>71.36</v>
      </c>
      <c r="BG432" s="337">
        <f t="shared" si="159"/>
        <v>7307.2650000000003</v>
      </c>
      <c r="BH432" s="300">
        <f>IFERROR(VLOOKUP('12部门提供工资附表主表'!E432,工时对!A:E,5,0),0)</f>
        <v>39.25</v>
      </c>
      <c r="BI432" s="336">
        <f>VLOOKUP(E432,金蝶!D:AC,26,0)</f>
        <v>-5.0000000001091394E-3</v>
      </c>
      <c r="BJ432" s="281">
        <f>VLOOKUP(E432,金蝶!D:S,16,0)</f>
        <v>7896.13</v>
      </c>
      <c r="BK432" s="281">
        <f t="shared" si="150"/>
        <v>-5.0000000001091394E-3</v>
      </c>
      <c r="BL432" s="281">
        <f>VLOOKUP(E432,金蝶!D:Z,23,0)</f>
        <v>7307.27</v>
      </c>
      <c r="BM432" s="281">
        <f t="shared" si="151"/>
        <v>-5.0000000001091394E-3</v>
      </c>
      <c r="BN432" s="281">
        <f>VLOOKUP(E432,金蝶!D:Z,17,0)</f>
        <v>0</v>
      </c>
      <c r="BO432" s="339">
        <f t="shared" si="152"/>
        <v>0</v>
      </c>
      <c r="BP432" s="281">
        <f>VLOOKUP(E432,金蝶!D:Z,18,0)</f>
        <v>517.5</v>
      </c>
      <c r="BQ432" s="531">
        <f t="shared" si="153"/>
        <v>0</v>
      </c>
      <c r="BR432" s="281">
        <f>VLOOKUP(E432,金蝶!D:Z,19,0)</f>
        <v>0</v>
      </c>
      <c r="BS432" s="340">
        <f t="shared" si="154"/>
        <v>0</v>
      </c>
      <c r="BT432" s="281">
        <f>VLOOKUP(E432,金蝶!D:Z,20,0)</f>
        <v>0</v>
      </c>
      <c r="BU432" s="281">
        <f t="shared" si="155"/>
        <v>0</v>
      </c>
      <c r="BV432" s="281">
        <f>VLOOKUP(E432,金蝶!D:Z,21,0)</f>
        <v>71.36</v>
      </c>
      <c r="BW432" s="339">
        <f t="shared" si="156"/>
        <v>0</v>
      </c>
      <c r="BX432" s="768">
        <f>IFERROR(VLOOKUP(G432,无加班费!A:B,2,0),0)</f>
        <v>0</v>
      </c>
    </row>
    <row r="433" spans="1:76" hidden="1">
      <c r="A433" s="516" t="s">
        <v>4250</v>
      </c>
      <c r="B433" s="285">
        <f t="shared" si="143"/>
        <v>0</v>
      </c>
      <c r="C433" s="286" t="str">
        <f>VLOOKUP(E433,员工信息4!C:D,2,0)</f>
        <v>吴林祥</v>
      </c>
      <c r="D433" s="102" t="str">
        <f t="shared" si="158"/>
        <v>一致</v>
      </c>
      <c r="E433" s="288" t="str">
        <f>INDEX(员工信息4!C:C,MATCH('12部门提供工资附表主表'!I433,员工信息4!F:F,0))</f>
        <v>1136</v>
      </c>
      <c r="F433" s="289" t="str">
        <f>IFERROR(VLOOKUP('12部门提供工资附表主表'!E433,员工信息4!C:G,5,0),"")</f>
        <v>电缆车间</v>
      </c>
      <c r="G433" s="152" t="s">
        <v>281</v>
      </c>
      <c r="H433" s="288" t="s">
        <v>282</v>
      </c>
      <c r="I433" s="500" t="str">
        <f t="shared" si="149"/>
        <v>吴林祥495</v>
      </c>
      <c r="J433" s="289" t="s">
        <v>197</v>
      </c>
      <c r="K433" s="301"/>
      <c r="L433" s="301"/>
      <c r="M433" s="302">
        <v>33.75</v>
      </c>
      <c r="N433" s="302"/>
      <c r="O433" s="302"/>
      <c r="P433" s="302">
        <v>155</v>
      </c>
      <c r="Q433" s="303">
        <f t="shared" si="160"/>
        <v>5231.25</v>
      </c>
      <c r="R433" s="302"/>
      <c r="S433" s="316">
        <f t="shared" si="157"/>
        <v>5231.25</v>
      </c>
      <c r="T433" s="301"/>
      <c r="U433" s="313">
        <f t="shared" si="144"/>
        <v>0</v>
      </c>
      <c r="V433" s="313"/>
      <c r="W433" s="301"/>
      <c r="X433" s="301"/>
      <c r="Y433" s="314">
        <f t="shared" si="142"/>
        <v>5231.25</v>
      </c>
      <c r="Z433" s="314"/>
      <c r="AA433" s="301"/>
      <c r="AB433" s="301"/>
      <c r="AC433" s="325">
        <f t="shared" si="145"/>
        <v>0</v>
      </c>
      <c r="AD433" s="302">
        <v>160</v>
      </c>
      <c r="AE433" s="302"/>
      <c r="AF433" s="302"/>
      <c r="AG433" s="302"/>
      <c r="AH433" s="302"/>
      <c r="AI433" s="302"/>
      <c r="AJ433" s="302"/>
      <c r="AK433" s="302"/>
      <c r="AL433" s="302"/>
      <c r="AM433" s="302">
        <v>200</v>
      </c>
      <c r="AN433" s="302"/>
      <c r="AO433" s="302"/>
      <c r="AP433" s="302"/>
      <c r="AQ433" s="302"/>
      <c r="AR433" s="302"/>
      <c r="AS433" s="299"/>
      <c r="AT433" s="299">
        <f t="shared" si="146"/>
        <v>0</v>
      </c>
      <c r="AU433" s="303">
        <f t="shared" si="147"/>
        <v>360</v>
      </c>
      <c r="AV433" s="329">
        <f t="shared" si="148"/>
        <v>5591.25</v>
      </c>
      <c r="AW433" s="297"/>
      <c r="AX433" s="297"/>
      <c r="AY433" s="301"/>
      <c r="AZ433" s="301"/>
      <c r="BA433" s="301"/>
      <c r="BB433" s="330"/>
      <c r="BC433" s="297">
        <v>10</v>
      </c>
      <c r="BD433" s="301"/>
      <c r="BE433" s="300">
        <f t="shared" si="141"/>
        <v>5591.25</v>
      </c>
      <c r="BF433" s="297">
        <f>VLOOKUP(E433,[6]工资发放表!$D$1:$X$65536,21,0)</f>
        <v>0</v>
      </c>
      <c r="BG433" s="337">
        <f t="shared" si="159"/>
        <v>5581.25</v>
      </c>
      <c r="BH433" s="300">
        <f>IFERROR(VLOOKUP('12部门提供工资附表主表'!E433,工时对!A:E,5,0),0)</f>
        <v>33.75</v>
      </c>
      <c r="BI433" s="336">
        <f>VLOOKUP(E433,金蝶!D:AC,26,0)</f>
        <v>0</v>
      </c>
      <c r="BJ433" s="281">
        <f>VLOOKUP(E433,金蝶!D:S,16,0)</f>
        <v>5591.25</v>
      </c>
      <c r="BK433" s="281">
        <f t="shared" si="150"/>
        <v>0</v>
      </c>
      <c r="BL433" s="281">
        <f>VLOOKUP(E433,金蝶!D:Z,23,0)</f>
        <v>5581.25</v>
      </c>
      <c r="BM433" s="281">
        <f t="shared" si="151"/>
        <v>0</v>
      </c>
      <c r="BN433" s="281">
        <f>VLOOKUP(E433,金蝶!D:Z,17,0)</f>
        <v>0</v>
      </c>
      <c r="BO433" s="339">
        <f t="shared" si="152"/>
        <v>0</v>
      </c>
      <c r="BP433" s="281">
        <f>VLOOKUP(E433,金蝶!D:Z,18,0)</f>
        <v>0</v>
      </c>
      <c r="BQ433" s="531">
        <f t="shared" si="153"/>
        <v>0</v>
      </c>
      <c r="BR433" s="281">
        <f>VLOOKUP(E433,金蝶!D:Z,19,0)</f>
        <v>0</v>
      </c>
      <c r="BS433" s="340">
        <f t="shared" si="154"/>
        <v>0</v>
      </c>
      <c r="BT433" s="281">
        <f>VLOOKUP(E433,金蝶!D:Z,20,0)</f>
        <v>10</v>
      </c>
      <c r="BU433" s="281">
        <f t="shared" si="155"/>
        <v>0</v>
      </c>
      <c r="BV433" s="281">
        <f>VLOOKUP(E433,金蝶!D:Z,21,0)</f>
        <v>0</v>
      </c>
      <c r="BW433" s="339">
        <f t="shared" si="156"/>
        <v>0</v>
      </c>
      <c r="BX433" s="768">
        <f>IFERROR(VLOOKUP(G433,无加班费!A:B,2,0),0)</f>
        <v>0</v>
      </c>
    </row>
    <row r="434" spans="1:76" hidden="1">
      <c r="A434" s="516" t="s">
        <v>342</v>
      </c>
      <c r="B434" s="285">
        <f t="shared" si="143"/>
        <v>0</v>
      </c>
      <c r="C434" s="286" t="str">
        <f>VLOOKUP(E434,员工信息4!C:D,2,0)</f>
        <v>余金法</v>
      </c>
      <c r="D434" s="102" t="str">
        <f t="shared" si="158"/>
        <v>一致</v>
      </c>
      <c r="E434" s="288" t="str">
        <f>INDEX(员工信息4!C:C,MATCH('12部门提供工资附表主表'!I434,员工信息4!F:F,0))</f>
        <v>1155</v>
      </c>
      <c r="F434" s="289" t="str">
        <f>IFERROR(VLOOKUP('12部门提供工资附表主表'!E434,员工信息4!C:G,5,0),"")</f>
        <v>电缆车间</v>
      </c>
      <c r="G434" s="152" t="s">
        <v>286</v>
      </c>
      <c r="H434" s="288" t="s">
        <v>287</v>
      </c>
      <c r="I434" s="500" t="str">
        <f t="shared" si="149"/>
        <v>余金法611</v>
      </c>
      <c r="J434" s="289" t="s">
        <v>197</v>
      </c>
      <c r="K434" s="301"/>
      <c r="L434" s="301"/>
      <c r="M434" s="302">
        <v>30</v>
      </c>
      <c r="N434" s="302"/>
      <c r="O434" s="302"/>
      <c r="P434" s="302">
        <v>165</v>
      </c>
      <c r="Q434" s="303">
        <f t="shared" si="160"/>
        <v>4950</v>
      </c>
      <c r="R434" s="302"/>
      <c r="S434" s="316">
        <f t="shared" si="157"/>
        <v>4950</v>
      </c>
      <c r="T434" s="305"/>
      <c r="U434" s="313">
        <f t="shared" si="144"/>
        <v>0</v>
      </c>
      <c r="V434" s="313"/>
      <c r="W434" s="301"/>
      <c r="X434" s="301"/>
      <c r="Y434" s="314">
        <f t="shared" si="142"/>
        <v>4950</v>
      </c>
      <c r="Z434" s="314"/>
      <c r="AA434" s="301"/>
      <c r="AB434" s="301"/>
      <c r="AC434" s="325">
        <f t="shared" si="145"/>
        <v>0</v>
      </c>
      <c r="AD434" s="302">
        <v>160</v>
      </c>
      <c r="AE434" s="302"/>
      <c r="AF434" s="302"/>
      <c r="AG434" s="302"/>
      <c r="AH434" s="302"/>
      <c r="AI434" s="302"/>
      <c r="AJ434" s="302">
        <v>80</v>
      </c>
      <c r="AK434" s="302"/>
      <c r="AL434" s="302"/>
      <c r="AM434" s="302">
        <v>0</v>
      </c>
      <c r="AN434" s="302"/>
      <c r="AO434" s="302"/>
      <c r="AP434" s="302"/>
      <c r="AQ434" s="302"/>
      <c r="AR434" s="302"/>
      <c r="AS434" s="299">
        <v>105.30000000000018</v>
      </c>
      <c r="AT434" s="299">
        <f t="shared" si="146"/>
        <v>105.30000000000018</v>
      </c>
      <c r="AU434" s="303">
        <f t="shared" si="147"/>
        <v>240</v>
      </c>
      <c r="AV434" s="329">
        <f t="shared" si="148"/>
        <v>5084.7</v>
      </c>
      <c r="AW434" s="297"/>
      <c r="AX434" s="297">
        <v>517.5</v>
      </c>
      <c r="AY434" s="301"/>
      <c r="AZ434" s="301"/>
      <c r="BA434" s="301"/>
      <c r="BB434" s="330"/>
      <c r="BC434" s="297"/>
      <c r="BD434" s="301"/>
      <c r="BE434" s="300">
        <f t="shared" si="141"/>
        <v>4567.2</v>
      </c>
      <c r="BF434" s="297">
        <f>VLOOKUP(E434,[6]工资发放表!$D$1:$X$65536,21,0)</f>
        <v>0</v>
      </c>
      <c r="BG434" s="337">
        <f t="shared" si="159"/>
        <v>4567.2</v>
      </c>
      <c r="BH434" s="300">
        <f>IFERROR(VLOOKUP('12部门提供工资附表主表'!E434,工时对!A:E,5,0),0)</f>
        <v>30</v>
      </c>
      <c r="BI434" s="336">
        <f>VLOOKUP(E434,金蝶!D:AC,26,0)</f>
        <v>0</v>
      </c>
      <c r="BJ434" s="281">
        <f>VLOOKUP(E434,金蝶!D:S,16,0)</f>
        <v>5084.7</v>
      </c>
      <c r="BK434" s="281">
        <f t="shared" si="150"/>
        <v>0</v>
      </c>
      <c r="BL434" s="281">
        <f>VLOOKUP(E434,金蝶!D:Z,23,0)</f>
        <v>4567.2</v>
      </c>
      <c r="BM434" s="281">
        <f t="shared" si="151"/>
        <v>0</v>
      </c>
      <c r="BN434" s="281">
        <f>VLOOKUP(E434,金蝶!D:Z,17,0)</f>
        <v>0</v>
      </c>
      <c r="BO434" s="339">
        <f t="shared" si="152"/>
        <v>0</v>
      </c>
      <c r="BP434" s="281">
        <f>VLOOKUP(E434,金蝶!D:Z,18,0)</f>
        <v>517.5</v>
      </c>
      <c r="BQ434" s="531">
        <f t="shared" si="153"/>
        <v>0</v>
      </c>
      <c r="BR434" s="281">
        <f>VLOOKUP(E434,金蝶!D:Z,19,0)</f>
        <v>0</v>
      </c>
      <c r="BS434" s="340">
        <f t="shared" si="154"/>
        <v>0</v>
      </c>
      <c r="BT434" s="281">
        <f>VLOOKUP(E434,金蝶!D:Z,20,0)</f>
        <v>0</v>
      </c>
      <c r="BU434" s="281">
        <f t="shared" si="155"/>
        <v>0</v>
      </c>
      <c r="BV434" s="281">
        <f>VLOOKUP(E434,金蝶!D:Z,21,0)</f>
        <v>0</v>
      </c>
      <c r="BW434" s="339">
        <f t="shared" si="156"/>
        <v>0</v>
      </c>
      <c r="BX434" s="768">
        <f>IFERROR(VLOOKUP(G434,无加班费!A:B,2,0),0)</f>
        <v>0</v>
      </c>
    </row>
    <row r="435" spans="1:76" hidden="1">
      <c r="A435" s="516" t="s">
        <v>973</v>
      </c>
      <c r="B435" s="285">
        <f t="shared" si="143"/>
        <v>0</v>
      </c>
      <c r="C435" s="286" t="str">
        <f>VLOOKUP(E435,员工信息4!C:D,2,0)</f>
        <v>王爱军</v>
      </c>
      <c r="D435" s="102" t="str">
        <f t="shared" si="158"/>
        <v>一致</v>
      </c>
      <c r="E435" s="288" t="str">
        <f>INDEX(员工信息4!C:C,MATCH('12部门提供工资附表主表'!I435,员工信息4!F:F,0))</f>
        <v>1173</v>
      </c>
      <c r="F435" s="289" t="str">
        <f>IFERROR(VLOOKUP('12部门提供工资附表主表'!E435,员工信息4!C:G,5,0),"")</f>
        <v>电缆车间</v>
      </c>
      <c r="G435" s="152" t="s">
        <v>291</v>
      </c>
      <c r="H435" s="288" t="s">
        <v>292</v>
      </c>
      <c r="I435" s="500" t="str">
        <f t="shared" si="149"/>
        <v>王爱军101</v>
      </c>
      <c r="J435" s="289" t="s">
        <v>197</v>
      </c>
      <c r="K435" s="301"/>
      <c r="L435" s="301"/>
      <c r="M435" s="302">
        <v>41.75</v>
      </c>
      <c r="N435" s="302"/>
      <c r="O435" s="302"/>
      <c r="P435" s="302">
        <v>175</v>
      </c>
      <c r="Q435" s="303">
        <f t="shared" si="160"/>
        <v>7306.25</v>
      </c>
      <c r="R435" s="302"/>
      <c r="S435" s="316">
        <f t="shared" si="157"/>
        <v>7306.25</v>
      </c>
      <c r="T435" s="305"/>
      <c r="U435" s="313">
        <f t="shared" si="144"/>
        <v>0</v>
      </c>
      <c r="V435" s="313"/>
      <c r="W435" s="301"/>
      <c r="X435" s="301"/>
      <c r="Y435" s="314">
        <f t="shared" si="142"/>
        <v>7306.25</v>
      </c>
      <c r="Z435" s="314"/>
      <c r="AA435" s="301"/>
      <c r="AB435" s="301"/>
      <c r="AC435" s="325">
        <f t="shared" si="145"/>
        <v>0</v>
      </c>
      <c r="AD435" s="302">
        <v>200</v>
      </c>
      <c r="AE435" s="302"/>
      <c r="AF435" s="302"/>
      <c r="AG435" s="302"/>
      <c r="AH435" s="302"/>
      <c r="AI435" s="302"/>
      <c r="AJ435" s="302"/>
      <c r="AK435" s="302"/>
      <c r="AL435" s="302"/>
      <c r="AM435" s="302">
        <v>200</v>
      </c>
      <c r="AN435" s="302"/>
      <c r="AO435" s="302"/>
      <c r="AP435" s="302"/>
      <c r="AQ435" s="302"/>
      <c r="AR435" s="302"/>
      <c r="AS435" s="299"/>
      <c r="AT435" s="299">
        <f t="shared" si="146"/>
        <v>0</v>
      </c>
      <c r="AU435" s="303">
        <f t="shared" si="147"/>
        <v>400</v>
      </c>
      <c r="AV435" s="329">
        <f t="shared" si="148"/>
        <v>7706.25</v>
      </c>
      <c r="AW435" s="297"/>
      <c r="AX435" s="297">
        <v>517.5</v>
      </c>
      <c r="AY435" s="301"/>
      <c r="AZ435" s="301"/>
      <c r="BA435" s="301"/>
      <c r="BB435" s="330">
        <f>VLOOKUP(E435,公积金!A:D,4,0)</f>
        <v>254</v>
      </c>
      <c r="BC435" s="297">
        <v>10</v>
      </c>
      <c r="BD435" s="301"/>
      <c r="BE435" s="300">
        <f t="shared" si="141"/>
        <v>6934.75</v>
      </c>
      <c r="BF435" s="297">
        <f>VLOOKUP(E435,[6]工资发放表!$D$1:$X$65536,21,0)</f>
        <v>58.04</v>
      </c>
      <c r="BG435" s="337">
        <f t="shared" si="159"/>
        <v>6866.71</v>
      </c>
      <c r="BH435" s="300">
        <f>IFERROR(VLOOKUP('12部门提供工资附表主表'!E435,工时对!A:E,5,0),0)</f>
        <v>41.75</v>
      </c>
      <c r="BI435" s="336">
        <f>VLOOKUP(E435,金蝶!D:AC,26,0)</f>
        <v>0</v>
      </c>
      <c r="BJ435" s="281">
        <f>VLOOKUP(E435,金蝶!D:S,16,0)</f>
        <v>7706.25</v>
      </c>
      <c r="BK435" s="281">
        <f t="shared" si="150"/>
        <v>0</v>
      </c>
      <c r="BL435" s="281">
        <f>VLOOKUP(E435,金蝶!D:Z,23,0)</f>
        <v>6866.71</v>
      </c>
      <c r="BM435" s="281">
        <f t="shared" si="151"/>
        <v>0</v>
      </c>
      <c r="BN435" s="281">
        <f>VLOOKUP(E435,金蝶!D:Z,17,0)</f>
        <v>0</v>
      </c>
      <c r="BO435" s="339">
        <f t="shared" si="152"/>
        <v>0</v>
      </c>
      <c r="BP435" s="281">
        <f>VLOOKUP(E435,金蝶!D:Z,18,0)</f>
        <v>517.5</v>
      </c>
      <c r="BQ435" s="531">
        <f t="shared" si="153"/>
        <v>0</v>
      </c>
      <c r="BR435" s="281">
        <f>VLOOKUP(E435,金蝶!D:Z,19,0)</f>
        <v>254</v>
      </c>
      <c r="BS435" s="340">
        <f t="shared" si="154"/>
        <v>0</v>
      </c>
      <c r="BT435" s="281">
        <f>VLOOKUP(E435,金蝶!D:Z,20,0)</f>
        <v>10</v>
      </c>
      <c r="BU435" s="281">
        <f t="shared" si="155"/>
        <v>0</v>
      </c>
      <c r="BV435" s="281">
        <f>VLOOKUP(E435,金蝶!D:Z,21,0)</f>
        <v>58.04</v>
      </c>
      <c r="BW435" s="339">
        <f t="shared" si="156"/>
        <v>0</v>
      </c>
      <c r="BX435" s="768">
        <f>IFERROR(VLOOKUP(G435,无加班费!A:B,2,0),0)</f>
        <v>0</v>
      </c>
    </row>
    <row r="436" spans="1:76" hidden="1">
      <c r="A436" s="516" t="s">
        <v>2137</v>
      </c>
      <c r="B436" s="285">
        <f t="shared" si="143"/>
        <v>0</v>
      </c>
      <c r="C436" s="286" t="str">
        <f>VLOOKUP(E436,员工信息4!C:D,2,0)</f>
        <v>余华法</v>
      </c>
      <c r="D436" s="102" t="str">
        <f t="shared" si="158"/>
        <v>一致</v>
      </c>
      <c r="E436" s="288" t="str">
        <f>INDEX(员工信息4!C:C,MATCH('12部门提供工资附表主表'!I436,员工信息4!F:F,0))</f>
        <v>1174</v>
      </c>
      <c r="F436" s="289" t="str">
        <f>IFERROR(VLOOKUP('12部门提供工资附表主表'!E436,员工信息4!C:G,5,0),"")</f>
        <v>电缆车间</v>
      </c>
      <c r="G436" s="152" t="s">
        <v>296</v>
      </c>
      <c r="H436" s="288" t="s">
        <v>297</v>
      </c>
      <c r="I436" s="500" t="str">
        <f t="shared" si="149"/>
        <v>余华法578</v>
      </c>
      <c r="J436" s="289" t="s">
        <v>197</v>
      </c>
      <c r="K436" s="301"/>
      <c r="L436" s="301"/>
      <c r="M436" s="302">
        <v>32.25</v>
      </c>
      <c r="N436" s="302"/>
      <c r="O436" s="302"/>
      <c r="P436" s="302">
        <v>190</v>
      </c>
      <c r="Q436" s="303">
        <f t="shared" si="160"/>
        <v>6127.5</v>
      </c>
      <c r="R436" s="302"/>
      <c r="S436" s="316">
        <f t="shared" si="157"/>
        <v>6127.5</v>
      </c>
      <c r="T436" s="305"/>
      <c r="U436" s="313">
        <f t="shared" si="144"/>
        <v>0</v>
      </c>
      <c r="V436" s="313"/>
      <c r="W436" s="301"/>
      <c r="X436" s="301"/>
      <c r="Y436" s="314">
        <f t="shared" si="142"/>
        <v>6127.5</v>
      </c>
      <c r="Z436" s="314"/>
      <c r="AA436" s="301"/>
      <c r="AB436" s="301"/>
      <c r="AC436" s="325">
        <f t="shared" si="145"/>
        <v>0</v>
      </c>
      <c r="AD436" s="302">
        <v>160</v>
      </c>
      <c r="AE436" s="302"/>
      <c r="AF436" s="302"/>
      <c r="AG436" s="302">
        <v>-35</v>
      </c>
      <c r="AH436" s="302"/>
      <c r="AI436" s="302"/>
      <c r="AJ436" s="302">
        <v>80</v>
      </c>
      <c r="AK436" s="302">
        <v>60</v>
      </c>
      <c r="AL436" s="302"/>
      <c r="AM436" s="302">
        <v>0</v>
      </c>
      <c r="AN436" s="302"/>
      <c r="AO436" s="302"/>
      <c r="AP436" s="302"/>
      <c r="AQ436" s="302"/>
      <c r="AR436" s="302"/>
      <c r="AS436" s="299"/>
      <c r="AT436" s="299">
        <f t="shared" si="146"/>
        <v>0</v>
      </c>
      <c r="AU436" s="303">
        <f t="shared" si="147"/>
        <v>265</v>
      </c>
      <c r="AV436" s="329">
        <f t="shared" si="148"/>
        <v>6392.5</v>
      </c>
      <c r="AW436" s="297"/>
      <c r="AX436" s="297">
        <v>517.5</v>
      </c>
      <c r="AY436" s="301"/>
      <c r="AZ436" s="301"/>
      <c r="BA436" s="301"/>
      <c r="BB436" s="330"/>
      <c r="BC436" s="297">
        <v>10</v>
      </c>
      <c r="BD436" s="301"/>
      <c r="BE436" s="300">
        <f t="shared" si="141"/>
        <v>5875</v>
      </c>
      <c r="BF436" s="297">
        <f>VLOOKUP(E436,[6]工资发放表!$D$1:$X$65536,21,0)</f>
        <v>0</v>
      </c>
      <c r="BG436" s="337">
        <f t="shared" si="159"/>
        <v>5865</v>
      </c>
      <c r="BH436" s="300">
        <f>IFERROR(VLOOKUP('12部门提供工资附表主表'!E436,工时对!A:E,5,0),0)</f>
        <v>32.25</v>
      </c>
      <c r="BI436" s="336">
        <f>VLOOKUP(E436,金蝶!D:AC,26,0)</f>
        <v>0</v>
      </c>
      <c r="BJ436" s="281">
        <f>VLOOKUP(E436,金蝶!D:S,16,0)</f>
        <v>6392.5</v>
      </c>
      <c r="BK436" s="281">
        <f t="shared" si="150"/>
        <v>0</v>
      </c>
      <c r="BL436" s="281">
        <f>VLOOKUP(E436,金蝶!D:Z,23,0)</f>
        <v>5865</v>
      </c>
      <c r="BM436" s="281">
        <f t="shared" si="151"/>
        <v>0</v>
      </c>
      <c r="BN436" s="281">
        <f>VLOOKUP(E436,金蝶!D:Z,17,0)</f>
        <v>0</v>
      </c>
      <c r="BO436" s="339">
        <f t="shared" si="152"/>
        <v>0</v>
      </c>
      <c r="BP436" s="281">
        <f>VLOOKUP(E436,金蝶!D:Z,18,0)</f>
        <v>517.5</v>
      </c>
      <c r="BQ436" s="531">
        <f t="shared" si="153"/>
        <v>0</v>
      </c>
      <c r="BR436" s="281">
        <f>VLOOKUP(E436,金蝶!D:Z,19,0)</f>
        <v>0</v>
      </c>
      <c r="BS436" s="340">
        <f t="shared" si="154"/>
        <v>0</v>
      </c>
      <c r="BT436" s="281">
        <f>VLOOKUP(E436,金蝶!D:Z,20,0)</f>
        <v>10</v>
      </c>
      <c r="BU436" s="281">
        <f t="shared" si="155"/>
        <v>0</v>
      </c>
      <c r="BV436" s="281">
        <f>VLOOKUP(E436,金蝶!D:Z,21,0)</f>
        <v>0</v>
      </c>
      <c r="BW436" s="339">
        <f t="shared" si="156"/>
        <v>0</v>
      </c>
      <c r="BX436" s="768">
        <f>IFERROR(VLOOKUP(G436,无加班费!A:B,2,0),0)</f>
        <v>0</v>
      </c>
    </row>
    <row r="437" spans="1:76" hidden="1">
      <c r="A437" s="516" t="s">
        <v>1397</v>
      </c>
      <c r="B437" s="285">
        <f t="shared" si="143"/>
        <v>0</v>
      </c>
      <c r="C437" s="286" t="str">
        <f>VLOOKUP(E437,员工信息4!C:D,2,0)</f>
        <v>程隆喜</v>
      </c>
      <c r="D437" s="102" t="str">
        <f t="shared" si="158"/>
        <v>一致</v>
      </c>
      <c r="E437" s="288" t="str">
        <f>INDEX(员工信息4!C:C,MATCH('12部门提供工资附表主表'!I437,员工信息4!F:F,0))</f>
        <v>1177</v>
      </c>
      <c r="F437" s="289" t="str">
        <f>IFERROR(VLOOKUP('12部门提供工资附表主表'!E437,员工信息4!C:G,5,0),"")</f>
        <v>电缆车间</v>
      </c>
      <c r="G437" s="152" t="s">
        <v>301</v>
      </c>
      <c r="H437" s="288" t="s">
        <v>302</v>
      </c>
      <c r="I437" s="500" t="str">
        <f t="shared" si="149"/>
        <v>程隆喜59</v>
      </c>
      <c r="J437" s="289" t="s">
        <v>197</v>
      </c>
      <c r="K437" s="301"/>
      <c r="L437" s="301"/>
      <c r="M437" s="302">
        <v>41</v>
      </c>
      <c r="N437" s="302"/>
      <c r="O437" s="302"/>
      <c r="P437" s="302">
        <v>186.5</v>
      </c>
      <c r="Q437" s="303">
        <f t="shared" si="160"/>
        <v>7646.5</v>
      </c>
      <c r="R437" s="302"/>
      <c r="S437" s="316">
        <f t="shared" si="157"/>
        <v>7646.5</v>
      </c>
      <c r="T437" s="305"/>
      <c r="U437" s="313">
        <f t="shared" si="144"/>
        <v>0</v>
      </c>
      <c r="V437" s="313"/>
      <c r="W437" s="301"/>
      <c r="X437" s="301"/>
      <c r="Y437" s="314">
        <f t="shared" si="142"/>
        <v>7646.5</v>
      </c>
      <c r="Z437" s="314"/>
      <c r="AA437" s="301"/>
      <c r="AB437" s="301"/>
      <c r="AC437" s="325">
        <f t="shared" si="145"/>
        <v>0</v>
      </c>
      <c r="AD437" s="302">
        <v>160</v>
      </c>
      <c r="AE437" s="302"/>
      <c r="AF437" s="302"/>
      <c r="AG437" s="302">
        <v>-120</v>
      </c>
      <c r="AH437" s="302"/>
      <c r="AI437" s="302"/>
      <c r="AJ437" s="302">
        <v>96</v>
      </c>
      <c r="AK437" s="302">
        <v>50</v>
      </c>
      <c r="AL437" s="302"/>
      <c r="AM437" s="302">
        <v>200</v>
      </c>
      <c r="AN437" s="302"/>
      <c r="AO437" s="302"/>
      <c r="AP437" s="302"/>
      <c r="AQ437" s="302"/>
      <c r="AR437" s="302"/>
      <c r="AS437" s="299"/>
      <c r="AT437" s="299">
        <f t="shared" si="146"/>
        <v>0</v>
      </c>
      <c r="AU437" s="303">
        <f t="shared" si="147"/>
        <v>386</v>
      </c>
      <c r="AV437" s="329">
        <f t="shared" si="148"/>
        <v>8032.5</v>
      </c>
      <c r="AW437" s="297"/>
      <c r="AX437" s="297">
        <v>517.5</v>
      </c>
      <c r="AY437" s="301"/>
      <c r="AZ437" s="301"/>
      <c r="BA437" s="301"/>
      <c r="BB437" s="330"/>
      <c r="BC437" s="297"/>
      <c r="BD437" s="301"/>
      <c r="BE437" s="300">
        <f t="shared" si="141"/>
        <v>7515</v>
      </c>
      <c r="BF437" s="297">
        <f>VLOOKUP(E437,[6]工资发放表!$D$1:$X$65536,21,0)</f>
        <v>0</v>
      </c>
      <c r="BG437" s="337">
        <f t="shared" si="159"/>
        <v>7515</v>
      </c>
      <c r="BH437" s="300">
        <f>IFERROR(VLOOKUP('12部门提供工资附表主表'!E437,工时对!A:E,5,0),0)</f>
        <v>41</v>
      </c>
      <c r="BI437" s="336">
        <f>VLOOKUP(E437,金蝶!D:AC,26,0)</f>
        <v>0</v>
      </c>
      <c r="BJ437" s="281">
        <f>VLOOKUP(E437,金蝶!D:S,16,0)</f>
        <v>8032.5</v>
      </c>
      <c r="BK437" s="281">
        <f t="shared" si="150"/>
        <v>0</v>
      </c>
      <c r="BL437" s="281">
        <f>VLOOKUP(E437,金蝶!D:Z,23,0)</f>
        <v>7515</v>
      </c>
      <c r="BM437" s="281">
        <f t="shared" si="151"/>
        <v>0</v>
      </c>
      <c r="BN437" s="281">
        <f>VLOOKUP(E437,金蝶!D:Z,17,0)</f>
        <v>0</v>
      </c>
      <c r="BO437" s="339">
        <f t="shared" si="152"/>
        <v>0</v>
      </c>
      <c r="BP437" s="281">
        <f>VLOOKUP(E437,金蝶!D:Z,18,0)</f>
        <v>517.5</v>
      </c>
      <c r="BQ437" s="531">
        <f t="shared" si="153"/>
        <v>0</v>
      </c>
      <c r="BR437" s="281">
        <f>VLOOKUP(E437,金蝶!D:Z,19,0)</f>
        <v>0</v>
      </c>
      <c r="BS437" s="340">
        <f t="shared" si="154"/>
        <v>0</v>
      </c>
      <c r="BT437" s="281">
        <f>VLOOKUP(E437,金蝶!D:Z,20,0)</f>
        <v>0</v>
      </c>
      <c r="BU437" s="281">
        <f t="shared" si="155"/>
        <v>0</v>
      </c>
      <c r="BV437" s="281">
        <f>VLOOKUP(E437,金蝶!D:Z,21,0)</f>
        <v>0</v>
      </c>
      <c r="BW437" s="339">
        <f t="shared" si="156"/>
        <v>0</v>
      </c>
      <c r="BX437" s="768">
        <f>IFERROR(VLOOKUP(G437,无加班费!A:B,2,0),0)</f>
        <v>0</v>
      </c>
    </row>
    <row r="438" spans="1:76" hidden="1">
      <c r="A438" s="516" t="s">
        <v>1103</v>
      </c>
      <c r="B438" s="285">
        <f t="shared" si="143"/>
        <v>0</v>
      </c>
      <c r="C438" s="286" t="str">
        <f>VLOOKUP(E438,员工信息4!C:D,2,0)</f>
        <v>邱东健</v>
      </c>
      <c r="D438" s="102" t="str">
        <f t="shared" si="158"/>
        <v>一致</v>
      </c>
      <c r="E438" s="288" t="str">
        <f>INDEX(员工信息4!C:C,MATCH('12部门提供工资附表主表'!I438,员工信息4!F:F,0))</f>
        <v>1184</v>
      </c>
      <c r="F438" s="289" t="str">
        <f>IFERROR(VLOOKUP('12部门提供工资附表主表'!E438,员工信息4!C:G,5,0),"")</f>
        <v>电缆车间</v>
      </c>
      <c r="G438" s="152" t="s">
        <v>306</v>
      </c>
      <c r="H438" s="288" t="s">
        <v>307</v>
      </c>
      <c r="I438" s="500" t="str">
        <f t="shared" si="149"/>
        <v>邱东健471</v>
      </c>
      <c r="J438" s="289" t="s">
        <v>197</v>
      </c>
      <c r="K438" s="301"/>
      <c r="L438" s="301"/>
      <c r="M438" s="302">
        <v>43.8</v>
      </c>
      <c r="N438" s="302"/>
      <c r="O438" s="302"/>
      <c r="P438" s="302">
        <v>186.5</v>
      </c>
      <c r="Q438" s="303">
        <f t="shared" si="160"/>
        <v>8168.7</v>
      </c>
      <c r="R438" s="302"/>
      <c r="S438" s="316">
        <f t="shared" si="157"/>
        <v>8168.7</v>
      </c>
      <c r="T438" s="305"/>
      <c r="U438" s="313">
        <f t="shared" si="144"/>
        <v>0</v>
      </c>
      <c r="V438" s="313"/>
      <c r="W438" s="301"/>
      <c r="X438" s="301"/>
      <c r="Y438" s="314">
        <f t="shared" si="142"/>
        <v>8168.7</v>
      </c>
      <c r="Z438" s="314"/>
      <c r="AA438" s="301"/>
      <c r="AB438" s="301"/>
      <c r="AC438" s="325">
        <f t="shared" si="145"/>
        <v>0</v>
      </c>
      <c r="AD438" s="302">
        <v>140</v>
      </c>
      <c r="AE438" s="302"/>
      <c r="AF438" s="302"/>
      <c r="AG438" s="302">
        <v>-10</v>
      </c>
      <c r="AH438" s="302"/>
      <c r="AI438" s="302"/>
      <c r="AJ438" s="302">
        <v>80</v>
      </c>
      <c r="AK438" s="302"/>
      <c r="AL438" s="302"/>
      <c r="AM438" s="302">
        <v>200</v>
      </c>
      <c r="AN438" s="302"/>
      <c r="AO438" s="302"/>
      <c r="AP438" s="302"/>
      <c r="AQ438" s="302"/>
      <c r="AR438" s="302"/>
      <c r="AS438" s="299"/>
      <c r="AT438" s="299">
        <f t="shared" si="146"/>
        <v>0</v>
      </c>
      <c r="AU438" s="303">
        <f t="shared" si="147"/>
        <v>410</v>
      </c>
      <c r="AV438" s="329">
        <f t="shared" si="148"/>
        <v>8578.7000000000007</v>
      </c>
      <c r="AW438" s="297"/>
      <c r="AX438" s="297">
        <v>517.5</v>
      </c>
      <c r="AY438" s="301"/>
      <c r="AZ438" s="301"/>
      <c r="BA438" s="301"/>
      <c r="BB438" s="330"/>
      <c r="BC438" s="297">
        <v>10</v>
      </c>
      <c r="BD438" s="301"/>
      <c r="BE438" s="300">
        <f t="shared" si="141"/>
        <v>8061.2000000000007</v>
      </c>
      <c r="BF438" s="297">
        <f>VLOOKUP(E438,[6]工资发放表!$D$1:$X$65536,21,0)</f>
        <v>0</v>
      </c>
      <c r="BG438" s="337">
        <f t="shared" si="159"/>
        <v>8051.2000000000007</v>
      </c>
      <c r="BH438" s="300">
        <f>IFERROR(VLOOKUP('12部门提供工资附表主表'!E438,工时对!A:E,5,0),0)</f>
        <v>43.8</v>
      </c>
      <c r="BI438" s="336">
        <f>VLOOKUP(E438,金蝶!D:AC,26,0)</f>
        <v>0</v>
      </c>
      <c r="BJ438" s="281">
        <f>VLOOKUP(E438,金蝶!D:S,16,0)</f>
        <v>8578.7000000000007</v>
      </c>
      <c r="BK438" s="281">
        <f t="shared" si="150"/>
        <v>0</v>
      </c>
      <c r="BL438" s="281">
        <f>VLOOKUP(E438,金蝶!D:Z,23,0)</f>
        <v>8051.2</v>
      </c>
      <c r="BM438" s="281">
        <f t="shared" si="151"/>
        <v>0</v>
      </c>
      <c r="BN438" s="281">
        <f>VLOOKUP(E438,金蝶!D:Z,17,0)</f>
        <v>0</v>
      </c>
      <c r="BO438" s="339">
        <f t="shared" si="152"/>
        <v>0</v>
      </c>
      <c r="BP438" s="281">
        <f>VLOOKUP(E438,金蝶!D:Z,18,0)</f>
        <v>517.5</v>
      </c>
      <c r="BQ438" s="531">
        <f t="shared" si="153"/>
        <v>0</v>
      </c>
      <c r="BR438" s="281">
        <f>VLOOKUP(E438,金蝶!D:Z,19,0)</f>
        <v>0</v>
      </c>
      <c r="BS438" s="340">
        <f t="shared" si="154"/>
        <v>0</v>
      </c>
      <c r="BT438" s="281">
        <f>VLOOKUP(E438,金蝶!D:Z,20,0)</f>
        <v>10</v>
      </c>
      <c r="BU438" s="281">
        <f t="shared" si="155"/>
        <v>0</v>
      </c>
      <c r="BV438" s="281">
        <f>VLOOKUP(E438,金蝶!D:Z,21,0)</f>
        <v>0</v>
      </c>
      <c r="BW438" s="339">
        <f t="shared" si="156"/>
        <v>0</v>
      </c>
      <c r="BX438" s="768">
        <f>IFERROR(VLOOKUP(G438,无加班费!A:B,2,0),0)</f>
        <v>0</v>
      </c>
    </row>
    <row r="439" spans="1:76" hidden="1">
      <c r="A439" s="516" t="s">
        <v>3181</v>
      </c>
      <c r="B439" s="285">
        <f t="shared" si="143"/>
        <v>0</v>
      </c>
      <c r="C439" s="286" t="str">
        <f>VLOOKUP(E439,员工信息4!C:D,2,0)</f>
        <v>魏加刚</v>
      </c>
      <c r="D439" s="102" t="str">
        <f t="shared" si="158"/>
        <v>一致</v>
      </c>
      <c r="E439" s="288" t="str">
        <f>INDEX(员工信息4!C:C,MATCH('12部门提供工资附表主表'!I439,员工信息4!F:F,0))</f>
        <v>6004</v>
      </c>
      <c r="F439" s="289" t="str">
        <f>IFERROR(VLOOKUP('12部门提供工资附表主表'!E439,员工信息4!C:G,5,0),"")</f>
        <v>科研部</v>
      </c>
      <c r="G439" s="152" t="s">
        <v>438</v>
      </c>
      <c r="H439" s="288" t="s">
        <v>439</v>
      </c>
      <c r="I439" s="500" t="str">
        <f t="shared" si="149"/>
        <v>魏加刚351</v>
      </c>
      <c r="J439" s="289" t="s">
        <v>197</v>
      </c>
      <c r="K439" s="301"/>
      <c r="L439" s="301"/>
      <c r="M439" s="302">
        <v>30</v>
      </c>
      <c r="N439" s="302"/>
      <c r="O439" s="302"/>
      <c r="P439" s="302">
        <v>188</v>
      </c>
      <c r="Q439" s="303">
        <f t="shared" si="160"/>
        <v>5640</v>
      </c>
      <c r="R439" s="302"/>
      <c r="S439" s="316">
        <f t="shared" si="157"/>
        <v>5640</v>
      </c>
      <c r="T439" s="305"/>
      <c r="U439" s="313">
        <f t="shared" si="144"/>
        <v>0</v>
      </c>
      <c r="V439" s="313"/>
      <c r="W439" s="301"/>
      <c r="X439" s="301"/>
      <c r="Y439" s="314">
        <f t="shared" si="142"/>
        <v>5640</v>
      </c>
      <c r="Z439" s="314"/>
      <c r="AA439" s="301"/>
      <c r="AB439" s="301"/>
      <c r="AC439" s="325">
        <f t="shared" si="145"/>
        <v>0</v>
      </c>
      <c r="AD439" s="302">
        <v>140</v>
      </c>
      <c r="AE439" s="302"/>
      <c r="AF439" s="302"/>
      <c r="AG439" s="302">
        <v>-110</v>
      </c>
      <c r="AH439" s="302"/>
      <c r="AI439" s="302"/>
      <c r="AJ439" s="302">
        <v>80</v>
      </c>
      <c r="AK439" s="302">
        <v>5</v>
      </c>
      <c r="AL439" s="302"/>
      <c r="AM439" s="302">
        <v>0</v>
      </c>
      <c r="AN439" s="302"/>
      <c r="AO439" s="302"/>
      <c r="AP439" s="302"/>
      <c r="AQ439" s="302"/>
      <c r="AR439" s="302"/>
      <c r="AS439" s="299"/>
      <c r="AT439" s="299">
        <f t="shared" si="146"/>
        <v>0</v>
      </c>
      <c r="AU439" s="303">
        <f t="shared" si="147"/>
        <v>115</v>
      </c>
      <c r="AV439" s="329">
        <f t="shared" si="148"/>
        <v>5755</v>
      </c>
      <c r="AW439" s="297"/>
      <c r="AX439" s="297">
        <v>517.5</v>
      </c>
      <c r="AY439" s="301"/>
      <c r="AZ439" s="301"/>
      <c r="BA439" s="301"/>
      <c r="BB439" s="330"/>
      <c r="BC439" s="297">
        <v>10</v>
      </c>
      <c r="BD439" s="301"/>
      <c r="BE439" s="300">
        <f t="shared" si="141"/>
        <v>5237.5</v>
      </c>
      <c r="BF439" s="297">
        <f>VLOOKUP(E439,[6]工资发放表!$D$1:$X$65536,21,0)</f>
        <v>0</v>
      </c>
      <c r="BG439" s="337">
        <f t="shared" si="159"/>
        <v>5227.5</v>
      </c>
      <c r="BH439" s="300">
        <f>IFERROR(VLOOKUP('12部门提供工资附表主表'!E439,工时对!A:E,5,0),0)</f>
        <v>30</v>
      </c>
      <c r="BI439" s="336">
        <f>VLOOKUP(E439,金蝶!D:AC,26,0)</f>
        <v>0</v>
      </c>
      <c r="BJ439" s="281">
        <f>VLOOKUP(E439,金蝶!D:S,16,0)</f>
        <v>5755</v>
      </c>
      <c r="BK439" s="281">
        <f t="shared" si="150"/>
        <v>0</v>
      </c>
      <c r="BL439" s="281">
        <f>VLOOKUP(E439,金蝶!D:Z,23,0)</f>
        <v>5227.5</v>
      </c>
      <c r="BM439" s="281">
        <f t="shared" si="151"/>
        <v>0</v>
      </c>
      <c r="BN439" s="281">
        <f>VLOOKUP(E439,金蝶!D:Z,17,0)</f>
        <v>0</v>
      </c>
      <c r="BO439" s="339">
        <f t="shared" si="152"/>
        <v>0</v>
      </c>
      <c r="BP439" s="281">
        <f>VLOOKUP(E439,金蝶!D:Z,18,0)</f>
        <v>517.5</v>
      </c>
      <c r="BQ439" s="531">
        <f t="shared" si="153"/>
        <v>0</v>
      </c>
      <c r="BR439" s="281">
        <f>VLOOKUP(E439,金蝶!D:Z,19,0)</f>
        <v>0</v>
      </c>
      <c r="BS439" s="340">
        <f t="shared" si="154"/>
        <v>0</v>
      </c>
      <c r="BT439" s="281">
        <f>VLOOKUP(E439,金蝶!D:Z,20,0)</f>
        <v>10</v>
      </c>
      <c r="BU439" s="281">
        <f t="shared" si="155"/>
        <v>0</v>
      </c>
      <c r="BV439" s="281">
        <f>VLOOKUP(E439,金蝶!D:Z,21,0)</f>
        <v>0</v>
      </c>
      <c r="BW439" s="339">
        <f t="shared" si="156"/>
        <v>0</v>
      </c>
      <c r="BX439" s="768">
        <f>IFERROR(VLOOKUP(G439,无加班费!A:B,2,0),0)</f>
        <v>0</v>
      </c>
    </row>
    <row r="440" spans="1:76" hidden="1">
      <c r="A440" s="516" t="s">
        <v>1160</v>
      </c>
      <c r="B440" s="285">
        <f t="shared" si="143"/>
        <v>0</v>
      </c>
      <c r="C440" s="286" t="str">
        <f>VLOOKUP(E440,员工信息4!C:D,2,0)</f>
        <v>金志强</v>
      </c>
      <c r="D440" s="102" t="str">
        <f t="shared" si="158"/>
        <v>一致</v>
      </c>
      <c r="E440" s="288" t="str">
        <f>INDEX(员工信息4!C:C,MATCH('12部门提供工资附表主表'!I440,员工信息4!F:F,0))</f>
        <v>1206</v>
      </c>
      <c r="F440" s="289" t="str">
        <f>IFERROR(VLOOKUP('12部门提供工资附表主表'!E440,员工信息4!C:G,5,0),"")</f>
        <v>电缆车间</v>
      </c>
      <c r="G440" s="152" t="s">
        <v>311</v>
      </c>
      <c r="H440" s="288" t="s">
        <v>312</v>
      </c>
      <c r="I440" s="500" t="str">
        <f t="shared" si="149"/>
        <v>金志强405</v>
      </c>
      <c r="J440" s="289" t="s">
        <v>197</v>
      </c>
      <c r="K440" s="301"/>
      <c r="L440" s="301"/>
      <c r="M440" s="302">
        <v>39</v>
      </c>
      <c r="N440" s="302"/>
      <c r="O440" s="302"/>
      <c r="P440" s="302">
        <v>186.5</v>
      </c>
      <c r="Q440" s="303">
        <f t="shared" si="160"/>
        <v>7273.5</v>
      </c>
      <c r="R440" s="302"/>
      <c r="S440" s="316">
        <f t="shared" si="157"/>
        <v>7273.5</v>
      </c>
      <c r="T440" s="305"/>
      <c r="U440" s="313">
        <f t="shared" si="144"/>
        <v>0</v>
      </c>
      <c r="V440" s="313"/>
      <c r="W440" s="301"/>
      <c r="X440" s="301"/>
      <c r="Y440" s="314">
        <f t="shared" si="142"/>
        <v>7273.5</v>
      </c>
      <c r="Z440" s="314"/>
      <c r="AA440" s="301"/>
      <c r="AB440" s="301"/>
      <c r="AC440" s="325">
        <f t="shared" si="145"/>
        <v>0</v>
      </c>
      <c r="AD440" s="302">
        <v>140</v>
      </c>
      <c r="AE440" s="302"/>
      <c r="AF440" s="302"/>
      <c r="AG440" s="302"/>
      <c r="AH440" s="302"/>
      <c r="AI440" s="302"/>
      <c r="AJ440" s="302">
        <v>84</v>
      </c>
      <c r="AK440" s="302">
        <v>200</v>
      </c>
      <c r="AL440" s="302"/>
      <c r="AM440" s="302">
        <v>200</v>
      </c>
      <c r="AN440" s="302"/>
      <c r="AO440" s="302"/>
      <c r="AP440" s="302"/>
      <c r="AQ440" s="302"/>
      <c r="AR440" s="302"/>
      <c r="AS440" s="299"/>
      <c r="AT440" s="299">
        <f t="shared" si="146"/>
        <v>0</v>
      </c>
      <c r="AU440" s="303">
        <f t="shared" si="147"/>
        <v>624</v>
      </c>
      <c r="AV440" s="329">
        <f t="shared" si="148"/>
        <v>7897.5</v>
      </c>
      <c r="AW440" s="297"/>
      <c r="AX440" s="297">
        <v>517.5</v>
      </c>
      <c r="AY440" s="301"/>
      <c r="AZ440" s="301"/>
      <c r="BA440" s="301"/>
      <c r="BB440" s="330"/>
      <c r="BC440" s="297">
        <v>10</v>
      </c>
      <c r="BD440" s="301"/>
      <c r="BE440" s="300">
        <f t="shared" si="141"/>
        <v>7380</v>
      </c>
      <c r="BF440" s="297">
        <f>VLOOKUP(E440,[6]工资发放表!$D$1:$X$65536,21,0)</f>
        <v>71.400000000000006</v>
      </c>
      <c r="BG440" s="337">
        <f t="shared" si="159"/>
        <v>7298.6</v>
      </c>
      <c r="BH440" s="300">
        <f>IFERROR(VLOOKUP('12部门提供工资附表主表'!E440,工时对!A:E,5,0),0)</f>
        <v>39</v>
      </c>
      <c r="BI440" s="336">
        <f>VLOOKUP(E440,金蝶!D:AC,26,0)</f>
        <v>0</v>
      </c>
      <c r="BJ440" s="281">
        <f>VLOOKUP(E440,金蝶!D:S,16,0)</f>
        <v>7897.5</v>
      </c>
      <c r="BK440" s="281">
        <f t="shared" si="150"/>
        <v>0</v>
      </c>
      <c r="BL440" s="281">
        <f>VLOOKUP(E440,金蝶!D:Z,23,0)</f>
        <v>7298.6</v>
      </c>
      <c r="BM440" s="281">
        <f t="shared" si="151"/>
        <v>0</v>
      </c>
      <c r="BN440" s="281">
        <f>VLOOKUP(E440,金蝶!D:Z,17,0)</f>
        <v>0</v>
      </c>
      <c r="BO440" s="339">
        <f t="shared" si="152"/>
        <v>0</v>
      </c>
      <c r="BP440" s="281">
        <f>VLOOKUP(E440,金蝶!D:Z,18,0)</f>
        <v>517.5</v>
      </c>
      <c r="BQ440" s="531">
        <f t="shared" si="153"/>
        <v>0</v>
      </c>
      <c r="BR440" s="281">
        <f>VLOOKUP(E440,金蝶!D:Z,19,0)</f>
        <v>0</v>
      </c>
      <c r="BS440" s="340">
        <f t="shared" si="154"/>
        <v>0</v>
      </c>
      <c r="BT440" s="281">
        <f>VLOOKUP(E440,金蝶!D:Z,20,0)</f>
        <v>10</v>
      </c>
      <c r="BU440" s="281">
        <f t="shared" si="155"/>
        <v>0</v>
      </c>
      <c r="BV440" s="281">
        <f>VLOOKUP(E440,金蝶!D:Z,21,0)</f>
        <v>71.400000000000006</v>
      </c>
      <c r="BW440" s="339">
        <f t="shared" si="156"/>
        <v>0</v>
      </c>
      <c r="BX440" s="768">
        <f>IFERROR(VLOOKUP(G440,无加班费!A:B,2,0),0)</f>
        <v>0</v>
      </c>
    </row>
    <row r="441" spans="1:76" hidden="1">
      <c r="A441" s="516" t="s">
        <v>943</v>
      </c>
      <c r="B441" s="285">
        <f t="shared" si="143"/>
        <v>0</v>
      </c>
      <c r="C441" s="286" t="str">
        <f>VLOOKUP(E441,员工信息4!C:D,2,0)</f>
        <v>桑瑞根</v>
      </c>
      <c r="D441" s="102" t="str">
        <f t="shared" si="158"/>
        <v>一致</v>
      </c>
      <c r="E441" s="288" t="str">
        <f>INDEX(员工信息4!C:C,MATCH('12部门提供工资附表主表'!I441,员工信息4!F:F,0))</f>
        <v>1207</v>
      </c>
      <c r="F441" s="289" t="str">
        <f>IFERROR(VLOOKUP('12部门提供工资附表主表'!E441,员工信息4!C:G,5,0),"")</f>
        <v>电缆车间</v>
      </c>
      <c r="G441" s="152" t="s">
        <v>316</v>
      </c>
      <c r="H441" s="288" t="s">
        <v>317</v>
      </c>
      <c r="I441" s="500" t="str">
        <f t="shared" si="149"/>
        <v>桑瑞根485</v>
      </c>
      <c r="J441" s="289" t="s">
        <v>197</v>
      </c>
      <c r="K441" s="301"/>
      <c r="L441" s="301"/>
      <c r="M441" s="302">
        <v>34.75</v>
      </c>
      <c r="N441" s="302"/>
      <c r="O441" s="302"/>
      <c r="P441" s="302">
        <v>165</v>
      </c>
      <c r="Q441" s="303">
        <f t="shared" si="160"/>
        <v>5733.75</v>
      </c>
      <c r="R441" s="302"/>
      <c r="S441" s="316">
        <f t="shared" si="157"/>
        <v>5733.75</v>
      </c>
      <c r="T441" s="305"/>
      <c r="U441" s="313">
        <f t="shared" si="144"/>
        <v>0</v>
      </c>
      <c r="V441" s="313"/>
      <c r="W441" s="301"/>
      <c r="X441" s="301"/>
      <c r="Y441" s="314">
        <f t="shared" si="142"/>
        <v>5733.75</v>
      </c>
      <c r="Z441" s="314"/>
      <c r="AA441" s="301"/>
      <c r="AB441" s="301"/>
      <c r="AC441" s="325">
        <f t="shared" si="145"/>
        <v>0</v>
      </c>
      <c r="AD441" s="302">
        <v>140</v>
      </c>
      <c r="AE441" s="302"/>
      <c r="AF441" s="302"/>
      <c r="AG441" s="302"/>
      <c r="AH441" s="302"/>
      <c r="AI441" s="302"/>
      <c r="AJ441" s="302"/>
      <c r="AK441" s="302"/>
      <c r="AL441" s="302"/>
      <c r="AM441" s="302">
        <v>200</v>
      </c>
      <c r="AN441" s="302"/>
      <c r="AO441" s="302"/>
      <c r="AP441" s="302"/>
      <c r="AQ441" s="302"/>
      <c r="AR441" s="302"/>
      <c r="AS441" s="299"/>
      <c r="AT441" s="299">
        <f t="shared" si="146"/>
        <v>0</v>
      </c>
      <c r="AU441" s="303">
        <f t="shared" si="147"/>
        <v>340</v>
      </c>
      <c r="AV441" s="329">
        <f t="shared" si="148"/>
        <v>6073.75</v>
      </c>
      <c r="AW441" s="297"/>
      <c r="AX441" s="297">
        <v>517.5</v>
      </c>
      <c r="AY441" s="301"/>
      <c r="AZ441" s="301"/>
      <c r="BA441" s="301"/>
      <c r="BB441" s="330">
        <f>VLOOKUP(E441,公积金!A:D,4,0)</f>
        <v>254</v>
      </c>
      <c r="BC441" s="297">
        <v>10</v>
      </c>
      <c r="BD441" s="301"/>
      <c r="BE441" s="300">
        <f t="shared" si="141"/>
        <v>5302.25</v>
      </c>
      <c r="BF441" s="297">
        <f>VLOOKUP(E441,[6]工资发放表!$D$1:$X$65536,21,0)</f>
        <v>0</v>
      </c>
      <c r="BG441" s="337">
        <f t="shared" si="159"/>
        <v>5292.25</v>
      </c>
      <c r="BH441" s="300">
        <f>IFERROR(VLOOKUP('12部门提供工资附表主表'!E441,工时对!A:E,5,0),0)</f>
        <v>34.75</v>
      </c>
      <c r="BI441" s="336">
        <f>VLOOKUP(E441,金蝶!D:AC,26,0)</f>
        <v>0</v>
      </c>
      <c r="BJ441" s="281">
        <f>VLOOKUP(E441,金蝶!D:S,16,0)</f>
        <v>6073.75</v>
      </c>
      <c r="BK441" s="281">
        <f t="shared" si="150"/>
        <v>0</v>
      </c>
      <c r="BL441" s="281">
        <f>VLOOKUP(E441,金蝶!D:Z,23,0)</f>
        <v>5292.25</v>
      </c>
      <c r="BM441" s="281">
        <f t="shared" si="151"/>
        <v>0</v>
      </c>
      <c r="BN441" s="281">
        <f>VLOOKUP(E441,金蝶!D:Z,17,0)</f>
        <v>0</v>
      </c>
      <c r="BO441" s="339">
        <f t="shared" si="152"/>
        <v>0</v>
      </c>
      <c r="BP441" s="281">
        <f>VLOOKUP(E441,金蝶!D:Z,18,0)</f>
        <v>517.5</v>
      </c>
      <c r="BQ441" s="531">
        <f t="shared" si="153"/>
        <v>0</v>
      </c>
      <c r="BR441" s="281">
        <f>VLOOKUP(E441,金蝶!D:Z,19,0)</f>
        <v>254</v>
      </c>
      <c r="BS441" s="340">
        <f t="shared" si="154"/>
        <v>0</v>
      </c>
      <c r="BT441" s="281">
        <f>VLOOKUP(E441,金蝶!D:Z,20,0)</f>
        <v>10</v>
      </c>
      <c r="BU441" s="281">
        <f t="shared" si="155"/>
        <v>0</v>
      </c>
      <c r="BV441" s="281">
        <f>VLOOKUP(E441,金蝶!D:Z,21,0)</f>
        <v>0</v>
      </c>
      <c r="BW441" s="339">
        <f t="shared" si="156"/>
        <v>0</v>
      </c>
      <c r="BX441" s="768">
        <f>IFERROR(VLOOKUP(G441,无加班费!A:B,2,0),0)</f>
        <v>0</v>
      </c>
    </row>
    <row r="442" spans="1:76" hidden="1">
      <c r="A442" s="516" t="s">
        <v>2897</v>
      </c>
      <c r="B442" s="285">
        <f t="shared" si="143"/>
        <v>0</v>
      </c>
      <c r="C442" s="286" t="str">
        <f>VLOOKUP(E442,员工信息4!C:D,2,0)</f>
        <v>张沪军</v>
      </c>
      <c r="D442" s="102" t="str">
        <f t="shared" si="158"/>
        <v>一致</v>
      </c>
      <c r="E442" s="288" t="str">
        <f>INDEX(员工信息4!C:C,MATCH('12部门提供工资附表主表'!I442,员工信息4!F:F,0))</f>
        <v>1210</v>
      </c>
      <c r="F442" s="289" t="str">
        <f>IFERROR(VLOOKUP('12部门提供工资附表主表'!E442,员工信息4!C:G,5,0),"")</f>
        <v>电缆车间</v>
      </c>
      <c r="G442" s="152" t="s">
        <v>321</v>
      </c>
      <c r="H442" s="288" t="s">
        <v>322</v>
      </c>
      <c r="I442" s="500" t="str">
        <f t="shared" si="149"/>
        <v>张沪军424</v>
      </c>
      <c r="J442" s="289" t="s">
        <v>197</v>
      </c>
      <c r="K442" s="301"/>
      <c r="L442" s="301"/>
      <c r="M442" s="302">
        <v>42.19</v>
      </c>
      <c r="N442" s="302"/>
      <c r="O442" s="302"/>
      <c r="P442" s="302">
        <v>230.8</v>
      </c>
      <c r="Q442" s="303">
        <f t="shared" si="160"/>
        <v>9737.4519999999993</v>
      </c>
      <c r="R442" s="302"/>
      <c r="S442" s="316">
        <f t="shared" si="157"/>
        <v>9737.4519999999993</v>
      </c>
      <c r="T442" s="301"/>
      <c r="U442" s="313">
        <f t="shared" si="144"/>
        <v>0</v>
      </c>
      <c r="V442" s="313"/>
      <c r="W442" s="301"/>
      <c r="X442" s="301"/>
      <c r="Y442" s="314">
        <f t="shared" si="142"/>
        <v>9737.4519999999993</v>
      </c>
      <c r="Z442" s="314"/>
      <c r="AA442" s="301"/>
      <c r="AB442" s="301"/>
      <c r="AC442" s="325">
        <f t="shared" si="145"/>
        <v>0</v>
      </c>
      <c r="AD442" s="302">
        <v>140</v>
      </c>
      <c r="AE442" s="302"/>
      <c r="AF442" s="302"/>
      <c r="AG442" s="302">
        <v>-55</v>
      </c>
      <c r="AH442" s="302"/>
      <c r="AI442" s="302"/>
      <c r="AJ442" s="302">
        <v>11</v>
      </c>
      <c r="AK442" s="302"/>
      <c r="AL442" s="302"/>
      <c r="AM442" s="302">
        <v>200</v>
      </c>
      <c r="AN442" s="302"/>
      <c r="AO442" s="302"/>
      <c r="AP442" s="302"/>
      <c r="AQ442" s="302"/>
      <c r="AR442" s="302"/>
      <c r="AS442" s="299"/>
      <c r="AT442" s="299">
        <f t="shared" si="146"/>
        <v>0</v>
      </c>
      <c r="AU442" s="303">
        <f t="shared" si="147"/>
        <v>296</v>
      </c>
      <c r="AV442" s="329">
        <f t="shared" si="148"/>
        <v>10033.451999999999</v>
      </c>
      <c r="AW442" s="297"/>
      <c r="AX442" s="297">
        <v>517.5</v>
      </c>
      <c r="AY442" s="301"/>
      <c r="AZ442" s="301"/>
      <c r="BA442" s="301"/>
      <c r="BB442" s="330"/>
      <c r="BC442" s="297">
        <v>10</v>
      </c>
      <c r="BD442" s="301"/>
      <c r="BE442" s="300">
        <f t="shared" si="141"/>
        <v>9515.9519999999993</v>
      </c>
      <c r="BF442" s="297">
        <f>VLOOKUP(E442,[6]工资发放表!$D$1:$X$65536,21,0)</f>
        <v>135.47999999999999</v>
      </c>
      <c r="BG442" s="337">
        <f t="shared" si="159"/>
        <v>9370.4719999999998</v>
      </c>
      <c r="BH442" s="300">
        <f>IFERROR(VLOOKUP('12部门提供工资附表主表'!E442,工时对!A:E,5,0),0)</f>
        <v>42.19</v>
      </c>
      <c r="BI442" s="336">
        <f>VLOOKUP(E442,金蝶!D:AC,26,0)</f>
        <v>1.9999999985884642E-3</v>
      </c>
      <c r="BJ442" s="281">
        <f>VLOOKUP(E442,金蝶!D:S,16,0)</f>
        <v>10033.450000000001</v>
      </c>
      <c r="BK442" s="281">
        <f t="shared" si="150"/>
        <v>1.9999999985884642E-3</v>
      </c>
      <c r="BL442" s="281">
        <f>VLOOKUP(E442,金蝶!D:Z,23,0)</f>
        <v>9370.4699999999993</v>
      </c>
      <c r="BM442" s="281">
        <f t="shared" si="151"/>
        <v>2.0000000004074536E-3</v>
      </c>
      <c r="BN442" s="281">
        <f>VLOOKUP(E442,金蝶!D:Z,17,0)</f>
        <v>0</v>
      </c>
      <c r="BO442" s="339">
        <f t="shared" si="152"/>
        <v>0</v>
      </c>
      <c r="BP442" s="281">
        <f>VLOOKUP(E442,金蝶!D:Z,18,0)</f>
        <v>517.5</v>
      </c>
      <c r="BQ442" s="531">
        <f t="shared" si="153"/>
        <v>0</v>
      </c>
      <c r="BR442" s="281">
        <f>VLOOKUP(E442,金蝶!D:Z,19,0)</f>
        <v>0</v>
      </c>
      <c r="BS442" s="340">
        <f t="shared" si="154"/>
        <v>0</v>
      </c>
      <c r="BT442" s="281">
        <f>VLOOKUP(E442,金蝶!D:Z,20,0)</f>
        <v>10</v>
      </c>
      <c r="BU442" s="281">
        <f t="shared" si="155"/>
        <v>0</v>
      </c>
      <c r="BV442" s="281">
        <f>VLOOKUP(E442,金蝶!D:Z,21,0)</f>
        <v>135.47999999999999</v>
      </c>
      <c r="BW442" s="339">
        <f t="shared" si="156"/>
        <v>0</v>
      </c>
      <c r="BX442" s="768">
        <f>IFERROR(VLOOKUP(G442,无加班费!A:B,2,0),0)</f>
        <v>0</v>
      </c>
    </row>
    <row r="443" spans="1:76" hidden="1">
      <c r="A443" s="516" t="s">
        <v>888</v>
      </c>
      <c r="B443" s="285">
        <f t="shared" si="143"/>
        <v>0</v>
      </c>
      <c r="C443" s="286" t="str">
        <f>VLOOKUP(E443,员工信息4!C:D,2,0)</f>
        <v>朱贤军</v>
      </c>
      <c r="D443" s="102" t="str">
        <f t="shared" si="158"/>
        <v>一致</v>
      </c>
      <c r="E443" s="288" t="str">
        <f>INDEX(员工信息4!C:C,MATCH('12部门提供工资附表主表'!I443,员工信息4!F:F,0))</f>
        <v>1211</v>
      </c>
      <c r="F443" s="289" t="str">
        <f>IFERROR(VLOOKUP('12部门提供工资附表主表'!E443,员工信息4!C:G,5,0),"")</f>
        <v>电缆车间</v>
      </c>
      <c r="G443" s="152" t="s">
        <v>326</v>
      </c>
      <c r="H443" s="288" t="s">
        <v>327</v>
      </c>
      <c r="I443" s="500" t="str">
        <f t="shared" si="149"/>
        <v>朱贤军363</v>
      </c>
      <c r="J443" s="289" t="s">
        <v>197</v>
      </c>
      <c r="K443" s="301"/>
      <c r="L443" s="301"/>
      <c r="M443" s="302">
        <v>43.6</v>
      </c>
      <c r="N443" s="302"/>
      <c r="O443" s="302"/>
      <c r="P443" s="302">
        <v>165</v>
      </c>
      <c r="Q443" s="303">
        <f t="shared" si="160"/>
        <v>7194</v>
      </c>
      <c r="R443" s="302"/>
      <c r="S443" s="316">
        <f t="shared" si="157"/>
        <v>7194</v>
      </c>
      <c r="T443" s="305"/>
      <c r="U443" s="313">
        <f t="shared" si="144"/>
        <v>0</v>
      </c>
      <c r="V443" s="313"/>
      <c r="W443" s="301"/>
      <c r="X443" s="301"/>
      <c r="Y443" s="314">
        <f t="shared" si="142"/>
        <v>7194</v>
      </c>
      <c r="Z443" s="314"/>
      <c r="AA443" s="301"/>
      <c r="AB443" s="301"/>
      <c r="AC443" s="325">
        <f t="shared" si="145"/>
        <v>0</v>
      </c>
      <c r="AD443" s="302">
        <v>120</v>
      </c>
      <c r="AE443" s="302"/>
      <c r="AF443" s="302"/>
      <c r="AG443" s="302">
        <v>-70</v>
      </c>
      <c r="AH443" s="302"/>
      <c r="AI443" s="302"/>
      <c r="AJ443" s="302">
        <v>40</v>
      </c>
      <c r="AK443" s="302">
        <v>10</v>
      </c>
      <c r="AL443" s="302"/>
      <c r="AM443" s="302">
        <v>200</v>
      </c>
      <c r="AN443" s="302"/>
      <c r="AO443" s="302"/>
      <c r="AP443" s="302"/>
      <c r="AQ443" s="302"/>
      <c r="AR443" s="302"/>
      <c r="AS443" s="299"/>
      <c r="AT443" s="299">
        <f t="shared" si="146"/>
        <v>0</v>
      </c>
      <c r="AU443" s="303">
        <f t="shared" si="147"/>
        <v>300</v>
      </c>
      <c r="AV443" s="329">
        <f t="shared" si="148"/>
        <v>7494</v>
      </c>
      <c r="AW443" s="297"/>
      <c r="AX443" s="297">
        <v>517.5</v>
      </c>
      <c r="AY443" s="301"/>
      <c r="AZ443" s="301"/>
      <c r="BA443" s="301"/>
      <c r="BB443" s="330"/>
      <c r="BC443" s="297">
        <v>10</v>
      </c>
      <c r="BD443" s="301"/>
      <c r="BE443" s="300">
        <f t="shared" si="141"/>
        <v>6976.5</v>
      </c>
      <c r="BF443" s="297">
        <f>VLOOKUP(E443,[6]工资发放表!$D$1:$X$65536,21,0)</f>
        <v>59.3</v>
      </c>
      <c r="BG443" s="337">
        <f t="shared" si="159"/>
        <v>6907.2</v>
      </c>
      <c r="BH443" s="300">
        <f>IFERROR(VLOOKUP('12部门提供工资附表主表'!E443,工时对!A:E,5,0),0)</f>
        <v>43.6</v>
      </c>
      <c r="BI443" s="336">
        <f>VLOOKUP(E443,金蝶!D:AC,26,0)</f>
        <v>0</v>
      </c>
      <c r="BJ443" s="281">
        <f>VLOOKUP(E443,金蝶!D:S,16,0)</f>
        <v>7494</v>
      </c>
      <c r="BK443" s="281">
        <f t="shared" si="150"/>
        <v>0</v>
      </c>
      <c r="BL443" s="281">
        <f>VLOOKUP(E443,金蝶!D:Z,23,0)</f>
        <v>6907.2</v>
      </c>
      <c r="BM443" s="281">
        <f t="shared" si="151"/>
        <v>0</v>
      </c>
      <c r="BN443" s="281">
        <f>VLOOKUP(E443,金蝶!D:Z,17,0)</f>
        <v>0</v>
      </c>
      <c r="BO443" s="339">
        <f t="shared" si="152"/>
        <v>0</v>
      </c>
      <c r="BP443" s="281">
        <f>VLOOKUP(E443,金蝶!D:Z,18,0)</f>
        <v>517.5</v>
      </c>
      <c r="BQ443" s="531">
        <f t="shared" si="153"/>
        <v>0</v>
      </c>
      <c r="BR443" s="281">
        <f>VLOOKUP(E443,金蝶!D:Z,19,0)</f>
        <v>0</v>
      </c>
      <c r="BS443" s="340">
        <f t="shared" si="154"/>
        <v>0</v>
      </c>
      <c r="BT443" s="281">
        <f>VLOOKUP(E443,金蝶!D:Z,20,0)</f>
        <v>10</v>
      </c>
      <c r="BU443" s="281">
        <f t="shared" si="155"/>
        <v>0</v>
      </c>
      <c r="BV443" s="281">
        <f>VLOOKUP(E443,金蝶!D:Z,21,0)</f>
        <v>59.3</v>
      </c>
      <c r="BW443" s="339">
        <f t="shared" si="156"/>
        <v>0</v>
      </c>
      <c r="BX443" s="768">
        <f>IFERROR(VLOOKUP(G443,无加班费!A:B,2,0),0)</f>
        <v>0</v>
      </c>
    </row>
    <row r="444" spans="1:76" hidden="1">
      <c r="A444" s="516" t="s">
        <v>3187</v>
      </c>
      <c r="B444" s="285">
        <f t="shared" si="143"/>
        <v>0</v>
      </c>
      <c r="C444" s="286" t="str">
        <f>VLOOKUP(E444,员工信息4!C:D,2,0)</f>
        <v>邹传亮</v>
      </c>
      <c r="D444" s="102" t="str">
        <f t="shared" si="158"/>
        <v>一致</v>
      </c>
      <c r="E444" s="288" t="str">
        <f>INDEX(员工信息4!C:C,MATCH('12部门提供工资附表主表'!I444,员工信息4!F:F,0))</f>
        <v>1222</v>
      </c>
      <c r="F444" s="289" t="str">
        <f>IFERROR(VLOOKUP('12部门提供工资附表主表'!E444,员工信息4!C:G,5,0),"")</f>
        <v>电缆车间</v>
      </c>
      <c r="G444" s="152" t="s">
        <v>331</v>
      </c>
      <c r="H444" s="288" t="s">
        <v>332</v>
      </c>
      <c r="I444" s="500" t="str">
        <f t="shared" si="149"/>
        <v>邹传亮469</v>
      </c>
      <c r="J444" s="289" t="s">
        <v>197</v>
      </c>
      <c r="K444" s="301"/>
      <c r="L444" s="301"/>
      <c r="M444" s="302">
        <v>41</v>
      </c>
      <c r="N444" s="302"/>
      <c r="O444" s="302"/>
      <c r="P444" s="302">
        <v>186.5</v>
      </c>
      <c r="Q444" s="303">
        <f t="shared" si="160"/>
        <v>7646.5</v>
      </c>
      <c r="R444" s="302"/>
      <c r="S444" s="316">
        <f t="shared" si="157"/>
        <v>7646.5</v>
      </c>
      <c r="T444" s="305"/>
      <c r="U444" s="313">
        <f t="shared" si="144"/>
        <v>0</v>
      </c>
      <c r="V444" s="313"/>
      <c r="W444" s="301"/>
      <c r="X444" s="301"/>
      <c r="Y444" s="314">
        <f t="shared" si="142"/>
        <v>7646.5</v>
      </c>
      <c r="Z444" s="314"/>
      <c r="AA444" s="301"/>
      <c r="AB444" s="301"/>
      <c r="AC444" s="325">
        <f t="shared" si="145"/>
        <v>0</v>
      </c>
      <c r="AD444" s="302">
        <v>120</v>
      </c>
      <c r="AE444" s="302"/>
      <c r="AF444" s="302"/>
      <c r="AG444" s="302">
        <v>-5</v>
      </c>
      <c r="AH444" s="302"/>
      <c r="AI444" s="302"/>
      <c r="AJ444" s="302">
        <v>104</v>
      </c>
      <c r="AK444" s="302">
        <v>40</v>
      </c>
      <c r="AL444" s="302"/>
      <c r="AM444" s="302">
        <v>200</v>
      </c>
      <c r="AN444" s="302"/>
      <c r="AO444" s="302"/>
      <c r="AP444" s="302"/>
      <c r="AQ444" s="302"/>
      <c r="AR444" s="302"/>
      <c r="AS444" s="299"/>
      <c r="AT444" s="299">
        <f t="shared" si="146"/>
        <v>0</v>
      </c>
      <c r="AU444" s="303">
        <f t="shared" si="147"/>
        <v>459</v>
      </c>
      <c r="AV444" s="329">
        <f t="shared" si="148"/>
        <v>8105.5</v>
      </c>
      <c r="AW444" s="297"/>
      <c r="AX444" s="297">
        <v>517.5</v>
      </c>
      <c r="AY444" s="301"/>
      <c r="AZ444" s="301"/>
      <c r="BA444" s="301"/>
      <c r="BB444" s="330"/>
      <c r="BC444" s="297"/>
      <c r="BD444" s="301"/>
      <c r="BE444" s="300">
        <f t="shared" si="141"/>
        <v>7588</v>
      </c>
      <c r="BF444" s="297">
        <f>VLOOKUP(E444,[6]工资发放表!$D$1:$X$65536,21,0)</f>
        <v>25.27</v>
      </c>
      <c r="BG444" s="337">
        <f t="shared" si="159"/>
        <v>7562.73</v>
      </c>
      <c r="BH444" s="300">
        <f>IFERROR(VLOOKUP('12部门提供工资附表主表'!E444,工时对!A:E,5,0),0)</f>
        <v>41</v>
      </c>
      <c r="BI444" s="336">
        <f>VLOOKUP(E444,金蝶!D:AC,26,0)</f>
        <v>0</v>
      </c>
      <c r="BJ444" s="281">
        <f>VLOOKUP(E444,金蝶!D:S,16,0)</f>
        <v>8105.5</v>
      </c>
      <c r="BK444" s="281">
        <f t="shared" si="150"/>
        <v>0</v>
      </c>
      <c r="BL444" s="281">
        <f>VLOOKUP(E444,金蝶!D:Z,23,0)</f>
        <v>7562.73</v>
      </c>
      <c r="BM444" s="281">
        <f t="shared" si="151"/>
        <v>0</v>
      </c>
      <c r="BN444" s="281">
        <f>VLOOKUP(E444,金蝶!D:Z,17,0)</f>
        <v>0</v>
      </c>
      <c r="BO444" s="339">
        <f t="shared" si="152"/>
        <v>0</v>
      </c>
      <c r="BP444" s="281">
        <f>VLOOKUP(E444,金蝶!D:Z,18,0)</f>
        <v>517.5</v>
      </c>
      <c r="BQ444" s="531">
        <f t="shared" si="153"/>
        <v>0</v>
      </c>
      <c r="BR444" s="281">
        <f>VLOOKUP(E444,金蝶!D:Z,19,0)</f>
        <v>0</v>
      </c>
      <c r="BS444" s="340">
        <f t="shared" si="154"/>
        <v>0</v>
      </c>
      <c r="BT444" s="281">
        <f>VLOOKUP(E444,金蝶!D:Z,20,0)</f>
        <v>0</v>
      </c>
      <c r="BU444" s="281">
        <f t="shared" si="155"/>
        <v>0</v>
      </c>
      <c r="BV444" s="281">
        <f>VLOOKUP(E444,金蝶!D:Z,21,0)</f>
        <v>25.27</v>
      </c>
      <c r="BW444" s="339">
        <f t="shared" si="156"/>
        <v>0</v>
      </c>
      <c r="BX444" s="768">
        <f>IFERROR(VLOOKUP(G444,无加班费!A:B,2,0),0)</f>
        <v>0</v>
      </c>
    </row>
    <row r="445" spans="1:76" hidden="1">
      <c r="A445" s="516" t="s">
        <v>792</v>
      </c>
      <c r="B445" s="285">
        <f t="shared" si="143"/>
        <v>0</v>
      </c>
      <c r="C445" s="286" t="str">
        <f>VLOOKUP(E445,员工信息4!C:D,2,0)</f>
        <v>施秋华</v>
      </c>
      <c r="D445" s="102" t="str">
        <f t="shared" si="158"/>
        <v>一致</v>
      </c>
      <c r="E445" s="288" t="str">
        <f>INDEX(员工信息4!C:C,MATCH('12部门提供工资附表主表'!I445,员工信息4!F:F,0))</f>
        <v>1229</v>
      </c>
      <c r="F445" s="289" t="str">
        <f>IFERROR(VLOOKUP('12部门提供工资附表主表'!E445,员工信息4!C:G,5,0),"")</f>
        <v>电缆车间</v>
      </c>
      <c r="G445" s="152" t="s">
        <v>336</v>
      </c>
      <c r="H445" s="288" t="s">
        <v>337</v>
      </c>
      <c r="I445" s="500" t="str">
        <f t="shared" si="149"/>
        <v>施秋华555</v>
      </c>
      <c r="J445" s="289" t="s">
        <v>197</v>
      </c>
      <c r="K445" s="301"/>
      <c r="L445" s="301"/>
      <c r="M445" s="302">
        <v>43</v>
      </c>
      <c r="N445" s="302"/>
      <c r="O445" s="302"/>
      <c r="P445" s="302">
        <v>188</v>
      </c>
      <c r="Q445" s="303">
        <f t="shared" si="160"/>
        <v>8084</v>
      </c>
      <c r="R445" s="302"/>
      <c r="S445" s="316">
        <f t="shared" si="157"/>
        <v>8084</v>
      </c>
      <c r="T445" s="301"/>
      <c r="U445" s="313">
        <f t="shared" si="144"/>
        <v>0</v>
      </c>
      <c r="V445" s="313"/>
      <c r="W445" s="301"/>
      <c r="X445" s="301"/>
      <c r="Y445" s="314">
        <f t="shared" si="142"/>
        <v>8084</v>
      </c>
      <c r="Z445" s="314"/>
      <c r="AA445" s="301"/>
      <c r="AB445" s="301"/>
      <c r="AC445" s="325">
        <f t="shared" si="145"/>
        <v>0</v>
      </c>
      <c r="AD445" s="302">
        <v>120</v>
      </c>
      <c r="AE445" s="302"/>
      <c r="AF445" s="302"/>
      <c r="AG445" s="302">
        <v>-60</v>
      </c>
      <c r="AH445" s="302"/>
      <c r="AI445" s="302"/>
      <c r="AJ445" s="302">
        <v>40</v>
      </c>
      <c r="AK445" s="302">
        <v>5</v>
      </c>
      <c r="AL445" s="302"/>
      <c r="AM445" s="302">
        <v>200</v>
      </c>
      <c r="AN445" s="302"/>
      <c r="AO445" s="302"/>
      <c r="AP445" s="302"/>
      <c r="AQ445" s="302"/>
      <c r="AR445" s="302"/>
      <c r="AS445" s="299"/>
      <c r="AT445" s="299">
        <f t="shared" si="146"/>
        <v>0</v>
      </c>
      <c r="AU445" s="303">
        <f t="shared" si="147"/>
        <v>305</v>
      </c>
      <c r="AV445" s="329">
        <f t="shared" si="148"/>
        <v>8389</v>
      </c>
      <c r="AW445" s="297"/>
      <c r="AX445" s="297">
        <v>517.5</v>
      </c>
      <c r="AY445" s="301"/>
      <c r="AZ445" s="301"/>
      <c r="BA445" s="301"/>
      <c r="BB445" s="330"/>
      <c r="BC445" s="297">
        <v>10</v>
      </c>
      <c r="BD445" s="301"/>
      <c r="BE445" s="300">
        <f t="shared" si="141"/>
        <v>7871.5</v>
      </c>
      <c r="BF445" s="297">
        <f>VLOOKUP(E445,[6]工资发放表!$D$1:$X$65536,21,0)</f>
        <v>86.15</v>
      </c>
      <c r="BG445" s="337">
        <f t="shared" si="159"/>
        <v>7775.35</v>
      </c>
      <c r="BH445" s="300">
        <f>IFERROR(VLOOKUP('12部门提供工资附表主表'!E445,工时对!A:E,5,0),0)</f>
        <v>43</v>
      </c>
      <c r="BI445" s="336">
        <f>VLOOKUP(E445,金蝶!D:AC,26,0)</f>
        <v>0</v>
      </c>
      <c r="BJ445" s="281">
        <f>VLOOKUP(E445,金蝶!D:S,16,0)</f>
        <v>8389</v>
      </c>
      <c r="BK445" s="281">
        <f t="shared" si="150"/>
        <v>0</v>
      </c>
      <c r="BL445" s="281">
        <f>VLOOKUP(E445,金蝶!D:Z,23,0)</f>
        <v>7775.35</v>
      </c>
      <c r="BM445" s="281">
        <f t="shared" si="151"/>
        <v>0</v>
      </c>
      <c r="BN445" s="281">
        <f>VLOOKUP(E445,金蝶!D:Z,17,0)</f>
        <v>0</v>
      </c>
      <c r="BO445" s="339">
        <f t="shared" si="152"/>
        <v>0</v>
      </c>
      <c r="BP445" s="281">
        <f>VLOOKUP(E445,金蝶!D:Z,18,0)</f>
        <v>517.5</v>
      </c>
      <c r="BQ445" s="531">
        <f t="shared" si="153"/>
        <v>0</v>
      </c>
      <c r="BR445" s="281">
        <f>VLOOKUP(E445,金蝶!D:Z,19,0)</f>
        <v>0</v>
      </c>
      <c r="BS445" s="340">
        <f t="shared" si="154"/>
        <v>0</v>
      </c>
      <c r="BT445" s="281">
        <f>VLOOKUP(E445,金蝶!D:Z,20,0)</f>
        <v>10</v>
      </c>
      <c r="BU445" s="281">
        <f t="shared" si="155"/>
        <v>0</v>
      </c>
      <c r="BV445" s="281">
        <f>VLOOKUP(E445,金蝶!D:Z,21,0)</f>
        <v>86.15</v>
      </c>
      <c r="BW445" s="339">
        <f t="shared" si="156"/>
        <v>0</v>
      </c>
      <c r="BX445" s="768">
        <f>IFERROR(VLOOKUP(G445,无加班费!A:B,2,0),0)</f>
        <v>0</v>
      </c>
    </row>
    <row r="446" spans="1:76" hidden="1">
      <c r="A446" s="516" t="s">
        <v>2300</v>
      </c>
      <c r="B446" s="285">
        <f t="shared" si="143"/>
        <v>0</v>
      </c>
      <c r="C446" s="286" t="str">
        <f>VLOOKUP(E446,员工信息4!C:D,2,0)</f>
        <v>付小宝</v>
      </c>
      <c r="D446" s="102" t="str">
        <f t="shared" si="158"/>
        <v>一致</v>
      </c>
      <c r="E446" s="288" t="str">
        <f>INDEX(员工信息4!C:C,MATCH('12部门提供工资附表主表'!I446,员工信息4!F:F,0))</f>
        <v>1273</v>
      </c>
      <c r="F446" s="289" t="str">
        <f>IFERROR(VLOOKUP('12部门提供工资附表主表'!E446,员工信息4!C:G,5,0),"")</f>
        <v>电缆车间</v>
      </c>
      <c r="G446" s="152" t="s">
        <v>348</v>
      </c>
      <c r="H446" s="288" t="s">
        <v>349</v>
      </c>
      <c r="I446" s="500" t="str">
        <f t="shared" si="149"/>
        <v>付小宝279</v>
      </c>
      <c r="J446" s="289" t="s">
        <v>197</v>
      </c>
      <c r="K446" s="301"/>
      <c r="L446" s="301"/>
      <c r="M446" s="302">
        <v>42</v>
      </c>
      <c r="N446" s="302"/>
      <c r="O446" s="302"/>
      <c r="P446" s="302">
        <v>175</v>
      </c>
      <c r="Q446" s="303">
        <f t="shared" si="160"/>
        <v>7350</v>
      </c>
      <c r="R446" s="302"/>
      <c r="S446" s="316">
        <f t="shared" si="157"/>
        <v>7350</v>
      </c>
      <c r="T446" s="301"/>
      <c r="U446" s="313">
        <f t="shared" si="144"/>
        <v>0</v>
      </c>
      <c r="V446" s="313"/>
      <c r="W446" s="301"/>
      <c r="X446" s="301"/>
      <c r="Y446" s="314">
        <f t="shared" si="142"/>
        <v>7350</v>
      </c>
      <c r="Z446" s="314"/>
      <c r="AA446" s="301"/>
      <c r="AB446" s="301"/>
      <c r="AC446" s="325">
        <f t="shared" si="145"/>
        <v>0</v>
      </c>
      <c r="AD446" s="302">
        <v>120</v>
      </c>
      <c r="AE446" s="302"/>
      <c r="AF446" s="302"/>
      <c r="AG446" s="302">
        <v>-220</v>
      </c>
      <c r="AH446" s="302"/>
      <c r="AI446" s="302"/>
      <c r="AJ446" s="302">
        <v>112</v>
      </c>
      <c r="AK446" s="302"/>
      <c r="AL446" s="302"/>
      <c r="AM446" s="302">
        <v>200</v>
      </c>
      <c r="AN446" s="302"/>
      <c r="AO446" s="302"/>
      <c r="AP446" s="302"/>
      <c r="AQ446" s="302"/>
      <c r="AR446" s="302"/>
      <c r="AS446" s="299"/>
      <c r="AT446" s="299">
        <f t="shared" si="146"/>
        <v>0</v>
      </c>
      <c r="AU446" s="303">
        <f t="shared" si="147"/>
        <v>212</v>
      </c>
      <c r="AV446" s="329">
        <f t="shared" si="148"/>
        <v>7562</v>
      </c>
      <c r="AW446" s="297"/>
      <c r="AX446" s="297">
        <v>517.5</v>
      </c>
      <c r="AY446" s="301"/>
      <c r="AZ446" s="301"/>
      <c r="BA446" s="301"/>
      <c r="BB446" s="330"/>
      <c r="BC446" s="297">
        <v>10</v>
      </c>
      <c r="BD446" s="301"/>
      <c r="BE446" s="300">
        <f t="shared" si="141"/>
        <v>7044.5</v>
      </c>
      <c r="BF446" s="297">
        <f>VLOOKUP(E446,[6]工资发放表!$D$1:$X$65536,21,0)</f>
        <v>0</v>
      </c>
      <c r="BG446" s="337">
        <f t="shared" si="159"/>
        <v>7034.5</v>
      </c>
      <c r="BH446" s="300">
        <f>IFERROR(VLOOKUP('12部门提供工资附表主表'!E446,工时对!A:E,5,0),0)</f>
        <v>42</v>
      </c>
      <c r="BI446" s="336">
        <f>VLOOKUP(E446,金蝶!D:AC,26,0)</f>
        <v>0</v>
      </c>
      <c r="BJ446" s="281">
        <f>VLOOKUP(E446,金蝶!D:S,16,0)</f>
        <v>7562</v>
      </c>
      <c r="BK446" s="281">
        <f t="shared" si="150"/>
        <v>0</v>
      </c>
      <c r="BL446" s="281">
        <f>VLOOKUP(E446,金蝶!D:Z,23,0)</f>
        <v>7034.5</v>
      </c>
      <c r="BM446" s="281">
        <f t="shared" si="151"/>
        <v>0</v>
      </c>
      <c r="BN446" s="281">
        <f>VLOOKUP(E446,金蝶!D:Z,17,0)</f>
        <v>0</v>
      </c>
      <c r="BO446" s="339">
        <f t="shared" si="152"/>
        <v>0</v>
      </c>
      <c r="BP446" s="281">
        <f>VLOOKUP(E446,金蝶!D:Z,18,0)</f>
        <v>517.5</v>
      </c>
      <c r="BQ446" s="531">
        <f t="shared" si="153"/>
        <v>0</v>
      </c>
      <c r="BR446" s="281">
        <f>VLOOKUP(E446,金蝶!D:Z,19,0)</f>
        <v>0</v>
      </c>
      <c r="BS446" s="340">
        <f t="shared" si="154"/>
        <v>0</v>
      </c>
      <c r="BT446" s="281">
        <f>VLOOKUP(E446,金蝶!D:Z,20,0)</f>
        <v>10</v>
      </c>
      <c r="BU446" s="281">
        <f t="shared" si="155"/>
        <v>0</v>
      </c>
      <c r="BV446" s="281">
        <f>VLOOKUP(E446,金蝶!D:Z,21,0)</f>
        <v>0</v>
      </c>
      <c r="BW446" s="339">
        <f t="shared" si="156"/>
        <v>0</v>
      </c>
      <c r="BX446" s="768">
        <f>IFERROR(VLOOKUP(G446,无加班费!A:B,2,0),0)</f>
        <v>0</v>
      </c>
    </row>
    <row r="447" spans="1:76" hidden="1">
      <c r="A447" s="516" t="s">
        <v>1597</v>
      </c>
      <c r="B447" s="350">
        <f t="shared" si="143"/>
        <v>0</v>
      </c>
      <c r="C447" s="351" t="str">
        <f>VLOOKUP(E447,员工信息4!C:D,2,0)</f>
        <v>郑君育</v>
      </c>
      <c r="D447" s="291" t="str">
        <f t="shared" si="158"/>
        <v>一致</v>
      </c>
      <c r="E447" s="288" t="str">
        <f>INDEX(员工信息4!C:C,MATCH('12部门提供工资附表主表'!I447,员工信息4!F:F,0))</f>
        <v>1285</v>
      </c>
      <c r="F447" s="289" t="str">
        <f>IFERROR(VLOOKUP('12部门提供工资附表主表'!E447,员工信息4!C:G,5,0),"")</f>
        <v>电缆车间</v>
      </c>
      <c r="G447" s="152" t="s">
        <v>353</v>
      </c>
      <c r="H447" s="288" t="s">
        <v>354</v>
      </c>
      <c r="I447" s="500" t="str">
        <f t="shared" si="149"/>
        <v>郑君育373</v>
      </c>
      <c r="J447" s="289" t="s">
        <v>197</v>
      </c>
      <c r="K447" s="343"/>
      <c r="L447" s="343"/>
      <c r="M447" s="302">
        <v>42</v>
      </c>
      <c r="N447" s="302"/>
      <c r="O447" s="302"/>
      <c r="P447" s="302">
        <v>165</v>
      </c>
      <c r="Q447" s="303">
        <f t="shared" si="160"/>
        <v>6930</v>
      </c>
      <c r="R447" s="302"/>
      <c r="S447" s="344">
        <f t="shared" si="157"/>
        <v>6930</v>
      </c>
      <c r="T447" s="301"/>
      <c r="U447" s="313">
        <f t="shared" si="144"/>
        <v>0</v>
      </c>
      <c r="V447" s="313"/>
      <c r="W447" s="343"/>
      <c r="X447" s="343"/>
      <c r="Y447" s="314">
        <f t="shared" si="142"/>
        <v>6930</v>
      </c>
      <c r="Z447" s="314"/>
      <c r="AA447" s="343"/>
      <c r="AB447" s="343"/>
      <c r="AC447" s="325">
        <f t="shared" si="145"/>
        <v>0</v>
      </c>
      <c r="AD447" s="302">
        <v>120</v>
      </c>
      <c r="AE447" s="302"/>
      <c r="AF447" s="302"/>
      <c r="AG447" s="302"/>
      <c r="AH447" s="302"/>
      <c r="AI447" s="302"/>
      <c r="AJ447" s="302">
        <v>112</v>
      </c>
      <c r="AK447" s="302"/>
      <c r="AL447" s="302"/>
      <c r="AM447" s="302">
        <v>200</v>
      </c>
      <c r="AN447" s="302"/>
      <c r="AO447" s="302"/>
      <c r="AP447" s="302"/>
      <c r="AQ447" s="302"/>
      <c r="AR447" s="302"/>
      <c r="AS447" s="299"/>
      <c r="AT447" s="299">
        <f t="shared" si="146"/>
        <v>0</v>
      </c>
      <c r="AU447" s="303">
        <f t="shared" si="147"/>
        <v>432</v>
      </c>
      <c r="AV447" s="329">
        <f t="shared" si="148"/>
        <v>7362</v>
      </c>
      <c r="AW447" s="297"/>
      <c r="AX447" s="297">
        <v>517.5</v>
      </c>
      <c r="AY447" s="343"/>
      <c r="AZ447" s="343"/>
      <c r="BA447" s="343"/>
      <c r="BB447" s="330"/>
      <c r="BC447" s="297">
        <v>10</v>
      </c>
      <c r="BD447" s="343"/>
      <c r="BE447" s="300">
        <f t="shared" ref="BE447:BE534" si="161">AV447-AX447-BB447</f>
        <v>6844.5</v>
      </c>
      <c r="BF447" s="297">
        <f>VLOOKUP(E447,[6]工资发放表!$D$1:$X$65536,21,0)</f>
        <v>0</v>
      </c>
      <c r="BG447" s="345">
        <f t="shared" si="159"/>
        <v>6834.5</v>
      </c>
      <c r="BH447" s="300">
        <f>IFERROR(VLOOKUP('12部门提供工资附表主表'!E447,工时对!A:E,5,0),0)</f>
        <v>42</v>
      </c>
      <c r="BI447" s="336">
        <f>VLOOKUP(E447,金蝶!D:AC,26,0)</f>
        <v>0</v>
      </c>
      <c r="BJ447" s="281">
        <f>VLOOKUP(E447,金蝶!D:S,16,0)</f>
        <v>7362</v>
      </c>
      <c r="BK447" s="281">
        <f t="shared" si="150"/>
        <v>0</v>
      </c>
      <c r="BL447" s="281">
        <f>VLOOKUP(E447,金蝶!D:Z,23,0)</f>
        <v>6834.5</v>
      </c>
      <c r="BM447" s="281">
        <f t="shared" si="151"/>
        <v>0</v>
      </c>
      <c r="BN447" s="281">
        <f>VLOOKUP(E447,金蝶!D:Z,17,0)</f>
        <v>0</v>
      </c>
      <c r="BO447" s="339">
        <f t="shared" si="152"/>
        <v>0</v>
      </c>
      <c r="BP447" s="281">
        <f>VLOOKUP(E447,金蝶!D:Z,18,0)</f>
        <v>517.5</v>
      </c>
      <c r="BQ447" s="531">
        <f t="shared" si="153"/>
        <v>0</v>
      </c>
      <c r="BR447" s="281">
        <f>VLOOKUP(E447,金蝶!D:Z,19,0)</f>
        <v>0</v>
      </c>
      <c r="BS447" s="340">
        <f t="shared" si="154"/>
        <v>0</v>
      </c>
      <c r="BT447" s="281">
        <f>VLOOKUP(E447,金蝶!D:Z,20,0)</f>
        <v>10</v>
      </c>
      <c r="BU447" s="281">
        <f t="shared" si="155"/>
        <v>0</v>
      </c>
      <c r="BV447" s="281">
        <f>VLOOKUP(E447,金蝶!D:Z,21,0)</f>
        <v>0</v>
      </c>
      <c r="BW447" s="339">
        <f t="shared" si="156"/>
        <v>0</v>
      </c>
      <c r="BX447" s="768">
        <f>IFERROR(VLOOKUP(G447,无加班费!A:B,2,0),0)</f>
        <v>0</v>
      </c>
    </row>
    <row r="448" spans="1:76" hidden="1">
      <c r="A448" s="516" t="s">
        <v>1472</v>
      </c>
      <c r="B448" s="285">
        <f t="shared" si="143"/>
        <v>0</v>
      </c>
      <c r="C448" s="286" t="str">
        <f>VLOOKUP(E448,员工信息4!C:D,2,0)</f>
        <v>沈言兆</v>
      </c>
      <c r="D448" s="102" t="str">
        <f t="shared" si="158"/>
        <v>一致</v>
      </c>
      <c r="E448" s="288" t="str">
        <f>INDEX(员工信息4!C:C,MATCH('12部门提供工资附表主表'!I448,员工信息4!F:F,0))</f>
        <v>1293</v>
      </c>
      <c r="F448" s="289" t="str">
        <f>IFERROR(VLOOKUP('12部门提供工资附表主表'!E448,员工信息4!C:G,5,0),"")</f>
        <v>电缆车间</v>
      </c>
      <c r="G448" s="152" t="s">
        <v>358</v>
      </c>
      <c r="H448" s="288" t="s">
        <v>359</v>
      </c>
      <c r="I448" s="500" t="str">
        <f t="shared" si="149"/>
        <v>沈言兆550</v>
      </c>
      <c r="J448" s="289" t="s">
        <v>197</v>
      </c>
      <c r="K448" s="301"/>
      <c r="L448" s="301"/>
      <c r="M448" s="302">
        <v>42.25</v>
      </c>
      <c r="N448" s="302"/>
      <c r="O448" s="302"/>
      <c r="P448" s="302">
        <v>186.5</v>
      </c>
      <c r="Q448" s="303">
        <f t="shared" si="160"/>
        <v>7879.625</v>
      </c>
      <c r="R448" s="302"/>
      <c r="S448" s="316">
        <f t="shared" si="157"/>
        <v>7879.625</v>
      </c>
      <c r="T448" s="301"/>
      <c r="U448" s="313">
        <f t="shared" si="144"/>
        <v>0</v>
      </c>
      <c r="V448" s="313"/>
      <c r="W448" s="301"/>
      <c r="X448" s="301"/>
      <c r="Y448" s="314">
        <f t="shared" si="142"/>
        <v>7879.625</v>
      </c>
      <c r="Z448" s="314"/>
      <c r="AA448" s="301"/>
      <c r="AB448" s="301"/>
      <c r="AC448" s="325">
        <f t="shared" si="145"/>
        <v>0</v>
      </c>
      <c r="AD448" s="302">
        <v>100</v>
      </c>
      <c r="AE448" s="302"/>
      <c r="AF448" s="302"/>
      <c r="AG448" s="302">
        <v>-10</v>
      </c>
      <c r="AH448" s="302"/>
      <c r="AI448" s="302"/>
      <c r="AJ448" s="302">
        <v>104</v>
      </c>
      <c r="AK448" s="302">
        <v>80</v>
      </c>
      <c r="AL448" s="302"/>
      <c r="AM448" s="302">
        <v>200</v>
      </c>
      <c r="AN448" s="302"/>
      <c r="AO448" s="302"/>
      <c r="AP448" s="302"/>
      <c r="AQ448" s="302"/>
      <c r="AR448" s="302"/>
      <c r="AS448" s="299"/>
      <c r="AT448" s="299">
        <f t="shared" si="146"/>
        <v>0</v>
      </c>
      <c r="AU448" s="303">
        <f t="shared" si="147"/>
        <v>474</v>
      </c>
      <c r="AV448" s="329">
        <f t="shared" si="148"/>
        <v>8353.625</v>
      </c>
      <c r="AW448" s="297"/>
      <c r="AX448" s="297">
        <v>517.5</v>
      </c>
      <c r="AY448" s="301"/>
      <c r="AZ448" s="301"/>
      <c r="BA448" s="301"/>
      <c r="BB448" s="330"/>
      <c r="BC448" s="297"/>
      <c r="BD448" s="301"/>
      <c r="BE448" s="300">
        <f t="shared" si="161"/>
        <v>7836.125</v>
      </c>
      <c r="BF448" s="297">
        <f>VLOOKUP(E448,[6]工资发放表!$D$1:$X$65536,21,0)</f>
        <v>0</v>
      </c>
      <c r="BG448" s="337">
        <f t="shared" si="159"/>
        <v>7836.125</v>
      </c>
      <c r="BH448" s="300">
        <f>IFERROR(VLOOKUP('12部门提供工资附表主表'!E448,工时对!A:E,5,0),0)</f>
        <v>42.25</v>
      </c>
      <c r="BI448" s="336">
        <f>VLOOKUP(E448,金蝶!D:AC,26,0)</f>
        <v>-4.9999999991996447E-3</v>
      </c>
      <c r="BJ448" s="281">
        <f>VLOOKUP(E448,金蝶!D:S,16,0)</f>
        <v>8353.6299999999992</v>
      </c>
      <c r="BK448" s="281">
        <f t="shared" si="150"/>
        <v>-4.9999999991996447E-3</v>
      </c>
      <c r="BL448" s="281">
        <f>VLOOKUP(E448,金蝶!D:Z,23,0)</f>
        <v>7836.13</v>
      </c>
      <c r="BM448" s="281">
        <f t="shared" si="151"/>
        <v>-5.0000000001091394E-3</v>
      </c>
      <c r="BN448" s="281">
        <f>VLOOKUP(E448,金蝶!D:Z,17,0)</f>
        <v>0</v>
      </c>
      <c r="BO448" s="339">
        <f t="shared" si="152"/>
        <v>0</v>
      </c>
      <c r="BP448" s="281">
        <f>VLOOKUP(E448,金蝶!D:Z,18,0)</f>
        <v>517.5</v>
      </c>
      <c r="BQ448" s="531">
        <f t="shared" si="153"/>
        <v>0</v>
      </c>
      <c r="BR448" s="281">
        <f>VLOOKUP(E448,金蝶!D:Z,19,0)</f>
        <v>0</v>
      </c>
      <c r="BS448" s="340">
        <f t="shared" si="154"/>
        <v>0</v>
      </c>
      <c r="BT448" s="281">
        <f>VLOOKUP(E448,金蝶!D:Z,20,0)</f>
        <v>0</v>
      </c>
      <c r="BU448" s="281">
        <f t="shared" si="155"/>
        <v>0</v>
      </c>
      <c r="BV448" s="281">
        <f>VLOOKUP(E448,金蝶!D:Z,21,0)</f>
        <v>0</v>
      </c>
      <c r="BW448" s="339">
        <f t="shared" si="156"/>
        <v>0</v>
      </c>
      <c r="BX448" s="768">
        <f>IFERROR(VLOOKUP(G448,无加班费!A:B,2,0),0)</f>
        <v>0</v>
      </c>
    </row>
    <row r="449" spans="1:76" hidden="1">
      <c r="A449" s="516" t="s">
        <v>424</v>
      </c>
      <c r="B449" s="285">
        <f t="shared" si="143"/>
        <v>0</v>
      </c>
      <c r="C449" s="286" t="str">
        <f>VLOOKUP(E449,员工信息4!C:D,2,0)</f>
        <v>明光平</v>
      </c>
      <c r="D449" s="102" t="str">
        <f t="shared" si="158"/>
        <v>一致</v>
      </c>
      <c r="E449" s="288" t="str">
        <f>INDEX(员工信息4!C:C,MATCH('12部门提供工资附表主表'!I449,员工信息4!F:F,0))</f>
        <v>1316</v>
      </c>
      <c r="F449" s="289" t="str">
        <f>IFERROR(VLOOKUP('12部门提供工资附表主表'!E449,员工信息4!C:G,5,0),"")</f>
        <v>电缆车间</v>
      </c>
      <c r="G449" s="152" t="s">
        <v>363</v>
      </c>
      <c r="H449" s="288" t="s">
        <v>364</v>
      </c>
      <c r="I449" s="500" t="str">
        <f t="shared" si="149"/>
        <v>明光平267</v>
      </c>
      <c r="J449" s="289" t="s">
        <v>197</v>
      </c>
      <c r="K449" s="301"/>
      <c r="L449" s="301"/>
      <c r="M449" s="302">
        <v>36.75</v>
      </c>
      <c r="N449" s="302"/>
      <c r="O449" s="302"/>
      <c r="P449" s="302">
        <v>241.13</v>
      </c>
      <c r="Q449" s="303">
        <f t="shared" si="160"/>
        <v>8861.5275000000001</v>
      </c>
      <c r="R449" s="302"/>
      <c r="S449" s="316">
        <f t="shared" si="157"/>
        <v>8861.5275000000001</v>
      </c>
      <c r="T449" s="301"/>
      <c r="U449" s="313">
        <f t="shared" si="144"/>
        <v>0</v>
      </c>
      <c r="V449" s="313"/>
      <c r="W449" s="301"/>
      <c r="X449" s="301"/>
      <c r="Y449" s="314">
        <f t="shared" si="142"/>
        <v>8861.5275000000001</v>
      </c>
      <c r="Z449" s="314"/>
      <c r="AA449" s="301"/>
      <c r="AB449" s="301"/>
      <c r="AC449" s="325">
        <f t="shared" si="145"/>
        <v>0</v>
      </c>
      <c r="AD449" s="302">
        <v>100</v>
      </c>
      <c r="AE449" s="302"/>
      <c r="AF449" s="302"/>
      <c r="AG449" s="302">
        <v>-55</v>
      </c>
      <c r="AH449" s="302"/>
      <c r="AI449" s="302"/>
      <c r="AJ449" s="302">
        <v>92</v>
      </c>
      <c r="AK449" s="302"/>
      <c r="AL449" s="302"/>
      <c r="AM449" s="302">
        <v>200</v>
      </c>
      <c r="AN449" s="302"/>
      <c r="AO449" s="302"/>
      <c r="AP449" s="302"/>
      <c r="AQ449" s="302"/>
      <c r="AR449" s="302"/>
      <c r="AS449" s="299"/>
      <c r="AT449" s="299">
        <f t="shared" si="146"/>
        <v>0</v>
      </c>
      <c r="AU449" s="303">
        <f t="shared" si="147"/>
        <v>337</v>
      </c>
      <c r="AV449" s="329">
        <f t="shared" si="148"/>
        <v>9198.5275000000001</v>
      </c>
      <c r="AW449" s="297"/>
      <c r="AX449" s="297">
        <v>517.5</v>
      </c>
      <c r="AY449" s="301"/>
      <c r="AZ449" s="301"/>
      <c r="BA449" s="301"/>
      <c r="BB449" s="330"/>
      <c r="BC449" s="297">
        <v>10</v>
      </c>
      <c r="BD449" s="301"/>
      <c r="BE449" s="300">
        <f t="shared" si="161"/>
        <v>8681.0275000000001</v>
      </c>
      <c r="BF449" s="297">
        <f>VLOOKUP(E449,[6]工资发放表!$D$1:$X$65536,21,0)</f>
        <v>0</v>
      </c>
      <c r="BG449" s="337">
        <f t="shared" si="159"/>
        <v>8671.0275000000001</v>
      </c>
      <c r="BH449" s="300">
        <f>IFERROR(VLOOKUP('12部门提供工资附表主表'!E449,工时对!A:E,5,0),0)</f>
        <v>36.75</v>
      </c>
      <c r="BI449" s="336">
        <f>VLOOKUP(E449,金蝶!D:AC,26,0)</f>
        <v>-2.500000000509317E-3</v>
      </c>
      <c r="BJ449" s="281">
        <f>VLOOKUP(E449,金蝶!D:S,16,0)</f>
        <v>9198.5300000000007</v>
      </c>
      <c r="BK449" s="281">
        <f t="shared" si="150"/>
        <v>-2.500000000509317E-3</v>
      </c>
      <c r="BL449" s="281">
        <f>VLOOKUP(E449,金蝶!D:Z,23,0)</f>
        <v>8671.0300000000007</v>
      </c>
      <c r="BM449" s="281">
        <f t="shared" si="151"/>
        <v>-2.500000000509317E-3</v>
      </c>
      <c r="BN449" s="281">
        <f>VLOOKUP(E449,金蝶!D:Z,17,0)</f>
        <v>0</v>
      </c>
      <c r="BO449" s="339">
        <f t="shared" si="152"/>
        <v>0</v>
      </c>
      <c r="BP449" s="281">
        <f>VLOOKUP(E449,金蝶!D:Z,18,0)</f>
        <v>517.5</v>
      </c>
      <c r="BQ449" s="531">
        <f t="shared" si="153"/>
        <v>0</v>
      </c>
      <c r="BR449" s="281">
        <f>VLOOKUP(E449,金蝶!D:Z,19,0)</f>
        <v>0</v>
      </c>
      <c r="BS449" s="340">
        <f t="shared" si="154"/>
        <v>0</v>
      </c>
      <c r="BT449" s="281">
        <f>VLOOKUP(E449,金蝶!D:Z,20,0)</f>
        <v>10</v>
      </c>
      <c r="BU449" s="281">
        <f t="shared" si="155"/>
        <v>0</v>
      </c>
      <c r="BV449" s="281">
        <f>VLOOKUP(E449,金蝶!D:Z,21,0)</f>
        <v>0</v>
      </c>
      <c r="BW449" s="339">
        <f t="shared" si="156"/>
        <v>0</v>
      </c>
      <c r="BX449" s="768">
        <f>IFERROR(VLOOKUP(G449,无加班费!A:B,2,0),0)</f>
        <v>0</v>
      </c>
    </row>
    <row r="450" spans="1:76" hidden="1">
      <c r="A450" s="516" t="s">
        <v>3411</v>
      </c>
      <c r="B450" s="285">
        <f t="shared" si="143"/>
        <v>0</v>
      </c>
      <c r="C450" s="286" t="str">
        <f>VLOOKUP(E450,员工信息4!C:D,2,0)</f>
        <v>姚明军</v>
      </c>
      <c r="D450" s="102" t="str">
        <f t="shared" si="158"/>
        <v>一致</v>
      </c>
      <c r="E450" s="288" t="str">
        <f>INDEX(员工信息4!C:C,MATCH('12部门提供工资附表主表'!I450,员工信息4!F:F,0))</f>
        <v>1343</v>
      </c>
      <c r="F450" s="289" t="str">
        <f>IFERROR(VLOOKUP('12部门提供工资附表主表'!E450,员工信息4!C:G,5,0),"")</f>
        <v>电缆车间</v>
      </c>
      <c r="G450" s="152" t="s">
        <v>368</v>
      </c>
      <c r="H450" s="288" t="s">
        <v>369</v>
      </c>
      <c r="I450" s="500" t="str">
        <f t="shared" si="149"/>
        <v>姚明军690</v>
      </c>
      <c r="J450" s="289" t="s">
        <v>197</v>
      </c>
      <c r="K450" s="301"/>
      <c r="L450" s="301"/>
      <c r="M450" s="302">
        <v>34.880000000000003</v>
      </c>
      <c r="N450" s="302"/>
      <c r="O450" s="302"/>
      <c r="P450" s="302">
        <v>194.89</v>
      </c>
      <c r="Q450" s="303">
        <f t="shared" si="160"/>
        <v>6797.7632000000003</v>
      </c>
      <c r="R450" s="302"/>
      <c r="S450" s="316">
        <f t="shared" si="157"/>
        <v>6797.7632000000003</v>
      </c>
      <c r="T450" s="301"/>
      <c r="U450" s="313">
        <f t="shared" si="144"/>
        <v>0</v>
      </c>
      <c r="V450" s="313"/>
      <c r="W450" s="301"/>
      <c r="X450" s="301"/>
      <c r="Y450" s="314">
        <f t="shared" ref="Y450:Y513" si="162">S450+U450+W450+X450</f>
        <v>6797.7632000000003</v>
      </c>
      <c r="Z450" s="314"/>
      <c r="AA450" s="301"/>
      <c r="AB450" s="301"/>
      <c r="AC450" s="325">
        <f t="shared" si="145"/>
        <v>0</v>
      </c>
      <c r="AD450" s="302">
        <v>80</v>
      </c>
      <c r="AE450" s="302"/>
      <c r="AF450" s="302"/>
      <c r="AG450" s="302">
        <v>-120</v>
      </c>
      <c r="AH450" s="302"/>
      <c r="AI450" s="302"/>
      <c r="AJ450" s="302">
        <v>71</v>
      </c>
      <c r="AK450" s="302"/>
      <c r="AL450" s="302"/>
      <c r="AM450" s="302">
        <v>200</v>
      </c>
      <c r="AN450" s="302"/>
      <c r="AO450" s="302"/>
      <c r="AP450" s="302"/>
      <c r="AQ450" s="302"/>
      <c r="AR450" s="302"/>
      <c r="AS450" s="299"/>
      <c r="AT450" s="299">
        <f t="shared" si="146"/>
        <v>0</v>
      </c>
      <c r="AU450" s="303">
        <f t="shared" si="147"/>
        <v>231</v>
      </c>
      <c r="AV450" s="329">
        <f t="shared" si="148"/>
        <v>7028.7632000000003</v>
      </c>
      <c r="AW450" s="297"/>
      <c r="AX450" s="297">
        <v>517.5</v>
      </c>
      <c r="AY450" s="301"/>
      <c r="AZ450" s="301"/>
      <c r="BA450" s="301"/>
      <c r="BB450" s="330"/>
      <c r="BC450" s="297"/>
      <c r="BD450" s="301"/>
      <c r="BE450" s="300">
        <f t="shared" si="161"/>
        <v>6511.2632000000003</v>
      </c>
      <c r="BF450" s="297">
        <f>VLOOKUP(E450,[6]工资发放表!$D$1:$X$65536,21,0)</f>
        <v>0</v>
      </c>
      <c r="BG450" s="337">
        <f t="shared" si="159"/>
        <v>6511.2632000000003</v>
      </c>
      <c r="BH450" s="300">
        <f>IFERROR(VLOOKUP('12部门提供工资附表主表'!E450,工时对!A:E,5,0),0)</f>
        <v>34.880000000000003</v>
      </c>
      <c r="BI450" s="336">
        <f>VLOOKUP(E450,金蝶!D:AC,26,0)</f>
        <v>3.200000000106229E-3</v>
      </c>
      <c r="BJ450" s="281">
        <f>VLOOKUP(E450,金蝶!D:S,16,0)</f>
        <v>7028.76</v>
      </c>
      <c r="BK450" s="281">
        <f t="shared" si="150"/>
        <v>3.200000000106229E-3</v>
      </c>
      <c r="BL450" s="281">
        <f>VLOOKUP(E450,金蝶!D:Z,23,0)</f>
        <v>6511.26</v>
      </c>
      <c r="BM450" s="281">
        <f t="shared" si="151"/>
        <v>3.200000000106229E-3</v>
      </c>
      <c r="BN450" s="281">
        <f>VLOOKUP(E450,金蝶!D:Z,17,0)</f>
        <v>0</v>
      </c>
      <c r="BO450" s="339">
        <f t="shared" si="152"/>
        <v>0</v>
      </c>
      <c r="BP450" s="281">
        <f>VLOOKUP(E450,金蝶!D:Z,18,0)</f>
        <v>517.5</v>
      </c>
      <c r="BQ450" s="531">
        <f t="shared" si="153"/>
        <v>0</v>
      </c>
      <c r="BR450" s="281">
        <f>VLOOKUP(E450,金蝶!D:Z,19,0)</f>
        <v>0</v>
      </c>
      <c r="BS450" s="340">
        <f t="shared" si="154"/>
        <v>0</v>
      </c>
      <c r="BT450" s="281">
        <f>VLOOKUP(E450,金蝶!D:Z,20,0)</f>
        <v>0</v>
      </c>
      <c r="BU450" s="281">
        <f t="shared" si="155"/>
        <v>0</v>
      </c>
      <c r="BV450" s="281">
        <f>VLOOKUP(E450,金蝶!D:Z,21,0)</f>
        <v>0</v>
      </c>
      <c r="BW450" s="339">
        <f t="shared" si="156"/>
        <v>0</v>
      </c>
      <c r="BX450" s="768">
        <f>IFERROR(VLOOKUP(G450,无加班费!A:B,2,0),0)</f>
        <v>0</v>
      </c>
    </row>
    <row r="451" spans="1:76" hidden="1">
      <c r="A451" s="516" t="s">
        <v>1304</v>
      </c>
      <c r="B451" s="285">
        <f t="shared" ref="B451:B514" si="163">IF(BH451=M451,0,BH451-M451)</f>
        <v>0</v>
      </c>
      <c r="C451" s="286" t="str">
        <f>VLOOKUP(E451,员工信息4!C:D,2,0)</f>
        <v>陆桂兴</v>
      </c>
      <c r="D451" s="102" t="str">
        <f t="shared" si="158"/>
        <v>一致</v>
      </c>
      <c r="E451" s="288" t="str">
        <f>INDEX(员工信息4!C:C,MATCH('12部门提供工资附表主表'!I451,员工信息4!F:F,0))</f>
        <v>9706</v>
      </c>
      <c r="F451" s="289" t="str">
        <f>IFERROR(VLOOKUP('12部门提供工资附表主表'!E451,员工信息4!C:G,5,0),"")</f>
        <v>残疾车间</v>
      </c>
      <c r="G451" s="152" t="s">
        <v>443</v>
      </c>
      <c r="H451" s="288" t="s">
        <v>444</v>
      </c>
      <c r="I451" s="500" t="str">
        <f t="shared" si="149"/>
        <v>陆桂兴142</v>
      </c>
      <c r="J451" s="289" t="s">
        <v>197</v>
      </c>
      <c r="K451" s="301"/>
      <c r="L451" s="301"/>
      <c r="M451" s="302">
        <v>39</v>
      </c>
      <c r="N451" s="302"/>
      <c r="O451" s="302"/>
      <c r="P451" s="302">
        <v>165</v>
      </c>
      <c r="Q451" s="303">
        <f t="shared" si="160"/>
        <v>6435</v>
      </c>
      <c r="R451" s="302"/>
      <c r="S451" s="316">
        <f t="shared" si="157"/>
        <v>6435</v>
      </c>
      <c r="T451" s="305"/>
      <c r="U451" s="313">
        <f t="shared" ref="U451:U514" si="164">T451*N451</f>
        <v>0</v>
      </c>
      <c r="V451" s="313"/>
      <c r="W451" s="301"/>
      <c r="X451" s="301"/>
      <c r="Y451" s="314">
        <f t="shared" si="162"/>
        <v>6435</v>
      </c>
      <c r="Z451" s="314"/>
      <c r="AA451" s="301"/>
      <c r="AB451" s="301"/>
      <c r="AC451" s="325">
        <f t="shared" ref="AC451:AC514" si="165">AA451+AB451</f>
        <v>0</v>
      </c>
      <c r="AD451" s="302">
        <v>200</v>
      </c>
      <c r="AE451" s="302"/>
      <c r="AF451" s="302"/>
      <c r="AG451" s="302">
        <v>-40</v>
      </c>
      <c r="AH451" s="302"/>
      <c r="AI451" s="302"/>
      <c r="AJ451" s="302"/>
      <c r="AK451" s="302"/>
      <c r="AL451" s="302"/>
      <c r="AM451" s="302">
        <v>200</v>
      </c>
      <c r="AN451" s="302"/>
      <c r="AO451" s="302"/>
      <c r="AP451" s="302"/>
      <c r="AQ451" s="302"/>
      <c r="AR451" s="302"/>
      <c r="AS451" s="299"/>
      <c r="AT451" s="299">
        <f t="shared" ref="AT451:AT514" si="166">SUM(AP451:AS451)</f>
        <v>0</v>
      </c>
      <c r="AU451" s="303">
        <f t="shared" ref="AU451:AU514" si="167">SUM(AD451:AO451)</f>
        <v>360</v>
      </c>
      <c r="AV451" s="329">
        <f t="shared" ref="AV451:AV514" si="168">Y451+AC451+AU451-AT451</f>
        <v>6795</v>
      </c>
      <c r="AW451" s="297"/>
      <c r="AX451" s="297">
        <v>517.5</v>
      </c>
      <c r="AY451" s="301"/>
      <c r="AZ451" s="301"/>
      <c r="BA451" s="301"/>
      <c r="BB451" s="330"/>
      <c r="BC451" s="297"/>
      <c r="BD451" s="301"/>
      <c r="BE451" s="300">
        <f t="shared" si="161"/>
        <v>6277.5</v>
      </c>
      <c r="BF451" s="297">
        <f>VLOOKUP(E451,[6]工资发放表!$D$1:$X$65536,21,0)</f>
        <v>0</v>
      </c>
      <c r="BG451" s="337">
        <f t="shared" si="159"/>
        <v>6277.5</v>
      </c>
      <c r="BH451" s="300">
        <f>IFERROR(VLOOKUP('12部门提供工资附表主表'!E451,工时对!A:E,5,0),0)</f>
        <v>39</v>
      </c>
      <c r="BI451" s="336">
        <f>VLOOKUP(E451,金蝶!D:AC,26,0)</f>
        <v>0</v>
      </c>
      <c r="BJ451" s="281">
        <f>VLOOKUP(E451,金蝶!D:S,16,0)</f>
        <v>6795</v>
      </c>
      <c r="BK451" s="281">
        <f t="shared" si="150"/>
        <v>0</v>
      </c>
      <c r="BL451" s="281">
        <f>VLOOKUP(E451,金蝶!D:Z,23,0)</f>
        <v>6277.5</v>
      </c>
      <c r="BM451" s="281">
        <f t="shared" si="151"/>
        <v>0</v>
      </c>
      <c r="BN451" s="281">
        <f>VLOOKUP(E451,金蝶!D:Z,17,0)</f>
        <v>0</v>
      </c>
      <c r="BO451" s="339">
        <f t="shared" si="152"/>
        <v>0</v>
      </c>
      <c r="BP451" s="281">
        <f>VLOOKUP(E451,金蝶!D:Z,18,0)</f>
        <v>517.5</v>
      </c>
      <c r="BQ451" s="531">
        <f t="shared" si="153"/>
        <v>0</v>
      </c>
      <c r="BR451" s="281">
        <f>VLOOKUP(E451,金蝶!D:Z,19,0)</f>
        <v>0</v>
      </c>
      <c r="BS451" s="340">
        <f t="shared" si="154"/>
        <v>0</v>
      </c>
      <c r="BT451" s="281">
        <f>VLOOKUP(E451,金蝶!D:Z,20,0)</f>
        <v>0</v>
      </c>
      <c r="BU451" s="281">
        <f t="shared" si="155"/>
        <v>0</v>
      </c>
      <c r="BV451" s="281">
        <f>VLOOKUP(E451,金蝶!D:Z,21,0)</f>
        <v>0</v>
      </c>
      <c r="BW451" s="339">
        <f t="shared" si="156"/>
        <v>0</v>
      </c>
      <c r="BX451" s="768">
        <f>IFERROR(VLOOKUP(G451,无加班费!A:B,2,0),0)</f>
        <v>0</v>
      </c>
    </row>
    <row r="452" spans="1:76" hidden="1">
      <c r="A452" s="516" t="s">
        <v>1407</v>
      </c>
      <c r="B452" s="285">
        <f t="shared" si="163"/>
        <v>0</v>
      </c>
      <c r="C452" s="286" t="str">
        <f>VLOOKUP(E452,员工信息4!C:D,2,0)</f>
        <v>周斌</v>
      </c>
      <c r="D452" s="102" t="str">
        <f t="shared" si="158"/>
        <v>一致</v>
      </c>
      <c r="E452" s="288" t="str">
        <f>INDEX(员工信息4!C:C,MATCH('12部门提供工资附表主表'!I452,员工信息4!F:F,0))</f>
        <v>9707</v>
      </c>
      <c r="F452" s="289" t="str">
        <f>IFERROR(VLOOKUP('12部门提供工资附表主表'!E452,员工信息4!C:G,5,0),"")</f>
        <v>残疾车间</v>
      </c>
      <c r="G452" s="152" t="s">
        <v>448</v>
      </c>
      <c r="H452" s="288" t="s">
        <v>449</v>
      </c>
      <c r="I452" s="500" t="str">
        <f t="shared" ref="I452:I515" si="169">G452&amp;H452</f>
        <v>周斌627</v>
      </c>
      <c r="J452" s="289" t="s">
        <v>197</v>
      </c>
      <c r="K452" s="301"/>
      <c r="L452" s="301"/>
      <c r="M452" s="302">
        <v>30.75</v>
      </c>
      <c r="N452" s="302"/>
      <c r="O452" s="302"/>
      <c r="P452" s="302">
        <v>170</v>
      </c>
      <c r="Q452" s="303">
        <f t="shared" si="160"/>
        <v>5227.5</v>
      </c>
      <c r="R452" s="302"/>
      <c r="S452" s="316">
        <f t="shared" si="157"/>
        <v>5227.5</v>
      </c>
      <c r="T452" s="305"/>
      <c r="U452" s="313">
        <f t="shared" si="164"/>
        <v>0</v>
      </c>
      <c r="V452" s="313"/>
      <c r="W452" s="301"/>
      <c r="X452" s="301"/>
      <c r="Y452" s="314">
        <f t="shared" si="162"/>
        <v>5227.5</v>
      </c>
      <c r="Z452" s="314"/>
      <c r="AA452" s="301"/>
      <c r="AB452" s="301"/>
      <c r="AC452" s="325">
        <f t="shared" si="165"/>
        <v>0</v>
      </c>
      <c r="AD452" s="302">
        <v>120</v>
      </c>
      <c r="AE452" s="302"/>
      <c r="AF452" s="302"/>
      <c r="AG452" s="302"/>
      <c r="AH452" s="302"/>
      <c r="AI452" s="302"/>
      <c r="AJ452" s="302">
        <v>48</v>
      </c>
      <c r="AK452" s="302">
        <v>200</v>
      </c>
      <c r="AL452" s="302"/>
      <c r="AM452" s="302">
        <v>0</v>
      </c>
      <c r="AN452" s="302"/>
      <c r="AO452" s="302"/>
      <c r="AP452" s="302"/>
      <c r="AQ452" s="302"/>
      <c r="AR452" s="302"/>
      <c r="AS452" s="299"/>
      <c r="AT452" s="299">
        <f t="shared" si="166"/>
        <v>0</v>
      </c>
      <c r="AU452" s="303">
        <f t="shared" si="167"/>
        <v>368</v>
      </c>
      <c r="AV452" s="329">
        <f t="shared" si="168"/>
        <v>5595.5</v>
      </c>
      <c r="AW452" s="297"/>
      <c r="AX452" s="297">
        <v>517.5</v>
      </c>
      <c r="AY452" s="301"/>
      <c r="AZ452" s="301"/>
      <c r="BA452" s="301"/>
      <c r="BB452" s="330">
        <f>VLOOKUP(E452,公积金!A:D,4,0)</f>
        <v>254</v>
      </c>
      <c r="BC452" s="297">
        <v>10</v>
      </c>
      <c r="BD452" s="301"/>
      <c r="BE452" s="300">
        <f t="shared" si="161"/>
        <v>4824</v>
      </c>
      <c r="BF452" s="297">
        <f>VLOOKUP(E452,[6]工资发放表!$D$1:$X$65536,21,0)</f>
        <v>0</v>
      </c>
      <c r="BG452" s="337">
        <f t="shared" si="159"/>
        <v>4814</v>
      </c>
      <c r="BH452" s="300">
        <f>IFERROR(VLOOKUP('12部门提供工资附表主表'!E452,工时对!A:E,5,0),0)</f>
        <v>30.75</v>
      </c>
      <c r="BI452" s="336">
        <f>VLOOKUP(E452,金蝶!D:AC,26,0)</f>
        <v>0</v>
      </c>
      <c r="BJ452" s="281">
        <f>VLOOKUP(E452,金蝶!D:S,16,0)</f>
        <v>5595.5</v>
      </c>
      <c r="BK452" s="281">
        <f t="shared" ref="BK452:BK515" si="170">AV452-BJ452</f>
        <v>0</v>
      </c>
      <c r="BL452" s="281">
        <f>VLOOKUP(E452,金蝶!D:Z,23,0)</f>
        <v>4814</v>
      </c>
      <c r="BM452" s="281">
        <f t="shared" ref="BM452:BM515" si="171">BG452-BL452</f>
        <v>0</v>
      </c>
      <c r="BN452" s="281">
        <f>VLOOKUP(E452,金蝶!D:Z,17,0)</f>
        <v>0</v>
      </c>
      <c r="BO452" s="339">
        <f t="shared" ref="BO452:BO515" si="172">AW452-BN452</f>
        <v>0</v>
      </c>
      <c r="BP452" s="281">
        <f>VLOOKUP(E452,金蝶!D:Z,18,0)</f>
        <v>517.5</v>
      </c>
      <c r="BQ452" s="531">
        <f t="shared" ref="BQ452:BQ515" si="173">AX452-BP452</f>
        <v>0</v>
      </c>
      <c r="BR452" s="281">
        <f>VLOOKUP(E452,金蝶!D:Z,19,0)</f>
        <v>254</v>
      </c>
      <c r="BS452" s="340">
        <f t="shared" ref="BS452:BS515" si="174">BB452-BR452</f>
        <v>0</v>
      </c>
      <c r="BT452" s="281">
        <f>VLOOKUP(E452,金蝶!D:Z,20,0)</f>
        <v>10</v>
      </c>
      <c r="BU452" s="281">
        <f t="shared" ref="BU452:BU515" si="175">BC452-BT452</f>
        <v>0</v>
      </c>
      <c r="BV452" s="281">
        <f>VLOOKUP(E452,金蝶!D:Z,21,0)</f>
        <v>0</v>
      </c>
      <c r="BW452" s="339">
        <f t="shared" ref="BW452:BW515" si="176">BF452-BV452</f>
        <v>0</v>
      </c>
      <c r="BX452" s="768">
        <f>IFERROR(VLOOKUP(G452,无加班费!A:B,2,0),0)</f>
        <v>0</v>
      </c>
    </row>
    <row r="453" spans="1:76" hidden="1">
      <c r="A453" s="516" t="s">
        <v>1125</v>
      </c>
      <c r="B453" s="285">
        <f t="shared" si="163"/>
        <v>0</v>
      </c>
      <c r="C453" s="286" t="str">
        <f>VLOOKUP(E453,员工信息4!C:D,2,0)</f>
        <v>曹攀攀</v>
      </c>
      <c r="D453" s="102" t="str">
        <f t="shared" si="158"/>
        <v>一致</v>
      </c>
      <c r="E453" s="288" t="str">
        <f>INDEX(员工信息4!C:C,MATCH('12部门提供工资附表主表'!I453,员工信息4!F:F,0))</f>
        <v>8863</v>
      </c>
      <c r="F453" s="289" t="str">
        <f>IFERROR(VLOOKUP('12部门提供工资附表主表'!E453,员工信息4!C:G,5,0),"")</f>
        <v>电缆车间</v>
      </c>
      <c r="G453" s="152" t="s">
        <v>2809</v>
      </c>
      <c r="H453" s="288" t="s">
        <v>2810</v>
      </c>
      <c r="I453" s="500" t="str">
        <f t="shared" si="169"/>
        <v>曹攀攀13</v>
      </c>
      <c r="J453" s="289" t="s">
        <v>197</v>
      </c>
      <c r="K453" s="301"/>
      <c r="L453" s="301"/>
      <c r="M453" s="302">
        <v>42</v>
      </c>
      <c r="N453" s="302"/>
      <c r="O453" s="302"/>
      <c r="P453" s="302">
        <v>185</v>
      </c>
      <c r="Q453" s="303">
        <f t="shared" si="160"/>
        <v>7770</v>
      </c>
      <c r="R453" s="302"/>
      <c r="S453" s="316">
        <f t="shared" si="157"/>
        <v>7770</v>
      </c>
      <c r="T453" s="305"/>
      <c r="U453" s="313">
        <f t="shared" si="164"/>
        <v>0</v>
      </c>
      <c r="V453" s="313"/>
      <c r="W453" s="301"/>
      <c r="X453" s="301"/>
      <c r="Y453" s="314">
        <f t="shared" si="162"/>
        <v>7770</v>
      </c>
      <c r="Z453" s="314"/>
      <c r="AA453" s="301"/>
      <c r="AB453" s="301"/>
      <c r="AC453" s="325">
        <f t="shared" si="165"/>
        <v>0</v>
      </c>
      <c r="AD453" s="302">
        <v>0</v>
      </c>
      <c r="AE453" s="302"/>
      <c r="AF453" s="302"/>
      <c r="AG453" s="302">
        <v>-20</v>
      </c>
      <c r="AH453" s="302"/>
      <c r="AI453" s="302"/>
      <c r="AJ453" s="302">
        <v>112</v>
      </c>
      <c r="AK453" s="302">
        <v>50</v>
      </c>
      <c r="AL453" s="302"/>
      <c r="AM453" s="302">
        <v>200</v>
      </c>
      <c r="AN453" s="302"/>
      <c r="AO453" s="302"/>
      <c r="AP453" s="302"/>
      <c r="AQ453" s="302"/>
      <c r="AR453" s="302"/>
      <c r="AS453" s="299"/>
      <c r="AT453" s="299">
        <f t="shared" si="166"/>
        <v>0</v>
      </c>
      <c r="AU453" s="303">
        <f t="shared" si="167"/>
        <v>342</v>
      </c>
      <c r="AV453" s="329">
        <f t="shared" si="168"/>
        <v>8112</v>
      </c>
      <c r="AW453" s="297"/>
      <c r="AX453" s="297">
        <v>517.5</v>
      </c>
      <c r="AY453" s="301"/>
      <c r="AZ453" s="301"/>
      <c r="BA453" s="301"/>
      <c r="BB453" s="330"/>
      <c r="BC453" s="297"/>
      <c r="BD453" s="301"/>
      <c r="BE453" s="300">
        <f t="shared" si="161"/>
        <v>7594.5</v>
      </c>
      <c r="BF453" s="297">
        <f>VLOOKUP(E453,[6]工资发放表!$D$1:$X$65536,21,0)</f>
        <v>0</v>
      </c>
      <c r="BG453" s="337">
        <f t="shared" si="159"/>
        <v>7594.5</v>
      </c>
      <c r="BH453" s="300">
        <f>IFERROR(VLOOKUP('12部门提供工资附表主表'!E453,工时对!A:E,5,0),0)</f>
        <v>42</v>
      </c>
      <c r="BI453" s="336">
        <f>VLOOKUP(E453,金蝶!D:AC,26,0)</f>
        <v>0</v>
      </c>
      <c r="BJ453" s="281">
        <f>VLOOKUP(E453,金蝶!D:S,16,0)</f>
        <v>8112</v>
      </c>
      <c r="BK453" s="281">
        <f t="shared" si="170"/>
        <v>0</v>
      </c>
      <c r="BL453" s="281">
        <f>VLOOKUP(E453,金蝶!D:Z,23,0)</f>
        <v>7594.5</v>
      </c>
      <c r="BM453" s="281">
        <f t="shared" si="171"/>
        <v>0</v>
      </c>
      <c r="BN453" s="281">
        <f>VLOOKUP(E453,金蝶!D:Z,17,0)</f>
        <v>0</v>
      </c>
      <c r="BO453" s="339">
        <f t="shared" si="172"/>
        <v>0</v>
      </c>
      <c r="BP453" s="281">
        <f>VLOOKUP(E453,金蝶!D:Z,18,0)</f>
        <v>517.5</v>
      </c>
      <c r="BQ453" s="531">
        <f t="shared" si="173"/>
        <v>0</v>
      </c>
      <c r="BR453" s="281">
        <f>VLOOKUP(E453,金蝶!D:Z,19,0)</f>
        <v>0</v>
      </c>
      <c r="BS453" s="340">
        <f t="shared" si="174"/>
        <v>0</v>
      </c>
      <c r="BT453" s="281">
        <f>VLOOKUP(E453,金蝶!D:Z,20,0)</f>
        <v>0</v>
      </c>
      <c r="BU453" s="281">
        <f t="shared" si="175"/>
        <v>0</v>
      </c>
      <c r="BV453" s="281">
        <f>VLOOKUP(E453,金蝶!D:Z,21,0)</f>
        <v>0</v>
      </c>
      <c r="BW453" s="339">
        <f t="shared" si="176"/>
        <v>0</v>
      </c>
      <c r="BX453" s="768">
        <f>IFERROR(VLOOKUP(G453,无加班费!A:B,2,0),0)</f>
        <v>0</v>
      </c>
    </row>
    <row r="454" spans="1:76" hidden="1">
      <c r="A454" s="516" t="s">
        <v>847</v>
      </c>
      <c r="B454" s="285">
        <f t="shared" si="163"/>
        <v>0</v>
      </c>
      <c r="C454" s="286" t="str">
        <f>VLOOKUP(E454,员工信息4!C:D,2,0)</f>
        <v>张防云</v>
      </c>
      <c r="D454" s="102" t="str">
        <f t="shared" si="158"/>
        <v>一致</v>
      </c>
      <c r="E454" s="288" t="str">
        <f>INDEX(员工信息4!C:C,MATCH('12部门提供工资附表主表'!I454,员工信息4!F:F,0))</f>
        <v>8822</v>
      </c>
      <c r="F454" s="289" t="str">
        <f>IFERROR(VLOOKUP('12部门提供工资附表主表'!E454,员工信息4!C:G,5,0),"")</f>
        <v>电缆车间</v>
      </c>
      <c r="G454" s="152" t="s">
        <v>2721</v>
      </c>
      <c r="H454" s="288" t="s">
        <v>2722</v>
      </c>
      <c r="I454" s="500" t="str">
        <f t="shared" si="169"/>
        <v>张防云15</v>
      </c>
      <c r="J454" s="289" t="s">
        <v>197</v>
      </c>
      <c r="K454" s="301"/>
      <c r="L454" s="301"/>
      <c r="M454" s="302">
        <v>43.5</v>
      </c>
      <c r="N454" s="302"/>
      <c r="O454" s="302"/>
      <c r="P454" s="302">
        <v>165</v>
      </c>
      <c r="Q454" s="303">
        <f t="shared" si="160"/>
        <v>7177.5</v>
      </c>
      <c r="R454" s="302"/>
      <c r="S454" s="316">
        <f t="shared" si="157"/>
        <v>7177.5</v>
      </c>
      <c r="T454" s="301"/>
      <c r="U454" s="313">
        <f t="shared" si="164"/>
        <v>0</v>
      </c>
      <c r="V454" s="313"/>
      <c r="W454" s="301"/>
      <c r="X454" s="301"/>
      <c r="Y454" s="314">
        <f t="shared" si="162"/>
        <v>7177.5</v>
      </c>
      <c r="Z454" s="314"/>
      <c r="AA454" s="301"/>
      <c r="AB454" s="301"/>
      <c r="AC454" s="325">
        <f t="shared" si="165"/>
        <v>0</v>
      </c>
      <c r="AD454" s="302">
        <v>0</v>
      </c>
      <c r="AE454" s="302"/>
      <c r="AF454" s="302"/>
      <c r="AG454" s="302">
        <v>-50</v>
      </c>
      <c r="AH454" s="302"/>
      <c r="AI454" s="302"/>
      <c r="AJ454" s="302">
        <v>128</v>
      </c>
      <c r="AK454" s="302"/>
      <c r="AL454" s="302"/>
      <c r="AM454" s="302">
        <v>200</v>
      </c>
      <c r="AN454" s="302"/>
      <c r="AO454" s="302"/>
      <c r="AP454" s="302"/>
      <c r="AQ454" s="302"/>
      <c r="AR454" s="302"/>
      <c r="AS454" s="299"/>
      <c r="AT454" s="299">
        <f t="shared" si="166"/>
        <v>0</v>
      </c>
      <c r="AU454" s="303">
        <f t="shared" si="167"/>
        <v>278</v>
      </c>
      <c r="AV454" s="329">
        <f t="shared" si="168"/>
        <v>7455.5</v>
      </c>
      <c r="AW454" s="297"/>
      <c r="AX454" s="297">
        <v>517.5</v>
      </c>
      <c r="AY454" s="301"/>
      <c r="AZ454" s="301"/>
      <c r="BA454" s="301"/>
      <c r="BB454" s="330"/>
      <c r="BC454" s="297"/>
      <c r="BD454" s="301"/>
      <c r="BE454" s="300">
        <f t="shared" si="161"/>
        <v>6938</v>
      </c>
      <c r="BF454" s="297">
        <f>VLOOKUP(E454,[6]工资发放表!$D$1:$X$65536,21,0)</f>
        <v>0</v>
      </c>
      <c r="BG454" s="337">
        <f t="shared" si="159"/>
        <v>6938</v>
      </c>
      <c r="BH454" s="300">
        <f>IFERROR(VLOOKUP('12部门提供工资附表主表'!E454,工时对!A:E,5,0),0)</f>
        <v>43.5</v>
      </c>
      <c r="BI454" s="336">
        <f>VLOOKUP(E454,金蝶!D:AC,26,0)</f>
        <v>0</v>
      </c>
      <c r="BJ454" s="281">
        <f>VLOOKUP(E454,金蝶!D:S,16,0)</f>
        <v>7455.5</v>
      </c>
      <c r="BK454" s="281">
        <f t="shared" si="170"/>
        <v>0</v>
      </c>
      <c r="BL454" s="281">
        <f>VLOOKUP(E454,金蝶!D:Z,23,0)</f>
        <v>6938</v>
      </c>
      <c r="BM454" s="281">
        <f t="shared" si="171"/>
        <v>0</v>
      </c>
      <c r="BN454" s="281">
        <f>VLOOKUP(E454,金蝶!D:Z,17,0)</f>
        <v>0</v>
      </c>
      <c r="BO454" s="339">
        <f t="shared" si="172"/>
        <v>0</v>
      </c>
      <c r="BP454" s="281">
        <f>VLOOKUP(E454,金蝶!D:Z,18,0)</f>
        <v>517.5</v>
      </c>
      <c r="BQ454" s="531">
        <f t="shared" si="173"/>
        <v>0</v>
      </c>
      <c r="BR454" s="281">
        <f>VLOOKUP(E454,金蝶!D:Z,19,0)</f>
        <v>0</v>
      </c>
      <c r="BS454" s="340">
        <f t="shared" si="174"/>
        <v>0</v>
      </c>
      <c r="BT454" s="281">
        <f>VLOOKUP(E454,金蝶!D:Z,20,0)</f>
        <v>0</v>
      </c>
      <c r="BU454" s="281">
        <f t="shared" si="175"/>
        <v>0</v>
      </c>
      <c r="BV454" s="281">
        <f>VLOOKUP(E454,金蝶!D:Z,21,0)</f>
        <v>0</v>
      </c>
      <c r="BW454" s="339">
        <f t="shared" si="176"/>
        <v>0</v>
      </c>
      <c r="BX454" s="768">
        <f>IFERROR(VLOOKUP(G454,无加班费!A:B,2,0),0)</f>
        <v>0</v>
      </c>
    </row>
    <row r="455" spans="1:76" hidden="1">
      <c r="A455" s="516" t="s">
        <v>2757</v>
      </c>
      <c r="B455" s="285">
        <f t="shared" si="163"/>
        <v>0</v>
      </c>
      <c r="C455" s="286" t="str">
        <f>VLOOKUP(E455,员工信息4!C:D,2,0)</f>
        <v>郭振</v>
      </c>
      <c r="D455" s="102" t="str">
        <f t="shared" si="158"/>
        <v>一致</v>
      </c>
      <c r="E455" s="288" t="str">
        <f>INDEX(员工信息4!C:C,MATCH('12部门提供工资附表主表'!I455,员工信息4!F:F,0))</f>
        <v>8459</v>
      </c>
      <c r="F455" s="289" t="str">
        <f>IFERROR(VLOOKUP('12部门提供工资附表主表'!E455,员工信息4!C:G,5,0),"")</f>
        <v>电缆车间</v>
      </c>
      <c r="G455" s="152" t="s">
        <v>428</v>
      </c>
      <c r="H455" s="288" t="s">
        <v>429</v>
      </c>
      <c r="I455" s="500" t="str">
        <f t="shared" si="169"/>
        <v>郭振74</v>
      </c>
      <c r="J455" s="289" t="s">
        <v>197</v>
      </c>
      <c r="K455" s="301"/>
      <c r="L455" s="301"/>
      <c r="M455" s="302">
        <v>42.13</v>
      </c>
      <c r="N455" s="302"/>
      <c r="O455" s="302"/>
      <c r="P455" s="302">
        <v>186.5</v>
      </c>
      <c r="Q455" s="303">
        <f t="shared" si="160"/>
        <v>7857.2450000000008</v>
      </c>
      <c r="R455" s="302"/>
      <c r="S455" s="316">
        <f t="shared" si="157"/>
        <v>7857.2450000000008</v>
      </c>
      <c r="T455" s="301"/>
      <c r="U455" s="313">
        <f t="shared" si="164"/>
        <v>0</v>
      </c>
      <c r="V455" s="313"/>
      <c r="W455" s="301"/>
      <c r="X455" s="301"/>
      <c r="Y455" s="314">
        <f t="shared" si="162"/>
        <v>7857.2450000000008</v>
      </c>
      <c r="Z455" s="314"/>
      <c r="AA455" s="301"/>
      <c r="AB455" s="301"/>
      <c r="AC455" s="325">
        <f t="shared" si="165"/>
        <v>0</v>
      </c>
      <c r="AD455" s="302">
        <v>20</v>
      </c>
      <c r="AE455" s="302"/>
      <c r="AF455" s="302"/>
      <c r="AG455" s="302"/>
      <c r="AH455" s="302"/>
      <c r="AI455" s="302"/>
      <c r="AJ455" s="302">
        <v>71</v>
      </c>
      <c r="AK455" s="302">
        <v>200</v>
      </c>
      <c r="AL455" s="302"/>
      <c r="AM455" s="302">
        <v>200</v>
      </c>
      <c r="AN455" s="302"/>
      <c r="AO455" s="302"/>
      <c r="AP455" s="302"/>
      <c r="AQ455" s="302"/>
      <c r="AR455" s="302"/>
      <c r="AS455" s="299"/>
      <c r="AT455" s="299">
        <f t="shared" si="166"/>
        <v>0</v>
      </c>
      <c r="AU455" s="303">
        <f t="shared" si="167"/>
        <v>491</v>
      </c>
      <c r="AV455" s="329">
        <f t="shared" si="168"/>
        <v>8348.2450000000008</v>
      </c>
      <c r="AW455" s="297"/>
      <c r="AX455" s="297">
        <v>517.5</v>
      </c>
      <c r="AY455" s="301"/>
      <c r="AZ455" s="301"/>
      <c r="BA455" s="301"/>
      <c r="BB455" s="330"/>
      <c r="BC455" s="297"/>
      <c r="BD455" s="301"/>
      <c r="BE455" s="300">
        <f t="shared" si="161"/>
        <v>7830.7450000000008</v>
      </c>
      <c r="BF455" s="297">
        <f>VLOOKUP(E455,[6]工资发放表!$D$1:$X$65536,21,0)</f>
        <v>84.92</v>
      </c>
      <c r="BG455" s="337">
        <f t="shared" si="159"/>
        <v>7745.8250000000007</v>
      </c>
      <c r="BH455" s="300">
        <f>IFERROR(VLOOKUP('12部门提供工资附表主表'!E455,工时对!A:E,5,0),0)</f>
        <v>42.13</v>
      </c>
      <c r="BI455" s="336">
        <f>VLOOKUP(E455,金蝶!D:AC,26,0)</f>
        <v>-4.9999999991996447E-3</v>
      </c>
      <c r="BJ455" s="281">
        <f>VLOOKUP(E455,金蝶!D:S,16,0)</f>
        <v>8348.25</v>
      </c>
      <c r="BK455" s="281">
        <f t="shared" si="170"/>
        <v>-4.9999999991996447E-3</v>
      </c>
      <c r="BL455" s="281">
        <f>VLOOKUP(E455,金蝶!D:Z,23,0)</f>
        <v>7745.83</v>
      </c>
      <c r="BM455" s="281">
        <f t="shared" si="171"/>
        <v>-4.9999999991996447E-3</v>
      </c>
      <c r="BN455" s="281">
        <f>VLOOKUP(E455,金蝶!D:Z,17,0)</f>
        <v>0</v>
      </c>
      <c r="BO455" s="339">
        <f t="shared" si="172"/>
        <v>0</v>
      </c>
      <c r="BP455" s="281">
        <f>VLOOKUP(E455,金蝶!D:Z,18,0)</f>
        <v>517.5</v>
      </c>
      <c r="BQ455" s="531">
        <f t="shared" si="173"/>
        <v>0</v>
      </c>
      <c r="BR455" s="281">
        <f>VLOOKUP(E455,金蝶!D:Z,19,0)</f>
        <v>0</v>
      </c>
      <c r="BS455" s="340">
        <f t="shared" si="174"/>
        <v>0</v>
      </c>
      <c r="BT455" s="281">
        <f>VLOOKUP(E455,金蝶!D:Z,20,0)</f>
        <v>0</v>
      </c>
      <c r="BU455" s="281">
        <f t="shared" si="175"/>
        <v>0</v>
      </c>
      <c r="BV455" s="281">
        <f>VLOOKUP(E455,金蝶!D:Z,21,0)</f>
        <v>84.92</v>
      </c>
      <c r="BW455" s="339">
        <f t="shared" si="176"/>
        <v>0</v>
      </c>
      <c r="BX455" s="768">
        <f>IFERROR(VLOOKUP(G455,无加班费!A:B,2,0),0)</f>
        <v>0</v>
      </c>
    </row>
    <row r="456" spans="1:76" hidden="1">
      <c r="A456" s="516" t="s">
        <v>2762</v>
      </c>
      <c r="B456" s="285">
        <f t="shared" si="163"/>
        <v>0</v>
      </c>
      <c r="C456" s="286" t="str">
        <f>VLOOKUP(E456,员工信息4!C:D,2,0)</f>
        <v>杜美荣</v>
      </c>
      <c r="D456" s="102" t="str">
        <f t="shared" si="158"/>
        <v>一致</v>
      </c>
      <c r="E456" s="288" t="str">
        <f>INDEX(员工信息4!C:C,MATCH('12部门提供工资附表主表'!I456,员工信息4!F:F,0))</f>
        <v>8773</v>
      </c>
      <c r="F456" s="289" t="str">
        <f>IFERROR(VLOOKUP('12部门提供工资附表主表'!E456,员工信息4!C:G,5,0),"")</f>
        <v>电缆车间</v>
      </c>
      <c r="G456" s="152" t="s">
        <v>2606</v>
      </c>
      <c r="H456" s="288" t="s">
        <v>2607</v>
      </c>
      <c r="I456" s="500" t="str">
        <f t="shared" si="169"/>
        <v>杜美荣136</v>
      </c>
      <c r="J456" s="289" t="s">
        <v>197</v>
      </c>
      <c r="K456" s="301"/>
      <c r="L456" s="301"/>
      <c r="M456" s="302">
        <v>43.5</v>
      </c>
      <c r="N456" s="302"/>
      <c r="O456" s="302"/>
      <c r="P456" s="302">
        <v>165</v>
      </c>
      <c r="Q456" s="303">
        <f t="shared" si="160"/>
        <v>7177.5</v>
      </c>
      <c r="R456" s="302"/>
      <c r="S456" s="316">
        <f t="shared" si="157"/>
        <v>7177.5</v>
      </c>
      <c r="T456" s="305"/>
      <c r="U456" s="313">
        <f t="shared" si="164"/>
        <v>0</v>
      </c>
      <c r="V456" s="313"/>
      <c r="W456" s="301"/>
      <c r="X456" s="301"/>
      <c r="Y456" s="314">
        <f t="shared" si="162"/>
        <v>7177.5</v>
      </c>
      <c r="Z456" s="314"/>
      <c r="AA456" s="301"/>
      <c r="AB456" s="301"/>
      <c r="AC456" s="325">
        <f t="shared" si="165"/>
        <v>0</v>
      </c>
      <c r="AD456" s="302">
        <v>0</v>
      </c>
      <c r="AE456" s="302"/>
      <c r="AF456" s="302"/>
      <c r="AG456" s="302"/>
      <c r="AH456" s="302"/>
      <c r="AI456" s="302"/>
      <c r="AJ456" s="302">
        <v>64</v>
      </c>
      <c r="AK456" s="302"/>
      <c r="AL456" s="302"/>
      <c r="AM456" s="302">
        <v>200</v>
      </c>
      <c r="AN456" s="302"/>
      <c r="AO456" s="302"/>
      <c r="AP456" s="302"/>
      <c r="AQ456" s="302"/>
      <c r="AR456" s="302"/>
      <c r="AS456" s="299"/>
      <c r="AT456" s="299">
        <f t="shared" si="166"/>
        <v>0</v>
      </c>
      <c r="AU456" s="303">
        <f t="shared" si="167"/>
        <v>264</v>
      </c>
      <c r="AV456" s="329">
        <f t="shared" si="168"/>
        <v>7441.5</v>
      </c>
      <c r="AW456" s="297"/>
      <c r="AX456" s="297">
        <v>517.5</v>
      </c>
      <c r="AY456" s="301"/>
      <c r="AZ456" s="301"/>
      <c r="BA456" s="301"/>
      <c r="BB456" s="330"/>
      <c r="BC456" s="297"/>
      <c r="BD456" s="301"/>
      <c r="BE456" s="300">
        <f t="shared" si="161"/>
        <v>6924</v>
      </c>
      <c r="BF456" s="297">
        <f>VLOOKUP(E456,[6]工资发放表!$D$1:$X$65536,21,0)</f>
        <v>0</v>
      </c>
      <c r="BG456" s="337">
        <f t="shared" si="159"/>
        <v>6924</v>
      </c>
      <c r="BH456" s="300">
        <f>IFERROR(VLOOKUP('12部门提供工资附表主表'!E456,工时对!A:E,5,0),0)</f>
        <v>43.5</v>
      </c>
      <c r="BI456" s="336">
        <f>VLOOKUP(E456,金蝶!D:AC,26,0)</f>
        <v>0</v>
      </c>
      <c r="BJ456" s="281">
        <f>VLOOKUP(E456,金蝶!D:S,16,0)</f>
        <v>7441.5</v>
      </c>
      <c r="BK456" s="281">
        <f t="shared" si="170"/>
        <v>0</v>
      </c>
      <c r="BL456" s="281">
        <f>VLOOKUP(E456,金蝶!D:Z,23,0)</f>
        <v>6924</v>
      </c>
      <c r="BM456" s="281">
        <f t="shared" si="171"/>
        <v>0</v>
      </c>
      <c r="BN456" s="281">
        <f>VLOOKUP(E456,金蝶!D:Z,17,0)</f>
        <v>0</v>
      </c>
      <c r="BO456" s="339">
        <f t="shared" si="172"/>
        <v>0</v>
      </c>
      <c r="BP456" s="281">
        <f>VLOOKUP(E456,金蝶!D:Z,18,0)</f>
        <v>517.5</v>
      </c>
      <c r="BQ456" s="531">
        <f t="shared" si="173"/>
        <v>0</v>
      </c>
      <c r="BR456" s="281">
        <f>VLOOKUP(E456,金蝶!D:Z,19,0)</f>
        <v>0</v>
      </c>
      <c r="BS456" s="340">
        <f t="shared" si="174"/>
        <v>0</v>
      </c>
      <c r="BT456" s="281">
        <f>VLOOKUP(E456,金蝶!D:Z,20,0)</f>
        <v>0</v>
      </c>
      <c r="BU456" s="281">
        <f t="shared" si="175"/>
        <v>0</v>
      </c>
      <c r="BV456" s="281">
        <f>VLOOKUP(E456,金蝶!D:Z,21,0)</f>
        <v>0</v>
      </c>
      <c r="BW456" s="339">
        <f t="shared" si="176"/>
        <v>0</v>
      </c>
      <c r="BX456" s="768">
        <f>IFERROR(VLOOKUP(G456,无加班费!A:B,2,0),0)</f>
        <v>0</v>
      </c>
    </row>
    <row r="457" spans="1:76" hidden="1">
      <c r="A457" s="516" t="s">
        <v>3197</v>
      </c>
      <c r="B457" s="285">
        <f t="shared" si="163"/>
        <v>0</v>
      </c>
      <c r="C457" s="286" t="str">
        <f>VLOOKUP(E457,员工信息4!C:D,2,0)</f>
        <v>钱刚</v>
      </c>
      <c r="D457" s="102" t="str">
        <f t="shared" si="158"/>
        <v>一致</v>
      </c>
      <c r="E457" s="288" t="str">
        <f>INDEX(员工信息4!C:C,MATCH('12部门提供工资附表主表'!I457,员工信息4!F:F,0))</f>
        <v>1379</v>
      </c>
      <c r="F457" s="289" t="str">
        <f>IFERROR(VLOOKUP('12部门提供工资附表主表'!E457,员工信息4!C:G,5,0),"")</f>
        <v>电缆车间</v>
      </c>
      <c r="G457" s="152" t="s">
        <v>393</v>
      </c>
      <c r="H457" s="288" t="s">
        <v>394</v>
      </c>
      <c r="I457" s="500" t="str">
        <f t="shared" si="169"/>
        <v>钱刚141</v>
      </c>
      <c r="J457" s="289" t="s">
        <v>197</v>
      </c>
      <c r="K457" s="301"/>
      <c r="L457" s="301"/>
      <c r="M457" s="302">
        <v>42</v>
      </c>
      <c r="N457" s="302"/>
      <c r="O457" s="302"/>
      <c r="P457" s="302">
        <v>175</v>
      </c>
      <c r="Q457" s="303">
        <f t="shared" si="160"/>
        <v>7350</v>
      </c>
      <c r="R457" s="302"/>
      <c r="S457" s="316">
        <f t="shared" si="157"/>
        <v>7350</v>
      </c>
      <c r="T457" s="305"/>
      <c r="U457" s="313">
        <f t="shared" si="164"/>
        <v>0</v>
      </c>
      <c r="V457" s="313"/>
      <c r="W457" s="301"/>
      <c r="X457" s="301"/>
      <c r="Y457" s="314">
        <f t="shared" si="162"/>
        <v>7350</v>
      </c>
      <c r="Z457" s="314"/>
      <c r="AA457" s="301"/>
      <c r="AB457" s="301"/>
      <c r="AC457" s="325">
        <f t="shared" si="165"/>
        <v>0</v>
      </c>
      <c r="AD457" s="302">
        <v>40</v>
      </c>
      <c r="AE457" s="302"/>
      <c r="AF457" s="302"/>
      <c r="AG457" s="302">
        <v>-50</v>
      </c>
      <c r="AH457" s="302"/>
      <c r="AI457" s="302"/>
      <c r="AJ457" s="302">
        <v>112</v>
      </c>
      <c r="AK457" s="302">
        <v>40</v>
      </c>
      <c r="AL457" s="302"/>
      <c r="AM457" s="302">
        <v>200</v>
      </c>
      <c r="AN457" s="302"/>
      <c r="AO457" s="302"/>
      <c r="AP457" s="302"/>
      <c r="AQ457" s="302"/>
      <c r="AR457" s="302"/>
      <c r="AS457" s="299"/>
      <c r="AT457" s="299">
        <f t="shared" si="166"/>
        <v>0</v>
      </c>
      <c r="AU457" s="303">
        <f t="shared" si="167"/>
        <v>342</v>
      </c>
      <c r="AV457" s="329">
        <f t="shared" si="168"/>
        <v>7692</v>
      </c>
      <c r="AW457" s="297"/>
      <c r="AX457" s="297">
        <v>517.5</v>
      </c>
      <c r="AY457" s="301"/>
      <c r="AZ457" s="301"/>
      <c r="BA457" s="301"/>
      <c r="BB457" s="330"/>
      <c r="BC457" s="297"/>
      <c r="BD457" s="301"/>
      <c r="BE457" s="300">
        <f t="shared" si="161"/>
        <v>7174.5</v>
      </c>
      <c r="BF457" s="297">
        <f>VLOOKUP(E457,[6]工资发放表!$D$1:$X$65536,21,0)</f>
        <v>65.239999999999995</v>
      </c>
      <c r="BG457" s="337">
        <f t="shared" si="159"/>
        <v>7109.26</v>
      </c>
      <c r="BH457" s="300">
        <f>IFERROR(VLOOKUP('12部门提供工资附表主表'!E457,工时对!A:E,5,0),0)</f>
        <v>42</v>
      </c>
      <c r="BI457" s="336">
        <f>VLOOKUP(E457,金蝶!D:AC,26,0)</f>
        <v>0</v>
      </c>
      <c r="BJ457" s="281">
        <f>VLOOKUP(E457,金蝶!D:S,16,0)</f>
        <v>7692</v>
      </c>
      <c r="BK457" s="281">
        <f t="shared" si="170"/>
        <v>0</v>
      </c>
      <c r="BL457" s="281">
        <f>VLOOKUP(E457,金蝶!D:Z,23,0)</f>
        <v>7109.26</v>
      </c>
      <c r="BM457" s="281">
        <f t="shared" si="171"/>
        <v>0</v>
      </c>
      <c r="BN457" s="281">
        <f>VLOOKUP(E457,金蝶!D:Z,17,0)</f>
        <v>0</v>
      </c>
      <c r="BO457" s="339">
        <f t="shared" si="172"/>
        <v>0</v>
      </c>
      <c r="BP457" s="281">
        <f>VLOOKUP(E457,金蝶!D:Z,18,0)</f>
        <v>517.5</v>
      </c>
      <c r="BQ457" s="531">
        <f t="shared" si="173"/>
        <v>0</v>
      </c>
      <c r="BR457" s="281">
        <f>VLOOKUP(E457,金蝶!D:Z,19,0)</f>
        <v>0</v>
      </c>
      <c r="BS457" s="340">
        <f t="shared" si="174"/>
        <v>0</v>
      </c>
      <c r="BT457" s="281">
        <f>VLOOKUP(E457,金蝶!D:Z,20,0)</f>
        <v>0</v>
      </c>
      <c r="BU457" s="281">
        <f t="shared" si="175"/>
        <v>0</v>
      </c>
      <c r="BV457" s="281">
        <f>VLOOKUP(E457,金蝶!D:Z,21,0)</f>
        <v>65.239999999999995</v>
      </c>
      <c r="BW457" s="339">
        <f t="shared" si="176"/>
        <v>0</v>
      </c>
      <c r="BX457" s="768">
        <f>IFERROR(VLOOKUP(G457,无加班费!A:B,2,0),0)</f>
        <v>0</v>
      </c>
    </row>
    <row r="458" spans="1:76" hidden="1">
      <c r="A458" s="516" t="s">
        <v>2767</v>
      </c>
      <c r="B458" s="285">
        <f t="shared" si="163"/>
        <v>0</v>
      </c>
      <c r="C458" s="286" t="str">
        <f>VLOOKUP(E458,员工信息4!C:D,2,0)</f>
        <v>杨亚龙</v>
      </c>
      <c r="D458" s="102" t="str">
        <f t="shared" si="158"/>
        <v>一致</v>
      </c>
      <c r="E458" s="288" t="str">
        <f>INDEX(员工信息4!C:C,MATCH('12部门提供工资附表主表'!I458,员工信息4!F:F,0))</f>
        <v>8775</v>
      </c>
      <c r="F458" s="289" t="str">
        <f>IFERROR(VLOOKUP('12部门提供工资附表主表'!E458,员工信息4!C:G,5,0),"")</f>
        <v>电缆车间</v>
      </c>
      <c r="G458" s="152" t="s">
        <v>2641</v>
      </c>
      <c r="H458" s="288" t="s">
        <v>2642</v>
      </c>
      <c r="I458" s="500" t="str">
        <f t="shared" si="169"/>
        <v>杨亚龙172</v>
      </c>
      <c r="J458" s="289" t="s">
        <v>197</v>
      </c>
      <c r="K458" s="301"/>
      <c r="L458" s="301"/>
      <c r="M458" s="302">
        <v>40.75</v>
      </c>
      <c r="N458" s="302"/>
      <c r="O458" s="302"/>
      <c r="P458" s="302">
        <v>215.32</v>
      </c>
      <c r="Q458" s="303">
        <f t="shared" si="160"/>
        <v>8774.2899999999991</v>
      </c>
      <c r="R458" s="302"/>
      <c r="S458" s="316">
        <f t="shared" si="157"/>
        <v>8774.2899999999991</v>
      </c>
      <c r="T458" s="305"/>
      <c r="U458" s="313">
        <f t="shared" si="164"/>
        <v>0</v>
      </c>
      <c r="V458" s="313"/>
      <c r="W458" s="301"/>
      <c r="X458" s="301"/>
      <c r="Y458" s="314">
        <f t="shared" si="162"/>
        <v>8774.2899999999991</v>
      </c>
      <c r="Z458" s="314"/>
      <c r="AA458" s="301"/>
      <c r="AB458" s="301"/>
      <c r="AC458" s="325">
        <f t="shared" si="165"/>
        <v>0</v>
      </c>
      <c r="AD458" s="302">
        <v>0</v>
      </c>
      <c r="AE458" s="302"/>
      <c r="AF458" s="302"/>
      <c r="AG458" s="302">
        <v>-50</v>
      </c>
      <c r="AH458" s="302"/>
      <c r="AI458" s="302"/>
      <c r="AJ458" s="302">
        <v>102</v>
      </c>
      <c r="AK458" s="302">
        <v>25</v>
      </c>
      <c r="AL458" s="302"/>
      <c r="AM458" s="302">
        <v>200</v>
      </c>
      <c r="AN458" s="302"/>
      <c r="AO458" s="302"/>
      <c r="AP458" s="302"/>
      <c r="AQ458" s="302"/>
      <c r="AR458" s="302"/>
      <c r="AS458" s="299"/>
      <c r="AT458" s="299">
        <f t="shared" si="166"/>
        <v>0</v>
      </c>
      <c r="AU458" s="303">
        <f t="shared" si="167"/>
        <v>277</v>
      </c>
      <c r="AV458" s="329">
        <f t="shared" si="168"/>
        <v>9051.2899999999991</v>
      </c>
      <c r="AW458" s="297"/>
      <c r="AX458" s="297">
        <v>517.5</v>
      </c>
      <c r="AY458" s="301"/>
      <c r="AZ458" s="301"/>
      <c r="BA458" s="301"/>
      <c r="BB458" s="330"/>
      <c r="BC458" s="297"/>
      <c r="BD458" s="301"/>
      <c r="BE458" s="300">
        <f t="shared" si="161"/>
        <v>8533.7899999999991</v>
      </c>
      <c r="BF458" s="297">
        <f>VLOOKUP(E458,[6]工资发放表!$D$1:$X$65536,21,0)</f>
        <v>52.74</v>
      </c>
      <c r="BG458" s="337">
        <f t="shared" si="159"/>
        <v>8481.0499999999993</v>
      </c>
      <c r="BH458" s="300">
        <f>IFERROR(VLOOKUP('12部门提供工资附表主表'!E458,工时对!A:E,5,0),0)</f>
        <v>40.75</v>
      </c>
      <c r="BI458" s="336">
        <f>VLOOKUP(E458,金蝶!D:AC,26,0)</f>
        <v>0</v>
      </c>
      <c r="BJ458" s="281">
        <f>VLOOKUP(E458,金蝶!D:S,16,0)</f>
        <v>9051.2900000000009</v>
      </c>
      <c r="BK458" s="281">
        <f t="shared" si="170"/>
        <v>0</v>
      </c>
      <c r="BL458" s="281">
        <f>VLOOKUP(E458,金蝶!D:Z,23,0)</f>
        <v>8481.0499999999993</v>
      </c>
      <c r="BM458" s="281">
        <f t="shared" si="171"/>
        <v>0</v>
      </c>
      <c r="BN458" s="281">
        <f>VLOOKUP(E458,金蝶!D:Z,17,0)</f>
        <v>0</v>
      </c>
      <c r="BO458" s="339">
        <f t="shared" si="172"/>
        <v>0</v>
      </c>
      <c r="BP458" s="281">
        <f>VLOOKUP(E458,金蝶!D:Z,18,0)</f>
        <v>517.5</v>
      </c>
      <c r="BQ458" s="531">
        <f t="shared" si="173"/>
        <v>0</v>
      </c>
      <c r="BR458" s="281">
        <f>VLOOKUP(E458,金蝶!D:Z,19,0)</f>
        <v>0</v>
      </c>
      <c r="BS458" s="340">
        <f t="shared" si="174"/>
        <v>0</v>
      </c>
      <c r="BT458" s="281">
        <f>VLOOKUP(E458,金蝶!D:Z,20,0)</f>
        <v>0</v>
      </c>
      <c r="BU458" s="281">
        <f t="shared" si="175"/>
        <v>0</v>
      </c>
      <c r="BV458" s="281">
        <f>VLOOKUP(E458,金蝶!D:Z,21,0)</f>
        <v>52.74</v>
      </c>
      <c r="BW458" s="339">
        <f t="shared" si="176"/>
        <v>0</v>
      </c>
      <c r="BX458" s="768">
        <f>IFERROR(VLOOKUP(G458,无加班费!A:B,2,0),0)</f>
        <v>0</v>
      </c>
    </row>
    <row r="459" spans="1:76" hidden="1">
      <c r="A459" s="516" t="s">
        <v>2295</v>
      </c>
      <c r="B459" s="285">
        <f t="shared" si="163"/>
        <v>0</v>
      </c>
      <c r="C459" s="286" t="str">
        <f>VLOOKUP(E459,员工信息4!C:D,2,0)</f>
        <v>张朝峰</v>
      </c>
      <c r="D459" s="102" t="str">
        <f t="shared" si="158"/>
        <v>一致</v>
      </c>
      <c r="E459" s="288" t="str">
        <f>INDEX(员工信息4!C:C,MATCH('12部门提供工资附表主表'!I459,员工信息4!F:F,0))</f>
        <v>8646</v>
      </c>
      <c r="F459" s="289" t="str">
        <f>IFERROR(VLOOKUP('12部门提供工资附表主表'!E459,员工信息4!C:G,5,0),"")</f>
        <v>电缆车间</v>
      </c>
      <c r="G459" s="152" t="s">
        <v>2469</v>
      </c>
      <c r="H459" s="288" t="s">
        <v>2470</v>
      </c>
      <c r="I459" s="500" t="str">
        <f t="shared" si="169"/>
        <v>张朝峰183</v>
      </c>
      <c r="J459" s="289" t="s">
        <v>197</v>
      </c>
      <c r="K459" s="301"/>
      <c r="L459" s="301"/>
      <c r="M459" s="302">
        <v>41.5</v>
      </c>
      <c r="N459" s="302"/>
      <c r="O459" s="302"/>
      <c r="P459" s="302">
        <v>188</v>
      </c>
      <c r="Q459" s="303">
        <f t="shared" si="160"/>
        <v>7802</v>
      </c>
      <c r="R459" s="302"/>
      <c r="S459" s="316">
        <f t="shared" si="157"/>
        <v>7802</v>
      </c>
      <c r="T459" s="305"/>
      <c r="U459" s="313">
        <f t="shared" si="164"/>
        <v>0</v>
      </c>
      <c r="V459" s="313"/>
      <c r="W459" s="301"/>
      <c r="X459" s="301"/>
      <c r="Y459" s="314">
        <f t="shared" si="162"/>
        <v>7802</v>
      </c>
      <c r="Z459" s="314"/>
      <c r="AA459" s="301"/>
      <c r="AB459" s="301"/>
      <c r="AC459" s="325">
        <f t="shared" si="165"/>
        <v>0</v>
      </c>
      <c r="AD459" s="302">
        <v>0</v>
      </c>
      <c r="AE459" s="302"/>
      <c r="AF459" s="302"/>
      <c r="AG459" s="302">
        <v>-70</v>
      </c>
      <c r="AH459" s="302"/>
      <c r="AI459" s="302"/>
      <c r="AJ459" s="302">
        <v>107</v>
      </c>
      <c r="AK459" s="302">
        <v>40</v>
      </c>
      <c r="AL459" s="302"/>
      <c r="AM459" s="302">
        <v>200</v>
      </c>
      <c r="AN459" s="302"/>
      <c r="AO459" s="302"/>
      <c r="AP459" s="302"/>
      <c r="AQ459" s="302"/>
      <c r="AR459" s="302"/>
      <c r="AS459" s="299"/>
      <c r="AT459" s="299">
        <f t="shared" si="166"/>
        <v>0</v>
      </c>
      <c r="AU459" s="303">
        <f t="shared" si="167"/>
        <v>277</v>
      </c>
      <c r="AV459" s="329">
        <f t="shared" si="168"/>
        <v>8079</v>
      </c>
      <c r="AW459" s="297"/>
      <c r="AX459" s="297">
        <v>517.5</v>
      </c>
      <c r="AY459" s="301"/>
      <c r="AZ459" s="301"/>
      <c r="BA459" s="301"/>
      <c r="BB459" s="330"/>
      <c r="BC459" s="297"/>
      <c r="BD459" s="301"/>
      <c r="BE459" s="300">
        <f t="shared" si="161"/>
        <v>7561.5</v>
      </c>
      <c r="BF459" s="297">
        <f>VLOOKUP(E459,[6]工资发放表!$D$1:$X$65536,21,0)</f>
        <v>76.849999999999994</v>
      </c>
      <c r="BG459" s="337">
        <f t="shared" si="159"/>
        <v>7484.65</v>
      </c>
      <c r="BH459" s="300">
        <f>IFERROR(VLOOKUP('12部门提供工资附表主表'!E459,工时对!A:E,5,0),0)</f>
        <v>41.5</v>
      </c>
      <c r="BI459" s="336">
        <f>VLOOKUP(E459,金蝶!D:AC,26,0)</f>
        <v>0</v>
      </c>
      <c r="BJ459" s="281">
        <f>VLOOKUP(E459,金蝶!D:S,16,0)</f>
        <v>8079</v>
      </c>
      <c r="BK459" s="281">
        <f t="shared" si="170"/>
        <v>0</v>
      </c>
      <c r="BL459" s="281">
        <f>VLOOKUP(E459,金蝶!D:Z,23,0)</f>
        <v>7484.65</v>
      </c>
      <c r="BM459" s="281">
        <f t="shared" si="171"/>
        <v>0</v>
      </c>
      <c r="BN459" s="281">
        <f>VLOOKUP(E459,金蝶!D:Z,17,0)</f>
        <v>0</v>
      </c>
      <c r="BO459" s="339">
        <f t="shared" si="172"/>
        <v>0</v>
      </c>
      <c r="BP459" s="281">
        <f>VLOOKUP(E459,金蝶!D:Z,18,0)</f>
        <v>517.5</v>
      </c>
      <c r="BQ459" s="531">
        <f t="shared" si="173"/>
        <v>0</v>
      </c>
      <c r="BR459" s="281">
        <f>VLOOKUP(E459,金蝶!D:Z,19,0)</f>
        <v>0</v>
      </c>
      <c r="BS459" s="340">
        <f t="shared" si="174"/>
        <v>0</v>
      </c>
      <c r="BT459" s="281">
        <f>VLOOKUP(E459,金蝶!D:Z,20,0)</f>
        <v>0</v>
      </c>
      <c r="BU459" s="281">
        <f t="shared" si="175"/>
        <v>0</v>
      </c>
      <c r="BV459" s="281">
        <f>VLOOKUP(E459,金蝶!D:Z,21,0)</f>
        <v>76.849999999999994</v>
      </c>
      <c r="BW459" s="339">
        <f t="shared" si="176"/>
        <v>0</v>
      </c>
      <c r="BX459" s="768">
        <f>IFERROR(VLOOKUP(G459,无加班费!A:B,2,0),0)</f>
        <v>0</v>
      </c>
    </row>
    <row r="460" spans="1:76" hidden="1">
      <c r="A460" s="516" t="s">
        <v>277</v>
      </c>
      <c r="B460" s="285">
        <f t="shared" si="163"/>
        <v>0</v>
      </c>
      <c r="C460" s="286" t="str">
        <f>VLOOKUP(E460,员工信息4!C:D,2,0)</f>
        <v>朱圆龙</v>
      </c>
      <c r="D460" s="102" t="str">
        <f t="shared" si="158"/>
        <v>一致</v>
      </c>
      <c r="E460" s="288" t="str">
        <f>INDEX(员工信息4!C:C,MATCH('12部门提供工资附表主表'!I460,员工信息4!F:F,0))</f>
        <v>8829</v>
      </c>
      <c r="F460" s="289" t="str">
        <f>IFERROR(VLOOKUP('12部门提供工资附表主表'!E460,员工信息4!C:G,5,0),"")</f>
        <v>电缆车间</v>
      </c>
      <c r="G460" s="152" t="s">
        <v>2736</v>
      </c>
      <c r="H460" s="288" t="s">
        <v>2737</v>
      </c>
      <c r="I460" s="500" t="str">
        <f t="shared" si="169"/>
        <v>朱圆龙259</v>
      </c>
      <c r="J460" s="289" t="s">
        <v>197</v>
      </c>
      <c r="K460" s="301"/>
      <c r="L460" s="301"/>
      <c r="M460" s="302">
        <v>36.25</v>
      </c>
      <c r="N460" s="302"/>
      <c r="O460" s="302"/>
      <c r="P460" s="302">
        <v>193.06</v>
      </c>
      <c r="Q460" s="303">
        <f t="shared" si="160"/>
        <v>6998.4250000000002</v>
      </c>
      <c r="R460" s="302"/>
      <c r="S460" s="316">
        <f t="shared" si="157"/>
        <v>6998.4250000000002</v>
      </c>
      <c r="T460" s="305"/>
      <c r="U460" s="313">
        <f t="shared" si="164"/>
        <v>0</v>
      </c>
      <c r="V460" s="313"/>
      <c r="W460" s="301"/>
      <c r="X460" s="301"/>
      <c r="Y460" s="314">
        <f t="shared" si="162"/>
        <v>6998.4250000000002</v>
      </c>
      <c r="Z460" s="314"/>
      <c r="AA460" s="301"/>
      <c r="AB460" s="301"/>
      <c r="AC460" s="325">
        <f t="shared" si="165"/>
        <v>0</v>
      </c>
      <c r="AD460" s="302">
        <v>0</v>
      </c>
      <c r="AE460" s="302"/>
      <c r="AF460" s="302"/>
      <c r="AG460" s="302">
        <v>-135</v>
      </c>
      <c r="AH460" s="302"/>
      <c r="AI460" s="302"/>
      <c r="AJ460" s="302">
        <v>64</v>
      </c>
      <c r="AK460" s="302"/>
      <c r="AL460" s="302"/>
      <c r="AM460" s="302">
        <v>200</v>
      </c>
      <c r="AN460" s="302"/>
      <c r="AO460" s="302"/>
      <c r="AP460" s="302"/>
      <c r="AQ460" s="302"/>
      <c r="AR460" s="302"/>
      <c r="AS460" s="299"/>
      <c r="AT460" s="299">
        <f t="shared" si="166"/>
        <v>0</v>
      </c>
      <c r="AU460" s="303">
        <f t="shared" si="167"/>
        <v>129</v>
      </c>
      <c r="AV460" s="329">
        <f t="shared" si="168"/>
        <v>7127.4250000000002</v>
      </c>
      <c r="AW460" s="297"/>
      <c r="AX460" s="297">
        <v>517.5</v>
      </c>
      <c r="AY460" s="301"/>
      <c r="AZ460" s="301"/>
      <c r="BA460" s="301"/>
      <c r="BB460" s="330"/>
      <c r="BC460" s="297"/>
      <c r="BD460" s="301"/>
      <c r="BE460" s="300">
        <f t="shared" si="161"/>
        <v>6609.9250000000002</v>
      </c>
      <c r="BF460" s="297">
        <f>VLOOKUP(E460,[6]工资发放表!$D$1:$X$65536,21,0)</f>
        <v>0</v>
      </c>
      <c r="BG460" s="337">
        <f t="shared" si="159"/>
        <v>6609.9250000000002</v>
      </c>
      <c r="BH460" s="300">
        <f>IFERROR(VLOOKUP('12部门提供工资附表主表'!E460,工时对!A:E,5,0),0)</f>
        <v>36.25</v>
      </c>
      <c r="BI460" s="336">
        <f>VLOOKUP(E460,金蝶!D:AC,26,0)</f>
        <v>-5.0000000001091394E-3</v>
      </c>
      <c r="BJ460" s="281">
        <f>VLOOKUP(E460,金蝶!D:S,16,0)</f>
        <v>7127.43</v>
      </c>
      <c r="BK460" s="281">
        <f t="shared" si="170"/>
        <v>-5.0000000001091394E-3</v>
      </c>
      <c r="BL460" s="281">
        <f>VLOOKUP(E460,金蝶!D:Z,23,0)</f>
        <v>6609.93</v>
      </c>
      <c r="BM460" s="281">
        <f t="shared" si="171"/>
        <v>-5.0000000001091394E-3</v>
      </c>
      <c r="BN460" s="281">
        <f>VLOOKUP(E460,金蝶!D:Z,17,0)</f>
        <v>0</v>
      </c>
      <c r="BO460" s="339">
        <f t="shared" si="172"/>
        <v>0</v>
      </c>
      <c r="BP460" s="281">
        <f>VLOOKUP(E460,金蝶!D:Z,18,0)</f>
        <v>517.5</v>
      </c>
      <c r="BQ460" s="531">
        <f t="shared" si="173"/>
        <v>0</v>
      </c>
      <c r="BR460" s="281">
        <f>VLOOKUP(E460,金蝶!D:Z,19,0)</f>
        <v>0</v>
      </c>
      <c r="BS460" s="340">
        <f t="shared" si="174"/>
        <v>0</v>
      </c>
      <c r="BT460" s="281">
        <f>VLOOKUP(E460,金蝶!D:Z,20,0)</f>
        <v>0</v>
      </c>
      <c r="BU460" s="281">
        <f t="shared" si="175"/>
        <v>0</v>
      </c>
      <c r="BV460" s="281">
        <f>VLOOKUP(E460,金蝶!D:Z,21,0)</f>
        <v>0</v>
      </c>
      <c r="BW460" s="339">
        <f t="shared" si="176"/>
        <v>0</v>
      </c>
      <c r="BX460" s="768">
        <f>IFERROR(VLOOKUP(G460,无加班费!A:B,2,0),0)</f>
        <v>0</v>
      </c>
    </row>
    <row r="461" spans="1:76" hidden="1">
      <c r="A461" s="516" t="s">
        <v>1784</v>
      </c>
      <c r="B461" s="285">
        <f t="shared" si="163"/>
        <v>0</v>
      </c>
      <c r="C461" s="286" t="str">
        <f>VLOOKUP(E461,员工信息4!C:D,2,0)</f>
        <v>周登顺</v>
      </c>
      <c r="D461" s="102" t="str">
        <f>IF(C461=G461,"一致","不一致")</f>
        <v>一致</v>
      </c>
      <c r="E461" s="288" t="str">
        <f>INDEX(员工信息4!C:C,MATCH('12部门提供工资附表主表'!I461,员工信息4!F:F,0))</f>
        <v>8798</v>
      </c>
      <c r="F461" s="289" t="str">
        <f>IFERROR(VLOOKUP('12部门提供工资附表主表'!E461,员工信息4!C:G,5,0),"")</f>
        <v>电缆车间</v>
      </c>
      <c r="G461" s="152" t="s">
        <v>2675</v>
      </c>
      <c r="H461" s="288" t="s">
        <v>2676</v>
      </c>
      <c r="I461" s="500" t="str">
        <f t="shared" si="169"/>
        <v>周登顺261</v>
      </c>
      <c r="J461" s="289" t="s">
        <v>197</v>
      </c>
      <c r="K461" s="301"/>
      <c r="L461" s="301"/>
      <c r="M461" s="302">
        <v>42.8</v>
      </c>
      <c r="N461" s="302"/>
      <c r="O461" s="302"/>
      <c r="P461" s="302">
        <v>186.5</v>
      </c>
      <c r="Q461" s="303">
        <f t="shared" si="160"/>
        <v>7982.2</v>
      </c>
      <c r="R461" s="302"/>
      <c r="S461" s="316">
        <f t="shared" si="157"/>
        <v>7982.2</v>
      </c>
      <c r="T461" s="305"/>
      <c r="U461" s="313">
        <f t="shared" si="164"/>
        <v>0</v>
      </c>
      <c r="V461" s="313"/>
      <c r="W461" s="301"/>
      <c r="X461" s="301"/>
      <c r="Y461" s="314">
        <f t="shared" si="162"/>
        <v>7982.2</v>
      </c>
      <c r="Z461" s="314"/>
      <c r="AA461" s="301"/>
      <c r="AB461" s="301"/>
      <c r="AC461" s="325">
        <f t="shared" si="165"/>
        <v>0</v>
      </c>
      <c r="AD461" s="302">
        <v>0</v>
      </c>
      <c r="AE461" s="302"/>
      <c r="AF461" s="302"/>
      <c r="AG461" s="302">
        <v>-100</v>
      </c>
      <c r="AH461" s="302"/>
      <c r="AI461" s="302"/>
      <c r="AJ461" s="302">
        <v>76</v>
      </c>
      <c r="AK461" s="302">
        <v>70</v>
      </c>
      <c r="AL461" s="302"/>
      <c r="AM461" s="302">
        <v>200</v>
      </c>
      <c r="AN461" s="302"/>
      <c r="AO461" s="302"/>
      <c r="AP461" s="302"/>
      <c r="AQ461" s="302"/>
      <c r="AR461" s="302"/>
      <c r="AS461" s="299"/>
      <c r="AT461" s="299">
        <f t="shared" si="166"/>
        <v>0</v>
      </c>
      <c r="AU461" s="303">
        <f t="shared" si="167"/>
        <v>246</v>
      </c>
      <c r="AV461" s="329">
        <f t="shared" si="168"/>
        <v>8228.2000000000007</v>
      </c>
      <c r="AW461" s="297"/>
      <c r="AX461" s="297">
        <v>517.5</v>
      </c>
      <c r="AY461" s="301"/>
      <c r="AZ461" s="301"/>
      <c r="BA461" s="301"/>
      <c r="BB461" s="330"/>
      <c r="BC461" s="297"/>
      <c r="BD461" s="301"/>
      <c r="BE461" s="300">
        <f t="shared" si="161"/>
        <v>7710.7000000000007</v>
      </c>
      <c r="BF461" s="297">
        <f>VLOOKUP(E461,[6]工资发放表!$D$1:$X$65536,21,0)</f>
        <v>0</v>
      </c>
      <c r="BG461" s="337">
        <f t="shared" si="159"/>
        <v>7710.7000000000007</v>
      </c>
      <c r="BH461" s="300">
        <f>IFERROR(VLOOKUP('12部门提供工资附表主表'!E461,工时对!A:E,5,0),0)</f>
        <v>42.8</v>
      </c>
      <c r="BI461" s="336">
        <f>VLOOKUP(E461,金蝶!D:AC,26,0)</f>
        <v>0</v>
      </c>
      <c r="BJ461" s="281">
        <f>VLOOKUP(E461,金蝶!D:S,16,0)</f>
        <v>8228.2000000000007</v>
      </c>
      <c r="BK461" s="281">
        <f t="shared" si="170"/>
        <v>0</v>
      </c>
      <c r="BL461" s="281">
        <f>VLOOKUP(E461,金蝶!D:Z,23,0)</f>
        <v>7710.7</v>
      </c>
      <c r="BM461" s="281">
        <f t="shared" si="171"/>
        <v>0</v>
      </c>
      <c r="BN461" s="281">
        <f>VLOOKUP(E461,金蝶!D:Z,17,0)</f>
        <v>0</v>
      </c>
      <c r="BO461" s="339">
        <f t="shared" si="172"/>
        <v>0</v>
      </c>
      <c r="BP461" s="281">
        <f>VLOOKUP(E461,金蝶!D:Z,18,0)</f>
        <v>517.5</v>
      </c>
      <c r="BQ461" s="531">
        <f t="shared" si="173"/>
        <v>0</v>
      </c>
      <c r="BR461" s="281">
        <f>VLOOKUP(E461,金蝶!D:Z,19,0)</f>
        <v>0</v>
      </c>
      <c r="BS461" s="340">
        <f t="shared" si="174"/>
        <v>0</v>
      </c>
      <c r="BT461" s="281">
        <f>VLOOKUP(E461,金蝶!D:Z,20,0)</f>
        <v>0</v>
      </c>
      <c r="BU461" s="281">
        <f t="shared" si="175"/>
        <v>0</v>
      </c>
      <c r="BV461" s="281">
        <f>VLOOKUP(E461,金蝶!D:Z,21,0)</f>
        <v>0</v>
      </c>
      <c r="BW461" s="339">
        <f t="shared" si="176"/>
        <v>0</v>
      </c>
      <c r="BX461" s="768">
        <f>IFERROR(VLOOKUP(G461,无加班费!A:B,2,0),0)</f>
        <v>0</v>
      </c>
    </row>
    <row r="462" spans="1:76" hidden="1">
      <c r="A462" s="516" t="s">
        <v>3406</v>
      </c>
      <c r="B462" s="285">
        <f t="shared" si="163"/>
        <v>0</v>
      </c>
      <c r="C462" s="286" t="str">
        <f>VLOOKUP(E462,员工信息4!C:D,2,0)</f>
        <v>张海军</v>
      </c>
      <c r="D462" s="102" t="str">
        <f t="shared" si="158"/>
        <v>一致</v>
      </c>
      <c r="E462" s="288" t="str">
        <f>INDEX(员工信息4!C:C,MATCH('12部门提供工资附表主表'!I462,员工信息4!F:F,0))</f>
        <v>6008</v>
      </c>
      <c r="F462" s="289" t="str">
        <f>IFERROR(VLOOKUP('12部门提供工资附表主表'!E462,员工信息4!C:G,5,0),"")</f>
        <v>科研部</v>
      </c>
      <c r="G462" s="152" t="s">
        <v>195</v>
      </c>
      <c r="H462" s="288" t="s">
        <v>196</v>
      </c>
      <c r="I462" s="500" t="str">
        <f t="shared" si="169"/>
        <v>张海军300</v>
      </c>
      <c r="J462" s="289" t="s">
        <v>197</v>
      </c>
      <c r="K462" s="301"/>
      <c r="L462" s="301"/>
      <c r="M462" s="302">
        <v>39.25</v>
      </c>
      <c r="N462" s="302"/>
      <c r="O462" s="302"/>
      <c r="P462" s="302">
        <v>218.88</v>
      </c>
      <c r="Q462" s="303">
        <f t="shared" si="160"/>
        <v>8591.0399999999991</v>
      </c>
      <c r="R462" s="302"/>
      <c r="S462" s="316">
        <f t="shared" si="157"/>
        <v>8591.0399999999991</v>
      </c>
      <c r="T462" s="305"/>
      <c r="U462" s="313">
        <f t="shared" si="164"/>
        <v>0</v>
      </c>
      <c r="V462" s="313"/>
      <c r="W462" s="301"/>
      <c r="X462" s="301"/>
      <c r="Y462" s="314">
        <f t="shared" si="162"/>
        <v>8591.0399999999991</v>
      </c>
      <c r="Z462" s="314"/>
      <c r="AA462" s="301"/>
      <c r="AB462" s="301"/>
      <c r="AC462" s="325">
        <f t="shared" si="165"/>
        <v>0</v>
      </c>
      <c r="AD462" s="302">
        <v>200</v>
      </c>
      <c r="AE462" s="302"/>
      <c r="AF462" s="302"/>
      <c r="AG462" s="302">
        <v>-130</v>
      </c>
      <c r="AH462" s="302"/>
      <c r="AI462" s="302"/>
      <c r="AJ462" s="302">
        <v>48</v>
      </c>
      <c r="AK462" s="302"/>
      <c r="AL462" s="302"/>
      <c r="AM462" s="302">
        <v>200</v>
      </c>
      <c r="AN462" s="302"/>
      <c r="AO462" s="302"/>
      <c r="AP462" s="302"/>
      <c r="AQ462" s="302"/>
      <c r="AR462" s="302"/>
      <c r="AS462" s="299"/>
      <c r="AT462" s="299">
        <f t="shared" si="166"/>
        <v>0</v>
      </c>
      <c r="AU462" s="303">
        <f t="shared" si="167"/>
        <v>318</v>
      </c>
      <c r="AV462" s="329">
        <f t="shared" si="168"/>
        <v>8909.0399999999991</v>
      </c>
      <c r="AW462" s="297"/>
      <c r="AX462" s="297">
        <v>517.5</v>
      </c>
      <c r="AY462" s="301"/>
      <c r="AZ462" s="301"/>
      <c r="BA462" s="301"/>
      <c r="BB462" s="330"/>
      <c r="BC462" s="297">
        <v>10</v>
      </c>
      <c r="BD462" s="301"/>
      <c r="BE462" s="300">
        <f t="shared" si="161"/>
        <v>8391.5399999999991</v>
      </c>
      <c r="BF462" s="297">
        <f>VLOOKUP(E462,[6]工资发放表!$D$1:$X$65536,21,0)</f>
        <v>60.93</v>
      </c>
      <c r="BG462" s="337">
        <f t="shared" si="159"/>
        <v>8320.6099999999988</v>
      </c>
      <c r="BH462" s="300">
        <f>IFERROR(VLOOKUP('12部门提供工资附表主表'!E462,工时对!A:E,5,0),0)</f>
        <v>39.25</v>
      </c>
      <c r="BI462" s="336">
        <f>VLOOKUP(E462,金蝶!D:AC,26,0)</f>
        <v>0</v>
      </c>
      <c r="BJ462" s="281">
        <f>VLOOKUP(E462,金蝶!D:S,16,0)</f>
        <v>8909.0400000000009</v>
      </c>
      <c r="BK462" s="281">
        <f t="shared" si="170"/>
        <v>0</v>
      </c>
      <c r="BL462" s="281">
        <f>VLOOKUP(E462,金蝶!D:Z,23,0)</f>
        <v>8320.61</v>
      </c>
      <c r="BM462" s="281">
        <f t="shared" si="171"/>
        <v>0</v>
      </c>
      <c r="BN462" s="281">
        <f>VLOOKUP(E462,金蝶!D:Z,17,0)</f>
        <v>0</v>
      </c>
      <c r="BO462" s="339">
        <f t="shared" si="172"/>
        <v>0</v>
      </c>
      <c r="BP462" s="281">
        <f>VLOOKUP(E462,金蝶!D:Z,18,0)</f>
        <v>517.5</v>
      </c>
      <c r="BQ462" s="531">
        <f t="shared" si="173"/>
        <v>0</v>
      </c>
      <c r="BR462" s="281">
        <f>VLOOKUP(E462,金蝶!D:Z,19,0)</f>
        <v>0</v>
      </c>
      <c r="BS462" s="340">
        <f t="shared" si="174"/>
        <v>0</v>
      </c>
      <c r="BT462" s="281">
        <f>VLOOKUP(E462,金蝶!D:Z,20,0)</f>
        <v>10</v>
      </c>
      <c r="BU462" s="281">
        <f t="shared" si="175"/>
        <v>0</v>
      </c>
      <c r="BV462" s="281">
        <f>VLOOKUP(E462,金蝶!D:Z,21,0)</f>
        <v>60.93</v>
      </c>
      <c r="BW462" s="339">
        <f t="shared" si="176"/>
        <v>0</v>
      </c>
      <c r="BX462" s="768">
        <f>IFERROR(VLOOKUP(G462,无加班费!A:B,2,0),0)</f>
        <v>0</v>
      </c>
    </row>
    <row r="463" spans="1:76" hidden="1">
      <c r="A463" s="516" t="s">
        <v>3401</v>
      </c>
      <c r="B463" s="285">
        <f t="shared" si="163"/>
        <v>0</v>
      </c>
      <c r="C463" s="286" t="str">
        <f>VLOOKUP(E463,员工信息4!C:D,2,0)</f>
        <v>杨锋</v>
      </c>
      <c r="D463" s="102" t="str">
        <f t="shared" si="158"/>
        <v>一致</v>
      </c>
      <c r="E463" s="288" t="str">
        <f>INDEX(员工信息4!C:C,MATCH('12部门提供工资附表主表'!I463,员工信息4!F:F,0))</f>
        <v>1359</v>
      </c>
      <c r="F463" s="289" t="str">
        <f>IFERROR(VLOOKUP('12部门提供工资附表主表'!E463,员工信息4!C:G,5,0),"")</f>
        <v>电缆车间</v>
      </c>
      <c r="G463" s="152" t="s">
        <v>378</v>
      </c>
      <c r="H463" s="288" t="s">
        <v>379</v>
      </c>
      <c r="I463" s="500" t="str">
        <f t="shared" si="169"/>
        <v>杨锋354</v>
      </c>
      <c r="J463" s="289" t="s">
        <v>197</v>
      </c>
      <c r="K463" s="301"/>
      <c r="L463" s="301"/>
      <c r="M463" s="302">
        <v>40.880000000000003</v>
      </c>
      <c r="N463" s="302"/>
      <c r="O463" s="302"/>
      <c r="P463" s="302">
        <v>221.37</v>
      </c>
      <c r="Q463" s="303">
        <f t="shared" si="160"/>
        <v>9049.6056000000008</v>
      </c>
      <c r="R463" s="302"/>
      <c r="S463" s="316">
        <f t="shared" si="157"/>
        <v>9049.6056000000008</v>
      </c>
      <c r="T463" s="301"/>
      <c r="U463" s="313">
        <f t="shared" si="164"/>
        <v>0</v>
      </c>
      <c r="V463" s="313"/>
      <c r="W463" s="301"/>
      <c r="X463" s="301"/>
      <c r="Y463" s="314">
        <f t="shared" si="162"/>
        <v>9049.6056000000008</v>
      </c>
      <c r="Z463" s="314"/>
      <c r="AA463" s="301"/>
      <c r="AB463" s="301"/>
      <c r="AC463" s="325">
        <f t="shared" si="165"/>
        <v>0</v>
      </c>
      <c r="AD463" s="302">
        <v>60</v>
      </c>
      <c r="AE463" s="302"/>
      <c r="AF463" s="302"/>
      <c r="AG463" s="302">
        <v>-90</v>
      </c>
      <c r="AH463" s="302"/>
      <c r="AI463" s="302"/>
      <c r="AJ463" s="302">
        <v>105</v>
      </c>
      <c r="AK463" s="302">
        <v>5</v>
      </c>
      <c r="AL463" s="302"/>
      <c r="AM463" s="302">
        <v>200</v>
      </c>
      <c r="AN463" s="302"/>
      <c r="AO463" s="302"/>
      <c r="AP463" s="302"/>
      <c r="AQ463" s="302"/>
      <c r="AR463" s="302"/>
      <c r="AS463" s="299"/>
      <c r="AT463" s="299">
        <f t="shared" si="166"/>
        <v>0</v>
      </c>
      <c r="AU463" s="303">
        <f t="shared" si="167"/>
        <v>280</v>
      </c>
      <c r="AV463" s="329">
        <f t="shared" si="168"/>
        <v>9329.6056000000008</v>
      </c>
      <c r="AW463" s="297"/>
      <c r="AX463" s="297">
        <v>517.5</v>
      </c>
      <c r="AY463" s="301"/>
      <c r="AZ463" s="301"/>
      <c r="BA463" s="301"/>
      <c r="BB463" s="330"/>
      <c r="BC463" s="297"/>
      <c r="BD463" s="301"/>
      <c r="BE463" s="300">
        <f t="shared" si="161"/>
        <v>8812.1056000000008</v>
      </c>
      <c r="BF463" s="297">
        <f>VLOOKUP(E463,[6]工资发放表!$D$1:$X$65536,21,0)</f>
        <v>114.36</v>
      </c>
      <c r="BG463" s="337">
        <f t="shared" si="159"/>
        <v>8697.7456000000002</v>
      </c>
      <c r="BH463" s="300">
        <f>IFERROR(VLOOKUP('12部门提供工资附表主表'!E463,工时对!A:E,5,0),0)</f>
        <v>40.880000000000003</v>
      </c>
      <c r="BI463" s="336">
        <f>VLOOKUP(E463,金蝶!D:AC,26,0)</f>
        <v>-4.3999999998050043E-3</v>
      </c>
      <c r="BJ463" s="281">
        <f>VLOOKUP(E463,金蝶!D:S,16,0)</f>
        <v>9329.61</v>
      </c>
      <c r="BK463" s="281">
        <f t="shared" si="170"/>
        <v>-4.3999999998050043E-3</v>
      </c>
      <c r="BL463" s="281">
        <f>VLOOKUP(E463,金蝶!D:Z,23,0)</f>
        <v>8697.75</v>
      </c>
      <c r="BM463" s="281">
        <f t="shared" si="171"/>
        <v>-4.3999999998050043E-3</v>
      </c>
      <c r="BN463" s="281">
        <f>VLOOKUP(E463,金蝶!D:Z,17,0)</f>
        <v>0</v>
      </c>
      <c r="BO463" s="339">
        <f t="shared" si="172"/>
        <v>0</v>
      </c>
      <c r="BP463" s="281">
        <f>VLOOKUP(E463,金蝶!D:Z,18,0)</f>
        <v>517.5</v>
      </c>
      <c r="BQ463" s="531">
        <f t="shared" si="173"/>
        <v>0</v>
      </c>
      <c r="BR463" s="281">
        <f>VLOOKUP(E463,金蝶!D:Z,19,0)</f>
        <v>0</v>
      </c>
      <c r="BS463" s="340">
        <f t="shared" si="174"/>
        <v>0</v>
      </c>
      <c r="BT463" s="281">
        <f>VLOOKUP(E463,金蝶!D:Z,20,0)</f>
        <v>0</v>
      </c>
      <c r="BU463" s="281">
        <f t="shared" si="175"/>
        <v>0</v>
      </c>
      <c r="BV463" s="281">
        <f>VLOOKUP(E463,金蝶!D:Z,21,0)</f>
        <v>114.36</v>
      </c>
      <c r="BW463" s="339">
        <f t="shared" si="176"/>
        <v>0</v>
      </c>
      <c r="BX463" s="768">
        <f>IFERROR(VLOOKUP(G463,无加班费!A:B,2,0),0)</f>
        <v>0</v>
      </c>
    </row>
    <row r="464" spans="1:76" hidden="1">
      <c r="A464" s="516" t="s">
        <v>3202</v>
      </c>
      <c r="B464" s="285">
        <f t="shared" si="163"/>
        <v>0</v>
      </c>
      <c r="C464" s="286" t="str">
        <f>VLOOKUP(E464,员工信息4!C:D,2,0)</f>
        <v>姚启飞</v>
      </c>
      <c r="D464" s="102" t="str">
        <f t="shared" si="158"/>
        <v>一致</v>
      </c>
      <c r="E464" s="288" t="str">
        <f>INDEX(员工信息4!C:C,MATCH('12部门提供工资附表主表'!I464,员工信息4!F:F,0))</f>
        <v>8965</v>
      </c>
      <c r="F464" s="289" t="str">
        <f>IFERROR(VLOOKUP('12部门提供工资附表主表'!E464,员工信息4!C:G,5,0),"")</f>
        <v>电缆车间</v>
      </c>
      <c r="G464" s="152" t="s">
        <v>3119</v>
      </c>
      <c r="H464" s="288" t="s">
        <v>3120</v>
      </c>
      <c r="I464" s="500" t="str">
        <f t="shared" si="169"/>
        <v>姚启飞412</v>
      </c>
      <c r="J464" s="289" t="s">
        <v>197</v>
      </c>
      <c r="K464" s="301"/>
      <c r="L464" s="301"/>
      <c r="M464" s="302">
        <v>43.5</v>
      </c>
      <c r="N464" s="302"/>
      <c r="O464" s="302"/>
      <c r="P464" s="302">
        <v>160</v>
      </c>
      <c r="Q464" s="303">
        <f t="shared" si="160"/>
        <v>6960</v>
      </c>
      <c r="R464" s="302"/>
      <c r="S464" s="316">
        <f t="shared" si="157"/>
        <v>6960</v>
      </c>
      <c r="T464" s="301"/>
      <c r="U464" s="313">
        <f t="shared" si="164"/>
        <v>0</v>
      </c>
      <c r="V464" s="313"/>
      <c r="W464" s="301"/>
      <c r="X464" s="301"/>
      <c r="Y464" s="314">
        <f t="shared" si="162"/>
        <v>6960</v>
      </c>
      <c r="Z464" s="314"/>
      <c r="AA464" s="301"/>
      <c r="AB464" s="301"/>
      <c r="AC464" s="325">
        <f t="shared" si="165"/>
        <v>0</v>
      </c>
      <c r="AD464" s="302">
        <v>0</v>
      </c>
      <c r="AE464" s="302"/>
      <c r="AF464" s="302"/>
      <c r="AG464" s="302"/>
      <c r="AH464" s="302"/>
      <c r="AI464" s="302"/>
      <c r="AJ464" s="302">
        <v>120</v>
      </c>
      <c r="AK464" s="302">
        <v>20</v>
      </c>
      <c r="AL464" s="302"/>
      <c r="AM464" s="302">
        <v>200</v>
      </c>
      <c r="AN464" s="302"/>
      <c r="AO464" s="302"/>
      <c r="AP464" s="302"/>
      <c r="AQ464" s="302"/>
      <c r="AR464" s="302"/>
      <c r="AS464" s="299"/>
      <c r="AT464" s="299">
        <f t="shared" si="166"/>
        <v>0</v>
      </c>
      <c r="AU464" s="303">
        <f t="shared" si="167"/>
        <v>340</v>
      </c>
      <c r="AV464" s="329">
        <f t="shared" si="168"/>
        <v>7300</v>
      </c>
      <c r="AW464" s="297"/>
      <c r="AX464" s="297">
        <v>517.5</v>
      </c>
      <c r="AY464" s="301"/>
      <c r="AZ464" s="301"/>
      <c r="BA464" s="301"/>
      <c r="BB464" s="330"/>
      <c r="BC464" s="297"/>
      <c r="BD464" s="301"/>
      <c r="BE464" s="300">
        <f t="shared" si="161"/>
        <v>6782.5</v>
      </c>
      <c r="BF464" s="297">
        <f>VLOOKUP(E464,[6]工资发放表!$D$1:$X$65536,21,0)</f>
        <v>0</v>
      </c>
      <c r="BG464" s="337">
        <f t="shared" si="159"/>
        <v>6782.5</v>
      </c>
      <c r="BH464" s="300">
        <f>IFERROR(VLOOKUP('12部门提供工资附表主表'!E464,工时对!A:E,5,0),0)</f>
        <v>43.5</v>
      </c>
      <c r="BI464" s="336">
        <f>VLOOKUP(E464,金蝶!D:AC,26,0)</f>
        <v>0</v>
      </c>
      <c r="BJ464" s="281">
        <f>VLOOKUP(E464,金蝶!D:S,16,0)</f>
        <v>7300</v>
      </c>
      <c r="BK464" s="281">
        <f t="shared" si="170"/>
        <v>0</v>
      </c>
      <c r="BL464" s="281">
        <f>VLOOKUP(E464,金蝶!D:Z,23,0)</f>
        <v>6782.5</v>
      </c>
      <c r="BM464" s="281">
        <f t="shared" si="171"/>
        <v>0</v>
      </c>
      <c r="BN464" s="281">
        <f>VLOOKUP(E464,金蝶!D:Z,17,0)</f>
        <v>0</v>
      </c>
      <c r="BO464" s="339">
        <f t="shared" si="172"/>
        <v>0</v>
      </c>
      <c r="BP464" s="281">
        <f>VLOOKUP(E464,金蝶!D:Z,18,0)</f>
        <v>517.5</v>
      </c>
      <c r="BQ464" s="531">
        <f t="shared" si="173"/>
        <v>0</v>
      </c>
      <c r="BR464" s="281">
        <f>VLOOKUP(E464,金蝶!D:Z,19,0)</f>
        <v>0</v>
      </c>
      <c r="BS464" s="340">
        <f t="shared" si="174"/>
        <v>0</v>
      </c>
      <c r="BT464" s="281">
        <f>VLOOKUP(E464,金蝶!D:Z,20,0)</f>
        <v>0</v>
      </c>
      <c r="BU464" s="281">
        <f t="shared" si="175"/>
        <v>0</v>
      </c>
      <c r="BV464" s="281">
        <f>VLOOKUP(E464,金蝶!D:Z,21,0)</f>
        <v>0</v>
      </c>
      <c r="BW464" s="339">
        <f t="shared" si="176"/>
        <v>0</v>
      </c>
      <c r="BX464" s="768">
        <f>IFERROR(VLOOKUP(G464,无加班费!A:B,2,0),0)</f>
        <v>0</v>
      </c>
    </row>
    <row r="465" spans="1:76" hidden="1">
      <c r="A465" s="516" t="s">
        <v>1088</v>
      </c>
      <c r="B465" s="285">
        <f t="shared" si="163"/>
        <v>0</v>
      </c>
      <c r="C465" s="286" t="str">
        <f>VLOOKUP(E465,员工信息4!C:D,2,0)</f>
        <v>张跃群</v>
      </c>
      <c r="D465" s="102" t="str">
        <f t="shared" si="158"/>
        <v>一致</v>
      </c>
      <c r="E465" s="288" t="str">
        <f>INDEX(员工信息4!C:C,MATCH('12部门提供工资附表主表'!I465,员工信息4!F:F,0))</f>
        <v>1363</v>
      </c>
      <c r="F465" s="289" t="str">
        <f>IFERROR(VLOOKUP('12部门提供工资附表主表'!E465,员工信息4!C:G,5,0),"")</f>
        <v>电缆车间</v>
      </c>
      <c r="G465" s="152" t="s">
        <v>383</v>
      </c>
      <c r="H465" s="288" t="s">
        <v>384</v>
      </c>
      <c r="I465" s="500" t="str">
        <f t="shared" si="169"/>
        <v>张跃群413</v>
      </c>
      <c r="J465" s="289" t="s">
        <v>197</v>
      </c>
      <c r="K465" s="301"/>
      <c r="L465" s="301"/>
      <c r="M465" s="302">
        <v>30.13</v>
      </c>
      <c r="N465" s="302"/>
      <c r="O465" s="302"/>
      <c r="P465" s="302">
        <v>165</v>
      </c>
      <c r="Q465" s="303">
        <f t="shared" si="160"/>
        <v>4971.45</v>
      </c>
      <c r="R465" s="302"/>
      <c r="S465" s="316">
        <f t="shared" si="157"/>
        <v>4971.45</v>
      </c>
      <c r="T465" s="301"/>
      <c r="U465" s="313">
        <f t="shared" si="164"/>
        <v>0</v>
      </c>
      <c r="V465" s="313"/>
      <c r="W465" s="301"/>
      <c r="X465" s="301"/>
      <c r="Y465" s="314">
        <f t="shared" si="162"/>
        <v>4971.45</v>
      </c>
      <c r="Z465" s="314"/>
      <c r="AA465" s="301"/>
      <c r="AB465" s="301"/>
      <c r="AC465" s="325">
        <f t="shared" si="165"/>
        <v>0</v>
      </c>
      <c r="AD465" s="302">
        <v>40</v>
      </c>
      <c r="AE465" s="302"/>
      <c r="AF465" s="302"/>
      <c r="AG465" s="302">
        <v>-120</v>
      </c>
      <c r="AH465" s="302"/>
      <c r="AI465" s="302"/>
      <c r="AJ465" s="302">
        <v>39</v>
      </c>
      <c r="AK465" s="302"/>
      <c r="AL465" s="302"/>
      <c r="AM465" s="302">
        <v>0</v>
      </c>
      <c r="AN465" s="302"/>
      <c r="AO465" s="302"/>
      <c r="AP465" s="302"/>
      <c r="AQ465" s="302"/>
      <c r="AR465" s="302"/>
      <c r="AS465" s="299"/>
      <c r="AT465" s="299">
        <f t="shared" si="166"/>
        <v>0</v>
      </c>
      <c r="AU465" s="303">
        <f t="shared" si="167"/>
        <v>-41</v>
      </c>
      <c r="AV465" s="329">
        <f t="shared" si="168"/>
        <v>4930.45</v>
      </c>
      <c r="AW465" s="297"/>
      <c r="AX465" s="297">
        <v>517.5</v>
      </c>
      <c r="AY465" s="301"/>
      <c r="AZ465" s="301"/>
      <c r="BA465" s="301"/>
      <c r="BB465" s="330"/>
      <c r="BC465" s="297"/>
      <c r="BD465" s="301"/>
      <c r="BE465" s="300">
        <f t="shared" si="161"/>
        <v>4412.95</v>
      </c>
      <c r="BF465" s="297">
        <f>VLOOKUP(E465,[6]工资发放表!$D$1:$X$65536,21,0)</f>
        <v>0</v>
      </c>
      <c r="BG465" s="337">
        <f t="shared" si="159"/>
        <v>4412.95</v>
      </c>
      <c r="BH465" s="300">
        <f>IFERROR(VLOOKUP('12部门提供工资附表主表'!E465,工时对!A:E,5,0),0)</f>
        <v>30.13</v>
      </c>
      <c r="BI465" s="336">
        <f>VLOOKUP(E465,金蝶!D:AC,26,0)</f>
        <v>0</v>
      </c>
      <c r="BJ465" s="281">
        <f>VLOOKUP(E465,金蝶!D:S,16,0)</f>
        <v>4930.45</v>
      </c>
      <c r="BK465" s="281">
        <f t="shared" si="170"/>
        <v>0</v>
      </c>
      <c r="BL465" s="281">
        <f>VLOOKUP(E465,金蝶!D:Z,23,0)</f>
        <v>4412.95</v>
      </c>
      <c r="BM465" s="281">
        <f t="shared" si="171"/>
        <v>0</v>
      </c>
      <c r="BN465" s="281">
        <f>VLOOKUP(E465,金蝶!D:Z,17,0)</f>
        <v>0</v>
      </c>
      <c r="BO465" s="339">
        <f t="shared" si="172"/>
        <v>0</v>
      </c>
      <c r="BP465" s="281">
        <f>VLOOKUP(E465,金蝶!D:Z,18,0)</f>
        <v>517.5</v>
      </c>
      <c r="BQ465" s="531">
        <f t="shared" si="173"/>
        <v>0</v>
      </c>
      <c r="BR465" s="281">
        <f>VLOOKUP(E465,金蝶!D:Z,19,0)</f>
        <v>0</v>
      </c>
      <c r="BS465" s="340">
        <f t="shared" si="174"/>
        <v>0</v>
      </c>
      <c r="BT465" s="281">
        <f>VLOOKUP(E465,金蝶!D:Z,20,0)</f>
        <v>0</v>
      </c>
      <c r="BU465" s="281">
        <f t="shared" si="175"/>
        <v>0</v>
      </c>
      <c r="BV465" s="281">
        <f>VLOOKUP(E465,金蝶!D:Z,21,0)</f>
        <v>0</v>
      </c>
      <c r="BW465" s="339">
        <f t="shared" si="176"/>
        <v>0</v>
      </c>
      <c r="BX465" s="768">
        <f>IFERROR(VLOOKUP(G465,无加班费!A:B,2,0),0)</f>
        <v>0</v>
      </c>
    </row>
    <row r="466" spans="1:76" hidden="1">
      <c r="A466" s="516" t="s">
        <v>928</v>
      </c>
      <c r="B466" s="285">
        <f t="shared" si="163"/>
        <v>0</v>
      </c>
      <c r="C466" s="286" t="str">
        <f>VLOOKUP(E466,员工信息4!C:D,2,0)</f>
        <v>高庆芹</v>
      </c>
      <c r="D466" s="102" t="str">
        <f t="shared" si="158"/>
        <v>一致</v>
      </c>
      <c r="E466" s="288" t="str">
        <f>INDEX(员工信息4!C:C,MATCH('12部门提供工资附表主表'!I466,员工信息4!F:F,0))</f>
        <v>8446</v>
      </c>
      <c r="F466" s="289" t="str">
        <f>IFERROR(VLOOKUP('12部门提供工资附表主表'!E466,员工信息4!C:G,5,0),"")</f>
        <v>电缆车间</v>
      </c>
      <c r="G466" s="152" t="s">
        <v>423</v>
      </c>
      <c r="H466" s="288" t="s">
        <v>424</v>
      </c>
      <c r="I466" s="500" t="str">
        <f t="shared" si="169"/>
        <v>高庆芹447</v>
      </c>
      <c r="J466" s="289" t="s">
        <v>197</v>
      </c>
      <c r="K466" s="301"/>
      <c r="L466" s="301"/>
      <c r="M466" s="302">
        <v>44.5</v>
      </c>
      <c r="N466" s="302"/>
      <c r="O466" s="302"/>
      <c r="P466" s="302">
        <v>165</v>
      </c>
      <c r="Q466" s="303">
        <f t="shared" si="160"/>
        <v>7342.5</v>
      </c>
      <c r="R466" s="302"/>
      <c r="S466" s="316">
        <f t="shared" si="157"/>
        <v>7342.5</v>
      </c>
      <c r="T466" s="301"/>
      <c r="U466" s="313">
        <f t="shared" si="164"/>
        <v>0</v>
      </c>
      <c r="V466" s="313"/>
      <c r="W466" s="301"/>
      <c r="X466" s="301"/>
      <c r="Y466" s="314">
        <f t="shared" si="162"/>
        <v>7342.5</v>
      </c>
      <c r="Z466" s="314"/>
      <c r="AA466" s="301"/>
      <c r="AB466" s="301"/>
      <c r="AC466" s="325">
        <f t="shared" si="165"/>
        <v>0</v>
      </c>
      <c r="AD466" s="302">
        <v>20</v>
      </c>
      <c r="AE466" s="302"/>
      <c r="AF466" s="302"/>
      <c r="AG466" s="302"/>
      <c r="AH466" s="302"/>
      <c r="AI466" s="302"/>
      <c r="AJ466" s="302">
        <v>96</v>
      </c>
      <c r="AK466" s="302"/>
      <c r="AL466" s="302"/>
      <c r="AM466" s="302">
        <v>200</v>
      </c>
      <c r="AN466" s="302"/>
      <c r="AO466" s="302"/>
      <c r="AP466" s="302"/>
      <c r="AQ466" s="302"/>
      <c r="AR466" s="302"/>
      <c r="AS466" s="299"/>
      <c r="AT466" s="299">
        <f t="shared" si="166"/>
        <v>0</v>
      </c>
      <c r="AU466" s="303">
        <f t="shared" si="167"/>
        <v>316</v>
      </c>
      <c r="AV466" s="329">
        <f t="shared" si="168"/>
        <v>7658.5</v>
      </c>
      <c r="AW466" s="297"/>
      <c r="AX466" s="297">
        <v>517.5</v>
      </c>
      <c r="AY466" s="301"/>
      <c r="AZ466" s="301"/>
      <c r="BA466" s="301"/>
      <c r="BB466" s="330"/>
      <c r="BC466" s="297"/>
      <c r="BD466" s="301"/>
      <c r="BE466" s="300">
        <f t="shared" si="161"/>
        <v>7141</v>
      </c>
      <c r="BF466" s="297">
        <f>VLOOKUP(E466,[6]工资发放表!$D$1:$X$65536,21,0)</f>
        <v>0</v>
      </c>
      <c r="BG466" s="337">
        <f t="shared" si="159"/>
        <v>7141</v>
      </c>
      <c r="BH466" s="300">
        <f>IFERROR(VLOOKUP('12部门提供工资附表主表'!E466,工时对!A:E,5,0),0)</f>
        <v>44.5</v>
      </c>
      <c r="BI466" s="336">
        <f>VLOOKUP(E466,金蝶!D:AC,26,0)</f>
        <v>0</v>
      </c>
      <c r="BJ466" s="281">
        <f>VLOOKUP(E466,金蝶!D:S,16,0)</f>
        <v>7658.5</v>
      </c>
      <c r="BK466" s="281">
        <f t="shared" si="170"/>
        <v>0</v>
      </c>
      <c r="BL466" s="281">
        <f>VLOOKUP(E466,金蝶!D:Z,23,0)</f>
        <v>7141</v>
      </c>
      <c r="BM466" s="281">
        <f t="shared" si="171"/>
        <v>0</v>
      </c>
      <c r="BN466" s="281">
        <f>VLOOKUP(E466,金蝶!D:Z,17,0)</f>
        <v>0</v>
      </c>
      <c r="BO466" s="339">
        <f t="shared" si="172"/>
        <v>0</v>
      </c>
      <c r="BP466" s="281">
        <f>VLOOKUP(E466,金蝶!D:Z,18,0)</f>
        <v>517.5</v>
      </c>
      <c r="BQ466" s="531">
        <f t="shared" si="173"/>
        <v>0</v>
      </c>
      <c r="BR466" s="281">
        <f>VLOOKUP(E466,金蝶!D:Z,19,0)</f>
        <v>0</v>
      </c>
      <c r="BS466" s="340">
        <f t="shared" si="174"/>
        <v>0</v>
      </c>
      <c r="BT466" s="281">
        <f>VLOOKUP(E466,金蝶!D:Z,20,0)</f>
        <v>0</v>
      </c>
      <c r="BU466" s="281">
        <f t="shared" si="175"/>
        <v>0</v>
      </c>
      <c r="BV466" s="281">
        <f>VLOOKUP(E466,金蝶!D:Z,21,0)</f>
        <v>0</v>
      </c>
      <c r="BW466" s="339">
        <f t="shared" si="176"/>
        <v>0</v>
      </c>
      <c r="BX466" s="768">
        <f>IFERROR(VLOOKUP(G466,无加班费!A:B,2,0),0)</f>
        <v>0</v>
      </c>
    </row>
    <row r="467" spans="1:76" hidden="1">
      <c r="A467" s="516" t="s">
        <v>3207</v>
      </c>
      <c r="B467" s="285">
        <f t="shared" si="163"/>
        <v>0</v>
      </c>
      <c r="C467" s="286" t="str">
        <f>VLOOKUP(E467,员工信息4!C:D,2,0)</f>
        <v>葛建海</v>
      </c>
      <c r="D467" s="102" t="str">
        <f t="shared" si="158"/>
        <v>一致</v>
      </c>
      <c r="E467" s="288" t="str">
        <f>INDEX(员工信息4!C:C,MATCH('12部门提供工资附表主表'!I467,员工信息4!F:F,0))</f>
        <v>8837</v>
      </c>
      <c r="F467" s="289" t="str">
        <f>IFERROR(VLOOKUP('12部门提供工资附表主表'!E467,员工信息4!C:G,5,0),"")</f>
        <v>电缆车间</v>
      </c>
      <c r="G467" s="152" t="s">
        <v>2756</v>
      </c>
      <c r="H467" s="288" t="s">
        <v>2757</v>
      </c>
      <c r="I467" s="500" t="str">
        <f t="shared" si="169"/>
        <v>葛建海453</v>
      </c>
      <c r="J467" s="289" t="s">
        <v>197</v>
      </c>
      <c r="K467" s="301"/>
      <c r="L467" s="301"/>
      <c r="M467" s="302">
        <v>43.5</v>
      </c>
      <c r="N467" s="302"/>
      <c r="O467" s="302"/>
      <c r="P467" s="302">
        <v>165</v>
      </c>
      <c r="Q467" s="303">
        <f t="shared" si="160"/>
        <v>7177.5</v>
      </c>
      <c r="R467" s="302"/>
      <c r="S467" s="316">
        <f t="shared" si="157"/>
        <v>7177.5</v>
      </c>
      <c r="T467" s="301"/>
      <c r="U467" s="313">
        <f t="shared" si="164"/>
        <v>0</v>
      </c>
      <c r="V467" s="313"/>
      <c r="W467" s="301"/>
      <c r="X467" s="301"/>
      <c r="Y467" s="314">
        <f t="shared" si="162"/>
        <v>7177.5</v>
      </c>
      <c r="Z467" s="314"/>
      <c r="AA467" s="301"/>
      <c r="AB467" s="301"/>
      <c r="AC467" s="325">
        <f t="shared" si="165"/>
        <v>0</v>
      </c>
      <c r="AD467" s="302">
        <v>0</v>
      </c>
      <c r="AE467" s="302"/>
      <c r="AF467" s="302"/>
      <c r="AG467" s="302"/>
      <c r="AH467" s="302"/>
      <c r="AI467" s="302"/>
      <c r="AJ467" s="302">
        <v>160</v>
      </c>
      <c r="AK467" s="302">
        <v>100</v>
      </c>
      <c r="AL467" s="302"/>
      <c r="AM467" s="302">
        <v>200</v>
      </c>
      <c r="AN467" s="302"/>
      <c r="AO467" s="302"/>
      <c r="AP467" s="302"/>
      <c r="AQ467" s="302"/>
      <c r="AR467" s="302"/>
      <c r="AS467" s="299"/>
      <c r="AT467" s="299">
        <f t="shared" si="166"/>
        <v>0</v>
      </c>
      <c r="AU467" s="303">
        <f t="shared" si="167"/>
        <v>460</v>
      </c>
      <c r="AV467" s="329">
        <f t="shared" si="168"/>
        <v>7637.5</v>
      </c>
      <c r="AW467" s="297"/>
      <c r="AX467" s="297">
        <v>517.5</v>
      </c>
      <c r="AY467" s="301"/>
      <c r="AZ467" s="301"/>
      <c r="BA467" s="301"/>
      <c r="BB467" s="330"/>
      <c r="BC467" s="297"/>
      <c r="BD467" s="301"/>
      <c r="BE467" s="300">
        <f t="shared" si="161"/>
        <v>7120</v>
      </c>
      <c r="BF467" s="297">
        <f>VLOOKUP(E467,[6]工资发放表!$D$1:$X$65536,21,0)</f>
        <v>0</v>
      </c>
      <c r="BG467" s="337">
        <f t="shared" si="159"/>
        <v>7120</v>
      </c>
      <c r="BH467" s="300">
        <f>IFERROR(VLOOKUP('12部门提供工资附表主表'!E467,工时对!A:E,5,0),0)</f>
        <v>43.5</v>
      </c>
      <c r="BI467" s="336">
        <f>VLOOKUP(E467,金蝶!D:AC,26,0)</f>
        <v>0</v>
      </c>
      <c r="BJ467" s="281">
        <f>VLOOKUP(E467,金蝶!D:S,16,0)</f>
        <v>7637.5</v>
      </c>
      <c r="BK467" s="281">
        <f t="shared" si="170"/>
        <v>0</v>
      </c>
      <c r="BL467" s="281">
        <f>VLOOKUP(E467,金蝶!D:Z,23,0)</f>
        <v>7120</v>
      </c>
      <c r="BM467" s="281">
        <f t="shared" si="171"/>
        <v>0</v>
      </c>
      <c r="BN467" s="281">
        <f>VLOOKUP(E467,金蝶!D:Z,17,0)</f>
        <v>0</v>
      </c>
      <c r="BO467" s="339">
        <f t="shared" si="172"/>
        <v>0</v>
      </c>
      <c r="BP467" s="281">
        <f>VLOOKUP(E467,金蝶!D:Z,18,0)</f>
        <v>517.5</v>
      </c>
      <c r="BQ467" s="531">
        <f t="shared" si="173"/>
        <v>0</v>
      </c>
      <c r="BR467" s="281">
        <f>VLOOKUP(E467,金蝶!D:Z,19,0)</f>
        <v>0</v>
      </c>
      <c r="BS467" s="340">
        <f t="shared" si="174"/>
        <v>0</v>
      </c>
      <c r="BT467" s="281">
        <f>VLOOKUP(E467,金蝶!D:Z,20,0)</f>
        <v>0</v>
      </c>
      <c r="BU467" s="281">
        <f t="shared" si="175"/>
        <v>0</v>
      </c>
      <c r="BV467" s="281">
        <f>VLOOKUP(E467,金蝶!D:Z,21,0)</f>
        <v>0</v>
      </c>
      <c r="BW467" s="339">
        <f t="shared" si="176"/>
        <v>0</v>
      </c>
      <c r="BX467" s="768">
        <f>IFERROR(VLOOKUP(G467,无加班费!A:B,2,0),0)</f>
        <v>0</v>
      </c>
    </row>
    <row r="468" spans="1:76" hidden="1">
      <c r="A468" s="516" t="s">
        <v>3426</v>
      </c>
      <c r="B468" s="285">
        <f t="shared" si="163"/>
        <v>0</v>
      </c>
      <c r="C468" s="286" t="str">
        <f>VLOOKUP(E468,员工信息4!C:D,2,0)</f>
        <v>蔡应军</v>
      </c>
      <c r="D468" s="102" t="str">
        <f t="shared" si="158"/>
        <v>一致</v>
      </c>
      <c r="E468" s="288" t="str">
        <f>INDEX(员工信息4!C:C,MATCH('12部门提供工资附表主表'!I468,员工信息4!F:F,0))</f>
        <v>8246</v>
      </c>
      <c r="F468" s="289" t="str">
        <f>IFERROR(VLOOKUP('12部门提供工资附表主表'!E468,员工信息4!C:G,5,0),"")</f>
        <v>电缆车间</v>
      </c>
      <c r="G468" s="152" t="s">
        <v>403</v>
      </c>
      <c r="H468" s="288" t="s">
        <v>404</v>
      </c>
      <c r="I468" s="500" t="str">
        <f t="shared" si="169"/>
        <v>蔡应军483</v>
      </c>
      <c r="J468" s="289" t="s">
        <v>197</v>
      </c>
      <c r="K468" s="301"/>
      <c r="L468" s="301"/>
      <c r="M468" s="302">
        <v>41.25</v>
      </c>
      <c r="N468" s="302"/>
      <c r="O468" s="302"/>
      <c r="P468" s="302">
        <v>165</v>
      </c>
      <c r="Q468" s="303">
        <f t="shared" si="160"/>
        <v>6806.25</v>
      </c>
      <c r="R468" s="302"/>
      <c r="S468" s="316">
        <f t="shared" si="157"/>
        <v>6806.25</v>
      </c>
      <c r="T468" s="305"/>
      <c r="U468" s="313">
        <f t="shared" si="164"/>
        <v>0</v>
      </c>
      <c r="V468" s="313"/>
      <c r="W468" s="301"/>
      <c r="X468" s="301"/>
      <c r="Y468" s="314">
        <f t="shared" si="162"/>
        <v>6806.25</v>
      </c>
      <c r="Z468" s="314"/>
      <c r="AA468" s="301"/>
      <c r="AB468" s="301"/>
      <c r="AC468" s="325">
        <f t="shared" si="165"/>
        <v>0</v>
      </c>
      <c r="AD468" s="302">
        <v>40</v>
      </c>
      <c r="AE468" s="302"/>
      <c r="AF468" s="302"/>
      <c r="AG468" s="302">
        <v>-30</v>
      </c>
      <c r="AH468" s="302"/>
      <c r="AI468" s="302"/>
      <c r="AJ468" s="302">
        <v>112</v>
      </c>
      <c r="AK468" s="302"/>
      <c r="AL468" s="302"/>
      <c r="AM468" s="302">
        <v>200</v>
      </c>
      <c r="AN468" s="302"/>
      <c r="AO468" s="302"/>
      <c r="AP468" s="302"/>
      <c r="AQ468" s="302"/>
      <c r="AR468" s="302"/>
      <c r="AS468" s="299"/>
      <c r="AT468" s="299">
        <f t="shared" si="166"/>
        <v>0</v>
      </c>
      <c r="AU468" s="303">
        <f t="shared" si="167"/>
        <v>322</v>
      </c>
      <c r="AV468" s="329">
        <f t="shared" si="168"/>
        <v>7128.25</v>
      </c>
      <c r="AW468" s="297"/>
      <c r="AX468" s="297">
        <v>517.5</v>
      </c>
      <c r="AY468" s="301"/>
      <c r="AZ468" s="301"/>
      <c r="BA468" s="301"/>
      <c r="BB468" s="330"/>
      <c r="BC468" s="297"/>
      <c r="BD468" s="301"/>
      <c r="BE468" s="300">
        <f t="shared" si="161"/>
        <v>6610.75</v>
      </c>
      <c r="BF468" s="297">
        <f>VLOOKUP(E468,[6]工资发放表!$D$1:$X$65536,21,0)</f>
        <v>48.32</v>
      </c>
      <c r="BG468" s="337">
        <f t="shared" si="159"/>
        <v>6562.43</v>
      </c>
      <c r="BH468" s="300">
        <f>IFERROR(VLOOKUP('12部门提供工资附表主表'!E468,工时对!A:E,5,0),0)</f>
        <v>41.25</v>
      </c>
      <c r="BI468" s="336">
        <f>VLOOKUP(E468,金蝶!D:AC,26,0)</f>
        <v>0</v>
      </c>
      <c r="BJ468" s="281">
        <f>VLOOKUP(E468,金蝶!D:S,16,0)</f>
        <v>7128.25</v>
      </c>
      <c r="BK468" s="281">
        <f t="shared" si="170"/>
        <v>0</v>
      </c>
      <c r="BL468" s="281">
        <f>VLOOKUP(E468,金蝶!D:Z,23,0)</f>
        <v>6562.43</v>
      </c>
      <c r="BM468" s="281">
        <f t="shared" si="171"/>
        <v>0</v>
      </c>
      <c r="BN468" s="281">
        <f>VLOOKUP(E468,金蝶!D:Z,17,0)</f>
        <v>0</v>
      </c>
      <c r="BO468" s="339">
        <f t="shared" si="172"/>
        <v>0</v>
      </c>
      <c r="BP468" s="281">
        <f>VLOOKUP(E468,金蝶!D:Z,18,0)</f>
        <v>517.5</v>
      </c>
      <c r="BQ468" s="531">
        <f t="shared" si="173"/>
        <v>0</v>
      </c>
      <c r="BR468" s="281">
        <f>VLOOKUP(E468,金蝶!D:Z,19,0)</f>
        <v>0</v>
      </c>
      <c r="BS468" s="340">
        <f t="shared" si="174"/>
        <v>0</v>
      </c>
      <c r="BT468" s="281">
        <f>VLOOKUP(E468,金蝶!D:Z,20,0)</f>
        <v>0</v>
      </c>
      <c r="BU468" s="281">
        <f t="shared" si="175"/>
        <v>0</v>
      </c>
      <c r="BV468" s="281">
        <f>VLOOKUP(E468,金蝶!D:Z,21,0)</f>
        <v>48.32</v>
      </c>
      <c r="BW468" s="339">
        <f t="shared" si="176"/>
        <v>0</v>
      </c>
      <c r="BX468" s="768">
        <f>IFERROR(VLOOKUP(G468,无加班费!A:B,2,0),0)</f>
        <v>0</v>
      </c>
    </row>
    <row r="469" spans="1:76" hidden="1">
      <c r="A469" s="516" t="s">
        <v>1093</v>
      </c>
      <c r="B469" s="285">
        <f t="shared" si="163"/>
        <v>0</v>
      </c>
      <c r="C469" s="286" t="str">
        <f>VLOOKUP(E469,员工信息4!C:D,2,0)</f>
        <v>杨娜娜</v>
      </c>
      <c r="D469" s="102" t="str">
        <f t="shared" si="158"/>
        <v>一致</v>
      </c>
      <c r="E469" s="288" t="str">
        <f>INDEX(员工信息4!C:C,MATCH('12部门提供工资附表主表'!I469,员工信息4!F:F,0))</f>
        <v>8981</v>
      </c>
      <c r="F469" s="289" t="str">
        <f>IFERROR(VLOOKUP('12部门提供工资附表主表'!E469,员工信息4!C:G,5,0),"")</f>
        <v>电缆车间</v>
      </c>
      <c r="G469" s="152" t="s">
        <v>3191</v>
      </c>
      <c r="H469" s="288" t="s">
        <v>3192</v>
      </c>
      <c r="I469" s="500" t="str">
        <f t="shared" si="169"/>
        <v>杨娜娜536</v>
      </c>
      <c r="J469" s="289" t="s">
        <v>197</v>
      </c>
      <c r="K469" s="301"/>
      <c r="L469" s="301"/>
      <c r="M469" s="302">
        <v>37.130000000000003</v>
      </c>
      <c r="N469" s="302"/>
      <c r="O469" s="302"/>
      <c r="P469" s="302">
        <v>160</v>
      </c>
      <c r="Q469" s="303">
        <f t="shared" si="160"/>
        <v>5940.8</v>
      </c>
      <c r="R469" s="302"/>
      <c r="S469" s="316">
        <f t="shared" si="157"/>
        <v>5940.8</v>
      </c>
      <c r="T469" s="305"/>
      <c r="U469" s="313">
        <f t="shared" si="164"/>
        <v>0</v>
      </c>
      <c r="V469" s="313"/>
      <c r="W469" s="301"/>
      <c r="X469" s="301"/>
      <c r="Y469" s="314">
        <f t="shared" si="162"/>
        <v>5940.8</v>
      </c>
      <c r="Z469" s="314"/>
      <c r="AA469" s="301"/>
      <c r="AB469" s="301"/>
      <c r="AC469" s="325">
        <f t="shared" si="165"/>
        <v>0</v>
      </c>
      <c r="AD469" s="302"/>
      <c r="AE469" s="302"/>
      <c r="AF469" s="302"/>
      <c r="AG469" s="302">
        <v>-15</v>
      </c>
      <c r="AH469" s="302"/>
      <c r="AI469" s="302"/>
      <c r="AJ469" s="302">
        <v>80</v>
      </c>
      <c r="AK469" s="302"/>
      <c r="AL469" s="302"/>
      <c r="AM469" s="302">
        <v>200</v>
      </c>
      <c r="AN469" s="302"/>
      <c r="AO469" s="302"/>
      <c r="AP469" s="302"/>
      <c r="AQ469" s="302"/>
      <c r="AR469" s="302"/>
      <c r="AS469" s="299"/>
      <c r="AT469" s="299">
        <f t="shared" si="166"/>
        <v>0</v>
      </c>
      <c r="AU469" s="303">
        <f t="shared" si="167"/>
        <v>265</v>
      </c>
      <c r="AV469" s="329">
        <f t="shared" si="168"/>
        <v>6205.8</v>
      </c>
      <c r="AW469" s="297"/>
      <c r="AX469" s="297">
        <v>517.5</v>
      </c>
      <c r="AY469" s="301"/>
      <c r="AZ469" s="301"/>
      <c r="BA469" s="301"/>
      <c r="BB469" s="330"/>
      <c r="BC469" s="297"/>
      <c r="BD469" s="301"/>
      <c r="BE469" s="300">
        <f t="shared" si="161"/>
        <v>5688.3</v>
      </c>
      <c r="BF469" s="297">
        <f>VLOOKUP(E469,[6]工资发放表!$D$1:$X$65536,21,0)</f>
        <v>0</v>
      </c>
      <c r="BG469" s="337">
        <f t="shared" si="159"/>
        <v>5688.3</v>
      </c>
      <c r="BH469" s="300">
        <f>IFERROR(VLOOKUP('12部门提供工资附表主表'!E469,工时对!A:E,5,0),0)</f>
        <v>37.130000000000003</v>
      </c>
      <c r="BI469" s="336">
        <f>VLOOKUP(E469,金蝶!D:AC,26,0)</f>
        <v>0</v>
      </c>
      <c r="BJ469" s="281">
        <f>VLOOKUP(E469,金蝶!D:S,16,0)</f>
        <v>6205.8</v>
      </c>
      <c r="BK469" s="281">
        <f t="shared" si="170"/>
        <v>0</v>
      </c>
      <c r="BL469" s="281">
        <f>VLOOKUP(E469,金蝶!D:Z,23,0)</f>
        <v>5688.3</v>
      </c>
      <c r="BM469" s="281">
        <f t="shared" si="171"/>
        <v>0</v>
      </c>
      <c r="BN469" s="281">
        <f>VLOOKUP(E469,金蝶!D:Z,17,0)</f>
        <v>0</v>
      </c>
      <c r="BO469" s="339">
        <f t="shared" si="172"/>
        <v>0</v>
      </c>
      <c r="BP469" s="281">
        <f>VLOOKUP(E469,金蝶!D:Z,18,0)</f>
        <v>517.5</v>
      </c>
      <c r="BQ469" s="531">
        <f t="shared" si="173"/>
        <v>0</v>
      </c>
      <c r="BR469" s="281">
        <f>VLOOKUP(E469,金蝶!D:Z,19,0)</f>
        <v>0</v>
      </c>
      <c r="BS469" s="340">
        <f t="shared" si="174"/>
        <v>0</v>
      </c>
      <c r="BT469" s="281">
        <f>VLOOKUP(E469,金蝶!D:Z,20,0)</f>
        <v>0</v>
      </c>
      <c r="BU469" s="281">
        <f t="shared" si="175"/>
        <v>0</v>
      </c>
      <c r="BV469" s="281">
        <f>VLOOKUP(E469,金蝶!D:Z,21,0)</f>
        <v>0</v>
      </c>
      <c r="BW469" s="339">
        <f t="shared" si="176"/>
        <v>0</v>
      </c>
      <c r="BX469" s="768">
        <f>IFERROR(VLOOKUP(G469,无加班费!A:B,2,0),0)</f>
        <v>0</v>
      </c>
    </row>
    <row r="470" spans="1:76" hidden="1">
      <c r="A470" s="516" t="s">
        <v>2902</v>
      </c>
      <c r="B470" s="285">
        <f t="shared" si="163"/>
        <v>0</v>
      </c>
      <c r="C470" s="286" t="str">
        <f>VLOOKUP(E470,员工信息4!C:D,2,0)</f>
        <v>韦彩侠</v>
      </c>
      <c r="D470" s="102" t="str">
        <f t="shared" si="158"/>
        <v>一致</v>
      </c>
      <c r="E470" s="288" t="str">
        <f>INDEX(员工信息4!C:C,MATCH('12部门提供工资附表主表'!I470,员工信息4!F:F,0))</f>
        <v>8432</v>
      </c>
      <c r="F470" s="289" t="str">
        <f>IFERROR(VLOOKUP('12部门提供工资附表主表'!E470,员工信息4!C:G,5,0),"")</f>
        <v>电缆车间</v>
      </c>
      <c r="G470" s="152" t="s">
        <v>418</v>
      </c>
      <c r="H470" s="288" t="s">
        <v>419</v>
      </c>
      <c r="I470" s="500" t="str">
        <f t="shared" si="169"/>
        <v>韦彩侠552</v>
      </c>
      <c r="J470" s="289" t="s">
        <v>197</v>
      </c>
      <c r="K470" s="301"/>
      <c r="L470" s="301"/>
      <c r="M470" s="302">
        <v>42</v>
      </c>
      <c r="N470" s="302"/>
      <c r="O470" s="302"/>
      <c r="P470" s="302">
        <v>165</v>
      </c>
      <c r="Q470" s="303">
        <f t="shared" si="160"/>
        <v>6930</v>
      </c>
      <c r="R470" s="302"/>
      <c r="S470" s="316">
        <f t="shared" ref="S470:S534" si="177">Q470+R470</f>
        <v>6930</v>
      </c>
      <c r="T470" s="301"/>
      <c r="U470" s="313">
        <f t="shared" si="164"/>
        <v>0</v>
      </c>
      <c r="V470" s="313"/>
      <c r="W470" s="301"/>
      <c r="X470" s="301"/>
      <c r="Y470" s="314">
        <f t="shared" si="162"/>
        <v>6930</v>
      </c>
      <c r="Z470" s="314"/>
      <c r="AA470" s="301"/>
      <c r="AB470" s="301"/>
      <c r="AC470" s="325">
        <f t="shared" si="165"/>
        <v>0</v>
      </c>
      <c r="AD470" s="302">
        <v>20</v>
      </c>
      <c r="AE470" s="302"/>
      <c r="AF470" s="302"/>
      <c r="AG470" s="302">
        <v>-50</v>
      </c>
      <c r="AH470" s="302"/>
      <c r="AI470" s="302"/>
      <c r="AJ470" s="302">
        <v>112</v>
      </c>
      <c r="AK470" s="302"/>
      <c r="AL470" s="302"/>
      <c r="AM470" s="302">
        <v>200</v>
      </c>
      <c r="AN470" s="302"/>
      <c r="AO470" s="302"/>
      <c r="AP470" s="302"/>
      <c r="AQ470" s="302"/>
      <c r="AR470" s="302"/>
      <c r="AS470" s="299"/>
      <c r="AT470" s="299">
        <f t="shared" si="166"/>
        <v>0</v>
      </c>
      <c r="AU470" s="303">
        <f t="shared" si="167"/>
        <v>282</v>
      </c>
      <c r="AV470" s="329">
        <f t="shared" si="168"/>
        <v>7212</v>
      </c>
      <c r="AW470" s="297"/>
      <c r="AX470" s="297">
        <v>517.5</v>
      </c>
      <c r="AY470" s="301"/>
      <c r="AZ470" s="301"/>
      <c r="BA470" s="301"/>
      <c r="BB470" s="330"/>
      <c r="BC470" s="297"/>
      <c r="BD470" s="301"/>
      <c r="BE470" s="300">
        <f t="shared" si="161"/>
        <v>6694.5</v>
      </c>
      <c r="BF470" s="297">
        <f>VLOOKUP(E470,[6]工资发放表!$D$1:$X$65536,21,0)</f>
        <v>0</v>
      </c>
      <c r="BG470" s="337">
        <f t="shared" si="159"/>
        <v>6694.5</v>
      </c>
      <c r="BH470" s="300">
        <f>IFERROR(VLOOKUP('12部门提供工资附表主表'!E470,工时对!A:E,5,0),0)</f>
        <v>42</v>
      </c>
      <c r="BI470" s="336">
        <f>VLOOKUP(E470,金蝶!D:AC,26,0)</f>
        <v>0</v>
      </c>
      <c r="BJ470" s="281">
        <f>VLOOKUP(E470,金蝶!D:S,16,0)</f>
        <v>7212</v>
      </c>
      <c r="BK470" s="281">
        <f t="shared" si="170"/>
        <v>0</v>
      </c>
      <c r="BL470" s="281">
        <f>VLOOKUP(E470,金蝶!D:Z,23,0)</f>
        <v>6694.5</v>
      </c>
      <c r="BM470" s="281">
        <f t="shared" si="171"/>
        <v>0</v>
      </c>
      <c r="BN470" s="281">
        <f>VLOOKUP(E470,金蝶!D:Z,17,0)</f>
        <v>0</v>
      </c>
      <c r="BO470" s="339">
        <f t="shared" si="172"/>
        <v>0</v>
      </c>
      <c r="BP470" s="281">
        <f>VLOOKUP(E470,金蝶!D:Z,18,0)</f>
        <v>517.5</v>
      </c>
      <c r="BQ470" s="531">
        <f t="shared" si="173"/>
        <v>0</v>
      </c>
      <c r="BR470" s="281">
        <f>VLOOKUP(E470,金蝶!D:Z,19,0)</f>
        <v>0</v>
      </c>
      <c r="BS470" s="340">
        <f t="shared" si="174"/>
        <v>0</v>
      </c>
      <c r="BT470" s="281">
        <f>VLOOKUP(E470,金蝶!D:Z,20,0)</f>
        <v>0</v>
      </c>
      <c r="BU470" s="281">
        <f t="shared" si="175"/>
        <v>0</v>
      </c>
      <c r="BV470" s="281">
        <f>VLOOKUP(E470,金蝶!D:Z,21,0)</f>
        <v>0</v>
      </c>
      <c r="BW470" s="339">
        <f t="shared" si="176"/>
        <v>0</v>
      </c>
      <c r="BX470" s="768">
        <f>IFERROR(VLOOKUP(G470,无加班费!A:B,2,0),0)</f>
        <v>0</v>
      </c>
    </row>
    <row r="471" spans="1:76" hidden="1">
      <c r="A471" s="516" t="s">
        <v>332</v>
      </c>
      <c r="B471" s="285">
        <f t="shared" si="163"/>
        <v>0</v>
      </c>
      <c r="C471" s="286" t="str">
        <f>VLOOKUP(E471,员工信息4!C:D,2,0)</f>
        <v>陈刚</v>
      </c>
      <c r="D471" s="102" t="str">
        <f t="shared" si="158"/>
        <v>一致</v>
      </c>
      <c r="E471" s="288" t="str">
        <f>INDEX(员工信息4!C:C,MATCH('12部门提供工资附表主表'!I471,员工信息4!F:F,0))</f>
        <v>1370</v>
      </c>
      <c r="F471" s="289" t="str">
        <f>IFERROR(VLOOKUP('12部门提供工资附表主表'!E471,员工信息4!C:G,5,0),"")</f>
        <v>电缆车间</v>
      </c>
      <c r="G471" s="152" t="s">
        <v>388</v>
      </c>
      <c r="H471" s="288" t="s">
        <v>389</v>
      </c>
      <c r="I471" s="500" t="str">
        <f t="shared" si="169"/>
        <v>陈刚599</v>
      </c>
      <c r="J471" s="289" t="s">
        <v>197</v>
      </c>
      <c r="K471" s="301"/>
      <c r="L471" s="301"/>
      <c r="M471" s="302">
        <v>34.130000000000003</v>
      </c>
      <c r="N471" s="302"/>
      <c r="O471" s="302"/>
      <c r="P471" s="302">
        <v>219.38</v>
      </c>
      <c r="Q471" s="303">
        <f t="shared" si="160"/>
        <v>7487.4394000000002</v>
      </c>
      <c r="R471" s="302"/>
      <c r="S471" s="316">
        <f t="shared" si="177"/>
        <v>7487.4394000000002</v>
      </c>
      <c r="T471" s="301"/>
      <c r="U471" s="313">
        <f t="shared" si="164"/>
        <v>0</v>
      </c>
      <c r="V471" s="313"/>
      <c r="W471" s="301"/>
      <c r="X471" s="301"/>
      <c r="Y471" s="314">
        <f t="shared" si="162"/>
        <v>7487.4394000000002</v>
      </c>
      <c r="Z471" s="314"/>
      <c r="AA471" s="301"/>
      <c r="AB471" s="301"/>
      <c r="AC471" s="325">
        <f t="shared" si="165"/>
        <v>0</v>
      </c>
      <c r="AD471" s="302">
        <v>40</v>
      </c>
      <c r="AE471" s="302"/>
      <c r="AF471" s="302"/>
      <c r="AG471" s="302">
        <v>-20</v>
      </c>
      <c r="AH471" s="302"/>
      <c r="AI471" s="302"/>
      <c r="AJ471" s="302">
        <v>73</v>
      </c>
      <c r="AK471" s="302"/>
      <c r="AL471" s="302"/>
      <c r="AM471" s="302">
        <v>200</v>
      </c>
      <c r="AN471" s="302"/>
      <c r="AO471" s="302"/>
      <c r="AP471" s="302"/>
      <c r="AQ471" s="302"/>
      <c r="AR471" s="302"/>
      <c r="AS471" s="299"/>
      <c r="AT471" s="299">
        <f t="shared" si="166"/>
        <v>0</v>
      </c>
      <c r="AU471" s="303">
        <f t="shared" si="167"/>
        <v>293</v>
      </c>
      <c r="AV471" s="329">
        <f t="shared" si="168"/>
        <v>7780.4394000000002</v>
      </c>
      <c r="AW471" s="297"/>
      <c r="AX471" s="297">
        <v>517.5</v>
      </c>
      <c r="AY471" s="301"/>
      <c r="AZ471" s="301"/>
      <c r="BA471" s="301"/>
      <c r="BB471" s="330"/>
      <c r="BC471" s="297"/>
      <c r="BD471" s="301"/>
      <c r="BE471" s="300">
        <f t="shared" si="161"/>
        <v>7262.9394000000002</v>
      </c>
      <c r="BF471" s="297">
        <f>VLOOKUP(E471,[6]工资发放表!$D$1:$X$65536,21,0)</f>
        <v>0</v>
      </c>
      <c r="BG471" s="337">
        <f t="shared" si="159"/>
        <v>7262.9394000000002</v>
      </c>
      <c r="BH471" s="300">
        <f>IFERROR(VLOOKUP('12部门提供工资附表主表'!E471,工时对!A:E,5,0),0)</f>
        <v>34.130000000000003</v>
      </c>
      <c r="BI471" s="336">
        <f>VLOOKUP(E471,金蝶!D:AC,26,0)</f>
        <v>-5.9999999939464033E-4</v>
      </c>
      <c r="BJ471" s="281">
        <f>VLOOKUP(E471,金蝶!D:S,16,0)</f>
        <v>7780.44</v>
      </c>
      <c r="BK471" s="281">
        <f t="shared" si="170"/>
        <v>-5.9999999939464033E-4</v>
      </c>
      <c r="BL471" s="281">
        <f>VLOOKUP(E471,金蝶!D:Z,23,0)</f>
        <v>7262.94</v>
      </c>
      <c r="BM471" s="281">
        <f t="shared" si="171"/>
        <v>-5.9999999939464033E-4</v>
      </c>
      <c r="BN471" s="281">
        <f>VLOOKUP(E471,金蝶!D:Z,17,0)</f>
        <v>0</v>
      </c>
      <c r="BO471" s="339">
        <f t="shared" si="172"/>
        <v>0</v>
      </c>
      <c r="BP471" s="281">
        <f>VLOOKUP(E471,金蝶!D:Z,18,0)</f>
        <v>517.5</v>
      </c>
      <c r="BQ471" s="531">
        <f t="shared" si="173"/>
        <v>0</v>
      </c>
      <c r="BR471" s="281">
        <f>VLOOKUP(E471,金蝶!D:Z,19,0)</f>
        <v>0</v>
      </c>
      <c r="BS471" s="340">
        <f t="shared" si="174"/>
        <v>0</v>
      </c>
      <c r="BT471" s="281">
        <f>VLOOKUP(E471,金蝶!D:Z,20,0)</f>
        <v>0</v>
      </c>
      <c r="BU471" s="281">
        <f t="shared" si="175"/>
        <v>0</v>
      </c>
      <c r="BV471" s="281">
        <f>VLOOKUP(E471,金蝶!D:Z,21,0)</f>
        <v>0</v>
      </c>
      <c r="BW471" s="339">
        <f t="shared" si="176"/>
        <v>0</v>
      </c>
      <c r="BX471" s="768">
        <f>IFERROR(VLOOKUP(G471,无加班费!A:B,2,0),0)</f>
        <v>0</v>
      </c>
    </row>
    <row r="472" spans="1:76" hidden="1">
      <c r="A472" s="516" t="s">
        <v>744</v>
      </c>
      <c r="B472" s="285">
        <f t="shared" si="163"/>
        <v>0</v>
      </c>
      <c r="C472" s="286" t="str">
        <f>VLOOKUP(E472,员工信息4!C:D,2,0)</f>
        <v>王浩</v>
      </c>
      <c r="D472" s="102" t="str">
        <f t="shared" si="158"/>
        <v>一致</v>
      </c>
      <c r="E472" s="288" t="str">
        <f>INDEX(员工信息4!C:C,MATCH('12部门提供工资附表主表'!I472,员工信息4!F:F,0))</f>
        <v>9012</v>
      </c>
      <c r="F472" s="289" t="str">
        <f>IFERROR(VLOOKUP('12部门提供工资附表主表'!E472,员工信息4!C:G,5,0),"")</f>
        <v>电缆车间</v>
      </c>
      <c r="G472" s="152" t="s">
        <v>3346</v>
      </c>
      <c r="H472" s="288" t="s">
        <v>3347</v>
      </c>
      <c r="I472" s="500" t="str">
        <f t="shared" si="169"/>
        <v>王浩562</v>
      </c>
      <c r="J472" s="289" t="s">
        <v>197</v>
      </c>
      <c r="K472" s="301"/>
      <c r="L472" s="301"/>
      <c r="M472" s="302">
        <v>38.94</v>
      </c>
      <c r="N472" s="302"/>
      <c r="O472" s="302"/>
      <c r="P472" s="302">
        <v>140</v>
      </c>
      <c r="Q472" s="303">
        <f t="shared" si="160"/>
        <v>5451.5999999999995</v>
      </c>
      <c r="R472" s="302"/>
      <c r="S472" s="316">
        <f t="shared" si="177"/>
        <v>5451.5999999999995</v>
      </c>
      <c r="T472" s="305"/>
      <c r="U472" s="313">
        <f t="shared" si="164"/>
        <v>0</v>
      </c>
      <c r="V472" s="313"/>
      <c r="W472" s="301"/>
      <c r="X472" s="301"/>
      <c r="Y472" s="314">
        <f t="shared" si="162"/>
        <v>5451.5999999999995</v>
      </c>
      <c r="Z472" s="314"/>
      <c r="AA472" s="301"/>
      <c r="AB472" s="301"/>
      <c r="AC472" s="325">
        <f t="shared" si="165"/>
        <v>0</v>
      </c>
      <c r="AD472" s="302"/>
      <c r="AE472" s="302"/>
      <c r="AF472" s="302"/>
      <c r="AG472" s="302">
        <v>-20</v>
      </c>
      <c r="AH472" s="302"/>
      <c r="AI472" s="302"/>
      <c r="AJ472" s="302">
        <v>60</v>
      </c>
      <c r="AK472" s="302"/>
      <c r="AL472" s="302"/>
      <c r="AM472" s="302">
        <v>200</v>
      </c>
      <c r="AN472" s="302"/>
      <c r="AO472" s="302"/>
      <c r="AP472" s="302"/>
      <c r="AQ472" s="302"/>
      <c r="AR472" s="302"/>
      <c r="AS472" s="299"/>
      <c r="AT472" s="299">
        <f t="shared" si="166"/>
        <v>0</v>
      </c>
      <c r="AU472" s="303">
        <f t="shared" si="167"/>
        <v>240</v>
      </c>
      <c r="AV472" s="329">
        <f t="shared" si="168"/>
        <v>5691.5999999999995</v>
      </c>
      <c r="AW472" s="297"/>
      <c r="AX472" s="297">
        <v>517.5</v>
      </c>
      <c r="AY472" s="301"/>
      <c r="AZ472" s="301"/>
      <c r="BA472" s="301"/>
      <c r="BB472" s="330">
        <f>VLOOKUP(E472,公积金!A:D,4,0)</f>
        <v>254</v>
      </c>
      <c r="BC472" s="297"/>
      <c r="BD472" s="301"/>
      <c r="BE472" s="300">
        <f t="shared" si="161"/>
        <v>4920.0999999999995</v>
      </c>
      <c r="BF472" s="297">
        <f>VLOOKUP(E472,[6]工资发放表!$D$1:$X$65536,21,0)</f>
        <v>0</v>
      </c>
      <c r="BG472" s="337">
        <f t="shared" si="159"/>
        <v>4920.0999999999995</v>
      </c>
      <c r="BH472" s="300">
        <f>IFERROR(VLOOKUP('12部门提供工资附表主表'!E472,工时对!A:E,5,0),0)</f>
        <v>38.94</v>
      </c>
      <c r="BI472" s="336">
        <f>VLOOKUP(E472,金蝶!D:AC,26,0)</f>
        <v>0</v>
      </c>
      <c r="BJ472" s="281">
        <f>VLOOKUP(E472,金蝶!D:S,16,0)</f>
        <v>5691.6</v>
      </c>
      <c r="BK472" s="281">
        <f t="shared" si="170"/>
        <v>0</v>
      </c>
      <c r="BL472" s="281">
        <f>VLOOKUP(E472,金蝶!D:Z,23,0)</f>
        <v>4920.1000000000004</v>
      </c>
      <c r="BM472" s="281">
        <f t="shared" si="171"/>
        <v>0</v>
      </c>
      <c r="BN472" s="281">
        <f>VLOOKUP(E472,金蝶!D:Z,17,0)</f>
        <v>0</v>
      </c>
      <c r="BO472" s="339">
        <f t="shared" si="172"/>
        <v>0</v>
      </c>
      <c r="BP472" s="281">
        <f>VLOOKUP(E472,金蝶!D:Z,18,0)</f>
        <v>517.5</v>
      </c>
      <c r="BQ472" s="531">
        <f t="shared" si="173"/>
        <v>0</v>
      </c>
      <c r="BR472" s="281">
        <f>VLOOKUP(E472,金蝶!D:Z,19,0)</f>
        <v>254</v>
      </c>
      <c r="BS472" s="340">
        <f t="shared" si="174"/>
        <v>0</v>
      </c>
      <c r="BT472" s="281">
        <f>VLOOKUP(E472,金蝶!D:Z,20,0)</f>
        <v>0</v>
      </c>
      <c r="BU472" s="281">
        <f t="shared" si="175"/>
        <v>0</v>
      </c>
      <c r="BV472" s="281">
        <f>VLOOKUP(E472,金蝶!D:Z,21,0)</f>
        <v>0</v>
      </c>
      <c r="BW472" s="339">
        <f t="shared" si="176"/>
        <v>0</v>
      </c>
      <c r="BX472" s="768">
        <f>IFERROR(VLOOKUP(G472,无加班费!A:B,2,0),0)</f>
        <v>0</v>
      </c>
    </row>
    <row r="473" spans="1:76" hidden="1">
      <c r="A473" s="516" t="s">
        <v>307</v>
      </c>
      <c r="B473" s="285">
        <f t="shared" si="163"/>
        <v>0</v>
      </c>
      <c r="C473" s="286" t="str">
        <f>VLOOKUP(E473,员工信息4!C:D,2,0)</f>
        <v>雷耀从</v>
      </c>
      <c r="D473" s="102" t="str">
        <f t="shared" si="158"/>
        <v>一致</v>
      </c>
      <c r="E473" s="288" t="str">
        <f>INDEX(员工信息4!C:C,MATCH('12部门提供工资附表主表'!I473,员工信息4!F:F,0))</f>
        <v>8328</v>
      </c>
      <c r="F473" s="289" t="str">
        <f>IFERROR(VLOOKUP('12部门提供工资附表主表'!E473,员工信息4!C:G,5,0),"")</f>
        <v>电缆车间</v>
      </c>
      <c r="G473" s="152" t="s">
        <v>408</v>
      </c>
      <c r="H473" s="288" t="s">
        <v>409</v>
      </c>
      <c r="I473" s="500" t="str">
        <f t="shared" si="169"/>
        <v>雷耀从631</v>
      </c>
      <c r="J473" s="289" t="s">
        <v>197</v>
      </c>
      <c r="K473" s="301"/>
      <c r="L473" s="301"/>
      <c r="M473" s="302">
        <v>39.880000000000003</v>
      </c>
      <c r="N473" s="302"/>
      <c r="O473" s="302"/>
      <c r="P473" s="302">
        <v>243.12</v>
      </c>
      <c r="Q473" s="303">
        <f t="shared" si="160"/>
        <v>9695.6256000000012</v>
      </c>
      <c r="R473" s="302"/>
      <c r="S473" s="316">
        <f t="shared" si="177"/>
        <v>9695.6256000000012</v>
      </c>
      <c r="T473" s="301"/>
      <c r="U473" s="313">
        <f t="shared" si="164"/>
        <v>0</v>
      </c>
      <c r="V473" s="313"/>
      <c r="W473" s="301"/>
      <c r="X473" s="301"/>
      <c r="Y473" s="314">
        <f t="shared" si="162"/>
        <v>9695.6256000000012</v>
      </c>
      <c r="Z473" s="314"/>
      <c r="AA473" s="301"/>
      <c r="AB473" s="301"/>
      <c r="AC473" s="325">
        <f t="shared" si="165"/>
        <v>0</v>
      </c>
      <c r="AD473" s="302">
        <v>20</v>
      </c>
      <c r="AE473" s="302"/>
      <c r="AF473" s="302"/>
      <c r="AG473" s="302">
        <v>-50</v>
      </c>
      <c r="AH473" s="302"/>
      <c r="AI473" s="302"/>
      <c r="AJ473" s="302">
        <v>88</v>
      </c>
      <c r="AK473" s="302">
        <v>5</v>
      </c>
      <c r="AL473" s="302"/>
      <c r="AM473" s="302">
        <v>200</v>
      </c>
      <c r="AN473" s="302"/>
      <c r="AO473" s="302"/>
      <c r="AP473" s="302"/>
      <c r="AQ473" s="302"/>
      <c r="AR473" s="302"/>
      <c r="AS473" s="299"/>
      <c r="AT473" s="299">
        <f t="shared" si="166"/>
        <v>0</v>
      </c>
      <c r="AU473" s="303">
        <f t="shared" si="167"/>
        <v>263</v>
      </c>
      <c r="AV473" s="329">
        <f t="shared" si="168"/>
        <v>9958.6256000000012</v>
      </c>
      <c r="AW473" s="297"/>
      <c r="AX473" s="297">
        <v>517.5</v>
      </c>
      <c r="AY473" s="301"/>
      <c r="AZ473" s="301"/>
      <c r="BA473" s="301"/>
      <c r="BB473" s="330"/>
      <c r="BC473" s="297"/>
      <c r="BD473" s="301"/>
      <c r="BE473" s="300">
        <f t="shared" si="161"/>
        <v>9441.1256000000012</v>
      </c>
      <c r="BF473" s="297">
        <f>VLOOKUP(E473,[6]工资发放表!$D$1:$X$65536,21,0)</f>
        <v>6.39</v>
      </c>
      <c r="BG473" s="337">
        <f t="shared" si="159"/>
        <v>9434.7356000000018</v>
      </c>
      <c r="BH473" s="300">
        <f>IFERROR(VLOOKUP('12部门提供工资附表主表'!E473,工时对!A:E,5,0),0)</f>
        <v>39.880000000000003</v>
      </c>
      <c r="BI473" s="336">
        <f>VLOOKUP(E473,金蝶!D:AC,26,0)</f>
        <v>-4.3999999979860149E-3</v>
      </c>
      <c r="BJ473" s="281">
        <f>VLOOKUP(E473,金蝶!D:S,16,0)</f>
        <v>9958.6299999999992</v>
      </c>
      <c r="BK473" s="281">
        <f t="shared" si="170"/>
        <v>-4.3999999979860149E-3</v>
      </c>
      <c r="BL473" s="281">
        <f>VLOOKUP(E473,金蝶!D:Z,23,0)</f>
        <v>9434.74</v>
      </c>
      <c r="BM473" s="281">
        <f t="shared" si="171"/>
        <v>-4.3999999979860149E-3</v>
      </c>
      <c r="BN473" s="281">
        <f>VLOOKUP(E473,金蝶!D:Z,17,0)</f>
        <v>0</v>
      </c>
      <c r="BO473" s="339">
        <f t="shared" si="172"/>
        <v>0</v>
      </c>
      <c r="BP473" s="281">
        <f>VLOOKUP(E473,金蝶!D:Z,18,0)</f>
        <v>517.5</v>
      </c>
      <c r="BQ473" s="531">
        <f t="shared" si="173"/>
        <v>0</v>
      </c>
      <c r="BR473" s="281">
        <f>VLOOKUP(E473,金蝶!D:Z,19,0)</f>
        <v>0</v>
      </c>
      <c r="BS473" s="340">
        <f t="shared" si="174"/>
        <v>0</v>
      </c>
      <c r="BT473" s="281">
        <f>VLOOKUP(E473,金蝶!D:Z,20,0)</f>
        <v>0</v>
      </c>
      <c r="BU473" s="281">
        <f t="shared" si="175"/>
        <v>0</v>
      </c>
      <c r="BV473" s="281">
        <f>VLOOKUP(E473,金蝶!D:Z,21,0)</f>
        <v>6.39</v>
      </c>
      <c r="BW473" s="339">
        <f t="shared" si="176"/>
        <v>0</v>
      </c>
      <c r="BX473" s="768">
        <f>IFERROR(VLOOKUP(G473,无加班费!A:B,2,0),0)</f>
        <v>0</v>
      </c>
    </row>
    <row r="474" spans="1:76" hidden="1">
      <c r="A474" s="516" t="s">
        <v>958</v>
      </c>
      <c r="B474" s="285">
        <f t="shared" si="163"/>
        <v>0</v>
      </c>
      <c r="C474" s="286" t="str">
        <f>VLOOKUP(E474,员工信息4!C:D,2,0)</f>
        <v>孙玉东</v>
      </c>
      <c r="D474" s="102" t="str">
        <f t="shared" si="158"/>
        <v>一致</v>
      </c>
      <c r="E474" s="288" t="str">
        <f>INDEX(员工信息4!C:C,MATCH('12部门提供工资附表主表'!I474,员工信息4!F:F,0))</f>
        <v>8367</v>
      </c>
      <c r="F474" s="289" t="str">
        <f>IFERROR(VLOOKUP('12部门提供工资附表主表'!E474,员工信息4!C:G,5,0),"")</f>
        <v>电缆车间</v>
      </c>
      <c r="G474" s="152" t="s">
        <v>413</v>
      </c>
      <c r="H474" s="288" t="s">
        <v>414</v>
      </c>
      <c r="I474" s="500" t="str">
        <f t="shared" si="169"/>
        <v>孙玉东728</v>
      </c>
      <c r="J474" s="289" t="s">
        <v>197</v>
      </c>
      <c r="K474" s="301"/>
      <c r="L474" s="301"/>
      <c r="M474" s="302">
        <v>39.880000000000003</v>
      </c>
      <c r="N474" s="302"/>
      <c r="O474" s="302"/>
      <c r="P474" s="302">
        <v>230.52</v>
      </c>
      <c r="Q474" s="303">
        <f t="shared" si="160"/>
        <v>9193.1376000000018</v>
      </c>
      <c r="R474" s="302"/>
      <c r="S474" s="316">
        <f t="shared" si="177"/>
        <v>9193.1376000000018</v>
      </c>
      <c r="T474" s="301"/>
      <c r="U474" s="313">
        <f t="shared" si="164"/>
        <v>0</v>
      </c>
      <c r="V474" s="313"/>
      <c r="W474" s="301"/>
      <c r="X474" s="301"/>
      <c r="Y474" s="314">
        <f t="shared" si="162"/>
        <v>9193.1376000000018</v>
      </c>
      <c r="Z474" s="314"/>
      <c r="AA474" s="301"/>
      <c r="AB474" s="301"/>
      <c r="AC474" s="325">
        <f t="shared" si="165"/>
        <v>0</v>
      </c>
      <c r="AD474" s="302">
        <v>20</v>
      </c>
      <c r="AE474" s="302"/>
      <c r="AF474" s="302"/>
      <c r="AG474" s="302"/>
      <c r="AH474" s="302"/>
      <c r="AI474" s="302"/>
      <c r="AJ474" s="302">
        <v>92</v>
      </c>
      <c r="AK474" s="302">
        <v>200</v>
      </c>
      <c r="AL474" s="302"/>
      <c r="AM474" s="302">
        <v>200</v>
      </c>
      <c r="AN474" s="302"/>
      <c r="AO474" s="302"/>
      <c r="AP474" s="302"/>
      <c r="AQ474" s="302"/>
      <c r="AR474" s="302"/>
      <c r="AS474" s="299"/>
      <c r="AT474" s="299">
        <f t="shared" si="166"/>
        <v>0</v>
      </c>
      <c r="AU474" s="303">
        <f t="shared" si="167"/>
        <v>512</v>
      </c>
      <c r="AV474" s="329">
        <f t="shared" si="168"/>
        <v>9705.1376000000018</v>
      </c>
      <c r="AW474" s="297"/>
      <c r="AX474" s="297">
        <v>517.5</v>
      </c>
      <c r="AY474" s="301"/>
      <c r="AZ474" s="301"/>
      <c r="BA474" s="301"/>
      <c r="BB474" s="330"/>
      <c r="BC474" s="297"/>
      <c r="BD474" s="301"/>
      <c r="BE474" s="300">
        <f t="shared" si="161"/>
        <v>9187.6376000000018</v>
      </c>
      <c r="BF474" s="297">
        <f>VLOOKUP(E474,[6]工资发放表!$D$1:$X$65536,21,0)</f>
        <v>125.63</v>
      </c>
      <c r="BG474" s="337">
        <f t="shared" si="159"/>
        <v>9062.0076000000026</v>
      </c>
      <c r="BH474" s="300">
        <f>IFERROR(VLOOKUP('12部门提供工资附表主表'!E474,工时对!A:E,5,0),0)</f>
        <v>39.880000000000003</v>
      </c>
      <c r="BI474" s="336">
        <f>VLOOKUP(E474,金蝶!D:AC,26,0)</f>
        <v>-2.3999999975785613E-3</v>
      </c>
      <c r="BJ474" s="281">
        <f>VLOOKUP(E474,金蝶!D:S,16,0)</f>
        <v>9705.14</v>
      </c>
      <c r="BK474" s="281">
        <f t="shared" si="170"/>
        <v>-2.3999999975785613E-3</v>
      </c>
      <c r="BL474" s="281">
        <f>VLOOKUP(E474,金蝶!D:Z,23,0)</f>
        <v>9062.01</v>
      </c>
      <c r="BM474" s="281">
        <f t="shared" si="171"/>
        <v>-2.3999999975785613E-3</v>
      </c>
      <c r="BN474" s="281">
        <f>VLOOKUP(E474,金蝶!D:Z,17,0)</f>
        <v>0</v>
      </c>
      <c r="BO474" s="339">
        <f t="shared" si="172"/>
        <v>0</v>
      </c>
      <c r="BP474" s="281">
        <f>VLOOKUP(E474,金蝶!D:Z,18,0)</f>
        <v>517.5</v>
      </c>
      <c r="BQ474" s="531">
        <f t="shared" si="173"/>
        <v>0</v>
      </c>
      <c r="BR474" s="281">
        <f>VLOOKUP(E474,金蝶!D:Z,19,0)</f>
        <v>0</v>
      </c>
      <c r="BS474" s="340">
        <f t="shared" si="174"/>
        <v>0</v>
      </c>
      <c r="BT474" s="281">
        <f>VLOOKUP(E474,金蝶!D:Z,20,0)</f>
        <v>0</v>
      </c>
      <c r="BU474" s="281">
        <f t="shared" si="175"/>
        <v>0</v>
      </c>
      <c r="BV474" s="281">
        <f>VLOOKUP(E474,金蝶!D:Z,21,0)</f>
        <v>125.63</v>
      </c>
      <c r="BW474" s="339">
        <f t="shared" si="176"/>
        <v>0</v>
      </c>
      <c r="BX474" s="768">
        <f>IFERROR(VLOOKUP(G474,无加班费!A:B,2,0),0)</f>
        <v>0</v>
      </c>
    </row>
    <row r="475" spans="1:76" hidden="1">
      <c r="A475" s="516" t="s">
        <v>1507</v>
      </c>
      <c r="B475" s="285">
        <f t="shared" si="163"/>
        <v>0</v>
      </c>
      <c r="C475" s="286" t="str">
        <f>VLOOKUP(E475,员工信息4!C:D,2,0)</f>
        <v>陈梁</v>
      </c>
      <c r="D475" s="102" t="str">
        <f t="shared" si="158"/>
        <v>一致</v>
      </c>
      <c r="E475" s="288" t="str">
        <f>INDEX(员工信息4!C:C,MATCH('12部门提供工资附表主表'!I475,员工信息4!F:F,0))</f>
        <v>9803</v>
      </c>
      <c r="F475" s="289" t="str">
        <f>IFERROR(VLOOKUP('12部门提供工资附表主表'!E475,员工信息4!C:G,5,0),"")</f>
        <v>仓库</v>
      </c>
      <c r="G475" s="152" t="s">
        <v>82</v>
      </c>
      <c r="H475" s="288" t="s">
        <v>83</v>
      </c>
      <c r="I475" s="500" t="str">
        <f t="shared" si="169"/>
        <v>陈梁63</v>
      </c>
      <c r="J475" s="289" t="s">
        <v>197</v>
      </c>
      <c r="K475" s="301"/>
      <c r="L475" s="301"/>
      <c r="M475" s="302">
        <v>30.75</v>
      </c>
      <c r="N475" s="302"/>
      <c r="O475" s="302"/>
      <c r="P475" s="302">
        <v>160</v>
      </c>
      <c r="Q475" s="303">
        <f t="shared" si="160"/>
        <v>4920</v>
      </c>
      <c r="R475" s="302"/>
      <c r="S475" s="316">
        <f t="shared" si="177"/>
        <v>4920</v>
      </c>
      <c r="T475" s="301"/>
      <c r="U475" s="313">
        <f t="shared" si="164"/>
        <v>0</v>
      </c>
      <c r="V475" s="313"/>
      <c r="W475" s="301"/>
      <c r="X475" s="301"/>
      <c r="Y475" s="314">
        <f t="shared" si="162"/>
        <v>4920</v>
      </c>
      <c r="Z475" s="314"/>
      <c r="AA475" s="301"/>
      <c r="AB475" s="301"/>
      <c r="AC475" s="325">
        <f t="shared" si="165"/>
        <v>0</v>
      </c>
      <c r="AD475" s="302">
        <v>200</v>
      </c>
      <c r="AE475" s="302"/>
      <c r="AF475" s="302"/>
      <c r="AG475" s="302"/>
      <c r="AH475" s="302"/>
      <c r="AI475" s="302"/>
      <c r="AJ475" s="302"/>
      <c r="AK475" s="302"/>
      <c r="AL475" s="302"/>
      <c r="AM475" s="302">
        <v>200</v>
      </c>
      <c r="AN475" s="302"/>
      <c r="AO475" s="302"/>
      <c r="AP475" s="302"/>
      <c r="AQ475" s="302"/>
      <c r="AR475" s="302"/>
      <c r="AS475" s="299"/>
      <c r="AT475" s="299">
        <f t="shared" si="166"/>
        <v>0</v>
      </c>
      <c r="AU475" s="303">
        <f t="shared" si="167"/>
        <v>400</v>
      </c>
      <c r="AV475" s="329">
        <f t="shared" si="168"/>
        <v>5320</v>
      </c>
      <c r="AW475" s="297"/>
      <c r="AX475" s="297"/>
      <c r="AY475" s="301"/>
      <c r="AZ475" s="301"/>
      <c r="BA475" s="301"/>
      <c r="BB475" s="330"/>
      <c r="BC475" s="297">
        <v>10</v>
      </c>
      <c r="BD475" s="301"/>
      <c r="BE475" s="300">
        <f t="shared" si="161"/>
        <v>5320</v>
      </c>
      <c r="BF475" s="297">
        <f>VLOOKUP(E475,[6]工资发放表!$D$1:$X$65536,21,0)</f>
        <v>0</v>
      </c>
      <c r="BG475" s="337">
        <f t="shared" si="159"/>
        <v>5310</v>
      </c>
      <c r="BH475" s="300">
        <f>IFERROR(VLOOKUP('12部门提供工资附表主表'!E475,工时对!A:E,5,0),0)</f>
        <v>30.75</v>
      </c>
      <c r="BI475" s="336">
        <f>VLOOKUP(E475,金蝶!D:AC,26,0)</f>
        <v>0</v>
      </c>
      <c r="BJ475" s="281">
        <f>VLOOKUP(E475,金蝶!D:S,16,0)</f>
        <v>5320</v>
      </c>
      <c r="BK475" s="281">
        <f t="shared" si="170"/>
        <v>0</v>
      </c>
      <c r="BL475" s="281">
        <f>VLOOKUP(E475,金蝶!D:Z,23,0)</f>
        <v>5310</v>
      </c>
      <c r="BM475" s="281">
        <f t="shared" si="171"/>
        <v>0</v>
      </c>
      <c r="BN475" s="281">
        <f>VLOOKUP(E475,金蝶!D:Z,17,0)</f>
        <v>0</v>
      </c>
      <c r="BO475" s="339">
        <f t="shared" si="172"/>
        <v>0</v>
      </c>
      <c r="BP475" s="281">
        <f>VLOOKUP(E475,金蝶!D:Z,18,0)</f>
        <v>0</v>
      </c>
      <c r="BQ475" s="531">
        <f t="shared" si="173"/>
        <v>0</v>
      </c>
      <c r="BR475" s="281">
        <f>VLOOKUP(E475,金蝶!D:Z,19,0)</f>
        <v>0</v>
      </c>
      <c r="BS475" s="340">
        <f t="shared" si="174"/>
        <v>0</v>
      </c>
      <c r="BT475" s="281">
        <f>VLOOKUP(E475,金蝶!D:Z,20,0)</f>
        <v>10</v>
      </c>
      <c r="BU475" s="281">
        <f t="shared" si="175"/>
        <v>0</v>
      </c>
      <c r="BV475" s="281">
        <f>VLOOKUP(E475,金蝶!D:Z,21,0)</f>
        <v>0</v>
      </c>
      <c r="BW475" s="339">
        <f t="shared" si="176"/>
        <v>0</v>
      </c>
      <c r="BX475" s="768">
        <f>IFERROR(VLOOKUP(G475,无加班费!A:B,2,0),0)</f>
        <v>0</v>
      </c>
    </row>
    <row r="476" spans="1:76" hidden="1">
      <c r="A476" s="516" t="s">
        <v>1376</v>
      </c>
      <c r="B476" s="285">
        <f t="shared" si="163"/>
        <v>0</v>
      </c>
      <c r="C476" s="286" t="str">
        <f>VLOOKUP(E476,员工信息4!C:D,2,0)</f>
        <v>唐祥海</v>
      </c>
      <c r="D476" s="102" t="str">
        <f t="shared" si="158"/>
        <v>一致</v>
      </c>
      <c r="E476" s="288" t="str">
        <f>INDEX(员工信息4!C:C,MATCH('12部门提供工资附表主表'!I476,员工信息4!F:F,0))</f>
        <v>9806</v>
      </c>
      <c r="F476" s="289" t="str">
        <f>IFERROR(VLOOKUP('12部门提供工资附表主表'!E476,员工信息4!C:G,5,0),"")</f>
        <v>农保组</v>
      </c>
      <c r="G476" s="152" t="s">
        <v>656</v>
      </c>
      <c r="H476" s="288" t="s">
        <v>657</v>
      </c>
      <c r="I476" s="500" t="str">
        <f t="shared" si="169"/>
        <v>唐祥海71</v>
      </c>
      <c r="J476" s="289" t="s">
        <v>197</v>
      </c>
      <c r="K476" s="301"/>
      <c r="L476" s="301"/>
      <c r="M476" s="302">
        <v>32</v>
      </c>
      <c r="N476" s="302"/>
      <c r="O476" s="302"/>
      <c r="P476" s="302">
        <v>140</v>
      </c>
      <c r="Q476" s="303">
        <f t="shared" si="160"/>
        <v>4480</v>
      </c>
      <c r="R476" s="302"/>
      <c r="S476" s="316">
        <f t="shared" si="177"/>
        <v>4480</v>
      </c>
      <c r="T476" s="301"/>
      <c r="U476" s="313">
        <f t="shared" si="164"/>
        <v>0</v>
      </c>
      <c r="V476" s="313"/>
      <c r="W476" s="301"/>
      <c r="X476" s="301"/>
      <c r="Y476" s="314">
        <f t="shared" si="162"/>
        <v>4480</v>
      </c>
      <c r="Z476" s="314"/>
      <c r="AA476" s="301"/>
      <c r="AB476" s="301"/>
      <c r="AC476" s="325">
        <f t="shared" si="165"/>
        <v>0</v>
      </c>
      <c r="AD476" s="302">
        <v>200</v>
      </c>
      <c r="AE476" s="302"/>
      <c r="AF476" s="302"/>
      <c r="AG476" s="302"/>
      <c r="AH476" s="302"/>
      <c r="AI476" s="302"/>
      <c r="AJ476" s="302"/>
      <c r="AK476" s="302">
        <v>801</v>
      </c>
      <c r="AL476" s="302"/>
      <c r="AM476" s="302">
        <v>200</v>
      </c>
      <c r="AN476" s="302"/>
      <c r="AO476" s="302"/>
      <c r="AP476" s="302"/>
      <c r="AQ476" s="302"/>
      <c r="AR476" s="302"/>
      <c r="AS476" s="299"/>
      <c r="AT476" s="299">
        <f t="shared" si="166"/>
        <v>0</v>
      </c>
      <c r="AU476" s="303">
        <f t="shared" si="167"/>
        <v>1201</v>
      </c>
      <c r="AV476" s="329">
        <f t="shared" si="168"/>
        <v>5681</v>
      </c>
      <c r="AW476" s="297"/>
      <c r="AX476" s="297">
        <v>517.5</v>
      </c>
      <c r="AY476" s="301"/>
      <c r="AZ476" s="301"/>
      <c r="BA476" s="301"/>
      <c r="BB476" s="330"/>
      <c r="BC476" s="297">
        <v>10</v>
      </c>
      <c r="BD476" s="301"/>
      <c r="BE476" s="300">
        <f t="shared" si="161"/>
        <v>5163.5</v>
      </c>
      <c r="BF476" s="297">
        <f>VLOOKUP(E476,[6]工资发放表!$D$1:$X$65536,21,0)</f>
        <v>0</v>
      </c>
      <c r="BG476" s="337">
        <f t="shared" si="159"/>
        <v>5153.5</v>
      </c>
      <c r="BH476" s="300">
        <f>IFERROR(VLOOKUP('12部门提供工资附表主表'!E476,工时对!A:E,5,0),0)</f>
        <v>32</v>
      </c>
      <c r="BI476" s="336">
        <f>VLOOKUP(E476,金蝶!D:AC,26,0)</f>
        <v>0</v>
      </c>
      <c r="BJ476" s="281">
        <f>VLOOKUP(E476,金蝶!D:S,16,0)</f>
        <v>5681</v>
      </c>
      <c r="BK476" s="281">
        <f t="shared" si="170"/>
        <v>0</v>
      </c>
      <c r="BL476" s="281">
        <f>VLOOKUP(E476,金蝶!D:Z,23,0)</f>
        <v>5153.5</v>
      </c>
      <c r="BM476" s="281">
        <f t="shared" si="171"/>
        <v>0</v>
      </c>
      <c r="BN476" s="281">
        <f>VLOOKUP(E476,金蝶!D:Z,17,0)</f>
        <v>0</v>
      </c>
      <c r="BO476" s="339">
        <f t="shared" si="172"/>
        <v>0</v>
      </c>
      <c r="BP476" s="281">
        <f>VLOOKUP(E476,金蝶!D:Z,18,0)</f>
        <v>517.5</v>
      </c>
      <c r="BQ476" s="531">
        <f t="shared" si="173"/>
        <v>0</v>
      </c>
      <c r="BR476" s="281">
        <f>VLOOKUP(E476,金蝶!D:Z,19,0)</f>
        <v>0</v>
      </c>
      <c r="BS476" s="340">
        <f t="shared" si="174"/>
        <v>0</v>
      </c>
      <c r="BT476" s="281">
        <f>VLOOKUP(E476,金蝶!D:Z,20,0)</f>
        <v>10</v>
      </c>
      <c r="BU476" s="281">
        <f t="shared" si="175"/>
        <v>0</v>
      </c>
      <c r="BV476" s="281">
        <f>VLOOKUP(E476,金蝶!D:Z,21,0)</f>
        <v>0</v>
      </c>
      <c r="BW476" s="339">
        <f t="shared" si="176"/>
        <v>0</v>
      </c>
      <c r="BX476" s="768">
        <f>IFERROR(VLOOKUP(G476,无加班费!A:B,2,0),0)</f>
        <v>0</v>
      </c>
    </row>
    <row r="477" spans="1:76" hidden="1">
      <c r="A477" s="516" t="s">
        <v>751</v>
      </c>
      <c r="B477" s="285">
        <f t="shared" si="163"/>
        <v>0</v>
      </c>
      <c r="C477" s="286" t="str">
        <f>VLOOKUP(E477,员工信息4!C:D,2,0)</f>
        <v>黄胜民</v>
      </c>
      <c r="D477" s="102" t="str">
        <f t="shared" si="158"/>
        <v>一致</v>
      </c>
      <c r="E477" s="288" t="str">
        <f>INDEX(员工信息4!C:C,MATCH('12部门提供工资附表主表'!I477,员工信息4!F:F,0))</f>
        <v>7847</v>
      </c>
      <c r="F477" s="289" t="str">
        <f>IFERROR(VLOOKUP('12部门提供工资附表主表'!E477,员工信息4!C:G,5,0),"")</f>
        <v>广州车间</v>
      </c>
      <c r="G477" s="152" t="s">
        <v>551</v>
      </c>
      <c r="H477" s="288" t="s">
        <v>6232</v>
      </c>
      <c r="I477" s="500" t="str">
        <f t="shared" si="169"/>
        <v>黄胜民G174</v>
      </c>
      <c r="J477" s="289" t="s">
        <v>511</v>
      </c>
      <c r="K477" s="301"/>
      <c r="L477" s="301"/>
      <c r="M477" s="302">
        <v>25.75</v>
      </c>
      <c r="N477" s="302">
        <f>M477-22</f>
        <v>3.75</v>
      </c>
      <c r="O477" s="302">
        <v>6000</v>
      </c>
      <c r="P477" s="302"/>
      <c r="Q477" s="303">
        <f t="shared" si="160"/>
        <v>6000</v>
      </c>
      <c r="R477" s="302"/>
      <c r="S477" s="316">
        <f t="shared" si="177"/>
        <v>6000</v>
      </c>
      <c r="T477" s="301">
        <v>120</v>
      </c>
      <c r="U477" s="313">
        <f t="shared" si="164"/>
        <v>450</v>
      </c>
      <c r="V477" s="313"/>
      <c r="W477" s="301"/>
      <c r="X477" s="301">
        <v>1000</v>
      </c>
      <c r="Y477" s="314">
        <f t="shared" si="162"/>
        <v>7450</v>
      </c>
      <c r="Z477" s="314"/>
      <c r="AA477" s="301">
        <v>150</v>
      </c>
      <c r="AB477" s="301">
        <v>0</v>
      </c>
      <c r="AC477" s="325">
        <f t="shared" si="165"/>
        <v>150</v>
      </c>
      <c r="AD477" s="302"/>
      <c r="AE477" s="302"/>
      <c r="AF477" s="302"/>
      <c r="AG477" s="302"/>
      <c r="AH477" s="302"/>
      <c r="AI477" s="302"/>
      <c r="AJ477" s="302"/>
      <c r="AK477" s="302">
        <v>0</v>
      </c>
      <c r="AL477" s="302"/>
      <c r="AM477" s="302">
        <v>0</v>
      </c>
      <c r="AN477" s="302"/>
      <c r="AO477" s="302"/>
      <c r="AP477" s="302"/>
      <c r="AQ477" s="302"/>
      <c r="AR477" s="302"/>
      <c r="AS477" s="299"/>
      <c r="AT477" s="299">
        <f t="shared" si="166"/>
        <v>0</v>
      </c>
      <c r="AU477" s="303">
        <f t="shared" si="167"/>
        <v>0</v>
      </c>
      <c r="AV477" s="329">
        <f t="shared" si="168"/>
        <v>7600</v>
      </c>
      <c r="AW477" s="297"/>
      <c r="AX477" s="297">
        <v>420.28000000000003</v>
      </c>
      <c r="AY477" s="301"/>
      <c r="AZ477" s="301"/>
      <c r="BA477" s="301"/>
      <c r="BB477" s="330">
        <f>VLOOKUP(E477,公积金!A:D,4,0)</f>
        <v>252</v>
      </c>
      <c r="BC477" s="297"/>
      <c r="BD477" s="301"/>
      <c r="BE477" s="300">
        <f t="shared" si="161"/>
        <v>6927.72</v>
      </c>
      <c r="BF477" s="297">
        <f>VLOOKUP(E477,[6]工资发放表!$D$1:$X$65536,21,0)</f>
        <v>0</v>
      </c>
      <c r="BG477" s="337">
        <f t="shared" si="159"/>
        <v>6927.72</v>
      </c>
      <c r="BH477" s="300">
        <f>IFERROR(VLOOKUP('12部门提供工资附表主表'!E477,工时对!A:E,5,0),0)</f>
        <v>25.75</v>
      </c>
      <c r="BI477" s="336">
        <f>VLOOKUP(E477,金蝶!D:AC,26,0)</f>
        <v>0</v>
      </c>
      <c r="BJ477" s="281">
        <f>VLOOKUP(E477,金蝶!D:S,16,0)</f>
        <v>7600</v>
      </c>
      <c r="BK477" s="281">
        <f t="shared" si="170"/>
        <v>0</v>
      </c>
      <c r="BL477" s="281">
        <f>VLOOKUP(E477,金蝶!D:Z,23,0)</f>
        <v>6927.72</v>
      </c>
      <c r="BM477" s="281">
        <f t="shared" si="171"/>
        <v>0</v>
      </c>
      <c r="BN477" s="281">
        <f>VLOOKUP(E477,金蝶!D:Z,17,0)</f>
        <v>0</v>
      </c>
      <c r="BO477" s="339">
        <f t="shared" si="172"/>
        <v>0</v>
      </c>
      <c r="BP477" s="281">
        <f>VLOOKUP(E477,金蝶!D:Z,18,0)</f>
        <v>420.28</v>
      </c>
      <c r="BQ477" s="531">
        <f t="shared" si="173"/>
        <v>0</v>
      </c>
      <c r="BR477" s="281">
        <f>VLOOKUP(E477,金蝶!D:Z,19,0)</f>
        <v>252</v>
      </c>
      <c r="BS477" s="340">
        <f t="shared" si="174"/>
        <v>0</v>
      </c>
      <c r="BT477" s="281">
        <f>VLOOKUP(E477,金蝶!D:Z,20,0)</f>
        <v>0</v>
      </c>
      <c r="BU477" s="281">
        <f t="shared" si="175"/>
        <v>0</v>
      </c>
      <c r="BV477" s="281">
        <f>VLOOKUP(E477,金蝶!D:Z,21,0)</f>
        <v>0</v>
      </c>
      <c r="BW477" s="339">
        <f t="shared" si="176"/>
        <v>0</v>
      </c>
      <c r="BX477" s="768">
        <f>IFERROR(VLOOKUP(G477,无加班费!A:B,2,0),0)</f>
        <v>0</v>
      </c>
    </row>
    <row r="478" spans="1:76" hidden="1">
      <c r="A478" s="516" t="s">
        <v>673</v>
      </c>
      <c r="B478" s="285">
        <f t="shared" si="163"/>
        <v>0</v>
      </c>
      <c r="C478" s="286" t="str">
        <f>VLOOKUP(E478,员工信息4!C:D,2,0)</f>
        <v>李敏华</v>
      </c>
      <c r="D478" s="102" t="str">
        <f t="shared" si="158"/>
        <v>一致</v>
      </c>
      <c r="E478" s="288" t="str">
        <f>INDEX(员工信息4!C:C,MATCH('12部门提供工资附表主表'!I478,员工信息4!F:F,0))</f>
        <v>8535</v>
      </c>
      <c r="F478" s="289" t="str">
        <f>IFERROR(VLOOKUP('12部门提供工资附表主表'!E478,员工信息4!C:G,5,0),"")</f>
        <v>广州车间</v>
      </c>
      <c r="G478" s="152" t="s">
        <v>571</v>
      </c>
      <c r="H478" s="288" t="s">
        <v>6237</v>
      </c>
      <c r="I478" s="500" t="str">
        <f t="shared" si="169"/>
        <v>李敏华G223</v>
      </c>
      <c r="J478" s="289" t="s">
        <v>511</v>
      </c>
      <c r="K478" s="301"/>
      <c r="L478" s="301"/>
      <c r="M478" s="302">
        <v>29.6875</v>
      </c>
      <c r="N478" s="302">
        <f t="shared" ref="N478:N496" si="178">M478-22</f>
        <v>7.6875</v>
      </c>
      <c r="O478" s="302">
        <v>3400</v>
      </c>
      <c r="P478" s="302"/>
      <c r="Q478" s="303">
        <f t="shared" si="160"/>
        <v>3400</v>
      </c>
      <c r="R478" s="302"/>
      <c r="S478" s="316">
        <f t="shared" si="177"/>
        <v>3400</v>
      </c>
      <c r="T478" s="301">
        <v>120</v>
      </c>
      <c r="U478" s="313">
        <f t="shared" si="164"/>
        <v>922.5</v>
      </c>
      <c r="V478" s="313"/>
      <c r="W478" s="301"/>
      <c r="X478" s="301">
        <v>1000</v>
      </c>
      <c r="Y478" s="314">
        <f t="shared" si="162"/>
        <v>5322.5</v>
      </c>
      <c r="Z478" s="314"/>
      <c r="AA478" s="301">
        <v>150</v>
      </c>
      <c r="AB478" s="301">
        <v>0</v>
      </c>
      <c r="AC478" s="325">
        <f t="shared" si="165"/>
        <v>150</v>
      </c>
      <c r="AD478" s="302"/>
      <c r="AE478" s="302"/>
      <c r="AF478" s="302"/>
      <c r="AG478" s="302"/>
      <c r="AH478" s="302"/>
      <c r="AI478" s="302"/>
      <c r="AJ478" s="302"/>
      <c r="AK478" s="302">
        <v>0.5</v>
      </c>
      <c r="AL478" s="302"/>
      <c r="AM478" s="302">
        <v>0</v>
      </c>
      <c r="AN478" s="302"/>
      <c r="AO478" s="302"/>
      <c r="AP478" s="302"/>
      <c r="AQ478" s="302"/>
      <c r="AR478" s="302"/>
      <c r="AS478" s="299"/>
      <c r="AT478" s="299">
        <f t="shared" si="166"/>
        <v>0</v>
      </c>
      <c r="AU478" s="303">
        <f t="shared" si="167"/>
        <v>0.5</v>
      </c>
      <c r="AV478" s="329">
        <f t="shared" si="168"/>
        <v>5473</v>
      </c>
      <c r="AW478" s="297"/>
      <c r="AX478" s="297">
        <v>420.28000000000003</v>
      </c>
      <c r="AY478" s="301"/>
      <c r="AZ478" s="301"/>
      <c r="BA478" s="301"/>
      <c r="BB478" s="330">
        <f>VLOOKUP(E478,公积金!A:D,4,0)</f>
        <v>105</v>
      </c>
      <c r="BC478" s="297"/>
      <c r="BD478" s="301"/>
      <c r="BE478" s="300">
        <f t="shared" si="161"/>
        <v>4947.72</v>
      </c>
      <c r="BF478" s="297">
        <f>VLOOKUP(E478,[6]工资发放表!$D$1:$X$65536,21,0)</f>
        <v>0</v>
      </c>
      <c r="BG478" s="337">
        <f t="shared" si="159"/>
        <v>4947.72</v>
      </c>
      <c r="BH478" s="300">
        <f>IFERROR(VLOOKUP('12部门提供工资附表主表'!E478,工时对!A:E,5,0),0)</f>
        <v>29.6875</v>
      </c>
      <c r="BI478" s="336">
        <f>VLOOKUP(E478,金蝶!D:AC,26,0)</f>
        <v>0</v>
      </c>
      <c r="BJ478" s="281">
        <f>VLOOKUP(E478,金蝶!D:S,16,0)</f>
        <v>5473</v>
      </c>
      <c r="BK478" s="281">
        <f t="shared" si="170"/>
        <v>0</v>
      </c>
      <c r="BL478" s="281">
        <f>VLOOKUP(E478,金蝶!D:Z,23,0)</f>
        <v>4947.72</v>
      </c>
      <c r="BM478" s="281">
        <f t="shared" si="171"/>
        <v>0</v>
      </c>
      <c r="BN478" s="281">
        <f>VLOOKUP(E478,金蝶!D:Z,17,0)</f>
        <v>0</v>
      </c>
      <c r="BO478" s="339">
        <f t="shared" si="172"/>
        <v>0</v>
      </c>
      <c r="BP478" s="281">
        <f>VLOOKUP(E478,金蝶!D:Z,18,0)</f>
        <v>420.28</v>
      </c>
      <c r="BQ478" s="531">
        <f t="shared" si="173"/>
        <v>0</v>
      </c>
      <c r="BR478" s="281">
        <f>VLOOKUP(E478,金蝶!D:Z,19,0)</f>
        <v>105</v>
      </c>
      <c r="BS478" s="340">
        <f t="shared" si="174"/>
        <v>0</v>
      </c>
      <c r="BT478" s="281">
        <f>VLOOKUP(E478,金蝶!D:Z,20,0)</f>
        <v>0</v>
      </c>
      <c r="BU478" s="281">
        <f t="shared" si="175"/>
        <v>0</v>
      </c>
      <c r="BV478" s="281">
        <f>VLOOKUP(E478,金蝶!D:Z,21,0)</f>
        <v>0</v>
      </c>
      <c r="BW478" s="339">
        <f t="shared" si="176"/>
        <v>0</v>
      </c>
      <c r="BX478" s="768">
        <f>IFERROR(VLOOKUP(G478,无加班费!A:B,2,0),0)</f>
        <v>0</v>
      </c>
    </row>
    <row r="479" spans="1:76" hidden="1">
      <c r="A479" s="516" t="s">
        <v>2907</v>
      </c>
      <c r="B479" s="285">
        <f t="shared" si="163"/>
        <v>0</v>
      </c>
      <c r="C479" s="286" t="str">
        <f>VLOOKUP(E479,员工信息4!C:D,2,0)</f>
        <v>钟梅</v>
      </c>
      <c r="D479" s="102" t="str">
        <f t="shared" si="158"/>
        <v>一致</v>
      </c>
      <c r="E479" s="288" t="str">
        <f>INDEX(员工信息4!C:C,MATCH('12部门提供工资附表主表'!I479,员工信息4!F:F,0))</f>
        <v>8638</v>
      </c>
      <c r="F479" s="289" t="str">
        <f>IFERROR(VLOOKUP('12部门提供工资附表主表'!E479,员工信息4!C:G,5,0),"")</f>
        <v>广州车间</v>
      </c>
      <c r="G479" s="152" t="s">
        <v>2446</v>
      </c>
      <c r="H479" s="288" t="s">
        <v>6239</v>
      </c>
      <c r="I479" s="500" t="str">
        <f t="shared" si="169"/>
        <v>钟梅G234</v>
      </c>
      <c r="J479" s="289" t="s">
        <v>511</v>
      </c>
      <c r="K479" s="301"/>
      <c r="L479" s="301"/>
      <c r="M479" s="302">
        <v>26.5</v>
      </c>
      <c r="N479" s="302">
        <f t="shared" si="178"/>
        <v>4.5</v>
      </c>
      <c r="O479" s="302">
        <v>4750</v>
      </c>
      <c r="P479" s="302"/>
      <c r="Q479" s="303">
        <f t="shared" si="160"/>
        <v>4750</v>
      </c>
      <c r="R479" s="302"/>
      <c r="S479" s="316">
        <f t="shared" si="177"/>
        <v>4750</v>
      </c>
      <c r="T479" s="301">
        <v>120</v>
      </c>
      <c r="U479" s="313">
        <f t="shared" si="164"/>
        <v>540</v>
      </c>
      <c r="V479" s="313"/>
      <c r="W479" s="301"/>
      <c r="X479" s="301">
        <v>1500</v>
      </c>
      <c r="Y479" s="314">
        <f t="shared" si="162"/>
        <v>6790</v>
      </c>
      <c r="Z479" s="314"/>
      <c r="AA479" s="301">
        <v>150</v>
      </c>
      <c r="AB479" s="301">
        <v>0</v>
      </c>
      <c r="AC479" s="325">
        <f t="shared" si="165"/>
        <v>150</v>
      </c>
      <c r="AD479" s="302"/>
      <c r="AE479" s="302"/>
      <c r="AF479" s="302"/>
      <c r="AG479" s="302"/>
      <c r="AH479" s="302"/>
      <c r="AI479" s="302"/>
      <c r="AJ479" s="302"/>
      <c r="AK479" s="302">
        <v>0</v>
      </c>
      <c r="AL479" s="302"/>
      <c r="AM479" s="302">
        <v>0</v>
      </c>
      <c r="AN479" s="302"/>
      <c r="AO479" s="302"/>
      <c r="AP479" s="302"/>
      <c r="AQ479" s="302"/>
      <c r="AR479" s="302"/>
      <c r="AS479" s="299"/>
      <c r="AT479" s="299">
        <f t="shared" si="166"/>
        <v>0</v>
      </c>
      <c r="AU479" s="303">
        <f t="shared" si="167"/>
        <v>0</v>
      </c>
      <c r="AV479" s="329">
        <f t="shared" si="168"/>
        <v>6940</v>
      </c>
      <c r="AW479" s="297"/>
      <c r="AX479" s="297">
        <v>420.28000000000003</v>
      </c>
      <c r="AY479" s="301"/>
      <c r="AZ479" s="301"/>
      <c r="BA479" s="301"/>
      <c r="BB479" s="330">
        <f>VLOOKUP(E479,公积金!A:D,4,0)</f>
        <v>105</v>
      </c>
      <c r="BC479" s="297"/>
      <c r="BD479" s="301"/>
      <c r="BE479" s="300">
        <f t="shared" si="161"/>
        <v>6414.72</v>
      </c>
      <c r="BF479" s="297">
        <f>VLOOKUP(E479,[6]工资发放表!$D$1:$X$65536,21,0)</f>
        <v>0</v>
      </c>
      <c r="BG479" s="337">
        <f t="shared" si="159"/>
        <v>6414.72</v>
      </c>
      <c r="BH479" s="300">
        <f>IFERROR(VLOOKUP('12部门提供工资附表主表'!E479,工时对!A:E,5,0),0)</f>
        <v>26.5</v>
      </c>
      <c r="BI479" s="336">
        <f>VLOOKUP(E479,金蝶!D:AC,26,0)</f>
        <v>0</v>
      </c>
      <c r="BJ479" s="281">
        <f>VLOOKUP(E479,金蝶!D:S,16,0)</f>
        <v>6940</v>
      </c>
      <c r="BK479" s="281">
        <f t="shared" si="170"/>
        <v>0</v>
      </c>
      <c r="BL479" s="281">
        <f>VLOOKUP(E479,金蝶!D:Z,23,0)</f>
        <v>6414.72</v>
      </c>
      <c r="BM479" s="281">
        <f t="shared" si="171"/>
        <v>0</v>
      </c>
      <c r="BN479" s="281">
        <f>VLOOKUP(E479,金蝶!D:Z,17,0)</f>
        <v>0</v>
      </c>
      <c r="BO479" s="339">
        <f t="shared" si="172"/>
        <v>0</v>
      </c>
      <c r="BP479" s="281">
        <f>VLOOKUP(E479,金蝶!D:Z,18,0)</f>
        <v>420.28</v>
      </c>
      <c r="BQ479" s="531">
        <f t="shared" si="173"/>
        <v>0</v>
      </c>
      <c r="BR479" s="281">
        <f>VLOOKUP(E479,金蝶!D:Z,19,0)</f>
        <v>105</v>
      </c>
      <c r="BS479" s="340">
        <f t="shared" si="174"/>
        <v>0</v>
      </c>
      <c r="BT479" s="281">
        <f>VLOOKUP(E479,金蝶!D:Z,20,0)</f>
        <v>0</v>
      </c>
      <c r="BU479" s="281">
        <f t="shared" si="175"/>
        <v>0</v>
      </c>
      <c r="BV479" s="281">
        <f>VLOOKUP(E479,金蝶!D:Z,21,0)</f>
        <v>0</v>
      </c>
      <c r="BW479" s="339">
        <f t="shared" si="176"/>
        <v>0</v>
      </c>
      <c r="BX479" s="768">
        <f>IFERROR(VLOOKUP(G479,无加班费!A:B,2,0),0)</f>
        <v>0</v>
      </c>
    </row>
    <row r="480" spans="1:76" hidden="1">
      <c r="A480" s="516" t="s">
        <v>2780</v>
      </c>
      <c r="B480" s="285">
        <f t="shared" si="163"/>
        <v>0</v>
      </c>
      <c r="C480" s="286" t="str">
        <f>VLOOKUP(E480,员工信息4!C:D,2,0)</f>
        <v>高青霞</v>
      </c>
      <c r="D480" s="102" t="str">
        <f t="shared" si="158"/>
        <v>一致</v>
      </c>
      <c r="E480" s="288" t="str">
        <f>INDEX(员工信息4!C:C,MATCH('12部门提供工资附表主表'!I480,员工信息4!F:F,0))</f>
        <v>8929</v>
      </c>
      <c r="F480" s="289" t="str">
        <f>IFERROR(VLOOKUP('12部门提供工资附表主表'!E480,员工信息4!C:G,5,0),"")</f>
        <v>广州车间</v>
      </c>
      <c r="G480" s="152" t="s">
        <v>2982</v>
      </c>
      <c r="H480" s="288" t="s">
        <v>6263</v>
      </c>
      <c r="I480" s="500" t="str">
        <f t="shared" si="169"/>
        <v>高青霞G311</v>
      </c>
      <c r="J480" s="289" t="s">
        <v>511</v>
      </c>
      <c r="K480" s="301"/>
      <c r="L480" s="301"/>
      <c r="M480" s="302">
        <v>9.125</v>
      </c>
      <c r="N480" s="302"/>
      <c r="O480" s="302">
        <v>1161.3599999999999</v>
      </c>
      <c r="P480" s="302"/>
      <c r="Q480" s="303">
        <f t="shared" si="160"/>
        <v>1161.3599999999999</v>
      </c>
      <c r="R480" s="302"/>
      <c r="S480" s="316">
        <f t="shared" si="177"/>
        <v>1161.3599999999999</v>
      </c>
      <c r="T480" s="301">
        <v>120</v>
      </c>
      <c r="U480" s="313">
        <f t="shared" si="164"/>
        <v>0</v>
      </c>
      <c r="V480" s="313"/>
      <c r="W480" s="301"/>
      <c r="X480" s="301"/>
      <c r="Y480" s="314">
        <f t="shared" si="162"/>
        <v>1161.3599999999999</v>
      </c>
      <c r="Z480" s="314"/>
      <c r="AA480" s="301">
        <v>65</v>
      </c>
      <c r="AB480" s="301">
        <v>0</v>
      </c>
      <c r="AC480" s="325">
        <f t="shared" si="165"/>
        <v>65</v>
      </c>
      <c r="AD480" s="302"/>
      <c r="AE480" s="302"/>
      <c r="AF480" s="302"/>
      <c r="AG480" s="302"/>
      <c r="AH480" s="302"/>
      <c r="AI480" s="302"/>
      <c r="AJ480" s="302"/>
      <c r="AK480" s="302">
        <v>0</v>
      </c>
      <c r="AL480" s="302"/>
      <c r="AM480" s="302">
        <v>0</v>
      </c>
      <c r="AN480" s="302"/>
      <c r="AO480" s="302"/>
      <c r="AP480" s="302"/>
      <c r="AQ480" s="302"/>
      <c r="AR480" s="302"/>
      <c r="AS480" s="299"/>
      <c r="AT480" s="299">
        <f t="shared" si="166"/>
        <v>0</v>
      </c>
      <c r="AU480" s="303">
        <f t="shared" si="167"/>
        <v>0</v>
      </c>
      <c r="AV480" s="329">
        <f t="shared" si="168"/>
        <v>1226.3599999999999</v>
      </c>
      <c r="AW480" s="297"/>
      <c r="AX480" s="297"/>
      <c r="AY480" s="301"/>
      <c r="AZ480" s="301"/>
      <c r="BA480" s="301"/>
      <c r="BB480" s="330"/>
      <c r="BC480" s="297"/>
      <c r="BD480" s="301"/>
      <c r="BE480" s="300">
        <f t="shared" si="161"/>
        <v>1226.3599999999999</v>
      </c>
      <c r="BF480" s="297">
        <f>VLOOKUP(E480,[6]工资发放表!$D$1:$X$65536,21,0)</f>
        <v>0</v>
      </c>
      <c r="BG480" s="337">
        <f t="shared" si="159"/>
        <v>1226.3599999999999</v>
      </c>
      <c r="BH480" s="300">
        <f>IFERROR(VLOOKUP('12部门提供工资附表主表'!E480,工时对!A:E,5,0),0)</f>
        <v>9.125</v>
      </c>
      <c r="BI480" s="336">
        <f>VLOOKUP(E480,金蝶!D:AC,26,0)</f>
        <v>0</v>
      </c>
      <c r="BJ480" s="281">
        <f>VLOOKUP(E480,金蝶!D:S,16,0)</f>
        <v>1226.3599999999999</v>
      </c>
      <c r="BK480" s="281">
        <f t="shared" si="170"/>
        <v>0</v>
      </c>
      <c r="BL480" s="281">
        <f>VLOOKUP(E480,金蝶!D:Z,23,0)</f>
        <v>1226.3599999999999</v>
      </c>
      <c r="BM480" s="281">
        <f t="shared" si="171"/>
        <v>0</v>
      </c>
      <c r="BN480" s="281">
        <f>VLOOKUP(E480,金蝶!D:Z,17,0)</f>
        <v>0</v>
      </c>
      <c r="BO480" s="339">
        <f t="shared" si="172"/>
        <v>0</v>
      </c>
      <c r="BP480" s="281">
        <f>VLOOKUP(E480,金蝶!D:Z,18,0)</f>
        <v>0</v>
      </c>
      <c r="BQ480" s="531">
        <f t="shared" si="173"/>
        <v>0</v>
      </c>
      <c r="BR480" s="281">
        <f>VLOOKUP(E480,金蝶!D:Z,19,0)</f>
        <v>0</v>
      </c>
      <c r="BS480" s="340">
        <f t="shared" si="174"/>
        <v>0</v>
      </c>
      <c r="BT480" s="281">
        <f>VLOOKUP(E480,金蝶!D:Z,20,0)</f>
        <v>0</v>
      </c>
      <c r="BU480" s="281">
        <f t="shared" si="175"/>
        <v>0</v>
      </c>
      <c r="BV480" s="281">
        <f>VLOOKUP(E480,金蝶!D:Z,21,0)</f>
        <v>0</v>
      </c>
      <c r="BW480" s="339">
        <f t="shared" si="176"/>
        <v>0</v>
      </c>
      <c r="BX480" s="768">
        <f>IFERROR(VLOOKUP(G480,无加班费!A:B,2,0),0)</f>
        <v>0</v>
      </c>
    </row>
    <row r="481" spans="1:76" hidden="1">
      <c r="A481" s="516" t="s">
        <v>2785</v>
      </c>
      <c r="B481" s="285">
        <f t="shared" si="163"/>
        <v>0</v>
      </c>
      <c r="C481" s="286" t="str">
        <f>VLOOKUP(E481,员工信息4!C:D,2,0)</f>
        <v>周间飞</v>
      </c>
      <c r="D481" s="102" t="str">
        <f t="shared" si="158"/>
        <v>一致</v>
      </c>
      <c r="E481" s="288" t="str">
        <f>INDEX(员工信息4!C:C,MATCH('12部门提供工资附表主表'!I481,员工信息4!F:F,0))</f>
        <v>8931</v>
      </c>
      <c r="F481" s="289" t="str">
        <f>IFERROR(VLOOKUP('12部门提供工资附表主表'!E481,员工信息4!C:G,5,0),"")</f>
        <v>广州车间</v>
      </c>
      <c r="G481" s="152" t="s">
        <v>2990</v>
      </c>
      <c r="H481" s="288" t="s">
        <v>6264</v>
      </c>
      <c r="I481" s="500" t="str">
        <f t="shared" si="169"/>
        <v>周间飞G315</v>
      </c>
      <c r="J481" s="289" t="s">
        <v>511</v>
      </c>
      <c r="K481" s="301"/>
      <c r="L481" s="301"/>
      <c r="M481" s="302">
        <v>28.1875</v>
      </c>
      <c r="N481" s="302">
        <f t="shared" si="178"/>
        <v>6.1875</v>
      </c>
      <c r="O481" s="302">
        <v>3300</v>
      </c>
      <c r="P481" s="302"/>
      <c r="Q481" s="303">
        <f t="shared" si="160"/>
        <v>3300</v>
      </c>
      <c r="R481" s="302"/>
      <c r="S481" s="316">
        <f t="shared" si="177"/>
        <v>3300</v>
      </c>
      <c r="T481" s="301">
        <v>120</v>
      </c>
      <c r="U481" s="313">
        <f t="shared" si="164"/>
        <v>742.5</v>
      </c>
      <c r="V481" s="313"/>
      <c r="W481" s="301"/>
      <c r="X481" s="301">
        <v>600</v>
      </c>
      <c r="Y481" s="314">
        <f t="shared" si="162"/>
        <v>4642.5</v>
      </c>
      <c r="Z481" s="314"/>
      <c r="AA481" s="301">
        <v>150</v>
      </c>
      <c r="AB481" s="301">
        <v>0</v>
      </c>
      <c r="AC481" s="325">
        <f t="shared" si="165"/>
        <v>150</v>
      </c>
      <c r="AD481" s="302"/>
      <c r="AE481" s="302"/>
      <c r="AF481" s="302"/>
      <c r="AG481" s="302"/>
      <c r="AH481" s="302"/>
      <c r="AI481" s="302"/>
      <c r="AJ481" s="302"/>
      <c r="AK481" s="302">
        <v>0.5</v>
      </c>
      <c r="AL481" s="302"/>
      <c r="AM481" s="302">
        <v>0</v>
      </c>
      <c r="AN481" s="302"/>
      <c r="AO481" s="302"/>
      <c r="AP481" s="302"/>
      <c r="AQ481" s="302"/>
      <c r="AR481" s="302"/>
      <c r="AS481" s="299"/>
      <c r="AT481" s="299">
        <f t="shared" si="166"/>
        <v>0</v>
      </c>
      <c r="AU481" s="303">
        <f t="shared" si="167"/>
        <v>0.5</v>
      </c>
      <c r="AV481" s="329">
        <f t="shared" si="168"/>
        <v>4793</v>
      </c>
      <c r="AW481" s="297"/>
      <c r="AX481" s="297">
        <v>420.28000000000003</v>
      </c>
      <c r="AY481" s="301"/>
      <c r="AZ481" s="301"/>
      <c r="BA481" s="301"/>
      <c r="BB481" s="330"/>
      <c r="BC481" s="297"/>
      <c r="BD481" s="301"/>
      <c r="BE481" s="300">
        <f t="shared" si="161"/>
        <v>4372.72</v>
      </c>
      <c r="BF481" s="297">
        <f>VLOOKUP(E481,[6]工资发放表!$D$1:$X$65536,21,0)</f>
        <v>0</v>
      </c>
      <c r="BG481" s="337">
        <f t="shared" si="159"/>
        <v>4372.72</v>
      </c>
      <c r="BH481" s="300">
        <f>IFERROR(VLOOKUP('12部门提供工资附表主表'!E481,工时对!A:E,5,0),0)</f>
        <v>28.1875</v>
      </c>
      <c r="BI481" s="336">
        <f>VLOOKUP(E481,金蝶!D:AC,26,0)</f>
        <v>0</v>
      </c>
      <c r="BJ481" s="281">
        <f>VLOOKUP(E481,金蝶!D:S,16,0)</f>
        <v>4793</v>
      </c>
      <c r="BK481" s="281">
        <f t="shared" si="170"/>
        <v>0</v>
      </c>
      <c r="BL481" s="281">
        <f>VLOOKUP(E481,金蝶!D:Z,23,0)</f>
        <v>4372.72</v>
      </c>
      <c r="BM481" s="281">
        <f t="shared" si="171"/>
        <v>0</v>
      </c>
      <c r="BN481" s="281">
        <f>VLOOKUP(E481,金蝶!D:Z,17,0)</f>
        <v>0</v>
      </c>
      <c r="BO481" s="339">
        <f t="shared" si="172"/>
        <v>0</v>
      </c>
      <c r="BP481" s="281">
        <f>VLOOKUP(E481,金蝶!D:Z,18,0)</f>
        <v>420.28</v>
      </c>
      <c r="BQ481" s="531">
        <f t="shared" si="173"/>
        <v>0</v>
      </c>
      <c r="BR481" s="281">
        <f>VLOOKUP(E481,金蝶!D:Z,19,0)</f>
        <v>0</v>
      </c>
      <c r="BS481" s="340">
        <f t="shared" si="174"/>
        <v>0</v>
      </c>
      <c r="BT481" s="281">
        <f>VLOOKUP(E481,金蝶!D:Z,20,0)</f>
        <v>0</v>
      </c>
      <c r="BU481" s="281">
        <f t="shared" si="175"/>
        <v>0</v>
      </c>
      <c r="BV481" s="281">
        <f>VLOOKUP(E481,金蝶!D:Z,21,0)</f>
        <v>0</v>
      </c>
      <c r="BW481" s="339">
        <f t="shared" si="176"/>
        <v>0</v>
      </c>
      <c r="BX481" s="768">
        <f>IFERROR(VLOOKUP(G481,无加班费!A:B,2,0),0)</f>
        <v>0</v>
      </c>
    </row>
    <row r="482" spans="1:76" hidden="1">
      <c r="A482" s="516" t="s">
        <v>2789</v>
      </c>
      <c r="B482" s="285">
        <f t="shared" si="163"/>
        <v>0</v>
      </c>
      <c r="C482" s="286" t="str">
        <f>VLOOKUP(E482,员工信息4!C:D,2,0)</f>
        <v>何伊玲</v>
      </c>
      <c r="D482" s="102" t="str">
        <f t="shared" si="158"/>
        <v>一致</v>
      </c>
      <c r="E482" s="288" t="str">
        <f>INDEX(员工信息4!C:C,MATCH('12部门提供工资附表主表'!I482,员工信息4!F:F,0))</f>
        <v>8677</v>
      </c>
      <c r="F482" s="289" t="str">
        <f>IFERROR(VLOOKUP('12部门提供工资附表主表'!E482,员工信息4!C:G,5,0),"")</f>
        <v>广州车间</v>
      </c>
      <c r="G482" s="152" t="s">
        <v>2504</v>
      </c>
      <c r="H482" s="288" t="s">
        <v>6242</v>
      </c>
      <c r="I482" s="500" t="str">
        <f t="shared" si="169"/>
        <v>何伊玲G240</v>
      </c>
      <c r="J482" s="289" t="s">
        <v>511</v>
      </c>
      <c r="K482" s="301"/>
      <c r="L482" s="301"/>
      <c r="M482" s="302">
        <v>22.25</v>
      </c>
      <c r="N482" s="302">
        <f t="shared" si="178"/>
        <v>0.25</v>
      </c>
      <c r="O482" s="302">
        <v>3400</v>
      </c>
      <c r="P482" s="302"/>
      <c r="Q482" s="303">
        <f t="shared" si="160"/>
        <v>3400</v>
      </c>
      <c r="R482" s="302"/>
      <c r="S482" s="316">
        <f t="shared" si="177"/>
        <v>3400</v>
      </c>
      <c r="T482" s="301">
        <v>120</v>
      </c>
      <c r="U482" s="313">
        <f t="shared" si="164"/>
        <v>30</v>
      </c>
      <c r="V482" s="313"/>
      <c r="W482" s="301"/>
      <c r="X482" s="301">
        <v>800</v>
      </c>
      <c r="Y482" s="314">
        <f t="shared" si="162"/>
        <v>4230</v>
      </c>
      <c r="Z482" s="314"/>
      <c r="AA482" s="301">
        <v>150</v>
      </c>
      <c r="AB482" s="301">
        <v>0</v>
      </c>
      <c r="AC482" s="325">
        <f t="shared" si="165"/>
        <v>150</v>
      </c>
      <c r="AD482" s="302"/>
      <c r="AE482" s="302"/>
      <c r="AF482" s="302"/>
      <c r="AG482" s="302"/>
      <c r="AH482" s="302"/>
      <c r="AI482" s="302"/>
      <c r="AJ482" s="302"/>
      <c r="AK482" s="302">
        <v>0</v>
      </c>
      <c r="AL482" s="302"/>
      <c r="AM482" s="302">
        <v>0</v>
      </c>
      <c r="AN482" s="302"/>
      <c r="AO482" s="302"/>
      <c r="AP482" s="302"/>
      <c r="AQ482" s="302"/>
      <c r="AR482" s="302"/>
      <c r="AS482" s="299"/>
      <c r="AT482" s="299">
        <f t="shared" si="166"/>
        <v>0</v>
      </c>
      <c r="AU482" s="303">
        <f t="shared" si="167"/>
        <v>0</v>
      </c>
      <c r="AV482" s="329">
        <f t="shared" si="168"/>
        <v>4380</v>
      </c>
      <c r="AW482" s="297"/>
      <c r="AX482" s="297">
        <v>420.28000000000003</v>
      </c>
      <c r="AY482" s="301"/>
      <c r="AZ482" s="301"/>
      <c r="BA482" s="301"/>
      <c r="BB482" s="330"/>
      <c r="BC482" s="297"/>
      <c r="BD482" s="301"/>
      <c r="BE482" s="300">
        <f t="shared" si="161"/>
        <v>3959.72</v>
      </c>
      <c r="BF482" s="297">
        <f>VLOOKUP(E482,[6]工资发放表!$D$1:$X$65536,21,0)</f>
        <v>0</v>
      </c>
      <c r="BG482" s="337">
        <f t="shared" si="159"/>
        <v>3959.72</v>
      </c>
      <c r="BH482" s="300">
        <f>IFERROR(VLOOKUP('12部门提供工资附表主表'!E482,工时对!A:E,5,0),0)</f>
        <v>22.25</v>
      </c>
      <c r="BI482" s="336">
        <f>VLOOKUP(E482,金蝶!D:AC,26,0)</f>
        <v>0</v>
      </c>
      <c r="BJ482" s="281">
        <f>VLOOKUP(E482,金蝶!D:S,16,0)</f>
        <v>4380</v>
      </c>
      <c r="BK482" s="281">
        <f t="shared" si="170"/>
        <v>0</v>
      </c>
      <c r="BL482" s="281">
        <f>VLOOKUP(E482,金蝶!D:Z,23,0)</f>
        <v>3959.72</v>
      </c>
      <c r="BM482" s="281">
        <f t="shared" si="171"/>
        <v>0</v>
      </c>
      <c r="BN482" s="281">
        <f>VLOOKUP(E482,金蝶!D:Z,17,0)</f>
        <v>0</v>
      </c>
      <c r="BO482" s="339">
        <f t="shared" si="172"/>
        <v>0</v>
      </c>
      <c r="BP482" s="281">
        <f>VLOOKUP(E482,金蝶!D:Z,18,0)</f>
        <v>420.28</v>
      </c>
      <c r="BQ482" s="531">
        <f t="shared" si="173"/>
        <v>0</v>
      </c>
      <c r="BR482" s="281">
        <f>VLOOKUP(E482,金蝶!D:Z,19,0)</f>
        <v>0</v>
      </c>
      <c r="BS482" s="340">
        <f t="shared" si="174"/>
        <v>0</v>
      </c>
      <c r="BT482" s="281">
        <f>VLOOKUP(E482,金蝶!D:Z,20,0)</f>
        <v>0</v>
      </c>
      <c r="BU482" s="281">
        <f t="shared" si="175"/>
        <v>0</v>
      </c>
      <c r="BV482" s="281">
        <f>VLOOKUP(E482,金蝶!D:Z,21,0)</f>
        <v>0</v>
      </c>
      <c r="BW482" s="339">
        <f t="shared" si="176"/>
        <v>0</v>
      </c>
      <c r="BX482" s="768">
        <f>IFERROR(VLOOKUP(G482,无加班费!A:B,2,0),0)</f>
        <v>0</v>
      </c>
    </row>
    <row r="483" spans="1:76" hidden="1">
      <c r="A483" s="516" t="s">
        <v>2793</v>
      </c>
      <c r="B483" s="285">
        <f t="shared" si="163"/>
        <v>0</v>
      </c>
      <c r="C483" s="286" t="str">
        <f>VLOOKUP(E483,员工信息4!C:D,2,0)</f>
        <v>杨胜英</v>
      </c>
      <c r="D483" s="102" t="str">
        <f t="shared" si="158"/>
        <v>一致</v>
      </c>
      <c r="E483" s="288" t="str">
        <f>INDEX(员工信息4!C:C,MATCH('12部门提供工资附表主表'!I483,员工信息4!F:F,0))</f>
        <v>8886</v>
      </c>
      <c r="F483" s="289" t="str">
        <f>IFERROR(VLOOKUP('12部门提供工资附表主表'!E483,员工信息4!C:G,5,0),"")</f>
        <v>广州车间</v>
      </c>
      <c r="G483" s="152" t="s">
        <v>2878</v>
      </c>
      <c r="H483" s="288" t="s">
        <v>6258</v>
      </c>
      <c r="I483" s="500" t="str">
        <f t="shared" si="169"/>
        <v>杨胜英G301</v>
      </c>
      <c r="J483" s="289" t="s">
        <v>511</v>
      </c>
      <c r="K483" s="301"/>
      <c r="L483" s="301"/>
      <c r="M483" s="302">
        <v>26.8125</v>
      </c>
      <c r="N483" s="302">
        <f t="shared" si="178"/>
        <v>4.8125</v>
      </c>
      <c r="O483" s="302">
        <v>2800</v>
      </c>
      <c r="P483" s="302"/>
      <c r="Q483" s="303">
        <f t="shared" si="160"/>
        <v>2800</v>
      </c>
      <c r="R483" s="302"/>
      <c r="S483" s="316">
        <f t="shared" si="177"/>
        <v>2800</v>
      </c>
      <c r="T483" s="301">
        <v>120</v>
      </c>
      <c r="U483" s="313">
        <f t="shared" si="164"/>
        <v>577.5</v>
      </c>
      <c r="V483" s="313"/>
      <c r="W483" s="301"/>
      <c r="X483" s="301">
        <v>600</v>
      </c>
      <c r="Y483" s="314">
        <f t="shared" si="162"/>
        <v>3977.5</v>
      </c>
      <c r="Z483" s="314"/>
      <c r="AA483" s="301">
        <v>150</v>
      </c>
      <c r="AB483" s="301">
        <v>0</v>
      </c>
      <c r="AC483" s="325">
        <f t="shared" si="165"/>
        <v>150</v>
      </c>
      <c r="AD483" s="302"/>
      <c r="AE483" s="302"/>
      <c r="AF483" s="302"/>
      <c r="AG483" s="302"/>
      <c r="AH483" s="302"/>
      <c r="AI483" s="302"/>
      <c r="AJ483" s="302"/>
      <c r="AK483" s="302">
        <v>0.5</v>
      </c>
      <c r="AL483" s="302"/>
      <c r="AM483" s="302">
        <v>0</v>
      </c>
      <c r="AN483" s="302"/>
      <c r="AO483" s="302"/>
      <c r="AP483" s="302"/>
      <c r="AQ483" s="302"/>
      <c r="AR483" s="302"/>
      <c r="AS483" s="299"/>
      <c r="AT483" s="299">
        <f t="shared" si="166"/>
        <v>0</v>
      </c>
      <c r="AU483" s="303">
        <f t="shared" si="167"/>
        <v>0.5</v>
      </c>
      <c r="AV483" s="329">
        <f t="shared" si="168"/>
        <v>4128</v>
      </c>
      <c r="AW483" s="297"/>
      <c r="AX483" s="297"/>
      <c r="AY483" s="301"/>
      <c r="AZ483" s="301"/>
      <c r="BA483" s="301"/>
      <c r="BB483" s="330"/>
      <c r="BC483" s="297"/>
      <c r="BD483" s="301"/>
      <c r="BE483" s="300">
        <f t="shared" si="161"/>
        <v>4128</v>
      </c>
      <c r="BF483" s="297">
        <f>VLOOKUP(E483,[6]工资发放表!$D$1:$X$65536,21,0)</f>
        <v>0</v>
      </c>
      <c r="BG483" s="337">
        <f t="shared" si="159"/>
        <v>4128</v>
      </c>
      <c r="BH483" s="300">
        <f>IFERROR(VLOOKUP('12部门提供工资附表主表'!E483,工时对!A:E,5,0),0)</f>
        <v>26.8125</v>
      </c>
      <c r="BI483" s="336">
        <f>VLOOKUP(E483,金蝶!D:AC,26,0)</f>
        <v>0</v>
      </c>
      <c r="BJ483" s="281">
        <f>VLOOKUP(E483,金蝶!D:S,16,0)</f>
        <v>4128</v>
      </c>
      <c r="BK483" s="281">
        <f t="shared" si="170"/>
        <v>0</v>
      </c>
      <c r="BL483" s="281">
        <f>VLOOKUP(E483,金蝶!D:Z,23,0)</f>
        <v>4128</v>
      </c>
      <c r="BM483" s="281">
        <f t="shared" si="171"/>
        <v>0</v>
      </c>
      <c r="BN483" s="281">
        <f>VLOOKUP(E483,金蝶!D:Z,17,0)</f>
        <v>0</v>
      </c>
      <c r="BO483" s="339">
        <f t="shared" si="172"/>
        <v>0</v>
      </c>
      <c r="BP483" s="281">
        <f>VLOOKUP(E483,金蝶!D:Z,18,0)</f>
        <v>0</v>
      </c>
      <c r="BQ483" s="531">
        <f t="shared" si="173"/>
        <v>0</v>
      </c>
      <c r="BR483" s="281">
        <f>VLOOKUP(E483,金蝶!D:Z,19,0)</f>
        <v>0</v>
      </c>
      <c r="BS483" s="340">
        <f t="shared" si="174"/>
        <v>0</v>
      </c>
      <c r="BT483" s="281">
        <f>VLOOKUP(E483,金蝶!D:Z,20,0)</f>
        <v>0</v>
      </c>
      <c r="BU483" s="281">
        <f t="shared" si="175"/>
        <v>0</v>
      </c>
      <c r="BV483" s="281">
        <f>VLOOKUP(E483,金蝶!D:Z,21,0)</f>
        <v>0</v>
      </c>
      <c r="BW483" s="339">
        <f t="shared" si="176"/>
        <v>0</v>
      </c>
      <c r="BX483" s="768">
        <f>IFERROR(VLOOKUP(G483,无加班费!A:B,2,0),0)</f>
        <v>0</v>
      </c>
    </row>
    <row r="484" spans="1:76" hidden="1">
      <c r="A484" s="516" t="s">
        <v>1452</v>
      </c>
      <c r="B484" s="285">
        <f t="shared" si="163"/>
        <v>0</v>
      </c>
      <c r="C484" s="286" t="str">
        <f>VLOOKUP(E484,员工信息4!C:D,2,0)</f>
        <v>梁毅康</v>
      </c>
      <c r="D484" s="102" t="str">
        <f t="shared" si="158"/>
        <v>一致</v>
      </c>
      <c r="E484" s="288" t="str">
        <f>INDEX(员工信息4!C:C,MATCH('12部门提供工资附表主表'!I484,员工信息4!F:F,0))</f>
        <v>8887</v>
      </c>
      <c r="F484" s="289" t="str">
        <f>IFERROR(VLOOKUP('12部门提供工资附表主表'!E484,员工信息4!C:G,5,0),"")</f>
        <v>广州车间</v>
      </c>
      <c r="G484" s="152" t="s">
        <v>2881</v>
      </c>
      <c r="H484" s="288" t="s">
        <v>6259</v>
      </c>
      <c r="I484" s="500" t="str">
        <f t="shared" si="169"/>
        <v>梁毅康G304</v>
      </c>
      <c r="J484" s="289" t="s">
        <v>511</v>
      </c>
      <c r="K484" s="301"/>
      <c r="L484" s="301"/>
      <c r="M484" s="302">
        <v>24.75</v>
      </c>
      <c r="N484" s="302">
        <f t="shared" si="178"/>
        <v>2.75</v>
      </c>
      <c r="O484" s="302">
        <v>2800</v>
      </c>
      <c r="P484" s="302"/>
      <c r="Q484" s="303">
        <f t="shared" si="160"/>
        <v>2800</v>
      </c>
      <c r="R484" s="302"/>
      <c r="S484" s="316">
        <f t="shared" si="177"/>
        <v>2800</v>
      </c>
      <c r="T484" s="301">
        <v>120</v>
      </c>
      <c r="U484" s="313">
        <f t="shared" si="164"/>
        <v>330</v>
      </c>
      <c r="V484" s="313"/>
      <c r="W484" s="301"/>
      <c r="X484" s="301">
        <v>500</v>
      </c>
      <c r="Y484" s="314">
        <f t="shared" si="162"/>
        <v>3630</v>
      </c>
      <c r="Z484" s="314"/>
      <c r="AA484" s="301">
        <v>150</v>
      </c>
      <c r="AB484" s="301">
        <v>0</v>
      </c>
      <c r="AC484" s="325">
        <f t="shared" si="165"/>
        <v>150</v>
      </c>
      <c r="AD484" s="302"/>
      <c r="AE484" s="302"/>
      <c r="AF484" s="302"/>
      <c r="AG484" s="302"/>
      <c r="AH484" s="302"/>
      <c r="AI484" s="302"/>
      <c r="AJ484" s="302"/>
      <c r="AK484" s="302">
        <v>0</v>
      </c>
      <c r="AL484" s="302"/>
      <c r="AM484" s="302">
        <v>0</v>
      </c>
      <c r="AN484" s="302"/>
      <c r="AO484" s="302"/>
      <c r="AP484" s="302"/>
      <c r="AQ484" s="302"/>
      <c r="AR484" s="302"/>
      <c r="AS484" s="299"/>
      <c r="AT484" s="299">
        <f t="shared" si="166"/>
        <v>0</v>
      </c>
      <c r="AU484" s="303">
        <f t="shared" si="167"/>
        <v>0</v>
      </c>
      <c r="AV484" s="329">
        <f t="shared" si="168"/>
        <v>3780</v>
      </c>
      <c r="AW484" s="297"/>
      <c r="AX484" s="297"/>
      <c r="AY484" s="301"/>
      <c r="AZ484" s="301"/>
      <c r="BA484" s="301"/>
      <c r="BB484" s="330"/>
      <c r="BC484" s="297"/>
      <c r="BD484" s="301"/>
      <c r="BE484" s="300">
        <f t="shared" si="161"/>
        <v>3780</v>
      </c>
      <c r="BF484" s="297">
        <f>VLOOKUP(E484,[6]工资发放表!$D$1:$X$65536,21,0)</f>
        <v>0</v>
      </c>
      <c r="BG484" s="337">
        <f t="shared" si="159"/>
        <v>3780</v>
      </c>
      <c r="BH484" s="300">
        <f>IFERROR(VLOOKUP('12部门提供工资附表主表'!E484,工时对!A:E,5,0),0)</f>
        <v>24.75</v>
      </c>
      <c r="BI484" s="336">
        <f>VLOOKUP(E484,金蝶!D:AC,26,0)</f>
        <v>0</v>
      </c>
      <c r="BJ484" s="281">
        <f>VLOOKUP(E484,金蝶!D:S,16,0)</f>
        <v>3780</v>
      </c>
      <c r="BK484" s="281">
        <f t="shared" si="170"/>
        <v>0</v>
      </c>
      <c r="BL484" s="281">
        <f>VLOOKUP(E484,金蝶!D:Z,23,0)</f>
        <v>3780</v>
      </c>
      <c r="BM484" s="281">
        <f t="shared" si="171"/>
        <v>0</v>
      </c>
      <c r="BN484" s="281">
        <f>VLOOKUP(E484,金蝶!D:Z,17,0)</f>
        <v>0</v>
      </c>
      <c r="BO484" s="339">
        <f t="shared" si="172"/>
        <v>0</v>
      </c>
      <c r="BP484" s="281">
        <f>VLOOKUP(E484,金蝶!D:Z,18,0)</f>
        <v>0</v>
      </c>
      <c r="BQ484" s="531">
        <f t="shared" si="173"/>
        <v>0</v>
      </c>
      <c r="BR484" s="281">
        <f>VLOOKUP(E484,金蝶!D:Z,19,0)</f>
        <v>0</v>
      </c>
      <c r="BS484" s="340">
        <f t="shared" si="174"/>
        <v>0</v>
      </c>
      <c r="BT484" s="281">
        <f>VLOOKUP(E484,金蝶!D:Z,20,0)</f>
        <v>0</v>
      </c>
      <c r="BU484" s="281">
        <f t="shared" si="175"/>
        <v>0</v>
      </c>
      <c r="BV484" s="281">
        <f>VLOOKUP(E484,金蝶!D:Z,21,0)</f>
        <v>0</v>
      </c>
      <c r="BW484" s="339">
        <f t="shared" si="176"/>
        <v>0</v>
      </c>
      <c r="BX484" s="768">
        <f>IFERROR(VLOOKUP(G484,无加班费!A:B,2,0),0)</f>
        <v>0</v>
      </c>
    </row>
    <row r="485" spans="1:76" hidden="1">
      <c r="A485" s="516" t="s">
        <v>404</v>
      </c>
      <c r="B485" s="285">
        <f t="shared" si="163"/>
        <v>0</v>
      </c>
      <c r="C485" s="286" t="str">
        <f>VLOOKUP(E485,员工信息4!C:D,2,0)</f>
        <v>林庆森</v>
      </c>
      <c r="D485" s="102" t="str">
        <f t="shared" si="158"/>
        <v>一致</v>
      </c>
      <c r="E485" s="288" t="str">
        <f>INDEX(员工信息4!C:C,MATCH('12部门提供工资附表主表'!I485,员工信息4!F:F,0))</f>
        <v>8930</v>
      </c>
      <c r="F485" s="289" t="str">
        <f>IFERROR(VLOOKUP('12部门提供工资附表主表'!E485,员工信息4!C:G,5,0),"")</f>
        <v>广州车间</v>
      </c>
      <c r="G485" s="517" t="s">
        <v>6282</v>
      </c>
      <c r="H485" s="288" t="s">
        <v>6235</v>
      </c>
      <c r="I485" s="500" t="str">
        <f t="shared" si="169"/>
        <v>林庆森G312</v>
      </c>
      <c r="J485" s="289" t="s">
        <v>511</v>
      </c>
      <c r="K485" s="301"/>
      <c r="L485" s="301"/>
      <c r="M485" s="302">
        <v>24.375</v>
      </c>
      <c r="N485" s="302">
        <f t="shared" si="178"/>
        <v>2.375</v>
      </c>
      <c r="O485" s="302">
        <v>2800</v>
      </c>
      <c r="P485" s="302"/>
      <c r="Q485" s="303">
        <f t="shared" si="160"/>
        <v>2800</v>
      </c>
      <c r="R485" s="302"/>
      <c r="S485" s="316">
        <f t="shared" si="177"/>
        <v>2800</v>
      </c>
      <c r="T485" s="301">
        <v>120</v>
      </c>
      <c r="U485" s="313">
        <f t="shared" si="164"/>
        <v>285</v>
      </c>
      <c r="V485" s="313"/>
      <c r="W485" s="301"/>
      <c r="X485" s="301">
        <v>500</v>
      </c>
      <c r="Y485" s="314">
        <f t="shared" si="162"/>
        <v>3585</v>
      </c>
      <c r="Z485" s="314"/>
      <c r="AA485" s="301">
        <v>150</v>
      </c>
      <c r="AB485" s="301">
        <v>0</v>
      </c>
      <c r="AC485" s="325">
        <f t="shared" si="165"/>
        <v>150</v>
      </c>
      <c r="AD485" s="302"/>
      <c r="AE485" s="302"/>
      <c r="AF485" s="302"/>
      <c r="AG485" s="302"/>
      <c r="AH485" s="302"/>
      <c r="AI485" s="302"/>
      <c r="AJ485" s="302"/>
      <c r="AK485" s="302">
        <v>0</v>
      </c>
      <c r="AL485" s="302"/>
      <c r="AM485" s="302">
        <v>0</v>
      </c>
      <c r="AN485" s="302"/>
      <c r="AO485" s="302"/>
      <c r="AP485" s="302"/>
      <c r="AQ485" s="302"/>
      <c r="AR485" s="302"/>
      <c r="AS485" s="299"/>
      <c r="AT485" s="299">
        <f t="shared" si="166"/>
        <v>0</v>
      </c>
      <c r="AU485" s="303">
        <f t="shared" si="167"/>
        <v>0</v>
      </c>
      <c r="AV485" s="329">
        <f t="shared" si="168"/>
        <v>3735</v>
      </c>
      <c r="AW485" s="297"/>
      <c r="AX485" s="297">
        <v>420.28000000000003</v>
      </c>
      <c r="AY485" s="301"/>
      <c r="AZ485" s="301"/>
      <c r="BA485" s="301"/>
      <c r="BB485" s="330"/>
      <c r="BC485" s="297"/>
      <c r="BD485" s="301"/>
      <c r="BE485" s="300">
        <f t="shared" si="161"/>
        <v>3314.72</v>
      </c>
      <c r="BF485" s="297">
        <f>VLOOKUP(E485,[6]工资发放表!$D$1:$X$65536,21,0)</f>
        <v>0</v>
      </c>
      <c r="BG485" s="337">
        <f t="shared" si="159"/>
        <v>3314.72</v>
      </c>
      <c r="BH485" s="300">
        <f>IFERROR(VLOOKUP('12部门提供工资附表主表'!E485,工时对!A:E,5,0),0)</f>
        <v>24.375</v>
      </c>
      <c r="BI485" s="336">
        <f>VLOOKUP(E485,金蝶!D:AC,26,0)</f>
        <v>0</v>
      </c>
      <c r="BJ485" s="281">
        <f>VLOOKUP(E485,金蝶!D:S,16,0)</f>
        <v>3735</v>
      </c>
      <c r="BK485" s="281">
        <f t="shared" si="170"/>
        <v>0</v>
      </c>
      <c r="BL485" s="281">
        <f>VLOOKUP(E485,金蝶!D:Z,23,0)</f>
        <v>3314.72</v>
      </c>
      <c r="BM485" s="281">
        <f t="shared" si="171"/>
        <v>0</v>
      </c>
      <c r="BN485" s="281">
        <f>VLOOKUP(E485,金蝶!D:Z,17,0)</f>
        <v>0</v>
      </c>
      <c r="BO485" s="339">
        <f t="shared" si="172"/>
        <v>0</v>
      </c>
      <c r="BP485" s="281">
        <f>VLOOKUP(E485,金蝶!D:Z,18,0)</f>
        <v>420.28</v>
      </c>
      <c r="BQ485" s="531">
        <f t="shared" si="173"/>
        <v>0</v>
      </c>
      <c r="BR485" s="281">
        <f>VLOOKUP(E485,金蝶!D:Z,19,0)</f>
        <v>0</v>
      </c>
      <c r="BS485" s="340">
        <f t="shared" si="174"/>
        <v>0</v>
      </c>
      <c r="BT485" s="281">
        <f>VLOOKUP(E485,金蝶!D:Z,20,0)</f>
        <v>0</v>
      </c>
      <c r="BU485" s="281">
        <f t="shared" si="175"/>
        <v>0</v>
      </c>
      <c r="BV485" s="281">
        <f>VLOOKUP(E485,金蝶!D:Z,21,0)</f>
        <v>0</v>
      </c>
      <c r="BW485" s="339">
        <f t="shared" si="176"/>
        <v>0</v>
      </c>
      <c r="BX485" s="768">
        <f>IFERROR(VLOOKUP(G485,无加班费!A:B,2,0),0)</f>
        <v>0</v>
      </c>
    </row>
    <row r="486" spans="1:76" hidden="1">
      <c r="A486" s="516" t="s">
        <v>668</v>
      </c>
      <c r="B486" s="285">
        <f t="shared" si="163"/>
        <v>0</v>
      </c>
      <c r="C486" s="286" t="str">
        <f>VLOOKUP(E486,员工信息4!C:D,2,0)</f>
        <v>曾文静</v>
      </c>
      <c r="D486" s="102" t="str">
        <f t="shared" si="158"/>
        <v>一致</v>
      </c>
      <c r="E486" s="288" t="str">
        <f>INDEX(员工信息4!C:C,MATCH('12部门提供工资附表主表'!I486,员工信息4!F:F,0))</f>
        <v>8876</v>
      </c>
      <c r="F486" s="289" t="str">
        <f>IFERROR(VLOOKUP('12部门提供工资附表主表'!E486,员工信息4!C:G,5,0),"")</f>
        <v>广州车间</v>
      </c>
      <c r="G486" s="152" t="s">
        <v>2832</v>
      </c>
      <c r="H486" s="288" t="s">
        <v>6257</v>
      </c>
      <c r="I486" s="500" t="str">
        <f t="shared" si="169"/>
        <v>曾文静G300</v>
      </c>
      <c r="J486" s="289" t="s">
        <v>511</v>
      </c>
      <c r="K486" s="301"/>
      <c r="L486" s="301"/>
      <c r="M486" s="302">
        <v>24.3125</v>
      </c>
      <c r="N486" s="302">
        <f t="shared" si="178"/>
        <v>2.3125</v>
      </c>
      <c r="O486" s="302">
        <v>3200</v>
      </c>
      <c r="P486" s="302"/>
      <c r="Q486" s="303">
        <f t="shared" si="160"/>
        <v>3200</v>
      </c>
      <c r="R486" s="302"/>
      <c r="S486" s="316">
        <f t="shared" si="177"/>
        <v>3200</v>
      </c>
      <c r="T486" s="301">
        <v>120</v>
      </c>
      <c r="U486" s="313">
        <f t="shared" si="164"/>
        <v>277.5</v>
      </c>
      <c r="V486" s="313"/>
      <c r="W486" s="301"/>
      <c r="X486" s="301">
        <v>600</v>
      </c>
      <c r="Y486" s="314">
        <f t="shared" si="162"/>
        <v>4077.5</v>
      </c>
      <c r="Z486" s="314"/>
      <c r="AA486" s="301">
        <v>150</v>
      </c>
      <c r="AB486" s="301">
        <v>0</v>
      </c>
      <c r="AC486" s="325">
        <f t="shared" si="165"/>
        <v>150</v>
      </c>
      <c r="AD486" s="302"/>
      <c r="AE486" s="302"/>
      <c r="AF486" s="302"/>
      <c r="AG486" s="302"/>
      <c r="AH486" s="302"/>
      <c r="AI486" s="302"/>
      <c r="AJ486" s="302"/>
      <c r="AK486" s="302">
        <v>0.5</v>
      </c>
      <c r="AL486" s="302"/>
      <c r="AM486" s="302">
        <v>0</v>
      </c>
      <c r="AN486" s="302"/>
      <c r="AO486" s="302"/>
      <c r="AP486" s="302"/>
      <c r="AQ486" s="302"/>
      <c r="AR486" s="302"/>
      <c r="AS486" s="299"/>
      <c r="AT486" s="299">
        <f t="shared" si="166"/>
        <v>0</v>
      </c>
      <c r="AU486" s="303">
        <f t="shared" si="167"/>
        <v>0.5</v>
      </c>
      <c r="AV486" s="329">
        <f t="shared" si="168"/>
        <v>4228</v>
      </c>
      <c r="AW486" s="297"/>
      <c r="AX486" s="297">
        <v>420.28000000000003</v>
      </c>
      <c r="AY486" s="301"/>
      <c r="AZ486" s="301"/>
      <c r="BA486" s="301"/>
      <c r="BB486" s="330"/>
      <c r="BC486" s="297"/>
      <c r="BD486" s="301"/>
      <c r="BE486" s="300">
        <f t="shared" si="161"/>
        <v>3807.72</v>
      </c>
      <c r="BF486" s="297">
        <f>VLOOKUP(E486,[6]工资发放表!$D$1:$X$65536,21,0)</f>
        <v>0</v>
      </c>
      <c r="BG486" s="337">
        <f t="shared" si="159"/>
        <v>3807.72</v>
      </c>
      <c r="BH486" s="300">
        <f>IFERROR(VLOOKUP('12部门提供工资附表主表'!E486,工时对!A:E,5,0),0)</f>
        <v>24.3125</v>
      </c>
      <c r="BI486" s="336">
        <f>VLOOKUP(E486,金蝶!D:AC,26,0)</f>
        <v>0</v>
      </c>
      <c r="BJ486" s="281">
        <f>VLOOKUP(E486,金蝶!D:S,16,0)</f>
        <v>4228</v>
      </c>
      <c r="BK486" s="281">
        <f t="shared" si="170"/>
        <v>0</v>
      </c>
      <c r="BL486" s="281">
        <f>VLOOKUP(E486,金蝶!D:Z,23,0)</f>
        <v>3807.72</v>
      </c>
      <c r="BM486" s="281">
        <f t="shared" si="171"/>
        <v>0</v>
      </c>
      <c r="BN486" s="281">
        <f>VLOOKUP(E486,金蝶!D:Z,17,0)</f>
        <v>0</v>
      </c>
      <c r="BO486" s="339">
        <f t="shared" si="172"/>
        <v>0</v>
      </c>
      <c r="BP486" s="281">
        <f>VLOOKUP(E486,金蝶!D:Z,18,0)</f>
        <v>420.28</v>
      </c>
      <c r="BQ486" s="531">
        <f t="shared" si="173"/>
        <v>0</v>
      </c>
      <c r="BR486" s="281">
        <f>VLOOKUP(E486,金蝶!D:Z,19,0)</f>
        <v>0</v>
      </c>
      <c r="BS486" s="340">
        <f t="shared" si="174"/>
        <v>0</v>
      </c>
      <c r="BT486" s="281">
        <f>VLOOKUP(E486,金蝶!D:Z,20,0)</f>
        <v>0</v>
      </c>
      <c r="BU486" s="281">
        <f t="shared" si="175"/>
        <v>0</v>
      </c>
      <c r="BV486" s="281">
        <f>VLOOKUP(E486,金蝶!D:Z,21,0)</f>
        <v>0</v>
      </c>
      <c r="BW486" s="339">
        <f t="shared" si="176"/>
        <v>0</v>
      </c>
      <c r="BX486" s="768">
        <f>IFERROR(VLOOKUP(G486,无加班费!A:B,2,0),0)</f>
        <v>0</v>
      </c>
    </row>
    <row r="487" spans="1:76" hidden="1">
      <c r="A487" s="516" t="s">
        <v>317</v>
      </c>
      <c r="B487" s="285">
        <f t="shared" si="163"/>
        <v>-34.25</v>
      </c>
      <c r="C487" s="286" t="str">
        <f>VLOOKUP(E487,员工信息4!C:D,2,0)</f>
        <v>杨智锋</v>
      </c>
      <c r="D487" s="102" t="str">
        <f t="shared" si="158"/>
        <v>一致</v>
      </c>
      <c r="E487" s="288" t="str">
        <f>INDEX(员工信息4!C:C,MATCH('12部门提供工资附表主表'!I487,员工信息4!F:F,0))</f>
        <v>2599</v>
      </c>
      <c r="F487" s="289" t="str">
        <f>IFERROR(VLOOKUP('12部门提供工资附表主表'!E487,员工信息4!C:G,5,0),"")</f>
        <v>线束车间</v>
      </c>
      <c r="G487" s="152" t="s">
        <v>1586</v>
      </c>
      <c r="H487" s="288" t="s">
        <v>1587</v>
      </c>
      <c r="I487" s="500" t="str">
        <f t="shared" si="169"/>
        <v>杨智锋339</v>
      </c>
      <c r="J487" s="289" t="s">
        <v>511</v>
      </c>
      <c r="K487" s="301"/>
      <c r="L487" s="301"/>
      <c r="M487" s="302">
        <v>34.25</v>
      </c>
      <c r="N487" s="302">
        <f t="shared" si="178"/>
        <v>12.25</v>
      </c>
      <c r="O487" s="302">
        <v>4000</v>
      </c>
      <c r="P487" s="302"/>
      <c r="Q487" s="303">
        <f t="shared" si="160"/>
        <v>4000</v>
      </c>
      <c r="R487" s="302"/>
      <c r="S487" s="316">
        <f t="shared" si="177"/>
        <v>4000</v>
      </c>
      <c r="T487" s="301">
        <v>120</v>
      </c>
      <c r="U487" s="313">
        <f t="shared" si="164"/>
        <v>1470</v>
      </c>
      <c r="V487" s="313"/>
      <c r="W487" s="301">
        <v>600</v>
      </c>
      <c r="X487" s="301">
        <v>1400</v>
      </c>
      <c r="Y487" s="314">
        <f t="shared" si="162"/>
        <v>7470</v>
      </c>
      <c r="Z487" s="314"/>
      <c r="AA487" s="301">
        <v>150</v>
      </c>
      <c r="AB487" s="301">
        <v>0</v>
      </c>
      <c r="AC487" s="325">
        <f t="shared" si="165"/>
        <v>150</v>
      </c>
      <c r="AD487" s="302"/>
      <c r="AE487" s="302"/>
      <c r="AF487" s="302"/>
      <c r="AG487" s="302"/>
      <c r="AH487" s="302"/>
      <c r="AI487" s="302"/>
      <c r="AJ487" s="302"/>
      <c r="AK487" s="302">
        <v>0</v>
      </c>
      <c r="AL487" s="302"/>
      <c r="AM487" s="302">
        <v>0</v>
      </c>
      <c r="AN487" s="302"/>
      <c r="AO487" s="302"/>
      <c r="AP487" s="302"/>
      <c r="AQ487" s="302"/>
      <c r="AR487" s="302"/>
      <c r="AS487" s="299"/>
      <c r="AT487" s="299">
        <f t="shared" si="166"/>
        <v>0</v>
      </c>
      <c r="AU487" s="303">
        <f t="shared" si="167"/>
        <v>0</v>
      </c>
      <c r="AV487" s="329">
        <f t="shared" si="168"/>
        <v>7620</v>
      </c>
      <c r="AW487" s="297"/>
      <c r="AX487" s="297">
        <v>517.5</v>
      </c>
      <c r="AY487" s="301"/>
      <c r="AZ487" s="301"/>
      <c r="BA487" s="301"/>
      <c r="BB487" s="330"/>
      <c r="BC487" s="297"/>
      <c r="BD487" s="301"/>
      <c r="BE487" s="300">
        <f t="shared" si="161"/>
        <v>7102.5</v>
      </c>
      <c r="BF487" s="297">
        <f>VLOOKUP(E487,[6]工资发放表!$D$1:$X$65536,21,0)</f>
        <v>33.08</v>
      </c>
      <c r="BG487" s="337">
        <f t="shared" si="159"/>
        <v>7069.42</v>
      </c>
      <c r="BH487" s="300">
        <f>IFERROR(VLOOKUP('12部门提供工资附表主表'!E487,工时对!A:E,5,0),0)</f>
        <v>0</v>
      </c>
      <c r="BI487" s="336">
        <f>VLOOKUP(E487,金蝶!D:AC,26,0)</f>
        <v>0</v>
      </c>
      <c r="BJ487" s="281">
        <f>VLOOKUP(E487,金蝶!D:S,16,0)</f>
        <v>7620</v>
      </c>
      <c r="BK487" s="281">
        <f t="shared" si="170"/>
        <v>0</v>
      </c>
      <c r="BL487" s="281">
        <f>VLOOKUP(E487,金蝶!D:Z,23,0)</f>
        <v>7069.42</v>
      </c>
      <c r="BM487" s="281">
        <f t="shared" si="171"/>
        <v>0</v>
      </c>
      <c r="BN487" s="281">
        <f>VLOOKUP(E487,金蝶!D:Z,17,0)</f>
        <v>0</v>
      </c>
      <c r="BO487" s="339">
        <f t="shared" si="172"/>
        <v>0</v>
      </c>
      <c r="BP487" s="281">
        <f>VLOOKUP(E487,金蝶!D:Z,18,0)</f>
        <v>517.5</v>
      </c>
      <c r="BQ487" s="531">
        <f t="shared" si="173"/>
        <v>0</v>
      </c>
      <c r="BR487" s="281">
        <f>VLOOKUP(E487,金蝶!D:Z,19,0)</f>
        <v>0</v>
      </c>
      <c r="BS487" s="340">
        <f t="shared" si="174"/>
        <v>0</v>
      </c>
      <c r="BT487" s="281">
        <f>VLOOKUP(E487,金蝶!D:Z,20,0)</f>
        <v>0</v>
      </c>
      <c r="BU487" s="281">
        <f t="shared" si="175"/>
        <v>0</v>
      </c>
      <c r="BV487" s="281">
        <f>VLOOKUP(E487,金蝶!D:Z,21,0)</f>
        <v>33.08</v>
      </c>
      <c r="BW487" s="339">
        <f t="shared" si="176"/>
        <v>0</v>
      </c>
      <c r="BX487" s="768">
        <f>IFERROR(VLOOKUP(G487,无加班费!A:B,2,0),0)</f>
        <v>0</v>
      </c>
    </row>
    <row r="488" spans="1:76" hidden="1">
      <c r="A488" s="516" t="s">
        <v>1068</v>
      </c>
      <c r="B488" s="285">
        <f t="shared" si="163"/>
        <v>0</v>
      </c>
      <c r="C488" s="286" t="str">
        <f>VLOOKUP(E488,员工信息4!C:D,2,0)</f>
        <v>刘丽霞</v>
      </c>
      <c r="D488" s="291" t="str">
        <f t="shared" si="158"/>
        <v>一致</v>
      </c>
      <c r="E488" s="288" t="str">
        <f>INDEX(员工信息4!C:C,MATCH('12部门提供工资附表主表'!I488,员工信息4!F:F,0))</f>
        <v>8738</v>
      </c>
      <c r="F488" s="289" t="str">
        <f>IFERROR(VLOOKUP('12部门提供工资附表主表'!E488,员工信息4!C:G,5,0),"")</f>
        <v>广州车间</v>
      </c>
      <c r="G488" s="152" t="s">
        <v>2567</v>
      </c>
      <c r="H488" s="288" t="s">
        <v>6243</v>
      </c>
      <c r="I488" s="500" t="str">
        <f t="shared" si="169"/>
        <v>刘丽霞G244</v>
      </c>
      <c r="J488" s="289" t="s">
        <v>511</v>
      </c>
      <c r="K488" s="301"/>
      <c r="L488" s="301"/>
      <c r="M488" s="302">
        <v>7</v>
      </c>
      <c r="N488" s="302"/>
      <c r="O488" s="302">
        <v>954.55</v>
      </c>
      <c r="P488" s="302"/>
      <c r="Q488" s="342">
        <f t="shared" si="160"/>
        <v>954.55</v>
      </c>
      <c r="R488" s="302"/>
      <c r="S488" s="344">
        <f t="shared" si="177"/>
        <v>954.55</v>
      </c>
      <c r="T488" s="301">
        <v>120</v>
      </c>
      <c r="U488" s="313">
        <f t="shared" si="164"/>
        <v>0</v>
      </c>
      <c r="V488" s="313"/>
      <c r="W488" s="301"/>
      <c r="X488" s="301">
        <v>600</v>
      </c>
      <c r="Y488" s="314">
        <f t="shared" si="162"/>
        <v>1554.55</v>
      </c>
      <c r="Z488" s="314"/>
      <c r="AA488" s="301">
        <v>50</v>
      </c>
      <c r="AB488" s="301">
        <v>0</v>
      </c>
      <c r="AC488" s="325">
        <f t="shared" si="165"/>
        <v>50</v>
      </c>
      <c r="AD488" s="302"/>
      <c r="AE488" s="302"/>
      <c r="AF488" s="302"/>
      <c r="AG488" s="302"/>
      <c r="AH488" s="302"/>
      <c r="AI488" s="302"/>
      <c r="AJ488" s="302"/>
      <c r="AK488" s="302">
        <v>0</v>
      </c>
      <c r="AL488" s="302"/>
      <c r="AM488" s="302">
        <v>0</v>
      </c>
      <c r="AN488" s="302"/>
      <c r="AO488" s="302"/>
      <c r="AP488" s="302"/>
      <c r="AQ488" s="302"/>
      <c r="AR488" s="302"/>
      <c r="AS488" s="299"/>
      <c r="AT488" s="299">
        <f t="shared" si="166"/>
        <v>0</v>
      </c>
      <c r="AU488" s="303">
        <f t="shared" si="167"/>
        <v>0</v>
      </c>
      <c r="AV488" s="329">
        <f t="shared" si="168"/>
        <v>1604.55</v>
      </c>
      <c r="AW488" s="297"/>
      <c r="AX488" s="297"/>
      <c r="AY488" s="301"/>
      <c r="AZ488" s="301"/>
      <c r="BA488" s="301"/>
      <c r="BB488" s="330"/>
      <c r="BC488" s="297"/>
      <c r="BD488" s="301"/>
      <c r="BE488" s="300">
        <f t="shared" si="161"/>
        <v>1604.55</v>
      </c>
      <c r="BF488" s="297">
        <f>VLOOKUP(E488,[6]工资发放表!$D$1:$X$65536,21,0)</f>
        <v>0</v>
      </c>
      <c r="BG488" s="337">
        <f t="shared" si="159"/>
        <v>1604.55</v>
      </c>
      <c r="BH488" s="300">
        <f>IFERROR(VLOOKUP('12部门提供工资附表主表'!E488,工时对!A:E,5,0),0)</f>
        <v>7</v>
      </c>
      <c r="BI488" s="336">
        <f>VLOOKUP(E488,金蝶!D:AC,26,0)</f>
        <v>0</v>
      </c>
      <c r="BJ488" s="281">
        <f>VLOOKUP(E488,金蝶!D:S,16,0)</f>
        <v>1604.55</v>
      </c>
      <c r="BK488" s="281">
        <f t="shared" si="170"/>
        <v>0</v>
      </c>
      <c r="BL488" s="281">
        <f>VLOOKUP(E488,金蝶!D:Z,23,0)</f>
        <v>1604.55</v>
      </c>
      <c r="BM488" s="281">
        <f t="shared" si="171"/>
        <v>0</v>
      </c>
      <c r="BN488" s="281">
        <f>VLOOKUP(E488,金蝶!D:Z,17,0)</f>
        <v>0</v>
      </c>
      <c r="BO488" s="339">
        <f t="shared" si="172"/>
        <v>0</v>
      </c>
      <c r="BP488" s="281">
        <f>VLOOKUP(E488,金蝶!D:Z,18,0)</f>
        <v>0</v>
      </c>
      <c r="BQ488" s="531">
        <f t="shared" si="173"/>
        <v>0</v>
      </c>
      <c r="BR488" s="281">
        <f>VLOOKUP(E488,金蝶!D:Z,19,0)</f>
        <v>0</v>
      </c>
      <c r="BS488" s="340">
        <f t="shared" si="174"/>
        <v>0</v>
      </c>
      <c r="BT488" s="281">
        <f>VLOOKUP(E488,金蝶!D:Z,20,0)</f>
        <v>0</v>
      </c>
      <c r="BU488" s="281">
        <f t="shared" si="175"/>
        <v>0</v>
      </c>
      <c r="BV488" s="281">
        <f>VLOOKUP(E488,金蝶!D:Z,21,0)</f>
        <v>0</v>
      </c>
      <c r="BW488" s="339">
        <f t="shared" si="176"/>
        <v>0</v>
      </c>
      <c r="BX488" s="768">
        <f>IFERROR(VLOOKUP(G488,无加班费!A:B,2,0),0)</f>
        <v>0</v>
      </c>
    </row>
    <row r="489" spans="1:76" hidden="1">
      <c r="A489" s="516" t="s">
        <v>2797</v>
      </c>
      <c r="B489" s="285">
        <f t="shared" si="163"/>
        <v>0</v>
      </c>
      <c r="C489" s="286" t="str">
        <f>VLOOKUP(E489,员工信息4!C:D,2,0)</f>
        <v>冯剑锋</v>
      </c>
      <c r="D489" s="102" t="str">
        <f t="shared" si="158"/>
        <v>一致</v>
      </c>
      <c r="E489" s="288" t="str">
        <f>INDEX(员工信息4!C:C,MATCH('12部门提供工资附表主表'!I489,员工信息4!F:F,0))</f>
        <v>8617</v>
      </c>
      <c r="F489" s="289" t="str">
        <f>IFERROR(VLOOKUP('12部门提供工资附表主表'!E489,员工信息4!C:G,5,0),"")</f>
        <v>广州车间</v>
      </c>
      <c r="G489" s="152" t="s">
        <v>2422</v>
      </c>
      <c r="H489" s="288" t="s">
        <v>6238</v>
      </c>
      <c r="I489" s="500" t="str">
        <f t="shared" si="169"/>
        <v>冯剑锋G230</v>
      </c>
      <c r="J489" s="289" t="s">
        <v>511</v>
      </c>
      <c r="K489" s="301"/>
      <c r="L489" s="301"/>
      <c r="M489" s="302">
        <v>31.5</v>
      </c>
      <c r="N489" s="302">
        <f t="shared" si="178"/>
        <v>9.5</v>
      </c>
      <c r="O489" s="302">
        <v>3000</v>
      </c>
      <c r="P489" s="302"/>
      <c r="Q489" s="303">
        <f t="shared" si="160"/>
        <v>3000</v>
      </c>
      <c r="R489" s="302"/>
      <c r="S489" s="316">
        <f t="shared" si="177"/>
        <v>3000</v>
      </c>
      <c r="T489" s="301">
        <v>120</v>
      </c>
      <c r="U489" s="313">
        <f t="shared" si="164"/>
        <v>1140</v>
      </c>
      <c r="V489" s="313"/>
      <c r="W489" s="301"/>
      <c r="X489" s="301">
        <v>800</v>
      </c>
      <c r="Y489" s="314">
        <f t="shared" si="162"/>
        <v>4940</v>
      </c>
      <c r="Z489" s="314"/>
      <c r="AA489" s="301">
        <v>150</v>
      </c>
      <c r="AB489" s="301">
        <v>360</v>
      </c>
      <c r="AC489" s="325">
        <f t="shared" si="165"/>
        <v>510</v>
      </c>
      <c r="AD489" s="302"/>
      <c r="AE489" s="302"/>
      <c r="AF489" s="302"/>
      <c r="AG489" s="302"/>
      <c r="AH489" s="302"/>
      <c r="AI489" s="302"/>
      <c r="AJ489" s="302"/>
      <c r="AK489" s="302">
        <v>150</v>
      </c>
      <c r="AL489" s="302"/>
      <c r="AM489" s="302">
        <v>0</v>
      </c>
      <c r="AN489" s="302"/>
      <c r="AO489" s="302"/>
      <c r="AP489" s="302"/>
      <c r="AQ489" s="302"/>
      <c r="AR489" s="302"/>
      <c r="AS489" s="299"/>
      <c r="AT489" s="299">
        <f t="shared" si="166"/>
        <v>0</v>
      </c>
      <c r="AU489" s="303">
        <f t="shared" si="167"/>
        <v>150</v>
      </c>
      <c r="AV489" s="329">
        <f t="shared" si="168"/>
        <v>5600</v>
      </c>
      <c r="AW489" s="297"/>
      <c r="AX489" s="297">
        <v>420.28000000000003</v>
      </c>
      <c r="AY489" s="301"/>
      <c r="AZ489" s="301"/>
      <c r="BA489" s="301"/>
      <c r="BB489" s="330">
        <f>VLOOKUP(E489,公积金!A:D,4,0)</f>
        <v>105</v>
      </c>
      <c r="BC489" s="297"/>
      <c r="BD489" s="301"/>
      <c r="BE489" s="300">
        <f t="shared" si="161"/>
        <v>5074.72</v>
      </c>
      <c r="BF489" s="297">
        <f>VLOOKUP(E489,[6]工资发放表!$D$1:$X$65536,21,0)</f>
        <v>2.2400000000000002</v>
      </c>
      <c r="BG489" s="337">
        <f t="shared" si="159"/>
        <v>5072.4800000000005</v>
      </c>
      <c r="BH489" s="300">
        <f>IFERROR(VLOOKUP('12部门提供工资附表主表'!E489,工时对!A:E,5,0),0)</f>
        <v>31.5</v>
      </c>
      <c r="BI489" s="336">
        <f>VLOOKUP(E489,金蝶!D:AC,26,0)</f>
        <v>0</v>
      </c>
      <c r="BJ489" s="281">
        <f>VLOOKUP(E489,金蝶!D:S,16,0)</f>
        <v>5600</v>
      </c>
      <c r="BK489" s="281">
        <f t="shared" si="170"/>
        <v>0</v>
      </c>
      <c r="BL489" s="281">
        <f>VLOOKUP(E489,金蝶!D:Z,23,0)</f>
        <v>5072.4799999999996</v>
      </c>
      <c r="BM489" s="281">
        <f t="shared" si="171"/>
        <v>0</v>
      </c>
      <c r="BN489" s="281">
        <f>VLOOKUP(E489,金蝶!D:Z,17,0)</f>
        <v>0</v>
      </c>
      <c r="BO489" s="339">
        <f t="shared" si="172"/>
        <v>0</v>
      </c>
      <c r="BP489" s="281">
        <f>VLOOKUP(E489,金蝶!D:Z,18,0)</f>
        <v>420.28</v>
      </c>
      <c r="BQ489" s="531">
        <f t="shared" si="173"/>
        <v>0</v>
      </c>
      <c r="BR489" s="281">
        <f>VLOOKUP(E489,金蝶!D:Z,19,0)</f>
        <v>105</v>
      </c>
      <c r="BS489" s="340">
        <f t="shared" si="174"/>
        <v>0</v>
      </c>
      <c r="BT489" s="281">
        <f>VLOOKUP(E489,金蝶!D:Z,20,0)</f>
        <v>0</v>
      </c>
      <c r="BU489" s="281">
        <f t="shared" si="175"/>
        <v>0</v>
      </c>
      <c r="BV489" s="281">
        <f>VLOOKUP(E489,金蝶!D:Z,21,0)</f>
        <v>2.2400000000000002</v>
      </c>
      <c r="BW489" s="339">
        <f t="shared" si="176"/>
        <v>0</v>
      </c>
      <c r="BX489" s="768">
        <f>IFERROR(VLOOKUP(G489,无加班费!A:B,2,0),0)</f>
        <v>0</v>
      </c>
    </row>
    <row r="490" spans="1:76" hidden="1">
      <c r="A490" s="516" t="s">
        <v>1547</v>
      </c>
      <c r="B490" s="285">
        <f t="shared" si="163"/>
        <v>0</v>
      </c>
      <c r="C490" s="286" t="str">
        <f>VLOOKUP(E490,员工信息4!C:D,2,0)</f>
        <v>王波</v>
      </c>
      <c r="D490" s="102" t="str">
        <f t="shared" si="158"/>
        <v>一致</v>
      </c>
      <c r="E490" s="288" t="str">
        <f>INDEX(员工信息4!C:C,MATCH('12部门提供工资附表主表'!I490,员工信息4!F:F,0))</f>
        <v>3007</v>
      </c>
      <c r="F490" s="289" t="str">
        <f>IFERROR(VLOOKUP('12部门提供工资附表主表'!E490,员工信息4!C:G,5,0),"")</f>
        <v>接插件车间</v>
      </c>
      <c r="G490" s="152" t="s">
        <v>515</v>
      </c>
      <c r="H490" s="288" t="s">
        <v>3720</v>
      </c>
      <c r="I490" s="500" t="str">
        <f t="shared" si="169"/>
        <v>王波312</v>
      </c>
      <c r="J490" s="289" t="s">
        <v>511</v>
      </c>
      <c r="K490" s="301"/>
      <c r="L490" s="301"/>
      <c r="M490" s="302">
        <v>37.75</v>
      </c>
      <c r="N490" s="302">
        <f t="shared" si="178"/>
        <v>15.75</v>
      </c>
      <c r="O490" s="302">
        <v>4000</v>
      </c>
      <c r="P490" s="302"/>
      <c r="Q490" s="303">
        <f t="shared" si="160"/>
        <v>4000</v>
      </c>
      <c r="R490" s="302"/>
      <c r="S490" s="316">
        <f t="shared" si="177"/>
        <v>4000</v>
      </c>
      <c r="T490" s="301">
        <v>120</v>
      </c>
      <c r="U490" s="313">
        <f t="shared" si="164"/>
        <v>1890</v>
      </c>
      <c r="V490" s="313"/>
      <c r="W490" s="301">
        <v>700</v>
      </c>
      <c r="X490" s="301">
        <v>1500</v>
      </c>
      <c r="Y490" s="314">
        <f t="shared" si="162"/>
        <v>8090</v>
      </c>
      <c r="Z490" s="314"/>
      <c r="AA490" s="301">
        <v>0</v>
      </c>
      <c r="AB490" s="301">
        <v>0</v>
      </c>
      <c r="AC490" s="325">
        <f t="shared" si="165"/>
        <v>0</v>
      </c>
      <c r="AD490" s="302"/>
      <c r="AE490" s="302"/>
      <c r="AF490" s="302"/>
      <c r="AG490" s="302"/>
      <c r="AH490" s="302"/>
      <c r="AI490" s="302"/>
      <c r="AJ490" s="302"/>
      <c r="AK490" s="302">
        <v>0</v>
      </c>
      <c r="AL490" s="302"/>
      <c r="AM490" s="302">
        <v>0</v>
      </c>
      <c r="AN490" s="302"/>
      <c r="AO490" s="302"/>
      <c r="AP490" s="302"/>
      <c r="AQ490" s="302"/>
      <c r="AR490" s="302"/>
      <c r="AS490" s="299"/>
      <c r="AT490" s="299">
        <f t="shared" si="166"/>
        <v>0</v>
      </c>
      <c r="AU490" s="303">
        <f t="shared" si="167"/>
        <v>0</v>
      </c>
      <c r="AV490" s="329">
        <f t="shared" si="168"/>
        <v>8090</v>
      </c>
      <c r="AW490" s="297"/>
      <c r="AX490" s="297">
        <v>517.5</v>
      </c>
      <c r="AY490" s="301"/>
      <c r="AZ490" s="301"/>
      <c r="BA490" s="301"/>
      <c r="BB490" s="330"/>
      <c r="BC490" s="297">
        <v>10</v>
      </c>
      <c r="BD490" s="301"/>
      <c r="BE490" s="300">
        <f t="shared" si="161"/>
        <v>7572.5</v>
      </c>
      <c r="BF490" s="297">
        <f>VLOOKUP(E490,[6]工资发放表!$D$1:$X$65536,21,0)</f>
        <v>77.180000000000007</v>
      </c>
      <c r="BG490" s="337">
        <f t="shared" si="159"/>
        <v>7485.32</v>
      </c>
      <c r="BH490" s="300">
        <f>IFERROR(VLOOKUP('12部门提供工资附表主表'!E490,工时对!A:E,5,0),0)</f>
        <v>37.75</v>
      </c>
      <c r="BI490" s="336">
        <f>VLOOKUP(E490,金蝶!D:AC,26,0)</f>
        <v>0</v>
      </c>
      <c r="BJ490" s="281">
        <f>VLOOKUP(E490,金蝶!D:S,16,0)</f>
        <v>8090</v>
      </c>
      <c r="BK490" s="281">
        <f t="shared" si="170"/>
        <v>0</v>
      </c>
      <c r="BL490" s="281">
        <f>VLOOKUP(E490,金蝶!D:Z,23,0)</f>
        <v>7485.32</v>
      </c>
      <c r="BM490" s="281">
        <f t="shared" si="171"/>
        <v>0</v>
      </c>
      <c r="BN490" s="281">
        <f>VLOOKUP(E490,金蝶!D:Z,17,0)</f>
        <v>0</v>
      </c>
      <c r="BO490" s="339">
        <f t="shared" si="172"/>
        <v>0</v>
      </c>
      <c r="BP490" s="281">
        <f>VLOOKUP(E490,金蝶!D:Z,18,0)</f>
        <v>517.5</v>
      </c>
      <c r="BQ490" s="531">
        <f t="shared" si="173"/>
        <v>0</v>
      </c>
      <c r="BR490" s="281">
        <f>VLOOKUP(E490,金蝶!D:Z,19,0)</f>
        <v>0</v>
      </c>
      <c r="BS490" s="340">
        <f t="shared" si="174"/>
        <v>0</v>
      </c>
      <c r="BT490" s="281">
        <f>VLOOKUP(E490,金蝶!D:Z,20,0)</f>
        <v>10</v>
      </c>
      <c r="BU490" s="281">
        <f t="shared" si="175"/>
        <v>0</v>
      </c>
      <c r="BV490" s="281">
        <f>VLOOKUP(E490,金蝶!D:Z,21,0)</f>
        <v>77.180000000000007</v>
      </c>
      <c r="BW490" s="339">
        <f t="shared" si="176"/>
        <v>0</v>
      </c>
      <c r="BX490" s="768">
        <f>IFERROR(VLOOKUP(G490,无加班费!A:B,2,0),0)</f>
        <v>0</v>
      </c>
    </row>
    <row r="491" spans="1:76" hidden="1">
      <c r="A491" s="516" t="s">
        <v>2802</v>
      </c>
      <c r="B491" s="285">
        <f t="shared" si="163"/>
        <v>0</v>
      </c>
      <c r="C491" s="286" t="str">
        <f>VLOOKUP(E491,员工信息4!C:D,2,0)</f>
        <v>宋志生</v>
      </c>
      <c r="D491" s="102" t="str">
        <f t="shared" si="158"/>
        <v>一致</v>
      </c>
      <c r="E491" s="288" t="str">
        <f>INDEX(员工信息4!C:C,MATCH('12部门提供工资附表主表'!I491,员工信息4!F:F,0))</f>
        <v>7808</v>
      </c>
      <c r="F491" s="289" t="str">
        <f>IFERROR(VLOOKUP('12部门提供工资附表主表'!E491,员工信息4!C:G,5,0),"")</f>
        <v>广州车间</v>
      </c>
      <c r="G491" s="152" t="s">
        <v>523</v>
      </c>
      <c r="H491" s="288" t="s">
        <v>6227</v>
      </c>
      <c r="I491" s="500" t="str">
        <f t="shared" si="169"/>
        <v>宋志生G59</v>
      </c>
      <c r="J491" s="289" t="s">
        <v>511</v>
      </c>
      <c r="K491" s="301"/>
      <c r="L491" s="301"/>
      <c r="M491" s="302">
        <v>29.75</v>
      </c>
      <c r="N491" s="302">
        <f t="shared" si="178"/>
        <v>7.75</v>
      </c>
      <c r="O491" s="302">
        <v>2800</v>
      </c>
      <c r="P491" s="302"/>
      <c r="Q491" s="303">
        <f t="shared" si="160"/>
        <v>2800</v>
      </c>
      <c r="R491" s="302"/>
      <c r="S491" s="316">
        <f t="shared" si="177"/>
        <v>2800</v>
      </c>
      <c r="T491" s="301">
        <v>120</v>
      </c>
      <c r="U491" s="313">
        <f t="shared" si="164"/>
        <v>930</v>
      </c>
      <c r="V491" s="313"/>
      <c r="W491" s="301"/>
      <c r="X491" s="301">
        <v>600</v>
      </c>
      <c r="Y491" s="314">
        <f t="shared" si="162"/>
        <v>4330</v>
      </c>
      <c r="Z491" s="314"/>
      <c r="AA491" s="301">
        <v>250</v>
      </c>
      <c r="AB491" s="301">
        <v>0</v>
      </c>
      <c r="AC491" s="325">
        <f t="shared" si="165"/>
        <v>250</v>
      </c>
      <c r="AD491" s="302"/>
      <c r="AE491" s="302"/>
      <c r="AF491" s="302"/>
      <c r="AG491" s="302"/>
      <c r="AH491" s="302"/>
      <c r="AI491" s="302"/>
      <c r="AJ491" s="302"/>
      <c r="AK491" s="302">
        <v>200</v>
      </c>
      <c r="AL491" s="302"/>
      <c r="AM491" s="302">
        <v>0</v>
      </c>
      <c r="AN491" s="302"/>
      <c r="AO491" s="302"/>
      <c r="AP491" s="302"/>
      <c r="AQ491" s="302"/>
      <c r="AR491" s="302"/>
      <c r="AS491" s="299"/>
      <c r="AT491" s="299">
        <f t="shared" si="166"/>
        <v>0</v>
      </c>
      <c r="AU491" s="303">
        <f t="shared" si="167"/>
        <v>200</v>
      </c>
      <c r="AV491" s="329">
        <f t="shared" si="168"/>
        <v>4780</v>
      </c>
      <c r="AW491" s="297"/>
      <c r="AX491" s="297">
        <v>420.28000000000003</v>
      </c>
      <c r="AY491" s="301"/>
      <c r="AZ491" s="301"/>
      <c r="BA491" s="301"/>
      <c r="BB491" s="330"/>
      <c r="BC491" s="297"/>
      <c r="BD491" s="301"/>
      <c r="BE491" s="300">
        <f t="shared" si="161"/>
        <v>4359.72</v>
      </c>
      <c r="BF491" s="297">
        <f>VLOOKUP(E491,[6]工资发放表!$D$1:$X$65536,21,0)</f>
        <v>0</v>
      </c>
      <c r="BG491" s="337">
        <f t="shared" si="159"/>
        <v>4359.72</v>
      </c>
      <c r="BH491" s="300">
        <f>IFERROR(VLOOKUP('12部门提供工资附表主表'!E491,工时对!A:E,5,0),0)</f>
        <v>29.75</v>
      </c>
      <c r="BI491" s="336">
        <f>VLOOKUP(E491,金蝶!D:AC,26,0)</f>
        <v>0</v>
      </c>
      <c r="BJ491" s="281">
        <f>VLOOKUP(E491,金蝶!D:S,16,0)</f>
        <v>4780</v>
      </c>
      <c r="BK491" s="281">
        <f t="shared" si="170"/>
        <v>0</v>
      </c>
      <c r="BL491" s="281">
        <f>VLOOKUP(E491,金蝶!D:Z,23,0)</f>
        <v>4359.72</v>
      </c>
      <c r="BM491" s="281">
        <f t="shared" si="171"/>
        <v>0</v>
      </c>
      <c r="BN491" s="281">
        <f>VLOOKUP(E491,金蝶!D:Z,17,0)</f>
        <v>0</v>
      </c>
      <c r="BO491" s="339">
        <f t="shared" si="172"/>
        <v>0</v>
      </c>
      <c r="BP491" s="281">
        <f>VLOOKUP(E491,金蝶!D:Z,18,0)</f>
        <v>420.28</v>
      </c>
      <c r="BQ491" s="531">
        <f t="shared" si="173"/>
        <v>0</v>
      </c>
      <c r="BR491" s="281">
        <f>VLOOKUP(E491,金蝶!D:Z,19,0)</f>
        <v>0</v>
      </c>
      <c r="BS491" s="340">
        <f t="shared" si="174"/>
        <v>0</v>
      </c>
      <c r="BT491" s="281">
        <f>VLOOKUP(E491,金蝶!D:Z,20,0)</f>
        <v>0</v>
      </c>
      <c r="BU491" s="281">
        <f t="shared" si="175"/>
        <v>0</v>
      </c>
      <c r="BV491" s="281">
        <f>VLOOKUP(E491,金蝶!D:Z,21,0)</f>
        <v>0</v>
      </c>
      <c r="BW491" s="339">
        <f t="shared" si="176"/>
        <v>0</v>
      </c>
      <c r="BX491" s="768">
        <f>IFERROR(VLOOKUP(G491,无加班费!A:B,2,0),0)</f>
        <v>0</v>
      </c>
    </row>
    <row r="492" spans="1:76" hidden="1">
      <c r="A492" s="516" t="s">
        <v>156</v>
      </c>
      <c r="B492" s="285">
        <f t="shared" si="163"/>
        <v>0</v>
      </c>
      <c r="C492" s="286" t="str">
        <f>VLOOKUP(E492,员工信息4!C:D,2,0)</f>
        <v>黄继忠</v>
      </c>
      <c r="D492" s="102" t="str">
        <f t="shared" si="158"/>
        <v>一致</v>
      </c>
      <c r="E492" s="288" t="str">
        <f>INDEX(员工信息4!C:C,MATCH('12部门提供工资附表主表'!I492,员工信息4!F:F,0))</f>
        <v>8969</v>
      </c>
      <c r="F492" s="289" t="str">
        <f>IFERROR(VLOOKUP('12部门提供工资附表主表'!E492,员工信息4!C:G,5,0),"")</f>
        <v>广州车间</v>
      </c>
      <c r="G492" s="152" t="s">
        <v>3138</v>
      </c>
      <c r="H492" s="288" t="s">
        <v>6268</v>
      </c>
      <c r="I492" s="500" t="str">
        <f t="shared" si="169"/>
        <v>黄继忠G319</v>
      </c>
      <c r="J492" s="289" t="s">
        <v>511</v>
      </c>
      <c r="K492" s="301"/>
      <c r="L492" s="301"/>
      <c r="M492" s="302">
        <v>31.75</v>
      </c>
      <c r="N492" s="302">
        <f t="shared" si="178"/>
        <v>9.75</v>
      </c>
      <c r="O492" s="302">
        <v>2800</v>
      </c>
      <c r="P492" s="302"/>
      <c r="Q492" s="303">
        <f t="shared" si="160"/>
        <v>2800</v>
      </c>
      <c r="R492" s="302"/>
      <c r="S492" s="316">
        <f t="shared" si="177"/>
        <v>2800</v>
      </c>
      <c r="T492" s="301">
        <v>120</v>
      </c>
      <c r="U492" s="313">
        <f t="shared" si="164"/>
        <v>1170</v>
      </c>
      <c r="V492" s="313"/>
      <c r="W492" s="301"/>
      <c r="X492" s="301">
        <v>400</v>
      </c>
      <c r="Y492" s="314">
        <f t="shared" si="162"/>
        <v>4370</v>
      </c>
      <c r="Z492" s="314"/>
      <c r="AA492" s="301">
        <v>150</v>
      </c>
      <c r="AB492" s="301">
        <v>0</v>
      </c>
      <c r="AC492" s="325">
        <f t="shared" si="165"/>
        <v>150</v>
      </c>
      <c r="AD492" s="302"/>
      <c r="AE492" s="302"/>
      <c r="AF492" s="302"/>
      <c r="AG492" s="302"/>
      <c r="AH492" s="302"/>
      <c r="AI492" s="302"/>
      <c r="AJ492" s="302"/>
      <c r="AK492" s="302">
        <v>200</v>
      </c>
      <c r="AL492" s="302"/>
      <c r="AM492" s="302">
        <v>0</v>
      </c>
      <c r="AN492" s="302"/>
      <c r="AO492" s="302"/>
      <c r="AP492" s="302"/>
      <c r="AQ492" s="302"/>
      <c r="AR492" s="302"/>
      <c r="AS492" s="299"/>
      <c r="AT492" s="299">
        <f t="shared" si="166"/>
        <v>0</v>
      </c>
      <c r="AU492" s="303">
        <f t="shared" si="167"/>
        <v>200</v>
      </c>
      <c r="AV492" s="329">
        <f t="shared" si="168"/>
        <v>4720</v>
      </c>
      <c r="AW492" s="297"/>
      <c r="AX492" s="297"/>
      <c r="AY492" s="301"/>
      <c r="AZ492" s="301"/>
      <c r="BA492" s="301"/>
      <c r="BB492" s="330"/>
      <c r="BC492" s="297"/>
      <c r="BD492" s="301"/>
      <c r="BE492" s="300">
        <f t="shared" si="161"/>
        <v>4720</v>
      </c>
      <c r="BF492" s="297">
        <f>VLOOKUP(E492,[6]工资发放表!$D$1:$X$65536,21,0)</f>
        <v>0</v>
      </c>
      <c r="BG492" s="337">
        <f t="shared" si="159"/>
        <v>4720</v>
      </c>
      <c r="BH492" s="300">
        <f>IFERROR(VLOOKUP('12部门提供工资附表主表'!E492,工时对!A:E,5,0),0)</f>
        <v>31.75</v>
      </c>
      <c r="BI492" s="336">
        <f>VLOOKUP(E492,金蝶!D:AC,26,0)</f>
        <v>0</v>
      </c>
      <c r="BJ492" s="281">
        <f>VLOOKUP(E492,金蝶!D:S,16,0)</f>
        <v>4720</v>
      </c>
      <c r="BK492" s="281">
        <f t="shared" si="170"/>
        <v>0</v>
      </c>
      <c r="BL492" s="281">
        <f>VLOOKUP(E492,金蝶!D:Z,23,0)</f>
        <v>4720</v>
      </c>
      <c r="BM492" s="281">
        <f t="shared" si="171"/>
        <v>0</v>
      </c>
      <c r="BN492" s="281">
        <f>VLOOKUP(E492,金蝶!D:Z,17,0)</f>
        <v>0</v>
      </c>
      <c r="BO492" s="339">
        <f t="shared" si="172"/>
        <v>0</v>
      </c>
      <c r="BP492" s="281">
        <f>VLOOKUP(E492,金蝶!D:Z,18,0)</f>
        <v>0</v>
      </c>
      <c r="BQ492" s="531">
        <f t="shared" si="173"/>
        <v>0</v>
      </c>
      <c r="BR492" s="281">
        <f>VLOOKUP(E492,金蝶!D:Z,19,0)</f>
        <v>0</v>
      </c>
      <c r="BS492" s="340">
        <f t="shared" si="174"/>
        <v>0</v>
      </c>
      <c r="BT492" s="281">
        <f>VLOOKUP(E492,金蝶!D:Z,20,0)</f>
        <v>0</v>
      </c>
      <c r="BU492" s="281">
        <f t="shared" si="175"/>
        <v>0</v>
      </c>
      <c r="BV492" s="281">
        <f>VLOOKUP(E492,金蝶!D:Z,21,0)</f>
        <v>0</v>
      </c>
      <c r="BW492" s="339">
        <f t="shared" si="176"/>
        <v>0</v>
      </c>
      <c r="BX492" s="768">
        <f>IFERROR(VLOOKUP(G492,无加班费!A:B,2,0),0)</f>
        <v>0</v>
      </c>
    </row>
    <row r="493" spans="1:76" hidden="1">
      <c r="A493" s="516" t="s">
        <v>3212</v>
      </c>
      <c r="B493" s="285">
        <f t="shared" si="163"/>
        <v>0</v>
      </c>
      <c r="C493" s="286" t="str">
        <f>VLOOKUP(E493,员工信息4!C:D,2,0)</f>
        <v>朱莲英</v>
      </c>
      <c r="D493" s="102" t="str">
        <f t="shared" si="158"/>
        <v>一致</v>
      </c>
      <c r="E493" s="288" t="str">
        <f>INDEX(员工信息4!C:C,MATCH('12部门提供工资附表主表'!I493,员工信息4!F:F,0))</f>
        <v>8973</v>
      </c>
      <c r="F493" s="289" t="str">
        <f>IFERROR(VLOOKUP('12部门提供工资附表主表'!E493,员工信息4!C:G,5,0),"")</f>
        <v>广州车间</v>
      </c>
      <c r="G493" s="152" t="s">
        <v>3150</v>
      </c>
      <c r="H493" s="288" t="s">
        <v>6271</v>
      </c>
      <c r="I493" s="500" t="str">
        <f t="shared" si="169"/>
        <v>朱莲英G333</v>
      </c>
      <c r="J493" s="289" t="s">
        <v>511</v>
      </c>
      <c r="K493" s="301"/>
      <c r="L493" s="301"/>
      <c r="M493" s="302">
        <v>17</v>
      </c>
      <c r="N493" s="302"/>
      <c r="O493" s="302">
        <v>2936.36</v>
      </c>
      <c r="P493" s="302"/>
      <c r="Q493" s="303">
        <f t="shared" si="160"/>
        <v>2936.36</v>
      </c>
      <c r="R493" s="302"/>
      <c r="S493" s="316">
        <f t="shared" si="177"/>
        <v>2936.36</v>
      </c>
      <c r="T493" s="301">
        <v>120</v>
      </c>
      <c r="U493" s="313">
        <f t="shared" si="164"/>
        <v>0</v>
      </c>
      <c r="V493" s="313"/>
      <c r="W493" s="301"/>
      <c r="X493" s="301"/>
      <c r="Y493" s="314">
        <f t="shared" si="162"/>
        <v>2936.36</v>
      </c>
      <c r="Z493" s="314"/>
      <c r="AA493" s="301">
        <v>0</v>
      </c>
      <c r="AB493" s="301"/>
      <c r="AC493" s="325">
        <f t="shared" si="165"/>
        <v>0</v>
      </c>
      <c r="AD493" s="302"/>
      <c r="AE493" s="302"/>
      <c r="AF493" s="302"/>
      <c r="AG493" s="302"/>
      <c r="AH493" s="302"/>
      <c r="AI493" s="302"/>
      <c r="AJ493" s="302"/>
      <c r="AK493" s="302">
        <v>0</v>
      </c>
      <c r="AL493" s="302"/>
      <c r="AM493" s="302">
        <v>0</v>
      </c>
      <c r="AN493" s="302"/>
      <c r="AO493" s="302"/>
      <c r="AP493" s="302"/>
      <c r="AQ493" s="302"/>
      <c r="AR493" s="302"/>
      <c r="AS493" s="299"/>
      <c r="AT493" s="299">
        <f t="shared" si="166"/>
        <v>0</v>
      </c>
      <c r="AU493" s="303">
        <f t="shared" si="167"/>
        <v>0</v>
      </c>
      <c r="AV493" s="329">
        <f t="shared" si="168"/>
        <v>2936.36</v>
      </c>
      <c r="AW493" s="297"/>
      <c r="AX493" s="297"/>
      <c r="AY493" s="301"/>
      <c r="AZ493" s="301"/>
      <c r="BA493" s="301"/>
      <c r="BB493" s="330"/>
      <c r="BC493" s="297"/>
      <c r="BD493" s="301"/>
      <c r="BE493" s="300">
        <f t="shared" si="161"/>
        <v>2936.36</v>
      </c>
      <c r="BF493" s="297">
        <f>VLOOKUP(E493,[6]工资发放表!$D$1:$X$65536,21,0)</f>
        <v>0</v>
      </c>
      <c r="BG493" s="337">
        <f t="shared" si="159"/>
        <v>2936.36</v>
      </c>
      <c r="BH493" s="300">
        <f>IFERROR(VLOOKUP('12部门提供工资附表主表'!E493,工时对!A:E,5,0),0)</f>
        <v>17</v>
      </c>
      <c r="BI493" s="336">
        <f>VLOOKUP(E493,金蝶!D:AC,26,0)</f>
        <v>0</v>
      </c>
      <c r="BJ493" s="281">
        <f>VLOOKUP(E493,金蝶!D:S,16,0)</f>
        <v>2936.36</v>
      </c>
      <c r="BK493" s="281">
        <f t="shared" si="170"/>
        <v>0</v>
      </c>
      <c r="BL493" s="281">
        <f>VLOOKUP(E493,金蝶!D:Z,23,0)</f>
        <v>2936.36</v>
      </c>
      <c r="BM493" s="281">
        <f t="shared" si="171"/>
        <v>0</v>
      </c>
      <c r="BN493" s="281">
        <f>VLOOKUP(E493,金蝶!D:Z,17,0)</f>
        <v>0</v>
      </c>
      <c r="BO493" s="339">
        <f t="shared" si="172"/>
        <v>0</v>
      </c>
      <c r="BP493" s="281">
        <f>VLOOKUP(E493,金蝶!D:Z,18,0)</f>
        <v>0</v>
      </c>
      <c r="BQ493" s="531">
        <f t="shared" si="173"/>
        <v>0</v>
      </c>
      <c r="BR493" s="281">
        <f>VLOOKUP(E493,金蝶!D:Z,19,0)</f>
        <v>0</v>
      </c>
      <c r="BS493" s="340">
        <f t="shared" si="174"/>
        <v>0</v>
      </c>
      <c r="BT493" s="281">
        <f>VLOOKUP(E493,金蝶!D:Z,20,0)</f>
        <v>0</v>
      </c>
      <c r="BU493" s="281">
        <f t="shared" si="175"/>
        <v>0</v>
      </c>
      <c r="BV493" s="281">
        <f>VLOOKUP(E493,金蝶!D:Z,21,0)</f>
        <v>0</v>
      </c>
      <c r="BW493" s="339">
        <f t="shared" si="176"/>
        <v>0</v>
      </c>
      <c r="BX493" s="768">
        <f>IFERROR(VLOOKUP(G493,无加班费!A:B,2,0),0)</f>
        <v>0</v>
      </c>
    </row>
    <row r="494" spans="1:76" hidden="1">
      <c r="A494" s="516" t="s">
        <v>708</v>
      </c>
      <c r="B494" s="285">
        <f t="shared" si="163"/>
        <v>0</v>
      </c>
      <c r="C494" s="286" t="str">
        <f>VLOOKUP(E494,员工信息4!C:D,2,0)</f>
        <v>萧笑芳</v>
      </c>
      <c r="D494" s="102" t="str">
        <f t="shared" si="158"/>
        <v>一致</v>
      </c>
      <c r="E494" s="288" t="str">
        <f>INDEX(员工信息4!C:C,MATCH('12部门提供工资附表主表'!I494,员工信息4!F:F,0))</f>
        <v>9042</v>
      </c>
      <c r="F494" s="289" t="str">
        <f>IFERROR(VLOOKUP('12部门提供工资附表主表'!E494,员工信息4!C:G,5,0),"")</f>
        <v>广州车间</v>
      </c>
      <c r="G494" s="517" t="s">
        <v>6225</v>
      </c>
      <c r="H494" s="288" t="s">
        <v>6278</v>
      </c>
      <c r="I494" s="500" t="str">
        <f t="shared" si="169"/>
        <v>萧笑芳G332</v>
      </c>
      <c r="J494" s="289" t="s">
        <v>511</v>
      </c>
      <c r="K494" s="301"/>
      <c r="L494" s="301"/>
      <c r="M494" s="302">
        <v>33.125</v>
      </c>
      <c r="N494" s="302">
        <f t="shared" si="178"/>
        <v>11.125</v>
      </c>
      <c r="O494" s="302">
        <v>2800</v>
      </c>
      <c r="P494" s="302"/>
      <c r="Q494" s="303">
        <f t="shared" si="160"/>
        <v>2800</v>
      </c>
      <c r="R494" s="302"/>
      <c r="S494" s="316">
        <f t="shared" si="177"/>
        <v>2800</v>
      </c>
      <c r="T494" s="301">
        <v>120</v>
      </c>
      <c r="U494" s="313">
        <f t="shared" si="164"/>
        <v>1335</v>
      </c>
      <c r="V494" s="313"/>
      <c r="W494" s="301"/>
      <c r="X494" s="301"/>
      <c r="Y494" s="314">
        <f t="shared" si="162"/>
        <v>4135</v>
      </c>
      <c r="Z494" s="314"/>
      <c r="AA494" s="301">
        <v>150</v>
      </c>
      <c r="AB494" s="301">
        <v>0</v>
      </c>
      <c r="AC494" s="325">
        <f t="shared" si="165"/>
        <v>150</v>
      </c>
      <c r="AD494" s="302"/>
      <c r="AE494" s="302"/>
      <c r="AF494" s="302"/>
      <c r="AG494" s="302"/>
      <c r="AH494" s="302"/>
      <c r="AI494" s="302"/>
      <c r="AJ494" s="302"/>
      <c r="AK494" s="302">
        <v>0</v>
      </c>
      <c r="AL494" s="302"/>
      <c r="AM494" s="302">
        <v>0</v>
      </c>
      <c r="AN494" s="302"/>
      <c r="AO494" s="302"/>
      <c r="AP494" s="302"/>
      <c r="AQ494" s="302"/>
      <c r="AR494" s="302"/>
      <c r="AS494" s="299"/>
      <c r="AT494" s="299">
        <f t="shared" si="166"/>
        <v>0</v>
      </c>
      <c r="AU494" s="303">
        <f t="shared" si="167"/>
        <v>0</v>
      </c>
      <c r="AV494" s="329">
        <f t="shared" si="168"/>
        <v>4285</v>
      </c>
      <c r="AW494" s="297"/>
      <c r="AX494" s="297"/>
      <c r="AY494" s="301"/>
      <c r="AZ494" s="301"/>
      <c r="BA494" s="301"/>
      <c r="BB494" s="330"/>
      <c r="BC494" s="297"/>
      <c r="BD494" s="301"/>
      <c r="BE494" s="300">
        <f t="shared" si="161"/>
        <v>4285</v>
      </c>
      <c r="BF494" s="297">
        <f>VLOOKUP(E494,[6]工资发放表!$D$1:$X$65536,21,0)</f>
        <v>0</v>
      </c>
      <c r="BG494" s="337">
        <f t="shared" si="159"/>
        <v>4285</v>
      </c>
      <c r="BH494" s="300">
        <f>IFERROR(VLOOKUP('12部门提供工资附表主表'!E494,工时对!A:E,5,0),0)</f>
        <v>33.125</v>
      </c>
      <c r="BI494" s="336">
        <f>VLOOKUP(E494,金蝶!D:AC,26,0)</f>
        <v>0</v>
      </c>
      <c r="BJ494" s="281">
        <f>VLOOKUP(E494,金蝶!D:S,16,0)</f>
        <v>4285</v>
      </c>
      <c r="BK494" s="281">
        <f t="shared" si="170"/>
        <v>0</v>
      </c>
      <c r="BL494" s="281">
        <f>VLOOKUP(E494,金蝶!D:Z,23,0)</f>
        <v>4285</v>
      </c>
      <c r="BM494" s="281">
        <f t="shared" si="171"/>
        <v>0</v>
      </c>
      <c r="BN494" s="281">
        <f>VLOOKUP(E494,金蝶!D:Z,17,0)</f>
        <v>0</v>
      </c>
      <c r="BO494" s="339">
        <f t="shared" si="172"/>
        <v>0</v>
      </c>
      <c r="BP494" s="281">
        <f>VLOOKUP(E494,金蝶!D:Z,18,0)</f>
        <v>0</v>
      </c>
      <c r="BQ494" s="531">
        <f t="shared" si="173"/>
        <v>0</v>
      </c>
      <c r="BR494" s="281">
        <f>VLOOKUP(E494,金蝶!D:Z,19,0)</f>
        <v>0</v>
      </c>
      <c r="BS494" s="340">
        <f t="shared" si="174"/>
        <v>0</v>
      </c>
      <c r="BT494" s="281">
        <f>VLOOKUP(E494,金蝶!D:Z,20,0)</f>
        <v>0</v>
      </c>
      <c r="BU494" s="281">
        <f t="shared" si="175"/>
        <v>0</v>
      </c>
      <c r="BV494" s="281">
        <f>VLOOKUP(E494,金蝶!D:Z,21,0)</f>
        <v>0</v>
      </c>
      <c r="BW494" s="339">
        <f t="shared" si="176"/>
        <v>0</v>
      </c>
      <c r="BX494" s="768">
        <f>IFERROR(VLOOKUP(G494,无加班费!A:B,2,0),0)</f>
        <v>0</v>
      </c>
    </row>
    <row r="495" spans="1:76" hidden="1">
      <c r="A495" s="516" t="s">
        <v>3416</v>
      </c>
      <c r="B495" s="285">
        <f t="shared" si="163"/>
        <v>0</v>
      </c>
      <c r="C495" s="286" t="str">
        <f>VLOOKUP(E495,员工信息4!C:D,2,0)</f>
        <v>庾雪琼</v>
      </c>
      <c r="D495" s="102" t="str">
        <f t="shared" si="158"/>
        <v>一致</v>
      </c>
      <c r="E495" s="288" t="str">
        <f>INDEX(员工信息4!C:C,MATCH('12部门提供工资附表主表'!I495,员工信息4!F:F,0))</f>
        <v>9043</v>
      </c>
      <c r="F495" s="289" t="str">
        <f>IFERROR(VLOOKUP('12部门提供工资附表主表'!E495,员工信息4!C:G,5,0),"")</f>
        <v>广州车间</v>
      </c>
      <c r="G495" s="152" t="s">
        <v>3587</v>
      </c>
      <c r="H495" s="288" t="s">
        <v>6279</v>
      </c>
      <c r="I495" s="500" t="str">
        <f t="shared" si="169"/>
        <v>庾雪琼G335</v>
      </c>
      <c r="J495" s="289" t="s">
        <v>511</v>
      </c>
      <c r="K495" s="301"/>
      <c r="L495" s="301"/>
      <c r="M495" s="302">
        <v>9</v>
      </c>
      <c r="N495" s="302"/>
      <c r="O495" s="302">
        <v>1554.55</v>
      </c>
      <c r="P495" s="302"/>
      <c r="Q495" s="303">
        <f t="shared" si="160"/>
        <v>1554.55</v>
      </c>
      <c r="R495" s="302"/>
      <c r="S495" s="316">
        <f t="shared" si="177"/>
        <v>1554.55</v>
      </c>
      <c r="T495" s="301">
        <v>120</v>
      </c>
      <c r="U495" s="313">
        <f t="shared" si="164"/>
        <v>0</v>
      </c>
      <c r="V495" s="313"/>
      <c r="W495" s="301"/>
      <c r="X495" s="301"/>
      <c r="Y495" s="314">
        <f t="shared" si="162"/>
        <v>1554.55</v>
      </c>
      <c r="Z495" s="314"/>
      <c r="AA495" s="301">
        <v>0</v>
      </c>
      <c r="AB495" s="301">
        <v>0</v>
      </c>
      <c r="AC495" s="325">
        <f t="shared" si="165"/>
        <v>0</v>
      </c>
      <c r="AD495" s="302"/>
      <c r="AE495" s="302"/>
      <c r="AF495" s="302"/>
      <c r="AG495" s="302"/>
      <c r="AH495" s="302"/>
      <c r="AI495" s="302"/>
      <c r="AJ495" s="302"/>
      <c r="AK495" s="302">
        <v>0</v>
      </c>
      <c r="AL495" s="302"/>
      <c r="AM495" s="302">
        <v>0</v>
      </c>
      <c r="AN495" s="302"/>
      <c r="AO495" s="302"/>
      <c r="AP495" s="302"/>
      <c r="AQ495" s="302"/>
      <c r="AR495" s="302"/>
      <c r="AS495" s="299"/>
      <c r="AT495" s="299">
        <f t="shared" si="166"/>
        <v>0</v>
      </c>
      <c r="AU495" s="303">
        <f t="shared" si="167"/>
        <v>0</v>
      </c>
      <c r="AV495" s="329">
        <f t="shared" si="168"/>
        <v>1554.55</v>
      </c>
      <c r="AW495" s="297"/>
      <c r="AX495" s="297"/>
      <c r="AY495" s="301"/>
      <c r="AZ495" s="301"/>
      <c r="BA495" s="301"/>
      <c r="BB495" s="330"/>
      <c r="BC495" s="297"/>
      <c r="BD495" s="301"/>
      <c r="BE495" s="300">
        <f t="shared" si="161"/>
        <v>1554.55</v>
      </c>
      <c r="BF495" s="297">
        <f>VLOOKUP(E495,[6]工资发放表!$D$1:$X$65536,21,0)</f>
        <v>0</v>
      </c>
      <c r="BG495" s="337">
        <f t="shared" si="159"/>
        <v>1554.55</v>
      </c>
      <c r="BH495" s="300">
        <f>IFERROR(VLOOKUP('12部门提供工资附表主表'!E495,工时对!A:E,5,0),0)</f>
        <v>9</v>
      </c>
      <c r="BI495" s="336">
        <f>VLOOKUP(E495,金蝶!D:AC,26,0)</f>
        <v>0</v>
      </c>
      <c r="BJ495" s="281">
        <f>VLOOKUP(E495,金蝶!D:S,16,0)</f>
        <v>1554.55</v>
      </c>
      <c r="BK495" s="281">
        <f t="shared" si="170"/>
        <v>0</v>
      </c>
      <c r="BL495" s="281">
        <f>VLOOKUP(E495,金蝶!D:Z,23,0)</f>
        <v>1554.55</v>
      </c>
      <c r="BM495" s="281">
        <f t="shared" si="171"/>
        <v>0</v>
      </c>
      <c r="BN495" s="281">
        <f>VLOOKUP(E495,金蝶!D:Z,17,0)</f>
        <v>0</v>
      </c>
      <c r="BO495" s="339">
        <f t="shared" si="172"/>
        <v>0</v>
      </c>
      <c r="BP495" s="281">
        <f>VLOOKUP(E495,金蝶!D:Z,18,0)</f>
        <v>0</v>
      </c>
      <c r="BQ495" s="531">
        <f t="shared" si="173"/>
        <v>0</v>
      </c>
      <c r="BR495" s="281">
        <f>VLOOKUP(E495,金蝶!D:Z,19,0)</f>
        <v>0</v>
      </c>
      <c r="BS495" s="340">
        <f t="shared" si="174"/>
        <v>0</v>
      </c>
      <c r="BT495" s="281">
        <f>VLOOKUP(E495,金蝶!D:Z,20,0)</f>
        <v>0</v>
      </c>
      <c r="BU495" s="281">
        <f t="shared" si="175"/>
        <v>0</v>
      </c>
      <c r="BV495" s="281">
        <f>VLOOKUP(E495,金蝶!D:Z,21,0)</f>
        <v>0</v>
      </c>
      <c r="BW495" s="339">
        <f t="shared" si="176"/>
        <v>0</v>
      </c>
      <c r="BX495" s="768">
        <f>IFERROR(VLOOKUP(G495,无加班费!A:B,2,0),0)</f>
        <v>0</v>
      </c>
    </row>
    <row r="496" spans="1:76" hidden="1">
      <c r="A496" s="516" t="s">
        <v>1181</v>
      </c>
      <c r="B496" s="285">
        <f t="shared" si="163"/>
        <v>0</v>
      </c>
      <c r="C496" s="286" t="str">
        <f>VLOOKUP(E496,员工信息4!C:D,2,0)</f>
        <v>唐能能</v>
      </c>
      <c r="D496" s="102" t="str">
        <f t="shared" si="158"/>
        <v>一致</v>
      </c>
      <c r="E496" s="288" t="str">
        <f>INDEX(员工信息4!C:C,MATCH('12部门提供工资附表主表'!I496,员工信息4!F:F,0))</f>
        <v>7813</v>
      </c>
      <c r="F496" s="289" t="str">
        <f>IFERROR(VLOOKUP('12部门提供工资附表主表'!E496,员工信息4!C:G,5,0),"")</f>
        <v>广州车间</v>
      </c>
      <c r="G496" s="152" t="s">
        <v>531</v>
      </c>
      <c r="H496" s="288" t="s">
        <v>4776</v>
      </c>
      <c r="I496" s="500" t="str">
        <f t="shared" si="169"/>
        <v>唐能能358</v>
      </c>
      <c r="J496" s="289" t="s">
        <v>511</v>
      </c>
      <c r="K496" s="301"/>
      <c r="L496" s="301"/>
      <c r="M496" s="302">
        <v>30.75</v>
      </c>
      <c r="N496" s="302">
        <f t="shared" si="178"/>
        <v>8.75</v>
      </c>
      <c r="O496" s="302">
        <v>3000</v>
      </c>
      <c r="P496" s="302"/>
      <c r="Q496" s="303">
        <f t="shared" si="160"/>
        <v>3000</v>
      </c>
      <c r="R496" s="302"/>
      <c r="S496" s="316">
        <f t="shared" si="177"/>
        <v>3000</v>
      </c>
      <c r="T496" s="301">
        <v>120</v>
      </c>
      <c r="U496" s="313">
        <f t="shared" si="164"/>
        <v>1050</v>
      </c>
      <c r="V496" s="313"/>
      <c r="W496" s="301"/>
      <c r="X496" s="301">
        <v>800</v>
      </c>
      <c r="Y496" s="314">
        <f t="shared" si="162"/>
        <v>4850</v>
      </c>
      <c r="Z496" s="314"/>
      <c r="AA496" s="301">
        <v>400</v>
      </c>
      <c r="AB496" s="301">
        <v>0</v>
      </c>
      <c r="AC496" s="325">
        <f t="shared" si="165"/>
        <v>400</v>
      </c>
      <c r="AD496" s="302"/>
      <c r="AE496" s="302"/>
      <c r="AF496" s="302"/>
      <c r="AG496" s="302"/>
      <c r="AH496" s="302"/>
      <c r="AI496" s="302"/>
      <c r="AJ496" s="302"/>
      <c r="AK496" s="302">
        <v>200</v>
      </c>
      <c r="AL496" s="302"/>
      <c r="AM496" s="302">
        <v>0</v>
      </c>
      <c r="AN496" s="302"/>
      <c r="AO496" s="302"/>
      <c r="AP496" s="302"/>
      <c r="AQ496" s="302"/>
      <c r="AR496" s="302"/>
      <c r="AS496" s="299"/>
      <c r="AT496" s="299">
        <f t="shared" si="166"/>
        <v>0</v>
      </c>
      <c r="AU496" s="303">
        <f t="shared" si="167"/>
        <v>200</v>
      </c>
      <c r="AV496" s="329">
        <f t="shared" si="168"/>
        <v>5450</v>
      </c>
      <c r="AW496" s="297"/>
      <c r="AX496" s="297">
        <v>517.5</v>
      </c>
      <c r="AY496" s="301"/>
      <c r="AZ496" s="301"/>
      <c r="BA496" s="301"/>
      <c r="BB496" s="330"/>
      <c r="BC496" s="297">
        <v>10</v>
      </c>
      <c r="BD496" s="301"/>
      <c r="BE496" s="300">
        <f t="shared" si="161"/>
        <v>4932.5</v>
      </c>
      <c r="BF496" s="297">
        <f>VLOOKUP(E496,[6]工资发放表!$D$1:$X$65536,21,0)</f>
        <v>0</v>
      </c>
      <c r="BG496" s="337">
        <f t="shared" si="159"/>
        <v>4922.5</v>
      </c>
      <c r="BH496" s="300">
        <f>IFERROR(VLOOKUP('12部门提供工资附表主表'!E496,工时对!A:E,5,0),0)</f>
        <v>30.75</v>
      </c>
      <c r="BI496" s="336">
        <f>VLOOKUP(E496,金蝶!D:AC,26,0)</f>
        <v>0</v>
      </c>
      <c r="BJ496" s="281">
        <f>VLOOKUP(E496,金蝶!D:S,16,0)</f>
        <v>5450</v>
      </c>
      <c r="BK496" s="281">
        <f t="shared" si="170"/>
        <v>0</v>
      </c>
      <c r="BL496" s="281">
        <f>VLOOKUP(E496,金蝶!D:Z,23,0)</f>
        <v>4922.5</v>
      </c>
      <c r="BM496" s="281">
        <f t="shared" si="171"/>
        <v>0</v>
      </c>
      <c r="BN496" s="281">
        <f>VLOOKUP(E496,金蝶!D:Z,17,0)</f>
        <v>0</v>
      </c>
      <c r="BO496" s="339">
        <f t="shared" si="172"/>
        <v>0</v>
      </c>
      <c r="BP496" s="281">
        <f>VLOOKUP(E496,金蝶!D:Z,18,0)</f>
        <v>517.5</v>
      </c>
      <c r="BQ496" s="531">
        <f t="shared" si="173"/>
        <v>0</v>
      </c>
      <c r="BR496" s="281">
        <f>VLOOKUP(E496,金蝶!D:Z,19,0)</f>
        <v>0</v>
      </c>
      <c r="BS496" s="340">
        <f t="shared" si="174"/>
        <v>0</v>
      </c>
      <c r="BT496" s="281">
        <f>VLOOKUP(E496,金蝶!D:Z,20,0)</f>
        <v>10</v>
      </c>
      <c r="BU496" s="281">
        <f t="shared" si="175"/>
        <v>0</v>
      </c>
      <c r="BV496" s="281">
        <f>VLOOKUP(E496,金蝶!D:Z,21,0)</f>
        <v>0</v>
      </c>
      <c r="BW496" s="339">
        <f t="shared" si="176"/>
        <v>0</v>
      </c>
      <c r="BX496" s="768">
        <f>IFERROR(VLOOKUP(G496,无加班费!A:B,2,0),0)</f>
        <v>0</v>
      </c>
    </row>
    <row r="497" spans="1:76" hidden="1">
      <c r="A497" s="516" t="s">
        <v>282</v>
      </c>
      <c r="B497" s="285">
        <f t="shared" si="163"/>
        <v>0</v>
      </c>
      <c r="C497" s="286" t="str">
        <f>VLOOKUP(E497,员工信息4!C:D,2,0)</f>
        <v>朱永</v>
      </c>
      <c r="D497" s="102" t="str">
        <f t="shared" si="158"/>
        <v>一致</v>
      </c>
      <c r="E497" s="288" t="str">
        <f>INDEX(员工信息4!C:C,MATCH('12部门提供工资附表主表'!I497,员工信息4!F:F,0))</f>
        <v>8739</v>
      </c>
      <c r="F497" s="289" t="str">
        <f>IFERROR(VLOOKUP('12部门提供工资附表主表'!E497,员工信息4!C:G,5,0),"")</f>
        <v>广州车间</v>
      </c>
      <c r="G497" s="152" t="s">
        <v>2571</v>
      </c>
      <c r="H497" s="288" t="s">
        <v>6244</v>
      </c>
      <c r="I497" s="500" t="str">
        <f t="shared" si="169"/>
        <v>朱永G245</v>
      </c>
      <c r="J497" s="289" t="s">
        <v>511</v>
      </c>
      <c r="K497" s="301"/>
      <c r="L497" s="301"/>
      <c r="M497" s="302">
        <v>20.75</v>
      </c>
      <c r="N497" s="302"/>
      <c r="O497" s="302">
        <v>2490</v>
      </c>
      <c r="P497" s="302"/>
      <c r="Q497" s="303">
        <f t="shared" si="160"/>
        <v>2490</v>
      </c>
      <c r="R497" s="302"/>
      <c r="S497" s="316">
        <f t="shared" si="177"/>
        <v>2490</v>
      </c>
      <c r="T497" s="301"/>
      <c r="U497" s="313">
        <f t="shared" si="164"/>
        <v>0</v>
      </c>
      <c r="V497" s="313"/>
      <c r="W497" s="301"/>
      <c r="X497" s="301"/>
      <c r="Y497" s="314">
        <f t="shared" si="162"/>
        <v>2490</v>
      </c>
      <c r="Z497" s="314"/>
      <c r="AA497" s="301">
        <v>110</v>
      </c>
      <c r="AB497" s="301">
        <v>0</v>
      </c>
      <c r="AC497" s="325">
        <f t="shared" si="165"/>
        <v>110</v>
      </c>
      <c r="AD497" s="302"/>
      <c r="AE497" s="302"/>
      <c r="AF497" s="302"/>
      <c r="AG497" s="302"/>
      <c r="AH497" s="302"/>
      <c r="AI497" s="302"/>
      <c r="AJ497" s="302"/>
      <c r="AK497" s="302">
        <v>0</v>
      </c>
      <c r="AL497" s="302"/>
      <c r="AM497" s="302">
        <v>0</v>
      </c>
      <c r="AN497" s="302"/>
      <c r="AO497" s="302"/>
      <c r="AP497" s="302"/>
      <c r="AQ497" s="302"/>
      <c r="AR497" s="302"/>
      <c r="AS497" s="299"/>
      <c r="AT497" s="299">
        <f t="shared" si="166"/>
        <v>0</v>
      </c>
      <c r="AU497" s="303">
        <f t="shared" si="167"/>
        <v>0</v>
      </c>
      <c r="AV497" s="329">
        <f t="shared" si="168"/>
        <v>2600</v>
      </c>
      <c r="AW497" s="297"/>
      <c r="AX497" s="297"/>
      <c r="AY497" s="301"/>
      <c r="AZ497" s="301"/>
      <c r="BA497" s="301"/>
      <c r="BB497" s="330"/>
      <c r="BC497" s="297"/>
      <c r="BD497" s="301"/>
      <c r="BE497" s="300">
        <f t="shared" si="161"/>
        <v>2600</v>
      </c>
      <c r="BF497" s="297">
        <f>VLOOKUP(E497,[6]工资发放表!$D$1:$X$65536,21,0)</f>
        <v>0</v>
      </c>
      <c r="BG497" s="337">
        <f t="shared" si="159"/>
        <v>2600</v>
      </c>
      <c r="BH497" s="300">
        <f>IFERROR(VLOOKUP('12部门提供工资附表主表'!E497,工时对!A:E,5,0),0)</f>
        <v>20.75</v>
      </c>
      <c r="BI497" s="336">
        <f>VLOOKUP(E497,金蝶!D:AC,26,0)</f>
        <v>0</v>
      </c>
      <c r="BJ497" s="281">
        <f>VLOOKUP(E497,金蝶!D:S,16,0)</f>
        <v>2600</v>
      </c>
      <c r="BK497" s="281">
        <f t="shared" si="170"/>
        <v>0</v>
      </c>
      <c r="BL497" s="281">
        <f>VLOOKUP(E497,金蝶!D:Z,23,0)</f>
        <v>2600</v>
      </c>
      <c r="BM497" s="281">
        <f t="shared" si="171"/>
        <v>0</v>
      </c>
      <c r="BN497" s="281">
        <f>VLOOKUP(E497,金蝶!D:Z,17,0)</f>
        <v>0</v>
      </c>
      <c r="BO497" s="339">
        <f t="shared" si="172"/>
        <v>0</v>
      </c>
      <c r="BP497" s="281">
        <f>VLOOKUP(E497,金蝶!D:Z,18,0)</f>
        <v>0</v>
      </c>
      <c r="BQ497" s="531">
        <f t="shared" si="173"/>
        <v>0</v>
      </c>
      <c r="BR497" s="281">
        <f>VLOOKUP(E497,金蝶!D:Z,19,0)</f>
        <v>0</v>
      </c>
      <c r="BS497" s="340">
        <f t="shared" si="174"/>
        <v>0</v>
      </c>
      <c r="BT497" s="281">
        <f>VLOOKUP(E497,金蝶!D:Z,20,0)</f>
        <v>0</v>
      </c>
      <c r="BU497" s="281">
        <f t="shared" si="175"/>
        <v>0</v>
      </c>
      <c r="BV497" s="281">
        <f>VLOOKUP(E497,金蝶!D:Z,21,0)</f>
        <v>0</v>
      </c>
      <c r="BW497" s="339">
        <f t="shared" si="176"/>
        <v>0</v>
      </c>
      <c r="BX497" s="768">
        <f>IFERROR(VLOOKUP(G497,无加班费!A:B,2,0),0)</f>
        <v>0</v>
      </c>
    </row>
    <row r="498" spans="1:76" hidden="1">
      <c r="A498" s="516" t="s">
        <v>2806</v>
      </c>
      <c r="B498" s="285">
        <f t="shared" si="163"/>
        <v>0</v>
      </c>
      <c r="C498" s="286" t="str">
        <f>VLOOKUP(E498,员工信息4!C:D,2,0)</f>
        <v>方浩扬</v>
      </c>
      <c r="D498" s="102" t="str">
        <f t="shared" si="158"/>
        <v>一致</v>
      </c>
      <c r="E498" s="288" t="str">
        <f>INDEX(员工信息4!C:C,MATCH('12部门提供工资附表主表'!I498,员工信息4!F:F,0))</f>
        <v>7804</v>
      </c>
      <c r="F498" s="289" t="str">
        <f>IFERROR(VLOOKUP('12部门提供工资附表主表'!E498,员工信息4!C:G,5,0),"")</f>
        <v>广州车间</v>
      </c>
      <c r="G498" s="152" t="s">
        <v>519</v>
      </c>
      <c r="H498" s="288" t="s">
        <v>6226</v>
      </c>
      <c r="I498" s="500" t="str">
        <f t="shared" si="169"/>
        <v>方浩扬G43</v>
      </c>
      <c r="J498" s="289" t="s">
        <v>511</v>
      </c>
      <c r="K498" s="301"/>
      <c r="L498" s="301"/>
      <c r="M498" s="302">
        <v>27.25</v>
      </c>
      <c r="N498" s="302"/>
      <c r="O498" s="302">
        <v>4196.5</v>
      </c>
      <c r="P498" s="302"/>
      <c r="Q498" s="303">
        <f t="shared" si="160"/>
        <v>4196.5</v>
      </c>
      <c r="R498" s="302"/>
      <c r="S498" s="316">
        <f t="shared" si="177"/>
        <v>4196.5</v>
      </c>
      <c r="T498" s="301"/>
      <c r="U498" s="313">
        <f t="shared" si="164"/>
        <v>0</v>
      </c>
      <c r="V498" s="313"/>
      <c r="W498" s="301"/>
      <c r="X498" s="301"/>
      <c r="Y498" s="314">
        <f t="shared" si="162"/>
        <v>4196.5</v>
      </c>
      <c r="Z498" s="314"/>
      <c r="AA498" s="301">
        <v>250</v>
      </c>
      <c r="AB498" s="301">
        <v>0</v>
      </c>
      <c r="AC498" s="325">
        <f t="shared" si="165"/>
        <v>250</v>
      </c>
      <c r="AD498" s="302"/>
      <c r="AE498" s="302"/>
      <c r="AF498" s="302"/>
      <c r="AG498" s="302"/>
      <c r="AH498" s="302"/>
      <c r="AI498" s="302"/>
      <c r="AJ498" s="302"/>
      <c r="AK498" s="302">
        <v>0</v>
      </c>
      <c r="AL498" s="302"/>
      <c r="AM498" s="302">
        <v>100</v>
      </c>
      <c r="AN498" s="302"/>
      <c r="AO498" s="302"/>
      <c r="AP498" s="302"/>
      <c r="AQ498" s="302"/>
      <c r="AR498" s="302"/>
      <c r="AS498" s="299"/>
      <c r="AT498" s="299">
        <f t="shared" si="166"/>
        <v>0</v>
      </c>
      <c r="AU498" s="303">
        <f t="shared" si="167"/>
        <v>100</v>
      </c>
      <c r="AV498" s="329">
        <f t="shared" si="168"/>
        <v>4546.5</v>
      </c>
      <c r="AW498" s="297"/>
      <c r="AX498" s="297">
        <v>420.28000000000003</v>
      </c>
      <c r="AY498" s="301"/>
      <c r="AZ498" s="301"/>
      <c r="BA498" s="301"/>
      <c r="BB498" s="330"/>
      <c r="BC498" s="297"/>
      <c r="BD498" s="301"/>
      <c r="BE498" s="300">
        <f t="shared" si="161"/>
        <v>4126.22</v>
      </c>
      <c r="BF498" s="297">
        <f>VLOOKUP(E498,[6]工资发放表!$D$1:$X$65536,21,0)</f>
        <v>0</v>
      </c>
      <c r="BG498" s="337">
        <f t="shared" si="159"/>
        <v>4126.22</v>
      </c>
      <c r="BH498" s="300">
        <f>IFERROR(VLOOKUP('12部门提供工资附表主表'!E498,工时对!A:E,5,0),0)</f>
        <v>27.25</v>
      </c>
      <c r="BI498" s="336">
        <f>VLOOKUP(E498,金蝶!D:AC,26,0)</f>
        <v>0</v>
      </c>
      <c r="BJ498" s="281">
        <f>VLOOKUP(E498,金蝶!D:S,16,0)</f>
        <v>4546.5</v>
      </c>
      <c r="BK498" s="281">
        <f t="shared" si="170"/>
        <v>0</v>
      </c>
      <c r="BL498" s="281">
        <f>VLOOKUP(E498,金蝶!D:Z,23,0)</f>
        <v>4126.22</v>
      </c>
      <c r="BM498" s="281">
        <f t="shared" si="171"/>
        <v>0</v>
      </c>
      <c r="BN498" s="281">
        <f>VLOOKUP(E498,金蝶!D:Z,17,0)</f>
        <v>0</v>
      </c>
      <c r="BO498" s="339">
        <f t="shared" si="172"/>
        <v>0</v>
      </c>
      <c r="BP498" s="281">
        <f>VLOOKUP(E498,金蝶!D:Z,18,0)</f>
        <v>420.28</v>
      </c>
      <c r="BQ498" s="531">
        <f t="shared" si="173"/>
        <v>0</v>
      </c>
      <c r="BR498" s="281">
        <f>VLOOKUP(E498,金蝶!D:Z,19,0)</f>
        <v>0</v>
      </c>
      <c r="BS498" s="340">
        <f t="shared" si="174"/>
        <v>0</v>
      </c>
      <c r="BT498" s="281">
        <f>VLOOKUP(E498,金蝶!D:Z,20,0)</f>
        <v>0</v>
      </c>
      <c r="BU498" s="281">
        <f t="shared" si="175"/>
        <v>0</v>
      </c>
      <c r="BV498" s="281">
        <f>VLOOKUP(E498,金蝶!D:Z,21,0)</f>
        <v>0</v>
      </c>
      <c r="BW498" s="339">
        <f t="shared" si="176"/>
        <v>0</v>
      </c>
      <c r="BX498" s="768">
        <f>IFERROR(VLOOKUP(G498,无加班费!A:B,2,0),0)</f>
        <v>0</v>
      </c>
    </row>
    <row r="499" spans="1:76" hidden="1">
      <c r="A499" s="516" t="s">
        <v>3217</v>
      </c>
      <c r="B499" s="285">
        <f t="shared" si="163"/>
        <v>0</v>
      </c>
      <c r="C499" s="286" t="str">
        <f>VLOOKUP(E499,员工信息4!C:D,2,0)</f>
        <v>赵清华</v>
      </c>
      <c r="D499" s="102" t="str">
        <f t="shared" si="158"/>
        <v>一致</v>
      </c>
      <c r="E499" s="288" t="str">
        <f>INDEX(员工信息4!C:C,MATCH('12部门提供工资附表主表'!I499,员工信息4!F:F,0))</f>
        <v>7832</v>
      </c>
      <c r="F499" s="289" t="str">
        <f>IFERROR(VLOOKUP('12部门提供工资附表主表'!E499,员工信息4!C:G,5,0),"")</f>
        <v>广州车间</v>
      </c>
      <c r="G499" s="152" t="s">
        <v>535</v>
      </c>
      <c r="H499" s="288" t="s">
        <v>6228</v>
      </c>
      <c r="I499" s="500" t="str">
        <f t="shared" si="169"/>
        <v>赵清华G144</v>
      </c>
      <c r="J499" s="289" t="s">
        <v>511</v>
      </c>
      <c r="K499" s="301"/>
      <c r="L499" s="301"/>
      <c r="M499" s="302">
        <v>28.625</v>
      </c>
      <c r="N499" s="302"/>
      <c r="O499" s="302">
        <v>4236.5</v>
      </c>
      <c r="P499" s="302"/>
      <c r="Q499" s="303">
        <f t="shared" si="160"/>
        <v>4236.5</v>
      </c>
      <c r="R499" s="302"/>
      <c r="S499" s="316">
        <f t="shared" si="177"/>
        <v>4236.5</v>
      </c>
      <c r="T499" s="301"/>
      <c r="U499" s="313">
        <f t="shared" si="164"/>
        <v>0</v>
      </c>
      <c r="V499" s="313"/>
      <c r="W499" s="301"/>
      <c r="X499" s="301"/>
      <c r="Y499" s="314">
        <f t="shared" si="162"/>
        <v>4236.5</v>
      </c>
      <c r="Z499" s="314"/>
      <c r="AA499" s="301">
        <v>250</v>
      </c>
      <c r="AB499" s="301">
        <v>0</v>
      </c>
      <c r="AC499" s="325">
        <f t="shared" si="165"/>
        <v>250</v>
      </c>
      <c r="AD499" s="302"/>
      <c r="AE499" s="302"/>
      <c r="AF499" s="302"/>
      <c r="AG499" s="302"/>
      <c r="AH499" s="302"/>
      <c r="AI499" s="302"/>
      <c r="AJ499" s="302"/>
      <c r="AK499" s="302">
        <v>0</v>
      </c>
      <c r="AL499" s="302"/>
      <c r="AM499" s="302">
        <v>100</v>
      </c>
      <c r="AN499" s="302"/>
      <c r="AO499" s="302"/>
      <c r="AP499" s="302"/>
      <c r="AQ499" s="302"/>
      <c r="AR499" s="302"/>
      <c r="AS499" s="299"/>
      <c r="AT499" s="299">
        <f t="shared" si="166"/>
        <v>0</v>
      </c>
      <c r="AU499" s="303">
        <f t="shared" si="167"/>
        <v>100</v>
      </c>
      <c r="AV499" s="329">
        <f t="shared" si="168"/>
        <v>4586.5</v>
      </c>
      <c r="AW499" s="297"/>
      <c r="AX499" s="297">
        <v>420.28000000000003</v>
      </c>
      <c r="AY499" s="301"/>
      <c r="AZ499" s="301"/>
      <c r="BA499" s="301"/>
      <c r="BB499" s="330"/>
      <c r="BC499" s="297"/>
      <c r="BD499" s="301"/>
      <c r="BE499" s="300">
        <f t="shared" si="161"/>
        <v>4166.22</v>
      </c>
      <c r="BF499" s="297">
        <f>VLOOKUP(E499,[6]工资发放表!$D$1:$X$65536,21,0)</f>
        <v>0</v>
      </c>
      <c r="BG499" s="337">
        <f t="shared" si="159"/>
        <v>4166.22</v>
      </c>
      <c r="BH499" s="300">
        <f>IFERROR(VLOOKUP('12部门提供工资附表主表'!E499,工时对!A:E,5,0),0)</f>
        <v>28.625</v>
      </c>
      <c r="BI499" s="336">
        <f>VLOOKUP(E499,金蝶!D:AC,26,0)</f>
        <v>0</v>
      </c>
      <c r="BJ499" s="281">
        <f>VLOOKUP(E499,金蝶!D:S,16,0)</f>
        <v>4586.5</v>
      </c>
      <c r="BK499" s="281">
        <f t="shared" si="170"/>
        <v>0</v>
      </c>
      <c r="BL499" s="281">
        <f>VLOOKUP(E499,金蝶!D:Z,23,0)</f>
        <v>4166.22</v>
      </c>
      <c r="BM499" s="281">
        <f t="shared" si="171"/>
        <v>0</v>
      </c>
      <c r="BN499" s="281">
        <f>VLOOKUP(E499,金蝶!D:Z,17,0)</f>
        <v>0</v>
      </c>
      <c r="BO499" s="339">
        <f t="shared" si="172"/>
        <v>0</v>
      </c>
      <c r="BP499" s="281">
        <f>VLOOKUP(E499,金蝶!D:Z,18,0)</f>
        <v>420.28</v>
      </c>
      <c r="BQ499" s="531">
        <f t="shared" si="173"/>
        <v>0</v>
      </c>
      <c r="BR499" s="281">
        <f>VLOOKUP(E499,金蝶!D:Z,19,0)</f>
        <v>0</v>
      </c>
      <c r="BS499" s="340">
        <f t="shared" si="174"/>
        <v>0</v>
      </c>
      <c r="BT499" s="281">
        <f>VLOOKUP(E499,金蝶!D:Z,20,0)</f>
        <v>0</v>
      </c>
      <c r="BU499" s="281">
        <f t="shared" si="175"/>
        <v>0</v>
      </c>
      <c r="BV499" s="281">
        <f>VLOOKUP(E499,金蝶!D:Z,21,0)</f>
        <v>0</v>
      </c>
      <c r="BW499" s="339">
        <f t="shared" si="176"/>
        <v>0</v>
      </c>
      <c r="BX499" s="768">
        <f>IFERROR(VLOOKUP(G499,无加班费!A:B,2,0),0)</f>
        <v>0</v>
      </c>
    </row>
    <row r="500" spans="1:76" hidden="1">
      <c r="A500" s="516" t="s">
        <v>3222</v>
      </c>
      <c r="B500" s="285">
        <f t="shared" si="163"/>
        <v>0</v>
      </c>
      <c r="C500" s="286" t="str">
        <f>VLOOKUP(E500,员工信息4!C:D,2,0)</f>
        <v>黄家卓</v>
      </c>
      <c r="D500" s="102" t="str">
        <f t="shared" si="158"/>
        <v>一致</v>
      </c>
      <c r="E500" s="288" t="str">
        <f>INDEX(员工信息4!C:C,MATCH('12部门提供工资附表主表'!I500,员工信息4!F:F,0))</f>
        <v>7835</v>
      </c>
      <c r="F500" s="289" t="str">
        <f>IFERROR(VLOOKUP('12部门提供工资附表主表'!E500,员工信息4!C:G,5,0),"")</f>
        <v>广州车间</v>
      </c>
      <c r="G500" s="152" t="s">
        <v>539</v>
      </c>
      <c r="H500" s="288" t="s">
        <v>6229</v>
      </c>
      <c r="I500" s="500" t="str">
        <f t="shared" si="169"/>
        <v>黄家卓G156</v>
      </c>
      <c r="J500" s="289" t="s">
        <v>511</v>
      </c>
      <c r="K500" s="301"/>
      <c r="L500" s="301"/>
      <c r="M500" s="302">
        <v>27.625</v>
      </c>
      <c r="N500" s="302"/>
      <c r="O500" s="302">
        <v>4033.25</v>
      </c>
      <c r="P500" s="302"/>
      <c r="Q500" s="303">
        <f t="shared" si="160"/>
        <v>4033.25</v>
      </c>
      <c r="R500" s="302"/>
      <c r="S500" s="316">
        <f t="shared" si="177"/>
        <v>4033.25</v>
      </c>
      <c r="T500" s="301"/>
      <c r="U500" s="313">
        <f t="shared" si="164"/>
        <v>0</v>
      </c>
      <c r="V500" s="313"/>
      <c r="W500" s="301"/>
      <c r="X500" s="301"/>
      <c r="Y500" s="314">
        <f t="shared" si="162"/>
        <v>4033.25</v>
      </c>
      <c r="Z500" s="314"/>
      <c r="AA500" s="301">
        <v>250</v>
      </c>
      <c r="AB500" s="301">
        <v>0</v>
      </c>
      <c r="AC500" s="325">
        <f t="shared" si="165"/>
        <v>250</v>
      </c>
      <c r="AD500" s="302"/>
      <c r="AE500" s="302"/>
      <c r="AF500" s="302"/>
      <c r="AG500" s="302"/>
      <c r="AH500" s="302"/>
      <c r="AI500" s="302"/>
      <c r="AJ500" s="302"/>
      <c r="AK500" s="302">
        <v>0</v>
      </c>
      <c r="AL500" s="302"/>
      <c r="AM500" s="302">
        <v>100</v>
      </c>
      <c r="AN500" s="302"/>
      <c r="AO500" s="302"/>
      <c r="AP500" s="302"/>
      <c r="AQ500" s="302"/>
      <c r="AR500" s="302"/>
      <c r="AS500" s="299"/>
      <c r="AT500" s="299">
        <f t="shared" si="166"/>
        <v>0</v>
      </c>
      <c r="AU500" s="303">
        <f t="shared" si="167"/>
        <v>100</v>
      </c>
      <c r="AV500" s="329">
        <f t="shared" si="168"/>
        <v>4383.25</v>
      </c>
      <c r="AW500" s="297"/>
      <c r="AX500" s="297">
        <v>420.28000000000003</v>
      </c>
      <c r="AY500" s="301"/>
      <c r="AZ500" s="301"/>
      <c r="BA500" s="301"/>
      <c r="BB500" s="330"/>
      <c r="BC500" s="297"/>
      <c r="BD500" s="301"/>
      <c r="BE500" s="300">
        <f t="shared" si="161"/>
        <v>3962.97</v>
      </c>
      <c r="BF500" s="297">
        <f>VLOOKUP(E500,[6]工资发放表!$D$1:$X$65536,21,0)</f>
        <v>0</v>
      </c>
      <c r="BG500" s="337">
        <f t="shared" si="159"/>
        <v>3962.97</v>
      </c>
      <c r="BH500" s="300">
        <f>IFERROR(VLOOKUP('12部门提供工资附表主表'!E500,工时对!A:E,5,0),0)</f>
        <v>27.625</v>
      </c>
      <c r="BI500" s="336">
        <f>VLOOKUP(E500,金蝶!D:AC,26,0)</f>
        <v>0</v>
      </c>
      <c r="BJ500" s="281">
        <f>VLOOKUP(E500,金蝶!D:S,16,0)</f>
        <v>4383.25</v>
      </c>
      <c r="BK500" s="281">
        <f t="shared" si="170"/>
        <v>0</v>
      </c>
      <c r="BL500" s="281">
        <f>VLOOKUP(E500,金蝶!D:Z,23,0)</f>
        <v>3962.97</v>
      </c>
      <c r="BM500" s="281">
        <f t="shared" si="171"/>
        <v>0</v>
      </c>
      <c r="BN500" s="281">
        <f>VLOOKUP(E500,金蝶!D:Z,17,0)</f>
        <v>0</v>
      </c>
      <c r="BO500" s="339">
        <f t="shared" si="172"/>
        <v>0</v>
      </c>
      <c r="BP500" s="281">
        <f>VLOOKUP(E500,金蝶!D:Z,18,0)</f>
        <v>420.28</v>
      </c>
      <c r="BQ500" s="531">
        <f t="shared" si="173"/>
        <v>0</v>
      </c>
      <c r="BR500" s="281">
        <f>VLOOKUP(E500,金蝶!D:Z,19,0)</f>
        <v>0</v>
      </c>
      <c r="BS500" s="340">
        <f t="shared" si="174"/>
        <v>0</v>
      </c>
      <c r="BT500" s="281">
        <f>VLOOKUP(E500,金蝶!D:Z,20,0)</f>
        <v>0</v>
      </c>
      <c r="BU500" s="281">
        <f t="shared" si="175"/>
        <v>0</v>
      </c>
      <c r="BV500" s="281">
        <f>VLOOKUP(E500,金蝶!D:Z,21,0)</f>
        <v>0</v>
      </c>
      <c r="BW500" s="339">
        <f t="shared" si="176"/>
        <v>0</v>
      </c>
      <c r="BX500" s="768">
        <f>IFERROR(VLOOKUP(G500,无加班费!A:B,2,0),0)</f>
        <v>0</v>
      </c>
    </row>
    <row r="501" spans="1:76" hidden="1">
      <c r="A501" s="516" t="s">
        <v>1582</v>
      </c>
      <c r="B501" s="285">
        <f t="shared" si="163"/>
        <v>0</v>
      </c>
      <c r="C501" s="286" t="str">
        <f>VLOOKUP(E501,员工信息4!C:D,2,0)</f>
        <v>林寅</v>
      </c>
      <c r="D501" s="102" t="str">
        <f t="shared" si="158"/>
        <v>一致</v>
      </c>
      <c r="E501" s="288" t="str">
        <f>INDEX(员工信息4!C:C,MATCH('12部门提供工资附表主表'!I501,员工信息4!F:F,0))</f>
        <v>7837</v>
      </c>
      <c r="F501" s="289" t="str">
        <f>IFERROR(VLOOKUP('12部门提供工资附表主表'!E501,员工信息4!C:G,5,0),"")</f>
        <v>广州车间</v>
      </c>
      <c r="G501" s="152" t="s">
        <v>543</v>
      </c>
      <c r="H501" s="288" t="s">
        <v>6230</v>
      </c>
      <c r="I501" s="500" t="str">
        <f t="shared" si="169"/>
        <v>林寅G160</v>
      </c>
      <c r="J501" s="289" t="s">
        <v>511</v>
      </c>
      <c r="K501" s="301"/>
      <c r="L501" s="301"/>
      <c r="M501" s="302">
        <v>28</v>
      </c>
      <c r="N501" s="302"/>
      <c r="O501" s="302">
        <v>3780</v>
      </c>
      <c r="P501" s="302"/>
      <c r="Q501" s="303">
        <f t="shared" si="160"/>
        <v>3780</v>
      </c>
      <c r="R501" s="302"/>
      <c r="S501" s="316">
        <f t="shared" si="177"/>
        <v>3780</v>
      </c>
      <c r="T501" s="301"/>
      <c r="U501" s="313">
        <f t="shared" si="164"/>
        <v>0</v>
      </c>
      <c r="V501" s="313"/>
      <c r="W501" s="301"/>
      <c r="X501" s="301"/>
      <c r="Y501" s="314">
        <f t="shared" si="162"/>
        <v>3780</v>
      </c>
      <c r="Z501" s="314"/>
      <c r="AA501" s="301">
        <v>250</v>
      </c>
      <c r="AB501" s="301">
        <v>0</v>
      </c>
      <c r="AC501" s="325">
        <f t="shared" si="165"/>
        <v>250</v>
      </c>
      <c r="AD501" s="302"/>
      <c r="AE501" s="302"/>
      <c r="AF501" s="302"/>
      <c r="AG501" s="302"/>
      <c r="AH501" s="302"/>
      <c r="AI501" s="302"/>
      <c r="AJ501" s="302"/>
      <c r="AK501" s="302">
        <v>0</v>
      </c>
      <c r="AL501" s="302"/>
      <c r="AM501" s="302">
        <v>100</v>
      </c>
      <c r="AN501" s="302"/>
      <c r="AO501" s="302"/>
      <c r="AP501" s="302"/>
      <c r="AQ501" s="302"/>
      <c r="AR501" s="302"/>
      <c r="AS501" s="299"/>
      <c r="AT501" s="299">
        <f t="shared" si="166"/>
        <v>0</v>
      </c>
      <c r="AU501" s="303">
        <f t="shared" si="167"/>
        <v>100</v>
      </c>
      <c r="AV501" s="329">
        <f t="shared" si="168"/>
        <v>4130</v>
      </c>
      <c r="AW501" s="297"/>
      <c r="AX501" s="297">
        <v>420.28000000000003</v>
      </c>
      <c r="AY501" s="301"/>
      <c r="AZ501" s="301"/>
      <c r="BA501" s="301"/>
      <c r="BB501" s="330"/>
      <c r="BC501" s="297"/>
      <c r="BD501" s="301"/>
      <c r="BE501" s="300">
        <f t="shared" si="161"/>
        <v>3709.72</v>
      </c>
      <c r="BF501" s="297">
        <f>VLOOKUP(E501,[6]工资发放表!$D$1:$X$65536,21,0)</f>
        <v>0</v>
      </c>
      <c r="BG501" s="337">
        <f t="shared" si="159"/>
        <v>3709.72</v>
      </c>
      <c r="BH501" s="300">
        <f>IFERROR(VLOOKUP('12部门提供工资附表主表'!E501,工时对!A:E,5,0),0)</f>
        <v>28</v>
      </c>
      <c r="BI501" s="336">
        <f>VLOOKUP(E501,金蝶!D:AC,26,0)</f>
        <v>0</v>
      </c>
      <c r="BJ501" s="281">
        <f>VLOOKUP(E501,金蝶!D:S,16,0)</f>
        <v>4130</v>
      </c>
      <c r="BK501" s="281">
        <f t="shared" si="170"/>
        <v>0</v>
      </c>
      <c r="BL501" s="281">
        <f>VLOOKUP(E501,金蝶!D:Z,23,0)</f>
        <v>3709.72</v>
      </c>
      <c r="BM501" s="281">
        <f t="shared" si="171"/>
        <v>0</v>
      </c>
      <c r="BN501" s="281">
        <f>VLOOKUP(E501,金蝶!D:Z,17,0)</f>
        <v>0</v>
      </c>
      <c r="BO501" s="339">
        <f t="shared" si="172"/>
        <v>0</v>
      </c>
      <c r="BP501" s="281">
        <f>VLOOKUP(E501,金蝶!D:Z,18,0)</f>
        <v>420.28</v>
      </c>
      <c r="BQ501" s="531">
        <f t="shared" si="173"/>
        <v>0</v>
      </c>
      <c r="BR501" s="281">
        <f>VLOOKUP(E501,金蝶!D:Z,19,0)</f>
        <v>0</v>
      </c>
      <c r="BS501" s="340">
        <f t="shared" si="174"/>
        <v>0</v>
      </c>
      <c r="BT501" s="281">
        <f>VLOOKUP(E501,金蝶!D:Z,20,0)</f>
        <v>0</v>
      </c>
      <c r="BU501" s="281">
        <f t="shared" si="175"/>
        <v>0</v>
      </c>
      <c r="BV501" s="281">
        <f>VLOOKUP(E501,金蝶!D:Z,21,0)</f>
        <v>0</v>
      </c>
      <c r="BW501" s="339">
        <f t="shared" si="176"/>
        <v>0</v>
      </c>
      <c r="BX501" s="768">
        <f>IFERROR(VLOOKUP(G501,无加班费!A:B,2,0),0)</f>
        <v>0</v>
      </c>
    </row>
    <row r="502" spans="1:76" hidden="1">
      <c r="A502" s="516" t="s">
        <v>23</v>
      </c>
      <c r="B502" s="285">
        <f t="shared" si="163"/>
        <v>0</v>
      </c>
      <c r="C502" s="286" t="str">
        <f>VLOOKUP(E502,员工信息4!C:D,2,0)</f>
        <v>方浩智</v>
      </c>
      <c r="D502" s="102" t="str">
        <f t="shared" si="158"/>
        <v>一致</v>
      </c>
      <c r="E502" s="288" t="str">
        <f>INDEX(员工信息4!C:C,MATCH('12部门提供工资附表主表'!I502,员工信息4!F:F,0))</f>
        <v>7838</v>
      </c>
      <c r="F502" s="289" t="str">
        <f>IFERROR(VLOOKUP('12部门提供工资附表主表'!E502,员工信息4!C:G,5,0),"")</f>
        <v>广州车间</v>
      </c>
      <c r="G502" s="152" t="s">
        <v>547</v>
      </c>
      <c r="H502" s="288" t="s">
        <v>6231</v>
      </c>
      <c r="I502" s="500" t="str">
        <f t="shared" si="169"/>
        <v>方浩智G161</v>
      </c>
      <c r="J502" s="289" t="s">
        <v>511</v>
      </c>
      <c r="K502" s="301"/>
      <c r="L502" s="301"/>
      <c r="M502" s="302">
        <v>27.625</v>
      </c>
      <c r="N502" s="302"/>
      <c r="O502" s="302">
        <v>4226.63</v>
      </c>
      <c r="P502" s="302"/>
      <c r="Q502" s="303">
        <f t="shared" si="160"/>
        <v>4226.63</v>
      </c>
      <c r="R502" s="302"/>
      <c r="S502" s="316">
        <f t="shared" si="177"/>
        <v>4226.63</v>
      </c>
      <c r="T502" s="301"/>
      <c r="U502" s="313">
        <f t="shared" si="164"/>
        <v>0</v>
      </c>
      <c r="V502" s="313"/>
      <c r="W502" s="301"/>
      <c r="X502" s="301"/>
      <c r="Y502" s="314">
        <f t="shared" si="162"/>
        <v>4226.63</v>
      </c>
      <c r="Z502" s="314"/>
      <c r="AA502" s="301">
        <v>250</v>
      </c>
      <c r="AB502" s="301">
        <v>0</v>
      </c>
      <c r="AC502" s="325">
        <f t="shared" si="165"/>
        <v>250</v>
      </c>
      <c r="AD502" s="302"/>
      <c r="AE502" s="302"/>
      <c r="AF502" s="302"/>
      <c r="AG502" s="302"/>
      <c r="AH502" s="302"/>
      <c r="AI502" s="302"/>
      <c r="AJ502" s="302"/>
      <c r="AK502" s="302">
        <v>0</v>
      </c>
      <c r="AL502" s="302"/>
      <c r="AM502" s="302">
        <v>100</v>
      </c>
      <c r="AN502" s="302"/>
      <c r="AO502" s="302"/>
      <c r="AP502" s="302"/>
      <c r="AQ502" s="302"/>
      <c r="AR502" s="302"/>
      <c r="AS502" s="299"/>
      <c r="AT502" s="299">
        <f t="shared" si="166"/>
        <v>0</v>
      </c>
      <c r="AU502" s="303">
        <f t="shared" si="167"/>
        <v>100</v>
      </c>
      <c r="AV502" s="329">
        <f t="shared" si="168"/>
        <v>4576.63</v>
      </c>
      <c r="AW502" s="297"/>
      <c r="AX502" s="297">
        <v>420.28000000000003</v>
      </c>
      <c r="AY502" s="301"/>
      <c r="AZ502" s="301"/>
      <c r="BA502" s="301"/>
      <c r="BB502" s="330"/>
      <c r="BC502" s="297"/>
      <c r="BD502" s="301"/>
      <c r="BE502" s="300">
        <f t="shared" si="161"/>
        <v>4156.3500000000004</v>
      </c>
      <c r="BF502" s="297">
        <f>VLOOKUP(E502,[6]工资发放表!$D$1:$X$65536,21,0)</f>
        <v>0</v>
      </c>
      <c r="BG502" s="337">
        <f t="shared" si="159"/>
        <v>4156.3500000000004</v>
      </c>
      <c r="BH502" s="300">
        <f>IFERROR(VLOOKUP('12部门提供工资附表主表'!E502,工时对!A:E,5,0),0)</f>
        <v>27.625</v>
      </c>
      <c r="BI502" s="336">
        <f>VLOOKUP(E502,金蝶!D:AC,26,0)</f>
        <v>0</v>
      </c>
      <c r="BJ502" s="281">
        <f>VLOOKUP(E502,金蝶!D:S,16,0)</f>
        <v>4576.63</v>
      </c>
      <c r="BK502" s="281">
        <f t="shared" si="170"/>
        <v>0</v>
      </c>
      <c r="BL502" s="281">
        <f>VLOOKUP(E502,金蝶!D:Z,23,0)</f>
        <v>4156.3500000000004</v>
      </c>
      <c r="BM502" s="281">
        <f t="shared" si="171"/>
        <v>0</v>
      </c>
      <c r="BN502" s="281">
        <f>VLOOKUP(E502,金蝶!D:Z,17,0)</f>
        <v>0</v>
      </c>
      <c r="BO502" s="339">
        <f t="shared" si="172"/>
        <v>0</v>
      </c>
      <c r="BP502" s="281">
        <f>VLOOKUP(E502,金蝶!D:Z,18,0)</f>
        <v>420.28</v>
      </c>
      <c r="BQ502" s="531">
        <f t="shared" si="173"/>
        <v>0</v>
      </c>
      <c r="BR502" s="281">
        <f>VLOOKUP(E502,金蝶!D:Z,19,0)</f>
        <v>0</v>
      </c>
      <c r="BS502" s="340">
        <f t="shared" si="174"/>
        <v>0</v>
      </c>
      <c r="BT502" s="281">
        <f>VLOOKUP(E502,金蝶!D:Z,20,0)</f>
        <v>0</v>
      </c>
      <c r="BU502" s="281">
        <f t="shared" si="175"/>
        <v>0</v>
      </c>
      <c r="BV502" s="281">
        <f>VLOOKUP(E502,金蝶!D:Z,21,0)</f>
        <v>0</v>
      </c>
      <c r="BW502" s="339">
        <f t="shared" si="176"/>
        <v>0</v>
      </c>
      <c r="BX502" s="768">
        <f>IFERROR(VLOOKUP(G502,无加班费!A:B,2,0),0)</f>
        <v>0</v>
      </c>
    </row>
    <row r="503" spans="1:76" hidden="1">
      <c r="A503" s="516" t="s">
        <v>53</v>
      </c>
      <c r="B503" s="285">
        <f t="shared" si="163"/>
        <v>0</v>
      </c>
      <c r="C503" s="286" t="str">
        <f>VLOOKUP(E503,员工信息4!C:D,2,0)</f>
        <v>农兴亮</v>
      </c>
      <c r="D503" s="102" t="str">
        <f t="shared" si="158"/>
        <v>一致</v>
      </c>
      <c r="E503" s="288" t="str">
        <f>INDEX(员工信息4!C:C,MATCH('12部门提供工资附表主表'!I503,员工信息4!F:F,0))</f>
        <v>7855</v>
      </c>
      <c r="F503" s="289" t="str">
        <f>IFERROR(VLOOKUP('12部门提供工资附表主表'!E503,员工信息4!C:G,5,0),"")</f>
        <v>广州车间</v>
      </c>
      <c r="G503" s="152" t="s">
        <v>555</v>
      </c>
      <c r="H503" s="288" t="s">
        <v>6233</v>
      </c>
      <c r="I503" s="500" t="str">
        <f t="shared" si="169"/>
        <v>农兴亮G197</v>
      </c>
      <c r="J503" s="289" t="s">
        <v>511</v>
      </c>
      <c r="K503" s="301"/>
      <c r="L503" s="301"/>
      <c r="M503" s="302">
        <v>27.5625</v>
      </c>
      <c r="N503" s="302"/>
      <c r="O503" s="302">
        <v>4272.1899999999996</v>
      </c>
      <c r="P503" s="302"/>
      <c r="Q503" s="303">
        <f t="shared" si="160"/>
        <v>4272.1899999999996</v>
      </c>
      <c r="R503" s="302"/>
      <c r="S503" s="316">
        <f t="shared" si="177"/>
        <v>4272.1899999999996</v>
      </c>
      <c r="T503" s="301"/>
      <c r="U503" s="313">
        <f t="shared" si="164"/>
        <v>0</v>
      </c>
      <c r="V503" s="313"/>
      <c r="W503" s="301"/>
      <c r="X503" s="301"/>
      <c r="Y503" s="314">
        <f t="shared" si="162"/>
        <v>4272.1899999999996</v>
      </c>
      <c r="Z503" s="314"/>
      <c r="AA503" s="301">
        <v>250</v>
      </c>
      <c r="AB503" s="301">
        <v>0</v>
      </c>
      <c r="AC503" s="325">
        <f t="shared" si="165"/>
        <v>250</v>
      </c>
      <c r="AD503" s="302"/>
      <c r="AE503" s="302"/>
      <c r="AF503" s="302"/>
      <c r="AG503" s="302"/>
      <c r="AH503" s="302"/>
      <c r="AI503" s="302"/>
      <c r="AJ503" s="302"/>
      <c r="AK503" s="302">
        <v>0</v>
      </c>
      <c r="AL503" s="302"/>
      <c r="AM503" s="302">
        <v>100</v>
      </c>
      <c r="AN503" s="302"/>
      <c r="AO503" s="302"/>
      <c r="AP503" s="302"/>
      <c r="AQ503" s="302"/>
      <c r="AR503" s="302"/>
      <c r="AS503" s="299"/>
      <c r="AT503" s="299">
        <f t="shared" si="166"/>
        <v>0</v>
      </c>
      <c r="AU503" s="303">
        <f t="shared" si="167"/>
        <v>100</v>
      </c>
      <c r="AV503" s="329">
        <f t="shared" si="168"/>
        <v>4622.1899999999996</v>
      </c>
      <c r="AW503" s="297"/>
      <c r="AX503" s="297"/>
      <c r="AY503" s="301"/>
      <c r="AZ503" s="301"/>
      <c r="BA503" s="301"/>
      <c r="BB503" s="330"/>
      <c r="BC503" s="297"/>
      <c r="BD503" s="301"/>
      <c r="BE503" s="300">
        <f t="shared" si="161"/>
        <v>4622.1899999999996</v>
      </c>
      <c r="BF503" s="297">
        <f>VLOOKUP(E503,[6]工资发放表!$D$1:$X$65536,21,0)</f>
        <v>0</v>
      </c>
      <c r="BG503" s="337">
        <f t="shared" si="159"/>
        <v>4622.1899999999996</v>
      </c>
      <c r="BH503" s="300">
        <f>IFERROR(VLOOKUP('12部门提供工资附表主表'!E503,工时对!A:E,5,0),0)</f>
        <v>27.5625</v>
      </c>
      <c r="BI503" s="336">
        <f>VLOOKUP(E503,金蝶!D:AC,26,0)</f>
        <v>0</v>
      </c>
      <c r="BJ503" s="281">
        <f>VLOOKUP(E503,金蝶!D:S,16,0)</f>
        <v>4622.1899999999996</v>
      </c>
      <c r="BK503" s="281">
        <f t="shared" si="170"/>
        <v>0</v>
      </c>
      <c r="BL503" s="281">
        <f>VLOOKUP(E503,金蝶!D:Z,23,0)</f>
        <v>4622.1899999999996</v>
      </c>
      <c r="BM503" s="281">
        <f t="shared" si="171"/>
        <v>0</v>
      </c>
      <c r="BN503" s="281">
        <f>VLOOKUP(E503,金蝶!D:Z,17,0)</f>
        <v>0</v>
      </c>
      <c r="BO503" s="339">
        <f t="shared" si="172"/>
        <v>0</v>
      </c>
      <c r="BP503" s="281">
        <f>VLOOKUP(E503,金蝶!D:Z,18,0)</f>
        <v>0</v>
      </c>
      <c r="BQ503" s="531">
        <f t="shared" si="173"/>
        <v>0</v>
      </c>
      <c r="BR503" s="281">
        <f>VLOOKUP(E503,金蝶!D:Z,19,0)</f>
        <v>0</v>
      </c>
      <c r="BS503" s="340">
        <f t="shared" si="174"/>
        <v>0</v>
      </c>
      <c r="BT503" s="281">
        <f>VLOOKUP(E503,金蝶!D:Z,20,0)</f>
        <v>0</v>
      </c>
      <c r="BU503" s="281">
        <f t="shared" si="175"/>
        <v>0</v>
      </c>
      <c r="BV503" s="281">
        <f>VLOOKUP(E503,金蝶!D:Z,21,0)</f>
        <v>0</v>
      </c>
      <c r="BW503" s="339">
        <f t="shared" si="176"/>
        <v>0</v>
      </c>
      <c r="BX503" s="768">
        <f>IFERROR(VLOOKUP(G503,无加班费!A:B,2,0),0)</f>
        <v>0</v>
      </c>
    </row>
    <row r="504" spans="1:76" hidden="1">
      <c r="A504" s="516" t="s">
        <v>3227</v>
      </c>
      <c r="B504" s="285">
        <f t="shared" si="163"/>
        <v>0</v>
      </c>
      <c r="C504" s="286" t="str">
        <f>VLOOKUP(E504,员工信息4!C:D,2,0)</f>
        <v>李梦蝶</v>
      </c>
      <c r="D504" s="102" t="str">
        <f t="shared" si="158"/>
        <v>一致</v>
      </c>
      <c r="E504" s="288" t="str">
        <f>INDEX(员工信息4!C:C,MATCH('12部门提供工资附表主表'!I504,员工信息4!F:F,0))</f>
        <v>7857</v>
      </c>
      <c r="F504" s="289" t="str">
        <f>IFERROR(VLOOKUP('12部门提供工资附表主表'!E504,员工信息4!C:G,5,0),"")</f>
        <v>广州车间</v>
      </c>
      <c r="G504" s="152" t="s">
        <v>559</v>
      </c>
      <c r="H504" s="288" t="s">
        <v>6234</v>
      </c>
      <c r="I504" s="500" t="str">
        <f t="shared" si="169"/>
        <v>李梦蝶G199</v>
      </c>
      <c r="J504" s="289" t="s">
        <v>511</v>
      </c>
      <c r="K504" s="301"/>
      <c r="L504" s="301"/>
      <c r="M504" s="302">
        <v>3.375</v>
      </c>
      <c r="N504" s="302"/>
      <c r="O504" s="302">
        <v>472.5</v>
      </c>
      <c r="P504" s="302"/>
      <c r="Q504" s="303">
        <f t="shared" si="160"/>
        <v>472.5</v>
      </c>
      <c r="R504" s="302"/>
      <c r="S504" s="316">
        <f t="shared" si="177"/>
        <v>472.5</v>
      </c>
      <c r="T504" s="301"/>
      <c r="U504" s="313">
        <f t="shared" si="164"/>
        <v>0</v>
      </c>
      <c r="V504" s="313"/>
      <c r="W504" s="301"/>
      <c r="X504" s="301"/>
      <c r="Y504" s="314">
        <f t="shared" si="162"/>
        <v>472.5</v>
      </c>
      <c r="Z504" s="314"/>
      <c r="AA504" s="301">
        <v>15</v>
      </c>
      <c r="AB504" s="301">
        <v>0</v>
      </c>
      <c r="AC504" s="325">
        <f t="shared" si="165"/>
        <v>15</v>
      </c>
      <c r="AD504" s="302"/>
      <c r="AE504" s="302"/>
      <c r="AF504" s="302"/>
      <c r="AG504" s="302"/>
      <c r="AH504" s="302"/>
      <c r="AI504" s="302"/>
      <c r="AJ504" s="302"/>
      <c r="AK504" s="302">
        <v>0</v>
      </c>
      <c r="AL504" s="302"/>
      <c r="AM504" s="302">
        <v>0</v>
      </c>
      <c r="AN504" s="302"/>
      <c r="AO504" s="302"/>
      <c r="AP504" s="302"/>
      <c r="AQ504" s="302"/>
      <c r="AR504" s="302"/>
      <c r="AS504" s="299"/>
      <c r="AT504" s="299">
        <f t="shared" si="166"/>
        <v>0</v>
      </c>
      <c r="AU504" s="303">
        <f t="shared" si="167"/>
        <v>0</v>
      </c>
      <c r="AV504" s="329">
        <f t="shared" si="168"/>
        <v>487.5</v>
      </c>
      <c r="AW504" s="297"/>
      <c r="AX504" s="297"/>
      <c r="AY504" s="301"/>
      <c r="AZ504" s="301"/>
      <c r="BA504" s="301"/>
      <c r="BB504" s="330"/>
      <c r="BC504" s="297"/>
      <c r="BD504" s="301"/>
      <c r="BE504" s="300">
        <f t="shared" si="161"/>
        <v>487.5</v>
      </c>
      <c r="BF504" s="297">
        <f>VLOOKUP(E504,[6]工资发放表!$D$1:$X$65536,21,0)</f>
        <v>0</v>
      </c>
      <c r="BG504" s="337">
        <f t="shared" si="159"/>
        <v>487.5</v>
      </c>
      <c r="BH504" s="300">
        <f>IFERROR(VLOOKUP('12部门提供工资附表主表'!E504,工时对!A:E,5,0),0)</f>
        <v>3.375</v>
      </c>
      <c r="BI504" s="336">
        <f>VLOOKUP(E504,金蝶!D:AC,26,0)</f>
        <v>0</v>
      </c>
      <c r="BJ504" s="281">
        <f>VLOOKUP(E504,金蝶!D:S,16,0)</f>
        <v>487.5</v>
      </c>
      <c r="BK504" s="281">
        <f t="shared" si="170"/>
        <v>0</v>
      </c>
      <c r="BL504" s="281">
        <f>VLOOKUP(E504,金蝶!D:Z,23,0)</f>
        <v>487.5</v>
      </c>
      <c r="BM504" s="281">
        <f t="shared" si="171"/>
        <v>0</v>
      </c>
      <c r="BN504" s="281">
        <f>VLOOKUP(E504,金蝶!D:Z,17,0)</f>
        <v>0</v>
      </c>
      <c r="BO504" s="339">
        <f t="shared" si="172"/>
        <v>0</v>
      </c>
      <c r="BP504" s="281">
        <f>VLOOKUP(E504,金蝶!D:Z,18,0)</f>
        <v>0</v>
      </c>
      <c r="BQ504" s="531">
        <f t="shared" si="173"/>
        <v>0</v>
      </c>
      <c r="BR504" s="281">
        <f>VLOOKUP(E504,金蝶!D:Z,19,0)</f>
        <v>0</v>
      </c>
      <c r="BS504" s="340">
        <f t="shared" si="174"/>
        <v>0</v>
      </c>
      <c r="BT504" s="281">
        <f>VLOOKUP(E504,金蝶!D:Z,20,0)</f>
        <v>0</v>
      </c>
      <c r="BU504" s="281">
        <f t="shared" si="175"/>
        <v>0</v>
      </c>
      <c r="BV504" s="281">
        <f>VLOOKUP(E504,金蝶!D:Z,21,0)</f>
        <v>0</v>
      </c>
      <c r="BW504" s="339">
        <f t="shared" si="176"/>
        <v>0</v>
      </c>
      <c r="BX504" s="768">
        <f>IFERROR(VLOOKUP(G504,无加班费!A:B,2,0),0)</f>
        <v>0</v>
      </c>
    </row>
    <row r="505" spans="1:76" hidden="1">
      <c r="A505" s="516" t="s">
        <v>3232</v>
      </c>
      <c r="B505" s="285">
        <f t="shared" si="163"/>
        <v>0</v>
      </c>
      <c r="C505" s="286" t="str">
        <f>VLOOKUP(E505,员工信息4!C:D,2,0)</f>
        <v>李燕婷</v>
      </c>
      <c r="D505" s="102" t="str">
        <f t="shared" si="158"/>
        <v>一致</v>
      </c>
      <c r="E505" s="288" t="str">
        <f>INDEX(员工信息4!C:C,MATCH('12部门提供工资附表主表'!I505,员工信息4!F:F,0))</f>
        <v>8682</v>
      </c>
      <c r="F505" s="289" t="str">
        <f>IFERROR(VLOOKUP('12部门提供工资附表主表'!E505,员工信息4!C:G,5,0),"")</f>
        <v>广州车间</v>
      </c>
      <c r="G505" s="152" t="s">
        <v>2508</v>
      </c>
      <c r="H505" s="288" t="s">
        <v>6240</v>
      </c>
      <c r="I505" s="500" t="str">
        <f t="shared" si="169"/>
        <v>李燕婷G235</v>
      </c>
      <c r="J505" s="289" t="s">
        <v>511</v>
      </c>
      <c r="K505" s="301"/>
      <c r="L505" s="301"/>
      <c r="M505" s="302">
        <v>27.625</v>
      </c>
      <c r="N505" s="302"/>
      <c r="O505" s="302">
        <v>3950.38</v>
      </c>
      <c r="P505" s="302"/>
      <c r="Q505" s="303">
        <f t="shared" si="160"/>
        <v>3950.38</v>
      </c>
      <c r="R505" s="302"/>
      <c r="S505" s="316">
        <f t="shared" si="177"/>
        <v>3950.38</v>
      </c>
      <c r="T505" s="301"/>
      <c r="U505" s="313">
        <f t="shared" si="164"/>
        <v>0</v>
      </c>
      <c r="V505" s="313"/>
      <c r="W505" s="301"/>
      <c r="X505" s="301"/>
      <c r="Y505" s="314">
        <f t="shared" si="162"/>
        <v>3950.38</v>
      </c>
      <c r="Z505" s="314"/>
      <c r="AA505" s="301">
        <v>150</v>
      </c>
      <c r="AB505" s="301">
        <v>0</v>
      </c>
      <c r="AC505" s="325">
        <f t="shared" si="165"/>
        <v>150</v>
      </c>
      <c r="AD505" s="302"/>
      <c r="AE505" s="302"/>
      <c r="AF505" s="302"/>
      <c r="AG505" s="302"/>
      <c r="AH505" s="302"/>
      <c r="AI505" s="302"/>
      <c r="AJ505" s="302"/>
      <c r="AK505" s="302">
        <v>0</v>
      </c>
      <c r="AL505" s="302"/>
      <c r="AM505" s="302">
        <v>100</v>
      </c>
      <c r="AN505" s="302"/>
      <c r="AO505" s="302"/>
      <c r="AP505" s="302"/>
      <c r="AQ505" s="302"/>
      <c r="AR505" s="302"/>
      <c r="AS505" s="299"/>
      <c r="AT505" s="299">
        <f t="shared" si="166"/>
        <v>0</v>
      </c>
      <c r="AU505" s="303">
        <f t="shared" si="167"/>
        <v>100</v>
      </c>
      <c r="AV505" s="329">
        <f t="shared" si="168"/>
        <v>4200.38</v>
      </c>
      <c r="AW505" s="297"/>
      <c r="AX505" s="297">
        <v>420.28000000000003</v>
      </c>
      <c r="AY505" s="301"/>
      <c r="AZ505" s="301"/>
      <c r="BA505" s="301"/>
      <c r="BB505" s="330"/>
      <c r="BC505" s="297"/>
      <c r="BD505" s="301"/>
      <c r="BE505" s="300">
        <f t="shared" si="161"/>
        <v>3780.1</v>
      </c>
      <c r="BF505" s="297">
        <f>VLOOKUP(E505,[6]工资发放表!$D$1:$X$65536,21,0)</f>
        <v>0</v>
      </c>
      <c r="BG505" s="337">
        <f t="shared" si="159"/>
        <v>3780.1</v>
      </c>
      <c r="BH505" s="300">
        <f>IFERROR(VLOOKUP('12部门提供工资附表主表'!E505,工时对!A:E,5,0),0)</f>
        <v>27.625</v>
      </c>
      <c r="BI505" s="336">
        <f>VLOOKUP(E505,金蝶!D:AC,26,0)</f>
        <v>0</v>
      </c>
      <c r="BJ505" s="281">
        <f>VLOOKUP(E505,金蝶!D:S,16,0)</f>
        <v>4200.38</v>
      </c>
      <c r="BK505" s="281">
        <f t="shared" si="170"/>
        <v>0</v>
      </c>
      <c r="BL505" s="281">
        <f>VLOOKUP(E505,金蝶!D:Z,23,0)</f>
        <v>3780.1</v>
      </c>
      <c r="BM505" s="281">
        <f t="shared" si="171"/>
        <v>0</v>
      </c>
      <c r="BN505" s="281">
        <f>VLOOKUP(E505,金蝶!D:Z,17,0)</f>
        <v>0</v>
      </c>
      <c r="BO505" s="339">
        <f t="shared" si="172"/>
        <v>0</v>
      </c>
      <c r="BP505" s="281">
        <f>VLOOKUP(E505,金蝶!D:Z,18,0)</f>
        <v>420.28</v>
      </c>
      <c r="BQ505" s="531">
        <f t="shared" si="173"/>
        <v>0</v>
      </c>
      <c r="BR505" s="281">
        <f>VLOOKUP(E505,金蝶!D:Z,19,0)</f>
        <v>0</v>
      </c>
      <c r="BS505" s="340">
        <f t="shared" si="174"/>
        <v>0</v>
      </c>
      <c r="BT505" s="281">
        <f>VLOOKUP(E505,金蝶!D:Z,20,0)</f>
        <v>0</v>
      </c>
      <c r="BU505" s="281">
        <f t="shared" si="175"/>
        <v>0</v>
      </c>
      <c r="BV505" s="281">
        <f>VLOOKUP(E505,金蝶!D:Z,21,0)</f>
        <v>0</v>
      </c>
      <c r="BW505" s="339">
        <f t="shared" si="176"/>
        <v>0</v>
      </c>
      <c r="BX505" s="768">
        <f>IFERROR(VLOOKUP(G505,无加班费!A:B,2,0),0)</f>
        <v>0</v>
      </c>
    </row>
    <row r="506" spans="1:76" hidden="1">
      <c r="A506" s="516" t="s">
        <v>882</v>
      </c>
      <c r="B506" s="285">
        <f t="shared" si="163"/>
        <v>0</v>
      </c>
      <c r="C506" s="286" t="str">
        <f>VLOOKUP(E506,员工信息4!C:D,2,0)</f>
        <v>黄常花</v>
      </c>
      <c r="D506" s="102" t="str">
        <f t="shared" si="158"/>
        <v>一致</v>
      </c>
      <c r="E506" s="288" t="str">
        <f>INDEX(员工信息4!C:C,MATCH('12部门提供工资附表主表'!I506,员工信息4!F:F,0))</f>
        <v>8741</v>
      </c>
      <c r="F506" s="289" t="str">
        <f>IFERROR(VLOOKUP('12部门提供工资附表主表'!E506,员工信息4!C:G,5,0),"")</f>
        <v>广州车间</v>
      </c>
      <c r="G506" s="152" t="s">
        <v>2577</v>
      </c>
      <c r="H506" s="288" t="s">
        <v>6245</v>
      </c>
      <c r="I506" s="500" t="str">
        <f t="shared" si="169"/>
        <v>黄常花G247</v>
      </c>
      <c r="J506" s="289" t="s">
        <v>511</v>
      </c>
      <c r="K506" s="301"/>
      <c r="L506" s="301"/>
      <c r="M506" s="302">
        <v>28.625</v>
      </c>
      <c r="N506" s="302"/>
      <c r="O506" s="302">
        <v>3867.5</v>
      </c>
      <c r="P506" s="302"/>
      <c r="Q506" s="303">
        <f t="shared" si="160"/>
        <v>3867.5</v>
      </c>
      <c r="R506" s="302"/>
      <c r="S506" s="316">
        <f t="shared" si="177"/>
        <v>3867.5</v>
      </c>
      <c r="T506" s="301"/>
      <c r="U506" s="313">
        <f t="shared" si="164"/>
        <v>0</v>
      </c>
      <c r="V506" s="313"/>
      <c r="W506" s="301"/>
      <c r="X506" s="301"/>
      <c r="Y506" s="314">
        <f t="shared" si="162"/>
        <v>3867.5</v>
      </c>
      <c r="Z506" s="314"/>
      <c r="AA506" s="301">
        <v>150</v>
      </c>
      <c r="AB506" s="301">
        <v>0</v>
      </c>
      <c r="AC506" s="325">
        <f t="shared" si="165"/>
        <v>150</v>
      </c>
      <c r="AD506" s="302"/>
      <c r="AE506" s="302"/>
      <c r="AF506" s="302"/>
      <c r="AG506" s="302"/>
      <c r="AH506" s="302"/>
      <c r="AI506" s="302"/>
      <c r="AJ506" s="302"/>
      <c r="AK506" s="302">
        <v>0</v>
      </c>
      <c r="AL506" s="302"/>
      <c r="AM506" s="302">
        <v>100</v>
      </c>
      <c r="AN506" s="302"/>
      <c r="AO506" s="302"/>
      <c r="AP506" s="302"/>
      <c r="AQ506" s="302"/>
      <c r="AR506" s="302"/>
      <c r="AS506" s="299"/>
      <c r="AT506" s="299">
        <f t="shared" si="166"/>
        <v>0</v>
      </c>
      <c r="AU506" s="303">
        <f t="shared" si="167"/>
        <v>100</v>
      </c>
      <c r="AV506" s="329">
        <f t="shared" si="168"/>
        <v>4117.5</v>
      </c>
      <c r="AW506" s="297"/>
      <c r="AX506" s="297">
        <v>420.28000000000003</v>
      </c>
      <c r="AY506" s="301"/>
      <c r="AZ506" s="301"/>
      <c r="BA506" s="301"/>
      <c r="BB506" s="330"/>
      <c r="BC506" s="297"/>
      <c r="BD506" s="301"/>
      <c r="BE506" s="300">
        <f t="shared" si="161"/>
        <v>3697.22</v>
      </c>
      <c r="BF506" s="297">
        <f>VLOOKUP(E506,[6]工资发放表!$D$1:$X$65536,21,0)</f>
        <v>0</v>
      </c>
      <c r="BG506" s="337">
        <f t="shared" si="159"/>
        <v>3697.22</v>
      </c>
      <c r="BH506" s="300">
        <f>IFERROR(VLOOKUP('12部门提供工资附表主表'!E506,工时对!A:E,5,0),0)</f>
        <v>28.625</v>
      </c>
      <c r="BI506" s="336">
        <f>VLOOKUP(E506,金蝶!D:AC,26,0)</f>
        <v>0</v>
      </c>
      <c r="BJ506" s="281">
        <f>VLOOKUP(E506,金蝶!D:S,16,0)</f>
        <v>4117.5</v>
      </c>
      <c r="BK506" s="281">
        <f t="shared" si="170"/>
        <v>0</v>
      </c>
      <c r="BL506" s="281">
        <f>VLOOKUP(E506,金蝶!D:Z,23,0)</f>
        <v>3697.22</v>
      </c>
      <c r="BM506" s="281">
        <f t="shared" si="171"/>
        <v>0</v>
      </c>
      <c r="BN506" s="281">
        <f>VLOOKUP(E506,金蝶!D:Z,17,0)</f>
        <v>0</v>
      </c>
      <c r="BO506" s="339">
        <f t="shared" si="172"/>
        <v>0</v>
      </c>
      <c r="BP506" s="281">
        <f>VLOOKUP(E506,金蝶!D:Z,18,0)</f>
        <v>420.28</v>
      </c>
      <c r="BQ506" s="531">
        <f t="shared" si="173"/>
        <v>0</v>
      </c>
      <c r="BR506" s="281">
        <f>VLOOKUP(E506,金蝶!D:Z,19,0)</f>
        <v>0</v>
      </c>
      <c r="BS506" s="340">
        <f t="shared" si="174"/>
        <v>0</v>
      </c>
      <c r="BT506" s="281">
        <f>VLOOKUP(E506,金蝶!D:Z,20,0)</f>
        <v>0</v>
      </c>
      <c r="BU506" s="281">
        <f t="shared" si="175"/>
        <v>0</v>
      </c>
      <c r="BV506" s="281">
        <f>VLOOKUP(E506,金蝶!D:Z,21,0)</f>
        <v>0</v>
      </c>
      <c r="BW506" s="339">
        <f t="shared" si="176"/>
        <v>0</v>
      </c>
      <c r="BX506" s="768">
        <f>IFERROR(VLOOKUP(G506,无加班费!A:B,2,0),0)</f>
        <v>0</v>
      </c>
    </row>
    <row r="507" spans="1:76" hidden="1">
      <c r="A507" s="516" t="s">
        <v>693</v>
      </c>
      <c r="B507" s="285">
        <f t="shared" si="163"/>
        <v>0</v>
      </c>
      <c r="C507" s="286" t="str">
        <f>VLOOKUP(E507,员工信息4!C:D,2,0)</f>
        <v>韦边旁</v>
      </c>
      <c r="D507" s="102" t="str">
        <f t="shared" si="158"/>
        <v>一致</v>
      </c>
      <c r="E507" s="288" t="str">
        <f>INDEX(员工信息4!C:C,MATCH('12部门提供工资附表主表'!I507,员工信息4!F:F,0))</f>
        <v>8742</v>
      </c>
      <c r="F507" s="289" t="str">
        <f>IFERROR(VLOOKUP('12部门提供工资附表主表'!E507,员工信息4!C:G,5,0),"")</f>
        <v>广州车间</v>
      </c>
      <c r="G507" s="152" t="s">
        <v>2581</v>
      </c>
      <c r="H507" s="288" t="s">
        <v>6246</v>
      </c>
      <c r="I507" s="500" t="str">
        <f t="shared" si="169"/>
        <v>韦边旁G248</v>
      </c>
      <c r="J507" s="289" t="s">
        <v>511</v>
      </c>
      <c r="K507" s="301"/>
      <c r="L507" s="301"/>
      <c r="M507" s="302">
        <v>27.625</v>
      </c>
      <c r="N507" s="302"/>
      <c r="O507" s="302">
        <v>4064.75</v>
      </c>
      <c r="P507" s="302"/>
      <c r="Q507" s="303">
        <f t="shared" si="160"/>
        <v>4064.75</v>
      </c>
      <c r="R507" s="302"/>
      <c r="S507" s="316">
        <f t="shared" si="177"/>
        <v>4064.75</v>
      </c>
      <c r="T507" s="301"/>
      <c r="U507" s="313">
        <f t="shared" si="164"/>
        <v>0</v>
      </c>
      <c r="V507" s="313"/>
      <c r="W507" s="301"/>
      <c r="X507" s="301"/>
      <c r="Y507" s="314">
        <f t="shared" si="162"/>
        <v>4064.75</v>
      </c>
      <c r="Z507" s="314"/>
      <c r="AA507" s="301">
        <v>150</v>
      </c>
      <c r="AB507" s="301">
        <v>0</v>
      </c>
      <c r="AC507" s="325">
        <f t="shared" si="165"/>
        <v>150</v>
      </c>
      <c r="AD507" s="302"/>
      <c r="AE507" s="302"/>
      <c r="AF507" s="302"/>
      <c r="AG507" s="302"/>
      <c r="AH507" s="302"/>
      <c r="AI507" s="302"/>
      <c r="AJ507" s="302"/>
      <c r="AK507" s="302">
        <v>0</v>
      </c>
      <c r="AL507" s="302"/>
      <c r="AM507" s="302">
        <v>100</v>
      </c>
      <c r="AN507" s="302"/>
      <c r="AO507" s="302"/>
      <c r="AP507" s="302"/>
      <c r="AQ507" s="302"/>
      <c r="AR507" s="302"/>
      <c r="AS507" s="299"/>
      <c r="AT507" s="299">
        <f t="shared" si="166"/>
        <v>0</v>
      </c>
      <c r="AU507" s="303">
        <f t="shared" si="167"/>
        <v>100</v>
      </c>
      <c r="AV507" s="329">
        <f t="shared" si="168"/>
        <v>4314.75</v>
      </c>
      <c r="AW507" s="297"/>
      <c r="AX507" s="297"/>
      <c r="AY507" s="301"/>
      <c r="AZ507" s="301"/>
      <c r="BA507" s="301"/>
      <c r="BB507" s="330"/>
      <c r="BC507" s="297"/>
      <c r="BD507" s="301"/>
      <c r="BE507" s="300">
        <f t="shared" si="161"/>
        <v>4314.75</v>
      </c>
      <c r="BF507" s="297">
        <f>VLOOKUP(E507,[6]工资发放表!$D$1:$X$65536,21,0)</f>
        <v>0</v>
      </c>
      <c r="BG507" s="337">
        <f t="shared" si="159"/>
        <v>4314.75</v>
      </c>
      <c r="BH507" s="300">
        <f>IFERROR(VLOOKUP('12部门提供工资附表主表'!E507,工时对!A:E,5,0),0)</f>
        <v>27.625</v>
      </c>
      <c r="BI507" s="336">
        <f>VLOOKUP(E507,金蝶!D:AC,26,0)</f>
        <v>0</v>
      </c>
      <c r="BJ507" s="281">
        <f>VLOOKUP(E507,金蝶!D:S,16,0)</f>
        <v>4314.75</v>
      </c>
      <c r="BK507" s="281">
        <f t="shared" si="170"/>
        <v>0</v>
      </c>
      <c r="BL507" s="281">
        <f>VLOOKUP(E507,金蝶!D:Z,23,0)</f>
        <v>4314.75</v>
      </c>
      <c r="BM507" s="281">
        <f t="shared" si="171"/>
        <v>0</v>
      </c>
      <c r="BN507" s="281">
        <f>VLOOKUP(E507,金蝶!D:Z,17,0)</f>
        <v>0</v>
      </c>
      <c r="BO507" s="339">
        <f t="shared" si="172"/>
        <v>0</v>
      </c>
      <c r="BP507" s="281">
        <f>VLOOKUP(E507,金蝶!D:Z,18,0)</f>
        <v>0</v>
      </c>
      <c r="BQ507" s="531">
        <f t="shared" si="173"/>
        <v>0</v>
      </c>
      <c r="BR507" s="281">
        <f>VLOOKUP(E507,金蝶!D:Z,19,0)</f>
        <v>0</v>
      </c>
      <c r="BS507" s="340">
        <f t="shared" si="174"/>
        <v>0</v>
      </c>
      <c r="BT507" s="281">
        <f>VLOOKUP(E507,金蝶!D:Z,20,0)</f>
        <v>0</v>
      </c>
      <c r="BU507" s="281">
        <f t="shared" si="175"/>
        <v>0</v>
      </c>
      <c r="BV507" s="281">
        <f>VLOOKUP(E507,金蝶!D:Z,21,0)</f>
        <v>0</v>
      </c>
      <c r="BW507" s="339">
        <f t="shared" si="176"/>
        <v>0</v>
      </c>
      <c r="BX507" s="768">
        <f>IFERROR(VLOOKUP(G507,无加班费!A:B,2,0),0)</f>
        <v>0</v>
      </c>
    </row>
    <row r="508" spans="1:76" hidden="1">
      <c r="A508" s="516" t="s">
        <v>3237</v>
      </c>
      <c r="B508" s="285">
        <f t="shared" si="163"/>
        <v>0</v>
      </c>
      <c r="C508" s="286" t="str">
        <f>VLOOKUP(E508,员工信息4!C:D,2,0)</f>
        <v>黄利艳</v>
      </c>
      <c r="D508" s="102" t="str">
        <f t="shared" si="158"/>
        <v>一致</v>
      </c>
      <c r="E508" s="288" t="str">
        <f>INDEX(员工信息4!C:C,MATCH('12部门提供工资附表主表'!I508,员工信息4!F:F,0))</f>
        <v>8816</v>
      </c>
      <c r="F508" s="289" t="str">
        <f>IFERROR(VLOOKUP('12部门提供工资附表主表'!E508,员工信息4!C:G,5,0),"")</f>
        <v>广州车间</v>
      </c>
      <c r="G508" s="152" t="s">
        <v>2705</v>
      </c>
      <c r="H508" s="288" t="s">
        <v>6252</v>
      </c>
      <c r="I508" s="500" t="str">
        <f t="shared" si="169"/>
        <v>黄利艳G284</v>
      </c>
      <c r="J508" s="289" t="s">
        <v>511</v>
      </c>
      <c r="K508" s="301"/>
      <c r="L508" s="301"/>
      <c r="M508" s="302">
        <v>27.25</v>
      </c>
      <c r="N508" s="302"/>
      <c r="O508" s="302">
        <v>3815</v>
      </c>
      <c r="P508" s="302"/>
      <c r="Q508" s="303">
        <f t="shared" si="160"/>
        <v>3815</v>
      </c>
      <c r="R508" s="302"/>
      <c r="S508" s="316">
        <f t="shared" si="177"/>
        <v>3815</v>
      </c>
      <c r="T508" s="301"/>
      <c r="U508" s="313">
        <f t="shared" si="164"/>
        <v>0</v>
      </c>
      <c r="V508" s="313"/>
      <c r="W508" s="301"/>
      <c r="X508" s="301"/>
      <c r="Y508" s="314">
        <f t="shared" si="162"/>
        <v>3815</v>
      </c>
      <c r="Z508" s="314"/>
      <c r="AA508" s="301">
        <v>150</v>
      </c>
      <c r="AB508" s="301">
        <v>0</v>
      </c>
      <c r="AC508" s="325">
        <f t="shared" si="165"/>
        <v>150</v>
      </c>
      <c r="AD508" s="302"/>
      <c r="AE508" s="302"/>
      <c r="AF508" s="302"/>
      <c r="AG508" s="302"/>
      <c r="AH508" s="302"/>
      <c r="AI508" s="302"/>
      <c r="AJ508" s="302"/>
      <c r="AK508" s="302">
        <v>0</v>
      </c>
      <c r="AL508" s="302"/>
      <c r="AM508" s="302">
        <v>100</v>
      </c>
      <c r="AN508" s="302"/>
      <c r="AO508" s="302"/>
      <c r="AP508" s="302"/>
      <c r="AQ508" s="302"/>
      <c r="AR508" s="302"/>
      <c r="AS508" s="299"/>
      <c r="AT508" s="299">
        <f t="shared" si="166"/>
        <v>0</v>
      </c>
      <c r="AU508" s="303">
        <f t="shared" si="167"/>
        <v>100</v>
      </c>
      <c r="AV508" s="329">
        <f t="shared" si="168"/>
        <v>4065</v>
      </c>
      <c r="AW508" s="297"/>
      <c r="AX508" s="297">
        <v>420.28000000000003</v>
      </c>
      <c r="AY508" s="301"/>
      <c r="AZ508" s="301"/>
      <c r="BA508" s="301"/>
      <c r="BB508" s="330"/>
      <c r="BC508" s="297"/>
      <c r="BD508" s="301"/>
      <c r="BE508" s="300">
        <f t="shared" si="161"/>
        <v>3644.72</v>
      </c>
      <c r="BF508" s="297">
        <f>VLOOKUP(E508,[6]工资发放表!$D$1:$X$65536,21,0)</f>
        <v>0</v>
      </c>
      <c r="BG508" s="337">
        <f t="shared" si="159"/>
        <v>3644.72</v>
      </c>
      <c r="BH508" s="300">
        <f>IFERROR(VLOOKUP('12部门提供工资附表主表'!E508,工时对!A:E,5,0),0)</f>
        <v>27.25</v>
      </c>
      <c r="BI508" s="336">
        <f>VLOOKUP(E508,金蝶!D:AC,26,0)</f>
        <v>0</v>
      </c>
      <c r="BJ508" s="281">
        <f>VLOOKUP(E508,金蝶!D:S,16,0)</f>
        <v>4065</v>
      </c>
      <c r="BK508" s="281">
        <f t="shared" si="170"/>
        <v>0</v>
      </c>
      <c r="BL508" s="281">
        <f>VLOOKUP(E508,金蝶!D:Z,23,0)</f>
        <v>3644.72</v>
      </c>
      <c r="BM508" s="281">
        <f t="shared" si="171"/>
        <v>0</v>
      </c>
      <c r="BN508" s="281">
        <f>VLOOKUP(E508,金蝶!D:Z,17,0)</f>
        <v>0</v>
      </c>
      <c r="BO508" s="339">
        <f t="shared" si="172"/>
        <v>0</v>
      </c>
      <c r="BP508" s="281">
        <f>VLOOKUP(E508,金蝶!D:Z,18,0)</f>
        <v>420.28</v>
      </c>
      <c r="BQ508" s="531">
        <f t="shared" si="173"/>
        <v>0</v>
      </c>
      <c r="BR508" s="281">
        <f>VLOOKUP(E508,金蝶!D:Z,19,0)</f>
        <v>0</v>
      </c>
      <c r="BS508" s="340">
        <f t="shared" si="174"/>
        <v>0</v>
      </c>
      <c r="BT508" s="281">
        <f>VLOOKUP(E508,金蝶!D:Z,20,0)</f>
        <v>0</v>
      </c>
      <c r="BU508" s="281">
        <f t="shared" si="175"/>
        <v>0</v>
      </c>
      <c r="BV508" s="281">
        <f>VLOOKUP(E508,金蝶!D:Z,21,0)</f>
        <v>0</v>
      </c>
      <c r="BW508" s="339">
        <f t="shared" si="176"/>
        <v>0</v>
      </c>
      <c r="BX508" s="768">
        <f>IFERROR(VLOOKUP(G508,无加班费!A:B,2,0),0)</f>
        <v>0</v>
      </c>
    </row>
    <row r="509" spans="1:76" hidden="1">
      <c r="A509" s="516" t="s">
        <v>993</v>
      </c>
      <c r="B509" s="285">
        <f t="shared" si="163"/>
        <v>0</v>
      </c>
      <c r="C509" s="286" t="str">
        <f>VLOOKUP(E509,员工信息4!C:D,2,0)</f>
        <v>高楚然</v>
      </c>
      <c r="D509" s="102" t="str">
        <f t="shared" si="158"/>
        <v>一致</v>
      </c>
      <c r="E509" s="288" t="str">
        <f>INDEX(员工信息4!C:C,MATCH('12部门提供工资附表主表'!I509,员工信息4!F:F,0))</f>
        <v>8936</v>
      </c>
      <c r="F509" s="289" t="str">
        <f>IFERROR(VLOOKUP('12部门提供工资附表主表'!E509,员工信息4!C:G,5,0),"")</f>
        <v>广州车间</v>
      </c>
      <c r="G509" s="152" t="s">
        <v>3013</v>
      </c>
      <c r="H509" s="288" t="s">
        <v>6265</v>
      </c>
      <c r="I509" s="500" t="str">
        <f t="shared" si="169"/>
        <v>高楚然G316</v>
      </c>
      <c r="J509" s="289" t="s">
        <v>511</v>
      </c>
      <c r="K509" s="301"/>
      <c r="L509" s="301"/>
      <c r="M509" s="302">
        <v>26.625</v>
      </c>
      <c r="N509" s="302"/>
      <c r="O509" s="302">
        <v>3727.5</v>
      </c>
      <c r="P509" s="302"/>
      <c r="Q509" s="303">
        <f t="shared" si="160"/>
        <v>3727.5</v>
      </c>
      <c r="R509" s="302"/>
      <c r="S509" s="316">
        <f t="shared" si="177"/>
        <v>3727.5</v>
      </c>
      <c r="T509" s="301"/>
      <c r="U509" s="313">
        <f t="shared" si="164"/>
        <v>0</v>
      </c>
      <c r="V509" s="313"/>
      <c r="W509" s="301"/>
      <c r="X509" s="301"/>
      <c r="Y509" s="314">
        <f t="shared" si="162"/>
        <v>3727.5</v>
      </c>
      <c r="Z509" s="314"/>
      <c r="AA509" s="301">
        <v>150</v>
      </c>
      <c r="AB509" s="301">
        <v>0</v>
      </c>
      <c r="AC509" s="325">
        <f t="shared" si="165"/>
        <v>150</v>
      </c>
      <c r="AD509" s="302"/>
      <c r="AE509" s="302"/>
      <c r="AF509" s="302"/>
      <c r="AG509" s="302"/>
      <c r="AH509" s="302"/>
      <c r="AI509" s="302"/>
      <c r="AJ509" s="302"/>
      <c r="AK509" s="302">
        <v>0</v>
      </c>
      <c r="AL509" s="302"/>
      <c r="AM509" s="302">
        <v>100</v>
      </c>
      <c r="AN509" s="302"/>
      <c r="AO509" s="302"/>
      <c r="AP509" s="302"/>
      <c r="AQ509" s="302"/>
      <c r="AR509" s="302"/>
      <c r="AS509" s="299"/>
      <c r="AT509" s="299">
        <f t="shared" si="166"/>
        <v>0</v>
      </c>
      <c r="AU509" s="303">
        <f t="shared" si="167"/>
        <v>100</v>
      </c>
      <c r="AV509" s="329">
        <f t="shared" si="168"/>
        <v>3977.5</v>
      </c>
      <c r="AW509" s="297"/>
      <c r="AX509" s="297">
        <f>420.28*2</f>
        <v>840.56</v>
      </c>
      <c r="AY509" s="301"/>
      <c r="AZ509" s="301"/>
      <c r="BA509" s="301"/>
      <c r="BB509" s="330"/>
      <c r="BC509" s="297"/>
      <c r="BD509" s="301"/>
      <c r="BE509" s="300">
        <f t="shared" si="161"/>
        <v>3136.94</v>
      </c>
      <c r="BF509" s="297">
        <f>VLOOKUP(E509,[6]工资发放表!$D$1:$X$65536,21,0)</f>
        <v>0</v>
      </c>
      <c r="BG509" s="337">
        <f t="shared" si="159"/>
        <v>3136.94</v>
      </c>
      <c r="BH509" s="300">
        <f>IFERROR(VLOOKUP('12部门提供工资附表主表'!E509,工时对!A:E,5,0),0)</f>
        <v>26.625</v>
      </c>
      <c r="BI509" s="336">
        <f>VLOOKUP(E509,金蝶!D:AC,26,0)</f>
        <v>0</v>
      </c>
      <c r="BJ509" s="281">
        <f>VLOOKUP(E509,金蝶!D:S,16,0)</f>
        <v>3977.5</v>
      </c>
      <c r="BK509" s="281">
        <f t="shared" si="170"/>
        <v>0</v>
      </c>
      <c r="BL509" s="281">
        <f>VLOOKUP(E509,金蝶!D:Z,23,0)</f>
        <v>3136.94</v>
      </c>
      <c r="BM509" s="281">
        <f t="shared" si="171"/>
        <v>0</v>
      </c>
      <c r="BN509" s="281">
        <f>VLOOKUP(E509,金蝶!D:Z,17,0)</f>
        <v>0</v>
      </c>
      <c r="BO509" s="339">
        <f t="shared" si="172"/>
        <v>0</v>
      </c>
      <c r="BP509" s="281">
        <f>VLOOKUP(E509,金蝶!D:Z,18,0)</f>
        <v>840.56</v>
      </c>
      <c r="BQ509" s="531">
        <f t="shared" si="173"/>
        <v>0</v>
      </c>
      <c r="BR509" s="281">
        <f>VLOOKUP(E509,金蝶!D:Z,19,0)</f>
        <v>0</v>
      </c>
      <c r="BS509" s="340">
        <f t="shared" si="174"/>
        <v>0</v>
      </c>
      <c r="BT509" s="281">
        <f>VLOOKUP(E509,金蝶!D:Z,20,0)</f>
        <v>0</v>
      </c>
      <c r="BU509" s="281">
        <f t="shared" si="175"/>
        <v>0</v>
      </c>
      <c r="BV509" s="281">
        <f>VLOOKUP(E509,金蝶!D:Z,21,0)</f>
        <v>0</v>
      </c>
      <c r="BW509" s="339">
        <f t="shared" si="176"/>
        <v>0</v>
      </c>
      <c r="BX509" s="768">
        <f>IFERROR(VLOOKUP(G509,无加班费!A:B,2,0),0)</f>
        <v>0</v>
      </c>
    </row>
    <row r="510" spans="1:76" hidden="1">
      <c r="A510" s="516" t="s">
        <v>3242</v>
      </c>
      <c r="B510" s="285">
        <f t="shared" si="163"/>
        <v>0</v>
      </c>
      <c r="C510" s="286" t="str">
        <f>VLOOKUP(E510,员工信息4!C:D,2,0)</f>
        <v>王丙苗</v>
      </c>
      <c r="D510" s="102" t="str">
        <f t="shared" si="158"/>
        <v>一致</v>
      </c>
      <c r="E510" s="288" t="str">
        <f>INDEX(员工信息4!C:C,MATCH('12部门提供工资附表主表'!I510,员工信息4!F:F,0))</f>
        <v>2143</v>
      </c>
      <c r="F510" s="289" t="str">
        <f>IFERROR(VLOOKUP('12部门提供工资附表主表'!E510,员工信息4!C:G,5,0),"")</f>
        <v>线束车间</v>
      </c>
      <c r="G510" s="152" t="s">
        <v>510</v>
      </c>
      <c r="H510" s="288" t="s">
        <v>143</v>
      </c>
      <c r="I510" s="500" t="str">
        <f t="shared" si="169"/>
        <v>王丙苗1005</v>
      </c>
      <c r="J510" s="289" t="s">
        <v>511</v>
      </c>
      <c r="K510" s="301"/>
      <c r="L510" s="301"/>
      <c r="M510" s="302">
        <v>37.1875</v>
      </c>
      <c r="N510" s="302"/>
      <c r="O510" s="302">
        <v>7279.69</v>
      </c>
      <c r="P510" s="302"/>
      <c r="Q510" s="303">
        <f t="shared" si="160"/>
        <v>7279.69</v>
      </c>
      <c r="R510" s="302"/>
      <c r="S510" s="316">
        <f t="shared" si="177"/>
        <v>7279.69</v>
      </c>
      <c r="T510" s="305"/>
      <c r="U510" s="313">
        <f t="shared" si="164"/>
        <v>0</v>
      </c>
      <c r="V510" s="313"/>
      <c r="W510" s="301"/>
      <c r="X510" s="301"/>
      <c r="Y510" s="314">
        <f t="shared" si="162"/>
        <v>7279.69</v>
      </c>
      <c r="Z510" s="314"/>
      <c r="AA510" s="301">
        <v>250</v>
      </c>
      <c r="AB510" s="301">
        <v>0</v>
      </c>
      <c r="AC510" s="325">
        <f t="shared" si="165"/>
        <v>250</v>
      </c>
      <c r="AD510" s="302"/>
      <c r="AE510" s="302"/>
      <c r="AF510" s="302"/>
      <c r="AG510" s="302"/>
      <c r="AH510" s="302"/>
      <c r="AI510" s="302"/>
      <c r="AJ510" s="302"/>
      <c r="AK510" s="302">
        <v>0</v>
      </c>
      <c r="AL510" s="302"/>
      <c r="AM510" s="302">
        <v>0</v>
      </c>
      <c r="AN510" s="302"/>
      <c r="AO510" s="302"/>
      <c r="AP510" s="302"/>
      <c r="AQ510" s="302"/>
      <c r="AR510" s="302"/>
      <c r="AS510" s="299"/>
      <c r="AT510" s="299">
        <f t="shared" si="166"/>
        <v>0</v>
      </c>
      <c r="AU510" s="303">
        <f t="shared" si="167"/>
        <v>0</v>
      </c>
      <c r="AV510" s="329">
        <f t="shared" si="168"/>
        <v>7529.69</v>
      </c>
      <c r="AW510" s="297"/>
      <c r="AX510" s="297">
        <v>517.5</v>
      </c>
      <c r="AY510" s="301"/>
      <c r="AZ510" s="301"/>
      <c r="BA510" s="301"/>
      <c r="BB510" s="330"/>
      <c r="BC510" s="297">
        <v>10</v>
      </c>
      <c r="BD510" s="301"/>
      <c r="BE510" s="300">
        <f t="shared" si="161"/>
        <v>7012.19</v>
      </c>
      <c r="BF510" s="297">
        <f>VLOOKUP(E510,[6]工资发放表!$D$1:$X$65536,21,0)</f>
        <v>48.28</v>
      </c>
      <c r="BG510" s="337">
        <f t="shared" si="159"/>
        <v>6953.91</v>
      </c>
      <c r="BH510" s="300">
        <f>IFERROR(VLOOKUP('12部门提供工资附表主表'!E510,工时对!A:E,5,0),0)</f>
        <v>37.1875</v>
      </c>
      <c r="BI510" s="336">
        <f>VLOOKUP(E510,金蝶!D:AC,26,0)</f>
        <v>0</v>
      </c>
      <c r="BJ510" s="281">
        <f>VLOOKUP(E510,金蝶!D:S,16,0)</f>
        <v>7529.69</v>
      </c>
      <c r="BK510" s="281">
        <f t="shared" si="170"/>
        <v>0</v>
      </c>
      <c r="BL510" s="281">
        <f>VLOOKUP(E510,金蝶!D:Z,23,0)</f>
        <v>6953.91</v>
      </c>
      <c r="BM510" s="281">
        <f t="shared" si="171"/>
        <v>0</v>
      </c>
      <c r="BN510" s="281">
        <f>VLOOKUP(E510,金蝶!D:Z,17,0)</f>
        <v>0</v>
      </c>
      <c r="BO510" s="339">
        <f t="shared" si="172"/>
        <v>0</v>
      </c>
      <c r="BP510" s="281">
        <f>VLOOKUP(E510,金蝶!D:Z,18,0)</f>
        <v>517.5</v>
      </c>
      <c r="BQ510" s="531">
        <f t="shared" si="173"/>
        <v>0</v>
      </c>
      <c r="BR510" s="281">
        <f>VLOOKUP(E510,金蝶!D:Z,19,0)</f>
        <v>0</v>
      </c>
      <c r="BS510" s="340">
        <f t="shared" si="174"/>
        <v>0</v>
      </c>
      <c r="BT510" s="281">
        <f>VLOOKUP(E510,金蝶!D:Z,20,0)</f>
        <v>10</v>
      </c>
      <c r="BU510" s="281">
        <f t="shared" si="175"/>
        <v>0</v>
      </c>
      <c r="BV510" s="281">
        <f>VLOOKUP(E510,金蝶!D:Z,21,0)</f>
        <v>48.28</v>
      </c>
      <c r="BW510" s="339">
        <f t="shared" si="176"/>
        <v>0</v>
      </c>
      <c r="BX510" s="768">
        <f>IFERROR(VLOOKUP(G510,无加班费!A:B,2,0),0)</f>
        <v>0</v>
      </c>
    </row>
    <row r="511" spans="1:76" hidden="1">
      <c r="A511" s="516" t="s">
        <v>3431</v>
      </c>
      <c r="B511" s="285">
        <f t="shared" si="163"/>
        <v>0</v>
      </c>
      <c r="C511" s="286" t="str">
        <f>VLOOKUP(E511,员工信息4!C:D,2,0)</f>
        <v>朱杰平</v>
      </c>
      <c r="D511" s="102" t="str">
        <f t="shared" si="158"/>
        <v>一致</v>
      </c>
      <c r="E511" s="288" t="str">
        <f>INDEX(员工信息4!C:C,MATCH('12部门提供工资附表主表'!I511,员工信息4!F:F,0))</f>
        <v>8532</v>
      </c>
      <c r="F511" s="289" t="str">
        <f>IFERROR(VLOOKUP('12部门提供工资附表主表'!E511,员工信息4!C:G,5,0),"")</f>
        <v>广州车间</v>
      </c>
      <c r="G511" s="152" t="s">
        <v>567</v>
      </c>
      <c r="H511" s="288" t="s">
        <v>6236</v>
      </c>
      <c r="I511" s="500" t="str">
        <f t="shared" si="169"/>
        <v>朱杰平G221</v>
      </c>
      <c r="J511" s="289" t="s">
        <v>511</v>
      </c>
      <c r="K511" s="301"/>
      <c r="L511" s="301"/>
      <c r="M511" s="302">
        <v>32.25</v>
      </c>
      <c r="N511" s="302"/>
      <c r="O511" s="302">
        <v>5095.5</v>
      </c>
      <c r="P511" s="302"/>
      <c r="Q511" s="303">
        <f t="shared" si="160"/>
        <v>5095.5</v>
      </c>
      <c r="R511" s="302"/>
      <c r="S511" s="316">
        <f t="shared" si="177"/>
        <v>5095.5</v>
      </c>
      <c r="T511" s="305"/>
      <c r="U511" s="313">
        <f t="shared" si="164"/>
        <v>0</v>
      </c>
      <c r="V511" s="313"/>
      <c r="W511" s="301"/>
      <c r="X511" s="301"/>
      <c r="Y511" s="314">
        <f t="shared" si="162"/>
        <v>5095.5</v>
      </c>
      <c r="Z511" s="314"/>
      <c r="AA511" s="301">
        <v>250</v>
      </c>
      <c r="AB511" s="301">
        <v>0</v>
      </c>
      <c r="AC511" s="325">
        <f t="shared" si="165"/>
        <v>250</v>
      </c>
      <c r="AD511" s="302"/>
      <c r="AE511" s="302"/>
      <c r="AF511" s="302"/>
      <c r="AG511" s="302"/>
      <c r="AH511" s="302"/>
      <c r="AI511" s="302"/>
      <c r="AJ511" s="302"/>
      <c r="AK511" s="302">
        <v>0</v>
      </c>
      <c r="AL511" s="302"/>
      <c r="AM511" s="302">
        <v>100</v>
      </c>
      <c r="AN511" s="302"/>
      <c r="AO511" s="302"/>
      <c r="AP511" s="302"/>
      <c r="AQ511" s="302"/>
      <c r="AR511" s="302"/>
      <c r="AS511" s="299"/>
      <c r="AT511" s="299">
        <f t="shared" si="166"/>
        <v>0</v>
      </c>
      <c r="AU511" s="303">
        <f t="shared" si="167"/>
        <v>100</v>
      </c>
      <c r="AV511" s="329">
        <f t="shared" si="168"/>
        <v>5445.5</v>
      </c>
      <c r="AW511" s="297"/>
      <c r="AX511" s="297">
        <v>420.28000000000003</v>
      </c>
      <c r="AY511" s="301"/>
      <c r="AZ511" s="301"/>
      <c r="BA511" s="301"/>
      <c r="BB511" s="330"/>
      <c r="BC511" s="297"/>
      <c r="BD511" s="301"/>
      <c r="BE511" s="300">
        <f t="shared" si="161"/>
        <v>5025.22</v>
      </c>
      <c r="BF511" s="297">
        <f>VLOOKUP(E511,[6]工资发放表!$D$1:$X$65536,21,0)</f>
        <v>0</v>
      </c>
      <c r="BG511" s="337">
        <f t="shared" si="159"/>
        <v>5025.22</v>
      </c>
      <c r="BH511" s="300">
        <f>IFERROR(VLOOKUP('12部门提供工资附表主表'!E511,工时对!A:E,5,0),0)</f>
        <v>32.25</v>
      </c>
      <c r="BI511" s="336">
        <f>VLOOKUP(E511,金蝶!D:AC,26,0)</f>
        <v>0</v>
      </c>
      <c r="BJ511" s="281">
        <f>VLOOKUP(E511,金蝶!D:S,16,0)</f>
        <v>5445.5</v>
      </c>
      <c r="BK511" s="281">
        <f t="shared" si="170"/>
        <v>0</v>
      </c>
      <c r="BL511" s="281">
        <f>VLOOKUP(E511,金蝶!D:Z,23,0)</f>
        <v>5025.22</v>
      </c>
      <c r="BM511" s="281">
        <f t="shared" si="171"/>
        <v>0</v>
      </c>
      <c r="BN511" s="281">
        <f>VLOOKUP(E511,金蝶!D:Z,17,0)</f>
        <v>0</v>
      </c>
      <c r="BO511" s="339">
        <f t="shared" si="172"/>
        <v>0</v>
      </c>
      <c r="BP511" s="281">
        <f>VLOOKUP(E511,金蝶!D:Z,18,0)</f>
        <v>420.28</v>
      </c>
      <c r="BQ511" s="531">
        <f t="shared" si="173"/>
        <v>0</v>
      </c>
      <c r="BR511" s="281">
        <f>VLOOKUP(E511,金蝶!D:Z,19,0)</f>
        <v>0</v>
      </c>
      <c r="BS511" s="340">
        <f t="shared" si="174"/>
        <v>0</v>
      </c>
      <c r="BT511" s="281">
        <f>VLOOKUP(E511,金蝶!D:Z,20,0)</f>
        <v>0</v>
      </c>
      <c r="BU511" s="281">
        <f t="shared" si="175"/>
        <v>0</v>
      </c>
      <c r="BV511" s="281">
        <f>VLOOKUP(E511,金蝶!D:Z,21,0)</f>
        <v>0</v>
      </c>
      <c r="BW511" s="339">
        <f t="shared" si="176"/>
        <v>0</v>
      </c>
      <c r="BX511" s="768">
        <f>IFERROR(VLOOKUP(G511,无加班费!A:B,2,0),0)</f>
        <v>0</v>
      </c>
    </row>
    <row r="512" spans="1:76" hidden="1">
      <c r="A512" s="516" t="s">
        <v>3421</v>
      </c>
      <c r="B512" s="285">
        <f t="shared" si="163"/>
        <v>0</v>
      </c>
      <c r="C512" s="286" t="str">
        <f>VLOOKUP(E512,员工信息4!C:D,2,0)</f>
        <v>李志伟</v>
      </c>
      <c r="D512" s="102" t="str">
        <f t="shared" si="158"/>
        <v>一致</v>
      </c>
      <c r="E512" s="288" t="str">
        <f>INDEX(员工信息4!C:C,MATCH('12部门提供工资附表主表'!I512,员工信息4!F:F,0))</f>
        <v>8684</v>
      </c>
      <c r="F512" s="289" t="str">
        <f>IFERROR(VLOOKUP('12部门提供工资附表主表'!E512,员工信息4!C:G,5,0),"")</f>
        <v>广州车间</v>
      </c>
      <c r="G512" s="152" t="s">
        <v>2512</v>
      </c>
      <c r="H512" s="288" t="s">
        <v>6241</v>
      </c>
      <c r="I512" s="500" t="str">
        <f t="shared" si="169"/>
        <v>李志伟G237</v>
      </c>
      <c r="J512" s="289" t="s">
        <v>511</v>
      </c>
      <c r="K512" s="301"/>
      <c r="L512" s="301"/>
      <c r="M512" s="302">
        <v>27.625</v>
      </c>
      <c r="N512" s="302"/>
      <c r="O512" s="302">
        <v>4005.63</v>
      </c>
      <c r="P512" s="302"/>
      <c r="Q512" s="303">
        <f t="shared" si="160"/>
        <v>4005.63</v>
      </c>
      <c r="R512" s="302"/>
      <c r="S512" s="316">
        <f t="shared" si="177"/>
        <v>4005.63</v>
      </c>
      <c r="T512" s="305"/>
      <c r="U512" s="313">
        <f t="shared" si="164"/>
        <v>0</v>
      </c>
      <c r="V512" s="313"/>
      <c r="W512" s="301"/>
      <c r="X512" s="301"/>
      <c r="Y512" s="314">
        <f t="shared" si="162"/>
        <v>4005.63</v>
      </c>
      <c r="Z512" s="314"/>
      <c r="AA512" s="301">
        <v>150</v>
      </c>
      <c r="AB512" s="301">
        <v>0</v>
      </c>
      <c r="AC512" s="325">
        <f t="shared" si="165"/>
        <v>150</v>
      </c>
      <c r="AD512" s="302"/>
      <c r="AE512" s="302"/>
      <c r="AF512" s="302"/>
      <c r="AG512" s="302"/>
      <c r="AH512" s="302"/>
      <c r="AI512" s="302"/>
      <c r="AJ512" s="302"/>
      <c r="AK512" s="302">
        <v>100</v>
      </c>
      <c r="AL512" s="302"/>
      <c r="AM512" s="302">
        <v>100</v>
      </c>
      <c r="AN512" s="302"/>
      <c r="AO512" s="302"/>
      <c r="AP512" s="302"/>
      <c r="AQ512" s="302"/>
      <c r="AR512" s="302"/>
      <c r="AS512" s="299"/>
      <c r="AT512" s="299">
        <f t="shared" si="166"/>
        <v>0</v>
      </c>
      <c r="AU512" s="303">
        <f t="shared" si="167"/>
        <v>200</v>
      </c>
      <c r="AV512" s="329">
        <f t="shared" si="168"/>
        <v>4355.63</v>
      </c>
      <c r="AW512" s="297"/>
      <c r="AX512" s="297">
        <v>420.28000000000003</v>
      </c>
      <c r="AY512" s="301"/>
      <c r="AZ512" s="301"/>
      <c r="BA512" s="301"/>
      <c r="BB512" s="330"/>
      <c r="BC512" s="297"/>
      <c r="BD512" s="301"/>
      <c r="BE512" s="300">
        <f t="shared" si="161"/>
        <v>3935.35</v>
      </c>
      <c r="BF512" s="297">
        <f>VLOOKUP(E512,[6]工资发放表!$D$1:$X$65536,21,0)</f>
        <v>0</v>
      </c>
      <c r="BG512" s="337">
        <f t="shared" si="159"/>
        <v>3935.35</v>
      </c>
      <c r="BH512" s="300">
        <f>IFERROR(VLOOKUP('12部门提供工资附表主表'!E512,工时对!A:E,5,0),0)</f>
        <v>27.625</v>
      </c>
      <c r="BI512" s="336">
        <f>VLOOKUP(E512,金蝶!D:AC,26,0)</f>
        <v>0</v>
      </c>
      <c r="BJ512" s="281">
        <f>VLOOKUP(E512,金蝶!D:S,16,0)</f>
        <v>4355.63</v>
      </c>
      <c r="BK512" s="281">
        <f t="shared" si="170"/>
        <v>0</v>
      </c>
      <c r="BL512" s="281">
        <f>VLOOKUP(E512,金蝶!D:Z,23,0)</f>
        <v>3935.35</v>
      </c>
      <c r="BM512" s="281">
        <f t="shared" si="171"/>
        <v>0</v>
      </c>
      <c r="BN512" s="281">
        <f>VLOOKUP(E512,金蝶!D:Z,17,0)</f>
        <v>0</v>
      </c>
      <c r="BO512" s="339">
        <f t="shared" si="172"/>
        <v>0</v>
      </c>
      <c r="BP512" s="281">
        <f>VLOOKUP(E512,金蝶!D:Z,18,0)</f>
        <v>420.28</v>
      </c>
      <c r="BQ512" s="531">
        <f t="shared" si="173"/>
        <v>0</v>
      </c>
      <c r="BR512" s="281">
        <f>VLOOKUP(E512,金蝶!D:Z,19,0)</f>
        <v>0</v>
      </c>
      <c r="BS512" s="340">
        <f t="shared" si="174"/>
        <v>0</v>
      </c>
      <c r="BT512" s="281">
        <f>VLOOKUP(E512,金蝶!D:Z,20,0)</f>
        <v>0</v>
      </c>
      <c r="BU512" s="281">
        <f t="shared" si="175"/>
        <v>0</v>
      </c>
      <c r="BV512" s="281">
        <f>VLOOKUP(E512,金蝶!D:Z,21,0)</f>
        <v>0</v>
      </c>
      <c r="BW512" s="339">
        <f t="shared" si="176"/>
        <v>0</v>
      </c>
      <c r="BX512" s="768">
        <f>IFERROR(VLOOKUP(G512,无加班费!A:B,2,0),0)</f>
        <v>0</v>
      </c>
    </row>
    <row r="513" spans="1:76" hidden="1">
      <c r="A513" s="516" t="s">
        <v>3247</v>
      </c>
      <c r="B513" s="285">
        <f t="shared" si="163"/>
        <v>0</v>
      </c>
      <c r="C513" s="286" t="str">
        <f>VLOOKUP(E513,员工信息4!C:D,2,0)</f>
        <v>李光路</v>
      </c>
      <c r="D513" s="102" t="str">
        <f t="shared" si="158"/>
        <v>一致</v>
      </c>
      <c r="E513" s="288" t="str">
        <f>INDEX(员工信息4!C:C,MATCH('12部门提供工资附表主表'!I513,员工信息4!F:F,0))</f>
        <v>8748</v>
      </c>
      <c r="F513" s="289" t="str">
        <f>IFERROR(VLOOKUP('12部门提供工资附表主表'!E513,员工信息4!C:G,5,0),"")</f>
        <v>广州车间</v>
      </c>
      <c r="G513" s="152" t="s">
        <v>2585</v>
      </c>
      <c r="H513" s="288" t="s">
        <v>6247</v>
      </c>
      <c r="I513" s="500" t="str">
        <f t="shared" si="169"/>
        <v>李光路G256</v>
      </c>
      <c r="J513" s="289" t="s">
        <v>511</v>
      </c>
      <c r="K513" s="301"/>
      <c r="L513" s="301"/>
      <c r="M513" s="302">
        <v>32.125</v>
      </c>
      <c r="N513" s="302"/>
      <c r="O513" s="302">
        <v>4818.75</v>
      </c>
      <c r="P513" s="302"/>
      <c r="Q513" s="303">
        <f t="shared" si="160"/>
        <v>4818.75</v>
      </c>
      <c r="R513" s="302"/>
      <c r="S513" s="316">
        <f t="shared" si="177"/>
        <v>4818.75</v>
      </c>
      <c r="T513" s="305"/>
      <c r="U513" s="313">
        <f t="shared" si="164"/>
        <v>0</v>
      </c>
      <c r="V513" s="313"/>
      <c r="W513" s="301"/>
      <c r="X513" s="301"/>
      <c r="Y513" s="314">
        <f t="shared" si="162"/>
        <v>4818.75</v>
      </c>
      <c r="Z513" s="314"/>
      <c r="AA513" s="301">
        <v>150</v>
      </c>
      <c r="AB513" s="301">
        <v>0</v>
      </c>
      <c r="AC513" s="325">
        <f t="shared" si="165"/>
        <v>150</v>
      </c>
      <c r="AD513" s="302"/>
      <c r="AE513" s="302"/>
      <c r="AF513" s="302"/>
      <c r="AG513" s="302"/>
      <c r="AH513" s="302"/>
      <c r="AI513" s="302"/>
      <c r="AJ513" s="302"/>
      <c r="AK513" s="302">
        <v>0</v>
      </c>
      <c r="AL513" s="302"/>
      <c r="AM513" s="302">
        <v>100</v>
      </c>
      <c r="AN513" s="302"/>
      <c r="AO513" s="302"/>
      <c r="AP513" s="302"/>
      <c r="AQ513" s="302"/>
      <c r="AR513" s="302"/>
      <c r="AS513" s="299"/>
      <c r="AT513" s="299">
        <f t="shared" si="166"/>
        <v>0</v>
      </c>
      <c r="AU513" s="303">
        <f t="shared" si="167"/>
        <v>100</v>
      </c>
      <c r="AV513" s="329">
        <f t="shared" si="168"/>
        <v>5068.75</v>
      </c>
      <c r="AW513" s="297"/>
      <c r="AX513" s="297"/>
      <c r="AY513" s="301"/>
      <c r="AZ513" s="301"/>
      <c r="BA513" s="301"/>
      <c r="BB513" s="330"/>
      <c r="BC513" s="297"/>
      <c r="BD513" s="301"/>
      <c r="BE513" s="300">
        <f t="shared" si="161"/>
        <v>5068.75</v>
      </c>
      <c r="BF513" s="297">
        <f>VLOOKUP(E513,[6]工资发放表!$D$1:$X$65536,21,0)</f>
        <v>0</v>
      </c>
      <c r="BG513" s="337">
        <f t="shared" ref="BG513:BG546" si="179">BE513-BF513+AW513-BC513</f>
        <v>5068.75</v>
      </c>
      <c r="BH513" s="300">
        <f>IFERROR(VLOOKUP('12部门提供工资附表主表'!E513,工时对!A:E,5,0),0)</f>
        <v>32.125</v>
      </c>
      <c r="BI513" s="336">
        <f>VLOOKUP(E513,金蝶!D:AC,26,0)</f>
        <v>0</v>
      </c>
      <c r="BJ513" s="281">
        <f>VLOOKUP(E513,金蝶!D:S,16,0)</f>
        <v>5068.75</v>
      </c>
      <c r="BK513" s="281">
        <f t="shared" si="170"/>
        <v>0</v>
      </c>
      <c r="BL513" s="281">
        <f>VLOOKUP(E513,金蝶!D:Z,23,0)</f>
        <v>5068.75</v>
      </c>
      <c r="BM513" s="281">
        <f t="shared" si="171"/>
        <v>0</v>
      </c>
      <c r="BN513" s="281">
        <f>VLOOKUP(E513,金蝶!D:Z,17,0)</f>
        <v>0</v>
      </c>
      <c r="BO513" s="339">
        <f t="shared" si="172"/>
        <v>0</v>
      </c>
      <c r="BP513" s="281">
        <f>VLOOKUP(E513,金蝶!D:Z,18,0)</f>
        <v>0</v>
      </c>
      <c r="BQ513" s="531">
        <f t="shared" si="173"/>
        <v>0</v>
      </c>
      <c r="BR513" s="281">
        <f>VLOOKUP(E513,金蝶!D:Z,19,0)</f>
        <v>0</v>
      </c>
      <c r="BS513" s="340">
        <f t="shared" si="174"/>
        <v>0</v>
      </c>
      <c r="BT513" s="281">
        <f>VLOOKUP(E513,金蝶!D:Z,20,0)</f>
        <v>0</v>
      </c>
      <c r="BU513" s="281">
        <f t="shared" si="175"/>
        <v>0</v>
      </c>
      <c r="BV513" s="281">
        <f>VLOOKUP(E513,金蝶!D:Z,21,0)</f>
        <v>0</v>
      </c>
      <c r="BW513" s="339">
        <f t="shared" si="176"/>
        <v>0</v>
      </c>
      <c r="BX513" s="768">
        <f>IFERROR(VLOOKUP(G513,无加班费!A:B,2,0),0)</f>
        <v>0</v>
      </c>
    </row>
    <row r="514" spans="1:76" hidden="1">
      <c r="A514" s="516" t="s">
        <v>3252</v>
      </c>
      <c r="B514" s="285">
        <f t="shared" si="163"/>
        <v>0</v>
      </c>
      <c r="C514" s="286" t="str">
        <f>VLOOKUP(E514,员工信息4!C:D,2,0)</f>
        <v>何燕萍</v>
      </c>
      <c r="D514" s="102" t="str">
        <f>IF(C514=G514,"一致","不一致")</f>
        <v>一致</v>
      </c>
      <c r="E514" s="288" t="str">
        <f>INDEX(员工信息4!C:C,MATCH('12部门提供工资附表主表'!I514,员工信息4!F:F,0))</f>
        <v>8751</v>
      </c>
      <c r="F514" s="289" t="str">
        <f>IFERROR(VLOOKUP('12部门提供工资附表主表'!E514,员工信息4!C:G,5,0),"")</f>
        <v>广州车间</v>
      </c>
      <c r="G514" s="152" t="s">
        <v>2591</v>
      </c>
      <c r="H514" s="288" t="s">
        <v>6248</v>
      </c>
      <c r="I514" s="500" t="str">
        <f t="shared" si="169"/>
        <v>何燕萍G259</v>
      </c>
      <c r="J514" s="289" t="s">
        <v>511</v>
      </c>
      <c r="K514" s="301"/>
      <c r="L514" s="301"/>
      <c r="M514" s="302">
        <v>32.625</v>
      </c>
      <c r="N514" s="302"/>
      <c r="O514" s="302">
        <v>4877.4399999999996</v>
      </c>
      <c r="P514" s="302"/>
      <c r="Q514" s="303">
        <f t="shared" si="160"/>
        <v>4877.4399999999996</v>
      </c>
      <c r="R514" s="302"/>
      <c r="S514" s="316">
        <f t="shared" si="177"/>
        <v>4877.4399999999996</v>
      </c>
      <c r="T514" s="305"/>
      <c r="U514" s="313">
        <f t="shared" si="164"/>
        <v>0</v>
      </c>
      <c r="V514" s="313"/>
      <c r="W514" s="301"/>
      <c r="X514" s="301"/>
      <c r="Y514" s="314">
        <f t="shared" ref="Y514:Y578" si="180">S514+U514+W514+X514</f>
        <v>4877.4399999999996</v>
      </c>
      <c r="Z514" s="314"/>
      <c r="AA514" s="301">
        <v>150</v>
      </c>
      <c r="AB514" s="301">
        <v>0</v>
      </c>
      <c r="AC514" s="325">
        <f t="shared" si="165"/>
        <v>150</v>
      </c>
      <c r="AD514" s="302"/>
      <c r="AE514" s="302"/>
      <c r="AF514" s="302"/>
      <c r="AG514" s="302"/>
      <c r="AH514" s="302"/>
      <c r="AI514" s="302"/>
      <c r="AJ514" s="302"/>
      <c r="AK514" s="302">
        <v>0</v>
      </c>
      <c r="AL514" s="302"/>
      <c r="AM514" s="302">
        <v>100</v>
      </c>
      <c r="AN514" s="302"/>
      <c r="AO514" s="302"/>
      <c r="AP514" s="302"/>
      <c r="AQ514" s="302"/>
      <c r="AR514" s="302"/>
      <c r="AS514" s="299"/>
      <c r="AT514" s="299">
        <f t="shared" si="166"/>
        <v>0</v>
      </c>
      <c r="AU514" s="303">
        <f t="shared" si="167"/>
        <v>100</v>
      </c>
      <c r="AV514" s="329">
        <f t="shared" si="168"/>
        <v>5127.4399999999996</v>
      </c>
      <c r="AW514" s="297"/>
      <c r="AX514" s="297">
        <v>420.28000000000003</v>
      </c>
      <c r="AY514" s="301"/>
      <c r="AZ514" s="301"/>
      <c r="BA514" s="301"/>
      <c r="BB514" s="330"/>
      <c r="BC514" s="297"/>
      <c r="BD514" s="301"/>
      <c r="BE514" s="300">
        <f t="shared" si="161"/>
        <v>4707.16</v>
      </c>
      <c r="BF514" s="297">
        <f>VLOOKUP(E514,[6]工资发放表!$D$1:$X$65536,21,0)</f>
        <v>0</v>
      </c>
      <c r="BG514" s="337">
        <f t="shared" si="179"/>
        <v>4707.16</v>
      </c>
      <c r="BH514" s="300">
        <f>IFERROR(VLOOKUP('12部门提供工资附表主表'!E514,工时对!A:E,5,0),0)</f>
        <v>32.625</v>
      </c>
      <c r="BI514" s="336">
        <f>VLOOKUP(E514,金蝶!D:AC,26,0)</f>
        <v>0</v>
      </c>
      <c r="BJ514" s="281">
        <f>VLOOKUP(E514,金蝶!D:S,16,0)</f>
        <v>5127.4399999999996</v>
      </c>
      <c r="BK514" s="281">
        <f t="shared" si="170"/>
        <v>0</v>
      </c>
      <c r="BL514" s="281">
        <f>VLOOKUP(E514,金蝶!D:Z,23,0)</f>
        <v>4707.16</v>
      </c>
      <c r="BM514" s="281">
        <f t="shared" si="171"/>
        <v>0</v>
      </c>
      <c r="BN514" s="281">
        <f>VLOOKUP(E514,金蝶!D:Z,17,0)</f>
        <v>0</v>
      </c>
      <c r="BO514" s="339">
        <f t="shared" si="172"/>
        <v>0</v>
      </c>
      <c r="BP514" s="281">
        <f>VLOOKUP(E514,金蝶!D:Z,18,0)</f>
        <v>420.28</v>
      </c>
      <c r="BQ514" s="531">
        <f t="shared" si="173"/>
        <v>0</v>
      </c>
      <c r="BR514" s="281">
        <f>VLOOKUP(E514,金蝶!D:Z,19,0)</f>
        <v>0</v>
      </c>
      <c r="BS514" s="340">
        <f t="shared" si="174"/>
        <v>0</v>
      </c>
      <c r="BT514" s="281">
        <f>VLOOKUP(E514,金蝶!D:Z,20,0)</f>
        <v>0</v>
      </c>
      <c r="BU514" s="281">
        <f t="shared" si="175"/>
        <v>0</v>
      </c>
      <c r="BV514" s="281">
        <f>VLOOKUP(E514,金蝶!D:Z,21,0)</f>
        <v>0</v>
      </c>
      <c r="BW514" s="339">
        <f t="shared" si="176"/>
        <v>0</v>
      </c>
      <c r="BX514" s="768">
        <f>IFERROR(VLOOKUP(G514,无加班费!A:B,2,0),0)</f>
        <v>0</v>
      </c>
    </row>
    <row r="515" spans="1:76" hidden="1">
      <c r="A515" s="516" t="s">
        <v>485</v>
      </c>
      <c r="B515" s="285">
        <f t="shared" ref="B515:B578" si="181">IF(BH515=M515,0,BH515-M515)</f>
        <v>0</v>
      </c>
      <c r="C515" s="286" t="str">
        <f>VLOOKUP(E515,员工信息4!C:D,2,0)</f>
        <v>邓丽珍</v>
      </c>
      <c r="D515" s="102" t="str">
        <f t="shared" ref="D515:D534" si="182">IF(C515=G515,"一致","不一致")</f>
        <v>一致</v>
      </c>
      <c r="E515" s="288" t="str">
        <f>INDEX(员工信息4!C:C,MATCH('12部门提供工资附表主表'!I515,员工信息4!F:F,0))</f>
        <v>8710</v>
      </c>
      <c r="F515" s="289" t="str">
        <f>IFERROR(VLOOKUP('12部门提供工资附表主表'!E515,员工信息4!C:G,5,0),"")</f>
        <v>广州车间</v>
      </c>
      <c r="G515" s="152" t="s">
        <v>2561</v>
      </c>
      <c r="H515" s="288" t="s">
        <v>6249</v>
      </c>
      <c r="I515" s="500" t="str">
        <f t="shared" si="169"/>
        <v>邓丽珍G263</v>
      </c>
      <c r="J515" s="289" t="s">
        <v>511</v>
      </c>
      <c r="K515" s="301"/>
      <c r="L515" s="301"/>
      <c r="M515" s="302">
        <v>30.5</v>
      </c>
      <c r="N515" s="302"/>
      <c r="O515" s="302">
        <v>4523.1499999999996</v>
      </c>
      <c r="P515" s="302"/>
      <c r="Q515" s="303">
        <f t="shared" si="160"/>
        <v>4523.1499999999996</v>
      </c>
      <c r="R515" s="302"/>
      <c r="S515" s="316">
        <f t="shared" si="177"/>
        <v>4523.1499999999996</v>
      </c>
      <c r="T515" s="305"/>
      <c r="U515" s="313">
        <f t="shared" ref="U515:U553" si="183">T515*N515</f>
        <v>0</v>
      </c>
      <c r="V515" s="313"/>
      <c r="W515" s="301"/>
      <c r="X515" s="301"/>
      <c r="Y515" s="314">
        <f t="shared" si="180"/>
        <v>4523.1499999999996</v>
      </c>
      <c r="Z515" s="314"/>
      <c r="AA515" s="301">
        <v>150</v>
      </c>
      <c r="AB515" s="301">
        <v>0</v>
      </c>
      <c r="AC515" s="325">
        <f t="shared" ref="AC515:AC578" si="184">AA515+AB515</f>
        <v>150</v>
      </c>
      <c r="AD515" s="302"/>
      <c r="AE515" s="302"/>
      <c r="AF515" s="302"/>
      <c r="AG515" s="302"/>
      <c r="AH515" s="302"/>
      <c r="AI515" s="302"/>
      <c r="AJ515" s="302"/>
      <c r="AK515" s="302">
        <v>0</v>
      </c>
      <c r="AL515" s="302"/>
      <c r="AM515" s="302">
        <v>0</v>
      </c>
      <c r="AN515" s="302"/>
      <c r="AO515" s="302"/>
      <c r="AP515" s="302"/>
      <c r="AQ515" s="302"/>
      <c r="AR515" s="302"/>
      <c r="AS515" s="299"/>
      <c r="AT515" s="299">
        <f t="shared" ref="AT515:AT579" si="185">SUM(AP515:AS515)</f>
        <v>0</v>
      </c>
      <c r="AU515" s="303">
        <f t="shared" ref="AU515:AU579" si="186">SUM(AD515:AO515)</f>
        <v>0</v>
      </c>
      <c r="AV515" s="329">
        <f t="shared" ref="AV515:AV578" si="187">Y515+AC515+AU515-AT515</f>
        <v>4673.1499999999996</v>
      </c>
      <c r="AW515" s="297"/>
      <c r="AX515" s="297">
        <v>420.28000000000003</v>
      </c>
      <c r="AY515" s="301"/>
      <c r="AZ515" s="301"/>
      <c r="BA515" s="301"/>
      <c r="BB515" s="330"/>
      <c r="BC515" s="297"/>
      <c r="BD515" s="301"/>
      <c r="BE515" s="300">
        <f t="shared" si="161"/>
        <v>4252.87</v>
      </c>
      <c r="BF515" s="297">
        <f>VLOOKUP(E515,[6]工资发放表!$D$1:$X$65536,21,0)</f>
        <v>0</v>
      </c>
      <c r="BG515" s="337">
        <f t="shared" si="179"/>
        <v>4252.87</v>
      </c>
      <c r="BH515" s="300">
        <f>IFERROR(VLOOKUP('12部门提供工资附表主表'!E515,工时对!A:E,5,0),0)</f>
        <v>30.5</v>
      </c>
      <c r="BI515" s="336">
        <f>VLOOKUP(E515,金蝶!D:AC,26,0)</f>
        <v>0</v>
      </c>
      <c r="BJ515" s="281">
        <f>VLOOKUP(E515,金蝶!D:S,16,0)</f>
        <v>4673.1499999999996</v>
      </c>
      <c r="BK515" s="281">
        <f t="shared" si="170"/>
        <v>0</v>
      </c>
      <c r="BL515" s="281">
        <f>VLOOKUP(E515,金蝶!D:Z,23,0)</f>
        <v>4252.87</v>
      </c>
      <c r="BM515" s="281">
        <f t="shared" si="171"/>
        <v>0</v>
      </c>
      <c r="BN515" s="281">
        <f>VLOOKUP(E515,金蝶!D:Z,17,0)</f>
        <v>0</v>
      </c>
      <c r="BO515" s="339">
        <f t="shared" si="172"/>
        <v>0</v>
      </c>
      <c r="BP515" s="281">
        <f>VLOOKUP(E515,金蝶!D:Z,18,0)</f>
        <v>420.28</v>
      </c>
      <c r="BQ515" s="531">
        <f t="shared" si="173"/>
        <v>0</v>
      </c>
      <c r="BR515" s="281">
        <f>VLOOKUP(E515,金蝶!D:Z,19,0)</f>
        <v>0</v>
      </c>
      <c r="BS515" s="340">
        <f t="shared" si="174"/>
        <v>0</v>
      </c>
      <c r="BT515" s="281">
        <f>VLOOKUP(E515,金蝶!D:Z,20,0)</f>
        <v>0</v>
      </c>
      <c r="BU515" s="281">
        <f t="shared" si="175"/>
        <v>0</v>
      </c>
      <c r="BV515" s="281">
        <f>VLOOKUP(E515,金蝶!D:Z,21,0)</f>
        <v>0</v>
      </c>
      <c r="BW515" s="339">
        <f t="shared" si="176"/>
        <v>0</v>
      </c>
      <c r="BX515" s="768">
        <f>IFERROR(VLOOKUP(G515,无加班费!A:B,2,0),0)</f>
        <v>0</v>
      </c>
    </row>
    <row r="516" spans="1:76" hidden="1">
      <c r="A516" s="516" t="s">
        <v>3257</v>
      </c>
      <c r="B516" s="285">
        <f t="shared" si="181"/>
        <v>0</v>
      </c>
      <c r="C516" s="286" t="str">
        <f>VLOOKUP(E516,员工信息4!C:D,2,0)</f>
        <v>谭存胜</v>
      </c>
      <c r="D516" s="102" t="str">
        <f t="shared" si="182"/>
        <v>一致</v>
      </c>
      <c r="E516" s="288" t="str">
        <f>INDEX(员工信息4!C:C,MATCH('12部门提供工资附表主表'!I516,员工信息4!F:F,0))</f>
        <v>8759</v>
      </c>
      <c r="F516" s="289" t="str">
        <f>IFERROR(VLOOKUP('12部门提供工资附表主表'!E516,员工信息4!C:G,5,0),"")</f>
        <v>广州车间</v>
      </c>
      <c r="G516" s="152" t="s">
        <v>2646</v>
      </c>
      <c r="H516" s="288" t="s">
        <v>6250</v>
      </c>
      <c r="I516" s="500" t="str">
        <f t="shared" ref="I516:I579" si="188">G516&amp;H516</f>
        <v>谭存胜G266</v>
      </c>
      <c r="J516" s="289" t="s">
        <v>511</v>
      </c>
      <c r="K516" s="301"/>
      <c r="L516" s="301"/>
      <c r="M516" s="302">
        <v>33.875</v>
      </c>
      <c r="N516" s="302"/>
      <c r="O516" s="302">
        <v>5928.13</v>
      </c>
      <c r="P516" s="302"/>
      <c r="Q516" s="303">
        <f t="shared" si="160"/>
        <v>5928.13</v>
      </c>
      <c r="R516" s="302"/>
      <c r="S516" s="316">
        <f t="shared" si="177"/>
        <v>5928.13</v>
      </c>
      <c r="T516" s="305"/>
      <c r="U516" s="313">
        <f t="shared" si="183"/>
        <v>0</v>
      </c>
      <c r="V516" s="313"/>
      <c r="W516" s="301"/>
      <c r="X516" s="301"/>
      <c r="Y516" s="314">
        <f t="shared" si="180"/>
        <v>5928.13</v>
      </c>
      <c r="Z516" s="314"/>
      <c r="AA516" s="301">
        <v>150</v>
      </c>
      <c r="AB516" s="301">
        <v>0</v>
      </c>
      <c r="AC516" s="325">
        <f t="shared" si="184"/>
        <v>150</v>
      </c>
      <c r="AD516" s="302"/>
      <c r="AE516" s="302"/>
      <c r="AF516" s="302"/>
      <c r="AG516" s="302"/>
      <c r="AH516" s="302"/>
      <c r="AI516" s="302"/>
      <c r="AJ516" s="302"/>
      <c r="AK516" s="302">
        <v>0</v>
      </c>
      <c r="AL516" s="302"/>
      <c r="AM516" s="302">
        <v>100</v>
      </c>
      <c r="AN516" s="302"/>
      <c r="AO516" s="302"/>
      <c r="AP516" s="302"/>
      <c r="AQ516" s="302"/>
      <c r="AR516" s="302"/>
      <c r="AS516" s="299"/>
      <c r="AT516" s="299">
        <f t="shared" si="185"/>
        <v>0</v>
      </c>
      <c r="AU516" s="303">
        <f t="shared" si="186"/>
        <v>100</v>
      </c>
      <c r="AV516" s="329">
        <f t="shared" si="187"/>
        <v>6178.13</v>
      </c>
      <c r="AW516" s="297"/>
      <c r="AX516" s="297">
        <v>420.28000000000003</v>
      </c>
      <c r="AY516" s="301"/>
      <c r="AZ516" s="301"/>
      <c r="BA516" s="301"/>
      <c r="BB516" s="330"/>
      <c r="BC516" s="297"/>
      <c r="BD516" s="301"/>
      <c r="BE516" s="300">
        <f t="shared" si="161"/>
        <v>5757.85</v>
      </c>
      <c r="BF516" s="297">
        <f>VLOOKUP(E516,[6]工资发放表!$D$1:$X$65536,21,0)</f>
        <v>0</v>
      </c>
      <c r="BG516" s="337">
        <f t="shared" si="179"/>
        <v>5757.85</v>
      </c>
      <c r="BH516" s="300">
        <f>IFERROR(VLOOKUP('12部门提供工资附表主表'!E516,工时对!A:E,5,0),0)</f>
        <v>33.875</v>
      </c>
      <c r="BI516" s="336">
        <f>VLOOKUP(E516,金蝶!D:AC,26,0)</f>
        <v>0</v>
      </c>
      <c r="BJ516" s="281">
        <f>VLOOKUP(E516,金蝶!D:S,16,0)</f>
        <v>6178.13</v>
      </c>
      <c r="BK516" s="281">
        <f t="shared" ref="BK516:BK579" si="189">AV516-BJ516</f>
        <v>0</v>
      </c>
      <c r="BL516" s="281">
        <f>VLOOKUP(E516,金蝶!D:Z,23,0)</f>
        <v>5757.85</v>
      </c>
      <c r="BM516" s="281">
        <f t="shared" ref="BM516:BM579" si="190">BG516-BL516</f>
        <v>0</v>
      </c>
      <c r="BN516" s="281">
        <f>VLOOKUP(E516,金蝶!D:Z,17,0)</f>
        <v>0</v>
      </c>
      <c r="BO516" s="339">
        <f t="shared" ref="BO516:BO579" si="191">AW516-BN516</f>
        <v>0</v>
      </c>
      <c r="BP516" s="281">
        <f>VLOOKUP(E516,金蝶!D:Z,18,0)</f>
        <v>420.28</v>
      </c>
      <c r="BQ516" s="531">
        <f t="shared" ref="BQ516:BQ579" si="192">AX516-BP516</f>
        <v>0</v>
      </c>
      <c r="BR516" s="281">
        <f>VLOOKUP(E516,金蝶!D:Z,19,0)</f>
        <v>0</v>
      </c>
      <c r="BS516" s="340">
        <f t="shared" ref="BS516:BS579" si="193">BB516-BR516</f>
        <v>0</v>
      </c>
      <c r="BT516" s="281">
        <f>VLOOKUP(E516,金蝶!D:Z,20,0)</f>
        <v>0</v>
      </c>
      <c r="BU516" s="281">
        <f t="shared" ref="BU516:BU579" si="194">BC516-BT516</f>
        <v>0</v>
      </c>
      <c r="BV516" s="281">
        <f>VLOOKUP(E516,金蝶!D:Z,21,0)</f>
        <v>0</v>
      </c>
      <c r="BW516" s="339">
        <f t="shared" ref="BW516:BW579" si="195">BF516-BV516</f>
        <v>0</v>
      </c>
      <c r="BX516" s="768">
        <f>IFERROR(VLOOKUP(G516,无加班费!A:B,2,0),0)</f>
        <v>0</v>
      </c>
    </row>
    <row r="517" spans="1:76" hidden="1">
      <c r="A517" s="516" t="s">
        <v>3262</v>
      </c>
      <c r="B517" s="285">
        <f t="shared" si="181"/>
        <v>0</v>
      </c>
      <c r="C517" s="286" t="str">
        <f>VLOOKUP(E517,员工信息4!C:D,2,0)</f>
        <v>周成</v>
      </c>
      <c r="D517" s="102" t="str">
        <f t="shared" si="182"/>
        <v>一致</v>
      </c>
      <c r="E517" s="288" t="str">
        <f>INDEX(员工信息4!C:C,MATCH('12部门提供工资附表主表'!I517,员工信息4!F:F,0))</f>
        <v>8762</v>
      </c>
      <c r="F517" s="289" t="str">
        <f>IFERROR(VLOOKUP('12部门提供工资附表主表'!E517,员工信息4!C:G,5,0),"")</f>
        <v>广州车间</v>
      </c>
      <c r="G517" s="152" t="s">
        <v>2597</v>
      </c>
      <c r="H517" s="288" t="s">
        <v>6251</v>
      </c>
      <c r="I517" s="500" t="str">
        <f t="shared" si="188"/>
        <v>周成G271</v>
      </c>
      <c r="J517" s="289" t="s">
        <v>511</v>
      </c>
      <c r="K517" s="301"/>
      <c r="L517" s="301"/>
      <c r="M517" s="302">
        <v>32.625</v>
      </c>
      <c r="N517" s="302"/>
      <c r="O517" s="302">
        <v>5089.5</v>
      </c>
      <c r="P517" s="302"/>
      <c r="Q517" s="303">
        <f t="shared" si="160"/>
        <v>5089.5</v>
      </c>
      <c r="R517" s="302"/>
      <c r="S517" s="316">
        <f t="shared" si="177"/>
        <v>5089.5</v>
      </c>
      <c r="T517" s="305"/>
      <c r="U517" s="313">
        <f t="shared" si="183"/>
        <v>0</v>
      </c>
      <c r="V517" s="313"/>
      <c r="W517" s="301"/>
      <c r="X517" s="301"/>
      <c r="Y517" s="314">
        <f t="shared" si="180"/>
        <v>5089.5</v>
      </c>
      <c r="Z517" s="314"/>
      <c r="AA517" s="301">
        <v>150</v>
      </c>
      <c r="AB517" s="301">
        <v>0</v>
      </c>
      <c r="AC517" s="325">
        <f t="shared" si="184"/>
        <v>150</v>
      </c>
      <c r="AD517" s="302"/>
      <c r="AE517" s="302"/>
      <c r="AF517" s="302"/>
      <c r="AG517" s="302"/>
      <c r="AH517" s="302"/>
      <c r="AI517" s="302"/>
      <c r="AJ517" s="302"/>
      <c r="AK517" s="302">
        <v>0</v>
      </c>
      <c r="AL517" s="302"/>
      <c r="AM517" s="302">
        <v>100</v>
      </c>
      <c r="AN517" s="302"/>
      <c r="AO517" s="302"/>
      <c r="AP517" s="302"/>
      <c r="AQ517" s="302"/>
      <c r="AR517" s="302"/>
      <c r="AS517" s="299"/>
      <c r="AT517" s="299">
        <f t="shared" si="185"/>
        <v>0</v>
      </c>
      <c r="AU517" s="303">
        <f t="shared" si="186"/>
        <v>100</v>
      </c>
      <c r="AV517" s="329">
        <f t="shared" si="187"/>
        <v>5339.5</v>
      </c>
      <c r="AW517" s="297"/>
      <c r="AX517" s="297"/>
      <c r="AY517" s="301"/>
      <c r="AZ517" s="301"/>
      <c r="BA517" s="301"/>
      <c r="BB517" s="330"/>
      <c r="BC517" s="297"/>
      <c r="BD517" s="301"/>
      <c r="BE517" s="300">
        <f t="shared" si="161"/>
        <v>5339.5</v>
      </c>
      <c r="BF517" s="297">
        <f>VLOOKUP(E517,[6]工资发放表!$D$1:$X$65536,21,0)</f>
        <v>0</v>
      </c>
      <c r="BG517" s="337">
        <f t="shared" si="179"/>
        <v>5339.5</v>
      </c>
      <c r="BH517" s="300">
        <f>IFERROR(VLOOKUP('12部门提供工资附表主表'!E517,工时对!A:E,5,0),0)</f>
        <v>32.625</v>
      </c>
      <c r="BI517" s="336">
        <f>VLOOKUP(E517,金蝶!D:AC,26,0)</f>
        <v>0</v>
      </c>
      <c r="BJ517" s="281">
        <f>VLOOKUP(E517,金蝶!D:S,16,0)</f>
        <v>5339.5</v>
      </c>
      <c r="BK517" s="281">
        <f t="shared" si="189"/>
        <v>0</v>
      </c>
      <c r="BL517" s="281">
        <f>VLOOKUP(E517,金蝶!D:Z,23,0)</f>
        <v>5339.5</v>
      </c>
      <c r="BM517" s="281">
        <f t="shared" si="190"/>
        <v>0</v>
      </c>
      <c r="BN517" s="281">
        <f>VLOOKUP(E517,金蝶!D:Z,17,0)</f>
        <v>0</v>
      </c>
      <c r="BO517" s="339">
        <f t="shared" si="191"/>
        <v>0</v>
      </c>
      <c r="BP517" s="281">
        <f>VLOOKUP(E517,金蝶!D:Z,18,0)</f>
        <v>0</v>
      </c>
      <c r="BQ517" s="531">
        <f t="shared" si="192"/>
        <v>0</v>
      </c>
      <c r="BR517" s="281">
        <f>VLOOKUP(E517,金蝶!D:Z,19,0)</f>
        <v>0</v>
      </c>
      <c r="BS517" s="340">
        <f t="shared" si="193"/>
        <v>0</v>
      </c>
      <c r="BT517" s="281">
        <f>VLOOKUP(E517,金蝶!D:Z,20,0)</f>
        <v>0</v>
      </c>
      <c r="BU517" s="281">
        <f t="shared" si="194"/>
        <v>0</v>
      </c>
      <c r="BV517" s="281">
        <f>VLOOKUP(E517,金蝶!D:Z,21,0)</f>
        <v>0</v>
      </c>
      <c r="BW517" s="339">
        <f t="shared" si="195"/>
        <v>0</v>
      </c>
      <c r="BX517" s="768">
        <f>IFERROR(VLOOKUP(G517,无加班费!A:B,2,0),0)</f>
        <v>0</v>
      </c>
    </row>
    <row r="518" spans="1:76" hidden="1">
      <c r="A518" s="516" t="s">
        <v>852</v>
      </c>
      <c r="B518" s="285">
        <f t="shared" si="181"/>
        <v>0</v>
      </c>
      <c r="C518" s="286" t="str">
        <f>VLOOKUP(E518,员工信息4!C:D,2,0)</f>
        <v>邓小兰</v>
      </c>
      <c r="D518" s="102" t="str">
        <f t="shared" si="182"/>
        <v>一致</v>
      </c>
      <c r="E518" s="288" t="str">
        <f>INDEX(员工信息4!C:C,MATCH('12部门提供工资附表主表'!I518,员工信息4!F:F,0))</f>
        <v>8817</v>
      </c>
      <c r="F518" s="289" t="str">
        <f>IFERROR(VLOOKUP('12部门提供工资附表主表'!E518,员工信息4!C:G,5,0),"")</f>
        <v>广州车间</v>
      </c>
      <c r="G518" s="152" t="s">
        <v>2709</v>
      </c>
      <c r="H518" s="288" t="s">
        <v>6253</v>
      </c>
      <c r="I518" s="500" t="str">
        <f t="shared" si="188"/>
        <v>邓小兰G285</v>
      </c>
      <c r="J518" s="289" t="s">
        <v>511</v>
      </c>
      <c r="K518" s="301"/>
      <c r="L518" s="301"/>
      <c r="M518" s="302">
        <v>32.9375</v>
      </c>
      <c r="N518" s="302"/>
      <c r="O518" s="302">
        <v>5113.8</v>
      </c>
      <c r="P518" s="302"/>
      <c r="Q518" s="303">
        <f t="shared" si="160"/>
        <v>5113.8</v>
      </c>
      <c r="R518" s="302"/>
      <c r="S518" s="316">
        <f t="shared" si="177"/>
        <v>5113.8</v>
      </c>
      <c r="T518" s="305"/>
      <c r="U518" s="313">
        <f t="shared" si="183"/>
        <v>0</v>
      </c>
      <c r="V518" s="313"/>
      <c r="W518" s="301"/>
      <c r="X518" s="301"/>
      <c r="Y518" s="314">
        <f t="shared" si="180"/>
        <v>5113.8</v>
      </c>
      <c r="Z518" s="314"/>
      <c r="AA518" s="301">
        <v>150</v>
      </c>
      <c r="AB518" s="301">
        <v>0</v>
      </c>
      <c r="AC518" s="325">
        <f t="shared" si="184"/>
        <v>150</v>
      </c>
      <c r="AD518" s="302"/>
      <c r="AE518" s="302"/>
      <c r="AF518" s="302"/>
      <c r="AG518" s="302"/>
      <c r="AH518" s="302"/>
      <c r="AI518" s="302"/>
      <c r="AJ518" s="302"/>
      <c r="AK518" s="302">
        <v>0</v>
      </c>
      <c r="AL518" s="302"/>
      <c r="AM518" s="302">
        <v>100</v>
      </c>
      <c r="AN518" s="302"/>
      <c r="AO518" s="302"/>
      <c r="AP518" s="302"/>
      <c r="AQ518" s="302"/>
      <c r="AR518" s="302"/>
      <c r="AS518" s="299"/>
      <c r="AT518" s="299">
        <f t="shared" si="185"/>
        <v>0</v>
      </c>
      <c r="AU518" s="303">
        <f t="shared" si="186"/>
        <v>100</v>
      </c>
      <c r="AV518" s="329">
        <f t="shared" si="187"/>
        <v>5363.8</v>
      </c>
      <c r="AW518" s="297"/>
      <c r="AX518" s="297">
        <v>420.28000000000003</v>
      </c>
      <c r="AY518" s="301"/>
      <c r="AZ518" s="301"/>
      <c r="BA518" s="301"/>
      <c r="BB518" s="330"/>
      <c r="BC518" s="297"/>
      <c r="BD518" s="301"/>
      <c r="BE518" s="300">
        <f t="shared" si="161"/>
        <v>4943.5200000000004</v>
      </c>
      <c r="BF518" s="297">
        <f>VLOOKUP(E518,[6]工资发放表!$D$1:$X$65536,21,0)</f>
        <v>0</v>
      </c>
      <c r="BG518" s="337">
        <f t="shared" si="179"/>
        <v>4943.5200000000004</v>
      </c>
      <c r="BH518" s="300">
        <f>IFERROR(VLOOKUP('12部门提供工资附表主表'!E518,工时对!A:E,5,0),0)</f>
        <v>32.9375</v>
      </c>
      <c r="BI518" s="336">
        <f>VLOOKUP(E518,金蝶!D:AC,26,0)</f>
        <v>0</v>
      </c>
      <c r="BJ518" s="281">
        <f>VLOOKUP(E518,金蝶!D:S,16,0)</f>
        <v>5363.8</v>
      </c>
      <c r="BK518" s="281">
        <f t="shared" si="189"/>
        <v>0</v>
      </c>
      <c r="BL518" s="281">
        <f>VLOOKUP(E518,金蝶!D:Z,23,0)</f>
        <v>4943.5200000000004</v>
      </c>
      <c r="BM518" s="281">
        <f t="shared" si="190"/>
        <v>0</v>
      </c>
      <c r="BN518" s="281">
        <f>VLOOKUP(E518,金蝶!D:Z,17,0)</f>
        <v>0</v>
      </c>
      <c r="BO518" s="339">
        <f t="shared" si="191"/>
        <v>0</v>
      </c>
      <c r="BP518" s="281">
        <f>VLOOKUP(E518,金蝶!D:Z,18,0)</f>
        <v>420.28</v>
      </c>
      <c r="BQ518" s="531">
        <f t="shared" si="192"/>
        <v>0</v>
      </c>
      <c r="BR518" s="281">
        <f>VLOOKUP(E518,金蝶!D:Z,19,0)</f>
        <v>0</v>
      </c>
      <c r="BS518" s="340">
        <f t="shared" si="193"/>
        <v>0</v>
      </c>
      <c r="BT518" s="281">
        <f>VLOOKUP(E518,金蝶!D:Z,20,0)</f>
        <v>0</v>
      </c>
      <c r="BU518" s="281">
        <f t="shared" si="194"/>
        <v>0</v>
      </c>
      <c r="BV518" s="281">
        <f>VLOOKUP(E518,金蝶!D:Z,21,0)</f>
        <v>0</v>
      </c>
      <c r="BW518" s="339">
        <f t="shared" si="195"/>
        <v>0</v>
      </c>
      <c r="BX518" s="768">
        <f>IFERROR(VLOOKUP(G518,无加班费!A:B,2,0),0)</f>
        <v>0</v>
      </c>
    </row>
    <row r="519" spans="1:76" hidden="1">
      <c r="A519" s="516" t="s">
        <v>1267</v>
      </c>
      <c r="B519" s="285">
        <f t="shared" si="181"/>
        <v>0</v>
      </c>
      <c r="C519" s="286" t="str">
        <f>VLOOKUP(E519,员工信息4!C:D,2,0)</f>
        <v>雷丹</v>
      </c>
      <c r="D519" s="102" t="str">
        <f t="shared" si="182"/>
        <v>一致</v>
      </c>
      <c r="E519" s="288" t="str">
        <f>INDEX(员工信息4!C:C,MATCH('12部门提供工资附表主表'!I519,员工信息4!F:F,0))</f>
        <v>8845</v>
      </c>
      <c r="F519" s="289" t="str">
        <f>IFERROR(VLOOKUP('12部门提供工资附表主表'!E519,员工信息4!C:G,5,0),"")</f>
        <v>广州车间</v>
      </c>
      <c r="G519" s="152" t="s">
        <v>2771</v>
      </c>
      <c r="H519" s="288" t="s">
        <v>6254</v>
      </c>
      <c r="I519" s="500" t="str">
        <f t="shared" si="188"/>
        <v>雷丹G289</v>
      </c>
      <c r="J519" s="289" t="s">
        <v>511</v>
      </c>
      <c r="K519" s="301"/>
      <c r="L519" s="301"/>
      <c r="M519" s="302">
        <v>32.5</v>
      </c>
      <c r="N519" s="302"/>
      <c r="O519" s="302">
        <v>4810</v>
      </c>
      <c r="P519" s="302"/>
      <c r="Q519" s="303">
        <f t="shared" si="160"/>
        <v>4810</v>
      </c>
      <c r="R519" s="302"/>
      <c r="S519" s="316">
        <f t="shared" si="177"/>
        <v>4810</v>
      </c>
      <c r="T519" s="305"/>
      <c r="U519" s="313">
        <f t="shared" si="183"/>
        <v>0</v>
      </c>
      <c r="V519" s="313"/>
      <c r="W519" s="301"/>
      <c r="X519" s="301"/>
      <c r="Y519" s="314">
        <f t="shared" si="180"/>
        <v>4810</v>
      </c>
      <c r="Z519" s="314"/>
      <c r="AA519" s="301">
        <v>150</v>
      </c>
      <c r="AB519" s="301">
        <v>0</v>
      </c>
      <c r="AC519" s="325">
        <f t="shared" si="184"/>
        <v>150</v>
      </c>
      <c r="AD519" s="302"/>
      <c r="AE519" s="302"/>
      <c r="AF519" s="302"/>
      <c r="AG519" s="302"/>
      <c r="AH519" s="302"/>
      <c r="AI519" s="302"/>
      <c r="AJ519" s="302"/>
      <c r="AK519" s="302">
        <v>0</v>
      </c>
      <c r="AL519" s="302"/>
      <c r="AM519" s="302">
        <v>100</v>
      </c>
      <c r="AN519" s="302"/>
      <c r="AO519" s="302"/>
      <c r="AP519" s="302"/>
      <c r="AQ519" s="302"/>
      <c r="AR519" s="302"/>
      <c r="AS519" s="299"/>
      <c r="AT519" s="299">
        <f t="shared" si="185"/>
        <v>0</v>
      </c>
      <c r="AU519" s="303">
        <f t="shared" si="186"/>
        <v>100</v>
      </c>
      <c r="AV519" s="329">
        <f t="shared" si="187"/>
        <v>5060</v>
      </c>
      <c r="AW519" s="297"/>
      <c r="AX519" s="297"/>
      <c r="AY519" s="301"/>
      <c r="AZ519" s="301"/>
      <c r="BA519" s="301"/>
      <c r="BB519" s="330"/>
      <c r="BC519" s="297"/>
      <c r="BD519" s="301"/>
      <c r="BE519" s="300">
        <f t="shared" si="161"/>
        <v>5060</v>
      </c>
      <c r="BF519" s="297">
        <f>VLOOKUP(E519,[6]工资发放表!$D$1:$X$65536,21,0)</f>
        <v>0</v>
      </c>
      <c r="BG519" s="337">
        <f t="shared" si="179"/>
        <v>5060</v>
      </c>
      <c r="BH519" s="300">
        <f>IFERROR(VLOOKUP('12部门提供工资附表主表'!E519,工时对!A:E,5,0),0)</f>
        <v>32.5</v>
      </c>
      <c r="BI519" s="336">
        <f>VLOOKUP(E519,金蝶!D:AC,26,0)</f>
        <v>0</v>
      </c>
      <c r="BJ519" s="281">
        <f>VLOOKUP(E519,金蝶!D:S,16,0)</f>
        <v>5060</v>
      </c>
      <c r="BK519" s="281">
        <f t="shared" si="189"/>
        <v>0</v>
      </c>
      <c r="BL519" s="281">
        <f>VLOOKUP(E519,金蝶!D:Z,23,0)</f>
        <v>5060</v>
      </c>
      <c r="BM519" s="281">
        <f t="shared" si="190"/>
        <v>0</v>
      </c>
      <c r="BN519" s="281">
        <f>VLOOKUP(E519,金蝶!D:Z,17,0)</f>
        <v>0</v>
      </c>
      <c r="BO519" s="339">
        <f t="shared" si="191"/>
        <v>0</v>
      </c>
      <c r="BP519" s="281">
        <f>VLOOKUP(E519,金蝶!D:Z,18,0)</f>
        <v>0</v>
      </c>
      <c r="BQ519" s="531">
        <f t="shared" si="192"/>
        <v>0</v>
      </c>
      <c r="BR519" s="281">
        <f>VLOOKUP(E519,金蝶!D:Z,19,0)</f>
        <v>0</v>
      </c>
      <c r="BS519" s="340">
        <f t="shared" si="193"/>
        <v>0</v>
      </c>
      <c r="BT519" s="281">
        <f>VLOOKUP(E519,金蝶!D:Z,20,0)</f>
        <v>0</v>
      </c>
      <c r="BU519" s="281">
        <f t="shared" si="194"/>
        <v>0</v>
      </c>
      <c r="BV519" s="281">
        <f>VLOOKUP(E519,金蝶!D:Z,21,0)</f>
        <v>0</v>
      </c>
      <c r="BW519" s="339">
        <f t="shared" si="195"/>
        <v>0</v>
      </c>
      <c r="BX519" s="768">
        <f>IFERROR(VLOOKUP(G519,无加班费!A:B,2,0),0)</f>
        <v>0</v>
      </c>
    </row>
    <row r="520" spans="1:76" hidden="1">
      <c r="A520" s="516" t="s">
        <v>1058</v>
      </c>
      <c r="B520" s="285">
        <f t="shared" si="181"/>
        <v>0</v>
      </c>
      <c r="C520" s="286" t="str">
        <f>VLOOKUP(E520,员工信息4!C:D,2,0)</f>
        <v>易昌花</v>
      </c>
      <c r="D520" s="102" t="str">
        <f t="shared" si="182"/>
        <v>一致</v>
      </c>
      <c r="E520" s="288" t="str">
        <f>INDEX(员工信息4!C:C,MATCH('12部门提供工资附表主表'!I520,员工信息4!F:F,0))</f>
        <v>8846</v>
      </c>
      <c r="F520" s="289" t="str">
        <f>IFERROR(VLOOKUP('12部门提供工资附表主表'!E520,员工信息4!C:G,5,0),"")</f>
        <v>广州车间</v>
      </c>
      <c r="G520" s="152" t="s">
        <v>2775</v>
      </c>
      <c r="H520" s="288" t="s">
        <v>6255</v>
      </c>
      <c r="I520" s="500" t="str">
        <f t="shared" si="188"/>
        <v>易昌花G290</v>
      </c>
      <c r="J520" s="289" t="s">
        <v>511</v>
      </c>
      <c r="K520" s="301"/>
      <c r="L520" s="301"/>
      <c r="M520" s="302">
        <v>25</v>
      </c>
      <c r="N520" s="302"/>
      <c r="O520" s="302">
        <v>3765</v>
      </c>
      <c r="P520" s="302"/>
      <c r="Q520" s="303">
        <f t="shared" ref="Q520:Q547" si="196">IF(O520&gt;0,O520,M520*P520)</f>
        <v>3765</v>
      </c>
      <c r="R520" s="302"/>
      <c r="S520" s="316">
        <f t="shared" si="177"/>
        <v>3765</v>
      </c>
      <c r="T520" s="305"/>
      <c r="U520" s="313">
        <f t="shared" si="183"/>
        <v>0</v>
      </c>
      <c r="V520" s="313"/>
      <c r="W520" s="301"/>
      <c r="X520" s="301"/>
      <c r="Y520" s="314">
        <f t="shared" si="180"/>
        <v>3765</v>
      </c>
      <c r="Z520" s="314"/>
      <c r="AA520" s="301">
        <v>150</v>
      </c>
      <c r="AB520" s="301">
        <v>0</v>
      </c>
      <c r="AC520" s="325">
        <f t="shared" si="184"/>
        <v>150</v>
      </c>
      <c r="AD520" s="302"/>
      <c r="AE520" s="302"/>
      <c r="AF520" s="302"/>
      <c r="AG520" s="302"/>
      <c r="AH520" s="302"/>
      <c r="AI520" s="302"/>
      <c r="AJ520" s="302"/>
      <c r="AK520" s="302">
        <v>0</v>
      </c>
      <c r="AL520" s="302"/>
      <c r="AM520" s="302">
        <v>0</v>
      </c>
      <c r="AN520" s="302"/>
      <c r="AO520" s="302"/>
      <c r="AP520" s="302"/>
      <c r="AQ520" s="302"/>
      <c r="AR520" s="302"/>
      <c r="AS520" s="299"/>
      <c r="AT520" s="299">
        <f t="shared" si="185"/>
        <v>0</v>
      </c>
      <c r="AU520" s="303">
        <f t="shared" si="186"/>
        <v>0</v>
      </c>
      <c r="AV520" s="329">
        <f t="shared" si="187"/>
        <v>3915</v>
      </c>
      <c r="AW520" s="297"/>
      <c r="AX520" s="297"/>
      <c r="AY520" s="301"/>
      <c r="AZ520" s="301"/>
      <c r="BA520" s="301"/>
      <c r="BB520" s="330"/>
      <c r="BC520" s="297"/>
      <c r="BD520" s="301"/>
      <c r="BE520" s="300">
        <f t="shared" si="161"/>
        <v>3915</v>
      </c>
      <c r="BF520" s="297">
        <f>VLOOKUP(E520,[6]工资发放表!$D$1:$X$65536,21,0)</f>
        <v>0</v>
      </c>
      <c r="BG520" s="337">
        <f t="shared" si="179"/>
        <v>3915</v>
      </c>
      <c r="BH520" s="300">
        <f>IFERROR(VLOOKUP('12部门提供工资附表主表'!E520,工时对!A:E,5,0),0)</f>
        <v>25</v>
      </c>
      <c r="BI520" s="336">
        <f>VLOOKUP(E520,金蝶!D:AC,26,0)</f>
        <v>0</v>
      </c>
      <c r="BJ520" s="281">
        <f>VLOOKUP(E520,金蝶!D:S,16,0)</f>
        <v>3915</v>
      </c>
      <c r="BK520" s="281">
        <f t="shared" si="189"/>
        <v>0</v>
      </c>
      <c r="BL520" s="281">
        <f>VLOOKUP(E520,金蝶!D:Z,23,0)</f>
        <v>3915</v>
      </c>
      <c r="BM520" s="281">
        <f t="shared" si="190"/>
        <v>0</v>
      </c>
      <c r="BN520" s="281">
        <f>VLOOKUP(E520,金蝶!D:Z,17,0)</f>
        <v>0</v>
      </c>
      <c r="BO520" s="339">
        <f t="shared" si="191"/>
        <v>0</v>
      </c>
      <c r="BP520" s="281">
        <f>VLOOKUP(E520,金蝶!D:Z,18,0)</f>
        <v>0</v>
      </c>
      <c r="BQ520" s="531">
        <f t="shared" si="192"/>
        <v>0</v>
      </c>
      <c r="BR520" s="281">
        <f>VLOOKUP(E520,金蝶!D:Z,19,0)</f>
        <v>0</v>
      </c>
      <c r="BS520" s="340">
        <f t="shared" si="193"/>
        <v>0</v>
      </c>
      <c r="BT520" s="281">
        <f>VLOOKUP(E520,金蝶!D:Z,20,0)</f>
        <v>0</v>
      </c>
      <c r="BU520" s="281">
        <f t="shared" si="194"/>
        <v>0</v>
      </c>
      <c r="BV520" s="281">
        <f>VLOOKUP(E520,金蝶!D:Z,21,0)</f>
        <v>0</v>
      </c>
      <c r="BW520" s="339">
        <f t="shared" si="195"/>
        <v>0</v>
      </c>
      <c r="BX520" s="768">
        <f>IFERROR(VLOOKUP(G520,无加班费!A:B,2,0),0)</f>
        <v>0</v>
      </c>
    </row>
    <row r="521" spans="1:76" hidden="1">
      <c r="A521" s="516" t="s">
        <v>953</v>
      </c>
      <c r="B521" s="285">
        <f t="shared" si="181"/>
        <v>0</v>
      </c>
      <c r="C521" s="286" t="str">
        <f>VLOOKUP(E521,员工信息4!C:D,2,0)</f>
        <v>林继达</v>
      </c>
      <c r="D521" s="102" t="str">
        <f t="shared" si="182"/>
        <v>一致</v>
      </c>
      <c r="E521" s="288" t="str">
        <f>INDEX(员工信息4!C:C,MATCH('12部门提供工资附表主表'!I521,员工信息4!F:F,0))</f>
        <v>8873</v>
      </c>
      <c r="F521" s="289" t="str">
        <f>IFERROR(VLOOKUP('12部门提供工资附表主表'!E521,员工信息4!C:G,5,0),"")</f>
        <v>广州车间</v>
      </c>
      <c r="G521" s="152" t="s">
        <v>2829</v>
      </c>
      <c r="H521" s="288" t="s">
        <v>6256</v>
      </c>
      <c r="I521" s="500" t="str">
        <f t="shared" si="188"/>
        <v>林继达G296</v>
      </c>
      <c r="J521" s="289" t="s">
        <v>511</v>
      </c>
      <c r="K521" s="301"/>
      <c r="L521" s="301"/>
      <c r="M521" s="302">
        <v>32.5</v>
      </c>
      <c r="N521" s="302"/>
      <c r="O521" s="302">
        <v>4777.5</v>
      </c>
      <c r="P521" s="302"/>
      <c r="Q521" s="303">
        <f t="shared" si="196"/>
        <v>4777.5</v>
      </c>
      <c r="R521" s="302"/>
      <c r="S521" s="316">
        <f t="shared" si="177"/>
        <v>4777.5</v>
      </c>
      <c r="T521" s="354"/>
      <c r="U521" s="313">
        <f t="shared" si="183"/>
        <v>0</v>
      </c>
      <c r="V521" s="313"/>
      <c r="W521" s="301"/>
      <c r="X521" s="301"/>
      <c r="Y521" s="314">
        <f t="shared" si="180"/>
        <v>4777.5</v>
      </c>
      <c r="Z521" s="314"/>
      <c r="AA521" s="301">
        <v>150</v>
      </c>
      <c r="AB521" s="301">
        <v>0</v>
      </c>
      <c r="AC521" s="325">
        <f t="shared" si="184"/>
        <v>150</v>
      </c>
      <c r="AD521" s="302"/>
      <c r="AE521" s="302"/>
      <c r="AF521" s="302"/>
      <c r="AG521" s="302"/>
      <c r="AH521" s="302"/>
      <c r="AI521" s="302"/>
      <c r="AJ521" s="302"/>
      <c r="AK521" s="302">
        <v>0</v>
      </c>
      <c r="AL521" s="302"/>
      <c r="AM521" s="302">
        <v>100</v>
      </c>
      <c r="AN521" s="302"/>
      <c r="AO521" s="302"/>
      <c r="AP521" s="302"/>
      <c r="AQ521" s="302"/>
      <c r="AR521" s="302"/>
      <c r="AS521" s="299"/>
      <c r="AT521" s="299">
        <f t="shared" si="185"/>
        <v>0</v>
      </c>
      <c r="AU521" s="303">
        <f t="shared" si="186"/>
        <v>100</v>
      </c>
      <c r="AV521" s="329">
        <f t="shared" si="187"/>
        <v>5027.5</v>
      </c>
      <c r="AW521" s="297"/>
      <c r="AX521" s="297"/>
      <c r="AY521" s="301"/>
      <c r="AZ521" s="301"/>
      <c r="BA521" s="301"/>
      <c r="BB521" s="330"/>
      <c r="BC521" s="297"/>
      <c r="BD521" s="301"/>
      <c r="BE521" s="300">
        <f t="shared" si="161"/>
        <v>5027.5</v>
      </c>
      <c r="BF521" s="297">
        <f>VLOOKUP(E521,[6]工资发放表!$D$1:$X$65536,21,0)</f>
        <v>0</v>
      </c>
      <c r="BG521" s="337">
        <f t="shared" si="179"/>
        <v>5027.5</v>
      </c>
      <c r="BH521" s="300">
        <f>IFERROR(VLOOKUP('12部门提供工资附表主表'!E521,工时对!A:E,5,0),0)</f>
        <v>32.5</v>
      </c>
      <c r="BI521" s="336">
        <f>VLOOKUP(E521,金蝶!D:AC,26,0)</f>
        <v>0</v>
      </c>
      <c r="BJ521" s="281">
        <f>VLOOKUP(E521,金蝶!D:S,16,0)</f>
        <v>5027.5</v>
      </c>
      <c r="BK521" s="281">
        <f t="shared" si="189"/>
        <v>0</v>
      </c>
      <c r="BL521" s="281">
        <f>VLOOKUP(E521,金蝶!D:Z,23,0)</f>
        <v>5027.5</v>
      </c>
      <c r="BM521" s="281">
        <f t="shared" si="190"/>
        <v>0</v>
      </c>
      <c r="BN521" s="281">
        <f>VLOOKUP(E521,金蝶!D:Z,17,0)</f>
        <v>0</v>
      </c>
      <c r="BO521" s="339">
        <f t="shared" si="191"/>
        <v>0</v>
      </c>
      <c r="BP521" s="281">
        <f>VLOOKUP(E521,金蝶!D:Z,18,0)</f>
        <v>0</v>
      </c>
      <c r="BQ521" s="531">
        <f t="shared" si="192"/>
        <v>0</v>
      </c>
      <c r="BR521" s="281">
        <f>VLOOKUP(E521,金蝶!D:Z,19,0)</f>
        <v>0</v>
      </c>
      <c r="BS521" s="340">
        <f t="shared" si="193"/>
        <v>0</v>
      </c>
      <c r="BT521" s="281">
        <f>VLOOKUP(E521,金蝶!D:Z,20,0)</f>
        <v>0</v>
      </c>
      <c r="BU521" s="281">
        <f t="shared" si="194"/>
        <v>0</v>
      </c>
      <c r="BV521" s="281">
        <f>VLOOKUP(E521,金蝶!D:Z,21,0)</f>
        <v>0</v>
      </c>
      <c r="BW521" s="339">
        <f t="shared" si="195"/>
        <v>0</v>
      </c>
      <c r="BX521" s="768">
        <f>IFERROR(VLOOKUP(G521,无加班费!A:B,2,0),0)</f>
        <v>0</v>
      </c>
    </row>
    <row r="522" spans="1:76" hidden="1">
      <c r="A522" s="516" t="s">
        <v>3436</v>
      </c>
      <c r="B522" s="285">
        <f t="shared" si="181"/>
        <v>0</v>
      </c>
      <c r="C522" s="286" t="str">
        <f>VLOOKUP(E522,员工信息4!C:D,2,0)</f>
        <v>韦宽</v>
      </c>
      <c r="D522" s="102" t="str">
        <f t="shared" si="182"/>
        <v>一致</v>
      </c>
      <c r="E522" s="288" t="str">
        <f>INDEX(员工信息4!C:C,MATCH('12部门提供工资附表主表'!I522,员工信息4!F:F,0))</f>
        <v>8888</v>
      </c>
      <c r="F522" s="289" t="str">
        <f>IFERROR(VLOOKUP('12部门提供工资附表主表'!E522,员工信息4!C:G,5,0),"")</f>
        <v>广州车间</v>
      </c>
      <c r="G522" s="152" t="s">
        <v>2884</v>
      </c>
      <c r="H522" s="288" t="s">
        <v>6260</v>
      </c>
      <c r="I522" s="500" t="str">
        <f t="shared" si="188"/>
        <v>韦宽G306</v>
      </c>
      <c r="J522" s="289" t="s">
        <v>511</v>
      </c>
      <c r="K522" s="301"/>
      <c r="L522" s="301"/>
      <c r="M522" s="302">
        <v>32.625</v>
      </c>
      <c r="N522" s="302"/>
      <c r="O522" s="302">
        <v>4844.8100000000004</v>
      </c>
      <c r="P522" s="302"/>
      <c r="Q522" s="303">
        <f t="shared" si="196"/>
        <v>4844.8100000000004</v>
      </c>
      <c r="R522" s="302"/>
      <c r="S522" s="316">
        <f t="shared" si="177"/>
        <v>4844.8100000000004</v>
      </c>
      <c r="T522" s="354"/>
      <c r="U522" s="313">
        <f t="shared" si="183"/>
        <v>0</v>
      </c>
      <c r="V522" s="313"/>
      <c r="W522" s="301"/>
      <c r="X522" s="301"/>
      <c r="Y522" s="314">
        <f t="shared" si="180"/>
        <v>4844.8100000000004</v>
      </c>
      <c r="Z522" s="314"/>
      <c r="AA522" s="301">
        <v>150</v>
      </c>
      <c r="AB522" s="301">
        <v>0</v>
      </c>
      <c r="AC522" s="325">
        <f t="shared" si="184"/>
        <v>150</v>
      </c>
      <c r="AD522" s="302"/>
      <c r="AE522" s="302"/>
      <c r="AF522" s="302"/>
      <c r="AG522" s="302"/>
      <c r="AH522" s="302"/>
      <c r="AI522" s="302"/>
      <c r="AJ522" s="302"/>
      <c r="AK522" s="302">
        <v>0</v>
      </c>
      <c r="AL522" s="302"/>
      <c r="AM522" s="302">
        <v>100</v>
      </c>
      <c r="AN522" s="302"/>
      <c r="AO522" s="302"/>
      <c r="AP522" s="302"/>
      <c r="AQ522" s="302"/>
      <c r="AR522" s="302"/>
      <c r="AS522" s="299"/>
      <c r="AT522" s="299">
        <f t="shared" si="185"/>
        <v>0</v>
      </c>
      <c r="AU522" s="303">
        <f t="shared" si="186"/>
        <v>100</v>
      </c>
      <c r="AV522" s="329">
        <f t="shared" si="187"/>
        <v>5094.8100000000004</v>
      </c>
      <c r="AW522" s="297"/>
      <c r="AX522" s="297"/>
      <c r="AY522" s="301"/>
      <c r="AZ522" s="301"/>
      <c r="BA522" s="301"/>
      <c r="BB522" s="330"/>
      <c r="BC522" s="297"/>
      <c r="BD522" s="301"/>
      <c r="BE522" s="300">
        <f t="shared" si="161"/>
        <v>5094.8100000000004</v>
      </c>
      <c r="BF522" s="297">
        <f>VLOOKUP(E522,[6]工资发放表!$D$1:$X$65536,21,0)</f>
        <v>0</v>
      </c>
      <c r="BG522" s="337">
        <f t="shared" si="179"/>
        <v>5094.8100000000004</v>
      </c>
      <c r="BH522" s="300">
        <f>IFERROR(VLOOKUP('12部门提供工资附表主表'!E522,工时对!A:E,5,0),0)</f>
        <v>32.625</v>
      </c>
      <c r="BI522" s="336">
        <f>VLOOKUP(E522,金蝶!D:AC,26,0)</f>
        <v>0</v>
      </c>
      <c r="BJ522" s="281">
        <f>VLOOKUP(E522,金蝶!D:S,16,0)</f>
        <v>5094.8100000000004</v>
      </c>
      <c r="BK522" s="281">
        <f t="shared" si="189"/>
        <v>0</v>
      </c>
      <c r="BL522" s="281">
        <f>VLOOKUP(E522,金蝶!D:Z,23,0)</f>
        <v>5094.8100000000004</v>
      </c>
      <c r="BM522" s="281">
        <f t="shared" si="190"/>
        <v>0</v>
      </c>
      <c r="BN522" s="281">
        <f>VLOOKUP(E522,金蝶!D:Z,17,0)</f>
        <v>0</v>
      </c>
      <c r="BO522" s="339">
        <f t="shared" si="191"/>
        <v>0</v>
      </c>
      <c r="BP522" s="281">
        <f>VLOOKUP(E522,金蝶!D:Z,18,0)</f>
        <v>0</v>
      </c>
      <c r="BQ522" s="531">
        <f t="shared" si="192"/>
        <v>0</v>
      </c>
      <c r="BR522" s="281">
        <f>VLOOKUP(E522,金蝶!D:Z,19,0)</f>
        <v>0</v>
      </c>
      <c r="BS522" s="340">
        <f t="shared" si="193"/>
        <v>0</v>
      </c>
      <c r="BT522" s="281">
        <f>VLOOKUP(E522,金蝶!D:Z,20,0)</f>
        <v>0</v>
      </c>
      <c r="BU522" s="281">
        <f t="shared" si="194"/>
        <v>0</v>
      </c>
      <c r="BV522" s="281">
        <f>VLOOKUP(E522,金蝶!D:Z,21,0)</f>
        <v>0</v>
      </c>
      <c r="BW522" s="339">
        <f t="shared" si="195"/>
        <v>0</v>
      </c>
      <c r="BX522" s="768">
        <f>IFERROR(VLOOKUP(G522,无加班费!A:B,2,0),0)</f>
        <v>0</v>
      </c>
    </row>
    <row r="523" spans="1:76" hidden="1">
      <c r="A523" s="516" t="s">
        <v>3267</v>
      </c>
      <c r="B523" s="285">
        <f t="shared" si="181"/>
        <v>0</v>
      </c>
      <c r="C523" s="286" t="str">
        <f>VLOOKUP(E523,员工信息4!C:D,2,0)</f>
        <v>谭顺意</v>
      </c>
      <c r="D523" s="102" t="str">
        <f t="shared" si="182"/>
        <v>一致</v>
      </c>
      <c r="E523" s="288" t="str">
        <f>INDEX(员工信息4!C:C,MATCH('12部门提供工资附表主表'!I523,员工信息4!F:F,0))</f>
        <v>8889</v>
      </c>
      <c r="F523" s="289" t="str">
        <f>IFERROR(VLOOKUP('12部门提供工资附表主表'!E523,员工信息4!C:G,5,0),"")</f>
        <v>广州车间</v>
      </c>
      <c r="G523" s="152" t="s">
        <v>2887</v>
      </c>
      <c r="H523" s="288" t="s">
        <v>6261</v>
      </c>
      <c r="I523" s="500" t="str">
        <f t="shared" si="188"/>
        <v>谭顺意G307</v>
      </c>
      <c r="J523" s="289" t="s">
        <v>511</v>
      </c>
      <c r="K523" s="301"/>
      <c r="L523" s="301"/>
      <c r="M523" s="302">
        <v>32.25</v>
      </c>
      <c r="N523" s="302"/>
      <c r="O523" s="302">
        <v>4708.5</v>
      </c>
      <c r="P523" s="302"/>
      <c r="Q523" s="303">
        <f t="shared" si="196"/>
        <v>4708.5</v>
      </c>
      <c r="R523" s="302"/>
      <c r="S523" s="316">
        <f t="shared" si="177"/>
        <v>4708.5</v>
      </c>
      <c r="T523" s="354"/>
      <c r="U523" s="313">
        <f t="shared" si="183"/>
        <v>0</v>
      </c>
      <c r="V523" s="313"/>
      <c r="W523" s="301"/>
      <c r="X523" s="301"/>
      <c r="Y523" s="314">
        <f t="shared" si="180"/>
        <v>4708.5</v>
      </c>
      <c r="Z523" s="314"/>
      <c r="AA523" s="301">
        <v>150</v>
      </c>
      <c r="AB523" s="301">
        <v>0</v>
      </c>
      <c r="AC523" s="325">
        <f t="shared" si="184"/>
        <v>150</v>
      </c>
      <c r="AD523" s="302"/>
      <c r="AE523" s="302"/>
      <c r="AF523" s="302"/>
      <c r="AG523" s="302"/>
      <c r="AH523" s="302"/>
      <c r="AI523" s="302"/>
      <c r="AJ523" s="302"/>
      <c r="AK523" s="302">
        <v>0</v>
      </c>
      <c r="AL523" s="302"/>
      <c r="AM523" s="302">
        <v>100</v>
      </c>
      <c r="AN523" s="302"/>
      <c r="AO523" s="302"/>
      <c r="AP523" s="302"/>
      <c r="AQ523" s="302"/>
      <c r="AR523" s="302"/>
      <c r="AS523" s="299"/>
      <c r="AT523" s="299">
        <f t="shared" si="185"/>
        <v>0</v>
      </c>
      <c r="AU523" s="303">
        <f t="shared" si="186"/>
        <v>100</v>
      </c>
      <c r="AV523" s="329">
        <f t="shared" si="187"/>
        <v>4958.5</v>
      </c>
      <c r="AW523" s="297"/>
      <c r="AX523" s="297"/>
      <c r="AY523" s="301"/>
      <c r="AZ523" s="301"/>
      <c r="BA523" s="301"/>
      <c r="BB523" s="330"/>
      <c r="BC523" s="297"/>
      <c r="BD523" s="301"/>
      <c r="BE523" s="300">
        <f t="shared" si="161"/>
        <v>4958.5</v>
      </c>
      <c r="BF523" s="297">
        <f>VLOOKUP(E523,[6]工资发放表!$D$1:$X$65536,21,0)</f>
        <v>0</v>
      </c>
      <c r="BG523" s="337">
        <f t="shared" si="179"/>
        <v>4958.5</v>
      </c>
      <c r="BH523" s="300">
        <f>IFERROR(VLOOKUP('12部门提供工资附表主表'!E523,工时对!A:E,5,0),0)</f>
        <v>32.25</v>
      </c>
      <c r="BI523" s="336">
        <f>VLOOKUP(E523,金蝶!D:AC,26,0)</f>
        <v>0</v>
      </c>
      <c r="BJ523" s="281">
        <f>VLOOKUP(E523,金蝶!D:S,16,0)</f>
        <v>4958.5</v>
      </c>
      <c r="BK523" s="281">
        <f t="shared" si="189"/>
        <v>0</v>
      </c>
      <c r="BL523" s="281">
        <f>VLOOKUP(E523,金蝶!D:Z,23,0)</f>
        <v>4958.5</v>
      </c>
      <c r="BM523" s="281">
        <f t="shared" si="190"/>
        <v>0</v>
      </c>
      <c r="BN523" s="281">
        <f>VLOOKUP(E523,金蝶!D:Z,17,0)</f>
        <v>0</v>
      </c>
      <c r="BO523" s="339">
        <f t="shared" si="191"/>
        <v>0</v>
      </c>
      <c r="BP523" s="281">
        <f>VLOOKUP(E523,金蝶!D:Z,18,0)</f>
        <v>0</v>
      </c>
      <c r="BQ523" s="531">
        <f t="shared" si="192"/>
        <v>0</v>
      </c>
      <c r="BR523" s="281">
        <f>VLOOKUP(E523,金蝶!D:Z,19,0)</f>
        <v>0</v>
      </c>
      <c r="BS523" s="340">
        <f t="shared" si="193"/>
        <v>0</v>
      </c>
      <c r="BT523" s="281">
        <f>VLOOKUP(E523,金蝶!D:Z,20,0)</f>
        <v>0</v>
      </c>
      <c r="BU523" s="281">
        <f t="shared" si="194"/>
        <v>0</v>
      </c>
      <c r="BV523" s="281">
        <f>VLOOKUP(E523,金蝶!D:Z,21,0)</f>
        <v>0</v>
      </c>
      <c r="BW523" s="339">
        <f t="shared" si="195"/>
        <v>0</v>
      </c>
      <c r="BX523" s="768">
        <f>IFERROR(VLOOKUP(G523,无加班费!A:B,2,0),0)</f>
        <v>0</v>
      </c>
    </row>
    <row r="524" spans="1:76" hidden="1">
      <c r="A524" s="516" t="s">
        <v>3272</v>
      </c>
      <c r="B524" s="285">
        <f t="shared" si="181"/>
        <v>0</v>
      </c>
      <c r="C524" s="286" t="str">
        <f>VLOOKUP(E524,员工信息4!C:D,2,0)</f>
        <v>陶卫花</v>
      </c>
      <c r="D524" s="102" t="str">
        <f t="shared" si="182"/>
        <v>一致</v>
      </c>
      <c r="E524" s="288" t="str">
        <f>INDEX(员工信息4!C:C,MATCH('12部门提供工资附表主表'!I524,员工信息4!F:F,0))</f>
        <v>8903</v>
      </c>
      <c r="F524" s="289" t="str">
        <f>IFERROR(VLOOKUP('12部门提供工资附表主表'!E524,员工信息4!C:G,5,0),"")</f>
        <v>广州车间</v>
      </c>
      <c r="G524" s="152" t="s">
        <v>2921</v>
      </c>
      <c r="H524" s="288" t="s">
        <v>6262</v>
      </c>
      <c r="I524" s="500" t="str">
        <f t="shared" si="188"/>
        <v>陶卫花G308</v>
      </c>
      <c r="J524" s="289" t="s">
        <v>511</v>
      </c>
      <c r="K524" s="301"/>
      <c r="L524" s="301"/>
      <c r="M524" s="302">
        <v>32.5625</v>
      </c>
      <c r="N524" s="302"/>
      <c r="O524" s="302">
        <v>4648.5</v>
      </c>
      <c r="P524" s="302"/>
      <c r="Q524" s="303">
        <f t="shared" si="196"/>
        <v>4648.5</v>
      </c>
      <c r="R524" s="302"/>
      <c r="S524" s="316">
        <f t="shared" si="177"/>
        <v>4648.5</v>
      </c>
      <c r="T524" s="354"/>
      <c r="U524" s="313">
        <f t="shared" si="183"/>
        <v>0</v>
      </c>
      <c r="V524" s="313"/>
      <c r="W524" s="301"/>
      <c r="X524" s="301"/>
      <c r="Y524" s="314">
        <f t="shared" si="180"/>
        <v>4648.5</v>
      </c>
      <c r="Z524" s="314"/>
      <c r="AA524" s="301">
        <v>150</v>
      </c>
      <c r="AB524" s="301">
        <v>0</v>
      </c>
      <c r="AC524" s="325">
        <f t="shared" si="184"/>
        <v>150</v>
      </c>
      <c r="AD524" s="302"/>
      <c r="AE524" s="302"/>
      <c r="AF524" s="302"/>
      <c r="AG524" s="302"/>
      <c r="AH524" s="302"/>
      <c r="AI524" s="302"/>
      <c r="AJ524" s="302"/>
      <c r="AK524" s="302">
        <v>0</v>
      </c>
      <c r="AL524" s="302"/>
      <c r="AM524" s="302">
        <v>100</v>
      </c>
      <c r="AN524" s="302"/>
      <c r="AO524" s="302"/>
      <c r="AP524" s="302"/>
      <c r="AQ524" s="302"/>
      <c r="AR524" s="302"/>
      <c r="AS524" s="299"/>
      <c r="AT524" s="299">
        <f t="shared" si="185"/>
        <v>0</v>
      </c>
      <c r="AU524" s="303">
        <f t="shared" si="186"/>
        <v>100</v>
      </c>
      <c r="AV524" s="329">
        <f t="shared" si="187"/>
        <v>4898.5</v>
      </c>
      <c r="AW524" s="297"/>
      <c r="AX524" s="297">
        <v>420.28000000000003</v>
      </c>
      <c r="AY524" s="301"/>
      <c r="AZ524" s="301"/>
      <c r="BA524" s="301"/>
      <c r="BB524" s="330"/>
      <c r="BC524" s="297"/>
      <c r="BD524" s="301"/>
      <c r="BE524" s="300">
        <f t="shared" si="161"/>
        <v>4478.22</v>
      </c>
      <c r="BF524" s="297">
        <f>VLOOKUP(E524,[6]工资发放表!$D$1:$X$65536,21,0)</f>
        <v>0</v>
      </c>
      <c r="BG524" s="337">
        <f t="shared" si="179"/>
        <v>4478.22</v>
      </c>
      <c r="BH524" s="300">
        <f>IFERROR(VLOOKUP('12部门提供工资附表主表'!E524,工时对!A:E,5,0),0)</f>
        <v>32.5625</v>
      </c>
      <c r="BI524" s="336">
        <f>VLOOKUP(E524,金蝶!D:AC,26,0)</f>
        <v>0</v>
      </c>
      <c r="BJ524" s="281">
        <f>VLOOKUP(E524,金蝶!D:S,16,0)</f>
        <v>4898.5</v>
      </c>
      <c r="BK524" s="281">
        <f t="shared" si="189"/>
        <v>0</v>
      </c>
      <c r="BL524" s="281">
        <f>VLOOKUP(E524,金蝶!D:Z,23,0)</f>
        <v>4478.22</v>
      </c>
      <c r="BM524" s="281">
        <f t="shared" si="190"/>
        <v>0</v>
      </c>
      <c r="BN524" s="281">
        <f>VLOOKUP(E524,金蝶!D:Z,17,0)</f>
        <v>0</v>
      </c>
      <c r="BO524" s="339">
        <f t="shared" si="191"/>
        <v>0</v>
      </c>
      <c r="BP524" s="281">
        <f>VLOOKUP(E524,金蝶!D:Z,18,0)</f>
        <v>420.28</v>
      </c>
      <c r="BQ524" s="531">
        <f t="shared" si="192"/>
        <v>0</v>
      </c>
      <c r="BR524" s="281">
        <f>VLOOKUP(E524,金蝶!D:Z,19,0)</f>
        <v>0</v>
      </c>
      <c r="BS524" s="340">
        <f t="shared" si="193"/>
        <v>0</v>
      </c>
      <c r="BT524" s="281">
        <f>VLOOKUP(E524,金蝶!D:Z,20,0)</f>
        <v>0</v>
      </c>
      <c r="BU524" s="281">
        <f t="shared" si="194"/>
        <v>0</v>
      </c>
      <c r="BV524" s="281">
        <f>VLOOKUP(E524,金蝶!D:Z,21,0)</f>
        <v>0</v>
      </c>
      <c r="BW524" s="339">
        <f t="shared" si="195"/>
        <v>0</v>
      </c>
      <c r="BX524" s="768">
        <f>IFERROR(VLOOKUP(G524,无加班费!A:B,2,0),0)</f>
        <v>0</v>
      </c>
    </row>
    <row r="525" spans="1:76" hidden="1">
      <c r="A525" s="516" t="s">
        <v>1821</v>
      </c>
      <c r="B525" s="285">
        <f t="shared" si="181"/>
        <v>0</v>
      </c>
      <c r="C525" s="286" t="str">
        <f>VLOOKUP(E525,员工信息4!C:D,2,0)</f>
        <v>邓先峦</v>
      </c>
      <c r="D525" s="102" t="str">
        <f t="shared" si="182"/>
        <v>一致</v>
      </c>
      <c r="E525" s="288" t="str">
        <f>INDEX(员工信息4!C:C,MATCH('12部门提供工资附表主表'!I525,员工信息4!F:F,0))</f>
        <v>8967</v>
      </c>
      <c r="F525" s="289" t="str">
        <f>IFERROR(VLOOKUP('12部门提供工资附表主表'!E525,员工信息4!C:G,5,0),"")</f>
        <v>广州车间</v>
      </c>
      <c r="G525" s="152" t="s">
        <v>3130</v>
      </c>
      <c r="H525" s="288" t="s">
        <v>6266</v>
      </c>
      <c r="I525" s="500" t="str">
        <f t="shared" si="188"/>
        <v>邓先峦G317</v>
      </c>
      <c r="J525" s="289" t="s">
        <v>511</v>
      </c>
      <c r="K525" s="301"/>
      <c r="L525" s="301"/>
      <c r="M525" s="302">
        <v>25.25</v>
      </c>
      <c r="N525" s="302"/>
      <c r="O525" s="302">
        <v>3333</v>
      </c>
      <c r="P525" s="302"/>
      <c r="Q525" s="303">
        <f t="shared" si="196"/>
        <v>3333</v>
      </c>
      <c r="R525" s="302"/>
      <c r="S525" s="316">
        <f t="shared" si="177"/>
        <v>3333</v>
      </c>
      <c r="T525" s="354"/>
      <c r="U525" s="313">
        <f t="shared" si="183"/>
        <v>0</v>
      </c>
      <c r="V525" s="313"/>
      <c r="W525" s="301"/>
      <c r="X525" s="301"/>
      <c r="Y525" s="314">
        <f t="shared" si="180"/>
        <v>3333</v>
      </c>
      <c r="Z525" s="314"/>
      <c r="AA525" s="301">
        <v>150</v>
      </c>
      <c r="AB525" s="301">
        <v>0</v>
      </c>
      <c r="AC525" s="325">
        <f t="shared" si="184"/>
        <v>150</v>
      </c>
      <c r="AD525" s="302"/>
      <c r="AE525" s="302"/>
      <c r="AF525" s="302"/>
      <c r="AG525" s="302"/>
      <c r="AH525" s="302"/>
      <c r="AI525" s="302"/>
      <c r="AJ525" s="302"/>
      <c r="AK525" s="302">
        <v>0</v>
      </c>
      <c r="AL525" s="302"/>
      <c r="AM525" s="302">
        <v>0</v>
      </c>
      <c r="AN525" s="302"/>
      <c r="AO525" s="302"/>
      <c r="AP525" s="302"/>
      <c r="AQ525" s="302"/>
      <c r="AR525" s="302"/>
      <c r="AS525" s="299"/>
      <c r="AT525" s="299">
        <f t="shared" si="185"/>
        <v>0</v>
      </c>
      <c r="AU525" s="303">
        <f t="shared" si="186"/>
        <v>0</v>
      </c>
      <c r="AV525" s="329">
        <f t="shared" si="187"/>
        <v>3483</v>
      </c>
      <c r="AW525" s="297"/>
      <c r="AX525" s="297"/>
      <c r="AY525" s="301"/>
      <c r="AZ525" s="301"/>
      <c r="BA525" s="301"/>
      <c r="BB525" s="330"/>
      <c r="BC525" s="297"/>
      <c r="BD525" s="301"/>
      <c r="BE525" s="300">
        <f t="shared" si="161"/>
        <v>3483</v>
      </c>
      <c r="BF525" s="297">
        <f>VLOOKUP(E525,[6]工资发放表!$D$1:$X$65536,21,0)</f>
        <v>0</v>
      </c>
      <c r="BG525" s="337">
        <f t="shared" si="179"/>
        <v>3483</v>
      </c>
      <c r="BH525" s="300">
        <f>IFERROR(VLOOKUP('12部门提供工资附表主表'!E525,工时对!A:E,5,0),0)</f>
        <v>25.25</v>
      </c>
      <c r="BI525" s="336">
        <f>VLOOKUP(E525,金蝶!D:AC,26,0)</f>
        <v>0</v>
      </c>
      <c r="BJ525" s="281">
        <f>VLOOKUP(E525,金蝶!D:S,16,0)</f>
        <v>3483</v>
      </c>
      <c r="BK525" s="281">
        <f t="shared" si="189"/>
        <v>0</v>
      </c>
      <c r="BL525" s="281">
        <f>VLOOKUP(E525,金蝶!D:Z,23,0)</f>
        <v>3483</v>
      </c>
      <c r="BM525" s="281">
        <f t="shared" si="190"/>
        <v>0</v>
      </c>
      <c r="BN525" s="281">
        <f>VLOOKUP(E525,金蝶!D:Z,17,0)</f>
        <v>0</v>
      </c>
      <c r="BO525" s="339">
        <f t="shared" si="191"/>
        <v>0</v>
      </c>
      <c r="BP525" s="281">
        <f>VLOOKUP(E525,金蝶!D:Z,18,0)</f>
        <v>0</v>
      </c>
      <c r="BQ525" s="531">
        <f t="shared" si="192"/>
        <v>0</v>
      </c>
      <c r="BR525" s="281">
        <f>VLOOKUP(E525,金蝶!D:Z,19,0)</f>
        <v>0</v>
      </c>
      <c r="BS525" s="340">
        <f t="shared" si="193"/>
        <v>0</v>
      </c>
      <c r="BT525" s="281">
        <f>VLOOKUP(E525,金蝶!D:Z,20,0)</f>
        <v>0</v>
      </c>
      <c r="BU525" s="281">
        <f t="shared" si="194"/>
        <v>0</v>
      </c>
      <c r="BV525" s="281">
        <f>VLOOKUP(E525,金蝶!D:Z,21,0)</f>
        <v>0</v>
      </c>
      <c r="BW525" s="339">
        <f t="shared" si="195"/>
        <v>0</v>
      </c>
      <c r="BX525" s="768">
        <f>IFERROR(VLOOKUP(G525,无加班费!A:B,2,0),0)</f>
        <v>0</v>
      </c>
    </row>
    <row r="526" spans="1:76" hidden="1">
      <c r="A526" s="516" t="s">
        <v>787</v>
      </c>
      <c r="B526" s="285">
        <f t="shared" si="181"/>
        <v>0</v>
      </c>
      <c r="C526" s="286" t="str">
        <f>VLOOKUP(E526,员工信息4!C:D,2,0)</f>
        <v>陈虞东</v>
      </c>
      <c r="D526" s="102" t="str">
        <f t="shared" si="182"/>
        <v>一致</v>
      </c>
      <c r="E526" s="288" t="str">
        <f>INDEX(员工信息4!C:C,MATCH('12部门提供工资附表主表'!I526,员工信息4!F:F,0))</f>
        <v>8968</v>
      </c>
      <c r="F526" s="289" t="str">
        <f>IFERROR(VLOOKUP('12部门提供工资附表主表'!E526,员工信息4!C:G,5,0),"")</f>
        <v>广州车间</v>
      </c>
      <c r="G526" s="152" t="s">
        <v>3134</v>
      </c>
      <c r="H526" s="288" t="s">
        <v>6267</v>
      </c>
      <c r="I526" s="500" t="str">
        <f t="shared" si="188"/>
        <v>陈虞东G318</v>
      </c>
      <c r="J526" s="289" t="s">
        <v>511</v>
      </c>
      <c r="K526" s="301"/>
      <c r="L526" s="301"/>
      <c r="M526" s="302">
        <v>29.25</v>
      </c>
      <c r="N526" s="302"/>
      <c r="O526" s="302">
        <v>3524.63</v>
      </c>
      <c r="P526" s="302"/>
      <c r="Q526" s="303">
        <f t="shared" si="196"/>
        <v>3524.63</v>
      </c>
      <c r="R526" s="302"/>
      <c r="S526" s="316">
        <f t="shared" si="177"/>
        <v>3524.63</v>
      </c>
      <c r="T526" s="354"/>
      <c r="U526" s="313">
        <f t="shared" si="183"/>
        <v>0</v>
      </c>
      <c r="V526" s="313"/>
      <c r="W526" s="301"/>
      <c r="X526" s="301"/>
      <c r="Y526" s="314">
        <f t="shared" si="180"/>
        <v>3524.63</v>
      </c>
      <c r="Z526" s="314"/>
      <c r="AA526" s="301">
        <v>150</v>
      </c>
      <c r="AB526" s="301">
        <v>0</v>
      </c>
      <c r="AC526" s="325">
        <f t="shared" si="184"/>
        <v>150</v>
      </c>
      <c r="AD526" s="302"/>
      <c r="AE526" s="302"/>
      <c r="AF526" s="302"/>
      <c r="AG526" s="302"/>
      <c r="AH526" s="302"/>
      <c r="AI526" s="302"/>
      <c r="AJ526" s="302"/>
      <c r="AK526" s="302">
        <v>0</v>
      </c>
      <c r="AL526" s="302"/>
      <c r="AM526" s="302">
        <v>0</v>
      </c>
      <c r="AN526" s="302"/>
      <c r="AO526" s="302"/>
      <c r="AP526" s="302"/>
      <c r="AQ526" s="302"/>
      <c r="AR526" s="302"/>
      <c r="AS526" s="299"/>
      <c r="AT526" s="299">
        <f t="shared" si="185"/>
        <v>0</v>
      </c>
      <c r="AU526" s="303">
        <f t="shared" si="186"/>
        <v>0</v>
      </c>
      <c r="AV526" s="329">
        <f t="shared" si="187"/>
        <v>3674.63</v>
      </c>
      <c r="AW526" s="297"/>
      <c r="AX526" s="297"/>
      <c r="AY526" s="301"/>
      <c r="AZ526" s="301"/>
      <c r="BA526" s="301"/>
      <c r="BB526" s="330"/>
      <c r="BC526" s="297"/>
      <c r="BD526" s="301"/>
      <c r="BE526" s="300">
        <f t="shared" si="161"/>
        <v>3674.63</v>
      </c>
      <c r="BF526" s="297">
        <f>VLOOKUP(E526,[6]工资发放表!$D$1:$X$65536,21,0)</f>
        <v>0</v>
      </c>
      <c r="BG526" s="337">
        <f t="shared" si="179"/>
        <v>3674.63</v>
      </c>
      <c r="BH526" s="300">
        <f>IFERROR(VLOOKUP('12部门提供工资附表主表'!E526,工时对!A:E,5,0),0)</f>
        <v>29.25</v>
      </c>
      <c r="BI526" s="336">
        <f>VLOOKUP(E526,金蝶!D:AC,26,0)</f>
        <v>0</v>
      </c>
      <c r="BJ526" s="281">
        <f>VLOOKUP(E526,金蝶!D:S,16,0)</f>
        <v>3674.63</v>
      </c>
      <c r="BK526" s="281">
        <f t="shared" si="189"/>
        <v>0</v>
      </c>
      <c r="BL526" s="281">
        <f>VLOOKUP(E526,金蝶!D:Z,23,0)</f>
        <v>3674.63</v>
      </c>
      <c r="BM526" s="281">
        <f t="shared" si="190"/>
        <v>0</v>
      </c>
      <c r="BN526" s="281">
        <f>VLOOKUP(E526,金蝶!D:Z,17,0)</f>
        <v>0</v>
      </c>
      <c r="BO526" s="339">
        <f t="shared" si="191"/>
        <v>0</v>
      </c>
      <c r="BP526" s="281">
        <f>VLOOKUP(E526,金蝶!D:Z,18,0)</f>
        <v>0</v>
      </c>
      <c r="BQ526" s="531">
        <f t="shared" si="192"/>
        <v>0</v>
      </c>
      <c r="BR526" s="281">
        <f>VLOOKUP(E526,金蝶!D:Z,19,0)</f>
        <v>0</v>
      </c>
      <c r="BS526" s="340">
        <f t="shared" si="193"/>
        <v>0</v>
      </c>
      <c r="BT526" s="281">
        <f>VLOOKUP(E526,金蝶!D:Z,20,0)</f>
        <v>0</v>
      </c>
      <c r="BU526" s="281">
        <f t="shared" si="194"/>
        <v>0</v>
      </c>
      <c r="BV526" s="281">
        <f>VLOOKUP(E526,金蝶!D:Z,21,0)</f>
        <v>0</v>
      </c>
      <c r="BW526" s="339">
        <f t="shared" si="195"/>
        <v>0</v>
      </c>
      <c r="BX526" s="768">
        <f>IFERROR(VLOOKUP(G526,无加班费!A:B,2,0),0)</f>
        <v>0</v>
      </c>
    </row>
    <row r="527" spans="1:76" hidden="1">
      <c r="A527" s="516" t="s">
        <v>1023</v>
      </c>
      <c r="B527" s="285">
        <f t="shared" si="181"/>
        <v>0</v>
      </c>
      <c r="C527" s="286" t="str">
        <f>VLOOKUP(E527,员工信息4!C:D,2,0)</f>
        <v>李艳</v>
      </c>
      <c r="D527" s="102" t="str">
        <f t="shared" si="182"/>
        <v>一致</v>
      </c>
      <c r="E527" s="288" t="str">
        <f>INDEX(员工信息4!C:C,MATCH('12部门提供工资附表主表'!I527,员工信息4!F:F,0))</f>
        <v>8971</v>
      </c>
      <c r="F527" s="289" t="str">
        <f>IFERROR(VLOOKUP('12部门提供工资附表主表'!E527,员工信息4!C:G,5,0),"")</f>
        <v>广州车间</v>
      </c>
      <c r="G527" s="152" t="s">
        <v>3142</v>
      </c>
      <c r="H527" s="288" t="s">
        <v>6269</v>
      </c>
      <c r="I527" s="500" t="str">
        <f t="shared" si="188"/>
        <v>李艳G321</v>
      </c>
      <c r="J527" s="289" t="s">
        <v>511</v>
      </c>
      <c r="K527" s="301"/>
      <c r="L527" s="301"/>
      <c r="M527" s="302">
        <v>26.6875</v>
      </c>
      <c r="N527" s="302"/>
      <c r="O527" s="302">
        <v>3682.88</v>
      </c>
      <c r="P527" s="302"/>
      <c r="Q527" s="303">
        <f t="shared" si="196"/>
        <v>3682.88</v>
      </c>
      <c r="R527" s="302"/>
      <c r="S527" s="316">
        <f t="shared" si="177"/>
        <v>3682.88</v>
      </c>
      <c r="T527" s="354"/>
      <c r="U527" s="313">
        <f t="shared" si="183"/>
        <v>0</v>
      </c>
      <c r="V527" s="313"/>
      <c r="W527" s="301"/>
      <c r="X527" s="301"/>
      <c r="Y527" s="314">
        <f t="shared" si="180"/>
        <v>3682.88</v>
      </c>
      <c r="Z527" s="314"/>
      <c r="AA527" s="301">
        <v>150</v>
      </c>
      <c r="AB527" s="301">
        <v>0</v>
      </c>
      <c r="AC527" s="325">
        <f t="shared" si="184"/>
        <v>150</v>
      </c>
      <c r="AD527" s="302"/>
      <c r="AE527" s="302"/>
      <c r="AF527" s="302"/>
      <c r="AG527" s="302"/>
      <c r="AH527" s="302"/>
      <c r="AI527" s="302"/>
      <c r="AJ527" s="302"/>
      <c r="AK527" s="302">
        <v>0</v>
      </c>
      <c r="AL527" s="302"/>
      <c r="AM527" s="302">
        <v>100</v>
      </c>
      <c r="AN527" s="302"/>
      <c r="AO527" s="302"/>
      <c r="AP527" s="302"/>
      <c r="AQ527" s="302"/>
      <c r="AR527" s="302"/>
      <c r="AS527" s="299"/>
      <c r="AT527" s="299">
        <f t="shared" si="185"/>
        <v>0</v>
      </c>
      <c r="AU527" s="303">
        <f t="shared" si="186"/>
        <v>100</v>
      </c>
      <c r="AV527" s="329">
        <f t="shared" si="187"/>
        <v>3932.88</v>
      </c>
      <c r="AW527" s="297"/>
      <c r="AX527" s="297"/>
      <c r="AY527" s="301"/>
      <c r="AZ527" s="301"/>
      <c r="BA527" s="301"/>
      <c r="BB527" s="330"/>
      <c r="BC527" s="297"/>
      <c r="BD527" s="301"/>
      <c r="BE527" s="300">
        <f t="shared" si="161"/>
        <v>3932.88</v>
      </c>
      <c r="BF527" s="297">
        <f>VLOOKUP(E527,[6]工资发放表!$D$1:$X$65536,21,0)</f>
        <v>0</v>
      </c>
      <c r="BG527" s="337">
        <f t="shared" si="179"/>
        <v>3932.88</v>
      </c>
      <c r="BH527" s="300">
        <f>IFERROR(VLOOKUP('12部门提供工资附表主表'!E527,工时对!A:E,5,0),0)</f>
        <v>26.6875</v>
      </c>
      <c r="BI527" s="336">
        <f>VLOOKUP(E527,金蝶!D:AC,26,0)</f>
        <v>0</v>
      </c>
      <c r="BJ527" s="281">
        <f>VLOOKUP(E527,金蝶!D:S,16,0)</f>
        <v>3932.88</v>
      </c>
      <c r="BK527" s="281">
        <f t="shared" si="189"/>
        <v>0</v>
      </c>
      <c r="BL527" s="281">
        <f>VLOOKUP(E527,金蝶!D:Z,23,0)</f>
        <v>3932.88</v>
      </c>
      <c r="BM527" s="281">
        <f t="shared" si="190"/>
        <v>0</v>
      </c>
      <c r="BN527" s="281">
        <f>VLOOKUP(E527,金蝶!D:Z,17,0)</f>
        <v>0</v>
      </c>
      <c r="BO527" s="339">
        <f t="shared" si="191"/>
        <v>0</v>
      </c>
      <c r="BP527" s="281">
        <f>VLOOKUP(E527,金蝶!D:Z,18,0)</f>
        <v>0</v>
      </c>
      <c r="BQ527" s="531">
        <f t="shared" si="192"/>
        <v>0</v>
      </c>
      <c r="BR527" s="281">
        <f>VLOOKUP(E527,金蝶!D:Z,19,0)</f>
        <v>0</v>
      </c>
      <c r="BS527" s="340">
        <f t="shared" si="193"/>
        <v>0</v>
      </c>
      <c r="BT527" s="281">
        <f>VLOOKUP(E527,金蝶!D:Z,20,0)</f>
        <v>0</v>
      </c>
      <c r="BU527" s="281">
        <f t="shared" si="194"/>
        <v>0</v>
      </c>
      <c r="BV527" s="281">
        <f>VLOOKUP(E527,金蝶!D:Z,21,0)</f>
        <v>0</v>
      </c>
      <c r="BW527" s="339">
        <f t="shared" si="195"/>
        <v>0</v>
      </c>
      <c r="BX527" s="768">
        <f>IFERROR(VLOOKUP(G527,无加班费!A:B,2,0),0)</f>
        <v>0</v>
      </c>
    </row>
    <row r="528" spans="1:76" hidden="1">
      <c r="A528" s="516" t="s">
        <v>968</v>
      </c>
      <c r="B528" s="285">
        <f t="shared" si="181"/>
        <v>0</v>
      </c>
      <c r="C528" s="286" t="str">
        <f>VLOOKUP(E528,员工信息4!C:D,2,0)</f>
        <v>韦涛</v>
      </c>
      <c r="D528" s="102" t="str">
        <f t="shared" si="182"/>
        <v>一致</v>
      </c>
      <c r="E528" s="288" t="str">
        <f>INDEX(员工信息4!C:C,MATCH('12部门提供工资附表主表'!I528,员工信息4!F:F,0))</f>
        <v>8972</v>
      </c>
      <c r="F528" s="289" t="str">
        <f>IFERROR(VLOOKUP('12部门提供工资附表主表'!E528,员工信息4!C:G,5,0),"")</f>
        <v>广州车间</v>
      </c>
      <c r="G528" s="152" t="s">
        <v>3146</v>
      </c>
      <c r="H528" s="288" t="s">
        <v>6270</v>
      </c>
      <c r="I528" s="500" t="str">
        <f t="shared" si="188"/>
        <v>韦涛G322</v>
      </c>
      <c r="J528" s="289" t="s">
        <v>511</v>
      </c>
      <c r="K528" s="301"/>
      <c r="L528" s="301"/>
      <c r="M528" s="302">
        <v>32</v>
      </c>
      <c r="N528" s="302"/>
      <c r="O528" s="302">
        <v>4160</v>
      </c>
      <c r="P528" s="302"/>
      <c r="Q528" s="303">
        <f t="shared" si="196"/>
        <v>4160</v>
      </c>
      <c r="R528" s="302"/>
      <c r="S528" s="316">
        <f t="shared" si="177"/>
        <v>4160</v>
      </c>
      <c r="T528" s="305"/>
      <c r="U528" s="313">
        <f t="shared" si="183"/>
        <v>0</v>
      </c>
      <c r="V528" s="313"/>
      <c r="W528" s="301"/>
      <c r="X528" s="301"/>
      <c r="Y528" s="314">
        <f t="shared" si="180"/>
        <v>4160</v>
      </c>
      <c r="Z528" s="314"/>
      <c r="AA528" s="301">
        <v>150</v>
      </c>
      <c r="AB528" s="301">
        <v>0</v>
      </c>
      <c r="AC528" s="325">
        <f t="shared" si="184"/>
        <v>150</v>
      </c>
      <c r="AD528" s="302"/>
      <c r="AE528" s="302"/>
      <c r="AF528" s="302"/>
      <c r="AG528" s="302"/>
      <c r="AH528" s="302"/>
      <c r="AI528" s="302"/>
      <c r="AJ528" s="302"/>
      <c r="AK528" s="302">
        <v>100</v>
      </c>
      <c r="AL528" s="302"/>
      <c r="AM528" s="302">
        <v>100</v>
      </c>
      <c r="AN528" s="302"/>
      <c r="AO528" s="302"/>
      <c r="AP528" s="302"/>
      <c r="AQ528" s="302"/>
      <c r="AR528" s="302"/>
      <c r="AS528" s="299"/>
      <c r="AT528" s="299">
        <f t="shared" si="185"/>
        <v>0</v>
      </c>
      <c r="AU528" s="303">
        <f t="shared" si="186"/>
        <v>200</v>
      </c>
      <c r="AV528" s="329">
        <f t="shared" si="187"/>
        <v>4510</v>
      </c>
      <c r="AW528" s="297"/>
      <c r="AX528" s="297"/>
      <c r="AY528" s="301"/>
      <c r="AZ528" s="301"/>
      <c r="BA528" s="301"/>
      <c r="BB528" s="330"/>
      <c r="BC528" s="297"/>
      <c r="BD528" s="301"/>
      <c r="BE528" s="300">
        <f t="shared" si="161"/>
        <v>4510</v>
      </c>
      <c r="BF528" s="297">
        <f>VLOOKUP(E528,[6]工资发放表!$D$1:$X$65536,21,0)</f>
        <v>0</v>
      </c>
      <c r="BG528" s="337">
        <f t="shared" si="179"/>
        <v>4510</v>
      </c>
      <c r="BH528" s="300">
        <f>IFERROR(VLOOKUP('12部门提供工资附表主表'!E528,工时对!A:E,5,0),0)</f>
        <v>32</v>
      </c>
      <c r="BI528" s="336">
        <f>VLOOKUP(E528,金蝶!D:AC,26,0)</f>
        <v>0</v>
      </c>
      <c r="BJ528" s="281">
        <f>VLOOKUP(E528,金蝶!D:S,16,0)</f>
        <v>4510</v>
      </c>
      <c r="BK528" s="281">
        <f t="shared" si="189"/>
        <v>0</v>
      </c>
      <c r="BL528" s="281">
        <f>VLOOKUP(E528,金蝶!D:Z,23,0)</f>
        <v>4510</v>
      </c>
      <c r="BM528" s="281">
        <f t="shared" si="190"/>
        <v>0</v>
      </c>
      <c r="BN528" s="281">
        <f>VLOOKUP(E528,金蝶!D:Z,17,0)</f>
        <v>0</v>
      </c>
      <c r="BO528" s="339">
        <f t="shared" si="191"/>
        <v>0</v>
      </c>
      <c r="BP528" s="281">
        <f>VLOOKUP(E528,金蝶!D:Z,18,0)</f>
        <v>0</v>
      </c>
      <c r="BQ528" s="531">
        <f t="shared" si="192"/>
        <v>0</v>
      </c>
      <c r="BR528" s="281">
        <f>VLOOKUP(E528,金蝶!D:Z,19,0)</f>
        <v>0</v>
      </c>
      <c r="BS528" s="340">
        <f t="shared" si="193"/>
        <v>0</v>
      </c>
      <c r="BT528" s="281">
        <f>VLOOKUP(E528,金蝶!D:Z,20,0)</f>
        <v>0</v>
      </c>
      <c r="BU528" s="281">
        <f t="shared" si="194"/>
        <v>0</v>
      </c>
      <c r="BV528" s="281">
        <f>VLOOKUP(E528,金蝶!D:Z,21,0)</f>
        <v>0</v>
      </c>
      <c r="BW528" s="339">
        <f t="shared" si="195"/>
        <v>0</v>
      </c>
      <c r="BX528" s="768">
        <f>IFERROR(VLOOKUP(G528,无加班费!A:B,2,0),0)</f>
        <v>0</v>
      </c>
    </row>
    <row r="529" spans="1:76" hidden="1">
      <c r="A529" s="516" t="s">
        <v>3277</v>
      </c>
      <c r="B529" s="285">
        <f t="shared" si="181"/>
        <v>0</v>
      </c>
      <c r="C529" s="286" t="str">
        <f>VLOOKUP(E529,员工信息4!C:D,2,0)</f>
        <v>庾杏芬</v>
      </c>
      <c r="D529" s="102" t="str">
        <f t="shared" si="182"/>
        <v>一致</v>
      </c>
      <c r="E529" s="288" t="str">
        <f>INDEX(员工信息4!C:C,MATCH('12部门提供工资附表主表'!I529,员工信息4!F:F,0))</f>
        <v>9020</v>
      </c>
      <c r="F529" s="289" t="str">
        <f>IFERROR(VLOOKUP('12部门提供工资附表主表'!E529,员工信息4!C:G,5,0),"")</f>
        <v>广州车间</v>
      </c>
      <c r="G529" s="152" t="s">
        <v>3449</v>
      </c>
      <c r="H529" s="288" t="s">
        <v>6272</v>
      </c>
      <c r="I529" s="500" t="str">
        <f t="shared" si="188"/>
        <v>庾杏芬G325</v>
      </c>
      <c r="J529" s="289" t="s">
        <v>511</v>
      </c>
      <c r="K529" s="301"/>
      <c r="L529" s="301"/>
      <c r="M529" s="302">
        <v>27.625</v>
      </c>
      <c r="N529" s="302"/>
      <c r="O529" s="302">
        <v>3453.13</v>
      </c>
      <c r="P529" s="302"/>
      <c r="Q529" s="303">
        <f t="shared" si="196"/>
        <v>3453.13</v>
      </c>
      <c r="R529" s="302"/>
      <c r="S529" s="316">
        <f t="shared" si="177"/>
        <v>3453.13</v>
      </c>
      <c r="T529" s="305"/>
      <c r="U529" s="313">
        <f t="shared" si="183"/>
        <v>0</v>
      </c>
      <c r="V529" s="313"/>
      <c r="W529" s="301"/>
      <c r="X529" s="301"/>
      <c r="Y529" s="314">
        <f t="shared" si="180"/>
        <v>3453.13</v>
      </c>
      <c r="Z529" s="314"/>
      <c r="AA529" s="301">
        <v>150</v>
      </c>
      <c r="AB529" s="301">
        <v>0</v>
      </c>
      <c r="AC529" s="325">
        <f t="shared" si="184"/>
        <v>150</v>
      </c>
      <c r="AD529" s="302"/>
      <c r="AE529" s="302"/>
      <c r="AF529" s="302"/>
      <c r="AG529" s="302"/>
      <c r="AH529" s="302"/>
      <c r="AI529" s="302"/>
      <c r="AJ529" s="302"/>
      <c r="AK529" s="302">
        <v>0</v>
      </c>
      <c r="AL529" s="302"/>
      <c r="AM529" s="302">
        <v>100</v>
      </c>
      <c r="AN529" s="302"/>
      <c r="AO529" s="302"/>
      <c r="AP529" s="302"/>
      <c r="AQ529" s="302"/>
      <c r="AR529" s="302"/>
      <c r="AS529" s="299"/>
      <c r="AT529" s="299">
        <f t="shared" si="185"/>
        <v>0</v>
      </c>
      <c r="AU529" s="303">
        <f t="shared" si="186"/>
        <v>100</v>
      </c>
      <c r="AV529" s="329">
        <f t="shared" si="187"/>
        <v>3703.13</v>
      </c>
      <c r="AW529" s="297"/>
      <c r="AX529" s="297"/>
      <c r="AY529" s="301"/>
      <c r="AZ529" s="301"/>
      <c r="BA529" s="301"/>
      <c r="BB529" s="330"/>
      <c r="BC529" s="297"/>
      <c r="BD529" s="301"/>
      <c r="BE529" s="300">
        <f t="shared" si="161"/>
        <v>3703.13</v>
      </c>
      <c r="BF529" s="297">
        <f>VLOOKUP(E529,[6]工资发放表!$D$1:$X$65536,21,0)</f>
        <v>0</v>
      </c>
      <c r="BG529" s="337">
        <f t="shared" si="179"/>
        <v>3703.13</v>
      </c>
      <c r="BH529" s="300">
        <f>IFERROR(VLOOKUP('12部门提供工资附表主表'!E529,工时对!A:E,5,0),0)</f>
        <v>27.625</v>
      </c>
      <c r="BI529" s="336">
        <f>VLOOKUP(E529,金蝶!D:AC,26,0)</f>
        <v>0</v>
      </c>
      <c r="BJ529" s="281">
        <f>VLOOKUP(E529,金蝶!D:S,16,0)</f>
        <v>3703.13</v>
      </c>
      <c r="BK529" s="281">
        <f t="shared" si="189"/>
        <v>0</v>
      </c>
      <c r="BL529" s="281">
        <f>VLOOKUP(E529,金蝶!D:Z,23,0)</f>
        <v>3703.13</v>
      </c>
      <c r="BM529" s="281">
        <f t="shared" si="190"/>
        <v>0</v>
      </c>
      <c r="BN529" s="281">
        <f>VLOOKUP(E529,金蝶!D:Z,17,0)</f>
        <v>0</v>
      </c>
      <c r="BO529" s="339">
        <f t="shared" si="191"/>
        <v>0</v>
      </c>
      <c r="BP529" s="281">
        <f>VLOOKUP(E529,金蝶!D:Z,18,0)</f>
        <v>0</v>
      </c>
      <c r="BQ529" s="531">
        <f t="shared" si="192"/>
        <v>0</v>
      </c>
      <c r="BR529" s="281">
        <f>VLOOKUP(E529,金蝶!D:Z,19,0)</f>
        <v>0</v>
      </c>
      <c r="BS529" s="340">
        <f t="shared" si="193"/>
        <v>0</v>
      </c>
      <c r="BT529" s="281">
        <f>VLOOKUP(E529,金蝶!D:Z,20,0)</f>
        <v>0</v>
      </c>
      <c r="BU529" s="281">
        <f t="shared" si="194"/>
        <v>0</v>
      </c>
      <c r="BV529" s="281">
        <f>VLOOKUP(E529,金蝶!D:Z,21,0)</f>
        <v>0</v>
      </c>
      <c r="BW529" s="339">
        <f t="shared" si="195"/>
        <v>0</v>
      </c>
      <c r="BX529" s="768">
        <f>IFERROR(VLOOKUP(G529,无加班费!A:B,2,0),0)</f>
        <v>0</v>
      </c>
    </row>
    <row r="530" spans="1:76" hidden="1">
      <c r="A530" s="516" t="s">
        <v>1512</v>
      </c>
      <c r="B530" s="285">
        <f t="shared" si="181"/>
        <v>0</v>
      </c>
      <c r="C530" s="286" t="str">
        <f>VLOOKUP(E530,员工信息4!C:D,2,0)</f>
        <v>邓广才</v>
      </c>
      <c r="D530" s="102" t="str">
        <f t="shared" si="182"/>
        <v>一致</v>
      </c>
      <c r="E530" s="288" t="str">
        <f>INDEX(员工信息4!C:C,MATCH('12部门提供工资附表主表'!I530,员工信息4!F:F,0))</f>
        <v>9021</v>
      </c>
      <c r="F530" s="289" t="str">
        <f>IFERROR(VLOOKUP('12部门提供工资附表主表'!E530,员工信息4!C:G,5,0),"")</f>
        <v>广州车间</v>
      </c>
      <c r="G530" s="152" t="s">
        <v>3453</v>
      </c>
      <c r="H530" s="288" t="s">
        <v>6273</v>
      </c>
      <c r="I530" s="500" t="str">
        <f t="shared" si="188"/>
        <v>邓广才G328</v>
      </c>
      <c r="J530" s="289" t="s">
        <v>511</v>
      </c>
      <c r="K530" s="301"/>
      <c r="L530" s="301"/>
      <c r="M530" s="302">
        <v>30.375</v>
      </c>
      <c r="N530" s="302"/>
      <c r="O530" s="302">
        <v>3645</v>
      </c>
      <c r="P530" s="302"/>
      <c r="Q530" s="303">
        <f t="shared" si="196"/>
        <v>3645</v>
      </c>
      <c r="R530" s="302"/>
      <c r="S530" s="316">
        <f t="shared" si="177"/>
        <v>3645</v>
      </c>
      <c r="T530" s="305"/>
      <c r="U530" s="313">
        <f t="shared" si="183"/>
        <v>0</v>
      </c>
      <c r="V530" s="313"/>
      <c r="W530" s="301"/>
      <c r="X530" s="301"/>
      <c r="Y530" s="314">
        <f t="shared" si="180"/>
        <v>3645</v>
      </c>
      <c r="Z530" s="314"/>
      <c r="AA530" s="301">
        <v>150</v>
      </c>
      <c r="AB530" s="301">
        <v>0</v>
      </c>
      <c r="AC530" s="325">
        <f t="shared" si="184"/>
        <v>150</v>
      </c>
      <c r="AD530" s="302"/>
      <c r="AE530" s="302"/>
      <c r="AF530" s="302"/>
      <c r="AG530" s="302"/>
      <c r="AH530" s="302"/>
      <c r="AI530" s="302"/>
      <c r="AJ530" s="302"/>
      <c r="AK530" s="302">
        <v>0</v>
      </c>
      <c r="AL530" s="302"/>
      <c r="AM530" s="302">
        <v>100</v>
      </c>
      <c r="AN530" s="302"/>
      <c r="AO530" s="302"/>
      <c r="AP530" s="302"/>
      <c r="AQ530" s="302"/>
      <c r="AR530" s="302"/>
      <c r="AS530" s="299"/>
      <c r="AT530" s="299">
        <f t="shared" si="185"/>
        <v>0</v>
      </c>
      <c r="AU530" s="303">
        <f t="shared" si="186"/>
        <v>100</v>
      </c>
      <c r="AV530" s="329">
        <f t="shared" si="187"/>
        <v>3895</v>
      </c>
      <c r="AW530" s="297"/>
      <c r="AX530" s="297"/>
      <c r="AY530" s="301"/>
      <c r="AZ530" s="301"/>
      <c r="BA530" s="301"/>
      <c r="BB530" s="330"/>
      <c r="BC530" s="297"/>
      <c r="BD530" s="301"/>
      <c r="BE530" s="300">
        <f t="shared" si="161"/>
        <v>3895</v>
      </c>
      <c r="BF530" s="297">
        <f>VLOOKUP(E530,[6]工资发放表!$D$1:$X$65536,21,0)</f>
        <v>0</v>
      </c>
      <c r="BG530" s="337">
        <f t="shared" si="179"/>
        <v>3895</v>
      </c>
      <c r="BH530" s="300">
        <f>IFERROR(VLOOKUP('12部门提供工资附表主表'!E530,工时对!A:E,5,0),0)</f>
        <v>30.375</v>
      </c>
      <c r="BI530" s="336">
        <f>VLOOKUP(E530,金蝶!D:AC,26,0)</f>
        <v>0</v>
      </c>
      <c r="BJ530" s="281">
        <f>VLOOKUP(E530,金蝶!D:S,16,0)</f>
        <v>3895</v>
      </c>
      <c r="BK530" s="281">
        <f t="shared" si="189"/>
        <v>0</v>
      </c>
      <c r="BL530" s="281">
        <f>VLOOKUP(E530,金蝶!D:Z,23,0)</f>
        <v>3895</v>
      </c>
      <c r="BM530" s="281">
        <f t="shared" si="190"/>
        <v>0</v>
      </c>
      <c r="BN530" s="281">
        <f>VLOOKUP(E530,金蝶!D:Z,17,0)</f>
        <v>0</v>
      </c>
      <c r="BO530" s="339">
        <f t="shared" si="191"/>
        <v>0</v>
      </c>
      <c r="BP530" s="281">
        <f>VLOOKUP(E530,金蝶!D:Z,18,0)</f>
        <v>0</v>
      </c>
      <c r="BQ530" s="531">
        <f t="shared" si="192"/>
        <v>0</v>
      </c>
      <c r="BR530" s="281">
        <f>VLOOKUP(E530,金蝶!D:Z,19,0)</f>
        <v>0</v>
      </c>
      <c r="BS530" s="340">
        <f t="shared" si="193"/>
        <v>0</v>
      </c>
      <c r="BT530" s="281">
        <f>VLOOKUP(E530,金蝶!D:Z,20,0)</f>
        <v>0</v>
      </c>
      <c r="BU530" s="281">
        <f t="shared" si="194"/>
        <v>0</v>
      </c>
      <c r="BV530" s="281">
        <f>VLOOKUP(E530,金蝶!D:Z,21,0)</f>
        <v>0</v>
      </c>
      <c r="BW530" s="339">
        <f t="shared" si="195"/>
        <v>0</v>
      </c>
      <c r="BX530" s="768">
        <f>IFERROR(VLOOKUP(G530,无加班费!A:B,2,0),0)</f>
        <v>0</v>
      </c>
    </row>
    <row r="531" spans="1:76" hidden="1">
      <c r="A531" s="516" t="s">
        <v>3282</v>
      </c>
      <c r="B531" s="285">
        <f t="shared" si="181"/>
        <v>0</v>
      </c>
      <c r="C531" s="286" t="str">
        <f>VLOOKUP(E531,员工信息4!C:D,2,0)</f>
        <v>邓云</v>
      </c>
      <c r="D531" s="102" t="str">
        <f t="shared" si="182"/>
        <v>一致</v>
      </c>
      <c r="E531" s="288" t="str">
        <f>INDEX(员工信息4!C:C,MATCH('12部门提供工资附表主表'!I531,员工信息4!F:F,0))</f>
        <v>9022</v>
      </c>
      <c r="F531" s="289" t="str">
        <f>IFERROR(VLOOKUP('12部门提供工资附表主表'!E531,员工信息4!C:G,5,0),"")</f>
        <v>广州车间</v>
      </c>
      <c r="G531" s="152" t="s">
        <v>3457</v>
      </c>
      <c r="H531" s="288" t="s">
        <v>6274</v>
      </c>
      <c r="I531" s="500" t="str">
        <f t="shared" si="188"/>
        <v>邓云G329</v>
      </c>
      <c r="J531" s="289" t="s">
        <v>511</v>
      </c>
      <c r="K531" s="301"/>
      <c r="L531" s="301"/>
      <c r="M531" s="302">
        <v>28.625</v>
      </c>
      <c r="N531" s="302"/>
      <c r="O531" s="302">
        <v>3721.25</v>
      </c>
      <c r="P531" s="302"/>
      <c r="Q531" s="303">
        <f t="shared" si="196"/>
        <v>3721.25</v>
      </c>
      <c r="R531" s="302"/>
      <c r="S531" s="316">
        <f t="shared" si="177"/>
        <v>3721.25</v>
      </c>
      <c r="T531" s="305"/>
      <c r="U531" s="313">
        <f t="shared" si="183"/>
        <v>0</v>
      </c>
      <c r="V531" s="313"/>
      <c r="W531" s="301"/>
      <c r="X531" s="301"/>
      <c r="Y531" s="314">
        <f t="shared" si="180"/>
        <v>3721.25</v>
      </c>
      <c r="Z531" s="314"/>
      <c r="AA531" s="301">
        <v>150</v>
      </c>
      <c r="AB531" s="301">
        <v>0</v>
      </c>
      <c r="AC531" s="325">
        <f t="shared" si="184"/>
        <v>150</v>
      </c>
      <c r="AD531" s="302"/>
      <c r="AE531" s="302"/>
      <c r="AF531" s="302"/>
      <c r="AG531" s="302"/>
      <c r="AH531" s="302"/>
      <c r="AI531" s="302"/>
      <c r="AJ531" s="302"/>
      <c r="AK531" s="302">
        <v>0</v>
      </c>
      <c r="AL531" s="302"/>
      <c r="AM531" s="302">
        <v>100</v>
      </c>
      <c r="AN531" s="302"/>
      <c r="AO531" s="302"/>
      <c r="AP531" s="302"/>
      <c r="AQ531" s="302"/>
      <c r="AR531" s="302"/>
      <c r="AS531" s="299"/>
      <c r="AT531" s="299">
        <f t="shared" si="185"/>
        <v>0</v>
      </c>
      <c r="AU531" s="303">
        <f t="shared" si="186"/>
        <v>100</v>
      </c>
      <c r="AV531" s="329">
        <f t="shared" si="187"/>
        <v>3971.25</v>
      </c>
      <c r="AW531" s="297"/>
      <c r="AX531" s="297"/>
      <c r="AY531" s="301"/>
      <c r="AZ531" s="301"/>
      <c r="BA531" s="301"/>
      <c r="BB531" s="330"/>
      <c r="BC531" s="297"/>
      <c r="BD531" s="301"/>
      <c r="BE531" s="300">
        <f t="shared" si="161"/>
        <v>3971.25</v>
      </c>
      <c r="BF531" s="297">
        <f>VLOOKUP(E531,[6]工资发放表!$D$1:$X$65536,21,0)</f>
        <v>0</v>
      </c>
      <c r="BG531" s="337">
        <f t="shared" si="179"/>
        <v>3971.25</v>
      </c>
      <c r="BH531" s="300">
        <f>IFERROR(VLOOKUP('12部门提供工资附表主表'!E531,工时对!A:E,5,0),0)</f>
        <v>28.625</v>
      </c>
      <c r="BI531" s="336">
        <f>VLOOKUP(E531,金蝶!D:AC,26,0)</f>
        <v>0</v>
      </c>
      <c r="BJ531" s="281">
        <f>VLOOKUP(E531,金蝶!D:S,16,0)</f>
        <v>3971.25</v>
      </c>
      <c r="BK531" s="281">
        <f t="shared" si="189"/>
        <v>0</v>
      </c>
      <c r="BL531" s="281">
        <f>VLOOKUP(E531,金蝶!D:Z,23,0)</f>
        <v>3971.25</v>
      </c>
      <c r="BM531" s="281">
        <f t="shared" si="190"/>
        <v>0</v>
      </c>
      <c r="BN531" s="281">
        <f>VLOOKUP(E531,金蝶!D:Z,17,0)</f>
        <v>0</v>
      </c>
      <c r="BO531" s="339">
        <f t="shared" si="191"/>
        <v>0</v>
      </c>
      <c r="BP531" s="281">
        <f>VLOOKUP(E531,金蝶!D:Z,18,0)</f>
        <v>0</v>
      </c>
      <c r="BQ531" s="531">
        <f t="shared" si="192"/>
        <v>0</v>
      </c>
      <c r="BR531" s="281">
        <f>VLOOKUP(E531,金蝶!D:Z,19,0)</f>
        <v>0</v>
      </c>
      <c r="BS531" s="340">
        <f t="shared" si="193"/>
        <v>0</v>
      </c>
      <c r="BT531" s="281">
        <f>VLOOKUP(E531,金蝶!D:Z,20,0)</f>
        <v>0</v>
      </c>
      <c r="BU531" s="281">
        <f t="shared" si="194"/>
        <v>0</v>
      </c>
      <c r="BV531" s="281">
        <f>VLOOKUP(E531,金蝶!D:Z,21,0)</f>
        <v>0</v>
      </c>
      <c r="BW531" s="339">
        <f t="shared" si="195"/>
        <v>0</v>
      </c>
      <c r="BX531" s="768">
        <f>IFERROR(VLOOKUP(G531,无加班费!A:B,2,0),0)</f>
        <v>0</v>
      </c>
    </row>
    <row r="532" spans="1:76" hidden="1">
      <c r="A532" s="516" t="s">
        <v>1292</v>
      </c>
      <c r="B532" s="285">
        <f t="shared" si="181"/>
        <v>0</v>
      </c>
      <c r="C532" s="286" t="str">
        <f>VLOOKUP(E532,员工信息4!C:D,2,0)</f>
        <v>邝满香</v>
      </c>
      <c r="D532" s="102" t="str">
        <f t="shared" si="182"/>
        <v>一致</v>
      </c>
      <c r="E532" s="288" t="str">
        <f>INDEX(员工信息4!C:C,MATCH('12部门提供工资附表主表'!I532,员工信息4!F:F,0))</f>
        <v>9023</v>
      </c>
      <c r="F532" s="289" t="str">
        <f>IFERROR(VLOOKUP('12部门提供工资附表主表'!E532,员工信息4!C:G,5,0),"")</f>
        <v>广州车间</v>
      </c>
      <c r="G532" s="152" t="s">
        <v>3461</v>
      </c>
      <c r="H532" s="288" t="s">
        <v>6275</v>
      </c>
      <c r="I532" s="500" t="str">
        <f t="shared" si="188"/>
        <v>邝满香G330</v>
      </c>
      <c r="J532" s="289" t="s">
        <v>511</v>
      </c>
      <c r="K532" s="301"/>
      <c r="L532" s="301"/>
      <c r="M532" s="302">
        <v>32.5625</v>
      </c>
      <c r="N532" s="302"/>
      <c r="O532" s="302">
        <v>3690</v>
      </c>
      <c r="P532" s="302"/>
      <c r="Q532" s="303">
        <f t="shared" si="196"/>
        <v>3690</v>
      </c>
      <c r="R532" s="302"/>
      <c r="S532" s="316">
        <f t="shared" si="177"/>
        <v>3690</v>
      </c>
      <c r="T532" s="305"/>
      <c r="U532" s="313">
        <f t="shared" si="183"/>
        <v>0</v>
      </c>
      <c r="V532" s="313"/>
      <c r="W532" s="301"/>
      <c r="X532" s="301"/>
      <c r="Y532" s="314">
        <f t="shared" si="180"/>
        <v>3690</v>
      </c>
      <c r="Z532" s="314"/>
      <c r="AA532" s="301">
        <v>150</v>
      </c>
      <c r="AB532" s="301">
        <v>0</v>
      </c>
      <c r="AC532" s="325">
        <f t="shared" si="184"/>
        <v>150</v>
      </c>
      <c r="AD532" s="302"/>
      <c r="AE532" s="302"/>
      <c r="AF532" s="302"/>
      <c r="AG532" s="302"/>
      <c r="AH532" s="302"/>
      <c r="AI532" s="302"/>
      <c r="AJ532" s="302"/>
      <c r="AK532" s="302">
        <v>0</v>
      </c>
      <c r="AL532" s="302"/>
      <c r="AM532" s="302">
        <v>100</v>
      </c>
      <c r="AN532" s="302"/>
      <c r="AO532" s="302"/>
      <c r="AP532" s="302"/>
      <c r="AQ532" s="302"/>
      <c r="AR532" s="302"/>
      <c r="AS532" s="299"/>
      <c r="AT532" s="299">
        <f t="shared" si="185"/>
        <v>0</v>
      </c>
      <c r="AU532" s="303">
        <f t="shared" si="186"/>
        <v>100</v>
      </c>
      <c r="AV532" s="329">
        <f t="shared" si="187"/>
        <v>3940</v>
      </c>
      <c r="AW532" s="297"/>
      <c r="AX532" s="297"/>
      <c r="AY532" s="301"/>
      <c r="AZ532" s="301"/>
      <c r="BA532" s="301"/>
      <c r="BB532" s="330"/>
      <c r="BC532" s="297"/>
      <c r="BD532" s="301"/>
      <c r="BE532" s="300">
        <f t="shared" si="161"/>
        <v>3940</v>
      </c>
      <c r="BF532" s="297">
        <f>VLOOKUP(E532,[6]工资发放表!$D$1:$X$65536,21,0)</f>
        <v>0</v>
      </c>
      <c r="BG532" s="337">
        <f t="shared" si="179"/>
        <v>3940</v>
      </c>
      <c r="BH532" s="300">
        <f>IFERROR(VLOOKUP('12部门提供工资附表主表'!E532,工时对!A:E,5,0),0)</f>
        <v>32.5625</v>
      </c>
      <c r="BI532" s="336">
        <f>VLOOKUP(E532,金蝶!D:AC,26,0)</f>
        <v>0</v>
      </c>
      <c r="BJ532" s="281">
        <f>VLOOKUP(E532,金蝶!D:S,16,0)</f>
        <v>3940</v>
      </c>
      <c r="BK532" s="281">
        <f t="shared" si="189"/>
        <v>0</v>
      </c>
      <c r="BL532" s="281">
        <f>VLOOKUP(E532,金蝶!D:Z,23,0)</f>
        <v>3940</v>
      </c>
      <c r="BM532" s="281">
        <f t="shared" si="190"/>
        <v>0</v>
      </c>
      <c r="BN532" s="281">
        <f>VLOOKUP(E532,金蝶!D:Z,17,0)</f>
        <v>0</v>
      </c>
      <c r="BO532" s="339">
        <f t="shared" si="191"/>
        <v>0</v>
      </c>
      <c r="BP532" s="281">
        <f>VLOOKUP(E532,金蝶!D:Z,18,0)</f>
        <v>0</v>
      </c>
      <c r="BQ532" s="531">
        <f t="shared" si="192"/>
        <v>0</v>
      </c>
      <c r="BR532" s="281">
        <f>VLOOKUP(E532,金蝶!D:Z,19,0)</f>
        <v>0</v>
      </c>
      <c r="BS532" s="340">
        <f t="shared" si="193"/>
        <v>0</v>
      </c>
      <c r="BT532" s="281">
        <f>VLOOKUP(E532,金蝶!D:Z,20,0)</f>
        <v>0</v>
      </c>
      <c r="BU532" s="281">
        <f t="shared" si="194"/>
        <v>0</v>
      </c>
      <c r="BV532" s="281">
        <f>VLOOKUP(E532,金蝶!D:Z,21,0)</f>
        <v>0</v>
      </c>
      <c r="BW532" s="339">
        <f t="shared" si="195"/>
        <v>0</v>
      </c>
      <c r="BX532" s="768">
        <f>IFERROR(VLOOKUP(G532,无加班费!A:B,2,0),0)</f>
        <v>0</v>
      </c>
    </row>
    <row r="533" spans="1:76" hidden="1">
      <c r="A533" s="516" t="s">
        <v>1324</v>
      </c>
      <c r="B533" s="285">
        <f t="shared" si="181"/>
        <v>0</v>
      </c>
      <c r="C533" s="286" t="str">
        <f>VLOOKUP(E533,员工信息4!C:D,2,0)</f>
        <v>韦追</v>
      </c>
      <c r="D533" s="102" t="str">
        <f t="shared" si="182"/>
        <v>一致</v>
      </c>
      <c r="E533" s="288" t="str">
        <f>INDEX(员工信息4!C:C,MATCH('12部门提供工资附表主表'!I533,员工信息4!F:F,0))</f>
        <v>9024</v>
      </c>
      <c r="F533" s="289" t="str">
        <f>IFERROR(VLOOKUP('12部门提供工资附表主表'!E533,员工信息4!C:G,5,0),"")</f>
        <v>广州车间</v>
      </c>
      <c r="G533" s="152" t="s">
        <v>3465</v>
      </c>
      <c r="H533" s="288" t="s">
        <v>6276</v>
      </c>
      <c r="I533" s="500" t="str">
        <f t="shared" si="188"/>
        <v>韦追G331</v>
      </c>
      <c r="J533" s="289" t="s">
        <v>511</v>
      </c>
      <c r="K533" s="301"/>
      <c r="L533" s="301"/>
      <c r="M533" s="302">
        <v>28</v>
      </c>
      <c r="N533" s="302"/>
      <c r="O533" s="302">
        <v>3360</v>
      </c>
      <c r="P533" s="302"/>
      <c r="Q533" s="303">
        <f t="shared" si="196"/>
        <v>3360</v>
      </c>
      <c r="R533" s="302"/>
      <c r="S533" s="316">
        <f t="shared" si="177"/>
        <v>3360</v>
      </c>
      <c r="T533" s="305"/>
      <c r="U533" s="313">
        <f t="shared" si="183"/>
        <v>0</v>
      </c>
      <c r="V533" s="313"/>
      <c r="W533" s="301"/>
      <c r="X533" s="301"/>
      <c r="Y533" s="314">
        <f t="shared" si="180"/>
        <v>3360</v>
      </c>
      <c r="Z533" s="314"/>
      <c r="AA533" s="301">
        <v>150</v>
      </c>
      <c r="AB533" s="301">
        <v>0</v>
      </c>
      <c r="AC533" s="325">
        <f t="shared" si="184"/>
        <v>150</v>
      </c>
      <c r="AD533" s="302"/>
      <c r="AE533" s="302"/>
      <c r="AF533" s="302"/>
      <c r="AG533" s="302"/>
      <c r="AH533" s="302"/>
      <c r="AI533" s="302"/>
      <c r="AJ533" s="302"/>
      <c r="AK533" s="302">
        <v>0</v>
      </c>
      <c r="AL533" s="302"/>
      <c r="AM533" s="302">
        <v>100</v>
      </c>
      <c r="AN533" s="302"/>
      <c r="AO533" s="302"/>
      <c r="AP533" s="302"/>
      <c r="AQ533" s="302"/>
      <c r="AR533" s="302"/>
      <c r="AS533" s="299"/>
      <c r="AT533" s="299">
        <f t="shared" si="185"/>
        <v>0</v>
      </c>
      <c r="AU533" s="303">
        <f t="shared" si="186"/>
        <v>100</v>
      </c>
      <c r="AV533" s="329">
        <f t="shared" si="187"/>
        <v>3610</v>
      </c>
      <c r="AW533" s="297"/>
      <c r="AX533" s="297"/>
      <c r="AY533" s="301"/>
      <c r="AZ533" s="301"/>
      <c r="BA533" s="301"/>
      <c r="BB533" s="330"/>
      <c r="BC533" s="297"/>
      <c r="BD533" s="301"/>
      <c r="BE533" s="300">
        <f t="shared" si="161"/>
        <v>3610</v>
      </c>
      <c r="BF533" s="297">
        <f>VLOOKUP(E533,[6]工资发放表!$D$1:$X$65536,21,0)</f>
        <v>0</v>
      </c>
      <c r="BG533" s="337">
        <f t="shared" si="179"/>
        <v>3610</v>
      </c>
      <c r="BH533" s="300">
        <f>IFERROR(VLOOKUP('12部门提供工资附表主表'!E533,工时对!A:E,5,0),0)</f>
        <v>28</v>
      </c>
      <c r="BI533" s="336">
        <f>VLOOKUP(E533,金蝶!D:AC,26,0)</f>
        <v>0</v>
      </c>
      <c r="BJ533" s="281">
        <f>VLOOKUP(E533,金蝶!D:S,16,0)</f>
        <v>3610</v>
      </c>
      <c r="BK533" s="281">
        <f t="shared" si="189"/>
        <v>0</v>
      </c>
      <c r="BL533" s="281">
        <f>VLOOKUP(E533,金蝶!D:Z,23,0)</f>
        <v>3610</v>
      </c>
      <c r="BM533" s="281">
        <f t="shared" si="190"/>
        <v>0</v>
      </c>
      <c r="BN533" s="281">
        <f>VLOOKUP(E533,金蝶!D:Z,17,0)</f>
        <v>0</v>
      </c>
      <c r="BO533" s="339">
        <f t="shared" si="191"/>
        <v>0</v>
      </c>
      <c r="BP533" s="281">
        <f>VLOOKUP(E533,金蝶!D:Z,18,0)</f>
        <v>0</v>
      </c>
      <c r="BQ533" s="531">
        <f t="shared" si="192"/>
        <v>0</v>
      </c>
      <c r="BR533" s="281">
        <f>VLOOKUP(E533,金蝶!D:Z,19,0)</f>
        <v>0</v>
      </c>
      <c r="BS533" s="340">
        <f t="shared" si="193"/>
        <v>0</v>
      </c>
      <c r="BT533" s="281">
        <f>VLOOKUP(E533,金蝶!D:Z,20,0)</f>
        <v>0</v>
      </c>
      <c r="BU533" s="281">
        <f t="shared" si="194"/>
        <v>0</v>
      </c>
      <c r="BV533" s="281">
        <f>VLOOKUP(E533,金蝶!D:Z,21,0)</f>
        <v>0</v>
      </c>
      <c r="BW533" s="339">
        <f t="shared" si="195"/>
        <v>0</v>
      </c>
      <c r="BX533" s="768">
        <f>IFERROR(VLOOKUP(G533,无加班费!A:B,2,0),0)</f>
        <v>0</v>
      </c>
    </row>
    <row r="534" spans="1:76" hidden="1">
      <c r="A534" s="516" t="s">
        <v>3287</v>
      </c>
      <c r="B534" s="285">
        <f t="shared" si="181"/>
        <v>0</v>
      </c>
      <c r="C534" s="286" t="str">
        <f>VLOOKUP(E534,员工信息4!C:D,2,0)</f>
        <v>谢美珠</v>
      </c>
      <c r="D534" s="291" t="str">
        <f t="shared" si="182"/>
        <v>一致</v>
      </c>
      <c r="E534" s="288" t="str">
        <f>INDEX(员工信息4!C:C,MATCH('12部门提供工资附表主表'!I534,员工信息4!F:F,0))</f>
        <v>9041</v>
      </c>
      <c r="F534" s="289" t="str">
        <f>IFERROR(VLOOKUP('12部门提供工资附表主表'!E534,员工信息4!C:G,5,0),"")</f>
        <v>广州车间</v>
      </c>
      <c r="G534" s="152" t="s">
        <v>3579</v>
      </c>
      <c r="H534" s="288" t="s">
        <v>6277</v>
      </c>
      <c r="I534" s="500" t="str">
        <f t="shared" si="188"/>
        <v>谢美珠G334</v>
      </c>
      <c r="J534" s="289" t="s">
        <v>511</v>
      </c>
      <c r="K534" s="343"/>
      <c r="L534" s="343"/>
      <c r="M534" s="302">
        <v>23</v>
      </c>
      <c r="N534" s="302"/>
      <c r="O534" s="302">
        <v>0</v>
      </c>
      <c r="P534" s="302"/>
      <c r="Q534" s="303">
        <f t="shared" si="196"/>
        <v>0</v>
      </c>
      <c r="R534" s="302"/>
      <c r="S534" s="344">
        <f t="shared" si="177"/>
        <v>0</v>
      </c>
      <c r="T534" s="305"/>
      <c r="U534" s="313">
        <f t="shared" si="183"/>
        <v>0</v>
      </c>
      <c r="V534" s="313"/>
      <c r="W534" s="343"/>
      <c r="X534" s="343"/>
      <c r="Y534" s="314">
        <f t="shared" si="180"/>
        <v>0</v>
      </c>
      <c r="Z534" s="314"/>
      <c r="AA534" s="343">
        <v>150</v>
      </c>
      <c r="AB534" s="343">
        <v>0</v>
      </c>
      <c r="AC534" s="325">
        <f t="shared" si="184"/>
        <v>150</v>
      </c>
      <c r="AD534" s="302"/>
      <c r="AE534" s="302"/>
      <c r="AF534" s="302"/>
      <c r="AG534" s="302"/>
      <c r="AH534" s="302"/>
      <c r="AI534" s="302"/>
      <c r="AJ534" s="302"/>
      <c r="AK534" s="302">
        <v>0</v>
      </c>
      <c r="AL534" s="302"/>
      <c r="AM534" s="302">
        <v>100</v>
      </c>
      <c r="AN534" s="302"/>
      <c r="AO534" s="302"/>
      <c r="AP534" s="302"/>
      <c r="AQ534" s="302"/>
      <c r="AR534" s="302"/>
      <c r="AS534" s="299"/>
      <c r="AT534" s="299">
        <f t="shared" si="185"/>
        <v>0</v>
      </c>
      <c r="AU534" s="303">
        <f t="shared" si="186"/>
        <v>100</v>
      </c>
      <c r="AV534" s="329">
        <f t="shared" si="187"/>
        <v>250</v>
      </c>
      <c r="AW534" s="297"/>
      <c r="AX534" s="297"/>
      <c r="AY534" s="343"/>
      <c r="AZ534" s="343"/>
      <c r="BA534" s="343"/>
      <c r="BB534" s="330"/>
      <c r="BC534" s="297"/>
      <c r="BD534" s="301"/>
      <c r="BE534" s="300">
        <f t="shared" si="161"/>
        <v>250</v>
      </c>
      <c r="BF534" s="297">
        <f>VLOOKUP(E534,[6]工资发放表!$D$1:$X$65536,21,0)</f>
        <v>0</v>
      </c>
      <c r="BG534" s="337">
        <f t="shared" si="179"/>
        <v>250</v>
      </c>
      <c r="BH534" s="300">
        <f>IFERROR(VLOOKUP('12部门提供工资附表主表'!E534,工时对!A:E,5,0),0)</f>
        <v>23</v>
      </c>
      <c r="BI534" s="336">
        <f>VLOOKUP(E534,金蝶!D:AC,26,0)</f>
        <v>0</v>
      </c>
      <c r="BJ534" s="281">
        <f>VLOOKUP(E534,金蝶!D:S,16,0)</f>
        <v>250</v>
      </c>
      <c r="BK534" s="281">
        <f t="shared" si="189"/>
        <v>0</v>
      </c>
      <c r="BL534" s="281">
        <f>VLOOKUP(E534,金蝶!D:Z,23,0)</f>
        <v>250</v>
      </c>
      <c r="BM534" s="281">
        <f t="shared" si="190"/>
        <v>0</v>
      </c>
      <c r="BN534" s="281">
        <f>VLOOKUP(E534,金蝶!D:Z,17,0)</f>
        <v>0</v>
      </c>
      <c r="BO534" s="339">
        <f t="shared" si="191"/>
        <v>0</v>
      </c>
      <c r="BP534" s="281">
        <f>VLOOKUP(E534,金蝶!D:Z,18,0)</f>
        <v>0</v>
      </c>
      <c r="BQ534" s="531">
        <f t="shared" si="192"/>
        <v>0</v>
      </c>
      <c r="BR534" s="281">
        <f>VLOOKUP(E534,金蝶!D:Z,19,0)</f>
        <v>0</v>
      </c>
      <c r="BS534" s="340">
        <f t="shared" si="193"/>
        <v>0</v>
      </c>
      <c r="BT534" s="281">
        <f>VLOOKUP(E534,金蝶!D:Z,20,0)</f>
        <v>0</v>
      </c>
      <c r="BU534" s="281">
        <f t="shared" si="194"/>
        <v>0</v>
      </c>
      <c r="BV534" s="281">
        <f>VLOOKUP(E534,金蝶!D:Z,21,0)</f>
        <v>0</v>
      </c>
      <c r="BW534" s="339">
        <f t="shared" si="195"/>
        <v>0</v>
      </c>
      <c r="BX534" s="768">
        <f>IFERROR(VLOOKUP(G534,无加班费!A:B,2,0),0)</f>
        <v>0</v>
      </c>
    </row>
    <row r="535" spans="1:76" hidden="1">
      <c r="A535" s="516" t="s">
        <v>1687</v>
      </c>
      <c r="B535" s="285">
        <f t="shared" si="181"/>
        <v>0</v>
      </c>
      <c r="C535" s="286" t="str">
        <f>VLOOKUP(E535,员工信息4!C:D,2,0)</f>
        <v>叶军</v>
      </c>
      <c r="D535" s="102" t="str">
        <f t="shared" ref="D535:D592" si="197">IF(C535=G535,"一致","不一致")</f>
        <v>一致</v>
      </c>
      <c r="E535" s="288" t="str">
        <f>INDEX(员工信息4!C:C,MATCH('12部门提供工资附表主表'!I535,员工信息4!F:F,0))</f>
        <v>4001</v>
      </c>
      <c r="F535" s="289" t="str">
        <f>IFERROR(VLOOKUP('12部门提供工资附表主表'!E535,员工信息4!C:G,5,0),"")</f>
        <v>仓库</v>
      </c>
      <c r="G535" s="152" t="s">
        <v>98</v>
      </c>
      <c r="H535" s="288" t="s">
        <v>99</v>
      </c>
      <c r="I535" s="500" t="str">
        <f t="shared" si="188"/>
        <v>叶军344</v>
      </c>
      <c r="J535" s="490" t="s">
        <v>6194</v>
      </c>
      <c r="K535" s="301"/>
      <c r="L535" s="301"/>
      <c r="M535" s="302">
        <v>29.94</v>
      </c>
      <c r="N535" s="302">
        <f>M535-22</f>
        <v>7.9400000000000013</v>
      </c>
      <c r="O535" s="302"/>
      <c r="P535" s="302"/>
      <c r="Q535" s="303">
        <f t="shared" si="196"/>
        <v>0</v>
      </c>
      <c r="R535" s="302">
        <v>2480</v>
      </c>
      <c r="S535" s="316">
        <f t="shared" ref="S535:S544" si="198">Q535+R535</f>
        <v>2480</v>
      </c>
      <c r="T535" s="305">
        <v>120</v>
      </c>
      <c r="U535" s="313">
        <f t="shared" si="183"/>
        <v>952.80000000000018</v>
      </c>
      <c r="V535" s="313"/>
      <c r="W535" s="301">
        <v>440</v>
      </c>
      <c r="X535" s="301">
        <v>1445</v>
      </c>
      <c r="Y535" s="314">
        <f t="shared" si="180"/>
        <v>5317.8</v>
      </c>
      <c r="Z535" s="314"/>
      <c r="AA535" s="301"/>
      <c r="AB535" s="301"/>
      <c r="AC535" s="325">
        <f t="shared" si="184"/>
        <v>0</v>
      </c>
      <c r="AD535" s="302">
        <v>180</v>
      </c>
      <c r="AE535" s="302"/>
      <c r="AF535" s="302"/>
      <c r="AG535" s="302"/>
      <c r="AH535" s="302"/>
      <c r="AI535" s="302"/>
      <c r="AJ535" s="302"/>
      <c r="AK535" s="302">
        <v>300</v>
      </c>
      <c r="AL535" s="302"/>
      <c r="AM535" s="302">
        <v>200</v>
      </c>
      <c r="AN535" s="302"/>
      <c r="AO535" s="302"/>
      <c r="AP535" s="302"/>
      <c r="AQ535" s="302"/>
      <c r="AR535" s="302"/>
      <c r="AS535" s="299"/>
      <c r="AT535" s="299">
        <f t="shared" si="185"/>
        <v>0</v>
      </c>
      <c r="AU535" s="303">
        <f t="shared" si="186"/>
        <v>680</v>
      </c>
      <c r="AV535" s="329">
        <f t="shared" si="187"/>
        <v>5997.8</v>
      </c>
      <c r="AW535" s="297"/>
      <c r="AX535" s="297">
        <v>517.5</v>
      </c>
      <c r="AY535" s="301"/>
      <c r="AZ535" s="301"/>
      <c r="BA535" s="301"/>
      <c r="BB535" s="330">
        <f>VLOOKUP(E535,公积金!A:D,4,0)</f>
        <v>254</v>
      </c>
      <c r="BC535" s="297">
        <v>10</v>
      </c>
      <c r="BD535" s="301"/>
      <c r="BE535" s="300">
        <f t="shared" ref="BE535:BE626" si="199">AV535-AX535-BB535</f>
        <v>5226.3</v>
      </c>
      <c r="BF535" s="297">
        <f>VLOOKUP(E535,[6]工资发放表!$D$1:$X$65536,21,0)</f>
        <v>6.79</v>
      </c>
      <c r="BG535" s="337">
        <f t="shared" si="179"/>
        <v>5209.51</v>
      </c>
      <c r="BH535" s="300">
        <f>IFERROR(VLOOKUP('12部门提供工资附表主表'!E535,工时对!A:E,5,0),0)</f>
        <v>29.94</v>
      </c>
      <c r="BI535" s="336">
        <f>VLOOKUP(E535,金蝶!D:AC,26,0)</f>
        <v>0</v>
      </c>
      <c r="BJ535" s="281">
        <f>VLOOKUP(E535,金蝶!D:S,16,0)</f>
        <v>5997.8</v>
      </c>
      <c r="BK535" s="281">
        <f t="shared" si="189"/>
        <v>0</v>
      </c>
      <c r="BL535" s="281">
        <f>VLOOKUP(E535,金蝶!D:Z,23,0)</f>
        <v>5209.51</v>
      </c>
      <c r="BM535" s="281">
        <f t="shared" si="190"/>
        <v>0</v>
      </c>
      <c r="BN535" s="281">
        <f>VLOOKUP(E535,金蝶!D:Z,17,0)</f>
        <v>0</v>
      </c>
      <c r="BO535" s="339">
        <f t="shared" si="191"/>
        <v>0</v>
      </c>
      <c r="BP535" s="281">
        <f>VLOOKUP(E535,金蝶!D:Z,18,0)</f>
        <v>517.5</v>
      </c>
      <c r="BQ535" s="531">
        <f t="shared" si="192"/>
        <v>0</v>
      </c>
      <c r="BR535" s="281">
        <f>VLOOKUP(E535,金蝶!D:Z,19,0)</f>
        <v>254</v>
      </c>
      <c r="BS535" s="340">
        <f t="shared" si="193"/>
        <v>0</v>
      </c>
      <c r="BT535" s="281">
        <f>VLOOKUP(E535,金蝶!D:Z,20,0)</f>
        <v>10</v>
      </c>
      <c r="BU535" s="281">
        <f t="shared" si="194"/>
        <v>0</v>
      </c>
      <c r="BV535" s="281">
        <f>VLOOKUP(E535,金蝶!D:Z,21,0)</f>
        <v>6.79</v>
      </c>
      <c r="BW535" s="339">
        <f t="shared" si="195"/>
        <v>0</v>
      </c>
      <c r="BX535" s="768">
        <f>IFERROR(VLOOKUP(G535,无加班费!A:B,2,0),0)</f>
        <v>0</v>
      </c>
    </row>
    <row r="536" spans="1:76" hidden="1">
      <c r="A536" s="516" t="s">
        <v>3292</v>
      </c>
      <c r="B536" s="285">
        <f t="shared" si="181"/>
        <v>0</v>
      </c>
      <c r="C536" s="286" t="str">
        <f>VLOOKUP(E536,员工信息4!C:D,2,0)</f>
        <v>陈强</v>
      </c>
      <c r="D536" s="102" t="str">
        <f t="shared" si="197"/>
        <v>一致</v>
      </c>
      <c r="E536" s="288" t="str">
        <f>INDEX(员工信息4!C:C,MATCH('12部门提供工资附表主表'!I536,员工信息4!F:F,0))</f>
        <v>4002</v>
      </c>
      <c r="F536" s="289" t="str">
        <f>IFERROR(VLOOKUP('12部门提供工资附表主表'!E536,员工信息4!C:G,5,0),"")</f>
        <v>仓库</v>
      </c>
      <c r="G536" s="152" t="s">
        <v>103</v>
      </c>
      <c r="H536" s="288" t="s">
        <v>104</v>
      </c>
      <c r="I536" s="500" t="str">
        <f t="shared" si="188"/>
        <v>陈强205</v>
      </c>
      <c r="J536" s="490" t="s">
        <v>6194</v>
      </c>
      <c r="K536" s="301"/>
      <c r="L536" s="301"/>
      <c r="M536" s="302">
        <v>25.25</v>
      </c>
      <c r="N536" s="302">
        <f t="shared" ref="N536:N541" si="200">M536-22</f>
        <v>3.25</v>
      </c>
      <c r="O536" s="302"/>
      <c r="P536" s="302"/>
      <c r="Q536" s="303">
        <f t="shared" si="196"/>
        <v>0</v>
      </c>
      <c r="R536" s="302">
        <v>2480</v>
      </c>
      <c r="S536" s="316">
        <f t="shared" si="198"/>
        <v>2480</v>
      </c>
      <c r="T536" s="305">
        <v>120</v>
      </c>
      <c r="U536" s="313">
        <f t="shared" si="183"/>
        <v>390</v>
      </c>
      <c r="V536" s="313"/>
      <c r="W536" s="301">
        <v>440</v>
      </c>
      <c r="X536" s="301">
        <v>1354</v>
      </c>
      <c r="Y536" s="314">
        <f t="shared" si="180"/>
        <v>4664</v>
      </c>
      <c r="Z536" s="314"/>
      <c r="AA536" s="301"/>
      <c r="AB536" s="301"/>
      <c r="AC536" s="325">
        <f t="shared" si="184"/>
        <v>0</v>
      </c>
      <c r="AD536" s="302">
        <v>160</v>
      </c>
      <c r="AE536" s="302"/>
      <c r="AF536" s="302"/>
      <c r="AG536" s="302"/>
      <c r="AH536" s="302"/>
      <c r="AI536" s="302"/>
      <c r="AJ536" s="302"/>
      <c r="AK536" s="302"/>
      <c r="AL536" s="302"/>
      <c r="AM536" s="302">
        <v>200</v>
      </c>
      <c r="AN536" s="302"/>
      <c r="AO536" s="302"/>
      <c r="AP536" s="302"/>
      <c r="AQ536" s="302"/>
      <c r="AR536" s="302"/>
      <c r="AS536" s="299"/>
      <c r="AT536" s="299">
        <f t="shared" si="185"/>
        <v>0</v>
      </c>
      <c r="AU536" s="303">
        <f t="shared" si="186"/>
        <v>360</v>
      </c>
      <c r="AV536" s="329">
        <f t="shared" si="187"/>
        <v>5024</v>
      </c>
      <c r="AW536" s="297"/>
      <c r="AX536" s="297">
        <v>517.5</v>
      </c>
      <c r="AY536" s="301"/>
      <c r="AZ536" s="301"/>
      <c r="BA536" s="301"/>
      <c r="BB536" s="330">
        <f>VLOOKUP(E536,公积金!A:D,4,0)</f>
        <v>254</v>
      </c>
      <c r="BC536" s="297">
        <v>10</v>
      </c>
      <c r="BD536" s="301"/>
      <c r="BE536" s="300">
        <f t="shared" si="199"/>
        <v>4252.5</v>
      </c>
      <c r="BF536" s="297">
        <f>VLOOKUP(E536,[6]工资发放表!$D$1:$X$65536,21,0)</f>
        <v>0</v>
      </c>
      <c r="BG536" s="337">
        <f t="shared" si="179"/>
        <v>4242.5</v>
      </c>
      <c r="BH536" s="300">
        <f>IFERROR(VLOOKUP('12部门提供工资附表主表'!E536,工时对!A:E,5,0),0)</f>
        <v>25.25</v>
      </c>
      <c r="BI536" s="336">
        <f>VLOOKUP(E536,金蝶!D:AC,26,0)</f>
        <v>0</v>
      </c>
      <c r="BJ536" s="281">
        <f>VLOOKUP(E536,金蝶!D:S,16,0)</f>
        <v>5024</v>
      </c>
      <c r="BK536" s="281">
        <f t="shared" si="189"/>
        <v>0</v>
      </c>
      <c r="BL536" s="281">
        <f>VLOOKUP(E536,金蝶!D:Z,23,0)</f>
        <v>4242.5</v>
      </c>
      <c r="BM536" s="281">
        <f t="shared" si="190"/>
        <v>0</v>
      </c>
      <c r="BN536" s="281">
        <f>VLOOKUP(E536,金蝶!D:Z,17,0)</f>
        <v>0</v>
      </c>
      <c r="BO536" s="339">
        <f t="shared" si="191"/>
        <v>0</v>
      </c>
      <c r="BP536" s="281">
        <f>VLOOKUP(E536,金蝶!D:Z,18,0)</f>
        <v>517.5</v>
      </c>
      <c r="BQ536" s="531">
        <f t="shared" si="192"/>
        <v>0</v>
      </c>
      <c r="BR536" s="281">
        <f>VLOOKUP(E536,金蝶!D:Z,19,0)</f>
        <v>254</v>
      </c>
      <c r="BS536" s="340">
        <f t="shared" si="193"/>
        <v>0</v>
      </c>
      <c r="BT536" s="281">
        <f>VLOOKUP(E536,金蝶!D:Z,20,0)</f>
        <v>10</v>
      </c>
      <c r="BU536" s="281">
        <f t="shared" si="194"/>
        <v>0</v>
      </c>
      <c r="BV536" s="281">
        <f>VLOOKUP(E536,金蝶!D:Z,21,0)</f>
        <v>0</v>
      </c>
      <c r="BW536" s="339">
        <f t="shared" si="195"/>
        <v>0</v>
      </c>
      <c r="BX536" s="768">
        <f>IFERROR(VLOOKUP(G536,无加班费!A:B,2,0),0)</f>
        <v>0</v>
      </c>
    </row>
    <row r="537" spans="1:76" hidden="1">
      <c r="A537" s="516" t="s">
        <v>2152</v>
      </c>
      <c r="B537" s="285">
        <f t="shared" si="181"/>
        <v>0</v>
      </c>
      <c r="C537" s="286" t="str">
        <f>VLOOKUP(E537,员工信息4!C:D,2,0)</f>
        <v>金高峰</v>
      </c>
      <c r="D537" s="102" t="str">
        <f t="shared" si="197"/>
        <v>一致</v>
      </c>
      <c r="E537" s="288" t="str">
        <f>INDEX(员工信息4!C:C,MATCH('12部门提供工资附表主表'!I537,员工信息4!F:F,0))</f>
        <v>4000</v>
      </c>
      <c r="F537" s="289" t="str">
        <f>IFERROR(VLOOKUP('12部门提供工资附表主表'!E537,员工信息4!C:G,5,0),"")</f>
        <v>仓库</v>
      </c>
      <c r="G537" s="152" t="s">
        <v>92</v>
      </c>
      <c r="H537" s="288" t="s">
        <v>93</v>
      </c>
      <c r="I537" s="500" t="str">
        <f t="shared" si="188"/>
        <v>金高峰322</v>
      </c>
      <c r="J537" s="490" t="s">
        <v>6194</v>
      </c>
      <c r="K537" s="301"/>
      <c r="L537" s="301"/>
      <c r="M537" s="302">
        <v>27.13</v>
      </c>
      <c r="N537" s="302">
        <f t="shared" si="200"/>
        <v>5.129999999999999</v>
      </c>
      <c r="O537" s="302"/>
      <c r="P537" s="302"/>
      <c r="Q537" s="303">
        <f t="shared" si="196"/>
        <v>0</v>
      </c>
      <c r="R537" s="302">
        <v>2480</v>
      </c>
      <c r="S537" s="316">
        <f t="shared" si="198"/>
        <v>2480</v>
      </c>
      <c r="T537" s="305">
        <v>120</v>
      </c>
      <c r="U537" s="313">
        <f t="shared" si="183"/>
        <v>615.59999999999991</v>
      </c>
      <c r="V537" s="313"/>
      <c r="W537" s="301">
        <v>440</v>
      </c>
      <c r="X537" s="301">
        <v>1536</v>
      </c>
      <c r="Y537" s="314">
        <f t="shared" si="180"/>
        <v>5071.6000000000004</v>
      </c>
      <c r="Z537" s="314"/>
      <c r="AA537" s="301"/>
      <c r="AB537" s="301"/>
      <c r="AC537" s="325">
        <f t="shared" si="184"/>
        <v>0</v>
      </c>
      <c r="AD537" s="302">
        <v>200</v>
      </c>
      <c r="AE537" s="302"/>
      <c r="AF537" s="302">
        <v>50</v>
      </c>
      <c r="AG537" s="302"/>
      <c r="AH537" s="302"/>
      <c r="AI537" s="302"/>
      <c r="AJ537" s="302"/>
      <c r="AK537" s="302"/>
      <c r="AL537" s="302"/>
      <c r="AM537" s="302">
        <v>200</v>
      </c>
      <c r="AN537" s="302"/>
      <c r="AO537" s="302"/>
      <c r="AP537" s="302"/>
      <c r="AQ537" s="302"/>
      <c r="AR537" s="302"/>
      <c r="AS537" s="299"/>
      <c r="AT537" s="299">
        <f t="shared" si="185"/>
        <v>0</v>
      </c>
      <c r="AU537" s="303">
        <f t="shared" si="186"/>
        <v>450</v>
      </c>
      <c r="AV537" s="329">
        <f t="shared" si="187"/>
        <v>5521.6</v>
      </c>
      <c r="AW537" s="297">
        <v>30</v>
      </c>
      <c r="AX537" s="297">
        <v>517.5</v>
      </c>
      <c r="AY537" s="301"/>
      <c r="AZ537" s="301"/>
      <c r="BA537" s="301"/>
      <c r="BB537" s="330"/>
      <c r="BC537" s="297">
        <v>10</v>
      </c>
      <c r="BD537" s="301"/>
      <c r="BE537" s="300">
        <f t="shared" si="199"/>
        <v>5004.1000000000004</v>
      </c>
      <c r="BF537" s="297">
        <f>VLOOKUP(E537,[6]工资发放表!$D$1:$X$65536,21,0)</f>
        <v>0.13</v>
      </c>
      <c r="BG537" s="337">
        <f t="shared" si="179"/>
        <v>5023.97</v>
      </c>
      <c r="BH537" s="300">
        <f>IFERROR(VLOOKUP('12部门提供工资附表主表'!E537,工时对!A:E,5,0),0)</f>
        <v>27.13</v>
      </c>
      <c r="BI537" s="336">
        <f>VLOOKUP(E537,金蝶!D:AC,26,0)</f>
        <v>0</v>
      </c>
      <c r="BJ537" s="281">
        <f>VLOOKUP(E537,金蝶!D:S,16,0)</f>
        <v>5521.6</v>
      </c>
      <c r="BK537" s="281">
        <f t="shared" si="189"/>
        <v>0</v>
      </c>
      <c r="BL537" s="281">
        <f>VLOOKUP(E537,金蝶!D:Z,23,0)</f>
        <v>5023.97</v>
      </c>
      <c r="BM537" s="281">
        <f t="shared" si="190"/>
        <v>0</v>
      </c>
      <c r="BN537" s="281">
        <f>VLOOKUP(E537,金蝶!D:Z,17,0)</f>
        <v>30</v>
      </c>
      <c r="BO537" s="339">
        <f t="shared" si="191"/>
        <v>0</v>
      </c>
      <c r="BP537" s="281">
        <f>VLOOKUP(E537,金蝶!D:Z,18,0)</f>
        <v>517.5</v>
      </c>
      <c r="BQ537" s="531">
        <f t="shared" si="192"/>
        <v>0</v>
      </c>
      <c r="BR537" s="281">
        <f>VLOOKUP(E537,金蝶!D:Z,19,0)</f>
        <v>0</v>
      </c>
      <c r="BS537" s="340">
        <f t="shared" si="193"/>
        <v>0</v>
      </c>
      <c r="BT537" s="281">
        <f>VLOOKUP(E537,金蝶!D:Z,20,0)</f>
        <v>10</v>
      </c>
      <c r="BU537" s="281">
        <f t="shared" si="194"/>
        <v>0</v>
      </c>
      <c r="BV537" s="281">
        <f>VLOOKUP(E537,金蝶!D:Z,21,0)</f>
        <v>0.13</v>
      </c>
      <c r="BW537" s="339">
        <f t="shared" si="195"/>
        <v>0</v>
      </c>
      <c r="BX537" s="768">
        <f>IFERROR(VLOOKUP(G537,无加班费!A:B,2,0),0)</f>
        <v>0</v>
      </c>
    </row>
    <row r="538" spans="1:76" hidden="1">
      <c r="A538" s="516" t="s">
        <v>3192</v>
      </c>
      <c r="B538" s="285">
        <f t="shared" si="181"/>
        <v>0</v>
      </c>
      <c r="C538" s="286" t="str">
        <f>VLOOKUP(E538,员工信息4!C:D,2,0)</f>
        <v>诸天元</v>
      </c>
      <c r="D538" s="102" t="str">
        <f t="shared" si="197"/>
        <v>一致</v>
      </c>
      <c r="E538" s="288" t="str">
        <f>INDEX(员工信息4!C:C,MATCH('12部门提供工资附表主表'!I538,员工信息4!F:F,0))</f>
        <v>4003</v>
      </c>
      <c r="F538" s="289" t="str">
        <f>IFERROR(VLOOKUP('12部门提供工资附表主表'!E538,员工信息4!C:G,5,0),"")</f>
        <v>仓库</v>
      </c>
      <c r="G538" s="152" t="s">
        <v>108</v>
      </c>
      <c r="H538" s="288" t="s">
        <v>109</v>
      </c>
      <c r="I538" s="500" t="str">
        <f t="shared" si="188"/>
        <v>诸天元313</v>
      </c>
      <c r="J538" s="490" t="s">
        <v>6194</v>
      </c>
      <c r="K538" s="301"/>
      <c r="L538" s="301"/>
      <c r="M538" s="302">
        <v>28.38</v>
      </c>
      <c r="N538" s="302">
        <f t="shared" si="200"/>
        <v>6.379999999999999</v>
      </c>
      <c r="O538" s="302"/>
      <c r="P538" s="302"/>
      <c r="Q538" s="303">
        <f t="shared" si="196"/>
        <v>0</v>
      </c>
      <c r="R538" s="302">
        <v>2480</v>
      </c>
      <c r="S538" s="316">
        <f t="shared" si="198"/>
        <v>2480</v>
      </c>
      <c r="T538" s="305">
        <v>120</v>
      </c>
      <c r="U538" s="313">
        <f t="shared" si="183"/>
        <v>765.59999999999991</v>
      </c>
      <c r="V538" s="313"/>
      <c r="W538" s="301">
        <v>440</v>
      </c>
      <c r="X538" s="301">
        <v>1000</v>
      </c>
      <c r="Y538" s="314">
        <f t="shared" si="180"/>
        <v>4685.6000000000004</v>
      </c>
      <c r="Z538" s="314"/>
      <c r="AA538" s="301"/>
      <c r="AB538" s="301"/>
      <c r="AC538" s="325">
        <f t="shared" si="184"/>
        <v>0</v>
      </c>
      <c r="AD538" s="302">
        <v>200</v>
      </c>
      <c r="AE538" s="302"/>
      <c r="AF538" s="302"/>
      <c r="AG538" s="302"/>
      <c r="AH538" s="302"/>
      <c r="AI538" s="302"/>
      <c r="AJ538" s="302"/>
      <c r="AK538" s="302">
        <v>300</v>
      </c>
      <c r="AL538" s="302"/>
      <c r="AM538" s="302">
        <v>200</v>
      </c>
      <c r="AN538" s="302"/>
      <c r="AO538" s="302"/>
      <c r="AP538" s="302"/>
      <c r="AQ538" s="302"/>
      <c r="AR538" s="302"/>
      <c r="AS538" s="299"/>
      <c r="AT538" s="299">
        <f t="shared" si="185"/>
        <v>0</v>
      </c>
      <c r="AU538" s="303">
        <f t="shared" si="186"/>
        <v>700</v>
      </c>
      <c r="AV538" s="329">
        <f t="shared" si="187"/>
        <v>5385.6</v>
      </c>
      <c r="AW538" s="297"/>
      <c r="AX538" s="297">
        <v>517.5</v>
      </c>
      <c r="AY538" s="301"/>
      <c r="AZ538" s="301"/>
      <c r="BA538" s="301"/>
      <c r="BB538" s="330">
        <f>VLOOKUP(E538,公积金!A:D,4,0)</f>
        <v>254</v>
      </c>
      <c r="BC538" s="297">
        <v>10</v>
      </c>
      <c r="BD538" s="301"/>
      <c r="BE538" s="300">
        <f t="shared" si="199"/>
        <v>4614.1000000000004</v>
      </c>
      <c r="BF538" s="297">
        <f>VLOOKUP(E538,[6]工资发放表!$D$1:$X$65536,21,0)</f>
        <v>0</v>
      </c>
      <c r="BG538" s="337">
        <f t="shared" si="179"/>
        <v>4604.1000000000004</v>
      </c>
      <c r="BH538" s="300">
        <f>IFERROR(VLOOKUP('12部门提供工资附表主表'!E538,工时对!A:E,5,0),0)</f>
        <v>28.38</v>
      </c>
      <c r="BI538" s="336">
        <f>VLOOKUP(E538,金蝶!D:AC,26,0)</f>
        <v>0</v>
      </c>
      <c r="BJ538" s="281">
        <f>VLOOKUP(E538,金蝶!D:S,16,0)</f>
        <v>5385.6</v>
      </c>
      <c r="BK538" s="281">
        <f t="shared" si="189"/>
        <v>0</v>
      </c>
      <c r="BL538" s="281">
        <f>VLOOKUP(E538,金蝶!D:Z,23,0)</f>
        <v>4604.1000000000004</v>
      </c>
      <c r="BM538" s="281">
        <f t="shared" si="190"/>
        <v>0</v>
      </c>
      <c r="BN538" s="281">
        <f>VLOOKUP(E538,金蝶!D:Z,17,0)</f>
        <v>0</v>
      </c>
      <c r="BO538" s="339">
        <f t="shared" si="191"/>
        <v>0</v>
      </c>
      <c r="BP538" s="281">
        <f>VLOOKUP(E538,金蝶!D:Z,18,0)</f>
        <v>517.5</v>
      </c>
      <c r="BQ538" s="531">
        <f t="shared" si="192"/>
        <v>0</v>
      </c>
      <c r="BR538" s="281">
        <f>VLOOKUP(E538,金蝶!D:Z,19,0)</f>
        <v>254</v>
      </c>
      <c r="BS538" s="340">
        <f t="shared" si="193"/>
        <v>0</v>
      </c>
      <c r="BT538" s="281">
        <f>VLOOKUP(E538,金蝶!D:Z,20,0)</f>
        <v>10</v>
      </c>
      <c r="BU538" s="281">
        <f t="shared" si="194"/>
        <v>0</v>
      </c>
      <c r="BV538" s="281">
        <f>VLOOKUP(E538,金蝶!D:Z,21,0)</f>
        <v>0</v>
      </c>
      <c r="BW538" s="339">
        <f t="shared" si="195"/>
        <v>0</v>
      </c>
      <c r="BX538" s="768">
        <f>IFERROR(VLOOKUP(G538,无加班费!A:B,2,0),0)</f>
        <v>0</v>
      </c>
    </row>
    <row r="539" spans="1:76" hidden="1">
      <c r="A539" s="516" t="s">
        <v>1381</v>
      </c>
      <c r="B539" s="285">
        <f t="shared" si="181"/>
        <v>0</v>
      </c>
      <c r="C539" s="286" t="str">
        <f>VLOOKUP(E539,员工信息4!C:D,2,0)</f>
        <v>沈燕华</v>
      </c>
      <c r="D539" s="102" t="str">
        <f t="shared" si="197"/>
        <v>一致</v>
      </c>
      <c r="E539" s="288" t="str">
        <f>INDEX(员工信息4!C:C,MATCH('12部门提供工资附表主表'!I539,员工信息4!F:F,0))</f>
        <v>4008</v>
      </c>
      <c r="F539" s="289" t="str">
        <f>IFERROR(VLOOKUP('12部门提供工资附表主表'!E539,员工信息4!C:G,5,0),"")</f>
        <v>仓库</v>
      </c>
      <c r="G539" s="152" t="s">
        <v>118</v>
      </c>
      <c r="H539" s="288" t="s">
        <v>119</v>
      </c>
      <c r="I539" s="500" t="str">
        <f t="shared" si="188"/>
        <v>沈燕华157</v>
      </c>
      <c r="J539" s="490" t="s">
        <v>6194</v>
      </c>
      <c r="K539" s="301"/>
      <c r="L539" s="301"/>
      <c r="M539" s="302">
        <v>29.38</v>
      </c>
      <c r="N539" s="302">
        <f t="shared" si="200"/>
        <v>7.379999999999999</v>
      </c>
      <c r="O539" s="302"/>
      <c r="P539" s="302"/>
      <c r="Q539" s="303">
        <f t="shared" si="196"/>
        <v>0</v>
      </c>
      <c r="R539" s="302">
        <v>2480</v>
      </c>
      <c r="S539" s="316">
        <f t="shared" si="198"/>
        <v>2480</v>
      </c>
      <c r="T539" s="305">
        <v>120</v>
      </c>
      <c r="U539" s="313">
        <f t="shared" si="183"/>
        <v>885.59999999999991</v>
      </c>
      <c r="V539" s="313"/>
      <c r="W539" s="301">
        <v>440</v>
      </c>
      <c r="X539" s="301">
        <v>780</v>
      </c>
      <c r="Y539" s="314">
        <f t="shared" si="180"/>
        <v>4585.6000000000004</v>
      </c>
      <c r="Z539" s="314"/>
      <c r="AA539" s="301"/>
      <c r="AB539" s="301"/>
      <c r="AC539" s="325">
        <f t="shared" si="184"/>
        <v>0</v>
      </c>
      <c r="AD539" s="302">
        <v>120</v>
      </c>
      <c r="AE539" s="302"/>
      <c r="AF539" s="302"/>
      <c r="AG539" s="302"/>
      <c r="AH539" s="302"/>
      <c r="AI539" s="302"/>
      <c r="AJ539" s="302"/>
      <c r="AK539" s="302"/>
      <c r="AL539" s="302"/>
      <c r="AM539" s="302">
        <v>200</v>
      </c>
      <c r="AN539" s="302"/>
      <c r="AO539" s="302"/>
      <c r="AP539" s="302"/>
      <c r="AQ539" s="302"/>
      <c r="AR539" s="302"/>
      <c r="AS539" s="299"/>
      <c r="AT539" s="299">
        <f t="shared" si="185"/>
        <v>0</v>
      </c>
      <c r="AU539" s="303">
        <f t="shared" si="186"/>
        <v>320</v>
      </c>
      <c r="AV539" s="329">
        <f t="shared" si="187"/>
        <v>4905.6000000000004</v>
      </c>
      <c r="AW539" s="297"/>
      <c r="AX539" s="297">
        <v>517.5</v>
      </c>
      <c r="AY539" s="301"/>
      <c r="AZ539" s="301"/>
      <c r="BA539" s="301"/>
      <c r="BB539" s="330">
        <f>VLOOKUP(E539,公积金!A:D,4,0)</f>
        <v>254</v>
      </c>
      <c r="BC539" s="297">
        <v>10</v>
      </c>
      <c r="BD539" s="301"/>
      <c r="BE539" s="300">
        <f t="shared" si="199"/>
        <v>4134.1000000000004</v>
      </c>
      <c r="BF539" s="297">
        <f>VLOOKUP(E539,[6]工资发放表!$D$1:$X$65536,21,0)</f>
        <v>0</v>
      </c>
      <c r="BG539" s="337">
        <f t="shared" si="179"/>
        <v>4124.1000000000004</v>
      </c>
      <c r="BH539" s="300">
        <f>IFERROR(VLOOKUP('12部门提供工资附表主表'!E539,工时对!A:E,5,0),0)</f>
        <v>29.38</v>
      </c>
      <c r="BI539" s="336">
        <f>VLOOKUP(E539,金蝶!D:AC,26,0)</f>
        <v>0</v>
      </c>
      <c r="BJ539" s="281">
        <f>VLOOKUP(E539,金蝶!D:S,16,0)</f>
        <v>4905.6000000000004</v>
      </c>
      <c r="BK539" s="281">
        <f t="shared" si="189"/>
        <v>0</v>
      </c>
      <c r="BL539" s="281">
        <f>VLOOKUP(E539,金蝶!D:Z,23,0)</f>
        <v>4124.1000000000004</v>
      </c>
      <c r="BM539" s="281">
        <f t="shared" si="190"/>
        <v>0</v>
      </c>
      <c r="BN539" s="281">
        <f>VLOOKUP(E539,金蝶!D:Z,17,0)</f>
        <v>0</v>
      </c>
      <c r="BO539" s="339">
        <f t="shared" si="191"/>
        <v>0</v>
      </c>
      <c r="BP539" s="281">
        <f>VLOOKUP(E539,金蝶!D:Z,18,0)</f>
        <v>517.5</v>
      </c>
      <c r="BQ539" s="531">
        <f t="shared" si="192"/>
        <v>0</v>
      </c>
      <c r="BR539" s="281">
        <f>VLOOKUP(E539,金蝶!D:Z,19,0)</f>
        <v>254</v>
      </c>
      <c r="BS539" s="340">
        <f t="shared" si="193"/>
        <v>0</v>
      </c>
      <c r="BT539" s="281">
        <f>VLOOKUP(E539,金蝶!D:Z,20,0)</f>
        <v>10</v>
      </c>
      <c r="BU539" s="281">
        <f t="shared" si="194"/>
        <v>0</v>
      </c>
      <c r="BV539" s="281">
        <f>VLOOKUP(E539,金蝶!D:Z,21,0)</f>
        <v>0</v>
      </c>
      <c r="BW539" s="339">
        <f t="shared" si="195"/>
        <v>0</v>
      </c>
      <c r="BX539" s="768">
        <f>IFERROR(VLOOKUP(G539,无加班费!A:B,2,0),0)</f>
        <v>0</v>
      </c>
    </row>
    <row r="540" spans="1:76" hidden="1">
      <c r="A540" s="516" t="s">
        <v>1732</v>
      </c>
      <c r="B540" s="285">
        <f t="shared" si="181"/>
        <v>0</v>
      </c>
      <c r="C540" s="286" t="str">
        <f>VLOOKUP(E540,员工信息4!C:D,2,0)</f>
        <v>董云</v>
      </c>
      <c r="D540" s="102" t="str">
        <f t="shared" si="197"/>
        <v>一致</v>
      </c>
      <c r="E540" s="288" t="str">
        <f>INDEX(员工信息4!C:C,MATCH('12部门提供工资附表主表'!I540,员工信息4!F:F,0))</f>
        <v>4009</v>
      </c>
      <c r="F540" s="289" t="str">
        <f>IFERROR(VLOOKUP('12部门提供工资附表主表'!E540,员工信息4!C:G,5,0),"")</f>
        <v>仓库</v>
      </c>
      <c r="G540" s="152" t="s">
        <v>123</v>
      </c>
      <c r="H540" s="288" t="s">
        <v>124</v>
      </c>
      <c r="I540" s="500" t="str">
        <f t="shared" si="188"/>
        <v>董云573</v>
      </c>
      <c r="J540" s="490" t="s">
        <v>6194</v>
      </c>
      <c r="K540" s="301"/>
      <c r="L540" s="301"/>
      <c r="M540" s="302">
        <v>32.19</v>
      </c>
      <c r="N540" s="302">
        <f t="shared" si="200"/>
        <v>10.189999999999998</v>
      </c>
      <c r="O540" s="302"/>
      <c r="P540" s="302"/>
      <c r="Q540" s="303">
        <f t="shared" si="196"/>
        <v>0</v>
      </c>
      <c r="R540" s="302">
        <v>2480</v>
      </c>
      <c r="S540" s="316">
        <f t="shared" si="198"/>
        <v>2480</v>
      </c>
      <c r="T540" s="305">
        <v>120</v>
      </c>
      <c r="U540" s="313">
        <f t="shared" si="183"/>
        <v>1222.7999999999997</v>
      </c>
      <c r="V540" s="313"/>
      <c r="W540" s="301">
        <v>440</v>
      </c>
      <c r="X540" s="301">
        <v>780</v>
      </c>
      <c r="Y540" s="314">
        <f t="shared" si="180"/>
        <v>4922.7999999999993</v>
      </c>
      <c r="Z540" s="314"/>
      <c r="AA540" s="301"/>
      <c r="AB540" s="301"/>
      <c r="AC540" s="325">
        <f t="shared" si="184"/>
        <v>0</v>
      </c>
      <c r="AD540" s="302">
        <v>140</v>
      </c>
      <c r="AE540" s="302"/>
      <c r="AF540" s="302"/>
      <c r="AG540" s="302"/>
      <c r="AH540" s="302"/>
      <c r="AI540" s="302"/>
      <c r="AJ540" s="302"/>
      <c r="AK540" s="302"/>
      <c r="AL540" s="302"/>
      <c r="AM540" s="302">
        <v>200</v>
      </c>
      <c r="AN540" s="302"/>
      <c r="AO540" s="302"/>
      <c r="AP540" s="302"/>
      <c r="AQ540" s="302"/>
      <c r="AR540" s="302"/>
      <c r="AS540" s="299"/>
      <c r="AT540" s="299">
        <f t="shared" si="185"/>
        <v>0</v>
      </c>
      <c r="AU540" s="303">
        <f t="shared" si="186"/>
        <v>340</v>
      </c>
      <c r="AV540" s="329">
        <f t="shared" si="187"/>
        <v>5262.7999999999993</v>
      </c>
      <c r="AW540" s="297"/>
      <c r="AX540" s="297">
        <v>517.5</v>
      </c>
      <c r="AY540" s="301"/>
      <c r="AZ540" s="301"/>
      <c r="BA540" s="301"/>
      <c r="BB540" s="330"/>
      <c r="BC540" s="297">
        <v>10</v>
      </c>
      <c r="BD540" s="301"/>
      <c r="BE540" s="300">
        <f t="shared" si="199"/>
        <v>4745.2999999999993</v>
      </c>
      <c r="BF540" s="297">
        <f>VLOOKUP(E540,[6]工资发放表!$D$1:$X$65536,21,0)</f>
        <v>0</v>
      </c>
      <c r="BG540" s="337">
        <f t="shared" si="179"/>
        <v>4735.2999999999993</v>
      </c>
      <c r="BH540" s="300">
        <f>IFERROR(VLOOKUP('12部门提供工资附表主表'!E540,工时对!A:E,5,0),0)</f>
        <v>32.19</v>
      </c>
      <c r="BI540" s="336">
        <f>VLOOKUP(E540,金蝶!D:AC,26,0)</f>
        <v>0</v>
      </c>
      <c r="BJ540" s="281">
        <f>VLOOKUP(E540,金蝶!D:S,16,0)</f>
        <v>5262.8</v>
      </c>
      <c r="BK540" s="281">
        <f t="shared" si="189"/>
        <v>0</v>
      </c>
      <c r="BL540" s="281">
        <f>VLOOKUP(E540,金蝶!D:Z,23,0)</f>
        <v>4735.3</v>
      </c>
      <c r="BM540" s="281">
        <f t="shared" si="190"/>
        <v>0</v>
      </c>
      <c r="BN540" s="281">
        <f>VLOOKUP(E540,金蝶!D:Z,17,0)</f>
        <v>0</v>
      </c>
      <c r="BO540" s="339">
        <f t="shared" si="191"/>
        <v>0</v>
      </c>
      <c r="BP540" s="281">
        <f>VLOOKUP(E540,金蝶!D:Z,18,0)</f>
        <v>517.5</v>
      </c>
      <c r="BQ540" s="531">
        <f t="shared" si="192"/>
        <v>0</v>
      </c>
      <c r="BR540" s="281">
        <f>VLOOKUP(E540,金蝶!D:Z,19,0)</f>
        <v>0</v>
      </c>
      <c r="BS540" s="340">
        <f t="shared" si="193"/>
        <v>0</v>
      </c>
      <c r="BT540" s="281">
        <f>VLOOKUP(E540,金蝶!D:Z,20,0)</f>
        <v>10</v>
      </c>
      <c r="BU540" s="281">
        <f t="shared" si="194"/>
        <v>0</v>
      </c>
      <c r="BV540" s="281">
        <f>VLOOKUP(E540,金蝶!D:Z,21,0)</f>
        <v>0</v>
      </c>
      <c r="BW540" s="339">
        <f t="shared" si="195"/>
        <v>0</v>
      </c>
      <c r="BX540" s="768">
        <f>IFERROR(VLOOKUP(G540,无加班费!A:B,2,0),0)</f>
        <v>0</v>
      </c>
    </row>
    <row r="541" spans="1:76" hidden="1">
      <c r="A541" s="516" t="s">
        <v>3297</v>
      </c>
      <c r="B541" s="285">
        <f t="shared" si="181"/>
        <v>0</v>
      </c>
      <c r="C541" s="286" t="str">
        <f>VLOOKUP(E541,员工信息4!C:D,2,0)</f>
        <v>王妹妹</v>
      </c>
      <c r="D541" s="102" t="str">
        <f t="shared" si="197"/>
        <v>一致</v>
      </c>
      <c r="E541" s="288" t="str">
        <f>INDEX(员工信息4!C:C,MATCH('12部门提供工资附表主表'!I541,员工信息4!F:F,0))</f>
        <v>4007</v>
      </c>
      <c r="F541" s="289" t="str">
        <f>IFERROR(VLOOKUP('12部门提供工资附表主表'!E541,员工信息4!C:G,5,0),"")</f>
        <v>仓库</v>
      </c>
      <c r="G541" s="152" t="s">
        <v>113</v>
      </c>
      <c r="H541" s="288" t="s">
        <v>114</v>
      </c>
      <c r="I541" s="500" t="str">
        <f t="shared" si="188"/>
        <v>王妹妹585</v>
      </c>
      <c r="J541" s="490" t="s">
        <v>6194</v>
      </c>
      <c r="K541" s="301"/>
      <c r="L541" s="301"/>
      <c r="M541" s="302">
        <v>25.56</v>
      </c>
      <c r="N541" s="302">
        <f t="shared" si="200"/>
        <v>3.5599999999999987</v>
      </c>
      <c r="O541" s="302"/>
      <c r="P541" s="302"/>
      <c r="Q541" s="303">
        <f t="shared" si="196"/>
        <v>0</v>
      </c>
      <c r="R541" s="302">
        <v>2480</v>
      </c>
      <c r="S541" s="316">
        <f t="shared" si="198"/>
        <v>2480</v>
      </c>
      <c r="T541" s="305">
        <v>120</v>
      </c>
      <c r="U541" s="313">
        <f t="shared" si="183"/>
        <v>427.19999999999982</v>
      </c>
      <c r="V541" s="313"/>
      <c r="W541" s="301">
        <v>440</v>
      </c>
      <c r="X541" s="301">
        <v>780</v>
      </c>
      <c r="Y541" s="314">
        <f t="shared" si="180"/>
        <v>4127.2</v>
      </c>
      <c r="Z541" s="314"/>
      <c r="AA541" s="301"/>
      <c r="AB541" s="301"/>
      <c r="AC541" s="325">
        <f t="shared" si="184"/>
        <v>0</v>
      </c>
      <c r="AD541" s="302">
        <v>140</v>
      </c>
      <c r="AE541" s="302"/>
      <c r="AF541" s="302"/>
      <c r="AG541" s="302"/>
      <c r="AH541" s="302"/>
      <c r="AI541" s="302"/>
      <c r="AJ541" s="302"/>
      <c r="AK541" s="302"/>
      <c r="AL541" s="302"/>
      <c r="AM541" s="302">
        <v>100</v>
      </c>
      <c r="AN541" s="302"/>
      <c r="AO541" s="302"/>
      <c r="AP541" s="302"/>
      <c r="AQ541" s="302"/>
      <c r="AR541" s="302"/>
      <c r="AS541" s="299"/>
      <c r="AT541" s="299">
        <f t="shared" si="185"/>
        <v>0</v>
      </c>
      <c r="AU541" s="303">
        <f t="shared" si="186"/>
        <v>240</v>
      </c>
      <c r="AV541" s="329">
        <f t="shared" si="187"/>
        <v>4367.2</v>
      </c>
      <c r="AW541" s="297"/>
      <c r="AX541" s="297">
        <v>517.5</v>
      </c>
      <c r="AY541" s="301"/>
      <c r="AZ541" s="301"/>
      <c r="BA541" s="301"/>
      <c r="BB541" s="330">
        <f>VLOOKUP(E541,公积金!A:D,4,0)</f>
        <v>254</v>
      </c>
      <c r="BC541" s="297">
        <v>10</v>
      </c>
      <c r="BD541" s="301"/>
      <c r="BE541" s="300">
        <f t="shared" si="199"/>
        <v>3595.7</v>
      </c>
      <c r="BF541" s="297">
        <f>VLOOKUP(E541,[6]工资发放表!$D$1:$X$65536,21,0)</f>
        <v>0</v>
      </c>
      <c r="BG541" s="337">
        <f t="shared" si="179"/>
        <v>3585.7</v>
      </c>
      <c r="BH541" s="300">
        <f>IFERROR(VLOOKUP('12部门提供工资附表主表'!E541,工时对!A:E,5,0),0)</f>
        <v>25.56</v>
      </c>
      <c r="BI541" s="336">
        <f>VLOOKUP(E541,金蝶!D:AC,26,0)</f>
        <v>0</v>
      </c>
      <c r="BJ541" s="281">
        <f>VLOOKUP(E541,金蝶!D:S,16,0)</f>
        <v>4367.2</v>
      </c>
      <c r="BK541" s="281">
        <f t="shared" si="189"/>
        <v>0</v>
      </c>
      <c r="BL541" s="281">
        <f>VLOOKUP(E541,金蝶!D:Z,23,0)</f>
        <v>3585.7</v>
      </c>
      <c r="BM541" s="281">
        <f t="shared" si="190"/>
        <v>0</v>
      </c>
      <c r="BN541" s="281">
        <f>VLOOKUP(E541,金蝶!D:Z,17,0)</f>
        <v>0</v>
      </c>
      <c r="BO541" s="339">
        <f t="shared" si="191"/>
        <v>0</v>
      </c>
      <c r="BP541" s="281">
        <f>VLOOKUP(E541,金蝶!D:Z,18,0)</f>
        <v>517.5</v>
      </c>
      <c r="BQ541" s="531">
        <f t="shared" si="192"/>
        <v>0</v>
      </c>
      <c r="BR541" s="281">
        <f>VLOOKUP(E541,金蝶!D:Z,19,0)</f>
        <v>254</v>
      </c>
      <c r="BS541" s="340">
        <f t="shared" si="193"/>
        <v>0</v>
      </c>
      <c r="BT541" s="281">
        <f>VLOOKUP(E541,金蝶!D:Z,20,0)</f>
        <v>10</v>
      </c>
      <c r="BU541" s="281">
        <f t="shared" si="194"/>
        <v>0</v>
      </c>
      <c r="BV541" s="281">
        <f>VLOOKUP(E541,金蝶!D:Z,21,0)</f>
        <v>0</v>
      </c>
      <c r="BW541" s="339">
        <f t="shared" si="195"/>
        <v>0</v>
      </c>
      <c r="BX541" s="768">
        <f>IFERROR(VLOOKUP(G541,无加班费!A:B,2,0),0)</f>
        <v>0</v>
      </c>
    </row>
    <row r="542" spans="1:76" hidden="1">
      <c r="A542" s="516" t="s">
        <v>2198</v>
      </c>
      <c r="B542" s="285">
        <f t="shared" si="181"/>
        <v>0</v>
      </c>
      <c r="C542" s="286" t="str">
        <f>VLOOKUP(E542,员工信息4!C:D,2,0)</f>
        <v>许建平</v>
      </c>
      <c r="D542" s="102" t="str">
        <f t="shared" si="197"/>
        <v>一致</v>
      </c>
      <c r="E542" s="288" t="str">
        <f>INDEX(员工信息4!C:C,MATCH('12部门提供工资附表主表'!I542,员工信息4!F:F,0))</f>
        <v>4020</v>
      </c>
      <c r="F542" s="289" t="str">
        <f>IFERROR(VLOOKUP('12部门提供工资附表主表'!E542,员工信息4!C:G,5,0),"")</f>
        <v>仓库</v>
      </c>
      <c r="G542" s="152" t="s">
        <v>15</v>
      </c>
      <c r="H542" s="288" t="s">
        <v>16</v>
      </c>
      <c r="I542" s="500" t="str">
        <f t="shared" si="188"/>
        <v>许建平365</v>
      </c>
      <c r="J542" s="289" t="s">
        <v>17</v>
      </c>
      <c r="K542" s="301"/>
      <c r="L542" s="301"/>
      <c r="M542" s="302">
        <v>29.94</v>
      </c>
      <c r="N542" s="302"/>
      <c r="O542" s="302"/>
      <c r="P542" s="302">
        <v>170</v>
      </c>
      <c r="Q542" s="303">
        <f t="shared" si="196"/>
        <v>5089.8</v>
      </c>
      <c r="R542" s="302"/>
      <c r="S542" s="316">
        <f t="shared" si="198"/>
        <v>5089.8</v>
      </c>
      <c r="T542" s="305"/>
      <c r="U542" s="313">
        <f t="shared" si="183"/>
        <v>0</v>
      </c>
      <c r="V542" s="313"/>
      <c r="W542" s="301"/>
      <c r="X542" s="301"/>
      <c r="Y542" s="314">
        <f t="shared" si="180"/>
        <v>5089.8</v>
      </c>
      <c r="Z542" s="314"/>
      <c r="AA542" s="301"/>
      <c r="AB542" s="301"/>
      <c r="AC542" s="325">
        <f t="shared" si="184"/>
        <v>0</v>
      </c>
      <c r="AD542" s="302">
        <v>120</v>
      </c>
      <c r="AE542" s="302"/>
      <c r="AF542" s="302"/>
      <c r="AG542" s="302"/>
      <c r="AH542" s="302"/>
      <c r="AI542" s="302"/>
      <c r="AJ542" s="302"/>
      <c r="AK542" s="302"/>
      <c r="AL542" s="302"/>
      <c r="AM542" s="302">
        <v>200</v>
      </c>
      <c r="AN542" s="302"/>
      <c r="AO542" s="302"/>
      <c r="AP542" s="302"/>
      <c r="AQ542" s="302"/>
      <c r="AR542" s="302"/>
      <c r="AS542" s="299"/>
      <c r="AT542" s="299">
        <f t="shared" si="185"/>
        <v>0</v>
      </c>
      <c r="AU542" s="303">
        <f t="shared" si="186"/>
        <v>320</v>
      </c>
      <c r="AV542" s="329">
        <f t="shared" si="187"/>
        <v>5409.8</v>
      </c>
      <c r="AW542" s="297"/>
      <c r="AX542" s="297">
        <v>517.5</v>
      </c>
      <c r="AY542" s="301"/>
      <c r="AZ542" s="301"/>
      <c r="BA542" s="301"/>
      <c r="BB542" s="330">
        <f>VLOOKUP(E542,公积金!A:D,4,0)</f>
        <v>254</v>
      </c>
      <c r="BC542" s="297"/>
      <c r="BD542" s="301"/>
      <c r="BE542" s="300">
        <f t="shared" si="199"/>
        <v>4638.3</v>
      </c>
      <c r="BF542" s="297">
        <f>VLOOKUP(E542,[6]工资发放表!$D$1:$X$65536,21,0)</f>
        <v>0</v>
      </c>
      <c r="BG542" s="337">
        <f t="shared" si="179"/>
        <v>4638.3</v>
      </c>
      <c r="BH542" s="300">
        <f>IFERROR(VLOOKUP('12部门提供工资附表主表'!E542,工时对!A:E,5,0),0)</f>
        <v>29.94</v>
      </c>
      <c r="BI542" s="336">
        <f>VLOOKUP(E542,金蝶!D:AC,26,0)</f>
        <v>0</v>
      </c>
      <c r="BJ542" s="281">
        <f>VLOOKUP(E542,金蝶!D:S,16,0)</f>
        <v>5409.8</v>
      </c>
      <c r="BK542" s="281">
        <f t="shared" si="189"/>
        <v>0</v>
      </c>
      <c r="BL542" s="281">
        <f>VLOOKUP(E542,金蝶!D:Z,23,0)</f>
        <v>4638.3</v>
      </c>
      <c r="BM542" s="281">
        <f t="shared" si="190"/>
        <v>0</v>
      </c>
      <c r="BN542" s="281">
        <f>VLOOKUP(E542,金蝶!D:Z,17,0)</f>
        <v>0</v>
      </c>
      <c r="BO542" s="339">
        <f t="shared" si="191"/>
        <v>0</v>
      </c>
      <c r="BP542" s="281">
        <f>VLOOKUP(E542,金蝶!D:Z,18,0)</f>
        <v>517.5</v>
      </c>
      <c r="BQ542" s="531">
        <f t="shared" si="192"/>
        <v>0</v>
      </c>
      <c r="BR542" s="281">
        <f>VLOOKUP(E542,金蝶!D:Z,19,0)</f>
        <v>254</v>
      </c>
      <c r="BS542" s="340">
        <f t="shared" si="193"/>
        <v>0</v>
      </c>
      <c r="BT542" s="281">
        <f>VLOOKUP(E542,金蝶!D:Z,20,0)</f>
        <v>0</v>
      </c>
      <c r="BU542" s="281">
        <f t="shared" si="194"/>
        <v>0</v>
      </c>
      <c r="BV542" s="281">
        <f>VLOOKUP(E542,金蝶!D:Z,21,0)</f>
        <v>0</v>
      </c>
      <c r="BW542" s="339">
        <f t="shared" si="195"/>
        <v>0</v>
      </c>
      <c r="BX542" s="768">
        <f>IFERROR(VLOOKUP(G542,无加班费!A:B,2,0),0)</f>
        <v>0</v>
      </c>
    </row>
    <row r="543" spans="1:76" hidden="1">
      <c r="A543" s="516" t="s">
        <v>998</v>
      </c>
      <c r="B543" s="285">
        <f t="shared" si="181"/>
        <v>0</v>
      </c>
      <c r="C543" s="286" t="str">
        <f>VLOOKUP(E543,员工信息4!C:D,2,0)</f>
        <v>杨明</v>
      </c>
      <c r="D543" s="102" t="str">
        <f t="shared" si="197"/>
        <v>一致</v>
      </c>
      <c r="E543" s="288" t="str">
        <f>INDEX(员工信息4!C:C,MATCH('12部门提供工资附表主表'!I543,员工信息4!F:F,0))</f>
        <v>4084</v>
      </c>
      <c r="F543" s="289" t="str">
        <f>IFERROR(VLOOKUP('12部门提供工资附表主表'!E543,员工信息4!C:G,5,0),"")</f>
        <v>仓库</v>
      </c>
      <c r="G543" s="152" t="s">
        <v>57</v>
      </c>
      <c r="H543" s="288" t="s">
        <v>58</v>
      </c>
      <c r="I543" s="500" t="str">
        <f t="shared" si="188"/>
        <v>杨明604</v>
      </c>
      <c r="J543" s="289" t="s">
        <v>17</v>
      </c>
      <c r="K543" s="301"/>
      <c r="L543" s="301"/>
      <c r="M543" s="302">
        <v>34.75</v>
      </c>
      <c r="N543" s="302"/>
      <c r="O543" s="302"/>
      <c r="P543" s="302">
        <v>160</v>
      </c>
      <c r="Q543" s="303">
        <f t="shared" si="196"/>
        <v>5560</v>
      </c>
      <c r="R543" s="302"/>
      <c r="S543" s="316">
        <f t="shared" si="198"/>
        <v>5560</v>
      </c>
      <c r="T543" s="305"/>
      <c r="U543" s="313">
        <f t="shared" si="183"/>
        <v>0</v>
      </c>
      <c r="V543" s="313"/>
      <c r="W543" s="301"/>
      <c r="X543" s="301"/>
      <c r="Y543" s="314">
        <f t="shared" si="180"/>
        <v>5560</v>
      </c>
      <c r="Z543" s="314"/>
      <c r="AA543" s="301"/>
      <c r="AB543" s="301"/>
      <c r="AC543" s="325">
        <f t="shared" si="184"/>
        <v>0</v>
      </c>
      <c r="AD543" s="302">
        <v>40</v>
      </c>
      <c r="AE543" s="302"/>
      <c r="AF543" s="302"/>
      <c r="AG543" s="302"/>
      <c r="AH543" s="302"/>
      <c r="AI543" s="302"/>
      <c r="AJ543" s="302"/>
      <c r="AK543" s="302">
        <v>300</v>
      </c>
      <c r="AL543" s="302"/>
      <c r="AM543" s="302">
        <v>200</v>
      </c>
      <c r="AN543" s="302"/>
      <c r="AO543" s="302"/>
      <c r="AP543" s="302"/>
      <c r="AQ543" s="302"/>
      <c r="AR543" s="302"/>
      <c r="AS543" s="299"/>
      <c r="AT543" s="299">
        <f t="shared" si="185"/>
        <v>0</v>
      </c>
      <c r="AU543" s="303">
        <f t="shared" si="186"/>
        <v>540</v>
      </c>
      <c r="AV543" s="329">
        <f t="shared" si="187"/>
        <v>6100</v>
      </c>
      <c r="AW543" s="297"/>
      <c r="AX543" s="297">
        <v>517.5</v>
      </c>
      <c r="AY543" s="301"/>
      <c r="AZ543" s="301"/>
      <c r="BA543" s="301"/>
      <c r="BB543" s="330"/>
      <c r="BC543" s="297"/>
      <c r="BD543" s="301"/>
      <c r="BE543" s="300">
        <f t="shared" si="199"/>
        <v>5582.5</v>
      </c>
      <c r="BF543" s="297">
        <f>VLOOKUP(E543,[6]工资发放表!$D$1:$X$65536,21,0)</f>
        <v>0</v>
      </c>
      <c r="BG543" s="337">
        <f t="shared" si="179"/>
        <v>5582.5</v>
      </c>
      <c r="BH543" s="300">
        <f>IFERROR(VLOOKUP('12部门提供工资附表主表'!E543,工时对!A:E,5,0),0)</f>
        <v>34.75</v>
      </c>
      <c r="BI543" s="336">
        <f>VLOOKUP(E543,金蝶!D:AC,26,0)</f>
        <v>0</v>
      </c>
      <c r="BJ543" s="281">
        <f>VLOOKUP(E543,金蝶!D:S,16,0)</f>
        <v>6100</v>
      </c>
      <c r="BK543" s="281">
        <f t="shared" si="189"/>
        <v>0</v>
      </c>
      <c r="BL543" s="281">
        <f>VLOOKUP(E543,金蝶!D:Z,23,0)</f>
        <v>5582.5</v>
      </c>
      <c r="BM543" s="281">
        <f t="shared" si="190"/>
        <v>0</v>
      </c>
      <c r="BN543" s="281">
        <f>VLOOKUP(E543,金蝶!D:Z,17,0)</f>
        <v>0</v>
      </c>
      <c r="BO543" s="339">
        <f t="shared" si="191"/>
        <v>0</v>
      </c>
      <c r="BP543" s="281">
        <f>VLOOKUP(E543,金蝶!D:Z,18,0)</f>
        <v>517.5</v>
      </c>
      <c r="BQ543" s="531">
        <f t="shared" si="192"/>
        <v>0</v>
      </c>
      <c r="BR543" s="281">
        <f>VLOOKUP(E543,金蝶!D:Z,19,0)</f>
        <v>0</v>
      </c>
      <c r="BS543" s="340">
        <f t="shared" si="193"/>
        <v>0</v>
      </c>
      <c r="BT543" s="281">
        <f>VLOOKUP(E543,金蝶!D:Z,20,0)</f>
        <v>0</v>
      </c>
      <c r="BU543" s="281">
        <f t="shared" si="194"/>
        <v>0</v>
      </c>
      <c r="BV543" s="281">
        <f>VLOOKUP(E543,金蝶!D:Z,21,0)</f>
        <v>0</v>
      </c>
      <c r="BW543" s="339">
        <f t="shared" si="195"/>
        <v>0</v>
      </c>
      <c r="BX543" s="768">
        <f>IFERROR(VLOOKUP(G543,无加班费!A:B,2,0),0)</f>
        <v>0</v>
      </c>
    </row>
    <row r="544" spans="1:76" hidden="1">
      <c r="A544" s="516" t="s">
        <v>3302</v>
      </c>
      <c r="B544" s="285">
        <f t="shared" si="181"/>
        <v>0</v>
      </c>
      <c r="C544" s="286" t="str">
        <f>VLOOKUP(E544,员工信息4!C:D,2,0)</f>
        <v>张国栋</v>
      </c>
      <c r="D544" s="102" t="str">
        <f t="shared" si="197"/>
        <v>一致</v>
      </c>
      <c r="E544" s="288" t="str">
        <f>INDEX(员工信息4!C:C,MATCH('12部门提供工资附表主表'!I544,员工信息4!F:F,0))</f>
        <v>4086</v>
      </c>
      <c r="F544" s="289" t="str">
        <f>IFERROR(VLOOKUP('12部门提供工资附表主表'!E544,员工信息4!C:G,5,0),"")</f>
        <v>仓库</v>
      </c>
      <c r="G544" s="152" t="s">
        <v>67</v>
      </c>
      <c r="H544" s="288" t="s">
        <v>68</v>
      </c>
      <c r="I544" s="500" t="str">
        <f t="shared" si="188"/>
        <v>张国栋121</v>
      </c>
      <c r="J544" s="289" t="s">
        <v>17</v>
      </c>
      <c r="K544" s="301"/>
      <c r="L544" s="301"/>
      <c r="M544" s="302">
        <v>26.75</v>
      </c>
      <c r="N544" s="302"/>
      <c r="O544" s="302"/>
      <c r="P544" s="302">
        <v>170</v>
      </c>
      <c r="Q544" s="303">
        <f t="shared" si="196"/>
        <v>4547.5</v>
      </c>
      <c r="R544" s="302"/>
      <c r="S544" s="316">
        <f t="shared" si="198"/>
        <v>4547.5</v>
      </c>
      <c r="T544" s="305"/>
      <c r="U544" s="313">
        <f t="shared" si="183"/>
        <v>0</v>
      </c>
      <c r="V544" s="313"/>
      <c r="W544" s="301"/>
      <c r="X544" s="301"/>
      <c r="Y544" s="314">
        <f t="shared" si="180"/>
        <v>4547.5</v>
      </c>
      <c r="Z544" s="314"/>
      <c r="AA544" s="301"/>
      <c r="AB544" s="301"/>
      <c r="AC544" s="325">
        <f t="shared" si="184"/>
        <v>0</v>
      </c>
      <c r="AD544" s="302">
        <v>40</v>
      </c>
      <c r="AE544" s="302"/>
      <c r="AF544" s="302"/>
      <c r="AG544" s="302"/>
      <c r="AH544" s="302"/>
      <c r="AI544" s="302"/>
      <c r="AJ544" s="302"/>
      <c r="AK544" s="302"/>
      <c r="AL544" s="302"/>
      <c r="AM544" s="302">
        <v>200</v>
      </c>
      <c r="AN544" s="302"/>
      <c r="AO544" s="302"/>
      <c r="AP544" s="302"/>
      <c r="AQ544" s="302"/>
      <c r="AR544" s="302"/>
      <c r="AS544" s="299"/>
      <c r="AT544" s="299">
        <f t="shared" si="185"/>
        <v>0</v>
      </c>
      <c r="AU544" s="303">
        <f t="shared" si="186"/>
        <v>240</v>
      </c>
      <c r="AV544" s="329">
        <f t="shared" si="187"/>
        <v>4787.5</v>
      </c>
      <c r="AW544" s="297"/>
      <c r="AX544" s="297">
        <v>517.5</v>
      </c>
      <c r="AY544" s="301"/>
      <c r="AZ544" s="301"/>
      <c r="BA544" s="301"/>
      <c r="BB544" s="330">
        <f>VLOOKUP(E544,公积金!A:D,4,0)</f>
        <v>254</v>
      </c>
      <c r="BC544" s="297"/>
      <c r="BD544" s="301"/>
      <c r="BE544" s="300">
        <f t="shared" si="199"/>
        <v>4016</v>
      </c>
      <c r="BF544" s="297">
        <f>VLOOKUP(E544,[6]工资发放表!$D$1:$X$65536,21,0)</f>
        <v>0</v>
      </c>
      <c r="BG544" s="337">
        <f t="shared" si="179"/>
        <v>4016</v>
      </c>
      <c r="BH544" s="300">
        <f>IFERROR(VLOOKUP('12部门提供工资附表主表'!E544,工时对!A:E,5,0),0)</f>
        <v>26.75</v>
      </c>
      <c r="BI544" s="336">
        <f>VLOOKUP(E544,金蝶!D:AC,26,0)</f>
        <v>0</v>
      </c>
      <c r="BJ544" s="281">
        <f>VLOOKUP(E544,金蝶!D:S,16,0)</f>
        <v>4787.5</v>
      </c>
      <c r="BK544" s="281">
        <f t="shared" si="189"/>
        <v>0</v>
      </c>
      <c r="BL544" s="281">
        <f>VLOOKUP(E544,金蝶!D:Z,23,0)</f>
        <v>4016</v>
      </c>
      <c r="BM544" s="281">
        <f t="shared" si="190"/>
        <v>0</v>
      </c>
      <c r="BN544" s="281">
        <f>VLOOKUP(E544,金蝶!D:Z,17,0)</f>
        <v>0</v>
      </c>
      <c r="BO544" s="339">
        <f t="shared" si="191"/>
        <v>0</v>
      </c>
      <c r="BP544" s="281">
        <f>VLOOKUP(E544,金蝶!D:Z,18,0)</f>
        <v>517.5</v>
      </c>
      <c r="BQ544" s="531">
        <f t="shared" si="192"/>
        <v>0</v>
      </c>
      <c r="BR544" s="281">
        <f>VLOOKUP(E544,金蝶!D:Z,19,0)</f>
        <v>254</v>
      </c>
      <c r="BS544" s="340">
        <f t="shared" si="193"/>
        <v>0</v>
      </c>
      <c r="BT544" s="281">
        <f>VLOOKUP(E544,金蝶!D:Z,20,0)</f>
        <v>0</v>
      </c>
      <c r="BU544" s="281">
        <f t="shared" si="194"/>
        <v>0</v>
      </c>
      <c r="BV544" s="281">
        <f>VLOOKUP(E544,金蝶!D:Z,21,0)</f>
        <v>0</v>
      </c>
      <c r="BW544" s="339">
        <f t="shared" si="195"/>
        <v>0</v>
      </c>
      <c r="BX544" s="768">
        <f>IFERROR(VLOOKUP(G544,无加班费!A:B,2,0),0)</f>
        <v>0</v>
      </c>
    </row>
    <row r="545" spans="1:76" hidden="1">
      <c r="A545" s="516" t="s">
        <v>1196</v>
      </c>
      <c r="B545" s="285">
        <f t="shared" si="181"/>
        <v>0</v>
      </c>
      <c r="C545" s="286" t="str">
        <f>VLOOKUP(E545,员工信息4!C:D,2,0)</f>
        <v>陈严芳</v>
      </c>
      <c r="D545" s="102" t="str">
        <f t="shared" si="197"/>
        <v>一致</v>
      </c>
      <c r="E545" s="288" t="str">
        <f>INDEX(员工信息4!C:C,MATCH('12部门提供工资附表主表'!I545,员工信息4!F:F,0))</f>
        <v>4031</v>
      </c>
      <c r="F545" s="289" t="str">
        <f>IFERROR(VLOOKUP('12部门提供工资附表主表'!E545,员工信息4!C:G,5,0),"")</f>
        <v>仓库</v>
      </c>
      <c r="G545" s="152" t="s">
        <v>22</v>
      </c>
      <c r="H545" s="288" t="s">
        <v>23</v>
      </c>
      <c r="I545" s="500" t="str">
        <f t="shared" si="188"/>
        <v>陈严芳500</v>
      </c>
      <c r="J545" s="289" t="s">
        <v>17</v>
      </c>
      <c r="K545" s="301"/>
      <c r="L545" s="301"/>
      <c r="M545" s="302">
        <v>27.5</v>
      </c>
      <c r="N545" s="302"/>
      <c r="O545" s="302"/>
      <c r="P545" s="302">
        <v>160</v>
      </c>
      <c r="Q545" s="303">
        <f t="shared" si="196"/>
        <v>4400</v>
      </c>
      <c r="R545" s="302"/>
      <c r="S545" s="316">
        <f t="shared" ref="S545:S599" si="201">Q545+R545</f>
        <v>4400</v>
      </c>
      <c r="T545" s="305"/>
      <c r="U545" s="313">
        <f t="shared" si="183"/>
        <v>0</v>
      </c>
      <c r="V545" s="313"/>
      <c r="W545" s="301"/>
      <c r="X545" s="301"/>
      <c r="Y545" s="314">
        <f t="shared" si="180"/>
        <v>4400</v>
      </c>
      <c r="Z545" s="314"/>
      <c r="AA545" s="301"/>
      <c r="AB545" s="301"/>
      <c r="AC545" s="325">
        <f t="shared" si="184"/>
        <v>0</v>
      </c>
      <c r="AD545" s="302">
        <v>80</v>
      </c>
      <c r="AE545" s="302"/>
      <c r="AF545" s="302"/>
      <c r="AG545" s="302"/>
      <c r="AH545" s="302"/>
      <c r="AI545" s="302"/>
      <c r="AJ545" s="302"/>
      <c r="AK545" s="302"/>
      <c r="AL545" s="302"/>
      <c r="AM545" s="302">
        <v>200</v>
      </c>
      <c r="AN545" s="302"/>
      <c r="AO545" s="302"/>
      <c r="AP545" s="302"/>
      <c r="AQ545" s="302"/>
      <c r="AR545" s="302"/>
      <c r="AS545" s="299"/>
      <c r="AT545" s="299">
        <f t="shared" si="185"/>
        <v>0</v>
      </c>
      <c r="AU545" s="303">
        <f t="shared" si="186"/>
        <v>280</v>
      </c>
      <c r="AV545" s="329">
        <f t="shared" si="187"/>
        <v>4680</v>
      </c>
      <c r="AW545" s="297"/>
      <c r="AX545" s="297">
        <v>517.5</v>
      </c>
      <c r="AY545" s="301"/>
      <c r="AZ545" s="301"/>
      <c r="BA545" s="301"/>
      <c r="BB545" s="330">
        <f>VLOOKUP(E545,公积金!A:D,4,0)</f>
        <v>254</v>
      </c>
      <c r="BC545" s="297">
        <v>10</v>
      </c>
      <c r="BD545" s="301"/>
      <c r="BE545" s="300">
        <f t="shared" si="199"/>
        <v>3908.5</v>
      </c>
      <c r="BF545" s="297">
        <f>VLOOKUP(E545,[6]工资发放表!$D$1:$X$65536,21,0)</f>
        <v>0</v>
      </c>
      <c r="BG545" s="337">
        <f t="shared" si="179"/>
        <v>3898.5</v>
      </c>
      <c r="BH545" s="300">
        <f>IFERROR(VLOOKUP('12部门提供工资附表主表'!E545,工时对!A:E,5,0),0)</f>
        <v>27.5</v>
      </c>
      <c r="BI545" s="336">
        <f>VLOOKUP(E545,金蝶!D:AC,26,0)</f>
        <v>0</v>
      </c>
      <c r="BJ545" s="281">
        <f>VLOOKUP(E545,金蝶!D:S,16,0)</f>
        <v>4680</v>
      </c>
      <c r="BK545" s="281">
        <f t="shared" si="189"/>
        <v>0</v>
      </c>
      <c r="BL545" s="281">
        <f>VLOOKUP(E545,金蝶!D:Z,23,0)</f>
        <v>3898.5</v>
      </c>
      <c r="BM545" s="281">
        <f t="shared" si="190"/>
        <v>0</v>
      </c>
      <c r="BN545" s="281">
        <f>VLOOKUP(E545,金蝶!D:Z,17,0)</f>
        <v>0</v>
      </c>
      <c r="BO545" s="339">
        <f t="shared" si="191"/>
        <v>0</v>
      </c>
      <c r="BP545" s="281">
        <f>VLOOKUP(E545,金蝶!D:Z,18,0)</f>
        <v>517.5</v>
      </c>
      <c r="BQ545" s="531">
        <f t="shared" si="192"/>
        <v>0</v>
      </c>
      <c r="BR545" s="281">
        <f>VLOOKUP(E545,金蝶!D:Z,19,0)</f>
        <v>254</v>
      </c>
      <c r="BS545" s="340">
        <f t="shared" si="193"/>
        <v>0</v>
      </c>
      <c r="BT545" s="281">
        <f>VLOOKUP(E545,金蝶!D:Z,20,0)</f>
        <v>10</v>
      </c>
      <c r="BU545" s="281">
        <f t="shared" si="194"/>
        <v>0</v>
      </c>
      <c r="BV545" s="281">
        <f>VLOOKUP(E545,金蝶!D:Z,21,0)</f>
        <v>0</v>
      </c>
      <c r="BW545" s="339">
        <f t="shared" si="195"/>
        <v>0</v>
      </c>
      <c r="BX545" s="768">
        <f>IFERROR(VLOOKUP(G545,无加班费!A:B,2,0),0)</f>
        <v>0</v>
      </c>
    </row>
    <row r="546" spans="1:76" hidden="1">
      <c r="A546" s="516" t="s">
        <v>3307</v>
      </c>
      <c r="B546" s="285">
        <f t="shared" si="181"/>
        <v>0</v>
      </c>
      <c r="C546" s="286" t="str">
        <f>VLOOKUP(E546,员工信息4!C:D,2,0)</f>
        <v>李祥华</v>
      </c>
      <c r="D546" s="291" t="str">
        <f t="shared" si="197"/>
        <v>一致</v>
      </c>
      <c r="E546" s="288" t="str">
        <f>INDEX(员工信息4!C:C,MATCH('12部门提供工资附表主表'!I546,员工信息4!F:F,0))</f>
        <v>4032</v>
      </c>
      <c r="F546" s="289" t="str">
        <f>IFERROR(VLOOKUP('12部门提供工资附表主表'!E546,员工信息4!C:G,5,0),"")</f>
        <v>仓库</v>
      </c>
      <c r="G546" s="152" t="s">
        <v>27</v>
      </c>
      <c r="H546" s="288" t="s">
        <v>28</v>
      </c>
      <c r="I546" s="500" t="str">
        <f t="shared" si="188"/>
        <v>李祥华700</v>
      </c>
      <c r="J546" s="289" t="s">
        <v>17</v>
      </c>
      <c r="K546" s="343"/>
      <c r="L546" s="343"/>
      <c r="M546" s="302">
        <v>27.63</v>
      </c>
      <c r="N546" s="302"/>
      <c r="O546" s="302"/>
      <c r="P546" s="302">
        <v>160</v>
      </c>
      <c r="Q546" s="303">
        <f t="shared" si="196"/>
        <v>4420.8</v>
      </c>
      <c r="R546" s="302"/>
      <c r="S546" s="344">
        <f t="shared" si="201"/>
        <v>4420.8</v>
      </c>
      <c r="T546" s="305"/>
      <c r="U546" s="313">
        <f t="shared" si="183"/>
        <v>0</v>
      </c>
      <c r="V546" s="313"/>
      <c r="W546" s="343"/>
      <c r="X546" s="343"/>
      <c r="Y546" s="314">
        <f t="shared" si="180"/>
        <v>4420.8</v>
      </c>
      <c r="Z546" s="314"/>
      <c r="AA546" s="343"/>
      <c r="AB546" s="343"/>
      <c r="AC546" s="325">
        <f t="shared" si="184"/>
        <v>0</v>
      </c>
      <c r="AD546" s="302">
        <v>100</v>
      </c>
      <c r="AE546" s="302"/>
      <c r="AF546" s="302"/>
      <c r="AG546" s="302"/>
      <c r="AH546" s="302"/>
      <c r="AI546" s="302"/>
      <c r="AJ546" s="302"/>
      <c r="AK546" s="302"/>
      <c r="AL546" s="302"/>
      <c r="AM546" s="302">
        <v>200</v>
      </c>
      <c r="AN546" s="302"/>
      <c r="AO546" s="302"/>
      <c r="AP546" s="302"/>
      <c r="AQ546" s="302"/>
      <c r="AR546" s="302"/>
      <c r="AS546" s="299"/>
      <c r="AT546" s="299">
        <f t="shared" si="185"/>
        <v>0</v>
      </c>
      <c r="AU546" s="303">
        <f t="shared" si="186"/>
        <v>300</v>
      </c>
      <c r="AV546" s="329">
        <f t="shared" si="187"/>
        <v>4720.8</v>
      </c>
      <c r="AW546" s="297"/>
      <c r="AX546" s="297">
        <v>517.5</v>
      </c>
      <c r="AY546" s="301"/>
      <c r="AZ546" s="301"/>
      <c r="BA546" s="301"/>
      <c r="BB546" s="330">
        <f>VLOOKUP(E546,公积金!A:D,4,0)</f>
        <v>254</v>
      </c>
      <c r="BC546" s="297">
        <v>10</v>
      </c>
      <c r="BD546" s="301"/>
      <c r="BE546" s="300">
        <f t="shared" si="199"/>
        <v>3949.3</v>
      </c>
      <c r="BF546" s="297">
        <f>VLOOKUP(E546,[6]工资发放表!$D$1:$X$65536,21,0)</f>
        <v>0</v>
      </c>
      <c r="BG546" s="337">
        <f t="shared" si="179"/>
        <v>3939.3</v>
      </c>
      <c r="BH546" s="300">
        <f>IFERROR(VLOOKUP('12部门提供工资附表主表'!E546,工时对!A:E,5,0),0)</f>
        <v>27.63</v>
      </c>
      <c r="BI546" s="336">
        <f>VLOOKUP(E546,金蝶!D:AC,26,0)</f>
        <v>0</v>
      </c>
      <c r="BJ546" s="281">
        <f>VLOOKUP(E546,金蝶!D:S,16,0)</f>
        <v>4720.8</v>
      </c>
      <c r="BK546" s="281">
        <f t="shared" si="189"/>
        <v>0</v>
      </c>
      <c r="BL546" s="281">
        <f>VLOOKUP(E546,金蝶!D:Z,23,0)</f>
        <v>3939.3</v>
      </c>
      <c r="BM546" s="281">
        <f t="shared" si="190"/>
        <v>0</v>
      </c>
      <c r="BN546" s="281">
        <f>VLOOKUP(E546,金蝶!D:Z,17,0)</f>
        <v>0</v>
      </c>
      <c r="BO546" s="339">
        <f t="shared" si="191"/>
        <v>0</v>
      </c>
      <c r="BP546" s="281">
        <f>VLOOKUP(E546,金蝶!D:Z,18,0)</f>
        <v>517.5</v>
      </c>
      <c r="BQ546" s="531">
        <f t="shared" si="192"/>
        <v>0</v>
      </c>
      <c r="BR546" s="281">
        <f>VLOOKUP(E546,金蝶!D:Z,19,0)</f>
        <v>254</v>
      </c>
      <c r="BS546" s="340">
        <f t="shared" si="193"/>
        <v>0</v>
      </c>
      <c r="BT546" s="281">
        <f>VLOOKUP(E546,金蝶!D:Z,20,0)</f>
        <v>10</v>
      </c>
      <c r="BU546" s="281">
        <f t="shared" si="194"/>
        <v>0</v>
      </c>
      <c r="BV546" s="281">
        <f>VLOOKUP(E546,金蝶!D:Z,21,0)</f>
        <v>0</v>
      </c>
      <c r="BW546" s="339">
        <f t="shared" si="195"/>
        <v>0</v>
      </c>
      <c r="BX546" s="768">
        <f>IFERROR(VLOOKUP(G546,无加班费!A:B,2,0),0)</f>
        <v>0</v>
      </c>
    </row>
    <row r="547" spans="1:76" hidden="1">
      <c r="A547" s="516" t="s">
        <v>3312</v>
      </c>
      <c r="B547" s="285">
        <f t="shared" si="181"/>
        <v>0</v>
      </c>
      <c r="C547" s="286" t="str">
        <f>VLOOKUP(E547,员工信息4!C:D,2,0)</f>
        <v>吴涛</v>
      </c>
      <c r="D547" s="102" t="str">
        <f t="shared" si="197"/>
        <v>一致</v>
      </c>
      <c r="E547" s="288" t="str">
        <f>INDEX(员工信息4!C:C,MATCH('12部门提供工资附表主表'!I547,员工信息4!F:F,0))</f>
        <v>8794</v>
      </c>
      <c r="F547" s="289" t="str">
        <f>IFERROR(VLOOKUP('12部门提供工资附表主表'!E547,员工信息4!C:G,5,0),"")</f>
        <v>仓库</v>
      </c>
      <c r="G547" s="152" t="s">
        <v>2665</v>
      </c>
      <c r="H547" s="288" t="s">
        <v>2666</v>
      </c>
      <c r="I547" s="500" t="str">
        <f t="shared" si="188"/>
        <v>吴涛382</v>
      </c>
      <c r="J547" s="289" t="s">
        <v>17</v>
      </c>
      <c r="K547" s="301"/>
      <c r="L547" s="301"/>
      <c r="M547" s="302">
        <v>27.06</v>
      </c>
      <c r="N547" s="302"/>
      <c r="O547" s="302"/>
      <c r="P547" s="302">
        <v>160</v>
      </c>
      <c r="Q547" s="303">
        <f t="shared" si="196"/>
        <v>4329.5999999999995</v>
      </c>
      <c r="R547" s="302"/>
      <c r="S547" s="316">
        <f t="shared" si="201"/>
        <v>4329.5999999999995</v>
      </c>
      <c r="T547" s="305"/>
      <c r="U547" s="313">
        <f t="shared" si="183"/>
        <v>0</v>
      </c>
      <c r="V547" s="313"/>
      <c r="W547" s="301"/>
      <c r="X547" s="301"/>
      <c r="Y547" s="314">
        <f t="shared" si="180"/>
        <v>4329.5999999999995</v>
      </c>
      <c r="Z547" s="314"/>
      <c r="AA547" s="301"/>
      <c r="AB547" s="301"/>
      <c r="AC547" s="325">
        <f t="shared" si="184"/>
        <v>0</v>
      </c>
      <c r="AD547" s="302">
        <v>0</v>
      </c>
      <c r="AE547" s="302"/>
      <c r="AF547" s="302"/>
      <c r="AG547" s="302"/>
      <c r="AH547" s="302"/>
      <c r="AI547" s="302"/>
      <c r="AJ547" s="302"/>
      <c r="AK547" s="302"/>
      <c r="AL547" s="302"/>
      <c r="AM547" s="302">
        <v>100</v>
      </c>
      <c r="AN547" s="302"/>
      <c r="AO547" s="302"/>
      <c r="AP547" s="302"/>
      <c r="AQ547" s="302"/>
      <c r="AR547" s="302"/>
      <c r="AS547" s="299"/>
      <c r="AT547" s="299">
        <f t="shared" si="185"/>
        <v>0</v>
      </c>
      <c r="AU547" s="303">
        <f t="shared" si="186"/>
        <v>100</v>
      </c>
      <c r="AV547" s="329">
        <f t="shared" si="187"/>
        <v>4429.5999999999995</v>
      </c>
      <c r="AW547" s="297"/>
      <c r="AX547" s="297">
        <v>517.5</v>
      </c>
      <c r="AY547" s="301"/>
      <c r="AZ547" s="301"/>
      <c r="BA547" s="301"/>
      <c r="BB547" s="330">
        <f>VLOOKUP(E547,公积金!A:D,4,0)</f>
        <v>254</v>
      </c>
      <c r="BC547" s="297"/>
      <c r="BD547" s="301"/>
      <c r="BE547" s="300">
        <f t="shared" si="199"/>
        <v>3658.0999999999995</v>
      </c>
      <c r="BF547" s="297">
        <f>VLOOKUP(E547,[6]工资发放表!$D$1:$X$65536,21,0)</f>
        <v>0</v>
      </c>
      <c r="BG547" s="337">
        <f t="shared" ref="BG547:BG639" si="202">BE547-BF547+AW547-BC547</f>
        <v>3658.0999999999995</v>
      </c>
      <c r="BH547" s="300">
        <f>IFERROR(VLOOKUP('12部门提供工资附表主表'!E547,工时对!A:E,5,0),0)</f>
        <v>27.06</v>
      </c>
      <c r="BI547" s="336">
        <f>VLOOKUP(E547,金蝶!D:AC,26,0)</f>
        <v>0</v>
      </c>
      <c r="BJ547" s="281">
        <f>VLOOKUP(E547,金蝶!D:S,16,0)</f>
        <v>4429.6000000000004</v>
      </c>
      <c r="BK547" s="281">
        <f t="shared" si="189"/>
        <v>0</v>
      </c>
      <c r="BL547" s="281">
        <f>VLOOKUP(E547,金蝶!D:Z,23,0)</f>
        <v>3658.1</v>
      </c>
      <c r="BM547" s="281">
        <f t="shared" si="190"/>
        <v>0</v>
      </c>
      <c r="BN547" s="281">
        <f>VLOOKUP(E547,金蝶!D:Z,17,0)</f>
        <v>0</v>
      </c>
      <c r="BO547" s="339">
        <f t="shared" si="191"/>
        <v>0</v>
      </c>
      <c r="BP547" s="281">
        <f>VLOOKUP(E547,金蝶!D:Z,18,0)</f>
        <v>517.5</v>
      </c>
      <c r="BQ547" s="531">
        <f t="shared" si="192"/>
        <v>0</v>
      </c>
      <c r="BR547" s="281">
        <f>VLOOKUP(E547,金蝶!D:Z,19,0)</f>
        <v>254</v>
      </c>
      <c r="BS547" s="340">
        <f t="shared" si="193"/>
        <v>0</v>
      </c>
      <c r="BT547" s="281">
        <f>VLOOKUP(E547,金蝶!D:Z,20,0)</f>
        <v>0</v>
      </c>
      <c r="BU547" s="281">
        <f t="shared" si="194"/>
        <v>0</v>
      </c>
      <c r="BV547" s="281">
        <f>VLOOKUP(E547,金蝶!D:Z,21,0)</f>
        <v>0</v>
      </c>
      <c r="BW547" s="339">
        <f t="shared" si="195"/>
        <v>0</v>
      </c>
      <c r="BX547" s="768">
        <f>IFERROR(VLOOKUP(G547,无加班费!A:B,2,0),0)</f>
        <v>0</v>
      </c>
    </row>
    <row r="548" spans="1:76" hidden="1">
      <c r="A548" s="516" t="s">
        <v>3317</v>
      </c>
      <c r="B548" s="285">
        <f t="shared" si="181"/>
        <v>0</v>
      </c>
      <c r="C548" s="286" t="str">
        <f>VLOOKUP(E548,员工信息4!C:D,2,0)</f>
        <v>陈建忠</v>
      </c>
      <c r="D548" s="102" t="str">
        <f t="shared" si="197"/>
        <v>一致</v>
      </c>
      <c r="E548" s="288" t="str">
        <f>INDEX(员工信息4!C:C,MATCH('12部门提供工资附表主表'!I548,员工信息4!F:F,0))</f>
        <v>4085</v>
      </c>
      <c r="F548" s="289" t="str">
        <f>IFERROR(VLOOKUP('12部门提供工资附表主表'!E548,员工信息4!C:G,5,0),"")</f>
        <v>仓库</v>
      </c>
      <c r="G548" s="152" t="s">
        <v>62</v>
      </c>
      <c r="H548" s="288" t="s">
        <v>63</v>
      </c>
      <c r="I548" s="500" t="str">
        <f t="shared" si="188"/>
        <v>陈建忠394</v>
      </c>
      <c r="J548" s="289" t="s">
        <v>17</v>
      </c>
      <c r="K548" s="301"/>
      <c r="L548" s="301"/>
      <c r="M548" s="302">
        <v>26</v>
      </c>
      <c r="N548" s="302"/>
      <c r="O548" s="302"/>
      <c r="P548" s="302">
        <v>160</v>
      </c>
      <c r="Q548" s="303">
        <f t="shared" ref="Q548:Q603" si="203">IF(O548&gt;0,O548,M548*P548)</f>
        <v>4160</v>
      </c>
      <c r="R548" s="302"/>
      <c r="S548" s="316">
        <f t="shared" si="201"/>
        <v>4160</v>
      </c>
      <c r="T548" s="305"/>
      <c r="U548" s="313">
        <f t="shared" si="183"/>
        <v>0</v>
      </c>
      <c r="V548" s="313"/>
      <c r="W548" s="301"/>
      <c r="X548" s="301"/>
      <c r="Y548" s="314">
        <f t="shared" si="180"/>
        <v>4160</v>
      </c>
      <c r="Z548" s="314"/>
      <c r="AA548" s="301"/>
      <c r="AB548" s="301"/>
      <c r="AC548" s="325">
        <f t="shared" si="184"/>
        <v>0</v>
      </c>
      <c r="AD548" s="302">
        <v>40</v>
      </c>
      <c r="AE548" s="302"/>
      <c r="AF548" s="302"/>
      <c r="AG548" s="302"/>
      <c r="AH548" s="302"/>
      <c r="AI548" s="302"/>
      <c r="AJ548" s="302"/>
      <c r="AK548" s="302"/>
      <c r="AL548" s="302"/>
      <c r="AM548" s="302">
        <v>0</v>
      </c>
      <c r="AN548" s="302"/>
      <c r="AO548" s="302"/>
      <c r="AP548" s="302"/>
      <c r="AQ548" s="302"/>
      <c r="AR548" s="302"/>
      <c r="AS548" s="299"/>
      <c r="AT548" s="299">
        <f t="shared" si="185"/>
        <v>0</v>
      </c>
      <c r="AU548" s="303">
        <f t="shared" si="186"/>
        <v>40</v>
      </c>
      <c r="AV548" s="329">
        <f t="shared" si="187"/>
        <v>4200</v>
      </c>
      <c r="AW548" s="297"/>
      <c r="AX548" s="297">
        <v>517.5</v>
      </c>
      <c r="AY548" s="301"/>
      <c r="AZ548" s="301"/>
      <c r="BA548" s="301"/>
      <c r="BB548" s="330"/>
      <c r="BC548" s="297">
        <v>10</v>
      </c>
      <c r="BD548" s="301"/>
      <c r="BE548" s="300">
        <f t="shared" si="199"/>
        <v>3682.5</v>
      </c>
      <c r="BF548" s="297">
        <f>VLOOKUP(E548,[6]工资发放表!$D$1:$X$65536,21,0)</f>
        <v>0</v>
      </c>
      <c r="BG548" s="337">
        <f t="shared" si="202"/>
        <v>3672.5</v>
      </c>
      <c r="BH548" s="300">
        <f>IFERROR(VLOOKUP('12部门提供工资附表主表'!E548,工时对!A:E,5,0),0)</f>
        <v>26</v>
      </c>
      <c r="BI548" s="336">
        <f>VLOOKUP(E548,金蝶!D:AC,26,0)</f>
        <v>0</v>
      </c>
      <c r="BJ548" s="281">
        <f>VLOOKUP(E548,金蝶!D:S,16,0)</f>
        <v>4200</v>
      </c>
      <c r="BK548" s="281">
        <f t="shared" si="189"/>
        <v>0</v>
      </c>
      <c r="BL548" s="281">
        <f>VLOOKUP(E548,金蝶!D:Z,23,0)</f>
        <v>3672.5</v>
      </c>
      <c r="BM548" s="281">
        <f t="shared" si="190"/>
        <v>0</v>
      </c>
      <c r="BN548" s="281">
        <f>VLOOKUP(E548,金蝶!D:Z,17,0)</f>
        <v>0</v>
      </c>
      <c r="BO548" s="339">
        <f t="shared" si="191"/>
        <v>0</v>
      </c>
      <c r="BP548" s="281">
        <f>VLOOKUP(E548,金蝶!D:Z,18,0)</f>
        <v>517.5</v>
      </c>
      <c r="BQ548" s="531">
        <f t="shared" si="192"/>
        <v>0</v>
      </c>
      <c r="BR548" s="281">
        <f>VLOOKUP(E548,金蝶!D:Z,19,0)</f>
        <v>0</v>
      </c>
      <c r="BS548" s="340">
        <f t="shared" si="193"/>
        <v>0</v>
      </c>
      <c r="BT548" s="281">
        <f>VLOOKUP(E548,金蝶!D:Z,20,0)</f>
        <v>10</v>
      </c>
      <c r="BU548" s="281">
        <f t="shared" si="194"/>
        <v>0</v>
      </c>
      <c r="BV548" s="281">
        <f>VLOOKUP(E548,金蝶!D:Z,21,0)</f>
        <v>0</v>
      </c>
      <c r="BW548" s="339">
        <f t="shared" si="195"/>
        <v>0</v>
      </c>
      <c r="BX548" s="768">
        <f>IFERROR(VLOOKUP(G548,无加班费!A:B,2,0),0)</f>
        <v>0</v>
      </c>
    </row>
    <row r="549" spans="1:76" hidden="1">
      <c r="A549" s="516" t="s">
        <v>3322</v>
      </c>
      <c r="B549" s="285">
        <f t="shared" si="181"/>
        <v>0</v>
      </c>
      <c r="C549" s="286" t="str">
        <f>VLOOKUP(E549,员工信息4!C:D,2,0)</f>
        <v>康秀英</v>
      </c>
      <c r="D549" s="102" t="str">
        <f t="shared" si="197"/>
        <v>一致</v>
      </c>
      <c r="E549" s="288" t="str">
        <f>INDEX(员工信息4!C:C,MATCH('12部门提供工资附表主表'!I549,员工信息4!F:F,0))</f>
        <v>8835</v>
      </c>
      <c r="F549" s="289" t="str">
        <f>IFERROR(VLOOKUP('12部门提供工资附表主表'!E549,员工信息4!C:G,5,0),"")</f>
        <v>仓库</v>
      </c>
      <c r="G549" s="152" t="s">
        <v>2746</v>
      </c>
      <c r="H549" s="288" t="s">
        <v>2747</v>
      </c>
      <c r="I549" s="500" t="str">
        <f t="shared" si="188"/>
        <v>康秀英353</v>
      </c>
      <c r="J549" s="289" t="s">
        <v>17</v>
      </c>
      <c r="K549" s="301"/>
      <c r="L549" s="301"/>
      <c r="M549" s="302">
        <v>31</v>
      </c>
      <c r="N549" s="302"/>
      <c r="O549" s="302"/>
      <c r="P549" s="302">
        <v>150</v>
      </c>
      <c r="Q549" s="303">
        <f t="shared" si="203"/>
        <v>4650</v>
      </c>
      <c r="R549" s="302"/>
      <c r="S549" s="316">
        <f t="shared" si="201"/>
        <v>4650</v>
      </c>
      <c r="T549" s="305"/>
      <c r="U549" s="313">
        <f t="shared" si="183"/>
        <v>0</v>
      </c>
      <c r="V549" s="313"/>
      <c r="W549" s="301"/>
      <c r="X549" s="301"/>
      <c r="Y549" s="314">
        <f t="shared" si="180"/>
        <v>4650</v>
      </c>
      <c r="Z549" s="314"/>
      <c r="AA549" s="301"/>
      <c r="AB549" s="301"/>
      <c r="AC549" s="325">
        <f t="shared" si="184"/>
        <v>0</v>
      </c>
      <c r="AD549" s="302">
        <v>0</v>
      </c>
      <c r="AE549" s="302"/>
      <c r="AF549" s="302">
        <v>500</v>
      </c>
      <c r="AG549" s="302"/>
      <c r="AH549" s="302"/>
      <c r="AI549" s="302"/>
      <c r="AJ549" s="302"/>
      <c r="AK549" s="302"/>
      <c r="AL549" s="302"/>
      <c r="AM549" s="302">
        <v>200</v>
      </c>
      <c r="AN549" s="302"/>
      <c r="AO549" s="302"/>
      <c r="AP549" s="302"/>
      <c r="AQ549" s="302"/>
      <c r="AR549" s="302"/>
      <c r="AS549" s="299"/>
      <c r="AT549" s="299">
        <f t="shared" si="185"/>
        <v>0</v>
      </c>
      <c r="AU549" s="303">
        <f t="shared" si="186"/>
        <v>700</v>
      </c>
      <c r="AV549" s="329">
        <f t="shared" si="187"/>
        <v>5350</v>
      </c>
      <c r="AW549" s="297">
        <v>30</v>
      </c>
      <c r="AX549" s="297">
        <v>517.5</v>
      </c>
      <c r="AY549" s="301"/>
      <c r="AZ549" s="301"/>
      <c r="BA549" s="301"/>
      <c r="BB549" s="330"/>
      <c r="BC549" s="297">
        <v>10</v>
      </c>
      <c r="BD549" s="301"/>
      <c r="BE549" s="300">
        <f t="shared" si="199"/>
        <v>4832.5</v>
      </c>
      <c r="BF549" s="297">
        <f>VLOOKUP(E549,[6]工资发放表!$D$1:$X$65536,21,0)</f>
        <v>0</v>
      </c>
      <c r="BG549" s="337">
        <f t="shared" si="202"/>
        <v>4852.5</v>
      </c>
      <c r="BH549" s="300">
        <f>IFERROR(VLOOKUP('12部门提供工资附表主表'!E549,工时对!A:E,5,0),0)</f>
        <v>31</v>
      </c>
      <c r="BI549" s="336">
        <f>VLOOKUP(E549,金蝶!D:AC,26,0)</f>
        <v>0</v>
      </c>
      <c r="BJ549" s="281">
        <f>VLOOKUP(E549,金蝶!D:S,16,0)</f>
        <v>5350</v>
      </c>
      <c r="BK549" s="281">
        <f t="shared" si="189"/>
        <v>0</v>
      </c>
      <c r="BL549" s="281">
        <f>VLOOKUP(E549,金蝶!D:Z,23,0)</f>
        <v>4852.5</v>
      </c>
      <c r="BM549" s="281">
        <f t="shared" si="190"/>
        <v>0</v>
      </c>
      <c r="BN549" s="281">
        <f>VLOOKUP(E549,金蝶!D:Z,17,0)</f>
        <v>30</v>
      </c>
      <c r="BO549" s="339">
        <f t="shared" si="191"/>
        <v>0</v>
      </c>
      <c r="BP549" s="281">
        <f>VLOOKUP(E549,金蝶!D:Z,18,0)</f>
        <v>517.5</v>
      </c>
      <c r="BQ549" s="531">
        <f t="shared" si="192"/>
        <v>0</v>
      </c>
      <c r="BR549" s="281">
        <f>VLOOKUP(E549,金蝶!D:Z,19,0)</f>
        <v>0</v>
      </c>
      <c r="BS549" s="340">
        <f t="shared" si="193"/>
        <v>0</v>
      </c>
      <c r="BT549" s="281">
        <f>VLOOKUP(E549,金蝶!D:Z,20,0)</f>
        <v>10</v>
      </c>
      <c r="BU549" s="281">
        <f t="shared" si="194"/>
        <v>0</v>
      </c>
      <c r="BV549" s="281">
        <f>VLOOKUP(E549,金蝶!D:Z,21,0)</f>
        <v>0</v>
      </c>
      <c r="BW549" s="339">
        <f t="shared" si="195"/>
        <v>0</v>
      </c>
      <c r="BX549" s="768">
        <f>IFERROR(VLOOKUP(G549,无加班费!A:B,2,0),0)</f>
        <v>0</v>
      </c>
    </row>
    <row r="550" spans="1:76" hidden="1">
      <c r="A550" s="516" t="s">
        <v>3327</v>
      </c>
      <c r="B550" s="285">
        <f t="shared" si="181"/>
        <v>0</v>
      </c>
      <c r="C550" s="286" t="str">
        <f>VLOOKUP(E550,员工信息4!C:D,2,0)</f>
        <v>瞿永官</v>
      </c>
      <c r="D550" s="102" t="str">
        <f t="shared" si="197"/>
        <v>一致</v>
      </c>
      <c r="E550" s="288" t="str">
        <f>INDEX(员工信息4!C:C,MATCH('12部门提供工资附表主表'!I550,员工信息4!F:F,0))</f>
        <v>9804</v>
      </c>
      <c r="F550" s="289" t="str">
        <f>IFERROR(VLOOKUP('12部门提供工资附表主表'!E550,员工信息4!C:G,5,0),"")</f>
        <v>仓库</v>
      </c>
      <c r="G550" s="152" t="s">
        <v>87</v>
      </c>
      <c r="H550" s="288" t="s">
        <v>88</v>
      </c>
      <c r="I550" s="500" t="str">
        <f t="shared" si="188"/>
        <v>瞿永官195</v>
      </c>
      <c r="J550" s="289" t="s">
        <v>17</v>
      </c>
      <c r="K550" s="301"/>
      <c r="L550" s="301"/>
      <c r="M550" s="302">
        <v>27.31</v>
      </c>
      <c r="N550" s="302"/>
      <c r="O550" s="302"/>
      <c r="P550" s="302">
        <v>140</v>
      </c>
      <c r="Q550" s="303">
        <f t="shared" si="203"/>
        <v>3823.3999999999996</v>
      </c>
      <c r="R550" s="302"/>
      <c r="S550" s="316">
        <f t="shared" si="201"/>
        <v>3823.3999999999996</v>
      </c>
      <c r="T550" s="305"/>
      <c r="U550" s="313">
        <f t="shared" si="183"/>
        <v>0</v>
      </c>
      <c r="V550" s="313"/>
      <c r="W550" s="301"/>
      <c r="X550" s="301"/>
      <c r="Y550" s="314">
        <f t="shared" si="180"/>
        <v>3823.3999999999996</v>
      </c>
      <c r="Z550" s="314"/>
      <c r="AA550" s="301"/>
      <c r="AB550" s="301"/>
      <c r="AC550" s="325">
        <f t="shared" si="184"/>
        <v>0</v>
      </c>
      <c r="AD550" s="302">
        <v>200</v>
      </c>
      <c r="AE550" s="302"/>
      <c r="AF550" s="302"/>
      <c r="AG550" s="302"/>
      <c r="AH550" s="302"/>
      <c r="AI550" s="302"/>
      <c r="AJ550" s="302"/>
      <c r="AK550" s="302"/>
      <c r="AL550" s="302"/>
      <c r="AM550" s="302">
        <v>0</v>
      </c>
      <c r="AN550" s="302"/>
      <c r="AO550" s="302"/>
      <c r="AP550" s="302"/>
      <c r="AQ550" s="302"/>
      <c r="AR550" s="302"/>
      <c r="AS550" s="299"/>
      <c r="AT550" s="299">
        <f t="shared" si="185"/>
        <v>0</v>
      </c>
      <c r="AU550" s="303">
        <f t="shared" si="186"/>
        <v>200</v>
      </c>
      <c r="AV550" s="329">
        <f t="shared" si="187"/>
        <v>4023.3999999999996</v>
      </c>
      <c r="AW550" s="297"/>
      <c r="AX550" s="297">
        <v>517.5</v>
      </c>
      <c r="AY550" s="301"/>
      <c r="AZ550" s="301"/>
      <c r="BA550" s="301"/>
      <c r="BB550" s="330"/>
      <c r="BC550" s="297">
        <v>10</v>
      </c>
      <c r="BD550" s="301"/>
      <c r="BE550" s="300">
        <f t="shared" si="199"/>
        <v>3505.8999999999996</v>
      </c>
      <c r="BF550" s="297">
        <f>VLOOKUP(E550,[6]工资发放表!$D$1:$X$65536,21,0)</f>
        <v>0</v>
      </c>
      <c r="BG550" s="337">
        <f t="shared" si="202"/>
        <v>3495.8999999999996</v>
      </c>
      <c r="BH550" s="300">
        <f>IFERROR(VLOOKUP('12部门提供工资附表主表'!E550,工时对!A:E,5,0),0)</f>
        <v>27.31</v>
      </c>
      <c r="BI550" s="336">
        <f>VLOOKUP(E550,金蝶!D:AC,26,0)</f>
        <v>0</v>
      </c>
      <c r="BJ550" s="281">
        <f>VLOOKUP(E550,金蝶!D:S,16,0)</f>
        <v>4023.4</v>
      </c>
      <c r="BK550" s="281">
        <f t="shared" si="189"/>
        <v>0</v>
      </c>
      <c r="BL550" s="281">
        <f>VLOOKUP(E550,金蝶!D:Z,23,0)</f>
        <v>3495.9</v>
      </c>
      <c r="BM550" s="281">
        <f t="shared" si="190"/>
        <v>0</v>
      </c>
      <c r="BN550" s="281">
        <f>VLOOKUP(E550,金蝶!D:Z,17,0)</f>
        <v>0</v>
      </c>
      <c r="BO550" s="339">
        <f t="shared" si="191"/>
        <v>0</v>
      </c>
      <c r="BP550" s="281">
        <f>VLOOKUP(E550,金蝶!D:Z,18,0)</f>
        <v>517.5</v>
      </c>
      <c r="BQ550" s="531">
        <f t="shared" si="192"/>
        <v>0</v>
      </c>
      <c r="BR550" s="281">
        <f>VLOOKUP(E550,金蝶!D:Z,19,0)</f>
        <v>0</v>
      </c>
      <c r="BS550" s="340">
        <f t="shared" si="193"/>
        <v>0</v>
      </c>
      <c r="BT550" s="281">
        <f>VLOOKUP(E550,金蝶!D:Z,20,0)</f>
        <v>10</v>
      </c>
      <c r="BU550" s="281">
        <f t="shared" si="194"/>
        <v>0</v>
      </c>
      <c r="BV550" s="281">
        <f>VLOOKUP(E550,金蝶!D:Z,21,0)</f>
        <v>0</v>
      </c>
      <c r="BW550" s="339">
        <f t="shared" si="195"/>
        <v>0</v>
      </c>
      <c r="BX550" s="768">
        <f>IFERROR(VLOOKUP(G550,无加班费!A:B,2,0),0)</f>
        <v>0</v>
      </c>
    </row>
    <row r="551" spans="1:76" hidden="1">
      <c r="A551" s="516" t="s">
        <v>3332</v>
      </c>
      <c r="B551" s="285">
        <f t="shared" si="181"/>
        <v>0</v>
      </c>
      <c r="C551" s="286" t="str">
        <f>VLOOKUP(E551,员工信息4!C:D,2,0)</f>
        <v>余淑芝</v>
      </c>
      <c r="D551" s="102" t="str">
        <f t="shared" si="197"/>
        <v>一致</v>
      </c>
      <c r="E551" s="288" t="str">
        <f>INDEX(员工信息4!C:C,MATCH('12部门提供工资附表主表'!I551,员工信息4!F:F,0))</f>
        <v>8916</v>
      </c>
      <c r="F551" s="289" t="str">
        <f>IFERROR(VLOOKUP('12部门提供工资附表主表'!E551,员工信息4!C:G,5,0),"")</f>
        <v>电缆车间</v>
      </c>
      <c r="G551" s="152" t="s">
        <v>2936</v>
      </c>
      <c r="H551" s="288" t="s">
        <v>2937</v>
      </c>
      <c r="I551" s="500" t="str">
        <f t="shared" si="188"/>
        <v>余淑芝189</v>
      </c>
      <c r="J551" s="289" t="s">
        <v>17</v>
      </c>
      <c r="K551" s="301"/>
      <c r="L551" s="301"/>
      <c r="M551" s="302">
        <v>28.38</v>
      </c>
      <c r="N551" s="302"/>
      <c r="O551" s="302"/>
      <c r="P551" s="302">
        <v>150</v>
      </c>
      <c r="Q551" s="303">
        <f t="shared" si="203"/>
        <v>4257</v>
      </c>
      <c r="R551" s="302"/>
      <c r="S551" s="316">
        <f t="shared" si="201"/>
        <v>4257</v>
      </c>
      <c r="T551" s="305"/>
      <c r="U551" s="313">
        <f t="shared" si="183"/>
        <v>0</v>
      </c>
      <c r="V551" s="313"/>
      <c r="W551" s="301"/>
      <c r="X551" s="301"/>
      <c r="Y551" s="314">
        <f t="shared" si="180"/>
        <v>4257</v>
      </c>
      <c r="Z551" s="314"/>
      <c r="AA551" s="301"/>
      <c r="AB551" s="301"/>
      <c r="AC551" s="325">
        <f t="shared" si="184"/>
        <v>0</v>
      </c>
      <c r="AD551" s="302">
        <v>0</v>
      </c>
      <c r="AE551" s="302"/>
      <c r="AF551" s="302"/>
      <c r="AG551" s="302"/>
      <c r="AH551" s="302"/>
      <c r="AI551" s="302"/>
      <c r="AJ551" s="302"/>
      <c r="AK551" s="302"/>
      <c r="AL551" s="302"/>
      <c r="AM551" s="302">
        <v>0</v>
      </c>
      <c r="AN551" s="302"/>
      <c r="AO551" s="302"/>
      <c r="AP551" s="302"/>
      <c r="AQ551" s="302"/>
      <c r="AR551" s="302"/>
      <c r="AS551" s="299"/>
      <c r="AT551" s="299">
        <f t="shared" si="185"/>
        <v>0</v>
      </c>
      <c r="AU551" s="303">
        <f t="shared" si="186"/>
        <v>0</v>
      </c>
      <c r="AV551" s="329">
        <f t="shared" si="187"/>
        <v>4257</v>
      </c>
      <c r="AW551" s="297"/>
      <c r="AX551" s="297"/>
      <c r="AY551" s="301"/>
      <c r="AZ551" s="301"/>
      <c r="BA551" s="301"/>
      <c r="BB551" s="330"/>
      <c r="BC551" s="297"/>
      <c r="BD551" s="301"/>
      <c r="BE551" s="300">
        <f t="shared" si="199"/>
        <v>4257</v>
      </c>
      <c r="BF551" s="297">
        <f>VLOOKUP(E551,[6]工资发放表!$D$1:$X$65536,21,0)</f>
        <v>0</v>
      </c>
      <c r="BG551" s="337">
        <f t="shared" si="202"/>
        <v>4257</v>
      </c>
      <c r="BH551" s="300">
        <f>IFERROR(VLOOKUP('12部门提供工资附表主表'!E551,工时对!A:E,5,0),0)</f>
        <v>28.38</v>
      </c>
      <c r="BI551" s="336">
        <f>VLOOKUP(E551,金蝶!D:AC,26,0)</f>
        <v>0</v>
      </c>
      <c r="BJ551" s="281">
        <f>VLOOKUP(E551,金蝶!D:S,16,0)</f>
        <v>4257</v>
      </c>
      <c r="BK551" s="281">
        <f t="shared" si="189"/>
        <v>0</v>
      </c>
      <c r="BL551" s="281">
        <f>VLOOKUP(E551,金蝶!D:Z,23,0)</f>
        <v>4257</v>
      </c>
      <c r="BM551" s="281">
        <f t="shared" si="190"/>
        <v>0</v>
      </c>
      <c r="BN551" s="281">
        <f>VLOOKUP(E551,金蝶!D:Z,17,0)</f>
        <v>0</v>
      </c>
      <c r="BO551" s="339">
        <f t="shared" si="191"/>
        <v>0</v>
      </c>
      <c r="BP551" s="281">
        <f>VLOOKUP(E551,金蝶!D:Z,18,0)</f>
        <v>0</v>
      </c>
      <c r="BQ551" s="531">
        <f t="shared" si="192"/>
        <v>0</v>
      </c>
      <c r="BR551" s="281">
        <f>VLOOKUP(E551,金蝶!D:Z,19,0)</f>
        <v>0</v>
      </c>
      <c r="BS551" s="340">
        <f t="shared" si="193"/>
        <v>0</v>
      </c>
      <c r="BT551" s="281">
        <f>VLOOKUP(E551,金蝶!D:Z,20,0)</f>
        <v>0</v>
      </c>
      <c r="BU551" s="281">
        <f t="shared" si="194"/>
        <v>0</v>
      </c>
      <c r="BV551" s="281">
        <f>VLOOKUP(E551,金蝶!D:Z,21,0)</f>
        <v>0</v>
      </c>
      <c r="BW551" s="339">
        <f t="shared" si="195"/>
        <v>0</v>
      </c>
      <c r="BX551" s="768">
        <f>IFERROR(VLOOKUP(G551,无加班费!A:B,2,0),0)</f>
        <v>0</v>
      </c>
    </row>
    <row r="552" spans="1:76" hidden="1">
      <c r="A552" s="516" t="s">
        <v>359</v>
      </c>
      <c r="B552" s="285">
        <f t="shared" si="181"/>
        <v>0</v>
      </c>
      <c r="C552" s="286" t="str">
        <f>VLOOKUP(E552,员工信息4!C:D,2,0)</f>
        <v>林亚中</v>
      </c>
      <c r="D552" s="102" t="str">
        <f t="shared" si="197"/>
        <v>一致</v>
      </c>
      <c r="E552" s="288" t="str">
        <f>INDEX(员工信息4!C:C,MATCH('12部门提供工资附表主表'!I552,员工信息4!F:F,0))</f>
        <v>4064</v>
      </c>
      <c r="F552" s="289" t="str">
        <f>IFERROR(VLOOKUP('12部门提供工资附表主表'!E552,员工信息4!C:G,5,0),"")</f>
        <v>仓库</v>
      </c>
      <c r="G552" s="152" t="s">
        <v>42</v>
      </c>
      <c r="H552" s="288" t="s">
        <v>43</v>
      </c>
      <c r="I552" s="500" t="str">
        <f t="shared" si="188"/>
        <v>林亚中292</v>
      </c>
      <c r="J552" s="289" t="s">
        <v>17</v>
      </c>
      <c r="K552" s="301"/>
      <c r="L552" s="301"/>
      <c r="M552" s="302">
        <v>28.31</v>
      </c>
      <c r="N552" s="302"/>
      <c r="O552" s="302"/>
      <c r="P552" s="302">
        <v>155</v>
      </c>
      <c r="Q552" s="303">
        <f t="shared" si="203"/>
        <v>4388.05</v>
      </c>
      <c r="R552" s="302"/>
      <c r="S552" s="316">
        <f t="shared" si="201"/>
        <v>4388.05</v>
      </c>
      <c r="T552" s="305"/>
      <c r="U552" s="313">
        <f t="shared" si="183"/>
        <v>0</v>
      </c>
      <c r="V552" s="313"/>
      <c r="W552" s="301"/>
      <c r="X552" s="301"/>
      <c r="Y552" s="314">
        <f t="shared" si="180"/>
        <v>4388.05</v>
      </c>
      <c r="Z552" s="314"/>
      <c r="AA552" s="301"/>
      <c r="AB552" s="301"/>
      <c r="AC552" s="325">
        <f t="shared" si="184"/>
        <v>0</v>
      </c>
      <c r="AD552" s="302">
        <v>200</v>
      </c>
      <c r="AE552" s="302"/>
      <c r="AF552" s="302"/>
      <c r="AG552" s="302"/>
      <c r="AH552" s="302"/>
      <c r="AI552" s="302"/>
      <c r="AJ552" s="302"/>
      <c r="AK552" s="302"/>
      <c r="AL552" s="302"/>
      <c r="AM552" s="302">
        <v>200</v>
      </c>
      <c r="AN552" s="302"/>
      <c r="AO552" s="302"/>
      <c r="AP552" s="302"/>
      <c r="AQ552" s="302"/>
      <c r="AR552" s="302"/>
      <c r="AS552" s="299"/>
      <c r="AT552" s="299">
        <f t="shared" si="185"/>
        <v>0</v>
      </c>
      <c r="AU552" s="303">
        <f t="shared" si="186"/>
        <v>400</v>
      </c>
      <c r="AV552" s="329">
        <f t="shared" si="187"/>
        <v>4788.05</v>
      </c>
      <c r="AW552" s="297"/>
      <c r="AX552" s="297">
        <v>517.5</v>
      </c>
      <c r="AY552" s="301"/>
      <c r="AZ552" s="301"/>
      <c r="BA552" s="301"/>
      <c r="BB552" s="330">
        <f>VLOOKUP(E552,公积金!A:D,4,0)</f>
        <v>254</v>
      </c>
      <c r="BC552" s="297">
        <v>10</v>
      </c>
      <c r="BD552" s="301"/>
      <c r="BE552" s="300">
        <f t="shared" si="199"/>
        <v>4016.55</v>
      </c>
      <c r="BF552" s="297">
        <f>VLOOKUP(E552,[6]工资发放表!$D$1:$X$65536,21,0)</f>
        <v>0</v>
      </c>
      <c r="BG552" s="337">
        <f t="shared" si="202"/>
        <v>4006.55</v>
      </c>
      <c r="BH552" s="300">
        <f>IFERROR(VLOOKUP('12部门提供工资附表主表'!E552,工时对!A:E,5,0),0)</f>
        <v>28.31</v>
      </c>
      <c r="BI552" s="336">
        <f>VLOOKUP(E552,金蝶!D:AC,26,0)</f>
        <v>0</v>
      </c>
      <c r="BJ552" s="281">
        <f>VLOOKUP(E552,金蝶!D:S,16,0)</f>
        <v>4788.05</v>
      </c>
      <c r="BK552" s="281">
        <f t="shared" si="189"/>
        <v>0</v>
      </c>
      <c r="BL552" s="281">
        <f>VLOOKUP(E552,金蝶!D:Z,23,0)</f>
        <v>4006.55</v>
      </c>
      <c r="BM552" s="281">
        <f t="shared" si="190"/>
        <v>0</v>
      </c>
      <c r="BN552" s="281">
        <f>VLOOKUP(E552,金蝶!D:Z,17,0)</f>
        <v>0</v>
      </c>
      <c r="BO552" s="339">
        <f t="shared" si="191"/>
        <v>0</v>
      </c>
      <c r="BP552" s="281">
        <f>VLOOKUP(E552,金蝶!D:Z,18,0)</f>
        <v>517.5</v>
      </c>
      <c r="BQ552" s="531">
        <f t="shared" si="192"/>
        <v>0</v>
      </c>
      <c r="BR552" s="281">
        <f>VLOOKUP(E552,金蝶!D:Z,19,0)</f>
        <v>254</v>
      </c>
      <c r="BS552" s="340">
        <f t="shared" si="193"/>
        <v>0</v>
      </c>
      <c r="BT552" s="281">
        <f>VLOOKUP(E552,金蝶!D:Z,20,0)</f>
        <v>10</v>
      </c>
      <c r="BU552" s="281">
        <f t="shared" si="194"/>
        <v>0</v>
      </c>
      <c r="BV552" s="281">
        <f>VLOOKUP(E552,金蝶!D:Z,21,0)</f>
        <v>0</v>
      </c>
      <c r="BW552" s="339">
        <f t="shared" si="195"/>
        <v>0</v>
      </c>
      <c r="BX552" s="768">
        <f>IFERROR(VLOOKUP(G552,无加班费!A:B,2,0),0)</f>
        <v>0</v>
      </c>
    </row>
    <row r="553" spans="1:76" hidden="1">
      <c r="A553" s="516" t="s">
        <v>1487</v>
      </c>
      <c r="B553" s="285">
        <f t="shared" si="181"/>
        <v>0</v>
      </c>
      <c r="C553" s="286" t="str">
        <f>VLOOKUP(E553,员工信息4!C:D,2,0)</f>
        <v>王海兰</v>
      </c>
      <c r="D553" s="102" t="str">
        <f t="shared" si="197"/>
        <v>一致</v>
      </c>
      <c r="E553" s="288" t="str">
        <f>INDEX(员工信息4!C:C,MATCH('12部门提供工资附表主表'!I553,员工信息4!F:F,0))</f>
        <v>4223</v>
      </c>
      <c r="F553" s="289" t="str">
        <f>IFERROR(VLOOKUP('12部门提供工资附表主表'!E553,员工信息4!C:G,5,0),"")</f>
        <v>仓库</v>
      </c>
      <c r="G553" s="152" t="s">
        <v>77</v>
      </c>
      <c r="H553" s="288" t="s">
        <v>78</v>
      </c>
      <c r="I553" s="500" t="str">
        <f t="shared" si="188"/>
        <v>王海兰666</v>
      </c>
      <c r="J553" s="289" t="s">
        <v>17</v>
      </c>
      <c r="K553" s="301"/>
      <c r="L553" s="301"/>
      <c r="M553" s="302">
        <v>31.06</v>
      </c>
      <c r="N553" s="302"/>
      <c r="O553" s="302"/>
      <c r="P553" s="302">
        <v>165</v>
      </c>
      <c r="Q553" s="303">
        <f t="shared" si="203"/>
        <v>5124.8999999999996</v>
      </c>
      <c r="R553" s="302"/>
      <c r="S553" s="316">
        <f t="shared" si="201"/>
        <v>5124.8999999999996</v>
      </c>
      <c r="T553" s="305"/>
      <c r="U553" s="313">
        <f t="shared" si="183"/>
        <v>0</v>
      </c>
      <c r="V553" s="313"/>
      <c r="W553" s="301"/>
      <c r="X553" s="301"/>
      <c r="Y553" s="314">
        <f t="shared" si="180"/>
        <v>5124.8999999999996</v>
      </c>
      <c r="Z553" s="314"/>
      <c r="AA553" s="301"/>
      <c r="AB553" s="301"/>
      <c r="AC553" s="325">
        <f t="shared" si="184"/>
        <v>0</v>
      </c>
      <c r="AD553" s="302">
        <v>160</v>
      </c>
      <c r="AE553" s="302"/>
      <c r="AF553" s="302"/>
      <c r="AG553" s="302"/>
      <c r="AH553" s="302"/>
      <c r="AI553" s="302"/>
      <c r="AJ553" s="302"/>
      <c r="AK553" s="302"/>
      <c r="AL553" s="302"/>
      <c r="AM553" s="302">
        <v>200</v>
      </c>
      <c r="AN553" s="302"/>
      <c r="AO553" s="302"/>
      <c r="AP553" s="302"/>
      <c r="AQ553" s="302"/>
      <c r="AR553" s="302"/>
      <c r="AS553" s="299"/>
      <c r="AT553" s="299">
        <f t="shared" si="185"/>
        <v>0</v>
      </c>
      <c r="AU553" s="303">
        <f t="shared" si="186"/>
        <v>360</v>
      </c>
      <c r="AV553" s="329">
        <f t="shared" si="187"/>
        <v>5484.9</v>
      </c>
      <c r="AW553" s="297"/>
      <c r="AX553" s="297">
        <v>517.5</v>
      </c>
      <c r="AY553" s="301"/>
      <c r="AZ553" s="301"/>
      <c r="BA553" s="301"/>
      <c r="BB553" s="330"/>
      <c r="BC553" s="297">
        <v>10</v>
      </c>
      <c r="BD553" s="301"/>
      <c r="BE553" s="300">
        <f t="shared" si="199"/>
        <v>4967.3999999999996</v>
      </c>
      <c r="BF553" s="297">
        <f>VLOOKUP(E553,[6]工资发放表!$D$1:$X$65536,21,0)</f>
        <v>0</v>
      </c>
      <c r="BG553" s="337">
        <f t="shared" si="202"/>
        <v>4957.3999999999996</v>
      </c>
      <c r="BH553" s="300">
        <f>IFERROR(VLOOKUP('12部门提供工资附表主表'!E553,工时对!A:E,5,0),0)</f>
        <v>31.06</v>
      </c>
      <c r="BI553" s="336">
        <f>VLOOKUP(E553,金蝶!D:AC,26,0)</f>
        <v>0</v>
      </c>
      <c r="BJ553" s="281">
        <f>VLOOKUP(E553,金蝶!D:S,16,0)</f>
        <v>5484.9</v>
      </c>
      <c r="BK553" s="281">
        <f t="shared" si="189"/>
        <v>0</v>
      </c>
      <c r="BL553" s="281">
        <f>VLOOKUP(E553,金蝶!D:Z,23,0)</f>
        <v>4957.3999999999996</v>
      </c>
      <c r="BM553" s="281">
        <f t="shared" si="190"/>
        <v>0</v>
      </c>
      <c r="BN553" s="281">
        <f>VLOOKUP(E553,金蝶!D:Z,17,0)</f>
        <v>0</v>
      </c>
      <c r="BO553" s="339">
        <f t="shared" si="191"/>
        <v>0</v>
      </c>
      <c r="BP553" s="281">
        <f>VLOOKUP(E553,金蝶!D:Z,18,0)</f>
        <v>517.5</v>
      </c>
      <c r="BQ553" s="531">
        <f t="shared" si="192"/>
        <v>0</v>
      </c>
      <c r="BR553" s="281">
        <f>VLOOKUP(E553,金蝶!D:Z,19,0)</f>
        <v>0</v>
      </c>
      <c r="BS553" s="340">
        <f t="shared" si="193"/>
        <v>0</v>
      </c>
      <c r="BT553" s="281">
        <f>VLOOKUP(E553,金蝶!D:Z,20,0)</f>
        <v>10</v>
      </c>
      <c r="BU553" s="281">
        <f t="shared" si="194"/>
        <v>0</v>
      </c>
      <c r="BV553" s="281">
        <f>VLOOKUP(E553,金蝶!D:Z,21,0)</f>
        <v>0</v>
      </c>
      <c r="BW553" s="339">
        <f t="shared" si="195"/>
        <v>0</v>
      </c>
      <c r="BX553" s="768">
        <f>IFERROR(VLOOKUP(G553,无加班费!A:B,2,0),0)</f>
        <v>0</v>
      </c>
    </row>
    <row r="554" spans="1:76" hidden="1">
      <c r="A554" s="516" t="s">
        <v>419</v>
      </c>
      <c r="B554" s="285">
        <f t="shared" si="181"/>
        <v>0</v>
      </c>
      <c r="C554" s="286" t="str">
        <f>VLOOKUP(E554,员工信息4!C:D,2,0)</f>
        <v>储章</v>
      </c>
      <c r="D554" s="102" t="str">
        <f t="shared" ref="D554:D576" si="204">IF(C554=G554,"一致","不一致")</f>
        <v>一致</v>
      </c>
      <c r="E554" s="288" t="str">
        <f>INDEX(员工信息4!C:C,MATCH('12部门提供工资附表主表'!I554,员工信息4!F:F,0))</f>
        <v>4083</v>
      </c>
      <c r="F554" s="289" t="str">
        <f>IFERROR(VLOOKUP('12部门提供工资附表主表'!E554,员工信息4!C:G,5,0),"")</f>
        <v>仓库</v>
      </c>
      <c r="G554" s="152" t="s">
        <v>52</v>
      </c>
      <c r="H554" s="288" t="s">
        <v>53</v>
      </c>
      <c r="I554" s="500" t="str">
        <f t="shared" si="188"/>
        <v>储章501</v>
      </c>
      <c r="J554" s="289" t="s">
        <v>17</v>
      </c>
      <c r="K554" s="301"/>
      <c r="L554" s="301"/>
      <c r="M554" s="302">
        <v>37.630000000000003</v>
      </c>
      <c r="N554" s="302"/>
      <c r="O554" s="302"/>
      <c r="P554" s="302">
        <v>180</v>
      </c>
      <c r="Q554" s="303">
        <f t="shared" ref="Q554:Q576" si="205">IF(O554&gt;0,O554,M554*P554)</f>
        <v>6773.4000000000005</v>
      </c>
      <c r="R554" s="302"/>
      <c r="S554" s="316">
        <f t="shared" ref="S554:S576" si="206">Q554+R554</f>
        <v>6773.4000000000005</v>
      </c>
      <c r="T554" s="305"/>
      <c r="U554" s="313">
        <f>T554*N554</f>
        <v>0</v>
      </c>
      <c r="V554" s="313"/>
      <c r="W554" s="301"/>
      <c r="X554" s="301"/>
      <c r="Y554" s="314">
        <f t="shared" ref="Y554:Y576" si="207">S554+U554+W554+X554</f>
        <v>6773.4000000000005</v>
      </c>
      <c r="Z554" s="314"/>
      <c r="AA554" s="301"/>
      <c r="AB554" s="301"/>
      <c r="AC554" s="325">
        <f t="shared" si="184"/>
        <v>0</v>
      </c>
      <c r="AD554" s="302">
        <v>40</v>
      </c>
      <c r="AE554" s="302"/>
      <c r="AF554" s="302"/>
      <c r="AG554" s="302"/>
      <c r="AH554" s="302"/>
      <c r="AI554" s="302"/>
      <c r="AJ554" s="302"/>
      <c r="AK554" s="302">
        <v>300</v>
      </c>
      <c r="AL554" s="302"/>
      <c r="AM554" s="302">
        <v>200</v>
      </c>
      <c r="AN554" s="302"/>
      <c r="AO554" s="302"/>
      <c r="AP554" s="302"/>
      <c r="AQ554" s="302"/>
      <c r="AR554" s="302"/>
      <c r="AS554" s="299"/>
      <c r="AT554" s="299">
        <f t="shared" ref="AT554:AT576" si="208">SUM(AP554:AS554)</f>
        <v>0</v>
      </c>
      <c r="AU554" s="303">
        <f t="shared" ref="AU554:AU576" si="209">SUM(AD554:AO554)</f>
        <v>540</v>
      </c>
      <c r="AV554" s="329">
        <f t="shared" si="187"/>
        <v>7313.4000000000005</v>
      </c>
      <c r="AW554" s="297"/>
      <c r="AX554" s="297">
        <v>517.5</v>
      </c>
      <c r="AY554" s="301"/>
      <c r="AZ554" s="301"/>
      <c r="BA554" s="301"/>
      <c r="BB554" s="330">
        <f>VLOOKUP(E554,公积金!A:D,4,0)</f>
        <v>254</v>
      </c>
      <c r="BC554" s="297"/>
      <c r="BD554" s="301"/>
      <c r="BE554" s="300">
        <f t="shared" ref="BE554:BE576" si="210">AV554-AX554-BB554</f>
        <v>6541.9000000000005</v>
      </c>
      <c r="BF554" s="297">
        <f>VLOOKUP(E554,[6]工资发放表!$D$1:$X$65536,21,0)</f>
        <v>16.260000000000002</v>
      </c>
      <c r="BG554" s="337">
        <f t="shared" ref="BG554:BG576" si="211">BE554-BF554+AW554-BC554</f>
        <v>6525.64</v>
      </c>
      <c r="BH554" s="300">
        <f>IFERROR(VLOOKUP('12部门提供工资附表主表'!E554,工时对!A:E,5,0),0)</f>
        <v>37.630000000000003</v>
      </c>
      <c r="BI554" s="336">
        <f>VLOOKUP(E554,金蝶!D:AC,26,0)</f>
        <v>0</v>
      </c>
      <c r="BJ554" s="281">
        <f>VLOOKUP(E554,金蝶!D:S,16,0)</f>
        <v>7313.4</v>
      </c>
      <c r="BK554" s="281">
        <f t="shared" si="189"/>
        <v>0</v>
      </c>
      <c r="BL554" s="281">
        <f>VLOOKUP(E554,金蝶!D:Z,23,0)</f>
        <v>6525.64</v>
      </c>
      <c r="BM554" s="281">
        <f t="shared" si="190"/>
        <v>0</v>
      </c>
      <c r="BN554" s="281">
        <f>VLOOKUP(E554,金蝶!D:Z,17,0)</f>
        <v>0</v>
      </c>
      <c r="BO554" s="339">
        <f t="shared" si="191"/>
        <v>0</v>
      </c>
      <c r="BP554" s="281">
        <f>VLOOKUP(E554,金蝶!D:Z,18,0)</f>
        <v>517.5</v>
      </c>
      <c r="BQ554" s="531">
        <f t="shared" si="192"/>
        <v>0</v>
      </c>
      <c r="BR554" s="281">
        <f>VLOOKUP(E554,金蝶!D:Z,19,0)</f>
        <v>254</v>
      </c>
      <c r="BS554" s="340">
        <f t="shared" si="193"/>
        <v>0</v>
      </c>
      <c r="BT554" s="281">
        <f>VLOOKUP(E554,金蝶!D:Z,20,0)</f>
        <v>0</v>
      </c>
      <c r="BU554" s="281">
        <f t="shared" si="194"/>
        <v>0</v>
      </c>
      <c r="BV554" s="281">
        <f>VLOOKUP(E554,金蝶!D:Z,21,0)</f>
        <v>16.260000000000002</v>
      </c>
      <c r="BW554" s="339">
        <f t="shared" si="195"/>
        <v>0</v>
      </c>
      <c r="BX554" s="768">
        <f>IFERROR(VLOOKUP(G554,无加班费!A:B,2,0),0)</f>
        <v>0</v>
      </c>
    </row>
    <row r="555" spans="1:76" hidden="1">
      <c r="A555" s="516" t="s">
        <v>1437</v>
      </c>
      <c r="B555" s="285">
        <f t="shared" si="181"/>
        <v>0</v>
      </c>
      <c r="C555" s="286" t="str">
        <f>VLOOKUP(E555,员工信息4!C:D,2,0)</f>
        <v>俞彩红</v>
      </c>
      <c r="D555" s="102" t="str">
        <f t="shared" si="204"/>
        <v>一致</v>
      </c>
      <c r="E555" s="288" t="str">
        <f>INDEX(员工信息4!C:C,MATCH('12部门提供工资附表主表'!I555,员工信息4!F:F,0))</f>
        <v>2001</v>
      </c>
      <c r="F555" s="289" t="str">
        <f>IFERROR(VLOOKUP('12部门提供工资附表主表'!E555,员工信息4!C:G,5,0),"")</f>
        <v>科研部</v>
      </c>
      <c r="G555" s="152" t="s">
        <v>2279</v>
      </c>
      <c r="H555" s="288" t="s">
        <v>2280</v>
      </c>
      <c r="I555" s="500" t="str">
        <f t="shared" si="188"/>
        <v>俞彩红167</v>
      </c>
      <c r="J555" s="353" t="str">
        <f>VLOOKUP(E555,员工信息4!C:H,6,0)</f>
        <v>行政线束车间</v>
      </c>
      <c r="K555" s="301"/>
      <c r="L555" s="301"/>
      <c r="M555" s="302">
        <v>36.31</v>
      </c>
      <c r="N555" s="302">
        <f>M555-22</f>
        <v>14.310000000000002</v>
      </c>
      <c r="O555" s="302"/>
      <c r="P555" s="302"/>
      <c r="Q555" s="303">
        <f t="shared" si="205"/>
        <v>0</v>
      </c>
      <c r="R555" s="302">
        <v>2480</v>
      </c>
      <c r="S555" s="316">
        <f t="shared" si="206"/>
        <v>2480</v>
      </c>
      <c r="T555" s="305">
        <v>120</v>
      </c>
      <c r="U555" s="313">
        <f t="shared" ref="U555:U618" si="212">T555*N555</f>
        <v>1717.2000000000003</v>
      </c>
      <c r="V555" s="313"/>
      <c r="W555" s="301">
        <v>1320</v>
      </c>
      <c r="X555" s="301">
        <v>1500</v>
      </c>
      <c r="Y555" s="314">
        <f t="shared" si="207"/>
        <v>7017.2000000000007</v>
      </c>
      <c r="Z555" s="314"/>
      <c r="AA555" s="301"/>
      <c r="AB555" s="301"/>
      <c r="AC555" s="325">
        <f t="shared" si="184"/>
        <v>0</v>
      </c>
      <c r="AD555" s="302">
        <v>180</v>
      </c>
      <c r="AE555" s="302"/>
      <c r="AF555" s="302">
        <v>0</v>
      </c>
      <c r="AG555" s="302"/>
      <c r="AH555" s="302"/>
      <c r="AI555" s="302"/>
      <c r="AJ555" s="302"/>
      <c r="AK555" s="302"/>
      <c r="AL555" s="302"/>
      <c r="AM555" s="302">
        <v>0</v>
      </c>
      <c r="AN555" s="302"/>
      <c r="AO555" s="302"/>
      <c r="AP555" s="302"/>
      <c r="AQ555" s="302">
        <v>330</v>
      </c>
      <c r="AR555" s="302"/>
      <c r="AS555" s="299"/>
      <c r="AT555" s="299">
        <f t="shared" si="208"/>
        <v>330</v>
      </c>
      <c r="AU555" s="303">
        <f t="shared" si="209"/>
        <v>180</v>
      </c>
      <c r="AV555" s="329">
        <f t="shared" si="187"/>
        <v>6867.2000000000007</v>
      </c>
      <c r="AW555" s="297"/>
      <c r="AX555" s="297">
        <v>517.5</v>
      </c>
      <c r="AY555" s="301"/>
      <c r="AZ555" s="301"/>
      <c r="BA555" s="301"/>
      <c r="BB555" s="330"/>
      <c r="BC555" s="297">
        <v>10</v>
      </c>
      <c r="BD555" s="301"/>
      <c r="BE555" s="300">
        <f t="shared" si="210"/>
        <v>6349.7000000000007</v>
      </c>
      <c r="BF555" s="297">
        <f>VLOOKUP(E555,[6]工资发放表!$D$1:$X$65536,21,0)</f>
        <v>10.5</v>
      </c>
      <c r="BG555" s="337">
        <f t="shared" si="211"/>
        <v>6329.2000000000007</v>
      </c>
      <c r="BH555" s="300">
        <f>IFERROR(VLOOKUP('12部门提供工资附表主表'!E555,工时对!A:E,5,0),0)</f>
        <v>36.31</v>
      </c>
      <c r="BI555" s="336">
        <f>VLOOKUP(E555,金蝶!D:AC,26,0)</f>
        <v>0</v>
      </c>
      <c r="BJ555" s="281">
        <f>VLOOKUP(E555,金蝶!D:S,16,0)</f>
        <v>6867.2</v>
      </c>
      <c r="BK555" s="281">
        <f t="shared" si="189"/>
        <v>0</v>
      </c>
      <c r="BL555" s="281">
        <f>VLOOKUP(E555,金蝶!D:Z,23,0)</f>
        <v>6329.2</v>
      </c>
      <c r="BM555" s="281">
        <f t="shared" si="190"/>
        <v>0</v>
      </c>
      <c r="BN555" s="281">
        <f>VLOOKUP(E555,金蝶!D:Z,17,0)</f>
        <v>0</v>
      </c>
      <c r="BO555" s="339">
        <f t="shared" si="191"/>
        <v>0</v>
      </c>
      <c r="BP555" s="281">
        <f>VLOOKUP(E555,金蝶!D:Z,18,0)</f>
        <v>517.5</v>
      </c>
      <c r="BQ555" s="531">
        <f t="shared" si="192"/>
        <v>0</v>
      </c>
      <c r="BR555" s="281">
        <f>VLOOKUP(E555,金蝶!D:Z,19,0)</f>
        <v>0</v>
      </c>
      <c r="BS555" s="340">
        <f t="shared" si="193"/>
        <v>0</v>
      </c>
      <c r="BT555" s="281">
        <f>VLOOKUP(E555,金蝶!D:Z,20,0)</f>
        <v>10</v>
      </c>
      <c r="BU555" s="281">
        <f t="shared" si="194"/>
        <v>0</v>
      </c>
      <c r="BV555" s="281">
        <f>VLOOKUP(E555,金蝶!D:Z,21,0)</f>
        <v>10.5</v>
      </c>
      <c r="BW555" s="339">
        <f t="shared" si="195"/>
        <v>0</v>
      </c>
      <c r="BX555" s="768">
        <f>IFERROR(VLOOKUP(G555,无加班费!A:B,2,0),0)</f>
        <v>0</v>
      </c>
    </row>
    <row r="556" spans="1:76">
      <c r="A556" s="516" t="s">
        <v>1482</v>
      </c>
      <c r="B556" s="285">
        <f t="shared" si="181"/>
        <v>0</v>
      </c>
      <c r="C556" s="286" t="str">
        <f>VLOOKUP(E556,员工信息4!C:D,2,0)</f>
        <v>史银花</v>
      </c>
      <c r="D556" s="102" t="str">
        <f t="shared" si="204"/>
        <v>一致</v>
      </c>
      <c r="E556" s="288" t="str">
        <f>INDEX(员工信息4!C:C,MATCH('12部门提供工资附表主表'!I556,员工信息4!F:F,0))</f>
        <v>2005</v>
      </c>
      <c r="F556" s="289" t="str">
        <f>IFERROR(VLOOKUP('12部门提供工资附表主表'!E556,员工信息4!C:G,5,0),"")</f>
        <v>科研部</v>
      </c>
      <c r="G556" s="152" t="s">
        <v>2284</v>
      </c>
      <c r="H556" s="288" t="s">
        <v>2285</v>
      </c>
      <c r="I556" s="500" t="str">
        <f t="shared" si="188"/>
        <v>史银花23</v>
      </c>
      <c r="J556" s="353" t="str">
        <f>VLOOKUP(E556,员工信息4!C:H,6,0)</f>
        <v>行政线束车间</v>
      </c>
      <c r="K556" s="301"/>
      <c r="L556" s="301"/>
      <c r="M556" s="302">
        <v>13.13</v>
      </c>
      <c r="N556" s="549">
        <f t="shared" ref="N556:N619" si="213">M556-22</f>
        <v>-8.8699999999999992</v>
      </c>
      <c r="O556" s="302"/>
      <c r="P556" s="302"/>
      <c r="Q556" s="303">
        <f t="shared" si="205"/>
        <v>0</v>
      </c>
      <c r="R556" s="302">
        <v>2480</v>
      </c>
      <c r="S556" s="316">
        <f t="shared" si="206"/>
        <v>2480</v>
      </c>
      <c r="T556" s="305"/>
      <c r="U556" s="313">
        <v>-2136.863636363636</v>
      </c>
      <c r="V556" s="313"/>
      <c r="W556" s="301">
        <v>1320</v>
      </c>
      <c r="X556" s="301">
        <v>1500</v>
      </c>
      <c r="Y556" s="314">
        <f t="shared" si="207"/>
        <v>3163.136363636364</v>
      </c>
      <c r="Z556" s="314"/>
      <c r="AA556" s="301"/>
      <c r="AB556" s="301"/>
      <c r="AC556" s="325">
        <f t="shared" si="184"/>
        <v>0</v>
      </c>
      <c r="AD556" s="302">
        <v>200</v>
      </c>
      <c r="AE556" s="302"/>
      <c r="AF556" s="302">
        <v>0</v>
      </c>
      <c r="AG556" s="302"/>
      <c r="AH556" s="302"/>
      <c r="AI556" s="302"/>
      <c r="AJ556" s="302"/>
      <c r="AK556" s="302"/>
      <c r="AL556" s="302"/>
      <c r="AM556" s="302">
        <v>0</v>
      </c>
      <c r="AN556" s="302"/>
      <c r="AO556" s="302"/>
      <c r="AP556" s="302"/>
      <c r="AQ556" s="302"/>
      <c r="AR556" s="302">
        <v>0</v>
      </c>
      <c r="AS556" s="299"/>
      <c r="AT556" s="299">
        <f t="shared" si="208"/>
        <v>0</v>
      </c>
      <c r="AU556" s="303">
        <f t="shared" si="209"/>
        <v>200</v>
      </c>
      <c r="AV556" s="329">
        <f t="shared" si="187"/>
        <v>3363.136363636364</v>
      </c>
      <c r="AW556" s="297"/>
      <c r="AX556" s="297">
        <v>517.5</v>
      </c>
      <c r="AY556" s="301"/>
      <c r="AZ556" s="301"/>
      <c r="BA556" s="301"/>
      <c r="BB556" s="330">
        <f>VLOOKUP(E556,公积金!A:D,4,0)</f>
        <v>254</v>
      </c>
      <c r="BC556" s="297">
        <v>10</v>
      </c>
      <c r="BD556" s="301"/>
      <c r="BE556" s="300">
        <f t="shared" si="210"/>
        <v>2591.636363636364</v>
      </c>
      <c r="BF556" s="297">
        <f>VLOOKUP(E556,[6]工资发放表!$D$1:$X$65536,21,0)</f>
        <v>0</v>
      </c>
      <c r="BG556" s="337">
        <f t="shared" si="211"/>
        <v>2581.636363636364</v>
      </c>
      <c r="BH556" s="300">
        <f>IFERROR(VLOOKUP('12部门提供工资附表主表'!E556,工时对!A:E,5,0),0)</f>
        <v>13.13</v>
      </c>
      <c r="BI556" s="336">
        <f>VLOOKUP(E556,金蝶!D:AC,26,0)</f>
        <v>-3.6363636359055818E-3</v>
      </c>
      <c r="BJ556" s="281">
        <f>VLOOKUP(E556,金蝶!D:S,16,0)</f>
        <v>3363.14</v>
      </c>
      <c r="BK556" s="281">
        <f t="shared" si="189"/>
        <v>-3.6363636359055818E-3</v>
      </c>
      <c r="BL556" s="281">
        <f>VLOOKUP(E556,金蝶!D:Z,23,0)</f>
        <v>2581.64</v>
      </c>
      <c r="BM556" s="281">
        <f t="shared" si="190"/>
        <v>-3.6363636359055818E-3</v>
      </c>
      <c r="BN556" s="281">
        <f>VLOOKUP(E556,金蝶!D:Z,17,0)</f>
        <v>0</v>
      </c>
      <c r="BO556" s="339">
        <f t="shared" si="191"/>
        <v>0</v>
      </c>
      <c r="BP556" s="281">
        <f>VLOOKUP(E556,金蝶!D:Z,18,0)</f>
        <v>517.5</v>
      </c>
      <c r="BQ556" s="531">
        <f t="shared" si="192"/>
        <v>0</v>
      </c>
      <c r="BR556" s="281">
        <f>VLOOKUP(E556,金蝶!D:Z,19,0)</f>
        <v>254</v>
      </c>
      <c r="BS556" s="340">
        <f t="shared" si="193"/>
        <v>0</v>
      </c>
      <c r="BT556" s="281">
        <f>VLOOKUP(E556,金蝶!D:Z,20,0)</f>
        <v>10</v>
      </c>
      <c r="BU556" s="281">
        <f t="shared" si="194"/>
        <v>0</v>
      </c>
      <c r="BV556" s="281">
        <f>VLOOKUP(E556,金蝶!D:Z,21,0)</f>
        <v>0</v>
      </c>
      <c r="BW556" s="339">
        <f t="shared" si="195"/>
        <v>0</v>
      </c>
      <c r="BX556" s="768">
        <f>IFERROR(VLOOKUP(G556,无加班费!A:B,2,0),0)</f>
        <v>0</v>
      </c>
    </row>
    <row r="557" spans="1:76" hidden="1">
      <c r="A557" s="516" t="s">
        <v>337</v>
      </c>
      <c r="B557" s="285">
        <f t="shared" si="181"/>
        <v>0</v>
      </c>
      <c r="C557" s="286" t="str">
        <f>VLOOKUP(E557,员工信息4!C:D,2,0)</f>
        <v>张东</v>
      </c>
      <c r="D557" s="102" t="str">
        <f t="shared" si="204"/>
        <v>一致</v>
      </c>
      <c r="E557" s="288" t="str">
        <f>INDEX(员工信息4!C:C,MATCH('12部门提供工资附表主表'!I557,员工信息4!F:F,0))</f>
        <v>3023</v>
      </c>
      <c r="F557" s="289" t="str">
        <f>IFERROR(VLOOKUP('12部门提供工资附表主表'!E557,员工信息4!C:G,5,0),"")</f>
        <v>科研部</v>
      </c>
      <c r="G557" s="152" t="s">
        <v>2185</v>
      </c>
      <c r="H557" s="288" t="s">
        <v>2186</v>
      </c>
      <c r="I557" s="500" t="str">
        <f t="shared" si="188"/>
        <v>张东411</v>
      </c>
      <c r="J557" s="353" t="str">
        <f>VLOOKUP(E557,员工信息4!C:H,6,0)</f>
        <v>行政接插件车间</v>
      </c>
      <c r="K557" s="301"/>
      <c r="L557" s="301"/>
      <c r="M557" s="302">
        <v>39.44</v>
      </c>
      <c r="N557" s="302">
        <f t="shared" si="213"/>
        <v>17.439999999999998</v>
      </c>
      <c r="O557" s="302"/>
      <c r="P557" s="302"/>
      <c r="Q557" s="303">
        <f t="shared" si="205"/>
        <v>0</v>
      </c>
      <c r="R557" s="302">
        <v>2480</v>
      </c>
      <c r="S557" s="316">
        <f t="shared" si="206"/>
        <v>2480</v>
      </c>
      <c r="T557" s="305">
        <v>120</v>
      </c>
      <c r="U557" s="313">
        <f t="shared" si="212"/>
        <v>2092.7999999999997</v>
      </c>
      <c r="V557" s="313"/>
      <c r="W557" s="301">
        <v>1320</v>
      </c>
      <c r="X557" s="301">
        <v>1500</v>
      </c>
      <c r="Y557" s="314">
        <f t="shared" si="207"/>
        <v>7392.7999999999993</v>
      </c>
      <c r="Z557" s="314"/>
      <c r="AA557" s="301"/>
      <c r="AB557" s="301"/>
      <c r="AC557" s="325">
        <f t="shared" si="184"/>
        <v>0</v>
      </c>
      <c r="AD557" s="302">
        <v>180</v>
      </c>
      <c r="AE557" s="302"/>
      <c r="AF557" s="302">
        <v>0</v>
      </c>
      <c r="AG557" s="302"/>
      <c r="AH557" s="302"/>
      <c r="AI557" s="302"/>
      <c r="AJ557" s="302"/>
      <c r="AK557" s="302"/>
      <c r="AL557" s="302"/>
      <c r="AM557" s="302">
        <v>0</v>
      </c>
      <c r="AN557" s="302"/>
      <c r="AO557" s="302"/>
      <c r="AP557" s="302"/>
      <c r="AQ557" s="302">
        <v>330</v>
      </c>
      <c r="AR557" s="302"/>
      <c r="AS557" s="299"/>
      <c r="AT557" s="299">
        <f t="shared" si="208"/>
        <v>330</v>
      </c>
      <c r="AU557" s="303">
        <f t="shared" si="209"/>
        <v>180</v>
      </c>
      <c r="AV557" s="329">
        <f t="shared" si="187"/>
        <v>7242.7999999999993</v>
      </c>
      <c r="AW557" s="297"/>
      <c r="AX557" s="297">
        <v>517.5</v>
      </c>
      <c r="AY557" s="301"/>
      <c r="AZ557" s="301"/>
      <c r="BA557" s="301"/>
      <c r="BB557" s="330">
        <f>VLOOKUP(E557,公积金!A:D,4,0)</f>
        <v>254</v>
      </c>
      <c r="BC557" s="297">
        <v>10</v>
      </c>
      <c r="BD557" s="301"/>
      <c r="BE557" s="300">
        <f t="shared" si="210"/>
        <v>6471.2999999999993</v>
      </c>
      <c r="BF557" s="297">
        <f>VLOOKUP(E557,[6]工资发放表!$D$1:$X$65536,21,0)</f>
        <v>5.53</v>
      </c>
      <c r="BG557" s="337">
        <f t="shared" si="211"/>
        <v>6455.7699999999995</v>
      </c>
      <c r="BH557" s="300">
        <f>IFERROR(VLOOKUP('12部门提供工资附表主表'!E557,工时对!A:E,5,0),0)</f>
        <v>39.44</v>
      </c>
      <c r="BI557" s="336">
        <f>VLOOKUP(E557,金蝶!D:AC,26,0)</f>
        <v>0</v>
      </c>
      <c r="BJ557" s="281">
        <f>VLOOKUP(E557,金蝶!D:S,16,0)</f>
        <v>7242.8</v>
      </c>
      <c r="BK557" s="281">
        <f t="shared" si="189"/>
        <v>0</v>
      </c>
      <c r="BL557" s="281">
        <f>VLOOKUP(E557,金蝶!D:Z,23,0)</f>
        <v>6455.77</v>
      </c>
      <c r="BM557" s="281">
        <f t="shared" si="190"/>
        <v>0</v>
      </c>
      <c r="BN557" s="281">
        <f>VLOOKUP(E557,金蝶!D:Z,17,0)</f>
        <v>0</v>
      </c>
      <c r="BO557" s="339">
        <f t="shared" si="191"/>
        <v>0</v>
      </c>
      <c r="BP557" s="281">
        <f>VLOOKUP(E557,金蝶!D:Z,18,0)</f>
        <v>517.5</v>
      </c>
      <c r="BQ557" s="531">
        <f t="shared" si="192"/>
        <v>0</v>
      </c>
      <c r="BR557" s="281">
        <f>VLOOKUP(E557,金蝶!D:Z,19,0)</f>
        <v>254</v>
      </c>
      <c r="BS557" s="340">
        <f t="shared" si="193"/>
        <v>0</v>
      </c>
      <c r="BT557" s="281">
        <f>VLOOKUP(E557,金蝶!D:Z,20,0)</f>
        <v>10</v>
      </c>
      <c r="BU557" s="281">
        <f t="shared" si="194"/>
        <v>0</v>
      </c>
      <c r="BV557" s="281">
        <f>VLOOKUP(E557,金蝶!D:Z,21,0)</f>
        <v>5.53</v>
      </c>
      <c r="BW557" s="339">
        <f t="shared" si="195"/>
        <v>0</v>
      </c>
      <c r="BX557" s="768">
        <f>IFERROR(VLOOKUP(G557,无加班费!A:B,2,0),0)</f>
        <v>0</v>
      </c>
    </row>
    <row r="558" spans="1:76" hidden="1">
      <c r="A558" s="516" t="s">
        <v>3337</v>
      </c>
      <c r="B558" s="285">
        <f t="shared" si="181"/>
        <v>0</v>
      </c>
      <c r="C558" s="286" t="str">
        <f>VLOOKUP(E558,员工信息4!C:D,2,0)</f>
        <v>祝李萍</v>
      </c>
      <c r="D558" s="102" t="str">
        <f t="shared" si="204"/>
        <v>一致</v>
      </c>
      <c r="E558" s="288" t="str">
        <f>INDEX(员工信息4!C:C,MATCH('12部门提供工资附表主表'!I558,员工信息4!F:F,0))</f>
        <v>3919</v>
      </c>
      <c r="F558" s="289" t="str">
        <f>IFERROR(VLOOKUP('12部门提供工资附表主表'!E558,员工信息4!C:G,5,0),"")</f>
        <v>科研部</v>
      </c>
      <c r="G558" s="152" t="s">
        <v>2224</v>
      </c>
      <c r="H558" s="288" t="s">
        <v>2225</v>
      </c>
      <c r="I558" s="500" t="str">
        <f t="shared" si="188"/>
        <v>祝李萍587</v>
      </c>
      <c r="J558" s="353" t="str">
        <f>VLOOKUP(E558,员工信息4!C:H,6,0)</f>
        <v>行政品质部</v>
      </c>
      <c r="K558" s="301"/>
      <c r="L558" s="301"/>
      <c r="M558" s="302">
        <v>21.44</v>
      </c>
      <c r="N558" s="549">
        <f t="shared" si="213"/>
        <v>-0.55999999999999872</v>
      </c>
      <c r="O558" s="302"/>
      <c r="P558" s="302"/>
      <c r="Q558" s="303">
        <f t="shared" si="205"/>
        <v>0</v>
      </c>
      <c r="R558" s="302">
        <v>3500</v>
      </c>
      <c r="S558" s="316">
        <f t="shared" si="206"/>
        <v>3500</v>
      </c>
      <c r="T558" s="305">
        <v>120</v>
      </c>
      <c r="U558" s="313">
        <f t="shared" si="212"/>
        <v>-67.199999999999847</v>
      </c>
      <c r="V558" s="313"/>
      <c r="W558" s="301">
        <v>1200</v>
      </c>
      <c r="X558" s="301">
        <v>800</v>
      </c>
      <c r="Y558" s="314">
        <f t="shared" si="207"/>
        <v>5432.8</v>
      </c>
      <c r="Z558" s="314"/>
      <c r="AA558" s="301"/>
      <c r="AB558" s="301"/>
      <c r="AC558" s="325">
        <f t="shared" si="184"/>
        <v>0</v>
      </c>
      <c r="AD558" s="302">
        <v>40</v>
      </c>
      <c r="AE558" s="302"/>
      <c r="AF558" s="302">
        <v>50</v>
      </c>
      <c r="AG558" s="302"/>
      <c r="AH558" s="302"/>
      <c r="AI558" s="302"/>
      <c r="AJ558" s="302"/>
      <c r="AK558" s="302"/>
      <c r="AL558" s="302"/>
      <c r="AM558" s="302">
        <v>0</v>
      </c>
      <c r="AN558" s="302"/>
      <c r="AO558" s="302"/>
      <c r="AP558" s="302"/>
      <c r="AQ558" s="302"/>
      <c r="AR558" s="302"/>
      <c r="AS558" s="299"/>
      <c r="AT558" s="299">
        <f t="shared" si="208"/>
        <v>0</v>
      </c>
      <c r="AU558" s="303">
        <f t="shared" si="209"/>
        <v>90</v>
      </c>
      <c r="AV558" s="329">
        <f t="shared" si="187"/>
        <v>5522.8</v>
      </c>
      <c r="AW558" s="297"/>
      <c r="AX558" s="297">
        <v>517.5</v>
      </c>
      <c r="AY558" s="301"/>
      <c r="AZ558" s="301"/>
      <c r="BA558" s="301"/>
      <c r="BB558" s="330">
        <f>VLOOKUP(E558,公积金!A:D,4,0)</f>
        <v>254</v>
      </c>
      <c r="BC558" s="297"/>
      <c r="BD558" s="301"/>
      <c r="BE558" s="300">
        <f t="shared" si="210"/>
        <v>4751.3</v>
      </c>
      <c r="BF558" s="297">
        <f>VLOOKUP(E558,[6]工资发放表!$D$1:$X$65536,21,0)</f>
        <v>0</v>
      </c>
      <c r="BG558" s="337">
        <f t="shared" si="211"/>
        <v>4751.3</v>
      </c>
      <c r="BH558" s="300">
        <f>IFERROR(VLOOKUP('12部门提供工资附表主表'!E558,工时对!A:E,5,0),0)</f>
        <v>21.44</v>
      </c>
      <c r="BI558" s="336">
        <f>VLOOKUP(E558,金蝶!D:AC,26,0)</f>
        <v>0</v>
      </c>
      <c r="BJ558" s="281">
        <f>VLOOKUP(E558,金蝶!D:S,16,0)</f>
        <v>5522.8</v>
      </c>
      <c r="BK558" s="281">
        <f t="shared" si="189"/>
        <v>0</v>
      </c>
      <c r="BL558" s="281">
        <f>VLOOKUP(E558,金蝶!D:Z,23,0)</f>
        <v>4751.3</v>
      </c>
      <c r="BM558" s="281">
        <f t="shared" si="190"/>
        <v>0</v>
      </c>
      <c r="BN558" s="281">
        <f>VLOOKUP(E558,金蝶!D:Z,17,0)</f>
        <v>0</v>
      </c>
      <c r="BO558" s="339">
        <f t="shared" si="191"/>
        <v>0</v>
      </c>
      <c r="BP558" s="281">
        <f>VLOOKUP(E558,金蝶!D:Z,18,0)</f>
        <v>517.5</v>
      </c>
      <c r="BQ558" s="531">
        <f t="shared" si="192"/>
        <v>0</v>
      </c>
      <c r="BR558" s="281">
        <f>VLOOKUP(E558,金蝶!D:Z,19,0)</f>
        <v>254</v>
      </c>
      <c r="BS558" s="340">
        <f t="shared" si="193"/>
        <v>0</v>
      </c>
      <c r="BT558" s="281">
        <f>VLOOKUP(E558,金蝶!D:Z,20,0)</f>
        <v>0</v>
      </c>
      <c r="BU558" s="281">
        <f t="shared" si="194"/>
        <v>0</v>
      </c>
      <c r="BV558" s="281">
        <f>VLOOKUP(E558,金蝶!D:Z,21,0)</f>
        <v>0</v>
      </c>
      <c r="BW558" s="339">
        <f t="shared" si="195"/>
        <v>0</v>
      </c>
      <c r="BX558" s="768">
        <f>IFERROR(VLOOKUP(G558,无加班费!A:B,2,0),0)</f>
        <v>0</v>
      </c>
    </row>
    <row r="559" spans="1:76">
      <c r="A559" s="516" t="s">
        <v>1502</v>
      </c>
      <c r="B559" s="285">
        <f t="shared" si="181"/>
        <v>0</v>
      </c>
      <c r="C559" s="286" t="str">
        <f>VLOOKUP(E559,员工信息4!C:D,2,0)</f>
        <v>陈佩</v>
      </c>
      <c r="D559" s="102" t="str">
        <f t="shared" si="204"/>
        <v>一致</v>
      </c>
      <c r="E559" s="288" t="str">
        <f>INDEX(员工信息4!C:C,MATCH('12部门提供工资附表主表'!I559,员工信息4!F:F,0))</f>
        <v>4089</v>
      </c>
      <c r="F559" s="289" t="str">
        <f>IFERROR(VLOOKUP('12部门提供工资附表主表'!E559,员工信息4!C:G,5,0),"")</f>
        <v>科研部</v>
      </c>
      <c r="G559" s="152" t="s">
        <v>1851</v>
      </c>
      <c r="H559" s="288" t="s">
        <v>1852</v>
      </c>
      <c r="I559" s="500" t="str">
        <f t="shared" si="188"/>
        <v>陈佩43</v>
      </c>
      <c r="J559" s="353" t="str">
        <f>VLOOKUP(E559,员工信息4!C:H,6,0)</f>
        <v>行政财务部</v>
      </c>
      <c r="K559" s="301"/>
      <c r="L559" s="301"/>
      <c r="M559" s="302">
        <v>22</v>
      </c>
      <c r="N559" s="302">
        <f t="shared" si="213"/>
        <v>0</v>
      </c>
      <c r="O559" s="302"/>
      <c r="P559" s="302"/>
      <c r="Q559" s="303">
        <f t="shared" si="205"/>
        <v>0</v>
      </c>
      <c r="R559" s="302">
        <v>2480</v>
      </c>
      <c r="S559" s="316">
        <f t="shared" si="206"/>
        <v>2480</v>
      </c>
      <c r="T559" s="305">
        <v>120</v>
      </c>
      <c r="U559" s="313">
        <f t="shared" si="212"/>
        <v>0</v>
      </c>
      <c r="V559" s="313"/>
      <c r="W559" s="301">
        <v>440</v>
      </c>
      <c r="X559" s="301">
        <v>980</v>
      </c>
      <c r="Y559" s="314">
        <f t="shared" si="207"/>
        <v>3900</v>
      </c>
      <c r="Z559" s="314"/>
      <c r="AA559" s="301"/>
      <c r="AB559" s="301"/>
      <c r="AC559" s="325">
        <f t="shared" si="184"/>
        <v>0</v>
      </c>
      <c r="AD559" s="302">
        <v>40</v>
      </c>
      <c r="AE559" s="302"/>
      <c r="AF559" s="302">
        <v>50</v>
      </c>
      <c r="AG559" s="302"/>
      <c r="AH559" s="302"/>
      <c r="AI559" s="302"/>
      <c r="AJ559" s="302"/>
      <c r="AK559" s="302"/>
      <c r="AL559" s="302"/>
      <c r="AM559" s="302">
        <v>200</v>
      </c>
      <c r="AN559" s="302"/>
      <c r="AO559" s="302"/>
      <c r="AP559" s="302"/>
      <c r="AQ559" s="302"/>
      <c r="AR559" s="302">
        <v>0</v>
      </c>
      <c r="AS559" s="299"/>
      <c r="AT559" s="299">
        <f t="shared" si="208"/>
        <v>0</v>
      </c>
      <c r="AU559" s="303">
        <f t="shared" si="209"/>
        <v>290</v>
      </c>
      <c r="AV559" s="329">
        <f t="shared" si="187"/>
        <v>4190</v>
      </c>
      <c r="AW559" s="297">
        <v>30</v>
      </c>
      <c r="AX559" s="297">
        <v>517.5</v>
      </c>
      <c r="AY559" s="301"/>
      <c r="AZ559" s="301"/>
      <c r="BA559" s="301"/>
      <c r="BB559" s="330">
        <f>VLOOKUP(E559,公积金!A:D,4,0)</f>
        <v>254</v>
      </c>
      <c r="BC559" s="297">
        <v>10</v>
      </c>
      <c r="BD559" s="301"/>
      <c r="BE559" s="300">
        <f t="shared" si="210"/>
        <v>3418.5</v>
      </c>
      <c r="BF559" s="297">
        <f>VLOOKUP(E559,[6]工资发放表!$D$1:$X$65536,21,0)</f>
        <v>0</v>
      </c>
      <c r="BG559" s="337">
        <f t="shared" si="211"/>
        <v>3438.5</v>
      </c>
      <c r="BH559" s="300">
        <f>IFERROR(VLOOKUP('12部门提供工资附表主表'!E559,工时对!A:E,5,0),0)</f>
        <v>22</v>
      </c>
      <c r="BI559" s="336">
        <f>VLOOKUP(E559,金蝶!D:AC,26,0)</f>
        <v>0</v>
      </c>
      <c r="BJ559" s="281">
        <f>VLOOKUP(E559,金蝶!D:S,16,0)</f>
        <v>4190</v>
      </c>
      <c r="BK559" s="281">
        <f t="shared" si="189"/>
        <v>0</v>
      </c>
      <c r="BL559" s="281">
        <f>VLOOKUP(E559,金蝶!D:Z,23,0)</f>
        <v>3438.5</v>
      </c>
      <c r="BM559" s="281">
        <f t="shared" si="190"/>
        <v>0</v>
      </c>
      <c r="BN559" s="281">
        <f>VLOOKUP(E559,金蝶!D:Z,17,0)</f>
        <v>30</v>
      </c>
      <c r="BO559" s="339">
        <f t="shared" si="191"/>
        <v>0</v>
      </c>
      <c r="BP559" s="281">
        <f>VLOOKUP(E559,金蝶!D:Z,18,0)</f>
        <v>517.5</v>
      </c>
      <c r="BQ559" s="531">
        <f t="shared" si="192"/>
        <v>0</v>
      </c>
      <c r="BR559" s="281">
        <f>VLOOKUP(E559,金蝶!D:Z,19,0)</f>
        <v>254</v>
      </c>
      <c r="BS559" s="340">
        <f t="shared" si="193"/>
        <v>0</v>
      </c>
      <c r="BT559" s="281">
        <f>VLOOKUP(E559,金蝶!D:Z,20,0)</f>
        <v>10</v>
      </c>
      <c r="BU559" s="281">
        <f t="shared" si="194"/>
        <v>0</v>
      </c>
      <c r="BV559" s="281">
        <f>VLOOKUP(E559,金蝶!D:Z,21,0)</f>
        <v>0</v>
      </c>
      <c r="BW559" s="339">
        <f t="shared" si="195"/>
        <v>0</v>
      </c>
      <c r="BX559" s="768">
        <f>IFERROR(VLOOKUP(G559,无加班费!A:B,2,0),0)</f>
        <v>0</v>
      </c>
    </row>
    <row r="560" spans="1:76">
      <c r="A560" s="516" t="s">
        <v>1872</v>
      </c>
      <c r="B560" s="285">
        <f t="shared" si="181"/>
        <v>0</v>
      </c>
      <c r="C560" s="286" t="str">
        <f>VLOOKUP(E560,员工信息4!C:D,2,0)</f>
        <v>陆嘉雯</v>
      </c>
      <c r="D560" s="102" t="str">
        <f t="shared" si="204"/>
        <v>一致</v>
      </c>
      <c r="E560" s="288" t="str">
        <f>INDEX(员工信息4!C:C,MATCH('12部门提供工资附表主表'!I560,员工信息4!F:F,0))</f>
        <v>5017</v>
      </c>
      <c r="F560" s="289" t="str">
        <f>IFERROR(VLOOKUP('12部门提供工资附表主表'!E560,员工信息4!C:G,5,0),"")</f>
        <v>科研部</v>
      </c>
      <c r="G560" s="152" t="s">
        <v>1967</v>
      </c>
      <c r="H560" s="288" t="s">
        <v>1968</v>
      </c>
      <c r="I560" s="500" t="str">
        <f t="shared" si="188"/>
        <v>陆嘉雯217</v>
      </c>
      <c r="J560" s="353" t="str">
        <f>VLOOKUP(E560,员工信息4!C:H,6,0)</f>
        <v>行政发运部</v>
      </c>
      <c r="K560" s="301"/>
      <c r="L560" s="301"/>
      <c r="M560" s="302">
        <v>22</v>
      </c>
      <c r="N560" s="302">
        <f t="shared" si="213"/>
        <v>0</v>
      </c>
      <c r="O560" s="302"/>
      <c r="P560" s="302"/>
      <c r="Q560" s="303">
        <f t="shared" si="205"/>
        <v>0</v>
      </c>
      <c r="R560" s="302">
        <v>3500</v>
      </c>
      <c r="S560" s="316">
        <f t="shared" si="206"/>
        <v>3500</v>
      </c>
      <c r="T560" s="305">
        <v>120</v>
      </c>
      <c r="U560" s="313">
        <f t="shared" si="212"/>
        <v>0</v>
      </c>
      <c r="V560" s="313"/>
      <c r="W560" s="301">
        <v>900</v>
      </c>
      <c r="X560" s="301">
        <v>700</v>
      </c>
      <c r="Y560" s="314">
        <f t="shared" si="207"/>
        <v>5100</v>
      </c>
      <c r="Z560" s="314"/>
      <c r="AA560" s="301"/>
      <c r="AB560" s="301"/>
      <c r="AC560" s="325">
        <f t="shared" si="184"/>
        <v>0</v>
      </c>
      <c r="AD560" s="302">
        <v>40</v>
      </c>
      <c r="AE560" s="302"/>
      <c r="AF560" s="302">
        <v>0</v>
      </c>
      <c r="AG560" s="302"/>
      <c r="AH560" s="302"/>
      <c r="AI560" s="302"/>
      <c r="AJ560" s="302"/>
      <c r="AK560" s="302"/>
      <c r="AL560" s="302"/>
      <c r="AM560" s="302">
        <v>200</v>
      </c>
      <c r="AN560" s="302"/>
      <c r="AO560" s="302"/>
      <c r="AP560" s="302"/>
      <c r="AQ560" s="302"/>
      <c r="AR560" s="302">
        <v>0</v>
      </c>
      <c r="AS560" s="299"/>
      <c r="AT560" s="299">
        <f t="shared" si="208"/>
        <v>0</v>
      </c>
      <c r="AU560" s="303">
        <f t="shared" si="209"/>
        <v>240</v>
      </c>
      <c r="AV560" s="329">
        <f t="shared" si="187"/>
        <v>5340</v>
      </c>
      <c r="AW560" s="297"/>
      <c r="AX560" s="297">
        <v>517.5</v>
      </c>
      <c r="AY560" s="301"/>
      <c r="AZ560" s="301"/>
      <c r="BA560" s="301"/>
      <c r="BB560" s="330"/>
      <c r="BC560" s="297"/>
      <c r="BD560" s="301"/>
      <c r="BE560" s="300">
        <f t="shared" si="210"/>
        <v>4822.5</v>
      </c>
      <c r="BF560" s="297">
        <f>VLOOKUP(E560,[6]工资发放表!$D$1:$X$65536,21,0)</f>
        <v>0</v>
      </c>
      <c r="BG560" s="337">
        <f t="shared" si="211"/>
        <v>4822.5</v>
      </c>
      <c r="BH560" s="300">
        <f>IFERROR(VLOOKUP('12部门提供工资附表主表'!E560,工时对!A:E,5,0),0)</f>
        <v>22</v>
      </c>
      <c r="BI560" s="336">
        <f>VLOOKUP(E560,金蝶!D:AC,26,0)</f>
        <v>0</v>
      </c>
      <c r="BJ560" s="281">
        <f>VLOOKUP(E560,金蝶!D:S,16,0)</f>
        <v>5340</v>
      </c>
      <c r="BK560" s="281">
        <f t="shared" si="189"/>
        <v>0</v>
      </c>
      <c r="BL560" s="281">
        <f>VLOOKUP(E560,金蝶!D:Z,23,0)</f>
        <v>4822.5</v>
      </c>
      <c r="BM560" s="281">
        <f t="shared" si="190"/>
        <v>0</v>
      </c>
      <c r="BN560" s="281">
        <f>VLOOKUP(E560,金蝶!D:Z,17,0)</f>
        <v>0</v>
      </c>
      <c r="BO560" s="339">
        <f t="shared" si="191"/>
        <v>0</v>
      </c>
      <c r="BP560" s="281">
        <f>VLOOKUP(E560,金蝶!D:Z,18,0)</f>
        <v>517.5</v>
      </c>
      <c r="BQ560" s="531">
        <f t="shared" si="192"/>
        <v>0</v>
      </c>
      <c r="BR560" s="281">
        <f>VLOOKUP(E560,金蝶!D:Z,19,0)</f>
        <v>0</v>
      </c>
      <c r="BS560" s="340">
        <f t="shared" si="193"/>
        <v>0</v>
      </c>
      <c r="BT560" s="281">
        <f>VLOOKUP(E560,金蝶!D:Z,20,0)</f>
        <v>0</v>
      </c>
      <c r="BU560" s="281">
        <f t="shared" si="194"/>
        <v>0</v>
      </c>
      <c r="BV560" s="281">
        <f>VLOOKUP(E560,金蝶!D:Z,21,0)</f>
        <v>0</v>
      </c>
      <c r="BW560" s="339">
        <f t="shared" si="195"/>
        <v>0</v>
      </c>
      <c r="BX560" s="768">
        <f>IFERROR(VLOOKUP(G560,无加班费!A:B,2,0),0)</f>
        <v>0</v>
      </c>
    </row>
    <row r="561" spans="1:76" hidden="1">
      <c r="A561" s="516" t="s">
        <v>3342</v>
      </c>
      <c r="B561" s="285">
        <f t="shared" si="181"/>
        <v>0</v>
      </c>
      <c r="C561" s="286" t="str">
        <f>VLOOKUP(E561,员工信息4!C:D,2,0)</f>
        <v>汤晓丹</v>
      </c>
      <c r="D561" s="102" t="str">
        <f t="shared" si="204"/>
        <v>一致</v>
      </c>
      <c r="E561" s="288" t="str">
        <f>INDEX(员工信息4!C:C,MATCH('12部门提供工资附表主表'!I561,员工信息4!F:F,0))</f>
        <v>7301</v>
      </c>
      <c r="F561" s="289" t="str">
        <f>IFERROR(VLOOKUP('12部门提供工资附表主表'!E561,员工信息4!C:G,5,0),"")</f>
        <v>科研部</v>
      </c>
      <c r="G561" s="152" t="s">
        <v>2213</v>
      </c>
      <c r="H561" s="288" t="s">
        <v>2214</v>
      </c>
      <c r="I561" s="500" t="str">
        <f t="shared" si="188"/>
        <v>汤晓丹686</v>
      </c>
      <c r="J561" s="353" t="str">
        <f>VLOOKUP(E561,员工信息4!C:H,6,0)</f>
        <v>行政采购部</v>
      </c>
      <c r="K561" s="301"/>
      <c r="L561" s="301"/>
      <c r="M561" s="302">
        <v>25.56</v>
      </c>
      <c r="N561" s="302">
        <f t="shared" si="213"/>
        <v>3.5599999999999987</v>
      </c>
      <c r="O561" s="302"/>
      <c r="P561" s="302"/>
      <c r="Q561" s="303">
        <f t="shared" si="205"/>
        <v>0</v>
      </c>
      <c r="R561" s="302">
        <v>2500</v>
      </c>
      <c r="S561" s="316">
        <f t="shared" si="206"/>
        <v>2500</v>
      </c>
      <c r="T561" s="305">
        <v>120</v>
      </c>
      <c r="U561" s="313">
        <f t="shared" si="212"/>
        <v>427.19999999999982</v>
      </c>
      <c r="V561" s="313"/>
      <c r="W561" s="301">
        <v>1800</v>
      </c>
      <c r="X561" s="301">
        <v>1500</v>
      </c>
      <c r="Y561" s="314">
        <f t="shared" si="207"/>
        <v>6227.2</v>
      </c>
      <c r="Z561" s="314"/>
      <c r="AA561" s="301"/>
      <c r="AB561" s="301"/>
      <c r="AC561" s="325">
        <f t="shared" si="184"/>
        <v>0</v>
      </c>
      <c r="AD561" s="302">
        <v>40</v>
      </c>
      <c r="AE561" s="302"/>
      <c r="AF561" s="302">
        <v>50</v>
      </c>
      <c r="AG561" s="302"/>
      <c r="AH561" s="302"/>
      <c r="AI561" s="302"/>
      <c r="AJ561" s="302"/>
      <c r="AK561" s="302">
        <v>0.5</v>
      </c>
      <c r="AL561" s="302"/>
      <c r="AM561" s="302">
        <v>200</v>
      </c>
      <c r="AN561" s="302"/>
      <c r="AO561" s="302"/>
      <c r="AP561" s="302"/>
      <c r="AQ561" s="302">
        <v>380</v>
      </c>
      <c r="AR561" s="302"/>
      <c r="AS561" s="299"/>
      <c r="AT561" s="299">
        <f t="shared" si="208"/>
        <v>380</v>
      </c>
      <c r="AU561" s="303">
        <f t="shared" si="209"/>
        <v>290.5</v>
      </c>
      <c r="AV561" s="329">
        <f t="shared" si="187"/>
        <v>6137.7</v>
      </c>
      <c r="AW561" s="297"/>
      <c r="AX561" s="297">
        <v>517.5</v>
      </c>
      <c r="AY561" s="301"/>
      <c r="AZ561" s="301"/>
      <c r="BA561" s="301"/>
      <c r="BB561" s="330"/>
      <c r="BC561" s="297">
        <v>10</v>
      </c>
      <c r="BD561" s="301"/>
      <c r="BE561" s="300">
        <f t="shared" si="210"/>
        <v>5620.2</v>
      </c>
      <c r="BF561" s="297">
        <f>VLOOKUP(E561,[6]工资发放表!$D$1:$X$65536,21,0)</f>
        <v>3.6</v>
      </c>
      <c r="BG561" s="337">
        <f t="shared" si="211"/>
        <v>5606.5999999999995</v>
      </c>
      <c r="BH561" s="300">
        <f>IFERROR(VLOOKUP('12部门提供工资附表主表'!E561,工时对!A:E,5,0),0)</f>
        <v>25.56</v>
      </c>
      <c r="BI561" s="336">
        <f>VLOOKUP(E561,金蝶!D:AC,26,0)</f>
        <v>0</v>
      </c>
      <c r="BJ561" s="281">
        <f>VLOOKUP(E561,金蝶!D:S,16,0)</f>
        <v>6137.7</v>
      </c>
      <c r="BK561" s="281">
        <f t="shared" si="189"/>
        <v>0</v>
      </c>
      <c r="BL561" s="281">
        <f>VLOOKUP(E561,金蝶!D:Z,23,0)</f>
        <v>5606.6</v>
      </c>
      <c r="BM561" s="281">
        <f t="shared" si="190"/>
        <v>0</v>
      </c>
      <c r="BN561" s="281">
        <f>VLOOKUP(E561,金蝶!D:Z,17,0)</f>
        <v>0</v>
      </c>
      <c r="BO561" s="339">
        <f t="shared" si="191"/>
        <v>0</v>
      </c>
      <c r="BP561" s="281">
        <f>VLOOKUP(E561,金蝶!D:Z,18,0)</f>
        <v>517.5</v>
      </c>
      <c r="BQ561" s="531">
        <f t="shared" si="192"/>
        <v>0</v>
      </c>
      <c r="BR561" s="281">
        <f>VLOOKUP(E561,金蝶!D:Z,19,0)</f>
        <v>0</v>
      </c>
      <c r="BS561" s="340">
        <f t="shared" si="193"/>
        <v>0</v>
      </c>
      <c r="BT561" s="281">
        <f>VLOOKUP(E561,金蝶!D:Z,20,0)</f>
        <v>10</v>
      </c>
      <c r="BU561" s="281">
        <f t="shared" si="194"/>
        <v>0</v>
      </c>
      <c r="BV561" s="281">
        <f>VLOOKUP(E561,金蝶!D:Z,21,0)</f>
        <v>3.6</v>
      </c>
      <c r="BW561" s="339">
        <f t="shared" si="195"/>
        <v>0</v>
      </c>
      <c r="BX561" s="768">
        <f>IFERROR(VLOOKUP(G561,无加班费!A:B,2,0),0)</f>
        <v>0</v>
      </c>
    </row>
    <row r="562" spans="1:76">
      <c r="A562" s="516" t="s">
        <v>642</v>
      </c>
      <c r="B562" s="285">
        <f t="shared" si="181"/>
        <v>-22</v>
      </c>
      <c r="C562" s="286" t="str">
        <f>VLOOKUP(E562,员工信息4!C:D,2,0)</f>
        <v>孙中奇</v>
      </c>
      <c r="D562" s="102" t="str">
        <f t="shared" si="204"/>
        <v>一致</v>
      </c>
      <c r="E562" s="288" t="str">
        <f>INDEX(员工信息4!C:C,MATCH('12部门提供工资附表主表'!I562,员工信息4!F:F,0))</f>
        <v>8001</v>
      </c>
      <c r="F562" s="289" t="str">
        <f>IFERROR(VLOOKUP('12部门提供工资附表主表'!E562,员工信息4!C:G,5,0),"")</f>
        <v>行政部</v>
      </c>
      <c r="G562" s="152" t="s">
        <v>2318</v>
      </c>
      <c r="H562" s="288" t="s">
        <v>2319</v>
      </c>
      <c r="I562" s="500" t="str">
        <f t="shared" si="188"/>
        <v>孙中奇1</v>
      </c>
      <c r="J562" s="353" t="str">
        <f>VLOOKUP(E562,员工信息4!C:H,6,0)</f>
        <v>行政总经办</v>
      </c>
      <c r="K562" s="301"/>
      <c r="L562" s="301"/>
      <c r="M562" s="302">
        <v>22</v>
      </c>
      <c r="N562" s="302">
        <f t="shared" si="213"/>
        <v>0</v>
      </c>
      <c r="O562" s="302"/>
      <c r="P562" s="302"/>
      <c r="Q562" s="303">
        <f t="shared" si="205"/>
        <v>0</v>
      </c>
      <c r="R562" s="302">
        <v>40000</v>
      </c>
      <c r="S562" s="316">
        <f t="shared" si="206"/>
        <v>40000</v>
      </c>
      <c r="T562" s="305">
        <v>120</v>
      </c>
      <c r="U562" s="313">
        <f t="shared" si="212"/>
        <v>0</v>
      </c>
      <c r="V562" s="313"/>
      <c r="W562" s="301">
        <v>12000</v>
      </c>
      <c r="X562" s="301">
        <v>10500</v>
      </c>
      <c r="Y562" s="314">
        <f t="shared" si="207"/>
        <v>62500</v>
      </c>
      <c r="Z562" s="314"/>
      <c r="AA562" s="301"/>
      <c r="AB562" s="301"/>
      <c r="AC562" s="325">
        <f t="shared" si="184"/>
        <v>0</v>
      </c>
      <c r="AD562" s="302">
        <v>200</v>
      </c>
      <c r="AE562" s="302"/>
      <c r="AF562" s="302">
        <v>2800</v>
      </c>
      <c r="AG562" s="302"/>
      <c r="AH562" s="302"/>
      <c r="AI562" s="302"/>
      <c r="AJ562" s="302"/>
      <c r="AK562" s="302"/>
      <c r="AL562" s="302"/>
      <c r="AM562" s="302">
        <v>200</v>
      </c>
      <c r="AN562" s="302"/>
      <c r="AO562" s="302"/>
      <c r="AP562" s="302"/>
      <c r="AQ562" s="302"/>
      <c r="AR562" s="302">
        <v>0</v>
      </c>
      <c r="AS562" s="299"/>
      <c r="AT562" s="299">
        <f t="shared" si="208"/>
        <v>0</v>
      </c>
      <c r="AU562" s="303">
        <f t="shared" si="209"/>
        <v>3200</v>
      </c>
      <c r="AV562" s="329">
        <f t="shared" si="187"/>
        <v>65700</v>
      </c>
      <c r="AW562" s="297"/>
      <c r="AX562" s="297">
        <v>529.70000000000005</v>
      </c>
      <c r="AY562" s="301"/>
      <c r="AZ562" s="301"/>
      <c r="BA562" s="301"/>
      <c r="BB562" s="330"/>
      <c r="BC562" s="297"/>
      <c r="BD562" s="301"/>
      <c r="BE562" s="300">
        <f t="shared" si="210"/>
        <v>65170.3</v>
      </c>
      <c r="BF562" s="297">
        <f>VLOOKUP(E562,[6]工资发放表!$D$1:$X$65536,21,0)</f>
        <v>17055.150000000001</v>
      </c>
      <c r="BG562" s="337">
        <f t="shared" si="211"/>
        <v>48115.15</v>
      </c>
      <c r="BH562" s="300">
        <f>IFERROR(VLOOKUP('12部门提供工资附表主表'!E562,工时对!A:E,5,0),0)</f>
        <v>0</v>
      </c>
      <c r="BI562" s="336">
        <f>VLOOKUP(E562,金蝶!D:AC,26,0)</f>
        <v>0</v>
      </c>
      <c r="BJ562" s="281">
        <f>VLOOKUP(E562,金蝶!D:S,16,0)</f>
        <v>65700</v>
      </c>
      <c r="BK562" s="281">
        <f t="shared" si="189"/>
        <v>0</v>
      </c>
      <c r="BL562" s="281">
        <f>VLOOKUP(E562,金蝶!D:Z,23,0)</f>
        <v>48115.15</v>
      </c>
      <c r="BM562" s="281">
        <f t="shared" si="190"/>
        <v>0</v>
      </c>
      <c r="BN562" s="281">
        <f>VLOOKUP(E562,金蝶!D:Z,17,0)</f>
        <v>0</v>
      </c>
      <c r="BO562" s="339">
        <f t="shared" si="191"/>
        <v>0</v>
      </c>
      <c r="BP562" s="281">
        <f>VLOOKUP(E562,金蝶!D:Z,18,0)</f>
        <v>529.70000000000005</v>
      </c>
      <c r="BQ562" s="531">
        <f t="shared" si="192"/>
        <v>0</v>
      </c>
      <c r="BR562" s="281">
        <f>VLOOKUP(E562,金蝶!D:Z,19,0)</f>
        <v>0</v>
      </c>
      <c r="BS562" s="340">
        <f t="shared" si="193"/>
        <v>0</v>
      </c>
      <c r="BT562" s="281">
        <f>VLOOKUP(E562,金蝶!D:Z,20,0)</f>
        <v>0</v>
      </c>
      <c r="BU562" s="281">
        <f t="shared" si="194"/>
        <v>0</v>
      </c>
      <c r="BV562" s="281">
        <f>VLOOKUP(E562,金蝶!D:Z,21,0)</f>
        <v>17055.150000000001</v>
      </c>
      <c r="BW562" s="339">
        <f t="shared" si="195"/>
        <v>0</v>
      </c>
      <c r="BX562" s="768">
        <f>IFERROR(VLOOKUP(G562,无加班费!A:B,2,0),0)</f>
        <v>0</v>
      </c>
    </row>
    <row r="563" spans="1:76">
      <c r="A563" s="516" t="s">
        <v>1477</v>
      </c>
      <c r="B563" s="285">
        <f t="shared" si="181"/>
        <v>0</v>
      </c>
      <c r="C563" s="286" t="str">
        <f>VLOOKUP(E563,员工信息4!C:D,2,0)</f>
        <v>孙雪林</v>
      </c>
      <c r="D563" s="102" t="str">
        <f t="shared" si="204"/>
        <v>一致</v>
      </c>
      <c r="E563" s="288" t="str">
        <f>INDEX(员工信息4!C:C,MATCH('12部门提供工资附表主表'!I563,员工信息4!F:F,0))</f>
        <v>7523</v>
      </c>
      <c r="F563" s="289" t="str">
        <f>IFERROR(VLOOKUP('12部门提供工资附表主表'!E563,员工信息4!C:G,5,0),"")</f>
        <v>退休、聘用</v>
      </c>
      <c r="G563" s="152" t="s">
        <v>2450</v>
      </c>
      <c r="H563" s="288"/>
      <c r="I563" s="500" t="str">
        <f t="shared" si="188"/>
        <v>孙雪林</v>
      </c>
      <c r="J563" s="353" t="str">
        <f>VLOOKUP(E563,员工信息4!C:H,6,0)</f>
        <v>行政总经办</v>
      </c>
      <c r="K563" s="301"/>
      <c r="L563" s="301"/>
      <c r="M563" s="302">
        <v>0</v>
      </c>
      <c r="N563" s="302"/>
      <c r="O563" s="302"/>
      <c r="P563" s="302"/>
      <c r="Q563" s="303">
        <f t="shared" si="205"/>
        <v>0</v>
      </c>
      <c r="R563" s="302">
        <v>3500</v>
      </c>
      <c r="S563" s="316">
        <f t="shared" si="206"/>
        <v>3500</v>
      </c>
      <c r="T563" s="305">
        <v>120</v>
      </c>
      <c r="U563" s="313">
        <f t="shared" si="212"/>
        <v>0</v>
      </c>
      <c r="V563" s="313"/>
      <c r="W563" s="301"/>
      <c r="X563" s="301"/>
      <c r="Y563" s="314">
        <f t="shared" si="207"/>
        <v>3500</v>
      </c>
      <c r="Z563" s="314"/>
      <c r="AA563" s="301"/>
      <c r="AB563" s="301"/>
      <c r="AC563" s="325">
        <f t="shared" si="184"/>
        <v>0</v>
      </c>
      <c r="AD563" s="302">
        <v>0</v>
      </c>
      <c r="AE563" s="302"/>
      <c r="AF563" s="302"/>
      <c r="AG563" s="302"/>
      <c r="AH563" s="302"/>
      <c r="AI563" s="302"/>
      <c r="AJ563" s="302"/>
      <c r="AK563" s="302"/>
      <c r="AL563" s="302"/>
      <c r="AM563" s="302">
        <v>0</v>
      </c>
      <c r="AN563" s="302"/>
      <c r="AO563" s="302"/>
      <c r="AP563" s="302"/>
      <c r="AQ563" s="302"/>
      <c r="AR563" s="302">
        <v>0</v>
      </c>
      <c r="AS563" s="299"/>
      <c r="AT563" s="299">
        <f t="shared" si="208"/>
        <v>0</v>
      </c>
      <c r="AU563" s="303">
        <f t="shared" si="209"/>
        <v>0</v>
      </c>
      <c r="AV563" s="329">
        <f t="shared" si="187"/>
        <v>3500</v>
      </c>
      <c r="AW563" s="297"/>
      <c r="AX563" s="297"/>
      <c r="AY563" s="301"/>
      <c r="AZ563" s="301"/>
      <c r="BA563" s="301"/>
      <c r="BB563" s="330"/>
      <c r="BC563" s="297"/>
      <c r="BD563" s="301"/>
      <c r="BE563" s="300">
        <f t="shared" si="210"/>
        <v>3500</v>
      </c>
      <c r="BF563" s="297">
        <f>VLOOKUP(E563,[6]工资发放表!$D$1:$X$65536,21,0)</f>
        <v>0</v>
      </c>
      <c r="BG563" s="337">
        <f t="shared" si="211"/>
        <v>3500</v>
      </c>
      <c r="BH563" s="300">
        <f>IFERROR(VLOOKUP('12部门提供工资附表主表'!E563,工时对!A:E,5,0),0)</f>
        <v>0</v>
      </c>
      <c r="BI563" s="336">
        <f>VLOOKUP(E563,金蝶!D:AC,26,0)</f>
        <v>0</v>
      </c>
      <c r="BJ563" s="281">
        <f>VLOOKUP(E563,金蝶!D:S,16,0)</f>
        <v>3500</v>
      </c>
      <c r="BK563" s="281">
        <f t="shared" si="189"/>
        <v>0</v>
      </c>
      <c r="BL563" s="281">
        <f>VLOOKUP(E563,金蝶!D:Z,23,0)</f>
        <v>3500</v>
      </c>
      <c r="BM563" s="281">
        <f t="shared" si="190"/>
        <v>0</v>
      </c>
      <c r="BN563" s="281">
        <f>VLOOKUP(E563,金蝶!D:Z,17,0)</f>
        <v>0</v>
      </c>
      <c r="BO563" s="339">
        <f t="shared" si="191"/>
        <v>0</v>
      </c>
      <c r="BP563" s="281">
        <f>VLOOKUP(E563,金蝶!D:Z,18,0)</f>
        <v>0</v>
      </c>
      <c r="BQ563" s="531">
        <f t="shared" si="192"/>
        <v>0</v>
      </c>
      <c r="BR563" s="281">
        <f>VLOOKUP(E563,金蝶!D:Z,19,0)</f>
        <v>0</v>
      </c>
      <c r="BS563" s="340">
        <f t="shared" si="193"/>
        <v>0</v>
      </c>
      <c r="BT563" s="281">
        <f>VLOOKUP(E563,金蝶!D:Z,20,0)</f>
        <v>0</v>
      </c>
      <c r="BU563" s="281">
        <f t="shared" si="194"/>
        <v>0</v>
      </c>
      <c r="BV563" s="281">
        <f>VLOOKUP(E563,金蝶!D:Z,21,0)</f>
        <v>0</v>
      </c>
      <c r="BW563" s="339">
        <f t="shared" si="195"/>
        <v>0</v>
      </c>
      <c r="BX563" s="768">
        <f>IFERROR(VLOOKUP(G563,无加班费!A:B,2,0),0)</f>
        <v>0</v>
      </c>
    </row>
    <row r="564" spans="1:76">
      <c r="A564" s="516" t="s">
        <v>3347</v>
      </c>
      <c r="B564" s="285">
        <f t="shared" si="181"/>
        <v>0</v>
      </c>
      <c r="C564" s="286" t="str">
        <f>VLOOKUP(E564,员工信息4!C:D,2,0)</f>
        <v>顾战安</v>
      </c>
      <c r="D564" s="102" t="str">
        <f t="shared" si="204"/>
        <v>一致</v>
      </c>
      <c r="E564" s="288" t="str">
        <f>INDEX(员工信息4!C:C,MATCH('12部门提供工资附表主表'!I564,员工信息4!F:F,0))</f>
        <v>8003</v>
      </c>
      <c r="F564" s="289" t="str">
        <f>IFERROR(VLOOKUP('12部门提供工资附表主表'!E564,员工信息4!C:G,5,0),"")</f>
        <v>科研部</v>
      </c>
      <c r="G564" s="152" t="s">
        <v>2333</v>
      </c>
      <c r="H564" s="288" t="s">
        <v>2334</v>
      </c>
      <c r="I564" s="500" t="str">
        <f t="shared" si="188"/>
        <v>顾战安4</v>
      </c>
      <c r="J564" s="353" t="str">
        <f>VLOOKUP(E564,员工信息4!C:H,6,0)</f>
        <v>行政总经办</v>
      </c>
      <c r="K564" s="301"/>
      <c r="L564" s="301"/>
      <c r="M564" s="302">
        <v>26.13</v>
      </c>
      <c r="N564" s="302">
        <f t="shared" si="213"/>
        <v>4.129999999999999</v>
      </c>
      <c r="O564" s="302"/>
      <c r="P564" s="302"/>
      <c r="Q564" s="303">
        <f t="shared" si="205"/>
        <v>0</v>
      </c>
      <c r="R564" s="302">
        <v>2480</v>
      </c>
      <c r="S564" s="316">
        <f t="shared" si="206"/>
        <v>2480</v>
      </c>
      <c r="T564" s="305">
        <v>120</v>
      </c>
      <c r="U564" s="313">
        <f t="shared" si="212"/>
        <v>495.59999999999991</v>
      </c>
      <c r="V564" s="313"/>
      <c r="W564" s="301">
        <v>2140</v>
      </c>
      <c r="X564" s="301">
        <v>2380</v>
      </c>
      <c r="Y564" s="314">
        <f t="shared" si="207"/>
        <v>7495.6</v>
      </c>
      <c r="Z564" s="314"/>
      <c r="AA564" s="301"/>
      <c r="AB564" s="301"/>
      <c r="AC564" s="325">
        <f t="shared" si="184"/>
        <v>0</v>
      </c>
      <c r="AD564" s="302">
        <v>200</v>
      </c>
      <c r="AE564" s="302"/>
      <c r="AF564" s="302">
        <v>50</v>
      </c>
      <c r="AG564" s="302"/>
      <c r="AH564" s="302"/>
      <c r="AI564" s="302"/>
      <c r="AJ564" s="302"/>
      <c r="AK564" s="302"/>
      <c r="AL564" s="302"/>
      <c r="AM564" s="302">
        <v>200</v>
      </c>
      <c r="AN564" s="302"/>
      <c r="AO564" s="302"/>
      <c r="AP564" s="302"/>
      <c r="AQ564" s="302"/>
      <c r="AR564" s="302">
        <v>0</v>
      </c>
      <c r="AS564" s="299"/>
      <c r="AT564" s="299">
        <f t="shared" si="208"/>
        <v>0</v>
      </c>
      <c r="AU564" s="303">
        <f t="shared" si="209"/>
        <v>450</v>
      </c>
      <c r="AV564" s="329">
        <f t="shared" si="187"/>
        <v>7945.6</v>
      </c>
      <c r="AW564" s="297"/>
      <c r="AX564" s="297">
        <v>517.5</v>
      </c>
      <c r="AY564" s="301"/>
      <c r="AZ564" s="301"/>
      <c r="BA564" s="301"/>
      <c r="BB564" s="330">
        <f>VLOOKUP(E564,公积金!A:D,4,0)</f>
        <v>1006</v>
      </c>
      <c r="BC564" s="297">
        <v>10</v>
      </c>
      <c r="BD564" s="301"/>
      <c r="BE564" s="300">
        <f t="shared" si="210"/>
        <v>6422.1</v>
      </c>
      <c r="BF564" s="297">
        <f>VLOOKUP(E564,[6]工资发放表!$D$1:$X$65536,21,0)</f>
        <v>0</v>
      </c>
      <c r="BG564" s="337">
        <f t="shared" si="211"/>
        <v>6412.1</v>
      </c>
      <c r="BH564" s="300">
        <f>IFERROR(VLOOKUP('12部门提供工资附表主表'!E564,工时对!A:E,5,0),0)</f>
        <v>26.13</v>
      </c>
      <c r="BI564" s="336">
        <f>VLOOKUP(E564,金蝶!D:AC,26,0)</f>
        <v>0</v>
      </c>
      <c r="BJ564" s="281">
        <f>VLOOKUP(E564,金蝶!D:S,16,0)</f>
        <v>7945.6</v>
      </c>
      <c r="BK564" s="281">
        <f t="shared" si="189"/>
        <v>0</v>
      </c>
      <c r="BL564" s="281">
        <f>VLOOKUP(E564,金蝶!D:Z,23,0)</f>
        <v>6412.1</v>
      </c>
      <c r="BM564" s="281">
        <f t="shared" si="190"/>
        <v>0</v>
      </c>
      <c r="BN564" s="281">
        <f>VLOOKUP(E564,金蝶!D:Z,17,0)</f>
        <v>0</v>
      </c>
      <c r="BO564" s="339">
        <f t="shared" si="191"/>
        <v>0</v>
      </c>
      <c r="BP564" s="281">
        <f>VLOOKUP(E564,金蝶!D:Z,18,0)</f>
        <v>517.5</v>
      </c>
      <c r="BQ564" s="531">
        <f t="shared" si="192"/>
        <v>0</v>
      </c>
      <c r="BR564" s="281">
        <f>VLOOKUP(E564,金蝶!D:Z,19,0)</f>
        <v>1006</v>
      </c>
      <c r="BS564" s="340">
        <f t="shared" si="193"/>
        <v>0</v>
      </c>
      <c r="BT564" s="281">
        <f>VLOOKUP(E564,金蝶!D:Z,20,0)</f>
        <v>10</v>
      </c>
      <c r="BU564" s="281">
        <f t="shared" si="194"/>
        <v>0</v>
      </c>
      <c r="BV564" s="281">
        <f>VLOOKUP(E564,金蝶!D:Z,21,0)</f>
        <v>0</v>
      </c>
      <c r="BW564" s="339">
        <f t="shared" si="195"/>
        <v>0</v>
      </c>
      <c r="BX564" s="768">
        <f>IFERROR(VLOOKUP(G564,无加班费!A:B,2,0),0)</f>
        <v>0</v>
      </c>
    </row>
    <row r="565" spans="1:76">
      <c r="A565" s="516" t="s">
        <v>3352</v>
      </c>
      <c r="B565" s="285">
        <f t="shared" si="181"/>
        <v>0</v>
      </c>
      <c r="C565" s="286" t="str">
        <f>VLOOKUP(E565,员工信息4!C:D,2,0)</f>
        <v>刘雄伟</v>
      </c>
      <c r="D565" s="102" t="str">
        <f t="shared" si="204"/>
        <v>一致</v>
      </c>
      <c r="E565" s="288" t="str">
        <f>INDEX(员工信息4!C:C,MATCH('12部门提供工资附表主表'!I565,员工信息4!F:F,0))</f>
        <v>8004</v>
      </c>
      <c r="F565" s="289" t="str">
        <f>IFERROR(VLOOKUP('12部门提供工资附表主表'!E565,员工信息4!C:G,5,0),"")</f>
        <v>科研部</v>
      </c>
      <c r="G565" s="152" t="s">
        <v>2338</v>
      </c>
      <c r="H565" s="288" t="s">
        <v>2339</v>
      </c>
      <c r="I565" s="500" t="str">
        <f t="shared" si="188"/>
        <v>刘雄伟3</v>
      </c>
      <c r="J565" s="353" t="str">
        <f>VLOOKUP(E565,员工信息4!C:H,6,0)</f>
        <v>行政总经办</v>
      </c>
      <c r="K565" s="301"/>
      <c r="L565" s="301"/>
      <c r="M565" s="302">
        <v>26.81</v>
      </c>
      <c r="N565" s="302">
        <f t="shared" si="213"/>
        <v>4.8099999999999987</v>
      </c>
      <c r="O565" s="302"/>
      <c r="P565" s="302"/>
      <c r="Q565" s="303">
        <f t="shared" si="205"/>
        <v>0</v>
      </c>
      <c r="R565" s="302">
        <v>2480</v>
      </c>
      <c r="S565" s="316">
        <f t="shared" si="206"/>
        <v>2480</v>
      </c>
      <c r="T565" s="305">
        <v>120</v>
      </c>
      <c r="U565" s="313">
        <f t="shared" si="212"/>
        <v>577.19999999999982</v>
      </c>
      <c r="V565" s="313"/>
      <c r="W565" s="301">
        <v>2140</v>
      </c>
      <c r="X565" s="301">
        <v>2380</v>
      </c>
      <c r="Y565" s="314">
        <f t="shared" si="207"/>
        <v>7577.2</v>
      </c>
      <c r="Z565" s="314"/>
      <c r="AA565" s="301"/>
      <c r="AB565" s="301"/>
      <c r="AC565" s="325">
        <f t="shared" si="184"/>
        <v>0</v>
      </c>
      <c r="AD565" s="302">
        <v>160</v>
      </c>
      <c r="AE565" s="302"/>
      <c r="AF565" s="302">
        <v>50</v>
      </c>
      <c r="AG565" s="302"/>
      <c r="AH565" s="302"/>
      <c r="AI565" s="302"/>
      <c r="AJ565" s="302"/>
      <c r="AK565" s="302"/>
      <c r="AL565" s="302"/>
      <c r="AM565" s="302">
        <v>200</v>
      </c>
      <c r="AN565" s="302"/>
      <c r="AO565" s="302"/>
      <c r="AP565" s="302"/>
      <c r="AQ565" s="302"/>
      <c r="AR565" s="302">
        <v>0</v>
      </c>
      <c r="AS565" s="299"/>
      <c r="AT565" s="299">
        <f t="shared" si="208"/>
        <v>0</v>
      </c>
      <c r="AU565" s="303">
        <f t="shared" si="209"/>
        <v>410</v>
      </c>
      <c r="AV565" s="329">
        <f t="shared" si="187"/>
        <v>7987.2</v>
      </c>
      <c r="AW565" s="297"/>
      <c r="AX565" s="297">
        <v>517.5</v>
      </c>
      <c r="AY565" s="301"/>
      <c r="AZ565" s="301"/>
      <c r="BA565" s="301"/>
      <c r="BB565" s="330">
        <f>VLOOKUP(E565,公积金!A:D,4,0)</f>
        <v>254</v>
      </c>
      <c r="BC565" s="297">
        <v>10</v>
      </c>
      <c r="BD565" s="301"/>
      <c r="BE565" s="300">
        <f t="shared" si="210"/>
        <v>7215.7</v>
      </c>
      <c r="BF565" s="297">
        <f>VLOOKUP(E565,[6]工资发放表!$D$1:$X$65536,21,0)</f>
        <v>178.93</v>
      </c>
      <c r="BG565" s="337">
        <f t="shared" si="211"/>
        <v>7026.7699999999995</v>
      </c>
      <c r="BH565" s="300">
        <f>IFERROR(VLOOKUP('12部门提供工资附表主表'!E565,工时对!A:E,5,0),0)</f>
        <v>26.81</v>
      </c>
      <c r="BI565" s="336">
        <f>VLOOKUP(E565,金蝶!D:AC,26,0)</f>
        <v>0</v>
      </c>
      <c r="BJ565" s="281">
        <f>VLOOKUP(E565,金蝶!D:S,16,0)</f>
        <v>7987.2</v>
      </c>
      <c r="BK565" s="281">
        <f t="shared" si="189"/>
        <v>0</v>
      </c>
      <c r="BL565" s="281">
        <f>VLOOKUP(E565,金蝶!D:Z,23,0)</f>
        <v>7026.77</v>
      </c>
      <c r="BM565" s="281">
        <f t="shared" si="190"/>
        <v>0</v>
      </c>
      <c r="BN565" s="281">
        <f>VLOOKUP(E565,金蝶!D:Z,17,0)</f>
        <v>0</v>
      </c>
      <c r="BO565" s="339">
        <f t="shared" si="191"/>
        <v>0</v>
      </c>
      <c r="BP565" s="281">
        <f>VLOOKUP(E565,金蝶!D:Z,18,0)</f>
        <v>517.5</v>
      </c>
      <c r="BQ565" s="531">
        <f t="shared" si="192"/>
        <v>0</v>
      </c>
      <c r="BR565" s="281">
        <f>VLOOKUP(E565,金蝶!D:Z,19,0)</f>
        <v>254</v>
      </c>
      <c r="BS565" s="340">
        <f t="shared" si="193"/>
        <v>0</v>
      </c>
      <c r="BT565" s="281">
        <f>VLOOKUP(E565,金蝶!D:Z,20,0)</f>
        <v>10</v>
      </c>
      <c r="BU565" s="281">
        <f t="shared" si="194"/>
        <v>0</v>
      </c>
      <c r="BV565" s="281">
        <f>VLOOKUP(E565,金蝶!D:Z,21,0)</f>
        <v>178.93</v>
      </c>
      <c r="BW565" s="339">
        <f t="shared" si="195"/>
        <v>0</v>
      </c>
      <c r="BX565" s="768">
        <f>IFERROR(VLOOKUP(G565,无加班费!A:B,2,0),0)</f>
        <v>0</v>
      </c>
    </row>
    <row r="566" spans="1:76">
      <c r="A566" s="516" t="s">
        <v>3356</v>
      </c>
      <c r="B566" s="285">
        <f t="shared" si="181"/>
        <v>-22</v>
      </c>
      <c r="C566" s="286" t="str">
        <f>VLOOKUP(E566,员工信息4!C:D,2,0)</f>
        <v>孙丽丽</v>
      </c>
      <c r="D566" s="102" t="str">
        <f t="shared" si="204"/>
        <v>一致</v>
      </c>
      <c r="E566" s="288" t="str">
        <f>INDEX(员工信息4!C:C,MATCH('12部门提供工资附表主表'!I566,员工信息4!F:F,0))</f>
        <v>8005</v>
      </c>
      <c r="F566" s="289" t="str">
        <f>IFERROR(VLOOKUP('12部门提供工资附表主表'!E566,员工信息4!C:G,5,0),"")</f>
        <v>科研部</v>
      </c>
      <c r="G566" s="152" t="s">
        <v>1932</v>
      </c>
      <c r="H566" s="288" t="s">
        <v>1933</v>
      </c>
      <c r="I566" s="500" t="str">
        <f t="shared" si="188"/>
        <v>孙丽丽5</v>
      </c>
      <c r="J566" s="353" t="str">
        <f>VLOOKUP(E566,员工信息4!C:H,6,0)</f>
        <v>行政采购部</v>
      </c>
      <c r="K566" s="301"/>
      <c r="L566" s="301"/>
      <c r="M566" s="302">
        <v>22</v>
      </c>
      <c r="N566" s="302">
        <f t="shared" si="213"/>
        <v>0</v>
      </c>
      <c r="O566" s="302"/>
      <c r="P566" s="302"/>
      <c r="Q566" s="303">
        <f t="shared" si="205"/>
        <v>0</v>
      </c>
      <c r="R566" s="302">
        <v>7420</v>
      </c>
      <c r="S566" s="316">
        <f t="shared" si="206"/>
        <v>7420</v>
      </c>
      <c r="T566" s="305">
        <v>120</v>
      </c>
      <c r="U566" s="313">
        <f t="shared" si="212"/>
        <v>0</v>
      </c>
      <c r="V566" s="313"/>
      <c r="W566" s="301">
        <v>7000</v>
      </c>
      <c r="X566" s="301">
        <v>1280</v>
      </c>
      <c r="Y566" s="314">
        <f t="shared" si="207"/>
        <v>15700</v>
      </c>
      <c r="Z566" s="314"/>
      <c r="AA566" s="301"/>
      <c r="AB566" s="301"/>
      <c r="AC566" s="325">
        <f t="shared" si="184"/>
        <v>0</v>
      </c>
      <c r="AD566" s="302">
        <v>180</v>
      </c>
      <c r="AE566" s="302"/>
      <c r="AF566" s="302">
        <v>100</v>
      </c>
      <c r="AG566" s="302"/>
      <c r="AH566" s="302"/>
      <c r="AI566" s="302"/>
      <c r="AJ566" s="302"/>
      <c r="AK566" s="302"/>
      <c r="AL566" s="302"/>
      <c r="AM566" s="302">
        <v>200</v>
      </c>
      <c r="AN566" s="302"/>
      <c r="AO566" s="302"/>
      <c r="AP566" s="302"/>
      <c r="AQ566" s="302"/>
      <c r="AR566" s="302">
        <v>0</v>
      </c>
      <c r="AS566" s="299"/>
      <c r="AT566" s="299">
        <f t="shared" si="208"/>
        <v>0</v>
      </c>
      <c r="AU566" s="303">
        <f t="shared" si="209"/>
        <v>480</v>
      </c>
      <c r="AV566" s="329">
        <f t="shared" si="187"/>
        <v>16180</v>
      </c>
      <c r="AW566" s="297"/>
      <c r="AX566" s="297">
        <v>517.5</v>
      </c>
      <c r="AY566" s="301"/>
      <c r="AZ566" s="301"/>
      <c r="BA566" s="301"/>
      <c r="BB566" s="330">
        <f>VLOOKUP(E566,公积金!A:D,4,0)</f>
        <v>1496</v>
      </c>
      <c r="BC566" s="297">
        <v>10</v>
      </c>
      <c r="BD566" s="301"/>
      <c r="BE566" s="300">
        <f t="shared" si="210"/>
        <v>14166.5</v>
      </c>
      <c r="BF566" s="297">
        <f>VLOOKUP(E566,[6]工资发放表!$D$1:$X$65536,21,0)</f>
        <v>2449.9499999999998</v>
      </c>
      <c r="BG566" s="337">
        <f t="shared" si="211"/>
        <v>11706.55</v>
      </c>
      <c r="BH566" s="300">
        <f>IFERROR(VLOOKUP('12部门提供工资附表主表'!E566,工时对!A:E,5,0),0)</f>
        <v>0</v>
      </c>
      <c r="BI566" s="336">
        <f>VLOOKUP(E566,金蝶!D:AC,26,0)</f>
        <v>0</v>
      </c>
      <c r="BJ566" s="281">
        <f>VLOOKUP(E566,金蝶!D:S,16,0)</f>
        <v>16180</v>
      </c>
      <c r="BK566" s="281">
        <f t="shared" si="189"/>
        <v>0</v>
      </c>
      <c r="BL566" s="281">
        <f>VLOOKUP(E566,金蝶!D:Z,23,0)</f>
        <v>11706.55</v>
      </c>
      <c r="BM566" s="281">
        <f t="shared" si="190"/>
        <v>0</v>
      </c>
      <c r="BN566" s="281">
        <f>VLOOKUP(E566,金蝶!D:Z,17,0)</f>
        <v>0</v>
      </c>
      <c r="BO566" s="339">
        <f t="shared" si="191"/>
        <v>0</v>
      </c>
      <c r="BP566" s="281">
        <f>VLOOKUP(E566,金蝶!D:Z,18,0)</f>
        <v>517.5</v>
      </c>
      <c r="BQ566" s="531">
        <f t="shared" si="192"/>
        <v>0</v>
      </c>
      <c r="BR566" s="281">
        <f>VLOOKUP(E566,金蝶!D:Z,19,0)</f>
        <v>1496</v>
      </c>
      <c r="BS566" s="340">
        <f t="shared" si="193"/>
        <v>0</v>
      </c>
      <c r="BT566" s="281">
        <f>VLOOKUP(E566,金蝶!D:Z,20,0)</f>
        <v>10</v>
      </c>
      <c r="BU566" s="281">
        <f t="shared" si="194"/>
        <v>0</v>
      </c>
      <c r="BV566" s="281">
        <f>VLOOKUP(E566,金蝶!D:Z,21,0)</f>
        <v>2449.9499999999998</v>
      </c>
      <c r="BW566" s="339">
        <f t="shared" si="195"/>
        <v>0</v>
      </c>
      <c r="BX566" s="768">
        <f>IFERROR(VLOOKUP(G566,无加班费!A:B,2,0),0)</f>
        <v>0</v>
      </c>
    </row>
    <row r="567" spans="1:76">
      <c r="A567" s="516" t="s">
        <v>3361</v>
      </c>
      <c r="B567" s="285">
        <f t="shared" si="181"/>
        <v>0</v>
      </c>
      <c r="C567" s="286" t="str">
        <f>VLOOKUP(E567,员工信息4!C:D,2,0)</f>
        <v>刘加勇</v>
      </c>
      <c r="D567" s="102" t="str">
        <f t="shared" si="204"/>
        <v>一致</v>
      </c>
      <c r="E567" s="288" t="str">
        <f>INDEX(员工信息4!C:C,MATCH('12部门提供工资附表主表'!I567,员工信息4!F:F,0))</f>
        <v>8007</v>
      </c>
      <c r="F567" s="289" t="str">
        <f>IFERROR(VLOOKUP('12部门提供工资附表主表'!E567,员工信息4!C:G,5,0),"")</f>
        <v>科研部</v>
      </c>
      <c r="G567" s="152" t="s">
        <v>1846</v>
      </c>
      <c r="H567" s="288" t="s">
        <v>1847</v>
      </c>
      <c r="I567" s="500" t="str">
        <f t="shared" si="188"/>
        <v>刘加勇7</v>
      </c>
      <c r="J567" s="353" t="str">
        <f>VLOOKUP(E567,员工信息4!C:H,6,0)</f>
        <v>行政IT部</v>
      </c>
      <c r="K567" s="301"/>
      <c r="L567" s="301"/>
      <c r="M567" s="302">
        <v>27</v>
      </c>
      <c r="N567" s="302">
        <f t="shared" si="213"/>
        <v>5</v>
      </c>
      <c r="O567" s="302"/>
      <c r="P567" s="302"/>
      <c r="Q567" s="303">
        <f t="shared" si="205"/>
        <v>0</v>
      </c>
      <c r="R567" s="302">
        <v>2480</v>
      </c>
      <c r="S567" s="316">
        <f t="shared" si="206"/>
        <v>2480</v>
      </c>
      <c r="T567" s="305">
        <v>120</v>
      </c>
      <c r="U567" s="313">
        <f t="shared" si="212"/>
        <v>600</v>
      </c>
      <c r="V567" s="313"/>
      <c r="W567" s="301">
        <v>1440</v>
      </c>
      <c r="X567" s="301">
        <v>1380</v>
      </c>
      <c r="Y567" s="314">
        <f t="shared" si="207"/>
        <v>5900</v>
      </c>
      <c r="Z567" s="314"/>
      <c r="AA567" s="301"/>
      <c r="AB567" s="301"/>
      <c r="AC567" s="325">
        <f t="shared" si="184"/>
        <v>0</v>
      </c>
      <c r="AD567" s="302">
        <v>200</v>
      </c>
      <c r="AE567" s="302"/>
      <c r="AF567" s="302">
        <v>50</v>
      </c>
      <c r="AG567" s="302"/>
      <c r="AH567" s="302"/>
      <c r="AI567" s="302"/>
      <c r="AJ567" s="302"/>
      <c r="AK567" s="302"/>
      <c r="AL567" s="302"/>
      <c r="AM567" s="302">
        <v>200</v>
      </c>
      <c r="AN567" s="302"/>
      <c r="AO567" s="302"/>
      <c r="AP567" s="302"/>
      <c r="AQ567" s="302"/>
      <c r="AR567" s="302">
        <v>0</v>
      </c>
      <c r="AS567" s="299"/>
      <c r="AT567" s="299">
        <f t="shared" si="208"/>
        <v>0</v>
      </c>
      <c r="AU567" s="303">
        <f t="shared" si="209"/>
        <v>450</v>
      </c>
      <c r="AV567" s="329">
        <f t="shared" si="187"/>
        <v>6350</v>
      </c>
      <c r="AW567" s="297"/>
      <c r="AX567" s="297">
        <v>517.5</v>
      </c>
      <c r="AY567" s="301"/>
      <c r="AZ567" s="301"/>
      <c r="BA567" s="301"/>
      <c r="BB567" s="330">
        <f>VLOOKUP(E567,公积金!A:D,4,0)</f>
        <v>254</v>
      </c>
      <c r="BC567" s="297">
        <v>10</v>
      </c>
      <c r="BD567" s="301"/>
      <c r="BE567" s="300">
        <f t="shared" si="210"/>
        <v>5578.5</v>
      </c>
      <c r="BF567" s="297">
        <f>VLOOKUP(E567,[6]工资发放表!$D$1:$X$65536,21,0)</f>
        <v>0</v>
      </c>
      <c r="BG567" s="337">
        <f t="shared" si="211"/>
        <v>5568.5</v>
      </c>
      <c r="BH567" s="300">
        <f>IFERROR(VLOOKUP('12部门提供工资附表主表'!E567,工时对!A:E,5,0),0)</f>
        <v>27</v>
      </c>
      <c r="BI567" s="336">
        <f>VLOOKUP(E567,金蝶!D:AC,26,0)</f>
        <v>0</v>
      </c>
      <c r="BJ567" s="281">
        <f>VLOOKUP(E567,金蝶!D:S,16,0)</f>
        <v>6350</v>
      </c>
      <c r="BK567" s="281">
        <f t="shared" si="189"/>
        <v>0</v>
      </c>
      <c r="BL567" s="281">
        <f>VLOOKUP(E567,金蝶!D:Z,23,0)</f>
        <v>5568.5</v>
      </c>
      <c r="BM567" s="281">
        <f t="shared" si="190"/>
        <v>0</v>
      </c>
      <c r="BN567" s="281">
        <f>VLOOKUP(E567,金蝶!D:Z,17,0)</f>
        <v>0</v>
      </c>
      <c r="BO567" s="339">
        <f t="shared" si="191"/>
        <v>0</v>
      </c>
      <c r="BP567" s="281">
        <f>VLOOKUP(E567,金蝶!D:Z,18,0)</f>
        <v>517.5</v>
      </c>
      <c r="BQ567" s="531">
        <f t="shared" si="192"/>
        <v>0</v>
      </c>
      <c r="BR567" s="281">
        <f>VLOOKUP(E567,金蝶!D:Z,19,0)</f>
        <v>254</v>
      </c>
      <c r="BS567" s="340">
        <f t="shared" si="193"/>
        <v>0</v>
      </c>
      <c r="BT567" s="281">
        <f>VLOOKUP(E567,金蝶!D:Z,20,0)</f>
        <v>10</v>
      </c>
      <c r="BU567" s="281">
        <f t="shared" si="194"/>
        <v>0</v>
      </c>
      <c r="BV567" s="281">
        <f>VLOOKUP(E567,金蝶!D:Z,21,0)</f>
        <v>0</v>
      </c>
      <c r="BW567" s="339">
        <f t="shared" si="195"/>
        <v>0</v>
      </c>
      <c r="BX567" s="768">
        <f>IFERROR(VLOOKUP(G567,无加班费!A:B,2,0),0)</f>
        <v>0</v>
      </c>
    </row>
    <row r="568" spans="1:76">
      <c r="A568" s="516" t="s">
        <v>1287</v>
      </c>
      <c r="B568" s="285">
        <f t="shared" si="181"/>
        <v>-16.810000000000002</v>
      </c>
      <c r="C568" s="286" t="str">
        <f>VLOOKUP(E568,员工信息4!C:D,2,0)</f>
        <v>吉祥</v>
      </c>
      <c r="D568" s="102" t="str">
        <f t="shared" si="204"/>
        <v>一致</v>
      </c>
      <c r="E568" s="288" t="str">
        <f>INDEX(员工信息4!C:C,MATCH('12部门提供工资附表主表'!I568,员工信息4!F:F,0))</f>
        <v>8008</v>
      </c>
      <c r="F568" s="289" t="str">
        <f>IFERROR(VLOOKUP('12部门提供工资附表主表'!E568,员工信息4!C:G,5,0),"")</f>
        <v>科研部</v>
      </c>
      <c r="G568" s="152" t="s">
        <v>2091</v>
      </c>
      <c r="H568" s="288" t="s">
        <v>2092</v>
      </c>
      <c r="I568" s="500" t="str">
        <f t="shared" si="188"/>
        <v>吉祥291</v>
      </c>
      <c r="J568" s="353" t="str">
        <f>VLOOKUP(E568,员工信息4!C:H,6,0)</f>
        <v>行政技术部</v>
      </c>
      <c r="K568" s="301"/>
      <c r="L568" s="301"/>
      <c r="M568" s="302">
        <v>31</v>
      </c>
      <c r="N568" s="302">
        <f t="shared" si="213"/>
        <v>9</v>
      </c>
      <c r="O568" s="302"/>
      <c r="P568" s="302"/>
      <c r="Q568" s="303">
        <f t="shared" si="205"/>
        <v>0</v>
      </c>
      <c r="R568" s="302">
        <v>2480</v>
      </c>
      <c r="S568" s="316">
        <f t="shared" si="206"/>
        <v>2480</v>
      </c>
      <c r="T568" s="305">
        <v>120</v>
      </c>
      <c r="U568" s="313">
        <f t="shared" si="212"/>
        <v>1080</v>
      </c>
      <c r="V568" s="313"/>
      <c r="W568" s="301">
        <v>1440</v>
      </c>
      <c r="X568" s="301">
        <v>1580</v>
      </c>
      <c r="Y568" s="314">
        <f t="shared" si="207"/>
        <v>6580</v>
      </c>
      <c r="Z568" s="314"/>
      <c r="AA568" s="301"/>
      <c r="AB568" s="301"/>
      <c r="AC568" s="325">
        <f t="shared" si="184"/>
        <v>0</v>
      </c>
      <c r="AD568" s="302">
        <v>200</v>
      </c>
      <c r="AE568" s="302"/>
      <c r="AF568" s="302">
        <v>50</v>
      </c>
      <c r="AG568" s="302"/>
      <c r="AH568" s="302"/>
      <c r="AI568" s="302"/>
      <c r="AJ568" s="302"/>
      <c r="AK568" s="302"/>
      <c r="AL568" s="302"/>
      <c r="AM568" s="302">
        <v>200</v>
      </c>
      <c r="AN568" s="302"/>
      <c r="AO568" s="302"/>
      <c r="AP568" s="302"/>
      <c r="AQ568" s="302"/>
      <c r="AR568" s="302">
        <v>0</v>
      </c>
      <c r="AS568" s="299"/>
      <c r="AT568" s="299">
        <f t="shared" si="208"/>
        <v>0</v>
      </c>
      <c r="AU568" s="303">
        <f t="shared" si="209"/>
        <v>450</v>
      </c>
      <c r="AV568" s="329">
        <f t="shared" si="187"/>
        <v>7030</v>
      </c>
      <c r="AW568" s="297"/>
      <c r="AX568" s="297">
        <v>517.5</v>
      </c>
      <c r="AY568" s="301"/>
      <c r="AZ568" s="301"/>
      <c r="BA568" s="301"/>
      <c r="BB568" s="330">
        <f>VLOOKUP(E568,公积金!A:D,4,0)</f>
        <v>254</v>
      </c>
      <c r="BC568" s="297">
        <v>10</v>
      </c>
      <c r="BD568" s="301"/>
      <c r="BE568" s="300">
        <f t="shared" si="210"/>
        <v>6258.5</v>
      </c>
      <c r="BF568" s="297">
        <f>VLOOKUP(E568,[6]工资发放表!$D$1:$X$65536,21,0)</f>
        <v>0</v>
      </c>
      <c r="BG568" s="337">
        <f t="shared" si="211"/>
        <v>6248.5</v>
      </c>
      <c r="BH568" s="300">
        <f>IFERROR(VLOOKUP('12部门提供工资附表主表'!E568,工时对!A:E,5,0),0)</f>
        <v>14.19</v>
      </c>
      <c r="BI568" s="336">
        <f>VLOOKUP(E568,金蝶!D:AC,26,0)</f>
        <v>0</v>
      </c>
      <c r="BJ568" s="281">
        <f>VLOOKUP(E568,金蝶!D:S,16,0)</f>
        <v>7030</v>
      </c>
      <c r="BK568" s="281">
        <f t="shared" si="189"/>
        <v>0</v>
      </c>
      <c r="BL568" s="281">
        <f>VLOOKUP(E568,金蝶!D:Z,23,0)</f>
        <v>6248.5</v>
      </c>
      <c r="BM568" s="281">
        <f t="shared" si="190"/>
        <v>0</v>
      </c>
      <c r="BN568" s="281">
        <f>VLOOKUP(E568,金蝶!D:Z,17,0)</f>
        <v>0</v>
      </c>
      <c r="BO568" s="339">
        <f t="shared" si="191"/>
        <v>0</v>
      </c>
      <c r="BP568" s="281">
        <f>VLOOKUP(E568,金蝶!D:Z,18,0)</f>
        <v>517.5</v>
      </c>
      <c r="BQ568" s="531">
        <f t="shared" si="192"/>
        <v>0</v>
      </c>
      <c r="BR568" s="281">
        <f>VLOOKUP(E568,金蝶!D:Z,19,0)</f>
        <v>254</v>
      </c>
      <c r="BS568" s="340">
        <f t="shared" si="193"/>
        <v>0</v>
      </c>
      <c r="BT568" s="281">
        <f>VLOOKUP(E568,金蝶!D:Z,20,0)</f>
        <v>10</v>
      </c>
      <c r="BU568" s="281">
        <f t="shared" si="194"/>
        <v>0</v>
      </c>
      <c r="BV568" s="281">
        <f>VLOOKUP(E568,金蝶!D:Z,21,0)</f>
        <v>0</v>
      </c>
      <c r="BW568" s="339">
        <f t="shared" si="195"/>
        <v>0</v>
      </c>
      <c r="BX568" s="768">
        <f>IFERROR(VLOOKUP(G568,无加班费!A:B,2,0),0)</f>
        <v>0</v>
      </c>
    </row>
    <row r="569" spans="1:76" hidden="1">
      <c r="A569" s="516" t="s">
        <v>3366</v>
      </c>
      <c r="B569" s="285">
        <f t="shared" si="181"/>
        <v>0</v>
      </c>
      <c r="C569" s="286" t="str">
        <f>VLOOKUP(E569,员工信息4!C:D,2,0)</f>
        <v>顾德兴</v>
      </c>
      <c r="D569" s="102" t="str">
        <f t="shared" si="204"/>
        <v>一致</v>
      </c>
      <c r="E569" s="288" t="str">
        <f>INDEX(员工信息4!C:C,MATCH('12部门提供工资附表主表'!I569,员工信息4!F:F,0))</f>
        <v>8009</v>
      </c>
      <c r="F569" s="289" t="str">
        <f>IFERROR(VLOOKUP('12部门提供工资附表主表'!E569,员工信息4!C:G,5,0),"")</f>
        <v>科研部</v>
      </c>
      <c r="G569" s="152" t="s">
        <v>2256</v>
      </c>
      <c r="H569" s="288" t="s">
        <v>2257</v>
      </c>
      <c r="I569" s="500" t="str">
        <f t="shared" si="188"/>
        <v>顾德兴14</v>
      </c>
      <c r="J569" s="353" t="str">
        <f>VLOOKUP(E569,员工信息4!C:H,6,0)</f>
        <v>行政设备科</v>
      </c>
      <c r="K569" s="301"/>
      <c r="L569" s="301"/>
      <c r="M569" s="302">
        <v>22.38</v>
      </c>
      <c r="N569" s="302">
        <f t="shared" si="213"/>
        <v>0.37999999999999901</v>
      </c>
      <c r="O569" s="302"/>
      <c r="P569" s="302"/>
      <c r="Q569" s="303">
        <f t="shared" si="205"/>
        <v>0</v>
      </c>
      <c r="R569" s="302">
        <v>2480</v>
      </c>
      <c r="S569" s="316">
        <f t="shared" si="206"/>
        <v>2480</v>
      </c>
      <c r="T569" s="305">
        <v>120</v>
      </c>
      <c r="U569" s="313">
        <f t="shared" si="212"/>
        <v>45.599999999999881</v>
      </c>
      <c r="V569" s="313"/>
      <c r="W569" s="301">
        <v>2320</v>
      </c>
      <c r="X569" s="301">
        <v>1500</v>
      </c>
      <c r="Y569" s="314">
        <f t="shared" si="207"/>
        <v>6345.6</v>
      </c>
      <c r="Z569" s="314"/>
      <c r="AA569" s="301"/>
      <c r="AB569" s="301"/>
      <c r="AC569" s="325">
        <f t="shared" si="184"/>
        <v>0</v>
      </c>
      <c r="AD569" s="302">
        <v>200</v>
      </c>
      <c r="AE569" s="302"/>
      <c r="AF569" s="302">
        <v>0</v>
      </c>
      <c r="AG569" s="302"/>
      <c r="AH569" s="302"/>
      <c r="AI569" s="302"/>
      <c r="AJ569" s="302"/>
      <c r="AK569" s="302"/>
      <c r="AL569" s="302"/>
      <c r="AM569" s="302">
        <v>200</v>
      </c>
      <c r="AN569" s="302"/>
      <c r="AO569" s="302"/>
      <c r="AP569" s="302"/>
      <c r="AQ569" s="302">
        <v>120</v>
      </c>
      <c r="AR569" s="302"/>
      <c r="AS569" s="299"/>
      <c r="AT569" s="299">
        <f t="shared" si="208"/>
        <v>120</v>
      </c>
      <c r="AU569" s="303">
        <f t="shared" si="209"/>
        <v>400</v>
      </c>
      <c r="AV569" s="329">
        <f t="shared" si="187"/>
        <v>6625.6</v>
      </c>
      <c r="AW569" s="297"/>
      <c r="AX569" s="297">
        <v>517.5</v>
      </c>
      <c r="AY569" s="301"/>
      <c r="AZ569" s="301"/>
      <c r="BA569" s="301"/>
      <c r="BB569" s="330">
        <f>VLOOKUP(E569,公积金!A:D,4,0)</f>
        <v>254</v>
      </c>
      <c r="BC569" s="297">
        <v>10</v>
      </c>
      <c r="BD569" s="301"/>
      <c r="BE569" s="300">
        <f t="shared" si="210"/>
        <v>5854.1</v>
      </c>
      <c r="BF569" s="297">
        <f>VLOOKUP(E569,[6]工资发放表!$D$1:$X$65536,21,0)</f>
        <v>25.62</v>
      </c>
      <c r="BG569" s="337">
        <f t="shared" si="211"/>
        <v>5818.4800000000005</v>
      </c>
      <c r="BH569" s="300">
        <f>IFERROR(VLOOKUP('12部门提供工资附表主表'!E569,工时对!A:E,5,0),0)</f>
        <v>22.38</v>
      </c>
      <c r="BI569" s="336">
        <f>VLOOKUP(E569,金蝶!D:AC,26,0)</f>
        <v>0</v>
      </c>
      <c r="BJ569" s="281">
        <f>VLOOKUP(E569,金蝶!D:S,16,0)</f>
        <v>6625.6</v>
      </c>
      <c r="BK569" s="281">
        <f t="shared" si="189"/>
        <v>0</v>
      </c>
      <c r="BL569" s="281">
        <f>VLOOKUP(E569,金蝶!D:Z,23,0)</f>
        <v>5818.48</v>
      </c>
      <c r="BM569" s="281">
        <f t="shared" si="190"/>
        <v>0</v>
      </c>
      <c r="BN569" s="281">
        <f>VLOOKUP(E569,金蝶!D:Z,17,0)</f>
        <v>0</v>
      </c>
      <c r="BO569" s="339">
        <f t="shared" si="191"/>
        <v>0</v>
      </c>
      <c r="BP569" s="281">
        <f>VLOOKUP(E569,金蝶!D:Z,18,0)</f>
        <v>517.5</v>
      </c>
      <c r="BQ569" s="531">
        <f t="shared" si="192"/>
        <v>0</v>
      </c>
      <c r="BR569" s="281">
        <f>VLOOKUP(E569,金蝶!D:Z,19,0)</f>
        <v>254</v>
      </c>
      <c r="BS569" s="340">
        <f t="shared" si="193"/>
        <v>0</v>
      </c>
      <c r="BT569" s="281">
        <f>VLOOKUP(E569,金蝶!D:Z,20,0)</f>
        <v>10</v>
      </c>
      <c r="BU569" s="281">
        <f t="shared" si="194"/>
        <v>0</v>
      </c>
      <c r="BV569" s="281">
        <f>VLOOKUP(E569,金蝶!D:Z,21,0)</f>
        <v>25.62</v>
      </c>
      <c r="BW569" s="339">
        <f t="shared" si="195"/>
        <v>0</v>
      </c>
      <c r="BX569" s="768">
        <f>IFERROR(VLOOKUP(G569,无加班费!A:B,2,0),0)</f>
        <v>0</v>
      </c>
    </row>
    <row r="570" spans="1:76">
      <c r="A570" s="516" t="s">
        <v>1757</v>
      </c>
      <c r="B570" s="285">
        <f t="shared" si="181"/>
        <v>0</v>
      </c>
      <c r="C570" s="286" t="str">
        <f>VLOOKUP(E570,员工信息4!C:D,2,0)</f>
        <v>高洁</v>
      </c>
      <c r="D570" s="102" t="str">
        <f t="shared" si="204"/>
        <v>一致</v>
      </c>
      <c r="E570" s="288" t="str">
        <f>INDEX(员工信息4!C:C,MATCH('12部门提供工资附表主表'!I570,员工信息4!F:F,0))</f>
        <v>8010</v>
      </c>
      <c r="F570" s="289" t="str">
        <f>IFERROR(VLOOKUP('12部门提供工资附表主表'!E570,员工信息4!C:G,5,0),"")</f>
        <v>科研部</v>
      </c>
      <c r="G570" s="152" t="s">
        <v>1973</v>
      </c>
      <c r="H570" s="288" t="s">
        <v>1974</v>
      </c>
      <c r="I570" s="500" t="str">
        <f t="shared" si="188"/>
        <v>高洁222</v>
      </c>
      <c r="J570" s="353" t="str">
        <f>VLOOKUP(E570,员工信息4!C:H,6,0)</f>
        <v>行政发运部</v>
      </c>
      <c r="K570" s="301"/>
      <c r="L570" s="301"/>
      <c r="M570" s="302">
        <v>24.38</v>
      </c>
      <c r="N570" s="302">
        <f t="shared" si="213"/>
        <v>2.379999999999999</v>
      </c>
      <c r="O570" s="302"/>
      <c r="P570" s="302"/>
      <c r="Q570" s="303">
        <f t="shared" si="205"/>
        <v>0</v>
      </c>
      <c r="R570" s="302">
        <v>2480</v>
      </c>
      <c r="S570" s="316">
        <f t="shared" si="206"/>
        <v>2480</v>
      </c>
      <c r="T570" s="305">
        <v>120</v>
      </c>
      <c r="U570" s="313">
        <f t="shared" si="212"/>
        <v>285.59999999999991</v>
      </c>
      <c r="V570" s="313"/>
      <c r="W570" s="301">
        <v>1440</v>
      </c>
      <c r="X570" s="301">
        <v>1080</v>
      </c>
      <c r="Y570" s="314">
        <f t="shared" si="207"/>
        <v>5285.6</v>
      </c>
      <c r="Z570" s="314"/>
      <c r="AA570" s="301"/>
      <c r="AB570" s="301"/>
      <c r="AC570" s="325">
        <f t="shared" si="184"/>
        <v>0</v>
      </c>
      <c r="AD570" s="302">
        <v>200</v>
      </c>
      <c r="AE570" s="302"/>
      <c r="AF570" s="302">
        <v>50</v>
      </c>
      <c r="AG570" s="302"/>
      <c r="AH570" s="302"/>
      <c r="AI570" s="302"/>
      <c r="AJ570" s="302"/>
      <c r="AK570" s="302"/>
      <c r="AL570" s="302"/>
      <c r="AM570" s="302">
        <v>200</v>
      </c>
      <c r="AN570" s="302"/>
      <c r="AO570" s="302"/>
      <c r="AP570" s="302"/>
      <c r="AQ570" s="302"/>
      <c r="AR570" s="302">
        <v>0</v>
      </c>
      <c r="AS570" s="299"/>
      <c r="AT570" s="299">
        <f t="shared" si="208"/>
        <v>0</v>
      </c>
      <c r="AU570" s="303">
        <f t="shared" si="209"/>
        <v>450</v>
      </c>
      <c r="AV570" s="329">
        <f t="shared" si="187"/>
        <v>5735.6</v>
      </c>
      <c r="AW570" s="297">
        <v>30</v>
      </c>
      <c r="AX570" s="297">
        <v>517.5</v>
      </c>
      <c r="AY570" s="301"/>
      <c r="AZ570" s="301"/>
      <c r="BA570" s="301"/>
      <c r="BB570" s="330">
        <f>VLOOKUP(E570,公积金!A:D,4,0)</f>
        <v>254</v>
      </c>
      <c r="BC570" s="297">
        <v>10</v>
      </c>
      <c r="BD570" s="301"/>
      <c r="BE570" s="300">
        <f t="shared" si="210"/>
        <v>4964.1000000000004</v>
      </c>
      <c r="BF570" s="297">
        <f>VLOOKUP(E570,[6]工资发放表!$D$1:$X$65536,21,0)</f>
        <v>0</v>
      </c>
      <c r="BG570" s="337">
        <f t="shared" si="211"/>
        <v>4984.1000000000004</v>
      </c>
      <c r="BH570" s="300">
        <f>IFERROR(VLOOKUP('12部门提供工资附表主表'!E570,工时对!A:E,5,0),0)</f>
        <v>24.38</v>
      </c>
      <c r="BI570" s="336">
        <f>VLOOKUP(E570,金蝶!D:AC,26,0)</f>
        <v>0</v>
      </c>
      <c r="BJ570" s="281">
        <f>VLOOKUP(E570,金蝶!D:S,16,0)</f>
        <v>5735.6</v>
      </c>
      <c r="BK570" s="281">
        <f t="shared" si="189"/>
        <v>0</v>
      </c>
      <c r="BL570" s="281">
        <f>VLOOKUP(E570,金蝶!D:Z,23,0)</f>
        <v>4984.1000000000004</v>
      </c>
      <c r="BM570" s="281">
        <f t="shared" si="190"/>
        <v>0</v>
      </c>
      <c r="BN570" s="281">
        <f>VLOOKUP(E570,金蝶!D:Z,17,0)</f>
        <v>30</v>
      </c>
      <c r="BO570" s="339">
        <f t="shared" si="191"/>
        <v>0</v>
      </c>
      <c r="BP570" s="281">
        <f>VLOOKUP(E570,金蝶!D:Z,18,0)</f>
        <v>517.5</v>
      </c>
      <c r="BQ570" s="531">
        <f t="shared" si="192"/>
        <v>0</v>
      </c>
      <c r="BR570" s="281">
        <f>VLOOKUP(E570,金蝶!D:Z,19,0)</f>
        <v>254</v>
      </c>
      <c r="BS570" s="340">
        <f t="shared" si="193"/>
        <v>0</v>
      </c>
      <c r="BT570" s="281">
        <f>VLOOKUP(E570,金蝶!D:Z,20,0)</f>
        <v>10</v>
      </c>
      <c r="BU570" s="281">
        <f t="shared" si="194"/>
        <v>0</v>
      </c>
      <c r="BV570" s="281">
        <f>VLOOKUP(E570,金蝶!D:Z,21,0)</f>
        <v>0</v>
      </c>
      <c r="BW570" s="339">
        <f t="shared" si="195"/>
        <v>0</v>
      </c>
      <c r="BX570" s="768">
        <f>IFERROR(VLOOKUP(G570,无加班费!A:B,2,0),0)</f>
        <v>0</v>
      </c>
    </row>
    <row r="571" spans="1:76">
      <c r="A571" s="516" t="s">
        <v>1356</v>
      </c>
      <c r="B571" s="285">
        <f t="shared" si="181"/>
        <v>-32.799999999999997</v>
      </c>
      <c r="C571" s="286" t="str">
        <f>VLOOKUP(E571,员工信息4!C:D,2,0)</f>
        <v>宋彦海</v>
      </c>
      <c r="D571" s="102" t="str">
        <f t="shared" si="204"/>
        <v>一致</v>
      </c>
      <c r="E571" s="288" t="str">
        <f>INDEX(员工信息4!C:C,MATCH('12部门提供工资附表主表'!I571,员工信息4!F:F,0))</f>
        <v>8011</v>
      </c>
      <c r="F571" s="289" t="str">
        <f>IFERROR(VLOOKUP('12部门提供工资附表主表'!E571,员工信息4!C:G,5,0),"")</f>
        <v>科研部</v>
      </c>
      <c r="G571" s="152" t="s">
        <v>2349</v>
      </c>
      <c r="H571" s="288" t="s">
        <v>2350</v>
      </c>
      <c r="I571" s="500" t="str">
        <f t="shared" si="188"/>
        <v>宋彦海284</v>
      </c>
      <c r="J571" s="353" t="str">
        <f>VLOOKUP(E571,员工信息4!C:H,6,0)</f>
        <v>天津车间</v>
      </c>
      <c r="K571" s="301"/>
      <c r="L571" s="301"/>
      <c r="M571" s="302">
        <v>32.799999999999997</v>
      </c>
      <c r="N571" s="302">
        <f t="shared" si="213"/>
        <v>10.799999999999997</v>
      </c>
      <c r="O571" s="302"/>
      <c r="P571" s="302"/>
      <c r="Q571" s="303">
        <f t="shared" si="205"/>
        <v>0</v>
      </c>
      <c r="R571" s="302">
        <v>2480</v>
      </c>
      <c r="S571" s="316">
        <f t="shared" si="206"/>
        <v>2480</v>
      </c>
      <c r="T571" s="305">
        <v>120</v>
      </c>
      <c r="U571" s="313">
        <f t="shared" si="212"/>
        <v>1295.9999999999995</v>
      </c>
      <c r="V571" s="313"/>
      <c r="W571" s="301">
        <v>1940</v>
      </c>
      <c r="X571" s="301">
        <v>1880</v>
      </c>
      <c r="Y571" s="314">
        <f t="shared" si="207"/>
        <v>7596</v>
      </c>
      <c r="Z571" s="314"/>
      <c r="AA571" s="301"/>
      <c r="AB571" s="301"/>
      <c r="AC571" s="325">
        <f t="shared" si="184"/>
        <v>0</v>
      </c>
      <c r="AD571" s="302">
        <v>200</v>
      </c>
      <c r="AE571" s="302"/>
      <c r="AF571" s="302">
        <v>50</v>
      </c>
      <c r="AG571" s="302"/>
      <c r="AH571" s="302"/>
      <c r="AI571" s="302"/>
      <c r="AJ571" s="302"/>
      <c r="AK571" s="302">
        <v>299.39</v>
      </c>
      <c r="AL571" s="302"/>
      <c r="AM571" s="302">
        <v>0</v>
      </c>
      <c r="AN571" s="302"/>
      <c r="AO571" s="302"/>
      <c r="AP571" s="302"/>
      <c r="AQ571" s="302"/>
      <c r="AR571" s="302">
        <v>0</v>
      </c>
      <c r="AS571" s="299"/>
      <c r="AT571" s="299">
        <f t="shared" si="208"/>
        <v>0</v>
      </c>
      <c r="AU571" s="303">
        <f t="shared" si="209"/>
        <v>549.39</v>
      </c>
      <c r="AV571" s="329">
        <f t="shared" si="187"/>
        <v>8145.39</v>
      </c>
      <c r="AW571" s="297"/>
      <c r="AX571" s="297">
        <v>517.5</v>
      </c>
      <c r="AY571" s="301"/>
      <c r="AZ571" s="301"/>
      <c r="BA571" s="301"/>
      <c r="BB571" s="330">
        <f>VLOOKUP(E571,公积金!A:D,4,0)</f>
        <v>254</v>
      </c>
      <c r="BC571" s="297">
        <v>10</v>
      </c>
      <c r="BD571" s="301"/>
      <c r="BE571" s="300">
        <f t="shared" si="210"/>
        <v>7373.89</v>
      </c>
      <c r="BF571" s="297">
        <f>VLOOKUP(E571,[6]工资发放表!$D$1:$X$65536,21,0)</f>
        <v>0</v>
      </c>
      <c r="BG571" s="337">
        <f t="shared" si="211"/>
        <v>7363.89</v>
      </c>
      <c r="BH571" s="300">
        <f>IFERROR(VLOOKUP('12部门提供工资附表主表'!E571,工时对!A:E,5,0),0)</f>
        <v>0</v>
      </c>
      <c r="BI571" s="336">
        <f>VLOOKUP(E571,金蝶!D:AC,26,0)</f>
        <v>0</v>
      </c>
      <c r="BJ571" s="281">
        <f>VLOOKUP(E571,金蝶!D:S,16,0)</f>
        <v>8145.39</v>
      </c>
      <c r="BK571" s="281">
        <f t="shared" si="189"/>
        <v>0</v>
      </c>
      <c r="BL571" s="281">
        <f>VLOOKUP(E571,金蝶!D:Z,23,0)</f>
        <v>7363.89</v>
      </c>
      <c r="BM571" s="281">
        <f t="shared" si="190"/>
        <v>0</v>
      </c>
      <c r="BN571" s="281">
        <f>VLOOKUP(E571,金蝶!D:Z,17,0)</f>
        <v>0</v>
      </c>
      <c r="BO571" s="339">
        <f t="shared" si="191"/>
        <v>0</v>
      </c>
      <c r="BP571" s="281">
        <f>VLOOKUP(E571,金蝶!D:Z,18,0)</f>
        <v>517.5</v>
      </c>
      <c r="BQ571" s="531">
        <f t="shared" si="192"/>
        <v>0</v>
      </c>
      <c r="BR571" s="281">
        <f>VLOOKUP(E571,金蝶!D:Z,19,0)</f>
        <v>254</v>
      </c>
      <c r="BS571" s="340">
        <f t="shared" si="193"/>
        <v>0</v>
      </c>
      <c r="BT571" s="281">
        <f>VLOOKUP(E571,金蝶!D:Z,20,0)</f>
        <v>10</v>
      </c>
      <c r="BU571" s="281">
        <f t="shared" si="194"/>
        <v>0</v>
      </c>
      <c r="BV571" s="281">
        <f>VLOOKUP(E571,金蝶!D:Z,21,0)</f>
        <v>0</v>
      </c>
      <c r="BW571" s="339">
        <f t="shared" si="195"/>
        <v>0</v>
      </c>
      <c r="BX571" s="768">
        <f>IFERROR(VLOOKUP(G571,无加班费!A:B,2,0),0)</f>
        <v>0</v>
      </c>
    </row>
    <row r="572" spans="1:76" hidden="1">
      <c r="A572" s="516" t="s">
        <v>3371</v>
      </c>
      <c r="B572" s="285">
        <f t="shared" si="181"/>
        <v>0</v>
      </c>
      <c r="C572" s="286" t="str">
        <f>VLOOKUP(E572,员工信息4!C:D,2,0)</f>
        <v>张忠</v>
      </c>
      <c r="D572" s="102" t="str">
        <f t="shared" si="204"/>
        <v>一致</v>
      </c>
      <c r="E572" s="288" t="str">
        <f>INDEX(员工信息4!C:C,MATCH('12部门提供工资附表主表'!I572,员工信息4!F:F,0))</f>
        <v>8013</v>
      </c>
      <c r="F572" s="289" t="str">
        <f>IFERROR(VLOOKUP('12部门提供工资附表主表'!E572,员工信息4!C:G,5,0),"")</f>
        <v>科研部</v>
      </c>
      <c r="G572" s="152" t="s">
        <v>1956</v>
      </c>
      <c r="H572" s="288" t="s">
        <v>1957</v>
      </c>
      <c r="I572" s="500" t="str">
        <f t="shared" si="188"/>
        <v>张忠8</v>
      </c>
      <c r="J572" s="353" t="str">
        <f>VLOOKUP(E572,员工信息4!C:H,6,0)</f>
        <v>行政总经办</v>
      </c>
      <c r="K572" s="301"/>
      <c r="L572" s="301"/>
      <c r="M572" s="302">
        <v>26.5</v>
      </c>
      <c r="N572" s="302">
        <f t="shared" si="213"/>
        <v>4.5</v>
      </c>
      <c r="O572" s="302"/>
      <c r="P572" s="302"/>
      <c r="Q572" s="303">
        <f t="shared" si="205"/>
        <v>0</v>
      </c>
      <c r="R572" s="302">
        <v>2480</v>
      </c>
      <c r="S572" s="316">
        <f t="shared" si="206"/>
        <v>2480</v>
      </c>
      <c r="T572" s="305">
        <v>120</v>
      </c>
      <c r="U572" s="313">
        <f t="shared" si="212"/>
        <v>540</v>
      </c>
      <c r="V572" s="313"/>
      <c r="W572" s="301">
        <v>1320</v>
      </c>
      <c r="X572" s="301">
        <v>2000</v>
      </c>
      <c r="Y572" s="314">
        <f t="shared" si="207"/>
        <v>6340</v>
      </c>
      <c r="Z572" s="314"/>
      <c r="AA572" s="301"/>
      <c r="AB572" s="301"/>
      <c r="AC572" s="325">
        <f t="shared" si="184"/>
        <v>0</v>
      </c>
      <c r="AD572" s="302">
        <v>200</v>
      </c>
      <c r="AE572" s="302"/>
      <c r="AF572" s="302">
        <v>50</v>
      </c>
      <c r="AG572" s="302"/>
      <c r="AH572" s="302"/>
      <c r="AI572" s="302"/>
      <c r="AJ572" s="302"/>
      <c r="AK572" s="302"/>
      <c r="AL572" s="302"/>
      <c r="AM572" s="302">
        <v>200</v>
      </c>
      <c r="AN572" s="302"/>
      <c r="AO572" s="302"/>
      <c r="AP572" s="302"/>
      <c r="AQ572" s="302">
        <v>140</v>
      </c>
      <c r="AR572" s="302"/>
      <c r="AS572" s="299"/>
      <c r="AT572" s="299">
        <f t="shared" si="208"/>
        <v>140</v>
      </c>
      <c r="AU572" s="303">
        <f t="shared" si="209"/>
        <v>450</v>
      </c>
      <c r="AV572" s="329">
        <f t="shared" si="187"/>
        <v>6650</v>
      </c>
      <c r="AW572" s="297"/>
      <c r="AX572" s="297">
        <v>517.5</v>
      </c>
      <c r="AY572" s="301"/>
      <c r="AZ572" s="301"/>
      <c r="BA572" s="301"/>
      <c r="BB572" s="330">
        <f>VLOOKUP(E572,公积金!A:D,4,0)</f>
        <v>254</v>
      </c>
      <c r="BC572" s="297"/>
      <c r="BD572" s="301"/>
      <c r="BE572" s="300">
        <f t="shared" si="210"/>
        <v>5878.5</v>
      </c>
      <c r="BF572" s="297">
        <f>VLOOKUP(E572,[6]工资发放表!$D$1:$X$65536,21,0)</f>
        <v>0</v>
      </c>
      <c r="BG572" s="337">
        <f t="shared" si="211"/>
        <v>5878.5</v>
      </c>
      <c r="BH572" s="300">
        <f>IFERROR(VLOOKUP('12部门提供工资附表主表'!E572,工时对!A:E,5,0),0)</f>
        <v>26.5</v>
      </c>
      <c r="BI572" s="336">
        <f>VLOOKUP(E572,金蝶!D:AC,26,0)</f>
        <v>0</v>
      </c>
      <c r="BJ572" s="281">
        <f>VLOOKUP(E572,金蝶!D:S,16,0)</f>
        <v>6650</v>
      </c>
      <c r="BK572" s="281">
        <f t="shared" si="189"/>
        <v>0</v>
      </c>
      <c r="BL572" s="281">
        <f>VLOOKUP(E572,金蝶!D:Z,23,0)</f>
        <v>5878.5</v>
      </c>
      <c r="BM572" s="281">
        <f t="shared" si="190"/>
        <v>0</v>
      </c>
      <c r="BN572" s="281">
        <f>VLOOKUP(E572,金蝶!D:Z,17,0)</f>
        <v>0</v>
      </c>
      <c r="BO572" s="339">
        <f t="shared" si="191"/>
        <v>0</v>
      </c>
      <c r="BP572" s="281">
        <f>VLOOKUP(E572,金蝶!D:Z,18,0)</f>
        <v>517.5</v>
      </c>
      <c r="BQ572" s="531">
        <f t="shared" si="192"/>
        <v>0</v>
      </c>
      <c r="BR572" s="281">
        <f>VLOOKUP(E572,金蝶!D:Z,19,0)</f>
        <v>254</v>
      </c>
      <c r="BS572" s="340">
        <f t="shared" si="193"/>
        <v>0</v>
      </c>
      <c r="BT572" s="281">
        <f>VLOOKUP(E572,金蝶!D:Z,20,0)</f>
        <v>0</v>
      </c>
      <c r="BU572" s="281">
        <f t="shared" si="194"/>
        <v>0</v>
      </c>
      <c r="BV572" s="281">
        <f>VLOOKUP(E572,金蝶!D:Z,21,0)</f>
        <v>0</v>
      </c>
      <c r="BW572" s="339">
        <f t="shared" si="195"/>
        <v>0</v>
      </c>
      <c r="BX572" s="768">
        <f>IFERROR(VLOOKUP(G572,无加班费!A:B,2,0),0)</f>
        <v>0</v>
      </c>
    </row>
    <row r="573" spans="1:76" hidden="1">
      <c r="A573" s="516" t="s">
        <v>1577</v>
      </c>
      <c r="B573" s="285">
        <f t="shared" si="181"/>
        <v>0</v>
      </c>
      <c r="C573" s="286" t="str">
        <f>VLOOKUP(E573,员工信息4!C:D,2,0)</f>
        <v>邱建南</v>
      </c>
      <c r="D573" s="102" t="str">
        <f t="shared" si="204"/>
        <v>一致</v>
      </c>
      <c r="E573" s="288" t="str">
        <f>INDEX(员工信息4!C:C,MATCH('12部门提供工资附表主表'!I573,员工信息4!F:F,0))</f>
        <v>8014</v>
      </c>
      <c r="F573" s="289" t="str">
        <f>IFERROR(VLOOKUP('12部门提供工资附表主表'!E573,员工信息4!C:G,5,0),"")</f>
        <v>科研部</v>
      </c>
      <c r="G573" s="152" t="s">
        <v>1962</v>
      </c>
      <c r="H573" s="288" t="s">
        <v>1963</v>
      </c>
      <c r="I573" s="500" t="str">
        <f t="shared" si="188"/>
        <v>邱建南19</v>
      </c>
      <c r="J573" s="353" t="str">
        <f>VLOOKUP(E573,员工信息4!C:H,6,0)</f>
        <v>行政电缆车间</v>
      </c>
      <c r="K573" s="301"/>
      <c r="L573" s="301"/>
      <c r="M573" s="302">
        <v>28.44</v>
      </c>
      <c r="N573" s="302">
        <f t="shared" si="213"/>
        <v>6.4400000000000013</v>
      </c>
      <c r="O573" s="302"/>
      <c r="P573" s="302"/>
      <c r="Q573" s="303">
        <f t="shared" si="205"/>
        <v>0</v>
      </c>
      <c r="R573" s="302">
        <v>2480</v>
      </c>
      <c r="S573" s="316">
        <f t="shared" si="206"/>
        <v>2480</v>
      </c>
      <c r="T573" s="305">
        <v>120</v>
      </c>
      <c r="U573" s="313">
        <f t="shared" si="212"/>
        <v>772.80000000000018</v>
      </c>
      <c r="V573" s="313"/>
      <c r="W573" s="301">
        <v>1620</v>
      </c>
      <c r="X573" s="301">
        <v>1000</v>
      </c>
      <c r="Y573" s="314">
        <f t="shared" si="207"/>
        <v>5872.8</v>
      </c>
      <c r="Z573" s="314"/>
      <c r="AA573" s="301"/>
      <c r="AB573" s="301"/>
      <c r="AC573" s="325">
        <f t="shared" si="184"/>
        <v>0</v>
      </c>
      <c r="AD573" s="302">
        <v>200</v>
      </c>
      <c r="AE573" s="302"/>
      <c r="AF573" s="302">
        <v>200</v>
      </c>
      <c r="AG573" s="302"/>
      <c r="AH573" s="302"/>
      <c r="AI573" s="302"/>
      <c r="AJ573" s="302"/>
      <c r="AK573" s="302"/>
      <c r="AL573" s="302"/>
      <c r="AM573" s="302">
        <v>200</v>
      </c>
      <c r="AN573" s="302"/>
      <c r="AO573" s="302"/>
      <c r="AP573" s="302"/>
      <c r="AQ573" s="302">
        <v>77</v>
      </c>
      <c r="AR573" s="302"/>
      <c r="AS573" s="299"/>
      <c r="AT573" s="299">
        <f t="shared" si="208"/>
        <v>77</v>
      </c>
      <c r="AU573" s="303">
        <f t="shared" si="209"/>
        <v>600</v>
      </c>
      <c r="AV573" s="329">
        <f t="shared" si="187"/>
        <v>6395.8</v>
      </c>
      <c r="AW573" s="297"/>
      <c r="AX573" s="297"/>
      <c r="AY573" s="301"/>
      <c r="AZ573" s="301"/>
      <c r="BA573" s="301"/>
      <c r="BB573" s="330">
        <f>VLOOKUP(E573,公积金!A:D,4,0)</f>
        <v>254</v>
      </c>
      <c r="BC573" s="297">
        <v>10</v>
      </c>
      <c r="BD573" s="301"/>
      <c r="BE573" s="300">
        <f t="shared" si="210"/>
        <v>6141.8</v>
      </c>
      <c r="BF573" s="297">
        <f>VLOOKUP(E573,[6]工资发放表!$D$1:$X$65536,21,0)</f>
        <v>0</v>
      </c>
      <c r="BG573" s="337">
        <f t="shared" si="211"/>
        <v>6131.8</v>
      </c>
      <c r="BH573" s="300">
        <f>IFERROR(VLOOKUP('12部门提供工资附表主表'!E573,工时对!A:E,5,0),0)</f>
        <v>28.44</v>
      </c>
      <c r="BI573" s="336">
        <f>VLOOKUP(E573,金蝶!D:AC,26,0)</f>
        <v>0</v>
      </c>
      <c r="BJ573" s="281">
        <f>VLOOKUP(E573,金蝶!D:S,16,0)</f>
        <v>6395.8</v>
      </c>
      <c r="BK573" s="281">
        <f t="shared" si="189"/>
        <v>0</v>
      </c>
      <c r="BL573" s="281">
        <f>VLOOKUP(E573,金蝶!D:Z,23,0)</f>
        <v>6131.8</v>
      </c>
      <c r="BM573" s="281">
        <f t="shared" si="190"/>
        <v>0</v>
      </c>
      <c r="BN573" s="281">
        <f>VLOOKUP(E573,金蝶!D:Z,17,0)</f>
        <v>0</v>
      </c>
      <c r="BO573" s="339">
        <f t="shared" si="191"/>
        <v>0</v>
      </c>
      <c r="BP573" s="281">
        <f>VLOOKUP(E573,金蝶!D:Z,18,0)</f>
        <v>0</v>
      </c>
      <c r="BQ573" s="531">
        <f t="shared" si="192"/>
        <v>0</v>
      </c>
      <c r="BR573" s="281">
        <f>VLOOKUP(E573,金蝶!D:Z,19,0)</f>
        <v>254</v>
      </c>
      <c r="BS573" s="340">
        <f t="shared" si="193"/>
        <v>0</v>
      </c>
      <c r="BT573" s="281">
        <f>VLOOKUP(E573,金蝶!D:Z,20,0)</f>
        <v>10</v>
      </c>
      <c r="BU573" s="281">
        <f t="shared" si="194"/>
        <v>0</v>
      </c>
      <c r="BV573" s="281">
        <f>VLOOKUP(E573,金蝶!D:Z,21,0)</f>
        <v>0</v>
      </c>
      <c r="BW573" s="339">
        <f t="shared" si="195"/>
        <v>0</v>
      </c>
      <c r="BX573" s="768">
        <f>IFERROR(VLOOKUP(G573,无加班费!A:B,2,0),0)</f>
        <v>0</v>
      </c>
    </row>
    <row r="574" spans="1:76" hidden="1">
      <c r="A574" s="516" t="s">
        <v>1038</v>
      </c>
      <c r="B574" s="285">
        <f t="shared" si="181"/>
        <v>0</v>
      </c>
      <c r="C574" s="286" t="str">
        <f>VLOOKUP(E574,员工信息4!C:D,2,0)</f>
        <v>谢杰</v>
      </c>
      <c r="D574" s="102" t="str">
        <f t="shared" si="204"/>
        <v>一致</v>
      </c>
      <c r="E574" s="288" t="str">
        <f>INDEX(员工信息4!C:C,MATCH('12部门提供工资附表主表'!I574,员工信息4!F:F,0))</f>
        <v>8015</v>
      </c>
      <c r="F574" s="289" t="str">
        <f>IFERROR(VLOOKUP('12部门提供工资附表主表'!E574,员工信息4!C:G,5,0),"")</f>
        <v>科研部</v>
      </c>
      <c r="G574" s="152" t="s">
        <v>2289</v>
      </c>
      <c r="H574" s="288" t="s">
        <v>2290</v>
      </c>
      <c r="I574" s="500" t="str">
        <f t="shared" si="188"/>
        <v>谢杰108</v>
      </c>
      <c r="J574" s="353" t="str">
        <f>VLOOKUP(E574,员工信息4!C:H,6,0)</f>
        <v>行政线束车间</v>
      </c>
      <c r="K574" s="301"/>
      <c r="L574" s="301"/>
      <c r="M574" s="302">
        <v>26.13</v>
      </c>
      <c r="N574" s="302">
        <f t="shared" si="213"/>
        <v>4.129999999999999</v>
      </c>
      <c r="O574" s="302"/>
      <c r="P574" s="302"/>
      <c r="Q574" s="303">
        <f t="shared" si="205"/>
        <v>0</v>
      </c>
      <c r="R574" s="302">
        <v>2480</v>
      </c>
      <c r="S574" s="316">
        <f t="shared" si="206"/>
        <v>2480</v>
      </c>
      <c r="T574" s="305">
        <v>120</v>
      </c>
      <c r="U574" s="313">
        <f t="shared" si="212"/>
        <v>495.59999999999991</v>
      </c>
      <c r="V574" s="313"/>
      <c r="W574" s="301">
        <v>2320</v>
      </c>
      <c r="X574" s="301">
        <v>1500</v>
      </c>
      <c r="Y574" s="314">
        <f t="shared" si="207"/>
        <v>6795.6</v>
      </c>
      <c r="Z574" s="314"/>
      <c r="AA574" s="301"/>
      <c r="AB574" s="301"/>
      <c r="AC574" s="325">
        <f t="shared" si="184"/>
        <v>0</v>
      </c>
      <c r="AD574" s="302">
        <v>200</v>
      </c>
      <c r="AE574" s="302"/>
      <c r="AF574" s="302">
        <v>50</v>
      </c>
      <c r="AG574" s="302"/>
      <c r="AH574" s="302"/>
      <c r="AI574" s="302"/>
      <c r="AJ574" s="302"/>
      <c r="AK574" s="302"/>
      <c r="AL574" s="302"/>
      <c r="AM574" s="302">
        <v>200</v>
      </c>
      <c r="AN574" s="302"/>
      <c r="AO574" s="302"/>
      <c r="AP574" s="302"/>
      <c r="AQ574" s="302">
        <v>240</v>
      </c>
      <c r="AR574" s="302"/>
      <c r="AS574" s="299"/>
      <c r="AT574" s="299">
        <f t="shared" si="208"/>
        <v>240</v>
      </c>
      <c r="AU574" s="303">
        <f t="shared" si="209"/>
        <v>450</v>
      </c>
      <c r="AV574" s="329">
        <f t="shared" si="187"/>
        <v>7005.6</v>
      </c>
      <c r="AW574" s="297">
        <v>30</v>
      </c>
      <c r="AX574" s="297">
        <v>517.5</v>
      </c>
      <c r="AY574" s="301"/>
      <c r="AZ574" s="301"/>
      <c r="BA574" s="301"/>
      <c r="BB574" s="330">
        <f>VLOOKUP(E574,公积金!A:D,4,0)</f>
        <v>254</v>
      </c>
      <c r="BC574" s="297">
        <v>10</v>
      </c>
      <c r="BD574" s="301"/>
      <c r="BE574" s="300">
        <f t="shared" si="210"/>
        <v>6234.1</v>
      </c>
      <c r="BF574" s="297">
        <f>VLOOKUP(E574,[6]工资发放表!$D$1:$X$65536,21,0)</f>
        <v>0</v>
      </c>
      <c r="BG574" s="337">
        <f t="shared" si="211"/>
        <v>6254.1</v>
      </c>
      <c r="BH574" s="300">
        <f>IFERROR(VLOOKUP('12部门提供工资附表主表'!E574,工时对!A:E,5,0),0)</f>
        <v>26.13</v>
      </c>
      <c r="BI574" s="336">
        <f>VLOOKUP(E574,金蝶!D:AC,26,0)</f>
        <v>0</v>
      </c>
      <c r="BJ574" s="281">
        <f>VLOOKUP(E574,金蝶!D:S,16,0)</f>
        <v>7005.6</v>
      </c>
      <c r="BK574" s="281">
        <f t="shared" si="189"/>
        <v>0</v>
      </c>
      <c r="BL574" s="281">
        <f>VLOOKUP(E574,金蝶!D:Z,23,0)</f>
        <v>6254.1</v>
      </c>
      <c r="BM574" s="281">
        <f t="shared" si="190"/>
        <v>0</v>
      </c>
      <c r="BN574" s="281">
        <f>VLOOKUP(E574,金蝶!D:Z,17,0)</f>
        <v>30</v>
      </c>
      <c r="BO574" s="339">
        <f t="shared" si="191"/>
        <v>0</v>
      </c>
      <c r="BP574" s="281">
        <f>VLOOKUP(E574,金蝶!D:Z,18,0)</f>
        <v>517.5</v>
      </c>
      <c r="BQ574" s="531">
        <f t="shared" si="192"/>
        <v>0</v>
      </c>
      <c r="BR574" s="281">
        <f>VLOOKUP(E574,金蝶!D:Z,19,0)</f>
        <v>254</v>
      </c>
      <c r="BS574" s="340">
        <f t="shared" si="193"/>
        <v>0</v>
      </c>
      <c r="BT574" s="281">
        <f>VLOOKUP(E574,金蝶!D:Z,20,0)</f>
        <v>10</v>
      </c>
      <c r="BU574" s="281">
        <f t="shared" si="194"/>
        <v>0</v>
      </c>
      <c r="BV574" s="281">
        <f>VLOOKUP(E574,金蝶!D:Z,21,0)</f>
        <v>0</v>
      </c>
      <c r="BW574" s="339">
        <f t="shared" si="195"/>
        <v>0</v>
      </c>
      <c r="BX574" s="768">
        <f>IFERROR(VLOOKUP(G574,无加班费!A:B,2,0),0)</f>
        <v>0</v>
      </c>
    </row>
    <row r="575" spans="1:76">
      <c r="A575" s="516" t="s">
        <v>124</v>
      </c>
      <c r="B575" s="285">
        <f t="shared" si="181"/>
        <v>-34.9</v>
      </c>
      <c r="C575" s="286" t="str">
        <f>VLOOKUP(E575,员工信息4!C:D,2,0)</f>
        <v>周从华</v>
      </c>
      <c r="D575" s="102" t="str">
        <f t="shared" si="204"/>
        <v>一致</v>
      </c>
      <c r="E575" s="288" t="str">
        <f>INDEX(员工信息4!C:C,MATCH('12部门提供工资附表主表'!I575,员工信息4!F:F,0))</f>
        <v>8016</v>
      </c>
      <c r="F575" s="289" t="str">
        <f>IFERROR(VLOOKUP('12部门提供工资附表主表'!E575,员工信息4!C:G,5,0),"")</f>
        <v>科研部</v>
      </c>
      <c r="G575" s="152" t="s">
        <v>2343</v>
      </c>
      <c r="H575" s="288" t="s">
        <v>2344</v>
      </c>
      <c r="I575" s="500" t="str">
        <f t="shared" si="188"/>
        <v>周从华176</v>
      </c>
      <c r="J575" s="353" t="str">
        <f>VLOOKUP(E575,员工信息4!C:H,6,0)</f>
        <v>天津车间</v>
      </c>
      <c r="K575" s="301"/>
      <c r="L575" s="301"/>
      <c r="M575" s="302">
        <v>34.9</v>
      </c>
      <c r="N575" s="302">
        <f t="shared" si="213"/>
        <v>12.899999999999999</v>
      </c>
      <c r="O575" s="302"/>
      <c r="P575" s="302"/>
      <c r="Q575" s="303">
        <f t="shared" si="205"/>
        <v>0</v>
      </c>
      <c r="R575" s="302">
        <v>2480</v>
      </c>
      <c r="S575" s="316">
        <f t="shared" si="206"/>
        <v>2480</v>
      </c>
      <c r="T575" s="305">
        <v>120</v>
      </c>
      <c r="U575" s="313">
        <f t="shared" si="212"/>
        <v>1547.9999999999998</v>
      </c>
      <c r="V575" s="313"/>
      <c r="W575" s="301">
        <v>1440</v>
      </c>
      <c r="X575" s="301">
        <v>1380</v>
      </c>
      <c r="Y575" s="314">
        <f t="shared" si="207"/>
        <v>6848</v>
      </c>
      <c r="Z575" s="314"/>
      <c r="AA575" s="301"/>
      <c r="AB575" s="301"/>
      <c r="AC575" s="325">
        <f t="shared" si="184"/>
        <v>0</v>
      </c>
      <c r="AD575" s="302">
        <v>200</v>
      </c>
      <c r="AE575" s="302"/>
      <c r="AF575" s="302">
        <v>0</v>
      </c>
      <c r="AG575" s="302"/>
      <c r="AH575" s="302"/>
      <c r="AI575" s="302"/>
      <c r="AJ575" s="302"/>
      <c r="AK575" s="302"/>
      <c r="AL575" s="302"/>
      <c r="AM575" s="302">
        <v>0</v>
      </c>
      <c r="AN575" s="302"/>
      <c r="AO575" s="302"/>
      <c r="AP575" s="302"/>
      <c r="AQ575" s="302"/>
      <c r="AR575" s="302">
        <v>0</v>
      </c>
      <c r="AS575" s="299"/>
      <c r="AT575" s="299">
        <f t="shared" si="208"/>
        <v>0</v>
      </c>
      <c r="AU575" s="303">
        <f t="shared" si="209"/>
        <v>200</v>
      </c>
      <c r="AV575" s="329">
        <f t="shared" si="187"/>
        <v>7048</v>
      </c>
      <c r="AW575" s="297"/>
      <c r="AX575" s="297">
        <v>517.5</v>
      </c>
      <c r="AY575" s="301"/>
      <c r="AZ575" s="301"/>
      <c r="BA575" s="301"/>
      <c r="BB575" s="330"/>
      <c r="BC575" s="297">
        <v>10</v>
      </c>
      <c r="BD575" s="301"/>
      <c r="BE575" s="300">
        <f t="shared" si="210"/>
        <v>6530.5</v>
      </c>
      <c r="BF575" s="297">
        <f>VLOOKUP(E575,[6]工资发放表!$D$1:$X$65536,21,0)</f>
        <v>0</v>
      </c>
      <c r="BG575" s="337">
        <f t="shared" si="211"/>
        <v>6520.5</v>
      </c>
      <c r="BH575" s="300">
        <f>IFERROR(VLOOKUP('12部门提供工资附表主表'!E575,工时对!A:E,5,0),0)</f>
        <v>0</v>
      </c>
      <c r="BI575" s="336">
        <f>VLOOKUP(E575,金蝶!D:AC,26,0)</f>
        <v>0</v>
      </c>
      <c r="BJ575" s="281">
        <f>VLOOKUP(E575,金蝶!D:S,16,0)</f>
        <v>7048</v>
      </c>
      <c r="BK575" s="281">
        <f t="shared" si="189"/>
        <v>0</v>
      </c>
      <c r="BL575" s="281">
        <f>VLOOKUP(E575,金蝶!D:Z,23,0)</f>
        <v>6520.5</v>
      </c>
      <c r="BM575" s="281">
        <f t="shared" si="190"/>
        <v>0</v>
      </c>
      <c r="BN575" s="281">
        <f>VLOOKUP(E575,金蝶!D:Z,17,0)</f>
        <v>0</v>
      </c>
      <c r="BO575" s="339">
        <f t="shared" si="191"/>
        <v>0</v>
      </c>
      <c r="BP575" s="281">
        <f>VLOOKUP(E575,金蝶!D:Z,18,0)</f>
        <v>517.5</v>
      </c>
      <c r="BQ575" s="531">
        <f t="shared" si="192"/>
        <v>0</v>
      </c>
      <c r="BR575" s="281">
        <f>VLOOKUP(E575,金蝶!D:Z,19,0)</f>
        <v>0</v>
      </c>
      <c r="BS575" s="340">
        <f t="shared" si="193"/>
        <v>0</v>
      </c>
      <c r="BT575" s="281">
        <f>VLOOKUP(E575,金蝶!D:Z,20,0)</f>
        <v>10</v>
      </c>
      <c r="BU575" s="281">
        <f t="shared" si="194"/>
        <v>0</v>
      </c>
      <c r="BV575" s="281">
        <f>VLOOKUP(E575,金蝶!D:Z,21,0)</f>
        <v>0</v>
      </c>
      <c r="BW575" s="339">
        <f t="shared" si="195"/>
        <v>0</v>
      </c>
      <c r="BX575" s="768">
        <f>IFERROR(VLOOKUP(G575,无加班费!A:B,2,0),0)</f>
        <v>0</v>
      </c>
    </row>
    <row r="576" spans="1:76" hidden="1">
      <c r="A576" s="516" t="s">
        <v>807</v>
      </c>
      <c r="B576" s="285">
        <f t="shared" si="181"/>
        <v>0</v>
      </c>
      <c r="C576" s="286" t="str">
        <f>VLOOKUP(E576,员工信息4!C:D,2,0)</f>
        <v>周小四</v>
      </c>
      <c r="D576" s="102" t="str">
        <f t="shared" si="204"/>
        <v>一致</v>
      </c>
      <c r="E576" s="288" t="str">
        <f>INDEX(员工信息4!C:C,MATCH('12部门提供工资附表主表'!I576,员工信息4!F:F,0))</f>
        <v>8017</v>
      </c>
      <c r="F576" s="289" t="str">
        <f>IFERROR(VLOOKUP('12部门提供工资附表主表'!E576,员工信息4!C:G,5,0),"")</f>
        <v>科研部</v>
      </c>
      <c r="G576" s="152" t="s">
        <v>2076</v>
      </c>
      <c r="H576" s="288" t="s">
        <v>2077</v>
      </c>
      <c r="I576" s="500" t="str">
        <f t="shared" si="188"/>
        <v>周小四27</v>
      </c>
      <c r="J576" s="353" t="str">
        <f>VLOOKUP(E576,员工信息4!C:H,6,0)</f>
        <v>行政计划部</v>
      </c>
      <c r="K576" s="301"/>
      <c r="L576" s="301"/>
      <c r="M576" s="302">
        <v>26.13</v>
      </c>
      <c r="N576" s="302">
        <f t="shared" si="213"/>
        <v>4.129999999999999</v>
      </c>
      <c r="O576" s="302"/>
      <c r="P576" s="302"/>
      <c r="Q576" s="303">
        <f t="shared" si="205"/>
        <v>0</v>
      </c>
      <c r="R576" s="302">
        <v>2480</v>
      </c>
      <c r="S576" s="316">
        <f t="shared" si="206"/>
        <v>2480</v>
      </c>
      <c r="T576" s="305">
        <v>120</v>
      </c>
      <c r="U576" s="313">
        <f t="shared" si="212"/>
        <v>495.59999999999991</v>
      </c>
      <c r="V576" s="313"/>
      <c r="W576" s="301">
        <v>1820</v>
      </c>
      <c r="X576" s="301">
        <v>1500</v>
      </c>
      <c r="Y576" s="314">
        <f t="shared" si="207"/>
        <v>6295.6</v>
      </c>
      <c r="Z576" s="314"/>
      <c r="AA576" s="301"/>
      <c r="AB576" s="301"/>
      <c r="AC576" s="325">
        <f t="shared" si="184"/>
        <v>0</v>
      </c>
      <c r="AD576" s="302">
        <v>200</v>
      </c>
      <c r="AE576" s="302"/>
      <c r="AF576" s="302">
        <v>0</v>
      </c>
      <c r="AG576" s="302"/>
      <c r="AH576" s="302"/>
      <c r="AI576" s="302"/>
      <c r="AJ576" s="302"/>
      <c r="AK576" s="302">
        <v>-0.5</v>
      </c>
      <c r="AL576" s="302"/>
      <c r="AM576" s="302">
        <v>200</v>
      </c>
      <c r="AN576" s="302"/>
      <c r="AO576" s="302"/>
      <c r="AP576" s="302"/>
      <c r="AQ576" s="302">
        <v>81</v>
      </c>
      <c r="AR576" s="302"/>
      <c r="AS576" s="299"/>
      <c r="AT576" s="299">
        <f t="shared" si="208"/>
        <v>81</v>
      </c>
      <c r="AU576" s="303">
        <f t="shared" si="209"/>
        <v>399.5</v>
      </c>
      <c r="AV576" s="329">
        <f t="shared" si="187"/>
        <v>6614.1</v>
      </c>
      <c r="AW576" s="297"/>
      <c r="AX576" s="297">
        <v>517.5</v>
      </c>
      <c r="AY576" s="301"/>
      <c r="AZ576" s="301"/>
      <c r="BA576" s="301"/>
      <c r="BB576" s="330"/>
      <c r="BC576" s="297">
        <v>10</v>
      </c>
      <c r="BD576" s="301"/>
      <c r="BE576" s="300">
        <f t="shared" si="210"/>
        <v>6096.6</v>
      </c>
      <c r="BF576" s="297">
        <f>VLOOKUP(E576,[6]工资发放表!$D$1:$X$65536,21,0)</f>
        <v>0</v>
      </c>
      <c r="BG576" s="337">
        <f t="shared" si="211"/>
        <v>6086.6</v>
      </c>
      <c r="BH576" s="300">
        <f>IFERROR(VLOOKUP('12部门提供工资附表主表'!E576,工时对!A:E,5,0),0)</f>
        <v>26.13</v>
      </c>
      <c r="BI576" s="336">
        <f>VLOOKUP(E576,金蝶!D:AC,26,0)</f>
        <v>-4.9999999999272404E-2</v>
      </c>
      <c r="BJ576" s="281">
        <f>VLOOKUP(E576,金蝶!D:S,16,0)</f>
        <v>6614.15</v>
      </c>
      <c r="BK576" s="281">
        <f t="shared" si="189"/>
        <v>-4.9999999999272404E-2</v>
      </c>
      <c r="BL576" s="281">
        <f>VLOOKUP(E576,金蝶!D:Z,23,0)</f>
        <v>6086.65</v>
      </c>
      <c r="BM576" s="281">
        <f t="shared" si="190"/>
        <v>-4.9999999999272404E-2</v>
      </c>
      <c r="BN576" s="281">
        <f>VLOOKUP(E576,金蝶!D:Z,17,0)</f>
        <v>0</v>
      </c>
      <c r="BO576" s="339">
        <f t="shared" si="191"/>
        <v>0</v>
      </c>
      <c r="BP576" s="281">
        <f>VLOOKUP(E576,金蝶!D:Z,18,0)</f>
        <v>517.5</v>
      </c>
      <c r="BQ576" s="531">
        <f t="shared" si="192"/>
        <v>0</v>
      </c>
      <c r="BR576" s="281">
        <f>VLOOKUP(E576,金蝶!D:Z,19,0)</f>
        <v>0</v>
      </c>
      <c r="BS576" s="340">
        <f t="shared" si="193"/>
        <v>0</v>
      </c>
      <c r="BT576" s="281">
        <f>VLOOKUP(E576,金蝶!D:Z,20,0)</f>
        <v>10</v>
      </c>
      <c r="BU576" s="281">
        <f t="shared" si="194"/>
        <v>0</v>
      </c>
      <c r="BV576" s="281">
        <f>VLOOKUP(E576,金蝶!D:Z,21,0)</f>
        <v>0</v>
      </c>
      <c r="BW576" s="339">
        <f t="shared" si="195"/>
        <v>0</v>
      </c>
      <c r="BX576" s="768">
        <f>IFERROR(VLOOKUP(G576,无加班费!A:B,2,0),0)</f>
        <v>0</v>
      </c>
    </row>
    <row r="577" spans="1:76" hidden="1">
      <c r="A577" s="516" t="s">
        <v>3376</v>
      </c>
      <c r="B577" s="285">
        <f t="shared" si="181"/>
        <v>0</v>
      </c>
      <c r="C577" s="286" t="str">
        <f>VLOOKUP(E577,员工信息4!C:D,2,0)</f>
        <v>吕秀红</v>
      </c>
      <c r="D577" s="102" t="str">
        <f t="shared" si="197"/>
        <v>一致</v>
      </c>
      <c r="E577" s="288" t="str">
        <f>INDEX(员工信息4!C:C,MATCH('12部门提供工资附表主表'!I577,员工信息4!F:F,0))</f>
        <v>8018</v>
      </c>
      <c r="F577" s="289" t="str">
        <f>IFERROR(VLOOKUP('12部门提供工资附表主表'!E577,员工信息4!C:G,5,0),"")</f>
        <v>科研部</v>
      </c>
      <c r="G577" s="152" t="s">
        <v>2081</v>
      </c>
      <c r="H577" s="288" t="s">
        <v>2082</v>
      </c>
      <c r="I577" s="500" t="str">
        <f t="shared" si="188"/>
        <v>吕秀红69</v>
      </c>
      <c r="J577" s="353" t="str">
        <f>VLOOKUP(E577,员工信息4!C:H,6,0)</f>
        <v>行政计划部</v>
      </c>
      <c r="K577" s="301"/>
      <c r="L577" s="301"/>
      <c r="M577" s="302">
        <v>30.63</v>
      </c>
      <c r="N577" s="302">
        <f t="shared" si="213"/>
        <v>8.629999999999999</v>
      </c>
      <c r="O577" s="302"/>
      <c r="P577" s="302"/>
      <c r="Q577" s="303">
        <f t="shared" si="203"/>
        <v>0</v>
      </c>
      <c r="R577" s="302">
        <v>2480</v>
      </c>
      <c r="S577" s="316">
        <f t="shared" si="201"/>
        <v>2480</v>
      </c>
      <c r="T577" s="305">
        <v>120</v>
      </c>
      <c r="U577" s="313">
        <f t="shared" si="212"/>
        <v>1035.5999999999999</v>
      </c>
      <c r="V577" s="313"/>
      <c r="W577" s="301">
        <v>1120</v>
      </c>
      <c r="X577" s="301">
        <v>1500</v>
      </c>
      <c r="Y577" s="314">
        <f t="shared" si="180"/>
        <v>6135.6</v>
      </c>
      <c r="Z577" s="314"/>
      <c r="AA577" s="301"/>
      <c r="AB577" s="301"/>
      <c r="AC577" s="325">
        <f t="shared" si="184"/>
        <v>0</v>
      </c>
      <c r="AD577" s="302">
        <v>200</v>
      </c>
      <c r="AE577" s="302"/>
      <c r="AF577" s="302">
        <v>0</v>
      </c>
      <c r="AG577" s="302"/>
      <c r="AH577" s="302"/>
      <c r="AI577" s="302"/>
      <c r="AJ577" s="302"/>
      <c r="AK577" s="302">
        <v>-0.5</v>
      </c>
      <c r="AL577" s="302"/>
      <c r="AM577" s="302">
        <v>200</v>
      </c>
      <c r="AN577" s="302"/>
      <c r="AO577" s="302"/>
      <c r="AP577" s="302"/>
      <c r="AQ577" s="302">
        <v>81</v>
      </c>
      <c r="AR577" s="302"/>
      <c r="AS577" s="299"/>
      <c r="AT577" s="299">
        <f t="shared" si="185"/>
        <v>81</v>
      </c>
      <c r="AU577" s="303">
        <f t="shared" si="186"/>
        <v>399.5</v>
      </c>
      <c r="AV577" s="329">
        <f t="shared" si="187"/>
        <v>6454.1</v>
      </c>
      <c r="AW577" s="297"/>
      <c r="AX577" s="297">
        <v>517.5</v>
      </c>
      <c r="AY577" s="301"/>
      <c r="AZ577" s="301"/>
      <c r="BA577" s="301"/>
      <c r="BB577" s="330">
        <f>VLOOKUP(E577,公积金!A:D,4,0)</f>
        <v>254</v>
      </c>
      <c r="BC577" s="297">
        <v>10</v>
      </c>
      <c r="BD577" s="301"/>
      <c r="BE577" s="300">
        <f t="shared" si="199"/>
        <v>5682.6</v>
      </c>
      <c r="BF577" s="297">
        <f>VLOOKUP(E577,[6]工资发放表!$D$1:$X$65536,21,0)</f>
        <v>0</v>
      </c>
      <c r="BG577" s="337">
        <f t="shared" si="202"/>
        <v>5672.6</v>
      </c>
      <c r="BH577" s="300">
        <f>IFERROR(VLOOKUP('12部门提供工资附表主表'!E577,工时对!A:E,5,0),0)</f>
        <v>30.63</v>
      </c>
      <c r="BI577" s="336">
        <f>VLOOKUP(E577,金蝶!D:AC,26,0)</f>
        <v>-4.9999999999272404E-2</v>
      </c>
      <c r="BJ577" s="281">
        <f>VLOOKUP(E577,金蝶!D:S,16,0)</f>
        <v>6454.15</v>
      </c>
      <c r="BK577" s="281">
        <f t="shared" si="189"/>
        <v>-4.9999999999272404E-2</v>
      </c>
      <c r="BL577" s="281">
        <f>VLOOKUP(E577,金蝶!D:Z,23,0)</f>
        <v>5672.65</v>
      </c>
      <c r="BM577" s="281">
        <f t="shared" si="190"/>
        <v>-4.9999999999272404E-2</v>
      </c>
      <c r="BN577" s="281">
        <f>VLOOKUP(E577,金蝶!D:Z,17,0)</f>
        <v>0</v>
      </c>
      <c r="BO577" s="339">
        <f t="shared" si="191"/>
        <v>0</v>
      </c>
      <c r="BP577" s="281">
        <f>VLOOKUP(E577,金蝶!D:Z,18,0)</f>
        <v>517.5</v>
      </c>
      <c r="BQ577" s="531">
        <f t="shared" si="192"/>
        <v>0</v>
      </c>
      <c r="BR577" s="281">
        <f>VLOOKUP(E577,金蝶!D:Z,19,0)</f>
        <v>254</v>
      </c>
      <c r="BS577" s="340">
        <f t="shared" si="193"/>
        <v>0</v>
      </c>
      <c r="BT577" s="281">
        <f>VLOOKUP(E577,金蝶!D:Z,20,0)</f>
        <v>10</v>
      </c>
      <c r="BU577" s="281">
        <f t="shared" si="194"/>
        <v>0</v>
      </c>
      <c r="BV577" s="281">
        <f>VLOOKUP(E577,金蝶!D:Z,21,0)</f>
        <v>0</v>
      </c>
      <c r="BW577" s="339">
        <f t="shared" si="195"/>
        <v>0</v>
      </c>
      <c r="BX577" s="768">
        <f>IFERROR(VLOOKUP(G577,无加班费!A:B,2,0),0)</f>
        <v>0</v>
      </c>
    </row>
    <row r="578" spans="1:76" hidden="1">
      <c r="A578" s="516" t="s">
        <v>1617</v>
      </c>
      <c r="B578" s="285">
        <f t="shared" si="181"/>
        <v>0</v>
      </c>
      <c r="C578" s="286" t="str">
        <f>VLOOKUP(E578,员工信息4!C:D,2,0)</f>
        <v>张国民</v>
      </c>
      <c r="D578" s="102" t="str">
        <f t="shared" si="197"/>
        <v>一致</v>
      </c>
      <c r="E578" s="288" t="str">
        <f>INDEX(员工信息4!C:C,MATCH('12部门提供工资附表主表'!I578,员工信息4!F:F,0))</f>
        <v>8020</v>
      </c>
      <c r="F578" s="289" t="str">
        <f>IFERROR(VLOOKUP('12部门提供工资附表主表'!E578,员工信息4!C:G,5,0),"")</f>
        <v>科研部</v>
      </c>
      <c r="G578" s="152" t="s">
        <v>2207</v>
      </c>
      <c r="H578" s="288" t="s">
        <v>2208</v>
      </c>
      <c r="I578" s="500" t="str">
        <f t="shared" si="188"/>
        <v>张国民25</v>
      </c>
      <c r="J578" s="353" t="str">
        <f>VLOOKUP(E578,员工信息4!C:H,6,0)</f>
        <v>行政拉丝车间</v>
      </c>
      <c r="K578" s="301"/>
      <c r="L578" s="301"/>
      <c r="M578" s="302">
        <v>29</v>
      </c>
      <c r="N578" s="302">
        <f t="shared" si="213"/>
        <v>7</v>
      </c>
      <c r="O578" s="302"/>
      <c r="P578" s="302"/>
      <c r="Q578" s="303">
        <f t="shared" si="203"/>
        <v>0</v>
      </c>
      <c r="R578" s="302">
        <v>2480</v>
      </c>
      <c r="S578" s="316">
        <f t="shared" si="201"/>
        <v>2480</v>
      </c>
      <c r="T578" s="305">
        <v>120</v>
      </c>
      <c r="U578" s="313">
        <f t="shared" si="212"/>
        <v>840</v>
      </c>
      <c r="V578" s="313"/>
      <c r="W578" s="301">
        <v>920</v>
      </c>
      <c r="X578" s="301">
        <v>1500</v>
      </c>
      <c r="Y578" s="314">
        <f t="shared" si="180"/>
        <v>5740</v>
      </c>
      <c r="Z578" s="314"/>
      <c r="AA578" s="301"/>
      <c r="AB578" s="301"/>
      <c r="AC578" s="325">
        <f t="shared" si="184"/>
        <v>0</v>
      </c>
      <c r="AD578" s="302">
        <v>200</v>
      </c>
      <c r="AE578" s="302"/>
      <c r="AF578" s="302">
        <v>0</v>
      </c>
      <c r="AG578" s="302"/>
      <c r="AH578" s="302"/>
      <c r="AI578" s="302"/>
      <c r="AJ578" s="302"/>
      <c r="AK578" s="302"/>
      <c r="AL578" s="302"/>
      <c r="AM578" s="302">
        <v>200</v>
      </c>
      <c r="AN578" s="302"/>
      <c r="AO578" s="302"/>
      <c r="AP578" s="302"/>
      <c r="AQ578" s="302">
        <v>135</v>
      </c>
      <c r="AR578" s="302"/>
      <c r="AS578" s="299"/>
      <c r="AT578" s="299">
        <f t="shared" si="185"/>
        <v>135</v>
      </c>
      <c r="AU578" s="303">
        <f t="shared" si="186"/>
        <v>400</v>
      </c>
      <c r="AV578" s="329">
        <f t="shared" si="187"/>
        <v>6005</v>
      </c>
      <c r="AW578" s="297"/>
      <c r="AX578" s="297">
        <v>517.5</v>
      </c>
      <c r="AY578" s="301"/>
      <c r="AZ578" s="301"/>
      <c r="BA578" s="301"/>
      <c r="BB578" s="330">
        <f>VLOOKUP(E578,公积金!A:D,4,0)</f>
        <v>254</v>
      </c>
      <c r="BC578" s="297">
        <v>10</v>
      </c>
      <c r="BD578" s="301"/>
      <c r="BE578" s="300">
        <f t="shared" si="199"/>
        <v>5233.5</v>
      </c>
      <c r="BF578" s="297">
        <f>VLOOKUP(E578,[6]工资发放表!$D$1:$X$65536,21,0)</f>
        <v>7.01</v>
      </c>
      <c r="BG578" s="337">
        <f t="shared" si="202"/>
        <v>5216.49</v>
      </c>
      <c r="BH578" s="300">
        <f>IFERROR(VLOOKUP('12部门提供工资附表主表'!E578,工时对!A:E,5,0),0)</f>
        <v>29</v>
      </c>
      <c r="BI578" s="336">
        <f>VLOOKUP(E578,金蝶!D:AC,26,0)</f>
        <v>0</v>
      </c>
      <c r="BJ578" s="281">
        <f>VLOOKUP(E578,金蝶!D:S,16,0)</f>
        <v>6005</v>
      </c>
      <c r="BK578" s="281">
        <f t="shared" si="189"/>
        <v>0</v>
      </c>
      <c r="BL578" s="281">
        <f>VLOOKUP(E578,金蝶!D:Z,23,0)</f>
        <v>5216.49</v>
      </c>
      <c r="BM578" s="281">
        <f t="shared" si="190"/>
        <v>0</v>
      </c>
      <c r="BN578" s="281">
        <f>VLOOKUP(E578,金蝶!D:Z,17,0)</f>
        <v>0</v>
      </c>
      <c r="BO578" s="339">
        <f t="shared" si="191"/>
        <v>0</v>
      </c>
      <c r="BP578" s="281">
        <f>VLOOKUP(E578,金蝶!D:Z,18,0)</f>
        <v>517.5</v>
      </c>
      <c r="BQ578" s="531">
        <f t="shared" si="192"/>
        <v>0</v>
      </c>
      <c r="BR578" s="281">
        <f>VLOOKUP(E578,金蝶!D:Z,19,0)</f>
        <v>254</v>
      </c>
      <c r="BS578" s="340">
        <f t="shared" si="193"/>
        <v>0</v>
      </c>
      <c r="BT578" s="281">
        <f>VLOOKUP(E578,金蝶!D:Z,20,0)</f>
        <v>10</v>
      </c>
      <c r="BU578" s="281">
        <f t="shared" si="194"/>
        <v>0</v>
      </c>
      <c r="BV578" s="281">
        <f>VLOOKUP(E578,金蝶!D:Z,21,0)</f>
        <v>7.01</v>
      </c>
      <c r="BW578" s="339">
        <f t="shared" si="195"/>
        <v>0</v>
      </c>
      <c r="BX578" s="768">
        <f>IFERROR(VLOOKUP(G578,无加班费!A:B,2,0),0)</f>
        <v>0</v>
      </c>
    </row>
    <row r="579" spans="1:76">
      <c r="A579" s="516" t="s">
        <v>3381</v>
      </c>
      <c r="B579" s="285">
        <f t="shared" ref="B579:B642" si="214">IF(BH579=M579,0,BH579-M579)</f>
        <v>0</v>
      </c>
      <c r="C579" s="286" t="str">
        <f>VLOOKUP(E579,员工信息4!C:D,2,0)</f>
        <v>潘爱国</v>
      </c>
      <c r="D579" s="102" t="str">
        <f t="shared" si="197"/>
        <v>一致</v>
      </c>
      <c r="E579" s="288" t="str">
        <f>INDEX(员工信息4!C:C,MATCH('12部门提供工资附表主表'!I579,员工信息4!F:F,0))</f>
        <v>8021</v>
      </c>
      <c r="F579" s="289" t="str">
        <f>IFERROR(VLOOKUP('12部门提供工资附表主表'!E579,员工信息4!C:G,5,0),"")</f>
        <v>科研部</v>
      </c>
      <c r="G579" s="152" t="s">
        <v>1950</v>
      </c>
      <c r="H579" s="288" t="s">
        <v>1951</v>
      </c>
      <c r="I579" s="500" t="str">
        <f t="shared" si="188"/>
        <v>潘爱国200</v>
      </c>
      <c r="J579" s="353" t="str">
        <f>VLOOKUP(E579,员工信息4!C:H,6,0)</f>
        <v>行政仓库</v>
      </c>
      <c r="K579" s="301"/>
      <c r="L579" s="301"/>
      <c r="M579" s="302">
        <v>24.38</v>
      </c>
      <c r="N579" s="302">
        <f t="shared" si="213"/>
        <v>2.379999999999999</v>
      </c>
      <c r="O579" s="302"/>
      <c r="P579" s="302"/>
      <c r="Q579" s="303">
        <f t="shared" si="203"/>
        <v>0</v>
      </c>
      <c r="R579" s="302">
        <v>2480</v>
      </c>
      <c r="S579" s="316">
        <f t="shared" si="201"/>
        <v>2480</v>
      </c>
      <c r="T579" s="305">
        <v>120</v>
      </c>
      <c r="U579" s="313">
        <f t="shared" si="212"/>
        <v>285.59999999999991</v>
      </c>
      <c r="V579" s="313"/>
      <c r="W579" s="301">
        <v>540</v>
      </c>
      <c r="X579" s="301">
        <v>1880</v>
      </c>
      <c r="Y579" s="314">
        <f t="shared" ref="Y579:Y642" si="215">S579+U579+W579+X579</f>
        <v>5185.6000000000004</v>
      </c>
      <c r="Z579" s="314"/>
      <c r="AA579" s="301"/>
      <c r="AB579" s="301"/>
      <c r="AC579" s="325">
        <f t="shared" ref="AC579:AC642" si="216">AA579+AB579</f>
        <v>0</v>
      </c>
      <c r="AD579" s="302">
        <v>200</v>
      </c>
      <c r="AE579" s="302"/>
      <c r="AF579" s="302">
        <v>0</v>
      </c>
      <c r="AG579" s="302"/>
      <c r="AH579" s="302"/>
      <c r="AI579" s="302"/>
      <c r="AJ579" s="302"/>
      <c r="AK579" s="302"/>
      <c r="AL579" s="302"/>
      <c r="AM579" s="302">
        <v>200</v>
      </c>
      <c r="AN579" s="302"/>
      <c r="AO579" s="302"/>
      <c r="AP579" s="302"/>
      <c r="AQ579" s="302"/>
      <c r="AR579" s="302">
        <v>0</v>
      </c>
      <c r="AS579" s="299"/>
      <c r="AT579" s="299">
        <f t="shared" si="185"/>
        <v>0</v>
      </c>
      <c r="AU579" s="303">
        <f t="shared" si="186"/>
        <v>400</v>
      </c>
      <c r="AV579" s="329">
        <f t="shared" ref="AV579:AV642" si="217">Y579+AC579+AU579-AT579</f>
        <v>5585.6</v>
      </c>
      <c r="AW579" s="297"/>
      <c r="AX579" s="297">
        <v>517.5</v>
      </c>
      <c r="AY579" s="301"/>
      <c r="AZ579" s="301"/>
      <c r="BA579" s="301"/>
      <c r="BB579" s="330">
        <f>VLOOKUP(E579,公积金!A:D,4,0)</f>
        <v>254</v>
      </c>
      <c r="BC579" s="297">
        <v>10</v>
      </c>
      <c r="BD579" s="301"/>
      <c r="BE579" s="300">
        <f t="shared" si="199"/>
        <v>4814.1000000000004</v>
      </c>
      <c r="BF579" s="297">
        <f>VLOOKUP(E579,[6]工资发放表!$D$1:$X$65536,21,0)</f>
        <v>0</v>
      </c>
      <c r="BG579" s="337">
        <f t="shared" si="202"/>
        <v>4804.1000000000004</v>
      </c>
      <c r="BH579" s="300">
        <f>IFERROR(VLOOKUP('12部门提供工资附表主表'!E579,工时对!A:E,5,0),0)</f>
        <v>24.38</v>
      </c>
      <c r="BI579" s="336">
        <f>VLOOKUP(E579,金蝶!D:AC,26,0)</f>
        <v>0</v>
      </c>
      <c r="BJ579" s="281">
        <f>VLOOKUP(E579,金蝶!D:S,16,0)</f>
        <v>5585.6</v>
      </c>
      <c r="BK579" s="281">
        <f t="shared" si="189"/>
        <v>0</v>
      </c>
      <c r="BL579" s="281">
        <f>VLOOKUP(E579,金蝶!D:Z,23,0)</f>
        <v>4804.1000000000004</v>
      </c>
      <c r="BM579" s="281">
        <f t="shared" si="190"/>
        <v>0</v>
      </c>
      <c r="BN579" s="281">
        <f>VLOOKUP(E579,金蝶!D:Z,17,0)</f>
        <v>0</v>
      </c>
      <c r="BO579" s="339">
        <f t="shared" si="191"/>
        <v>0</v>
      </c>
      <c r="BP579" s="281">
        <f>VLOOKUP(E579,金蝶!D:Z,18,0)</f>
        <v>517.5</v>
      </c>
      <c r="BQ579" s="531">
        <f t="shared" si="192"/>
        <v>0</v>
      </c>
      <c r="BR579" s="281">
        <f>VLOOKUP(E579,金蝶!D:Z,19,0)</f>
        <v>254</v>
      </c>
      <c r="BS579" s="340">
        <f t="shared" si="193"/>
        <v>0</v>
      </c>
      <c r="BT579" s="281">
        <f>VLOOKUP(E579,金蝶!D:Z,20,0)</f>
        <v>10</v>
      </c>
      <c r="BU579" s="281">
        <f t="shared" si="194"/>
        <v>0</v>
      </c>
      <c r="BV579" s="281">
        <f>VLOOKUP(E579,金蝶!D:Z,21,0)</f>
        <v>0</v>
      </c>
      <c r="BW579" s="339">
        <f t="shared" si="195"/>
        <v>0</v>
      </c>
      <c r="BX579" s="768">
        <f>IFERROR(VLOOKUP(G579,无加班费!A:B,2,0),0)</f>
        <v>0</v>
      </c>
    </row>
    <row r="580" spans="1:76">
      <c r="A580" s="516" t="s">
        <v>297</v>
      </c>
      <c r="B580" s="285">
        <f t="shared" si="214"/>
        <v>0</v>
      </c>
      <c r="C580" s="286" t="str">
        <f>VLOOKUP(E580,员工信息4!C:D,2,0)</f>
        <v>周元妹</v>
      </c>
      <c r="D580" s="102" t="str">
        <f t="shared" si="197"/>
        <v>一致</v>
      </c>
      <c r="E580" s="288" t="str">
        <f>INDEX(员工信息4!C:C,MATCH('12部门提供工资附表主表'!I580,员工信息4!F:F,0))</f>
        <v>8025</v>
      </c>
      <c r="F580" s="289" t="str">
        <f>IFERROR(VLOOKUP('12部门提供工资附表主表'!E580,员工信息4!C:G,5,0),"")</f>
        <v>科研部</v>
      </c>
      <c r="G580" s="152" t="s">
        <v>2294</v>
      </c>
      <c r="H580" s="288" t="s">
        <v>2295</v>
      </c>
      <c r="I580" s="500" t="str">
        <f t="shared" ref="I580:I643" si="218">G580&amp;H580</f>
        <v>周元妹457</v>
      </c>
      <c r="J580" s="353" t="str">
        <f>VLOOKUP(E580,员工信息4!C:H,6,0)</f>
        <v>行政销售部</v>
      </c>
      <c r="K580" s="301"/>
      <c r="L580" s="301"/>
      <c r="M580" s="302">
        <v>23.56</v>
      </c>
      <c r="N580" s="302">
        <f t="shared" si="213"/>
        <v>1.5599999999999987</v>
      </c>
      <c r="O580" s="302"/>
      <c r="P580" s="302"/>
      <c r="Q580" s="303">
        <f t="shared" si="203"/>
        <v>0</v>
      </c>
      <c r="R580" s="302">
        <v>3500</v>
      </c>
      <c r="S580" s="316">
        <f t="shared" si="201"/>
        <v>3500</v>
      </c>
      <c r="T580" s="305">
        <v>120</v>
      </c>
      <c r="U580" s="313">
        <f t="shared" si="212"/>
        <v>187.19999999999985</v>
      </c>
      <c r="V580" s="313"/>
      <c r="W580" s="301">
        <v>1300</v>
      </c>
      <c r="X580" s="301">
        <v>1000</v>
      </c>
      <c r="Y580" s="314">
        <f t="shared" si="215"/>
        <v>5987.2</v>
      </c>
      <c r="Z580" s="314"/>
      <c r="AA580" s="301"/>
      <c r="AB580" s="301"/>
      <c r="AC580" s="325">
        <f t="shared" si="216"/>
        <v>0</v>
      </c>
      <c r="AD580" s="302">
        <v>180</v>
      </c>
      <c r="AE580" s="302"/>
      <c r="AF580" s="302">
        <v>50</v>
      </c>
      <c r="AG580" s="302"/>
      <c r="AH580" s="302"/>
      <c r="AI580" s="302"/>
      <c r="AJ580" s="302"/>
      <c r="AK580" s="302"/>
      <c r="AL580" s="302"/>
      <c r="AM580" s="302">
        <v>200</v>
      </c>
      <c r="AN580" s="302"/>
      <c r="AO580" s="302"/>
      <c r="AP580" s="302"/>
      <c r="AQ580" s="302"/>
      <c r="AR580" s="302">
        <v>0</v>
      </c>
      <c r="AS580" s="299"/>
      <c r="AT580" s="299">
        <f t="shared" ref="AT580:AT643" si="219">SUM(AP580:AS580)</f>
        <v>0</v>
      </c>
      <c r="AU580" s="303">
        <f t="shared" ref="AU580:AU643" si="220">SUM(AD580:AO580)</f>
        <v>430</v>
      </c>
      <c r="AV580" s="329">
        <f t="shared" si="217"/>
        <v>6417.2</v>
      </c>
      <c r="AW580" s="297"/>
      <c r="AX580" s="297">
        <v>517.5</v>
      </c>
      <c r="AY580" s="301"/>
      <c r="AZ580" s="301"/>
      <c r="BA580" s="301"/>
      <c r="BB580" s="330">
        <f>VLOOKUP(E580,公积金!A:D,4,0)</f>
        <v>254</v>
      </c>
      <c r="BC580" s="297">
        <v>10</v>
      </c>
      <c r="BD580" s="301"/>
      <c r="BE580" s="300">
        <f t="shared" si="199"/>
        <v>5645.7</v>
      </c>
      <c r="BF580" s="297">
        <f>VLOOKUP(E580,[6]工资发放表!$D$1:$X$65536,21,0)</f>
        <v>0</v>
      </c>
      <c r="BG580" s="337">
        <f t="shared" si="202"/>
        <v>5635.7</v>
      </c>
      <c r="BH580" s="300">
        <f>IFERROR(VLOOKUP('12部门提供工资附表主表'!E580,工时对!A:E,5,0),0)</f>
        <v>23.56</v>
      </c>
      <c r="BI580" s="336">
        <f>VLOOKUP(E580,金蝶!D:AC,26,0)</f>
        <v>0</v>
      </c>
      <c r="BJ580" s="281">
        <f>VLOOKUP(E580,金蝶!D:S,16,0)</f>
        <v>6417.2</v>
      </c>
      <c r="BK580" s="281">
        <f t="shared" ref="BK580:BK643" si="221">AV580-BJ580</f>
        <v>0</v>
      </c>
      <c r="BL580" s="281">
        <f>VLOOKUP(E580,金蝶!D:Z,23,0)</f>
        <v>5635.7</v>
      </c>
      <c r="BM580" s="281">
        <f t="shared" ref="BM580:BM643" si="222">BG580-BL580</f>
        <v>0</v>
      </c>
      <c r="BN580" s="281">
        <f>VLOOKUP(E580,金蝶!D:Z,17,0)</f>
        <v>0</v>
      </c>
      <c r="BO580" s="339">
        <f t="shared" ref="BO580:BO643" si="223">AW580-BN580</f>
        <v>0</v>
      </c>
      <c r="BP580" s="281">
        <f>VLOOKUP(E580,金蝶!D:Z,18,0)</f>
        <v>517.5</v>
      </c>
      <c r="BQ580" s="531">
        <f t="shared" ref="BQ580:BQ643" si="224">AX580-BP580</f>
        <v>0</v>
      </c>
      <c r="BR580" s="281">
        <f>VLOOKUP(E580,金蝶!D:Z,19,0)</f>
        <v>254</v>
      </c>
      <c r="BS580" s="340">
        <f t="shared" ref="BS580:BS643" si="225">BB580-BR580</f>
        <v>0</v>
      </c>
      <c r="BT580" s="281">
        <f>VLOOKUP(E580,金蝶!D:Z,20,0)</f>
        <v>10</v>
      </c>
      <c r="BU580" s="281">
        <f t="shared" ref="BU580:BU643" si="226">BC580-BT580</f>
        <v>0</v>
      </c>
      <c r="BV580" s="281">
        <f>VLOOKUP(E580,金蝶!D:Z,21,0)</f>
        <v>0</v>
      </c>
      <c r="BW580" s="339">
        <f t="shared" ref="BW580:BW643" si="227">BF580-BV580</f>
        <v>0</v>
      </c>
      <c r="BX580" s="768">
        <f>IFERROR(VLOOKUP(G580,无加班费!A:B,2,0),0)</f>
        <v>0</v>
      </c>
    </row>
    <row r="581" spans="1:76">
      <c r="A581" s="516" t="s">
        <v>4811</v>
      </c>
      <c r="B581" s="285">
        <f t="shared" si="214"/>
        <v>0</v>
      </c>
      <c r="C581" s="286" t="str">
        <f>VLOOKUP(E581,员工信息4!C:D,2,0)</f>
        <v>方强</v>
      </c>
      <c r="D581" s="102" t="str">
        <f t="shared" si="197"/>
        <v>一致</v>
      </c>
      <c r="E581" s="288" t="str">
        <f>INDEX(员工信息4!C:C,MATCH('12部门提供工资附表主表'!I581,员工信息4!F:F,0))</f>
        <v>8026</v>
      </c>
      <c r="F581" s="289" t="str">
        <f>IFERROR(VLOOKUP('12部门提供工资附表主表'!E581,员工信息4!C:G,5,0),"")</f>
        <v>科研部</v>
      </c>
      <c r="G581" s="152" t="s">
        <v>2299</v>
      </c>
      <c r="H581" s="288" t="s">
        <v>2300</v>
      </c>
      <c r="I581" s="500" t="str">
        <f t="shared" si="218"/>
        <v>方强444</v>
      </c>
      <c r="J581" s="353" t="str">
        <f>VLOOKUP(E581,员工信息4!C:H,6,0)</f>
        <v>行政销售部</v>
      </c>
      <c r="K581" s="301"/>
      <c r="L581" s="301"/>
      <c r="M581" s="302">
        <v>22.63</v>
      </c>
      <c r="N581" s="302">
        <f t="shared" si="213"/>
        <v>0.62999999999999901</v>
      </c>
      <c r="O581" s="302"/>
      <c r="P581" s="302"/>
      <c r="Q581" s="303">
        <f t="shared" si="203"/>
        <v>0</v>
      </c>
      <c r="R581" s="302">
        <v>3500</v>
      </c>
      <c r="S581" s="316">
        <f t="shared" si="201"/>
        <v>3500</v>
      </c>
      <c r="T581" s="305">
        <v>120</v>
      </c>
      <c r="U581" s="313">
        <f t="shared" si="212"/>
        <v>75.599999999999881</v>
      </c>
      <c r="V581" s="313"/>
      <c r="W581" s="301">
        <v>2000</v>
      </c>
      <c r="X581" s="301">
        <v>1950</v>
      </c>
      <c r="Y581" s="314">
        <f t="shared" si="215"/>
        <v>7525.6</v>
      </c>
      <c r="Z581" s="314"/>
      <c r="AA581" s="301"/>
      <c r="AB581" s="301"/>
      <c r="AC581" s="325">
        <f t="shared" si="216"/>
        <v>0</v>
      </c>
      <c r="AD581" s="302">
        <v>180</v>
      </c>
      <c r="AE581" s="302"/>
      <c r="AF581" s="302">
        <v>50</v>
      </c>
      <c r="AG581" s="302"/>
      <c r="AH581" s="302"/>
      <c r="AI581" s="302"/>
      <c r="AJ581" s="302"/>
      <c r="AK581" s="302"/>
      <c r="AL581" s="302"/>
      <c r="AM581" s="302">
        <v>200</v>
      </c>
      <c r="AN581" s="302"/>
      <c r="AO581" s="302"/>
      <c r="AP581" s="302"/>
      <c r="AQ581" s="302"/>
      <c r="AR581" s="302">
        <v>0</v>
      </c>
      <c r="AS581" s="299"/>
      <c r="AT581" s="299">
        <f t="shared" si="219"/>
        <v>0</v>
      </c>
      <c r="AU581" s="303">
        <f t="shared" si="220"/>
        <v>430</v>
      </c>
      <c r="AV581" s="329">
        <f t="shared" si="217"/>
        <v>7955.6</v>
      </c>
      <c r="AW581" s="297">
        <v>30</v>
      </c>
      <c r="AX581" s="297">
        <v>517.5</v>
      </c>
      <c r="AY581" s="301"/>
      <c r="AZ581" s="301"/>
      <c r="BA581" s="301"/>
      <c r="BB581" s="330">
        <f>VLOOKUP(E581,公积金!A:D,4,0)</f>
        <v>254</v>
      </c>
      <c r="BC581" s="297">
        <v>10</v>
      </c>
      <c r="BD581" s="301"/>
      <c r="BE581" s="300">
        <f t="shared" si="199"/>
        <v>7184.1</v>
      </c>
      <c r="BF581" s="297">
        <f>VLOOKUP(E581,[6]工资发放表!$D$1:$X$65536,21,0)</f>
        <v>5.52</v>
      </c>
      <c r="BG581" s="337">
        <f t="shared" si="202"/>
        <v>7198.58</v>
      </c>
      <c r="BH581" s="300">
        <f>IFERROR(VLOOKUP('12部门提供工资附表主表'!E581,工时对!A:E,5,0),0)</f>
        <v>22.63</v>
      </c>
      <c r="BI581" s="336">
        <f>VLOOKUP(E581,金蝶!D:AC,26,0)</f>
        <v>0</v>
      </c>
      <c r="BJ581" s="281">
        <f>VLOOKUP(E581,金蝶!D:S,16,0)</f>
        <v>7955.6</v>
      </c>
      <c r="BK581" s="281">
        <f t="shared" si="221"/>
        <v>0</v>
      </c>
      <c r="BL581" s="281">
        <f>VLOOKUP(E581,金蝶!D:Z,23,0)</f>
        <v>7198.58</v>
      </c>
      <c r="BM581" s="281">
        <f t="shared" si="222"/>
        <v>0</v>
      </c>
      <c r="BN581" s="281">
        <f>VLOOKUP(E581,金蝶!D:Z,17,0)</f>
        <v>30</v>
      </c>
      <c r="BO581" s="339">
        <f t="shared" si="223"/>
        <v>0</v>
      </c>
      <c r="BP581" s="281">
        <f>VLOOKUP(E581,金蝶!D:Z,18,0)</f>
        <v>517.5</v>
      </c>
      <c r="BQ581" s="531">
        <f t="shared" si="224"/>
        <v>0</v>
      </c>
      <c r="BR581" s="281">
        <f>VLOOKUP(E581,金蝶!D:Z,19,0)</f>
        <v>254</v>
      </c>
      <c r="BS581" s="340">
        <f t="shared" si="225"/>
        <v>0</v>
      </c>
      <c r="BT581" s="281">
        <f>VLOOKUP(E581,金蝶!D:Z,20,0)</f>
        <v>10</v>
      </c>
      <c r="BU581" s="281">
        <f t="shared" si="226"/>
        <v>0</v>
      </c>
      <c r="BV581" s="281">
        <f>VLOOKUP(E581,金蝶!D:Z,21,0)</f>
        <v>5.52</v>
      </c>
      <c r="BW581" s="339">
        <f t="shared" si="227"/>
        <v>0</v>
      </c>
      <c r="BX581" s="768">
        <f>IFERROR(VLOOKUP(G581,无加班费!A:B,2,0),0)</f>
        <v>0</v>
      </c>
    </row>
    <row r="582" spans="1:76">
      <c r="A582" s="516" t="s">
        <v>1607</v>
      </c>
      <c r="B582" s="285">
        <f t="shared" si="214"/>
        <v>0</v>
      </c>
      <c r="C582" s="286" t="str">
        <f>VLOOKUP(E582,员工信息4!C:D,2,0)</f>
        <v>黄道满</v>
      </c>
      <c r="D582" s="102" t="str">
        <f t="shared" si="197"/>
        <v>一致</v>
      </c>
      <c r="E582" s="288" t="str">
        <f>INDEX(员工信息4!C:C,MATCH('12部门提供工资附表主表'!I582,员工信息4!F:F,0))</f>
        <v>8030</v>
      </c>
      <c r="F582" s="289" t="str">
        <f>IFERROR(VLOOKUP('12部门提供工资附表主表'!E582,员工信息4!C:G,5,0),"")</f>
        <v>科研部</v>
      </c>
      <c r="G582" s="152" t="s">
        <v>1912</v>
      </c>
      <c r="H582" s="288" t="s">
        <v>1913</v>
      </c>
      <c r="I582" s="500" t="str">
        <f t="shared" si="218"/>
        <v>黄道满387</v>
      </c>
      <c r="J582" s="353" t="str">
        <f>VLOOKUP(E582,员工信息4!C:H,6,0)</f>
        <v>行政采购部</v>
      </c>
      <c r="K582" s="301"/>
      <c r="L582" s="301"/>
      <c r="M582" s="302">
        <v>19.809999999999999</v>
      </c>
      <c r="N582" s="549">
        <f t="shared" si="213"/>
        <v>-2.1900000000000013</v>
      </c>
      <c r="O582" s="302"/>
      <c r="P582" s="302"/>
      <c r="Q582" s="303">
        <f t="shared" si="203"/>
        <v>0</v>
      </c>
      <c r="R582" s="302">
        <v>3500</v>
      </c>
      <c r="S582" s="316">
        <f t="shared" si="201"/>
        <v>3500</v>
      </c>
      <c r="T582" s="305">
        <v>120</v>
      </c>
      <c r="U582" s="313">
        <f t="shared" si="212"/>
        <v>-262.80000000000018</v>
      </c>
      <c r="V582" s="313"/>
      <c r="W582" s="301">
        <v>1500</v>
      </c>
      <c r="X582" s="301">
        <v>1500</v>
      </c>
      <c r="Y582" s="314">
        <f t="shared" si="215"/>
        <v>6237.2</v>
      </c>
      <c r="Z582" s="314"/>
      <c r="AA582" s="301"/>
      <c r="AB582" s="301"/>
      <c r="AC582" s="325">
        <f t="shared" si="216"/>
        <v>0</v>
      </c>
      <c r="AD582" s="302">
        <v>200</v>
      </c>
      <c r="AE582" s="302"/>
      <c r="AF582" s="302">
        <v>50</v>
      </c>
      <c r="AG582" s="302"/>
      <c r="AH582" s="302"/>
      <c r="AI582" s="302"/>
      <c r="AJ582" s="302"/>
      <c r="AK582" s="302"/>
      <c r="AL582" s="302"/>
      <c r="AM582" s="302">
        <v>0</v>
      </c>
      <c r="AN582" s="302"/>
      <c r="AO582" s="302"/>
      <c r="AP582" s="302"/>
      <c r="AQ582" s="302"/>
      <c r="AR582" s="302">
        <v>0</v>
      </c>
      <c r="AS582" s="299"/>
      <c r="AT582" s="299">
        <f t="shared" si="219"/>
        <v>0</v>
      </c>
      <c r="AU582" s="303">
        <f t="shared" si="220"/>
        <v>250</v>
      </c>
      <c r="AV582" s="329">
        <f t="shared" si="217"/>
        <v>6487.2</v>
      </c>
      <c r="AW582" s="297"/>
      <c r="AX582" s="297">
        <v>517.5</v>
      </c>
      <c r="AY582" s="301"/>
      <c r="AZ582" s="301"/>
      <c r="BA582" s="301"/>
      <c r="BB582" s="330">
        <f>VLOOKUP(E582,公积金!A:D,4,0)</f>
        <v>254</v>
      </c>
      <c r="BC582" s="297">
        <v>10</v>
      </c>
      <c r="BD582" s="301"/>
      <c r="BE582" s="300">
        <f t="shared" si="199"/>
        <v>5715.7</v>
      </c>
      <c r="BF582" s="297">
        <f>VLOOKUP(E582,[6]工资发放表!$D$1:$X$65536,21,0)</f>
        <v>0</v>
      </c>
      <c r="BG582" s="337">
        <f t="shared" si="202"/>
        <v>5705.7</v>
      </c>
      <c r="BH582" s="300">
        <f>IFERROR(VLOOKUP('12部门提供工资附表主表'!E582,工时对!A:E,5,0),0)</f>
        <v>19.809999999999999</v>
      </c>
      <c r="BI582" s="336">
        <f>VLOOKUP(E582,金蝶!D:AC,26,0)</f>
        <v>0</v>
      </c>
      <c r="BJ582" s="281">
        <f>VLOOKUP(E582,金蝶!D:S,16,0)</f>
        <v>6487.2</v>
      </c>
      <c r="BK582" s="281">
        <f t="shared" si="221"/>
        <v>0</v>
      </c>
      <c r="BL582" s="281">
        <f>VLOOKUP(E582,金蝶!D:Z,23,0)</f>
        <v>5705.7</v>
      </c>
      <c r="BM582" s="281">
        <f t="shared" si="222"/>
        <v>0</v>
      </c>
      <c r="BN582" s="281">
        <f>VLOOKUP(E582,金蝶!D:Z,17,0)</f>
        <v>0</v>
      </c>
      <c r="BO582" s="339">
        <f t="shared" si="223"/>
        <v>0</v>
      </c>
      <c r="BP582" s="281">
        <f>VLOOKUP(E582,金蝶!D:Z,18,0)</f>
        <v>517.5</v>
      </c>
      <c r="BQ582" s="531">
        <f t="shared" si="224"/>
        <v>0</v>
      </c>
      <c r="BR582" s="281">
        <f>VLOOKUP(E582,金蝶!D:Z,19,0)</f>
        <v>254</v>
      </c>
      <c r="BS582" s="340">
        <f t="shared" si="225"/>
        <v>0</v>
      </c>
      <c r="BT582" s="281">
        <f>VLOOKUP(E582,金蝶!D:Z,20,0)</f>
        <v>10</v>
      </c>
      <c r="BU582" s="281">
        <f t="shared" si="226"/>
        <v>0</v>
      </c>
      <c r="BV582" s="281">
        <f>VLOOKUP(E582,金蝶!D:Z,21,0)</f>
        <v>0</v>
      </c>
      <c r="BW582" s="339">
        <f t="shared" si="227"/>
        <v>0</v>
      </c>
      <c r="BX582" s="768">
        <f>IFERROR(VLOOKUP(G582,无加班费!A:B,2,0),0)</f>
        <v>0</v>
      </c>
    </row>
    <row r="583" spans="1:76">
      <c r="A583" s="516" t="s">
        <v>4812</v>
      </c>
      <c r="B583" s="285">
        <f t="shared" si="214"/>
        <v>0</v>
      </c>
      <c r="C583" s="286" t="str">
        <f>VLOOKUP(E583,员工信息4!C:D,2,0)</f>
        <v>龚燕</v>
      </c>
      <c r="D583" s="102" t="str">
        <f t="shared" si="197"/>
        <v>一致</v>
      </c>
      <c r="E583" s="288" t="str">
        <f>INDEX(员工信息4!C:C,MATCH('12部门提供工资附表主表'!I583,员工信息4!F:F,0))</f>
        <v>8032</v>
      </c>
      <c r="F583" s="289" t="str">
        <f>IFERROR(VLOOKUP('12部门提供工资附表主表'!E583,员工信息4!C:G,5,0),"")</f>
        <v>科研部</v>
      </c>
      <c r="G583" s="152" t="s">
        <v>1917</v>
      </c>
      <c r="H583" s="288" t="s">
        <v>1918</v>
      </c>
      <c r="I583" s="500" t="str">
        <f t="shared" si="218"/>
        <v>龚燕223</v>
      </c>
      <c r="J583" s="353" t="str">
        <f>VLOOKUP(E583,员工信息4!C:H,6,0)</f>
        <v>行政采购部</v>
      </c>
      <c r="K583" s="301"/>
      <c r="L583" s="301"/>
      <c r="M583" s="302">
        <v>22.88</v>
      </c>
      <c r="N583" s="302">
        <f t="shared" si="213"/>
        <v>0.87999999999999901</v>
      </c>
      <c r="O583" s="302"/>
      <c r="P583" s="302"/>
      <c r="Q583" s="303">
        <f t="shared" si="203"/>
        <v>0</v>
      </c>
      <c r="R583" s="302">
        <v>3500</v>
      </c>
      <c r="S583" s="316">
        <f t="shared" si="201"/>
        <v>3500</v>
      </c>
      <c r="T583" s="305">
        <v>120</v>
      </c>
      <c r="U583" s="313">
        <f t="shared" si="212"/>
        <v>105.59999999999988</v>
      </c>
      <c r="V583" s="313"/>
      <c r="W583" s="301">
        <v>1000</v>
      </c>
      <c r="X583" s="301">
        <v>1000</v>
      </c>
      <c r="Y583" s="314">
        <f t="shared" si="215"/>
        <v>5605.6</v>
      </c>
      <c r="Z583" s="314"/>
      <c r="AA583" s="301"/>
      <c r="AB583" s="301"/>
      <c r="AC583" s="325">
        <f t="shared" si="216"/>
        <v>0</v>
      </c>
      <c r="AD583" s="302">
        <v>40</v>
      </c>
      <c r="AE583" s="302"/>
      <c r="AF583" s="302">
        <v>50</v>
      </c>
      <c r="AG583" s="302"/>
      <c r="AH583" s="302"/>
      <c r="AI583" s="302"/>
      <c r="AJ583" s="302"/>
      <c r="AK583" s="302"/>
      <c r="AL583" s="302"/>
      <c r="AM583" s="302">
        <v>200</v>
      </c>
      <c r="AN583" s="302"/>
      <c r="AO583" s="302"/>
      <c r="AP583" s="302"/>
      <c r="AQ583" s="302"/>
      <c r="AR583" s="302">
        <v>0</v>
      </c>
      <c r="AS583" s="299"/>
      <c r="AT583" s="299">
        <f t="shared" si="219"/>
        <v>0</v>
      </c>
      <c r="AU583" s="303">
        <f t="shared" si="220"/>
        <v>290</v>
      </c>
      <c r="AV583" s="329">
        <f t="shared" si="217"/>
        <v>5895.6</v>
      </c>
      <c r="AW583" s="297"/>
      <c r="AX583" s="297">
        <v>517.5</v>
      </c>
      <c r="AY583" s="301"/>
      <c r="AZ583" s="301"/>
      <c r="BA583" s="301"/>
      <c r="BB583" s="330">
        <f>VLOOKUP(E583,公积金!A:D,4,0)</f>
        <v>254</v>
      </c>
      <c r="BC583" s="297">
        <v>10</v>
      </c>
      <c r="BD583" s="301"/>
      <c r="BE583" s="300">
        <f t="shared" si="199"/>
        <v>5124.1000000000004</v>
      </c>
      <c r="BF583" s="297">
        <f>VLOOKUP(E583,[6]工资发放表!$D$1:$X$65536,21,0)</f>
        <v>3.72</v>
      </c>
      <c r="BG583" s="337">
        <f t="shared" si="202"/>
        <v>5110.38</v>
      </c>
      <c r="BH583" s="300">
        <f>IFERROR(VLOOKUP('12部门提供工资附表主表'!E583,工时对!A:E,5,0),0)</f>
        <v>22.88</v>
      </c>
      <c r="BI583" s="336">
        <f>VLOOKUP(E583,金蝶!D:AC,26,0)</f>
        <v>0</v>
      </c>
      <c r="BJ583" s="281">
        <f>VLOOKUP(E583,金蝶!D:S,16,0)</f>
        <v>5895.6</v>
      </c>
      <c r="BK583" s="281">
        <f t="shared" si="221"/>
        <v>0</v>
      </c>
      <c r="BL583" s="281">
        <f>VLOOKUP(E583,金蝶!D:Z,23,0)</f>
        <v>5110.38</v>
      </c>
      <c r="BM583" s="281">
        <f t="shared" si="222"/>
        <v>0</v>
      </c>
      <c r="BN583" s="281">
        <f>VLOOKUP(E583,金蝶!D:Z,17,0)</f>
        <v>0</v>
      </c>
      <c r="BO583" s="339">
        <f t="shared" si="223"/>
        <v>0</v>
      </c>
      <c r="BP583" s="281">
        <f>VLOOKUP(E583,金蝶!D:Z,18,0)</f>
        <v>517.5</v>
      </c>
      <c r="BQ583" s="531">
        <f t="shared" si="224"/>
        <v>0</v>
      </c>
      <c r="BR583" s="281">
        <f>VLOOKUP(E583,金蝶!D:Z,19,0)</f>
        <v>254</v>
      </c>
      <c r="BS583" s="340">
        <f t="shared" si="225"/>
        <v>0</v>
      </c>
      <c r="BT583" s="281">
        <f>VLOOKUP(E583,金蝶!D:Z,20,0)</f>
        <v>10</v>
      </c>
      <c r="BU583" s="281">
        <f t="shared" si="226"/>
        <v>0</v>
      </c>
      <c r="BV583" s="281">
        <f>VLOOKUP(E583,金蝶!D:Z,21,0)</f>
        <v>3.72</v>
      </c>
      <c r="BW583" s="339">
        <f t="shared" si="227"/>
        <v>0</v>
      </c>
      <c r="BX583" s="768">
        <f>IFERROR(VLOOKUP(G583,无加班费!A:B,2,0),0)</f>
        <v>0</v>
      </c>
    </row>
    <row r="584" spans="1:76">
      <c r="A584" s="516" t="s">
        <v>1236</v>
      </c>
      <c r="B584" s="285">
        <f t="shared" si="214"/>
        <v>0</v>
      </c>
      <c r="C584" s="286" t="str">
        <f>VLOOKUP(E584,员工信息4!C:D,2,0)</f>
        <v>陈裴</v>
      </c>
      <c r="D584" s="102" t="str">
        <f t="shared" si="197"/>
        <v>一致</v>
      </c>
      <c r="E584" s="288" t="str">
        <f>INDEX(员工信息4!C:C,MATCH('12部门提供工资附表主表'!I584,员工信息4!F:F,0))</f>
        <v>8033</v>
      </c>
      <c r="F584" s="289" t="str">
        <f>IFERROR(VLOOKUP('12部门提供工资附表主表'!E584,员工信息4!C:G,5,0),"")</f>
        <v>科研部</v>
      </c>
      <c r="G584" s="152" t="s">
        <v>1922</v>
      </c>
      <c r="H584" s="288" t="s">
        <v>1923</v>
      </c>
      <c r="I584" s="500" t="str">
        <f t="shared" si="218"/>
        <v>陈裴174</v>
      </c>
      <c r="J584" s="353" t="str">
        <f>VLOOKUP(E584,员工信息4!C:H,6,0)</f>
        <v>行政采购部</v>
      </c>
      <c r="K584" s="301"/>
      <c r="L584" s="301"/>
      <c r="M584" s="302">
        <v>25</v>
      </c>
      <c r="N584" s="302">
        <f t="shared" si="213"/>
        <v>3</v>
      </c>
      <c r="O584" s="302"/>
      <c r="P584" s="302"/>
      <c r="Q584" s="303">
        <f t="shared" si="203"/>
        <v>0</v>
      </c>
      <c r="R584" s="302">
        <v>3500</v>
      </c>
      <c r="S584" s="316">
        <f t="shared" si="201"/>
        <v>3500</v>
      </c>
      <c r="T584" s="305">
        <v>120</v>
      </c>
      <c r="U584" s="313">
        <f t="shared" si="212"/>
        <v>360</v>
      </c>
      <c r="V584" s="313"/>
      <c r="W584" s="301">
        <v>1300</v>
      </c>
      <c r="X584" s="301">
        <v>1000</v>
      </c>
      <c r="Y584" s="314">
        <f t="shared" si="215"/>
        <v>6160</v>
      </c>
      <c r="Z584" s="314"/>
      <c r="AA584" s="301"/>
      <c r="AB584" s="301"/>
      <c r="AC584" s="325">
        <f t="shared" si="216"/>
        <v>0</v>
      </c>
      <c r="AD584" s="302">
        <v>140</v>
      </c>
      <c r="AE584" s="302"/>
      <c r="AF584" s="302">
        <v>50</v>
      </c>
      <c r="AG584" s="302"/>
      <c r="AH584" s="302"/>
      <c r="AI584" s="302"/>
      <c r="AJ584" s="302"/>
      <c r="AK584" s="302"/>
      <c r="AL584" s="302"/>
      <c r="AM584" s="302">
        <v>100</v>
      </c>
      <c r="AN584" s="302"/>
      <c r="AO584" s="302"/>
      <c r="AP584" s="302"/>
      <c r="AQ584" s="302"/>
      <c r="AR584" s="302">
        <v>0</v>
      </c>
      <c r="AS584" s="299"/>
      <c r="AT584" s="299">
        <f t="shared" si="219"/>
        <v>0</v>
      </c>
      <c r="AU584" s="303">
        <f t="shared" si="220"/>
        <v>290</v>
      </c>
      <c r="AV584" s="329">
        <f t="shared" si="217"/>
        <v>6450</v>
      </c>
      <c r="AW584" s="297"/>
      <c r="AX584" s="297">
        <v>517.5</v>
      </c>
      <c r="AY584" s="301"/>
      <c r="AZ584" s="301"/>
      <c r="BA584" s="301"/>
      <c r="BB584" s="330">
        <f>VLOOKUP(E584,公积金!A:D,4,0)</f>
        <v>254</v>
      </c>
      <c r="BC584" s="297">
        <v>10</v>
      </c>
      <c r="BD584" s="301"/>
      <c r="BE584" s="300">
        <f t="shared" si="199"/>
        <v>5678.5</v>
      </c>
      <c r="BF584" s="297">
        <f>VLOOKUP(E584,[6]工资发放表!$D$1:$X$65536,21,0)</f>
        <v>0</v>
      </c>
      <c r="BG584" s="337">
        <f t="shared" si="202"/>
        <v>5668.5</v>
      </c>
      <c r="BH584" s="300">
        <f>IFERROR(VLOOKUP('12部门提供工资附表主表'!E584,工时对!A:E,5,0),0)</f>
        <v>25</v>
      </c>
      <c r="BI584" s="336">
        <f>VLOOKUP(E584,金蝶!D:AC,26,0)</f>
        <v>0</v>
      </c>
      <c r="BJ584" s="281">
        <f>VLOOKUP(E584,金蝶!D:S,16,0)</f>
        <v>6450</v>
      </c>
      <c r="BK584" s="281">
        <f t="shared" si="221"/>
        <v>0</v>
      </c>
      <c r="BL584" s="281">
        <f>VLOOKUP(E584,金蝶!D:Z,23,0)</f>
        <v>5668.5</v>
      </c>
      <c r="BM584" s="281">
        <f t="shared" si="222"/>
        <v>0</v>
      </c>
      <c r="BN584" s="281">
        <f>VLOOKUP(E584,金蝶!D:Z,17,0)</f>
        <v>0</v>
      </c>
      <c r="BO584" s="339">
        <f t="shared" si="223"/>
        <v>0</v>
      </c>
      <c r="BP584" s="281">
        <f>VLOOKUP(E584,金蝶!D:Z,18,0)</f>
        <v>517.5</v>
      </c>
      <c r="BQ584" s="531">
        <f t="shared" si="224"/>
        <v>0</v>
      </c>
      <c r="BR584" s="281">
        <f>VLOOKUP(E584,金蝶!D:Z,19,0)</f>
        <v>254</v>
      </c>
      <c r="BS584" s="340">
        <f t="shared" si="225"/>
        <v>0</v>
      </c>
      <c r="BT584" s="281">
        <f>VLOOKUP(E584,金蝶!D:Z,20,0)</f>
        <v>10</v>
      </c>
      <c r="BU584" s="281">
        <f t="shared" si="226"/>
        <v>0</v>
      </c>
      <c r="BV584" s="281">
        <f>VLOOKUP(E584,金蝶!D:Z,21,0)</f>
        <v>0</v>
      </c>
      <c r="BW584" s="339">
        <f t="shared" si="227"/>
        <v>0</v>
      </c>
      <c r="BX584" s="768">
        <f>IFERROR(VLOOKUP(G584,无加班费!A:B,2,0),0)</f>
        <v>0</v>
      </c>
    </row>
    <row r="585" spans="1:76">
      <c r="A585" s="516" t="s">
        <v>2157</v>
      </c>
      <c r="B585" s="285">
        <f t="shared" si="214"/>
        <v>0</v>
      </c>
      <c r="C585" s="286" t="str">
        <f>VLOOKUP(E585,员工信息4!C:D,2,0)</f>
        <v>邓杨</v>
      </c>
      <c r="D585" s="102" t="str">
        <f t="shared" si="197"/>
        <v>一致</v>
      </c>
      <c r="E585" s="288" t="str">
        <f>INDEX(员工信息4!C:C,MATCH('12部门提供工资附表主表'!I585,员工信息4!F:F,0))</f>
        <v>8034</v>
      </c>
      <c r="F585" s="289" t="str">
        <f>IFERROR(VLOOKUP('12部门提供工资附表主表'!E585,员工信息4!C:G,5,0),"")</f>
        <v>科研部</v>
      </c>
      <c r="G585" s="152" t="s">
        <v>1927</v>
      </c>
      <c r="H585" s="288" t="s">
        <v>1928</v>
      </c>
      <c r="I585" s="500" t="str">
        <f t="shared" si="218"/>
        <v>邓杨106</v>
      </c>
      <c r="J585" s="353" t="str">
        <f>VLOOKUP(E585,员工信息4!C:H,6,0)</f>
        <v>行政采购部</v>
      </c>
      <c r="K585" s="301"/>
      <c r="L585" s="301"/>
      <c r="M585" s="302">
        <v>19.440000000000001</v>
      </c>
      <c r="N585" s="549">
        <f t="shared" si="213"/>
        <v>-2.5599999999999987</v>
      </c>
      <c r="O585" s="302"/>
      <c r="P585" s="302"/>
      <c r="Q585" s="303">
        <f t="shared" si="203"/>
        <v>0</v>
      </c>
      <c r="R585" s="302">
        <v>3500</v>
      </c>
      <c r="S585" s="316">
        <f t="shared" si="201"/>
        <v>3500</v>
      </c>
      <c r="T585" s="305">
        <v>120</v>
      </c>
      <c r="U585" s="313">
        <f t="shared" si="212"/>
        <v>-307.19999999999982</v>
      </c>
      <c r="V585" s="313"/>
      <c r="W585" s="301">
        <v>1500</v>
      </c>
      <c r="X585" s="301">
        <v>1500</v>
      </c>
      <c r="Y585" s="314">
        <f t="shared" si="215"/>
        <v>6192.8</v>
      </c>
      <c r="Z585" s="314"/>
      <c r="AA585" s="301"/>
      <c r="AB585" s="301"/>
      <c r="AC585" s="325">
        <f t="shared" si="216"/>
        <v>0</v>
      </c>
      <c r="AD585" s="302">
        <v>60</v>
      </c>
      <c r="AE585" s="302"/>
      <c r="AF585" s="302">
        <v>50</v>
      </c>
      <c r="AG585" s="302"/>
      <c r="AH585" s="302"/>
      <c r="AI585" s="302"/>
      <c r="AJ585" s="302"/>
      <c r="AK585" s="302"/>
      <c r="AL585" s="302"/>
      <c r="AM585" s="302">
        <v>0</v>
      </c>
      <c r="AN585" s="302"/>
      <c r="AO585" s="302"/>
      <c r="AP585" s="302"/>
      <c r="AQ585" s="302"/>
      <c r="AR585" s="302">
        <v>0</v>
      </c>
      <c r="AS585" s="299"/>
      <c r="AT585" s="299">
        <f t="shared" si="219"/>
        <v>0</v>
      </c>
      <c r="AU585" s="303">
        <f t="shared" si="220"/>
        <v>110</v>
      </c>
      <c r="AV585" s="329">
        <f t="shared" si="217"/>
        <v>6302.8</v>
      </c>
      <c r="AW585" s="297"/>
      <c r="AX585" s="297">
        <v>517.5</v>
      </c>
      <c r="AY585" s="301"/>
      <c r="AZ585" s="301"/>
      <c r="BA585" s="301"/>
      <c r="BB585" s="330">
        <f>VLOOKUP(E585,公积金!A:D,4,0)</f>
        <v>254</v>
      </c>
      <c r="BC585" s="297"/>
      <c r="BD585" s="301"/>
      <c r="BE585" s="300">
        <f t="shared" si="199"/>
        <v>5531.3</v>
      </c>
      <c r="BF585" s="297">
        <f>VLOOKUP(E585,[6]工资发放表!$D$1:$X$65536,21,0)</f>
        <v>0</v>
      </c>
      <c r="BG585" s="337">
        <f t="shared" si="202"/>
        <v>5531.3</v>
      </c>
      <c r="BH585" s="300">
        <f>IFERROR(VLOOKUP('12部门提供工资附表主表'!E585,工时对!A:E,5,0),0)</f>
        <v>19.440000000000001</v>
      </c>
      <c r="BI585" s="336">
        <f>VLOOKUP(E585,金蝶!D:AC,26,0)</f>
        <v>0</v>
      </c>
      <c r="BJ585" s="281">
        <f>VLOOKUP(E585,金蝶!D:S,16,0)</f>
        <v>6302.8</v>
      </c>
      <c r="BK585" s="281">
        <f t="shared" si="221"/>
        <v>0</v>
      </c>
      <c r="BL585" s="281">
        <f>VLOOKUP(E585,金蝶!D:Z,23,0)</f>
        <v>5531.3</v>
      </c>
      <c r="BM585" s="281">
        <f t="shared" si="222"/>
        <v>0</v>
      </c>
      <c r="BN585" s="281">
        <f>VLOOKUP(E585,金蝶!D:Z,17,0)</f>
        <v>0</v>
      </c>
      <c r="BO585" s="339">
        <f t="shared" si="223"/>
        <v>0</v>
      </c>
      <c r="BP585" s="281">
        <f>VLOOKUP(E585,金蝶!D:Z,18,0)</f>
        <v>517.5</v>
      </c>
      <c r="BQ585" s="531">
        <f t="shared" si="224"/>
        <v>0</v>
      </c>
      <c r="BR585" s="281">
        <f>VLOOKUP(E585,金蝶!D:Z,19,0)</f>
        <v>254</v>
      </c>
      <c r="BS585" s="340">
        <f t="shared" si="225"/>
        <v>0</v>
      </c>
      <c r="BT585" s="281">
        <f>VLOOKUP(E585,金蝶!D:Z,20,0)</f>
        <v>0</v>
      </c>
      <c r="BU585" s="281">
        <f t="shared" si="226"/>
        <v>0</v>
      </c>
      <c r="BV585" s="281">
        <f>VLOOKUP(E585,金蝶!D:Z,21,0)</f>
        <v>0</v>
      </c>
      <c r="BW585" s="339">
        <f t="shared" si="227"/>
        <v>0</v>
      </c>
      <c r="BX585" s="768">
        <f>IFERROR(VLOOKUP(G585,无加班费!A:B,2,0),0)</f>
        <v>0</v>
      </c>
    </row>
    <row r="586" spans="1:76">
      <c r="A586" s="516" t="s">
        <v>3391</v>
      </c>
      <c r="B586" s="285">
        <f t="shared" si="214"/>
        <v>0</v>
      </c>
      <c r="C586" s="286" t="str">
        <f>VLOOKUP(E586,员工信息4!C:D,2,0)</f>
        <v>吴春燕</v>
      </c>
      <c r="D586" s="102" t="str">
        <f t="shared" si="197"/>
        <v>一致</v>
      </c>
      <c r="E586" s="288" t="str">
        <f>INDEX(员工信息4!C:C,MATCH('12部门提供工资附表主表'!I586,员工信息4!F:F,0))</f>
        <v>8035</v>
      </c>
      <c r="F586" s="289" t="str">
        <f>IFERROR(VLOOKUP('12部门提供工资附表主表'!E586,员工信息4!C:G,5,0),"")</f>
        <v>科研部</v>
      </c>
      <c r="G586" s="152" t="s">
        <v>1861</v>
      </c>
      <c r="H586" s="288" t="s">
        <v>1862</v>
      </c>
      <c r="I586" s="500" t="str">
        <f t="shared" si="218"/>
        <v>吴春燕9</v>
      </c>
      <c r="J586" s="353" t="str">
        <f>VLOOKUP(E586,员工信息4!C:H,6,0)</f>
        <v>行政财务部</v>
      </c>
      <c r="K586" s="301"/>
      <c r="L586" s="301"/>
      <c r="M586" s="302">
        <v>26.63</v>
      </c>
      <c r="N586" s="302">
        <f t="shared" si="213"/>
        <v>4.629999999999999</v>
      </c>
      <c r="O586" s="302"/>
      <c r="P586" s="302"/>
      <c r="Q586" s="303">
        <f t="shared" si="203"/>
        <v>0</v>
      </c>
      <c r="R586" s="302">
        <v>2480</v>
      </c>
      <c r="S586" s="316">
        <f t="shared" si="201"/>
        <v>2480</v>
      </c>
      <c r="T586" s="305">
        <v>120</v>
      </c>
      <c r="U586" s="313">
        <f t="shared" si="212"/>
        <v>555.59999999999991</v>
      </c>
      <c r="V586" s="313"/>
      <c r="W586" s="301">
        <v>1340</v>
      </c>
      <c r="X586" s="301">
        <v>1380</v>
      </c>
      <c r="Y586" s="314">
        <f t="shared" si="215"/>
        <v>5755.6</v>
      </c>
      <c r="Z586" s="314"/>
      <c r="AA586" s="301"/>
      <c r="AB586" s="301"/>
      <c r="AC586" s="325">
        <f t="shared" si="216"/>
        <v>0</v>
      </c>
      <c r="AD586" s="302">
        <v>200</v>
      </c>
      <c r="AE586" s="302"/>
      <c r="AF586" s="302">
        <v>550</v>
      </c>
      <c r="AG586" s="302"/>
      <c r="AH586" s="302"/>
      <c r="AI586" s="302"/>
      <c r="AJ586" s="302"/>
      <c r="AK586" s="302"/>
      <c r="AL586" s="302"/>
      <c r="AM586" s="302">
        <v>200</v>
      </c>
      <c r="AN586" s="302"/>
      <c r="AO586" s="302"/>
      <c r="AP586" s="302"/>
      <c r="AQ586" s="302"/>
      <c r="AR586" s="302">
        <v>0</v>
      </c>
      <c r="AS586" s="299"/>
      <c r="AT586" s="299">
        <f t="shared" si="219"/>
        <v>0</v>
      </c>
      <c r="AU586" s="303">
        <f t="shared" si="220"/>
        <v>950</v>
      </c>
      <c r="AV586" s="329">
        <f t="shared" si="217"/>
        <v>6705.6</v>
      </c>
      <c r="AW586" s="297"/>
      <c r="AX586" s="297">
        <v>517.5</v>
      </c>
      <c r="AY586" s="301"/>
      <c r="AZ586" s="301"/>
      <c r="BA586" s="301"/>
      <c r="BB586" s="330">
        <f>VLOOKUP(E586,公积金!A:D,4,0)</f>
        <v>254</v>
      </c>
      <c r="BC586" s="297">
        <v>10</v>
      </c>
      <c r="BD586" s="301"/>
      <c r="BE586" s="300">
        <f t="shared" si="199"/>
        <v>5934.1</v>
      </c>
      <c r="BF586" s="297">
        <f>VLOOKUP(E586,[6]工资发放表!$D$1:$X$65536,21,0)</f>
        <v>0</v>
      </c>
      <c r="BG586" s="337">
        <f t="shared" si="202"/>
        <v>5924.1</v>
      </c>
      <c r="BH586" s="300">
        <f>IFERROR(VLOOKUP('12部门提供工资附表主表'!E586,工时对!A:E,5,0),0)</f>
        <v>26.63</v>
      </c>
      <c r="BI586" s="336">
        <f>VLOOKUP(E586,金蝶!D:AC,26,0)</f>
        <v>0</v>
      </c>
      <c r="BJ586" s="281">
        <f>VLOOKUP(E586,金蝶!D:S,16,0)</f>
        <v>6705.6</v>
      </c>
      <c r="BK586" s="281">
        <f t="shared" si="221"/>
        <v>0</v>
      </c>
      <c r="BL586" s="281">
        <f>VLOOKUP(E586,金蝶!D:Z,23,0)</f>
        <v>5924.1</v>
      </c>
      <c r="BM586" s="281">
        <f t="shared" si="222"/>
        <v>0</v>
      </c>
      <c r="BN586" s="281">
        <f>VLOOKUP(E586,金蝶!D:Z,17,0)</f>
        <v>0</v>
      </c>
      <c r="BO586" s="339">
        <f t="shared" si="223"/>
        <v>0</v>
      </c>
      <c r="BP586" s="281">
        <f>VLOOKUP(E586,金蝶!D:Z,18,0)</f>
        <v>517.5</v>
      </c>
      <c r="BQ586" s="531">
        <f t="shared" si="224"/>
        <v>0</v>
      </c>
      <c r="BR586" s="281">
        <f>VLOOKUP(E586,金蝶!D:Z,19,0)</f>
        <v>254</v>
      </c>
      <c r="BS586" s="340">
        <f t="shared" si="225"/>
        <v>0</v>
      </c>
      <c r="BT586" s="281">
        <f>VLOOKUP(E586,金蝶!D:Z,20,0)</f>
        <v>10</v>
      </c>
      <c r="BU586" s="281">
        <f t="shared" si="226"/>
        <v>0</v>
      </c>
      <c r="BV586" s="281">
        <f>VLOOKUP(E586,金蝶!D:Z,21,0)</f>
        <v>0</v>
      </c>
      <c r="BW586" s="339">
        <f t="shared" si="227"/>
        <v>0</v>
      </c>
      <c r="BX586" s="768">
        <f>IFERROR(VLOOKUP(G586,无加班费!A:B,2,0),0)</f>
        <v>0</v>
      </c>
    </row>
    <row r="587" spans="1:76">
      <c r="A587" s="516" t="s">
        <v>114</v>
      </c>
      <c r="B587" s="285">
        <f t="shared" si="214"/>
        <v>0</v>
      </c>
      <c r="C587" s="286" t="str">
        <f>VLOOKUP(E587,员工信息4!C:D,2,0)</f>
        <v>诸东英</v>
      </c>
      <c r="D587" s="102" t="str">
        <f t="shared" si="197"/>
        <v>一致</v>
      </c>
      <c r="E587" s="288" t="str">
        <f>INDEX(员工信息4!C:C,MATCH('12部门提供工资附表主表'!I587,员工信息4!F:F,0))</f>
        <v>8038</v>
      </c>
      <c r="F587" s="289" t="str">
        <f>IFERROR(VLOOKUP('12部门提供工资附表主表'!E587,员工信息4!C:G,5,0),"")</f>
        <v>科研部</v>
      </c>
      <c r="G587" s="152" t="s">
        <v>1866</v>
      </c>
      <c r="H587" s="288" t="s">
        <v>1867</v>
      </c>
      <c r="I587" s="500" t="str">
        <f t="shared" si="218"/>
        <v>诸东英138</v>
      </c>
      <c r="J587" s="353" t="str">
        <f>VLOOKUP(E587,员工信息4!C:H,6,0)</f>
        <v>行政财务部</v>
      </c>
      <c r="K587" s="301"/>
      <c r="L587" s="301"/>
      <c r="M587" s="302">
        <v>22.25</v>
      </c>
      <c r="N587" s="302">
        <f t="shared" si="213"/>
        <v>0.25</v>
      </c>
      <c r="O587" s="302"/>
      <c r="P587" s="302"/>
      <c r="Q587" s="303">
        <f t="shared" si="203"/>
        <v>0</v>
      </c>
      <c r="R587" s="302">
        <v>2480</v>
      </c>
      <c r="S587" s="316">
        <f t="shared" si="201"/>
        <v>2480</v>
      </c>
      <c r="T587" s="305">
        <v>120</v>
      </c>
      <c r="U587" s="313">
        <f t="shared" si="212"/>
        <v>30</v>
      </c>
      <c r="V587" s="313"/>
      <c r="W587" s="301">
        <v>540</v>
      </c>
      <c r="X587" s="301">
        <v>1180</v>
      </c>
      <c r="Y587" s="314">
        <f t="shared" si="215"/>
        <v>4230</v>
      </c>
      <c r="Z587" s="314"/>
      <c r="AA587" s="301"/>
      <c r="AB587" s="301"/>
      <c r="AC587" s="325">
        <f t="shared" si="216"/>
        <v>0</v>
      </c>
      <c r="AD587" s="302">
        <v>200</v>
      </c>
      <c r="AE587" s="302"/>
      <c r="AF587" s="302">
        <v>200</v>
      </c>
      <c r="AG587" s="302"/>
      <c r="AH587" s="302"/>
      <c r="AI587" s="302"/>
      <c r="AJ587" s="302"/>
      <c r="AK587" s="302"/>
      <c r="AL587" s="302"/>
      <c r="AM587" s="302">
        <v>200</v>
      </c>
      <c r="AN587" s="302"/>
      <c r="AO587" s="302"/>
      <c r="AP587" s="302"/>
      <c r="AQ587" s="302"/>
      <c r="AR587" s="302">
        <v>0</v>
      </c>
      <c r="AS587" s="299"/>
      <c r="AT587" s="299">
        <f t="shared" si="219"/>
        <v>0</v>
      </c>
      <c r="AU587" s="303">
        <f t="shared" si="220"/>
        <v>600</v>
      </c>
      <c r="AV587" s="329">
        <f t="shared" si="217"/>
        <v>4830</v>
      </c>
      <c r="AW587" s="297"/>
      <c r="AX587" s="297">
        <v>517.5</v>
      </c>
      <c r="AY587" s="301"/>
      <c r="AZ587" s="301"/>
      <c r="BA587" s="301"/>
      <c r="BB587" s="330">
        <f>VLOOKUP(E587,公积金!A:D,4,0)</f>
        <v>254</v>
      </c>
      <c r="BC587" s="297">
        <v>10</v>
      </c>
      <c r="BD587" s="301"/>
      <c r="BE587" s="300">
        <f t="shared" si="199"/>
        <v>4058.5</v>
      </c>
      <c r="BF587" s="297">
        <f>VLOOKUP(E587,[6]工资发放表!$D$1:$X$65536,21,0)</f>
        <v>0</v>
      </c>
      <c r="BG587" s="337">
        <f t="shared" si="202"/>
        <v>4048.5</v>
      </c>
      <c r="BH587" s="300">
        <f>IFERROR(VLOOKUP('12部门提供工资附表主表'!E587,工时对!A:E,5,0),0)</f>
        <v>22.25</v>
      </c>
      <c r="BI587" s="336">
        <f>VLOOKUP(E587,金蝶!D:AC,26,0)</f>
        <v>0</v>
      </c>
      <c r="BJ587" s="281">
        <f>VLOOKUP(E587,金蝶!D:S,16,0)</f>
        <v>4830</v>
      </c>
      <c r="BK587" s="281">
        <f t="shared" si="221"/>
        <v>0</v>
      </c>
      <c r="BL587" s="281">
        <f>VLOOKUP(E587,金蝶!D:Z,23,0)</f>
        <v>4048.5</v>
      </c>
      <c r="BM587" s="281">
        <f t="shared" si="222"/>
        <v>0</v>
      </c>
      <c r="BN587" s="281">
        <f>VLOOKUP(E587,金蝶!D:Z,17,0)</f>
        <v>0</v>
      </c>
      <c r="BO587" s="339">
        <f t="shared" si="223"/>
        <v>0</v>
      </c>
      <c r="BP587" s="281">
        <f>VLOOKUP(E587,金蝶!D:Z,18,0)</f>
        <v>517.5</v>
      </c>
      <c r="BQ587" s="531">
        <f t="shared" si="224"/>
        <v>0</v>
      </c>
      <c r="BR587" s="281">
        <f>VLOOKUP(E587,金蝶!D:Z,19,0)</f>
        <v>254</v>
      </c>
      <c r="BS587" s="340">
        <f t="shared" si="225"/>
        <v>0</v>
      </c>
      <c r="BT587" s="281">
        <f>VLOOKUP(E587,金蝶!D:Z,20,0)</f>
        <v>10</v>
      </c>
      <c r="BU587" s="281">
        <f t="shared" si="226"/>
        <v>0</v>
      </c>
      <c r="BV587" s="281">
        <f>VLOOKUP(E587,金蝶!D:Z,21,0)</f>
        <v>0</v>
      </c>
      <c r="BW587" s="339">
        <f t="shared" si="227"/>
        <v>0</v>
      </c>
      <c r="BX587" s="768">
        <f>IFERROR(VLOOKUP(G587,无加班费!A:B,2,0),0)</f>
        <v>0</v>
      </c>
    </row>
    <row r="588" spans="1:76">
      <c r="A588" s="516" t="s">
        <v>3446</v>
      </c>
      <c r="B588" s="285">
        <f t="shared" si="214"/>
        <v>0</v>
      </c>
      <c r="C588" s="286" t="str">
        <f>VLOOKUP(E588,员工信息4!C:D,2,0)</f>
        <v>高华</v>
      </c>
      <c r="D588" s="102" t="str">
        <f t="shared" si="197"/>
        <v>一致</v>
      </c>
      <c r="E588" s="288" t="str">
        <f>INDEX(员工信息4!C:C,MATCH('12部门提供工资附表主表'!I588,员工信息4!F:F,0))</f>
        <v>8040</v>
      </c>
      <c r="F588" s="289" t="str">
        <f>IFERROR(VLOOKUP('12部门提供工资附表主表'!E588,员工信息4!C:G,5,0),"")</f>
        <v>科研部</v>
      </c>
      <c r="G588" s="152" t="s">
        <v>1871</v>
      </c>
      <c r="H588" s="288" t="s">
        <v>1872</v>
      </c>
      <c r="I588" s="500" t="str">
        <f t="shared" si="218"/>
        <v>高华558</v>
      </c>
      <c r="J588" s="353" t="str">
        <f>VLOOKUP(E588,员工信息4!C:H,6,0)</f>
        <v>行政财务部</v>
      </c>
      <c r="K588" s="301"/>
      <c r="L588" s="301"/>
      <c r="M588" s="302">
        <v>22</v>
      </c>
      <c r="N588" s="302">
        <f t="shared" si="213"/>
        <v>0</v>
      </c>
      <c r="O588" s="302"/>
      <c r="P588" s="302"/>
      <c r="Q588" s="303">
        <f t="shared" si="203"/>
        <v>0</v>
      </c>
      <c r="R588" s="302">
        <v>2480</v>
      </c>
      <c r="S588" s="316">
        <f t="shared" si="201"/>
        <v>2480</v>
      </c>
      <c r="T588" s="305">
        <v>120</v>
      </c>
      <c r="U588" s="313">
        <f t="shared" si="212"/>
        <v>0</v>
      </c>
      <c r="V588" s="313"/>
      <c r="W588" s="301">
        <v>540</v>
      </c>
      <c r="X588" s="301">
        <v>1080</v>
      </c>
      <c r="Y588" s="314">
        <f t="shared" si="215"/>
        <v>4100</v>
      </c>
      <c r="Z588" s="314"/>
      <c r="AA588" s="301"/>
      <c r="AB588" s="301"/>
      <c r="AC588" s="325">
        <f t="shared" si="216"/>
        <v>0</v>
      </c>
      <c r="AD588" s="302">
        <v>100</v>
      </c>
      <c r="AE588" s="302"/>
      <c r="AF588" s="302">
        <v>250</v>
      </c>
      <c r="AG588" s="302"/>
      <c r="AH588" s="302"/>
      <c r="AI588" s="302"/>
      <c r="AJ588" s="302"/>
      <c r="AK588" s="302"/>
      <c r="AL588" s="302"/>
      <c r="AM588" s="302">
        <v>200</v>
      </c>
      <c r="AN588" s="302"/>
      <c r="AO588" s="302"/>
      <c r="AP588" s="302"/>
      <c r="AQ588" s="302"/>
      <c r="AR588" s="302">
        <v>0</v>
      </c>
      <c r="AS588" s="299"/>
      <c r="AT588" s="299">
        <f t="shared" si="219"/>
        <v>0</v>
      </c>
      <c r="AU588" s="303">
        <f t="shared" si="220"/>
        <v>550</v>
      </c>
      <c r="AV588" s="329">
        <f t="shared" si="217"/>
        <v>4650</v>
      </c>
      <c r="AW588" s="297"/>
      <c r="AX588" s="297">
        <v>517.5</v>
      </c>
      <c r="AY588" s="301"/>
      <c r="AZ588" s="301"/>
      <c r="BA588" s="301"/>
      <c r="BB588" s="330">
        <f>VLOOKUP(E588,公积金!A:D,4,0)</f>
        <v>254</v>
      </c>
      <c r="BC588" s="297">
        <v>10</v>
      </c>
      <c r="BD588" s="301"/>
      <c r="BE588" s="300">
        <f t="shared" si="199"/>
        <v>3878.5</v>
      </c>
      <c r="BF588" s="297">
        <f>VLOOKUP(E588,[6]工资发放表!$D$1:$X$65536,21,0)</f>
        <v>0</v>
      </c>
      <c r="BG588" s="337">
        <f t="shared" si="202"/>
        <v>3868.5</v>
      </c>
      <c r="BH588" s="300">
        <f>IFERROR(VLOOKUP('12部门提供工资附表主表'!E588,工时对!A:E,5,0),0)</f>
        <v>22</v>
      </c>
      <c r="BI588" s="336">
        <f>VLOOKUP(E588,金蝶!D:AC,26,0)</f>
        <v>0</v>
      </c>
      <c r="BJ588" s="281">
        <f>VLOOKUP(E588,金蝶!D:S,16,0)</f>
        <v>4650</v>
      </c>
      <c r="BK588" s="281">
        <f t="shared" si="221"/>
        <v>0</v>
      </c>
      <c r="BL588" s="281">
        <f>VLOOKUP(E588,金蝶!D:Z,23,0)</f>
        <v>3868.5</v>
      </c>
      <c r="BM588" s="281">
        <f t="shared" si="222"/>
        <v>0</v>
      </c>
      <c r="BN588" s="281">
        <f>VLOOKUP(E588,金蝶!D:Z,17,0)</f>
        <v>0</v>
      </c>
      <c r="BO588" s="339">
        <f t="shared" si="223"/>
        <v>0</v>
      </c>
      <c r="BP588" s="281">
        <f>VLOOKUP(E588,金蝶!D:Z,18,0)</f>
        <v>517.5</v>
      </c>
      <c r="BQ588" s="531">
        <f t="shared" si="224"/>
        <v>0</v>
      </c>
      <c r="BR588" s="281">
        <f>VLOOKUP(E588,金蝶!D:Z,19,0)</f>
        <v>254</v>
      </c>
      <c r="BS588" s="340">
        <f t="shared" si="225"/>
        <v>0</v>
      </c>
      <c r="BT588" s="281">
        <f>VLOOKUP(E588,金蝶!D:Z,20,0)</f>
        <v>10</v>
      </c>
      <c r="BU588" s="281">
        <f t="shared" si="226"/>
        <v>0</v>
      </c>
      <c r="BV588" s="281">
        <f>VLOOKUP(E588,金蝶!D:Z,21,0)</f>
        <v>0</v>
      </c>
      <c r="BW588" s="339">
        <f t="shared" si="227"/>
        <v>0</v>
      </c>
      <c r="BX588" s="768">
        <f>IFERROR(VLOOKUP(G588,无加班费!A:B,2,0),0)</f>
        <v>0</v>
      </c>
    </row>
    <row r="589" spans="1:76">
      <c r="A589" s="516" t="s">
        <v>2225</v>
      </c>
      <c r="B589" s="285">
        <f t="shared" si="214"/>
        <v>0</v>
      </c>
      <c r="C589" s="286" t="str">
        <f>VLOOKUP(E589,员工信息4!C:D,2,0)</f>
        <v>盛丽娜</v>
      </c>
      <c r="D589" s="102" t="str">
        <f t="shared" si="197"/>
        <v>一致</v>
      </c>
      <c r="E589" s="288" t="str">
        <f>INDEX(员工信息4!C:C,MATCH('12部门提供工资附表主表'!I589,员工信息4!F:F,0))</f>
        <v>8042</v>
      </c>
      <c r="F589" s="289" t="str">
        <f>IFERROR(VLOOKUP('12部门提供工资附表主表'!E589,员工信息4!C:G,5,0),"")</f>
        <v>科研部</v>
      </c>
      <c r="G589" s="152" t="s">
        <v>1891</v>
      </c>
      <c r="H589" s="288" t="s">
        <v>1892</v>
      </c>
      <c r="I589" s="500" t="str">
        <f t="shared" si="218"/>
        <v>盛丽娜251</v>
      </c>
      <c r="J589" s="353" t="str">
        <f>VLOOKUP(E589,员工信息4!C:H,6,0)</f>
        <v>行政财务部</v>
      </c>
      <c r="K589" s="301"/>
      <c r="L589" s="301"/>
      <c r="M589" s="302">
        <v>22</v>
      </c>
      <c r="N589" s="302">
        <f t="shared" si="213"/>
        <v>0</v>
      </c>
      <c r="O589" s="302"/>
      <c r="P589" s="302"/>
      <c r="Q589" s="303">
        <f t="shared" si="203"/>
        <v>0</v>
      </c>
      <c r="R589" s="302">
        <v>2480</v>
      </c>
      <c r="S589" s="316">
        <f t="shared" si="201"/>
        <v>2480</v>
      </c>
      <c r="T589" s="305">
        <v>120</v>
      </c>
      <c r="U589" s="313">
        <f t="shared" si="212"/>
        <v>0</v>
      </c>
      <c r="V589" s="313"/>
      <c r="W589" s="301">
        <v>740</v>
      </c>
      <c r="X589" s="301">
        <v>1080</v>
      </c>
      <c r="Y589" s="314">
        <f t="shared" si="215"/>
        <v>4300</v>
      </c>
      <c r="Z589" s="314"/>
      <c r="AA589" s="301"/>
      <c r="AB589" s="301"/>
      <c r="AC589" s="325">
        <f t="shared" si="216"/>
        <v>0</v>
      </c>
      <c r="AD589" s="302">
        <v>40</v>
      </c>
      <c r="AE589" s="302"/>
      <c r="AF589" s="302">
        <v>250</v>
      </c>
      <c r="AG589" s="302"/>
      <c r="AH589" s="302"/>
      <c r="AI589" s="302"/>
      <c r="AJ589" s="302"/>
      <c r="AK589" s="302"/>
      <c r="AL589" s="302"/>
      <c r="AM589" s="302">
        <v>200</v>
      </c>
      <c r="AN589" s="302"/>
      <c r="AO589" s="302"/>
      <c r="AP589" s="302"/>
      <c r="AQ589" s="302"/>
      <c r="AR589" s="302">
        <v>0</v>
      </c>
      <c r="AS589" s="299"/>
      <c r="AT589" s="299">
        <f t="shared" si="219"/>
        <v>0</v>
      </c>
      <c r="AU589" s="303">
        <f t="shared" si="220"/>
        <v>490</v>
      </c>
      <c r="AV589" s="329">
        <f t="shared" si="217"/>
        <v>4790</v>
      </c>
      <c r="AW589" s="297"/>
      <c r="AX589" s="297">
        <v>517.5</v>
      </c>
      <c r="AY589" s="301"/>
      <c r="AZ589" s="301"/>
      <c r="BA589" s="301"/>
      <c r="BB589" s="330">
        <f>VLOOKUP(E589,公积金!A:D,4,0)</f>
        <v>254</v>
      </c>
      <c r="BC589" s="297">
        <v>10</v>
      </c>
      <c r="BD589" s="301"/>
      <c r="BE589" s="300">
        <f t="shared" si="199"/>
        <v>4018.5</v>
      </c>
      <c r="BF589" s="297">
        <f>VLOOKUP(E589,[6]工资发放表!$D$1:$X$65536,21,0)</f>
        <v>0</v>
      </c>
      <c r="BG589" s="337">
        <f t="shared" si="202"/>
        <v>4008.5</v>
      </c>
      <c r="BH589" s="300">
        <f>IFERROR(VLOOKUP('12部门提供工资附表主表'!E589,工时对!A:E,5,0),0)</f>
        <v>22</v>
      </c>
      <c r="BI589" s="336">
        <f>VLOOKUP(E589,金蝶!D:AC,26,0)</f>
        <v>0</v>
      </c>
      <c r="BJ589" s="281">
        <f>VLOOKUP(E589,金蝶!D:S,16,0)</f>
        <v>4790</v>
      </c>
      <c r="BK589" s="281">
        <f t="shared" si="221"/>
        <v>0</v>
      </c>
      <c r="BL589" s="281">
        <f>VLOOKUP(E589,金蝶!D:Z,23,0)</f>
        <v>4008.5</v>
      </c>
      <c r="BM589" s="281">
        <f t="shared" si="222"/>
        <v>0</v>
      </c>
      <c r="BN589" s="281">
        <f>VLOOKUP(E589,金蝶!D:Z,17,0)</f>
        <v>0</v>
      </c>
      <c r="BO589" s="339">
        <f t="shared" si="223"/>
        <v>0</v>
      </c>
      <c r="BP589" s="281">
        <f>VLOOKUP(E589,金蝶!D:Z,18,0)</f>
        <v>517.5</v>
      </c>
      <c r="BQ589" s="531">
        <f t="shared" si="224"/>
        <v>0</v>
      </c>
      <c r="BR589" s="281">
        <f>VLOOKUP(E589,金蝶!D:Z,19,0)</f>
        <v>254</v>
      </c>
      <c r="BS589" s="340">
        <f t="shared" si="225"/>
        <v>0</v>
      </c>
      <c r="BT589" s="281">
        <f>VLOOKUP(E589,金蝶!D:Z,20,0)</f>
        <v>10</v>
      </c>
      <c r="BU589" s="281">
        <f t="shared" si="226"/>
        <v>0</v>
      </c>
      <c r="BV589" s="281">
        <f>VLOOKUP(E589,金蝶!D:Z,21,0)</f>
        <v>0</v>
      </c>
      <c r="BW589" s="339">
        <f t="shared" si="227"/>
        <v>0</v>
      </c>
      <c r="BX589" s="768">
        <f>IFERROR(VLOOKUP(G589,无加班费!A:B,2,0),0)</f>
        <v>0</v>
      </c>
    </row>
    <row r="590" spans="1:76">
      <c r="A590" s="516" t="s">
        <v>2087</v>
      </c>
      <c r="B590" s="285">
        <f t="shared" si="214"/>
        <v>0</v>
      </c>
      <c r="C590" s="286" t="str">
        <f>VLOOKUP(E590,员工信息4!C:D,2,0)</f>
        <v>富惠红</v>
      </c>
      <c r="D590" s="102" t="str">
        <f t="shared" si="197"/>
        <v>一致</v>
      </c>
      <c r="E590" s="288" t="str">
        <f>INDEX(员工信息4!C:C,MATCH('12部门提供工资附表主表'!I590,员工信息4!F:F,0))</f>
        <v>8045</v>
      </c>
      <c r="F590" s="289" t="str">
        <f>IFERROR(VLOOKUP('12部门提供工资附表主表'!E590,员工信息4!C:G,5,0),"")</f>
        <v>科研部</v>
      </c>
      <c r="G590" s="152" t="s">
        <v>2060</v>
      </c>
      <c r="H590" s="288" t="s">
        <v>2061</v>
      </c>
      <c r="I590" s="500" t="str">
        <f t="shared" si="218"/>
        <v>富惠红214</v>
      </c>
      <c r="J590" s="353" t="str">
        <f>VLOOKUP(E590,员工信息4!C:H,6,0)</f>
        <v>行政行政部</v>
      </c>
      <c r="K590" s="301"/>
      <c r="L590" s="301"/>
      <c r="M590" s="302">
        <v>22.75</v>
      </c>
      <c r="N590" s="302">
        <f t="shared" si="213"/>
        <v>0.75</v>
      </c>
      <c r="O590" s="302"/>
      <c r="P590" s="302"/>
      <c r="Q590" s="303">
        <f t="shared" si="203"/>
        <v>0</v>
      </c>
      <c r="R590" s="302">
        <v>2480</v>
      </c>
      <c r="S590" s="316">
        <f t="shared" si="201"/>
        <v>2480</v>
      </c>
      <c r="T590" s="305">
        <v>120</v>
      </c>
      <c r="U590" s="313">
        <f t="shared" si="212"/>
        <v>90</v>
      </c>
      <c r="V590" s="313"/>
      <c r="W590" s="301">
        <v>740</v>
      </c>
      <c r="X590" s="301">
        <v>1280</v>
      </c>
      <c r="Y590" s="314">
        <f t="shared" si="215"/>
        <v>4590</v>
      </c>
      <c r="Z590" s="314"/>
      <c r="AA590" s="301"/>
      <c r="AB590" s="301"/>
      <c r="AC590" s="325">
        <f t="shared" si="216"/>
        <v>0</v>
      </c>
      <c r="AD590" s="302">
        <v>40</v>
      </c>
      <c r="AE590" s="302"/>
      <c r="AF590" s="302">
        <v>100</v>
      </c>
      <c r="AG590" s="302"/>
      <c r="AH590" s="302"/>
      <c r="AI590" s="302"/>
      <c r="AJ590" s="302"/>
      <c r="AK590" s="302"/>
      <c r="AL590" s="302"/>
      <c r="AM590" s="302">
        <v>0</v>
      </c>
      <c r="AN590" s="302">
        <v>228</v>
      </c>
      <c r="AO590" s="302"/>
      <c r="AP590" s="302"/>
      <c r="AQ590" s="302"/>
      <c r="AR590" s="302">
        <v>0</v>
      </c>
      <c r="AS590" s="299"/>
      <c r="AT590" s="299">
        <f t="shared" si="219"/>
        <v>0</v>
      </c>
      <c r="AU590" s="303">
        <f t="shared" si="220"/>
        <v>368</v>
      </c>
      <c r="AV590" s="329">
        <f t="shared" si="217"/>
        <v>4958</v>
      </c>
      <c r="AW590" s="297"/>
      <c r="AX590" s="297">
        <v>517.5</v>
      </c>
      <c r="AY590" s="301"/>
      <c r="AZ590" s="301"/>
      <c r="BA590" s="301"/>
      <c r="BB590" s="330">
        <f>VLOOKUP(E590,公积金!A:D,4,0)</f>
        <v>254</v>
      </c>
      <c r="BC590" s="297">
        <v>10</v>
      </c>
      <c r="BD590" s="301"/>
      <c r="BE590" s="300">
        <f t="shared" si="199"/>
        <v>4186.5</v>
      </c>
      <c r="BF590" s="297">
        <f>VLOOKUP(E590,[6]工资发放表!$D$1:$X$65536,21,0)</f>
        <v>0</v>
      </c>
      <c r="BG590" s="337">
        <f t="shared" si="202"/>
        <v>4176.5</v>
      </c>
      <c r="BH590" s="300">
        <f>IFERROR(VLOOKUP('12部门提供工资附表主表'!E590,工时对!A:E,5,0),0)</f>
        <v>22.75</v>
      </c>
      <c r="BI590" s="336">
        <f>VLOOKUP(E590,金蝶!D:AC,26,0)</f>
        <v>0</v>
      </c>
      <c r="BJ590" s="281">
        <f>VLOOKUP(E590,金蝶!D:S,16,0)</f>
        <v>4958</v>
      </c>
      <c r="BK590" s="281">
        <f t="shared" si="221"/>
        <v>0</v>
      </c>
      <c r="BL590" s="281">
        <f>VLOOKUP(E590,金蝶!D:Z,23,0)</f>
        <v>4176.5</v>
      </c>
      <c r="BM590" s="281">
        <f t="shared" si="222"/>
        <v>0</v>
      </c>
      <c r="BN590" s="281">
        <f>VLOOKUP(E590,金蝶!D:Z,17,0)</f>
        <v>0</v>
      </c>
      <c r="BO590" s="339">
        <f t="shared" si="223"/>
        <v>0</v>
      </c>
      <c r="BP590" s="281">
        <f>VLOOKUP(E590,金蝶!D:Z,18,0)</f>
        <v>517.5</v>
      </c>
      <c r="BQ590" s="531">
        <f t="shared" si="224"/>
        <v>0</v>
      </c>
      <c r="BR590" s="281">
        <f>VLOOKUP(E590,金蝶!D:Z,19,0)</f>
        <v>254</v>
      </c>
      <c r="BS590" s="340">
        <f t="shared" si="225"/>
        <v>0</v>
      </c>
      <c r="BT590" s="281">
        <f>VLOOKUP(E590,金蝶!D:Z,20,0)</f>
        <v>10</v>
      </c>
      <c r="BU590" s="281">
        <f t="shared" si="226"/>
        <v>0</v>
      </c>
      <c r="BV590" s="281">
        <f>VLOOKUP(E590,金蝶!D:Z,21,0)</f>
        <v>0</v>
      </c>
      <c r="BW590" s="339">
        <f t="shared" si="227"/>
        <v>0</v>
      </c>
      <c r="BX590" s="768">
        <f>IFERROR(VLOOKUP(G590,无加班费!A:B,2,0),0)</f>
        <v>0</v>
      </c>
    </row>
    <row r="591" spans="1:76">
      <c r="A591" s="516" t="s">
        <v>3441</v>
      </c>
      <c r="B591" s="285">
        <f t="shared" si="214"/>
        <v>0</v>
      </c>
      <c r="C591" s="286" t="str">
        <f>VLOOKUP(E591,员工信息4!C:D,2,0)</f>
        <v>赵彩芳</v>
      </c>
      <c r="D591" s="102" t="str">
        <f t="shared" si="197"/>
        <v>一致</v>
      </c>
      <c r="E591" s="288" t="str">
        <f>INDEX(员工信息4!C:C,MATCH('12部门提供工资附表主表'!I591,员工信息4!F:F,0))</f>
        <v>8046</v>
      </c>
      <c r="F591" s="289" t="str">
        <f>IFERROR(VLOOKUP('12部门提供工资附表主表'!E591,员工信息4!C:G,5,0),"")</f>
        <v>科研部</v>
      </c>
      <c r="G591" s="152" t="s">
        <v>2044</v>
      </c>
      <c r="H591" s="288" t="s">
        <v>2045</v>
      </c>
      <c r="I591" s="500" t="str">
        <f t="shared" si="218"/>
        <v>赵彩芳660</v>
      </c>
      <c r="J591" s="353" t="str">
        <f>VLOOKUP(E591,员工信息4!C:H,6,0)</f>
        <v>行政行政部</v>
      </c>
      <c r="K591" s="301"/>
      <c r="L591" s="301"/>
      <c r="M591" s="302">
        <v>24.63</v>
      </c>
      <c r="N591" s="302">
        <f t="shared" si="213"/>
        <v>2.629999999999999</v>
      </c>
      <c r="O591" s="302"/>
      <c r="P591" s="302"/>
      <c r="Q591" s="303">
        <f t="shared" si="203"/>
        <v>0</v>
      </c>
      <c r="R591" s="302">
        <v>2480</v>
      </c>
      <c r="S591" s="316">
        <f t="shared" si="201"/>
        <v>2480</v>
      </c>
      <c r="T591" s="305">
        <v>120</v>
      </c>
      <c r="U591" s="313">
        <f t="shared" si="212"/>
        <v>315.59999999999991</v>
      </c>
      <c r="V591" s="313"/>
      <c r="W591" s="301">
        <v>540</v>
      </c>
      <c r="X591" s="301">
        <v>680</v>
      </c>
      <c r="Y591" s="314">
        <f t="shared" si="215"/>
        <v>4015.6</v>
      </c>
      <c r="Z591" s="314"/>
      <c r="AA591" s="301"/>
      <c r="AB591" s="301"/>
      <c r="AC591" s="325">
        <f t="shared" si="216"/>
        <v>0</v>
      </c>
      <c r="AD591" s="302">
        <v>100</v>
      </c>
      <c r="AE591" s="302"/>
      <c r="AF591" s="302">
        <v>50</v>
      </c>
      <c r="AG591" s="302"/>
      <c r="AH591" s="302"/>
      <c r="AI591" s="302"/>
      <c r="AJ591" s="302"/>
      <c r="AK591" s="302"/>
      <c r="AL591" s="302"/>
      <c r="AM591" s="302">
        <v>200</v>
      </c>
      <c r="AN591" s="302"/>
      <c r="AO591" s="302"/>
      <c r="AP591" s="302"/>
      <c r="AQ591" s="302"/>
      <c r="AR591" s="302">
        <v>0</v>
      </c>
      <c r="AS591" s="299"/>
      <c r="AT591" s="299">
        <f t="shared" si="219"/>
        <v>0</v>
      </c>
      <c r="AU591" s="303">
        <f t="shared" si="220"/>
        <v>350</v>
      </c>
      <c r="AV591" s="329">
        <f t="shared" si="217"/>
        <v>4365.6000000000004</v>
      </c>
      <c r="AW591" s="297"/>
      <c r="AX591" s="297">
        <v>517.5</v>
      </c>
      <c r="AY591" s="301"/>
      <c r="AZ591" s="301"/>
      <c r="BA591" s="301"/>
      <c r="BB591" s="330">
        <f>VLOOKUP(E591,公积金!A:D,4,0)</f>
        <v>254</v>
      </c>
      <c r="BC591" s="297">
        <v>10</v>
      </c>
      <c r="BD591" s="301"/>
      <c r="BE591" s="300">
        <f t="shared" si="199"/>
        <v>3594.1000000000004</v>
      </c>
      <c r="BF591" s="297">
        <f>VLOOKUP(E591,[6]工资发放表!$D$1:$X$65536,21,0)</f>
        <v>0</v>
      </c>
      <c r="BG591" s="337">
        <f t="shared" si="202"/>
        <v>3584.1000000000004</v>
      </c>
      <c r="BH591" s="300">
        <f>IFERROR(VLOOKUP('12部门提供工资附表主表'!E591,工时对!A:E,5,0),0)</f>
        <v>24.63</v>
      </c>
      <c r="BI591" s="336">
        <f>VLOOKUP(E591,金蝶!D:AC,26,0)</f>
        <v>0</v>
      </c>
      <c r="BJ591" s="281">
        <f>VLOOKUP(E591,金蝶!D:S,16,0)</f>
        <v>4365.6000000000004</v>
      </c>
      <c r="BK591" s="281">
        <f t="shared" si="221"/>
        <v>0</v>
      </c>
      <c r="BL591" s="281">
        <f>VLOOKUP(E591,金蝶!D:Z,23,0)</f>
        <v>3584.1</v>
      </c>
      <c r="BM591" s="281">
        <f t="shared" si="222"/>
        <v>0</v>
      </c>
      <c r="BN591" s="281">
        <f>VLOOKUP(E591,金蝶!D:Z,17,0)</f>
        <v>0</v>
      </c>
      <c r="BO591" s="339">
        <f t="shared" si="223"/>
        <v>0</v>
      </c>
      <c r="BP591" s="281">
        <f>VLOOKUP(E591,金蝶!D:Z,18,0)</f>
        <v>517.5</v>
      </c>
      <c r="BQ591" s="531">
        <f t="shared" si="224"/>
        <v>0</v>
      </c>
      <c r="BR591" s="281">
        <f>VLOOKUP(E591,金蝶!D:Z,19,0)</f>
        <v>254</v>
      </c>
      <c r="BS591" s="340">
        <f t="shared" si="225"/>
        <v>0</v>
      </c>
      <c r="BT591" s="281">
        <f>VLOOKUP(E591,金蝶!D:Z,20,0)</f>
        <v>10</v>
      </c>
      <c r="BU591" s="281">
        <f t="shared" si="226"/>
        <v>0</v>
      </c>
      <c r="BV591" s="281">
        <f>VLOOKUP(E591,金蝶!D:Z,21,0)</f>
        <v>0</v>
      </c>
      <c r="BW591" s="339">
        <f t="shared" si="227"/>
        <v>0</v>
      </c>
      <c r="BX591" s="768">
        <f>IFERROR(VLOOKUP(G591,无加班费!A:B,2,0),0)</f>
        <v>0</v>
      </c>
    </row>
    <row r="592" spans="1:76">
      <c r="A592" s="516" t="s">
        <v>822</v>
      </c>
      <c r="B592" s="285">
        <f t="shared" si="214"/>
        <v>0</v>
      </c>
      <c r="C592" s="286" t="str">
        <f>VLOOKUP(E592,员工信息4!C:D,2,0)</f>
        <v>孙金兰</v>
      </c>
      <c r="D592" s="102" t="str">
        <f t="shared" si="197"/>
        <v>一致</v>
      </c>
      <c r="E592" s="288" t="str">
        <f>INDEX(员工信息4!C:C,MATCH('12部门提供工资附表主表'!I592,员工信息4!F:F,0))</f>
        <v>8047</v>
      </c>
      <c r="F592" s="289" t="str">
        <f>IFERROR(VLOOKUP('12部门提供工资附表主表'!E592,员工信息4!C:G,5,0),"")</f>
        <v>科研部</v>
      </c>
      <c r="G592" s="152" t="s">
        <v>2070</v>
      </c>
      <c r="H592" s="288" t="s">
        <v>2071</v>
      </c>
      <c r="I592" s="500" t="str">
        <f t="shared" si="218"/>
        <v>孙金兰12</v>
      </c>
      <c r="J592" s="353" t="str">
        <f>VLOOKUP(E592,员工信息4!C:H,6,0)</f>
        <v>行政后勤部</v>
      </c>
      <c r="K592" s="301"/>
      <c r="L592" s="301"/>
      <c r="M592" s="302">
        <v>33.880000000000003</v>
      </c>
      <c r="N592" s="302">
        <f t="shared" si="213"/>
        <v>11.880000000000003</v>
      </c>
      <c r="O592" s="302"/>
      <c r="P592" s="302"/>
      <c r="Q592" s="303">
        <f t="shared" si="203"/>
        <v>0</v>
      </c>
      <c r="R592" s="302">
        <v>2480</v>
      </c>
      <c r="S592" s="316">
        <f t="shared" si="201"/>
        <v>2480</v>
      </c>
      <c r="T592" s="305">
        <v>120</v>
      </c>
      <c r="U592" s="313">
        <f t="shared" si="212"/>
        <v>1425.6000000000004</v>
      </c>
      <c r="V592" s="313"/>
      <c r="W592" s="301">
        <v>740</v>
      </c>
      <c r="X592" s="301">
        <v>1080</v>
      </c>
      <c r="Y592" s="314">
        <f t="shared" si="215"/>
        <v>5725.6</v>
      </c>
      <c r="Z592" s="314"/>
      <c r="AA592" s="301"/>
      <c r="AB592" s="301"/>
      <c r="AC592" s="325">
        <f t="shared" si="216"/>
        <v>0</v>
      </c>
      <c r="AD592" s="302">
        <v>200</v>
      </c>
      <c r="AE592" s="302"/>
      <c r="AF592" s="302">
        <v>0</v>
      </c>
      <c r="AG592" s="302"/>
      <c r="AH592" s="302"/>
      <c r="AI592" s="302"/>
      <c r="AJ592" s="302"/>
      <c r="AK592" s="302"/>
      <c r="AL592" s="302"/>
      <c r="AM592" s="302">
        <v>351.4</v>
      </c>
      <c r="AN592" s="302"/>
      <c r="AO592" s="302"/>
      <c r="AP592" s="302"/>
      <c r="AQ592" s="302"/>
      <c r="AR592" s="302">
        <v>0</v>
      </c>
      <c r="AS592" s="299"/>
      <c r="AT592" s="299">
        <f t="shared" si="219"/>
        <v>0</v>
      </c>
      <c r="AU592" s="303">
        <f t="shared" si="220"/>
        <v>551.4</v>
      </c>
      <c r="AV592" s="329">
        <f t="shared" si="217"/>
        <v>6277</v>
      </c>
      <c r="AW592" s="297"/>
      <c r="AX592" s="297"/>
      <c r="AY592" s="301"/>
      <c r="AZ592" s="301"/>
      <c r="BA592" s="301"/>
      <c r="BB592" s="330"/>
      <c r="BC592" s="297">
        <v>10</v>
      </c>
      <c r="BD592" s="301"/>
      <c r="BE592" s="300">
        <f t="shared" si="199"/>
        <v>6277</v>
      </c>
      <c r="BF592" s="297">
        <f>VLOOKUP(E592,[6]工资发放表!$D$1:$X$65536,21,0)</f>
        <v>23.31</v>
      </c>
      <c r="BG592" s="337">
        <f t="shared" si="202"/>
        <v>6243.69</v>
      </c>
      <c r="BH592" s="300">
        <f>IFERROR(VLOOKUP('12部门提供工资附表主表'!E592,工时对!A:E,5,0),0)</f>
        <v>33.880000000000003</v>
      </c>
      <c r="BI592" s="336">
        <f>VLOOKUP(E592,金蝶!D:AC,26,0)</f>
        <v>0</v>
      </c>
      <c r="BJ592" s="281">
        <f>VLOOKUP(E592,金蝶!D:S,16,0)</f>
        <v>6277</v>
      </c>
      <c r="BK592" s="281">
        <f t="shared" si="221"/>
        <v>0</v>
      </c>
      <c r="BL592" s="281">
        <f>VLOOKUP(E592,金蝶!D:Z,23,0)</f>
        <v>6243.69</v>
      </c>
      <c r="BM592" s="281">
        <f t="shared" si="222"/>
        <v>0</v>
      </c>
      <c r="BN592" s="281">
        <f>VLOOKUP(E592,金蝶!D:Z,17,0)</f>
        <v>0</v>
      </c>
      <c r="BO592" s="339">
        <f t="shared" si="223"/>
        <v>0</v>
      </c>
      <c r="BP592" s="281">
        <f>VLOOKUP(E592,金蝶!D:Z,18,0)</f>
        <v>0</v>
      </c>
      <c r="BQ592" s="531">
        <f t="shared" si="224"/>
        <v>0</v>
      </c>
      <c r="BR592" s="281">
        <f>VLOOKUP(E592,金蝶!D:Z,19,0)</f>
        <v>0</v>
      </c>
      <c r="BS592" s="340">
        <f t="shared" si="225"/>
        <v>0</v>
      </c>
      <c r="BT592" s="281">
        <f>VLOOKUP(E592,金蝶!D:Z,20,0)</f>
        <v>10</v>
      </c>
      <c r="BU592" s="281">
        <f t="shared" si="226"/>
        <v>0</v>
      </c>
      <c r="BV592" s="281">
        <f>VLOOKUP(E592,金蝶!D:Z,21,0)</f>
        <v>23.31</v>
      </c>
      <c r="BW592" s="339">
        <f t="shared" si="227"/>
        <v>0</v>
      </c>
      <c r="BX592" s="768">
        <f>IFERROR(VLOOKUP(G592,无加班费!A:B,2,0),0)</f>
        <v>0</v>
      </c>
    </row>
    <row r="593" spans="1:76">
      <c r="A593" s="516" t="s">
        <v>832</v>
      </c>
      <c r="B593" s="285">
        <f t="shared" si="214"/>
        <v>-22</v>
      </c>
      <c r="C593" s="286" t="str">
        <f>VLOOKUP(E593,员工信息4!C:D,2,0)</f>
        <v>顾战瑛</v>
      </c>
      <c r="D593" s="102" t="str">
        <f t="shared" ref="D593:D662" si="228">IF(C593=G593,"一致","不一致")</f>
        <v>一致</v>
      </c>
      <c r="E593" s="288" t="str">
        <f>INDEX(员工信息4!C:C,MATCH('12部门提供工资附表主表'!I593,员工信息4!F:F,0))</f>
        <v>8048</v>
      </c>
      <c r="F593" s="289" t="str">
        <f>IFERROR(VLOOKUP('12部门提供工资附表主表'!E593,员工信息4!C:G,5,0),"")</f>
        <v>行政部</v>
      </c>
      <c r="G593" s="152" t="s">
        <v>2323</v>
      </c>
      <c r="H593" s="288" t="s">
        <v>2324</v>
      </c>
      <c r="I593" s="500" t="str">
        <f t="shared" si="218"/>
        <v>顾战瑛2</v>
      </c>
      <c r="J593" s="353" t="str">
        <f>VLOOKUP(E593,员工信息4!C:H,6,0)</f>
        <v>行政总经办</v>
      </c>
      <c r="K593" s="301"/>
      <c r="L593" s="301"/>
      <c r="M593" s="302">
        <v>22</v>
      </c>
      <c r="N593" s="302">
        <f t="shared" si="213"/>
        <v>0</v>
      </c>
      <c r="O593" s="302"/>
      <c r="P593" s="302"/>
      <c r="Q593" s="303">
        <f t="shared" si="203"/>
        <v>0</v>
      </c>
      <c r="R593" s="302">
        <v>2480</v>
      </c>
      <c r="S593" s="316">
        <f t="shared" si="201"/>
        <v>2480</v>
      </c>
      <c r="T593" s="305">
        <v>120</v>
      </c>
      <c r="U593" s="313">
        <f t="shared" si="212"/>
        <v>0</v>
      </c>
      <c r="V593" s="313"/>
      <c r="W593" s="301">
        <v>0</v>
      </c>
      <c r="X593" s="301">
        <v>1320</v>
      </c>
      <c r="Y593" s="314">
        <f t="shared" si="215"/>
        <v>3800</v>
      </c>
      <c r="Z593" s="314"/>
      <c r="AA593" s="301"/>
      <c r="AB593" s="301"/>
      <c r="AC593" s="325">
        <f t="shared" si="216"/>
        <v>0</v>
      </c>
      <c r="AD593" s="302">
        <v>0</v>
      </c>
      <c r="AE593" s="302"/>
      <c r="AF593" s="302">
        <v>0</v>
      </c>
      <c r="AG593" s="302"/>
      <c r="AH593" s="302"/>
      <c r="AI593" s="302"/>
      <c r="AJ593" s="302"/>
      <c r="AK593" s="302"/>
      <c r="AL593" s="302"/>
      <c r="AM593" s="302">
        <v>0</v>
      </c>
      <c r="AN593" s="302"/>
      <c r="AO593" s="302"/>
      <c r="AP593" s="302"/>
      <c r="AQ593" s="302"/>
      <c r="AR593" s="302">
        <v>0</v>
      </c>
      <c r="AS593" s="299"/>
      <c r="AT593" s="299">
        <f t="shared" si="219"/>
        <v>0</v>
      </c>
      <c r="AU593" s="303">
        <f t="shared" si="220"/>
        <v>0</v>
      </c>
      <c r="AV593" s="329">
        <f t="shared" si="217"/>
        <v>3800</v>
      </c>
      <c r="AW593" s="297"/>
      <c r="AX593" s="297"/>
      <c r="AY593" s="301"/>
      <c r="AZ593" s="301"/>
      <c r="BA593" s="301"/>
      <c r="BB593" s="330"/>
      <c r="BC593" s="297"/>
      <c r="BD593" s="301"/>
      <c r="BE593" s="300">
        <f t="shared" si="199"/>
        <v>3800</v>
      </c>
      <c r="BF593" s="297">
        <f>VLOOKUP(E593,[6]工资发放表!$D$1:$X$65536,21,0)</f>
        <v>0</v>
      </c>
      <c r="BG593" s="337">
        <f t="shared" si="202"/>
        <v>3800</v>
      </c>
      <c r="BH593" s="300">
        <f>IFERROR(VLOOKUP('12部门提供工资附表主表'!E593,工时对!A:E,5,0),0)</f>
        <v>0</v>
      </c>
      <c r="BI593" s="336">
        <f>VLOOKUP(E593,金蝶!D:AC,26,0)</f>
        <v>0</v>
      </c>
      <c r="BJ593" s="281">
        <f>VLOOKUP(E593,金蝶!D:S,16,0)</f>
        <v>3800</v>
      </c>
      <c r="BK593" s="281">
        <f t="shared" si="221"/>
        <v>0</v>
      </c>
      <c r="BL593" s="281">
        <f>VLOOKUP(E593,金蝶!D:Z,23,0)</f>
        <v>3800</v>
      </c>
      <c r="BM593" s="281">
        <f t="shared" si="222"/>
        <v>0</v>
      </c>
      <c r="BN593" s="281">
        <f>VLOOKUP(E593,金蝶!D:Z,17,0)</f>
        <v>0</v>
      </c>
      <c r="BO593" s="339">
        <f t="shared" si="223"/>
        <v>0</v>
      </c>
      <c r="BP593" s="281">
        <f>VLOOKUP(E593,金蝶!D:Z,18,0)</f>
        <v>0</v>
      </c>
      <c r="BQ593" s="531">
        <f t="shared" si="224"/>
        <v>0</v>
      </c>
      <c r="BR593" s="281">
        <f>VLOOKUP(E593,金蝶!D:Z,19,0)</f>
        <v>0</v>
      </c>
      <c r="BS593" s="340">
        <f t="shared" si="225"/>
        <v>0</v>
      </c>
      <c r="BT593" s="281">
        <f>VLOOKUP(E593,金蝶!D:Z,20,0)</f>
        <v>0</v>
      </c>
      <c r="BU593" s="281">
        <f t="shared" si="226"/>
        <v>0</v>
      </c>
      <c r="BV593" s="281">
        <f>VLOOKUP(E593,金蝶!D:Z,21,0)</f>
        <v>0</v>
      </c>
      <c r="BW593" s="339">
        <f t="shared" si="227"/>
        <v>0</v>
      </c>
      <c r="BX593" s="768">
        <f>IFERROR(VLOOKUP(G593,无加班费!A:B,2,0),0)</f>
        <v>0</v>
      </c>
    </row>
    <row r="594" spans="1:76">
      <c r="A594" s="516" t="s">
        <v>1013</v>
      </c>
      <c r="B594" s="285">
        <f t="shared" si="214"/>
        <v>0</v>
      </c>
      <c r="C594" s="286" t="str">
        <f>VLOOKUP(E594,员工信息4!C:D,2,0)</f>
        <v>顾秀兰</v>
      </c>
      <c r="D594" s="102" t="str">
        <f t="shared" si="228"/>
        <v>一致</v>
      </c>
      <c r="E594" s="288" t="str">
        <f>INDEX(员工信息4!C:C,MATCH('12部门提供工资附表主表'!I594,员工信息4!F:F,0))</f>
        <v>8060</v>
      </c>
      <c r="F594" s="289" t="str">
        <f>IFERROR(VLOOKUP('12部门提供工资附表主表'!E594,员工信息4!C:G,5,0),"")</f>
        <v>科研部</v>
      </c>
      <c r="G594" s="152" t="s">
        <v>1896</v>
      </c>
      <c r="H594" s="288" t="s">
        <v>1897</v>
      </c>
      <c r="I594" s="500" t="str">
        <f t="shared" si="218"/>
        <v>顾秀兰164</v>
      </c>
      <c r="J594" s="353" t="str">
        <f>VLOOKUP(E594,员工信息4!C:H,6,0)</f>
        <v>行政财务部</v>
      </c>
      <c r="K594" s="301"/>
      <c r="L594" s="301"/>
      <c r="M594" s="302">
        <v>22</v>
      </c>
      <c r="N594" s="302">
        <f t="shared" si="213"/>
        <v>0</v>
      </c>
      <c r="O594" s="302"/>
      <c r="P594" s="302"/>
      <c r="Q594" s="303">
        <f t="shared" si="203"/>
        <v>0</v>
      </c>
      <c r="R594" s="302">
        <v>2480</v>
      </c>
      <c r="S594" s="316">
        <f t="shared" si="201"/>
        <v>2480</v>
      </c>
      <c r="T594" s="305">
        <v>120</v>
      </c>
      <c r="U594" s="313">
        <f t="shared" si="212"/>
        <v>0</v>
      </c>
      <c r="V594" s="313"/>
      <c r="W594" s="301">
        <v>440</v>
      </c>
      <c r="X594" s="301">
        <v>980</v>
      </c>
      <c r="Y594" s="314">
        <f t="shared" si="215"/>
        <v>3900</v>
      </c>
      <c r="Z594" s="314"/>
      <c r="AA594" s="301"/>
      <c r="AB594" s="301"/>
      <c r="AC594" s="325">
        <f t="shared" si="216"/>
        <v>0</v>
      </c>
      <c r="AD594" s="302">
        <v>200</v>
      </c>
      <c r="AE594" s="302"/>
      <c r="AF594" s="302">
        <v>200</v>
      </c>
      <c r="AG594" s="302"/>
      <c r="AH594" s="302"/>
      <c r="AI594" s="302"/>
      <c r="AJ594" s="302"/>
      <c r="AK594" s="302"/>
      <c r="AL594" s="302"/>
      <c r="AM594" s="302">
        <v>200</v>
      </c>
      <c r="AN594" s="302"/>
      <c r="AO594" s="302"/>
      <c r="AP594" s="302"/>
      <c r="AQ594" s="302"/>
      <c r="AR594" s="302">
        <v>0</v>
      </c>
      <c r="AS594" s="299"/>
      <c r="AT594" s="299">
        <f t="shared" si="219"/>
        <v>0</v>
      </c>
      <c r="AU594" s="303">
        <f t="shared" si="220"/>
        <v>600</v>
      </c>
      <c r="AV594" s="329">
        <f t="shared" si="217"/>
        <v>4500</v>
      </c>
      <c r="AW594" s="297"/>
      <c r="AX594" s="297"/>
      <c r="AY594" s="301"/>
      <c r="AZ594" s="301"/>
      <c r="BA594" s="301"/>
      <c r="BB594" s="330">
        <f>VLOOKUP(E594,公积金!A:D,4,0)</f>
        <v>254</v>
      </c>
      <c r="BC594" s="297">
        <v>10</v>
      </c>
      <c r="BD594" s="301"/>
      <c r="BE594" s="300">
        <f t="shared" si="199"/>
        <v>4246</v>
      </c>
      <c r="BF594" s="297">
        <f>VLOOKUP(E594,[6]工资发放表!$D$1:$X$65536,21,0)</f>
        <v>0</v>
      </c>
      <c r="BG594" s="337">
        <f t="shared" si="202"/>
        <v>4236</v>
      </c>
      <c r="BH594" s="300">
        <f>IFERROR(VLOOKUP('12部门提供工资附表主表'!E594,工时对!A:E,5,0),0)</f>
        <v>22</v>
      </c>
      <c r="BI594" s="336">
        <f>VLOOKUP(E594,金蝶!D:AC,26,0)</f>
        <v>0</v>
      </c>
      <c r="BJ594" s="281">
        <f>VLOOKUP(E594,金蝶!D:S,16,0)</f>
        <v>4500</v>
      </c>
      <c r="BK594" s="281">
        <f t="shared" si="221"/>
        <v>0</v>
      </c>
      <c r="BL594" s="281">
        <f>VLOOKUP(E594,金蝶!D:Z,23,0)</f>
        <v>4236</v>
      </c>
      <c r="BM594" s="281">
        <f t="shared" si="222"/>
        <v>0</v>
      </c>
      <c r="BN594" s="281">
        <f>VLOOKUP(E594,金蝶!D:Z,17,0)</f>
        <v>0</v>
      </c>
      <c r="BO594" s="339">
        <f t="shared" si="223"/>
        <v>0</v>
      </c>
      <c r="BP594" s="281">
        <f>VLOOKUP(E594,金蝶!D:Z,18,0)</f>
        <v>0</v>
      </c>
      <c r="BQ594" s="531">
        <f t="shared" si="224"/>
        <v>0</v>
      </c>
      <c r="BR594" s="281">
        <f>VLOOKUP(E594,金蝶!D:Z,19,0)</f>
        <v>254</v>
      </c>
      <c r="BS594" s="340">
        <f t="shared" si="225"/>
        <v>0</v>
      </c>
      <c r="BT594" s="281">
        <f>VLOOKUP(E594,金蝶!D:Z,20,0)</f>
        <v>10</v>
      </c>
      <c r="BU594" s="281">
        <f t="shared" si="226"/>
        <v>0</v>
      </c>
      <c r="BV594" s="281">
        <f>VLOOKUP(E594,金蝶!D:Z,21,0)</f>
        <v>0</v>
      </c>
      <c r="BW594" s="339">
        <f t="shared" si="227"/>
        <v>0</v>
      </c>
      <c r="BX594" s="768">
        <f>IFERROR(VLOOKUP(G594,无加班费!A:B,2,0),0)</f>
        <v>0</v>
      </c>
    </row>
    <row r="595" spans="1:76">
      <c r="A595" s="516" t="s">
        <v>4813</v>
      </c>
      <c r="B595" s="285">
        <f t="shared" si="214"/>
        <v>0</v>
      </c>
      <c r="C595" s="286" t="str">
        <f>VLOOKUP(E595,员工信息4!C:D,2,0)</f>
        <v>黄峰</v>
      </c>
      <c r="D595" s="102" t="str">
        <f t="shared" si="228"/>
        <v>一致</v>
      </c>
      <c r="E595" s="288" t="str">
        <f>INDEX(员工信息4!C:C,MATCH('12部门提供工资附表主表'!I595,员工信息4!F:F,0))</f>
        <v>8061</v>
      </c>
      <c r="F595" s="289" t="str">
        <f>IFERROR(VLOOKUP('12部门提供工资附表主表'!E595,员工信息4!C:G,5,0),"")</f>
        <v>科研部</v>
      </c>
      <c r="G595" s="152" t="s">
        <v>1978</v>
      </c>
      <c r="H595" s="288" t="s">
        <v>1979</v>
      </c>
      <c r="I595" s="500" t="str">
        <f t="shared" si="218"/>
        <v>黄峰303</v>
      </c>
      <c r="J595" s="353" t="str">
        <f>VLOOKUP(E595,员工信息4!C:H,6,0)</f>
        <v>行政发运部</v>
      </c>
      <c r="K595" s="301"/>
      <c r="L595" s="301"/>
      <c r="M595" s="302">
        <v>22</v>
      </c>
      <c r="N595" s="302">
        <f t="shared" si="213"/>
        <v>0</v>
      </c>
      <c r="O595" s="302"/>
      <c r="P595" s="302"/>
      <c r="Q595" s="303">
        <f t="shared" si="203"/>
        <v>0</v>
      </c>
      <c r="R595" s="302">
        <v>3500</v>
      </c>
      <c r="S595" s="316">
        <f t="shared" si="201"/>
        <v>3500</v>
      </c>
      <c r="T595" s="305">
        <v>120</v>
      </c>
      <c r="U595" s="313">
        <f t="shared" si="212"/>
        <v>0</v>
      </c>
      <c r="V595" s="313"/>
      <c r="W595" s="301">
        <v>1300</v>
      </c>
      <c r="X595" s="301">
        <v>1000</v>
      </c>
      <c r="Y595" s="314">
        <f t="shared" si="215"/>
        <v>5800</v>
      </c>
      <c r="Z595" s="314"/>
      <c r="AA595" s="301"/>
      <c r="AB595" s="301"/>
      <c r="AC595" s="325">
        <f t="shared" si="216"/>
        <v>0</v>
      </c>
      <c r="AD595" s="302">
        <v>200</v>
      </c>
      <c r="AE595" s="302"/>
      <c r="AF595" s="302">
        <v>50</v>
      </c>
      <c r="AG595" s="302"/>
      <c r="AH595" s="302"/>
      <c r="AI595" s="302"/>
      <c r="AJ595" s="302"/>
      <c r="AK595" s="302"/>
      <c r="AL595" s="302"/>
      <c r="AM595" s="302">
        <v>200</v>
      </c>
      <c r="AN595" s="302"/>
      <c r="AO595" s="302"/>
      <c r="AP595" s="302"/>
      <c r="AQ595" s="302"/>
      <c r="AR595" s="302">
        <v>0</v>
      </c>
      <c r="AS595" s="299"/>
      <c r="AT595" s="299">
        <f t="shared" si="219"/>
        <v>0</v>
      </c>
      <c r="AU595" s="303">
        <f t="shared" si="220"/>
        <v>450</v>
      </c>
      <c r="AV595" s="329">
        <f t="shared" si="217"/>
        <v>6250</v>
      </c>
      <c r="AW595" s="297">
        <v>30</v>
      </c>
      <c r="AX595" s="297">
        <v>517.5</v>
      </c>
      <c r="AY595" s="301"/>
      <c r="AZ595" s="301"/>
      <c r="BA595" s="301"/>
      <c r="BB595" s="330">
        <f>VLOOKUP(E595,公积金!A:D,4,0)</f>
        <v>254</v>
      </c>
      <c r="BC595" s="297">
        <v>10</v>
      </c>
      <c r="BD595" s="301"/>
      <c r="BE595" s="300">
        <f t="shared" si="199"/>
        <v>5478.5</v>
      </c>
      <c r="BF595" s="297">
        <f>VLOOKUP(E595,[6]工资发放表!$D$1:$X$65536,21,0)</f>
        <v>14.36</v>
      </c>
      <c r="BG595" s="337">
        <f t="shared" si="202"/>
        <v>5484.14</v>
      </c>
      <c r="BH595" s="300">
        <f>IFERROR(VLOOKUP('12部门提供工资附表主表'!E595,工时对!A:E,5,0),0)</f>
        <v>22</v>
      </c>
      <c r="BI595" s="336">
        <f>VLOOKUP(E595,金蝶!D:AC,26,0)</f>
        <v>0</v>
      </c>
      <c r="BJ595" s="281">
        <f>VLOOKUP(E595,金蝶!D:S,16,0)</f>
        <v>6250</v>
      </c>
      <c r="BK595" s="281">
        <f t="shared" si="221"/>
        <v>0</v>
      </c>
      <c r="BL595" s="281">
        <f>VLOOKUP(E595,金蝶!D:Z,23,0)</f>
        <v>5484.14</v>
      </c>
      <c r="BM595" s="281">
        <f t="shared" si="222"/>
        <v>0</v>
      </c>
      <c r="BN595" s="281">
        <f>VLOOKUP(E595,金蝶!D:Z,17,0)</f>
        <v>30</v>
      </c>
      <c r="BO595" s="339">
        <f t="shared" si="223"/>
        <v>0</v>
      </c>
      <c r="BP595" s="281">
        <f>VLOOKUP(E595,金蝶!D:Z,18,0)</f>
        <v>517.5</v>
      </c>
      <c r="BQ595" s="531">
        <f t="shared" si="224"/>
        <v>0</v>
      </c>
      <c r="BR595" s="281">
        <f>VLOOKUP(E595,金蝶!D:Z,19,0)</f>
        <v>254</v>
      </c>
      <c r="BS595" s="340">
        <f t="shared" si="225"/>
        <v>0</v>
      </c>
      <c r="BT595" s="281">
        <f>VLOOKUP(E595,金蝶!D:Z,20,0)</f>
        <v>10</v>
      </c>
      <c r="BU595" s="281">
        <f t="shared" si="226"/>
        <v>0</v>
      </c>
      <c r="BV595" s="281">
        <f>VLOOKUP(E595,金蝶!D:Z,21,0)</f>
        <v>14.36</v>
      </c>
      <c r="BW595" s="339">
        <f t="shared" si="227"/>
        <v>0</v>
      </c>
      <c r="BX595" s="768">
        <f>IFERROR(VLOOKUP(G595,无加班费!A:B,2,0),0)</f>
        <v>0</v>
      </c>
    </row>
    <row r="596" spans="1:76">
      <c r="A596" s="516" t="s">
        <v>4095</v>
      </c>
      <c r="B596" s="285">
        <f t="shared" si="214"/>
        <v>0</v>
      </c>
      <c r="C596" s="286" t="str">
        <f>VLOOKUP(E596,员工信息4!C:D,2,0)</f>
        <v>张瑜</v>
      </c>
      <c r="D596" s="102" t="str">
        <f t="shared" si="228"/>
        <v>一致</v>
      </c>
      <c r="E596" s="288" t="str">
        <f>INDEX(员工信息4!C:C,MATCH('12部门提供工资附表主表'!I596,员工信息4!F:F,0))</f>
        <v>8062</v>
      </c>
      <c r="F596" s="289" t="str">
        <f>IFERROR(VLOOKUP('12部门提供工资附表主表'!E596,员工信息4!C:G,5,0),"")</f>
        <v>科研部</v>
      </c>
      <c r="G596" s="152" t="s">
        <v>1983</v>
      </c>
      <c r="H596" s="288" t="s">
        <v>1984</v>
      </c>
      <c r="I596" s="500" t="str">
        <f t="shared" si="218"/>
        <v>张瑜56</v>
      </c>
      <c r="J596" s="353" t="str">
        <f>VLOOKUP(E596,员工信息4!C:H,6,0)</f>
        <v>行政发运部</v>
      </c>
      <c r="K596" s="301"/>
      <c r="L596" s="301"/>
      <c r="M596" s="302">
        <v>23.44</v>
      </c>
      <c r="N596" s="302">
        <f t="shared" si="213"/>
        <v>1.4400000000000013</v>
      </c>
      <c r="O596" s="302"/>
      <c r="P596" s="302"/>
      <c r="Q596" s="303">
        <f t="shared" si="203"/>
        <v>0</v>
      </c>
      <c r="R596" s="302">
        <v>3500</v>
      </c>
      <c r="S596" s="316">
        <f t="shared" si="201"/>
        <v>3500</v>
      </c>
      <c r="T596" s="305">
        <v>120</v>
      </c>
      <c r="U596" s="313">
        <f t="shared" si="212"/>
        <v>172.80000000000015</v>
      </c>
      <c r="V596" s="313"/>
      <c r="W596" s="301">
        <v>1100</v>
      </c>
      <c r="X596" s="301">
        <v>1000</v>
      </c>
      <c r="Y596" s="314">
        <f t="shared" si="215"/>
        <v>5772.8</v>
      </c>
      <c r="Z596" s="314"/>
      <c r="AA596" s="301"/>
      <c r="AB596" s="301"/>
      <c r="AC596" s="325">
        <f t="shared" si="216"/>
        <v>0</v>
      </c>
      <c r="AD596" s="302">
        <v>180</v>
      </c>
      <c r="AE596" s="302"/>
      <c r="AF596" s="302">
        <v>50</v>
      </c>
      <c r="AG596" s="302"/>
      <c r="AH596" s="302"/>
      <c r="AI596" s="302"/>
      <c r="AJ596" s="302"/>
      <c r="AK596" s="302"/>
      <c r="AL596" s="302"/>
      <c r="AM596" s="302">
        <v>200</v>
      </c>
      <c r="AN596" s="302"/>
      <c r="AO596" s="302"/>
      <c r="AP596" s="302"/>
      <c r="AQ596" s="302"/>
      <c r="AR596" s="302">
        <v>0</v>
      </c>
      <c r="AS596" s="299"/>
      <c r="AT596" s="299">
        <f t="shared" si="219"/>
        <v>0</v>
      </c>
      <c r="AU596" s="303">
        <f t="shared" si="220"/>
        <v>430</v>
      </c>
      <c r="AV596" s="329">
        <f t="shared" si="217"/>
        <v>6202.8</v>
      </c>
      <c r="AW596" s="297"/>
      <c r="AX596" s="297">
        <v>517.5</v>
      </c>
      <c r="AY596" s="301"/>
      <c r="AZ596" s="301"/>
      <c r="BA596" s="301"/>
      <c r="BB596" s="330">
        <f>VLOOKUP(E596,公积金!A:D,4,0)</f>
        <v>254</v>
      </c>
      <c r="BC596" s="297">
        <v>10</v>
      </c>
      <c r="BD596" s="301"/>
      <c r="BE596" s="300">
        <f t="shared" si="199"/>
        <v>5431.3</v>
      </c>
      <c r="BF596" s="297">
        <f>VLOOKUP(E596,[6]工资发放表!$D$1:$X$65536,21,0)</f>
        <v>0</v>
      </c>
      <c r="BG596" s="337">
        <f t="shared" si="202"/>
        <v>5421.3</v>
      </c>
      <c r="BH596" s="300">
        <f>IFERROR(VLOOKUP('12部门提供工资附表主表'!E596,工时对!A:E,5,0),0)</f>
        <v>23.44</v>
      </c>
      <c r="BI596" s="336">
        <f>VLOOKUP(E596,金蝶!D:AC,26,0)</f>
        <v>0</v>
      </c>
      <c r="BJ596" s="281">
        <f>VLOOKUP(E596,金蝶!D:S,16,0)</f>
        <v>6202.8</v>
      </c>
      <c r="BK596" s="281">
        <f t="shared" si="221"/>
        <v>0</v>
      </c>
      <c r="BL596" s="281">
        <f>VLOOKUP(E596,金蝶!D:Z,23,0)</f>
        <v>5421.3</v>
      </c>
      <c r="BM596" s="281">
        <f t="shared" si="222"/>
        <v>0</v>
      </c>
      <c r="BN596" s="281">
        <f>VLOOKUP(E596,金蝶!D:Z,17,0)</f>
        <v>0</v>
      </c>
      <c r="BO596" s="339">
        <f t="shared" si="223"/>
        <v>0</v>
      </c>
      <c r="BP596" s="281">
        <f>VLOOKUP(E596,金蝶!D:Z,18,0)</f>
        <v>517.5</v>
      </c>
      <c r="BQ596" s="531">
        <f t="shared" si="224"/>
        <v>0</v>
      </c>
      <c r="BR596" s="281">
        <f>VLOOKUP(E596,金蝶!D:Z,19,0)</f>
        <v>254</v>
      </c>
      <c r="BS596" s="340">
        <f t="shared" si="225"/>
        <v>0</v>
      </c>
      <c r="BT596" s="281">
        <f>VLOOKUP(E596,金蝶!D:Z,20,0)</f>
        <v>10</v>
      </c>
      <c r="BU596" s="281">
        <f t="shared" si="226"/>
        <v>0</v>
      </c>
      <c r="BV596" s="281">
        <f>VLOOKUP(E596,金蝶!D:Z,21,0)</f>
        <v>0</v>
      </c>
      <c r="BW596" s="339">
        <f t="shared" si="227"/>
        <v>0</v>
      </c>
      <c r="BX596" s="768">
        <f>IFERROR(VLOOKUP(G596,无加班费!A:B,2,0),0)</f>
        <v>0</v>
      </c>
    </row>
    <row r="597" spans="1:76">
      <c r="A597" s="516" t="s">
        <v>1712</v>
      </c>
      <c r="B597" s="285">
        <f t="shared" si="214"/>
        <v>0</v>
      </c>
      <c r="C597" s="286" t="str">
        <f>VLOOKUP(E597,员工信息4!C:D,2,0)</f>
        <v>陈梅华</v>
      </c>
      <c r="D597" s="102" t="str">
        <f t="shared" si="228"/>
        <v>一致</v>
      </c>
      <c r="E597" s="288" t="str">
        <f>INDEX(员工信息4!C:C,MATCH('12部门提供工资附表主表'!I597,员工信息4!F:F,0))</f>
        <v>8063</v>
      </c>
      <c r="F597" s="289" t="str">
        <f>IFERROR(VLOOKUP('12部门提供工资附表主表'!E597,员工信息4!C:G,5,0),"")</f>
        <v>科研部</v>
      </c>
      <c r="G597" s="152" t="s">
        <v>1988</v>
      </c>
      <c r="H597" s="288" t="s">
        <v>1989</v>
      </c>
      <c r="I597" s="500" t="str">
        <f t="shared" si="218"/>
        <v>陈梅华317</v>
      </c>
      <c r="J597" s="353" t="str">
        <f>VLOOKUP(E597,员工信息4!C:H,6,0)</f>
        <v>行政发运部</v>
      </c>
      <c r="K597" s="301"/>
      <c r="L597" s="301"/>
      <c r="M597" s="302">
        <v>23.31</v>
      </c>
      <c r="N597" s="302">
        <f t="shared" si="213"/>
        <v>1.3099999999999987</v>
      </c>
      <c r="O597" s="302"/>
      <c r="P597" s="302"/>
      <c r="Q597" s="303">
        <f t="shared" si="203"/>
        <v>0</v>
      </c>
      <c r="R597" s="302">
        <v>3500</v>
      </c>
      <c r="S597" s="316">
        <f t="shared" si="201"/>
        <v>3500</v>
      </c>
      <c r="T597" s="305">
        <v>120</v>
      </c>
      <c r="U597" s="313">
        <f t="shared" si="212"/>
        <v>157.19999999999985</v>
      </c>
      <c r="V597" s="313"/>
      <c r="W597" s="301">
        <v>1100</v>
      </c>
      <c r="X597" s="301">
        <v>1000</v>
      </c>
      <c r="Y597" s="314">
        <f t="shared" si="215"/>
        <v>5757.2</v>
      </c>
      <c r="Z597" s="314"/>
      <c r="AA597" s="301"/>
      <c r="AB597" s="301"/>
      <c r="AC597" s="325">
        <f t="shared" si="216"/>
        <v>0</v>
      </c>
      <c r="AD597" s="302">
        <v>200</v>
      </c>
      <c r="AE597" s="302"/>
      <c r="AF597" s="302">
        <v>50</v>
      </c>
      <c r="AG597" s="302"/>
      <c r="AH597" s="302"/>
      <c r="AI597" s="302"/>
      <c r="AJ597" s="302"/>
      <c r="AK597" s="302"/>
      <c r="AL597" s="302"/>
      <c r="AM597" s="302">
        <v>200</v>
      </c>
      <c r="AN597" s="302"/>
      <c r="AO597" s="302"/>
      <c r="AP597" s="302"/>
      <c r="AQ597" s="302"/>
      <c r="AR597" s="302">
        <v>0</v>
      </c>
      <c r="AS597" s="299"/>
      <c r="AT597" s="299">
        <f t="shared" si="219"/>
        <v>0</v>
      </c>
      <c r="AU597" s="303">
        <f t="shared" si="220"/>
        <v>450</v>
      </c>
      <c r="AV597" s="329">
        <f t="shared" si="217"/>
        <v>6207.2</v>
      </c>
      <c r="AW597" s="297">
        <v>30</v>
      </c>
      <c r="AX597" s="297">
        <v>517.5</v>
      </c>
      <c r="AY597" s="301"/>
      <c r="AZ597" s="301"/>
      <c r="BA597" s="301"/>
      <c r="BB597" s="330">
        <f>VLOOKUP(E597,公积金!A:D,4,0)</f>
        <v>254</v>
      </c>
      <c r="BC597" s="297">
        <v>10</v>
      </c>
      <c r="BD597" s="301"/>
      <c r="BE597" s="300">
        <f t="shared" si="199"/>
        <v>5435.7</v>
      </c>
      <c r="BF597" s="297">
        <f>VLOOKUP(E597,[6]工资发放表!$D$1:$X$65536,21,0)</f>
        <v>0</v>
      </c>
      <c r="BG597" s="337">
        <f t="shared" si="202"/>
        <v>5455.7</v>
      </c>
      <c r="BH597" s="300">
        <f>IFERROR(VLOOKUP('12部门提供工资附表主表'!E597,工时对!A:E,5,0),0)</f>
        <v>23.31</v>
      </c>
      <c r="BI597" s="336">
        <f>VLOOKUP(E597,金蝶!D:AC,26,0)</f>
        <v>0</v>
      </c>
      <c r="BJ597" s="281">
        <f>VLOOKUP(E597,金蝶!D:S,16,0)</f>
        <v>6207.2</v>
      </c>
      <c r="BK597" s="281">
        <f t="shared" si="221"/>
        <v>0</v>
      </c>
      <c r="BL597" s="281">
        <f>VLOOKUP(E597,金蝶!D:Z,23,0)</f>
        <v>5455.7</v>
      </c>
      <c r="BM597" s="281">
        <f t="shared" si="222"/>
        <v>0</v>
      </c>
      <c r="BN597" s="281">
        <f>VLOOKUP(E597,金蝶!D:Z,17,0)</f>
        <v>30</v>
      </c>
      <c r="BO597" s="339">
        <f t="shared" si="223"/>
        <v>0</v>
      </c>
      <c r="BP597" s="281">
        <f>VLOOKUP(E597,金蝶!D:Z,18,0)</f>
        <v>517.5</v>
      </c>
      <c r="BQ597" s="531">
        <f t="shared" si="224"/>
        <v>0</v>
      </c>
      <c r="BR597" s="281">
        <f>VLOOKUP(E597,金蝶!D:Z,19,0)</f>
        <v>254</v>
      </c>
      <c r="BS597" s="340">
        <f t="shared" si="225"/>
        <v>0</v>
      </c>
      <c r="BT597" s="281">
        <f>VLOOKUP(E597,金蝶!D:Z,20,0)</f>
        <v>10</v>
      </c>
      <c r="BU597" s="281">
        <f t="shared" si="226"/>
        <v>0</v>
      </c>
      <c r="BV597" s="281">
        <f>VLOOKUP(E597,金蝶!D:Z,21,0)</f>
        <v>0</v>
      </c>
      <c r="BW597" s="339">
        <f t="shared" si="227"/>
        <v>0</v>
      </c>
      <c r="BX597" s="768">
        <f>IFERROR(VLOOKUP(G597,无加班费!A:B,2,0),0)</f>
        <v>0</v>
      </c>
    </row>
    <row r="598" spans="1:76">
      <c r="A598" s="516" t="s">
        <v>632</v>
      </c>
      <c r="B598" s="285">
        <f t="shared" si="214"/>
        <v>0</v>
      </c>
      <c r="C598" s="286" t="str">
        <f>VLOOKUP(E598,员工信息4!C:D,2,0)</f>
        <v>李水杰</v>
      </c>
      <c r="D598" s="102" t="str">
        <f t="shared" si="228"/>
        <v>一致</v>
      </c>
      <c r="E598" s="288" t="str">
        <f>INDEX(员工信息4!C:C,MATCH('12部门提供工资附表主表'!I598,员工信息4!F:F,0))</f>
        <v>8064</v>
      </c>
      <c r="F598" s="289" t="str">
        <f>IFERROR(VLOOKUP('12部门提供工资附表主表'!E598,员工信息4!C:G,5,0),"")</f>
        <v>科研部</v>
      </c>
      <c r="G598" s="152" t="s">
        <v>1993</v>
      </c>
      <c r="H598" s="288" t="s">
        <v>1994</v>
      </c>
      <c r="I598" s="500" t="str">
        <f t="shared" si="218"/>
        <v>李水杰345</v>
      </c>
      <c r="J598" s="353" t="str">
        <f>VLOOKUP(E598,员工信息4!C:H,6,0)</f>
        <v>行政发运部</v>
      </c>
      <c r="K598" s="301"/>
      <c r="L598" s="301"/>
      <c r="M598" s="302">
        <v>23.13</v>
      </c>
      <c r="N598" s="302">
        <f t="shared" si="213"/>
        <v>1.129999999999999</v>
      </c>
      <c r="O598" s="302"/>
      <c r="P598" s="302"/>
      <c r="Q598" s="303">
        <f t="shared" si="203"/>
        <v>0</v>
      </c>
      <c r="R598" s="302">
        <v>3500</v>
      </c>
      <c r="S598" s="316">
        <f t="shared" si="201"/>
        <v>3500</v>
      </c>
      <c r="T598" s="305">
        <v>120</v>
      </c>
      <c r="U598" s="313">
        <f t="shared" si="212"/>
        <v>135.59999999999988</v>
      </c>
      <c r="V598" s="313"/>
      <c r="W598" s="301">
        <v>1100</v>
      </c>
      <c r="X598" s="301">
        <v>1000</v>
      </c>
      <c r="Y598" s="314">
        <f t="shared" si="215"/>
        <v>5735.6</v>
      </c>
      <c r="Z598" s="314"/>
      <c r="AA598" s="301"/>
      <c r="AB598" s="301"/>
      <c r="AC598" s="325">
        <f t="shared" si="216"/>
        <v>0</v>
      </c>
      <c r="AD598" s="302">
        <v>140</v>
      </c>
      <c r="AE598" s="302"/>
      <c r="AF598" s="302">
        <v>50</v>
      </c>
      <c r="AG598" s="302"/>
      <c r="AH598" s="302"/>
      <c r="AI598" s="302"/>
      <c r="AJ598" s="302"/>
      <c r="AK598" s="302"/>
      <c r="AL598" s="302"/>
      <c r="AM598" s="302">
        <v>200</v>
      </c>
      <c r="AN598" s="302"/>
      <c r="AO598" s="302"/>
      <c r="AP598" s="302"/>
      <c r="AQ598" s="302"/>
      <c r="AR598" s="302">
        <v>0</v>
      </c>
      <c r="AS598" s="299"/>
      <c r="AT598" s="299">
        <f t="shared" si="219"/>
        <v>0</v>
      </c>
      <c r="AU598" s="303">
        <f t="shared" si="220"/>
        <v>390</v>
      </c>
      <c r="AV598" s="329">
        <f t="shared" si="217"/>
        <v>6125.6</v>
      </c>
      <c r="AW598" s="297"/>
      <c r="AX598" s="297">
        <v>517.5</v>
      </c>
      <c r="AY598" s="301"/>
      <c r="AZ598" s="301"/>
      <c r="BA598" s="301"/>
      <c r="BB598" s="330">
        <f>VLOOKUP(E598,公积金!A:D,4,0)</f>
        <v>254</v>
      </c>
      <c r="BC598" s="297">
        <v>10</v>
      </c>
      <c r="BD598" s="301"/>
      <c r="BE598" s="300">
        <f t="shared" si="199"/>
        <v>5354.1</v>
      </c>
      <c r="BF598" s="297">
        <f>VLOOKUP(E598,[6]工资发放表!$D$1:$X$65536,21,0)</f>
        <v>10.62</v>
      </c>
      <c r="BG598" s="337">
        <f t="shared" si="202"/>
        <v>5333.4800000000005</v>
      </c>
      <c r="BH598" s="300">
        <f>IFERROR(VLOOKUP('12部门提供工资附表主表'!E598,工时对!A:E,5,0),0)</f>
        <v>23.13</v>
      </c>
      <c r="BI598" s="336">
        <f>VLOOKUP(E598,金蝶!D:AC,26,0)</f>
        <v>0</v>
      </c>
      <c r="BJ598" s="281">
        <f>VLOOKUP(E598,金蝶!D:S,16,0)</f>
        <v>6125.6</v>
      </c>
      <c r="BK598" s="281">
        <f t="shared" si="221"/>
        <v>0</v>
      </c>
      <c r="BL598" s="281">
        <f>VLOOKUP(E598,金蝶!D:Z,23,0)</f>
        <v>5333.48</v>
      </c>
      <c r="BM598" s="281">
        <f t="shared" si="222"/>
        <v>0</v>
      </c>
      <c r="BN598" s="281">
        <f>VLOOKUP(E598,金蝶!D:Z,17,0)</f>
        <v>0</v>
      </c>
      <c r="BO598" s="339">
        <f t="shared" si="223"/>
        <v>0</v>
      </c>
      <c r="BP598" s="281">
        <f>VLOOKUP(E598,金蝶!D:Z,18,0)</f>
        <v>517.5</v>
      </c>
      <c r="BQ598" s="531">
        <f t="shared" si="224"/>
        <v>0</v>
      </c>
      <c r="BR598" s="281">
        <f>VLOOKUP(E598,金蝶!D:Z,19,0)</f>
        <v>254</v>
      </c>
      <c r="BS598" s="340">
        <f t="shared" si="225"/>
        <v>0</v>
      </c>
      <c r="BT598" s="281">
        <f>VLOOKUP(E598,金蝶!D:Z,20,0)</f>
        <v>10</v>
      </c>
      <c r="BU598" s="281">
        <f t="shared" si="226"/>
        <v>0</v>
      </c>
      <c r="BV598" s="281">
        <f>VLOOKUP(E598,金蝶!D:Z,21,0)</f>
        <v>10.62</v>
      </c>
      <c r="BW598" s="339">
        <f t="shared" si="227"/>
        <v>0</v>
      </c>
      <c r="BX598" s="768">
        <f>IFERROR(VLOOKUP(G598,无加班费!A:B,2,0),0)</f>
        <v>0</v>
      </c>
    </row>
    <row r="599" spans="1:76" hidden="1">
      <c r="A599" s="516" t="s">
        <v>4814</v>
      </c>
      <c r="B599" s="285">
        <f t="shared" si="214"/>
        <v>0</v>
      </c>
      <c r="C599" s="286" t="str">
        <f>VLOOKUP(E599,员工信息4!C:D,2,0)</f>
        <v>王帆</v>
      </c>
      <c r="D599" s="102" t="str">
        <f t="shared" si="228"/>
        <v>一致</v>
      </c>
      <c r="E599" s="288" t="str">
        <f>INDEX(员工信息4!C:C,MATCH('12部门提供工资附表主表'!I599,员工信息4!F:F,0))</f>
        <v>8066</v>
      </c>
      <c r="F599" s="289" t="str">
        <f>IFERROR(VLOOKUP('12部门提供工资附表主表'!E599,员工信息4!C:G,5,0),"")</f>
        <v>科研部</v>
      </c>
      <c r="G599" s="152" t="s">
        <v>2096</v>
      </c>
      <c r="H599" s="288" t="s">
        <v>2097</v>
      </c>
      <c r="I599" s="500" t="str">
        <f t="shared" si="218"/>
        <v>王帆86</v>
      </c>
      <c r="J599" s="353" t="str">
        <f>VLOOKUP(E599,员工信息4!C:H,6,0)</f>
        <v>行政技术部</v>
      </c>
      <c r="K599" s="301"/>
      <c r="L599" s="301"/>
      <c r="M599" s="302">
        <v>24.19</v>
      </c>
      <c r="N599" s="302">
        <f t="shared" si="213"/>
        <v>2.1900000000000013</v>
      </c>
      <c r="O599" s="302"/>
      <c r="P599" s="302"/>
      <c r="Q599" s="303">
        <f t="shared" si="203"/>
        <v>0</v>
      </c>
      <c r="R599" s="302">
        <v>3500</v>
      </c>
      <c r="S599" s="316">
        <f t="shared" si="201"/>
        <v>3500</v>
      </c>
      <c r="T599" s="305">
        <v>120</v>
      </c>
      <c r="U599" s="313">
        <f t="shared" si="212"/>
        <v>262.80000000000018</v>
      </c>
      <c r="V599" s="313"/>
      <c r="W599" s="301">
        <v>1300</v>
      </c>
      <c r="X599" s="301">
        <v>1100</v>
      </c>
      <c r="Y599" s="314">
        <f t="shared" si="215"/>
        <v>6162.8</v>
      </c>
      <c r="Z599" s="314"/>
      <c r="AA599" s="301"/>
      <c r="AB599" s="301"/>
      <c r="AC599" s="325">
        <f t="shared" si="216"/>
        <v>0</v>
      </c>
      <c r="AD599" s="302">
        <v>80</v>
      </c>
      <c r="AE599" s="302"/>
      <c r="AF599" s="302">
        <v>50</v>
      </c>
      <c r="AG599" s="302"/>
      <c r="AH599" s="302"/>
      <c r="AI599" s="302"/>
      <c r="AJ599" s="302"/>
      <c r="AK599" s="302"/>
      <c r="AL599" s="302"/>
      <c r="AM599" s="302">
        <v>200</v>
      </c>
      <c r="AN599" s="302"/>
      <c r="AO599" s="302"/>
      <c r="AP599" s="302"/>
      <c r="AQ599" s="302"/>
      <c r="AR599" s="302"/>
      <c r="AS599" s="299"/>
      <c r="AT599" s="299">
        <f t="shared" si="219"/>
        <v>0</v>
      </c>
      <c r="AU599" s="303">
        <f t="shared" si="220"/>
        <v>330</v>
      </c>
      <c r="AV599" s="329">
        <f t="shared" si="217"/>
        <v>6492.8</v>
      </c>
      <c r="AW599" s="297">
        <v>30</v>
      </c>
      <c r="AX599" s="297">
        <v>517.5</v>
      </c>
      <c r="AY599" s="301"/>
      <c r="AZ599" s="301"/>
      <c r="BA599" s="301"/>
      <c r="BB599" s="330">
        <f>VLOOKUP(E599,公积金!A:D,4,0)</f>
        <v>254</v>
      </c>
      <c r="BC599" s="297">
        <v>10</v>
      </c>
      <c r="BD599" s="301"/>
      <c r="BE599" s="300">
        <f t="shared" si="199"/>
        <v>5721.3</v>
      </c>
      <c r="BF599" s="297">
        <f>VLOOKUP(E599,[6]工资发放表!$D$1:$X$65536,21,0)</f>
        <v>0</v>
      </c>
      <c r="BG599" s="337">
        <f t="shared" si="202"/>
        <v>5741.3</v>
      </c>
      <c r="BH599" s="300">
        <f>IFERROR(VLOOKUP('12部门提供工资附表主表'!E599,工时对!A:E,5,0),0)</f>
        <v>24.19</v>
      </c>
      <c r="BI599" s="336">
        <f>VLOOKUP(E599,金蝶!D:AC,26,0)</f>
        <v>0</v>
      </c>
      <c r="BJ599" s="281">
        <f>VLOOKUP(E599,金蝶!D:S,16,0)</f>
        <v>6492.8</v>
      </c>
      <c r="BK599" s="281">
        <f t="shared" si="221"/>
        <v>0</v>
      </c>
      <c r="BL599" s="281">
        <f>VLOOKUP(E599,金蝶!D:Z,23,0)</f>
        <v>5741.3</v>
      </c>
      <c r="BM599" s="281">
        <f t="shared" si="222"/>
        <v>0</v>
      </c>
      <c r="BN599" s="281">
        <f>VLOOKUP(E599,金蝶!D:Z,17,0)</f>
        <v>30</v>
      </c>
      <c r="BO599" s="339">
        <f t="shared" si="223"/>
        <v>0</v>
      </c>
      <c r="BP599" s="281">
        <f>VLOOKUP(E599,金蝶!D:Z,18,0)</f>
        <v>517.5</v>
      </c>
      <c r="BQ599" s="531">
        <f t="shared" si="224"/>
        <v>0</v>
      </c>
      <c r="BR599" s="281">
        <f>VLOOKUP(E599,金蝶!D:Z,19,0)</f>
        <v>254</v>
      </c>
      <c r="BS599" s="340">
        <f t="shared" si="225"/>
        <v>0</v>
      </c>
      <c r="BT599" s="281">
        <f>VLOOKUP(E599,金蝶!D:Z,20,0)</f>
        <v>10</v>
      </c>
      <c r="BU599" s="281">
        <f t="shared" si="226"/>
        <v>0</v>
      </c>
      <c r="BV599" s="281">
        <f>VLOOKUP(E599,金蝶!D:Z,21,0)</f>
        <v>0</v>
      </c>
      <c r="BW599" s="339">
        <f t="shared" si="227"/>
        <v>0</v>
      </c>
      <c r="BX599" s="768">
        <f>IFERROR(VLOOKUP(G599,无加班费!A:B,2,0),0)</f>
        <v>0</v>
      </c>
    </row>
    <row r="600" spans="1:76" hidden="1">
      <c r="A600" s="516" t="s">
        <v>4815</v>
      </c>
      <c r="B600" s="285">
        <f t="shared" si="214"/>
        <v>0</v>
      </c>
      <c r="C600" s="286" t="str">
        <f>VLOOKUP(E600,员工信息4!C:D,2,0)</f>
        <v>潘沛</v>
      </c>
      <c r="D600" s="102" t="str">
        <f t="shared" si="228"/>
        <v>一致</v>
      </c>
      <c r="E600" s="288" t="str">
        <f>INDEX(员工信息4!C:C,MATCH('12部门提供工资附表主表'!I600,员工信息4!F:F,0))</f>
        <v>8067</v>
      </c>
      <c r="F600" s="289" t="str">
        <f>IFERROR(VLOOKUP('12部门提供工资附表主表'!E600,员工信息4!C:G,5,0),"")</f>
        <v>科研部</v>
      </c>
      <c r="G600" s="152" t="s">
        <v>2101</v>
      </c>
      <c r="H600" s="288" t="s">
        <v>2102</v>
      </c>
      <c r="I600" s="500" t="str">
        <f t="shared" si="218"/>
        <v>潘沛30</v>
      </c>
      <c r="J600" s="353" t="str">
        <f>VLOOKUP(E600,员工信息4!C:H,6,0)</f>
        <v>行政技术部</v>
      </c>
      <c r="K600" s="301"/>
      <c r="L600" s="301"/>
      <c r="M600" s="302">
        <v>22.38</v>
      </c>
      <c r="N600" s="302">
        <f t="shared" si="213"/>
        <v>0.37999999999999901</v>
      </c>
      <c r="O600" s="302"/>
      <c r="P600" s="302"/>
      <c r="Q600" s="303">
        <f t="shared" si="203"/>
        <v>0</v>
      </c>
      <c r="R600" s="302">
        <v>3500</v>
      </c>
      <c r="S600" s="316">
        <f t="shared" ref="S600:S669" si="229">Q600+R600</f>
        <v>3500</v>
      </c>
      <c r="T600" s="305">
        <v>120</v>
      </c>
      <c r="U600" s="313">
        <f t="shared" si="212"/>
        <v>45.599999999999881</v>
      </c>
      <c r="V600" s="313"/>
      <c r="W600" s="301">
        <v>1500</v>
      </c>
      <c r="X600" s="301">
        <v>1400</v>
      </c>
      <c r="Y600" s="314">
        <f t="shared" si="215"/>
        <v>6445.6</v>
      </c>
      <c r="Z600" s="314"/>
      <c r="AA600" s="301"/>
      <c r="AB600" s="301"/>
      <c r="AC600" s="325">
        <f t="shared" si="216"/>
        <v>0</v>
      </c>
      <c r="AD600" s="302">
        <v>200</v>
      </c>
      <c r="AE600" s="302"/>
      <c r="AF600" s="302">
        <v>50</v>
      </c>
      <c r="AG600" s="302"/>
      <c r="AH600" s="302"/>
      <c r="AI600" s="302"/>
      <c r="AJ600" s="302"/>
      <c r="AK600" s="302"/>
      <c r="AL600" s="302"/>
      <c r="AM600" s="302">
        <v>200</v>
      </c>
      <c r="AN600" s="302"/>
      <c r="AO600" s="302"/>
      <c r="AP600" s="302"/>
      <c r="AQ600" s="302"/>
      <c r="AR600" s="302"/>
      <c r="AS600" s="299"/>
      <c r="AT600" s="299">
        <f t="shared" si="219"/>
        <v>0</v>
      </c>
      <c r="AU600" s="303">
        <f t="shared" si="220"/>
        <v>450</v>
      </c>
      <c r="AV600" s="329">
        <f t="shared" si="217"/>
        <v>6895.6</v>
      </c>
      <c r="AW600" s="297">
        <v>30</v>
      </c>
      <c r="AX600" s="297">
        <v>517.5</v>
      </c>
      <c r="AY600" s="301"/>
      <c r="AZ600" s="301"/>
      <c r="BA600" s="301"/>
      <c r="BB600" s="330">
        <f>VLOOKUP(E600,公积金!A:D,4,0)</f>
        <v>254</v>
      </c>
      <c r="BC600" s="297">
        <v>10</v>
      </c>
      <c r="BD600" s="301"/>
      <c r="BE600" s="300">
        <f t="shared" si="199"/>
        <v>6124.1</v>
      </c>
      <c r="BF600" s="297">
        <f>VLOOKUP(E600,[6]工资发放表!$D$1:$X$65536,21,0)</f>
        <v>33.729999999999997</v>
      </c>
      <c r="BG600" s="337">
        <f t="shared" si="202"/>
        <v>6110.3700000000008</v>
      </c>
      <c r="BH600" s="300">
        <f>IFERROR(VLOOKUP('12部门提供工资附表主表'!E600,工时对!A:E,5,0),0)</f>
        <v>22.38</v>
      </c>
      <c r="BI600" s="336">
        <f>VLOOKUP(E600,金蝶!D:AC,26,0)</f>
        <v>0</v>
      </c>
      <c r="BJ600" s="281">
        <f>VLOOKUP(E600,金蝶!D:S,16,0)</f>
        <v>6895.6</v>
      </c>
      <c r="BK600" s="281">
        <f t="shared" si="221"/>
        <v>0</v>
      </c>
      <c r="BL600" s="281">
        <f>VLOOKUP(E600,金蝶!D:Z,23,0)</f>
        <v>6110.37</v>
      </c>
      <c r="BM600" s="281">
        <f t="shared" si="222"/>
        <v>0</v>
      </c>
      <c r="BN600" s="281">
        <f>VLOOKUP(E600,金蝶!D:Z,17,0)</f>
        <v>30</v>
      </c>
      <c r="BO600" s="339">
        <f t="shared" si="223"/>
        <v>0</v>
      </c>
      <c r="BP600" s="281">
        <f>VLOOKUP(E600,金蝶!D:Z,18,0)</f>
        <v>517.5</v>
      </c>
      <c r="BQ600" s="531">
        <f t="shared" si="224"/>
        <v>0</v>
      </c>
      <c r="BR600" s="281">
        <f>VLOOKUP(E600,金蝶!D:Z,19,0)</f>
        <v>254</v>
      </c>
      <c r="BS600" s="340">
        <f t="shared" si="225"/>
        <v>0</v>
      </c>
      <c r="BT600" s="281">
        <f>VLOOKUP(E600,金蝶!D:Z,20,0)</f>
        <v>10</v>
      </c>
      <c r="BU600" s="281">
        <f t="shared" si="226"/>
        <v>0</v>
      </c>
      <c r="BV600" s="281">
        <f>VLOOKUP(E600,金蝶!D:Z,21,0)</f>
        <v>33.729999999999997</v>
      </c>
      <c r="BW600" s="339">
        <f t="shared" si="227"/>
        <v>0</v>
      </c>
      <c r="BX600" s="768">
        <f>IFERROR(VLOOKUP(G600,无加班费!A:B,2,0),0)</f>
        <v>0</v>
      </c>
    </row>
    <row r="601" spans="1:76" hidden="1">
      <c r="A601" s="516" t="s">
        <v>389</v>
      </c>
      <c r="B601" s="285">
        <f t="shared" si="214"/>
        <v>0</v>
      </c>
      <c r="C601" s="286" t="str">
        <f>VLOOKUP(E601,员工信息4!C:D,2,0)</f>
        <v>倪志军</v>
      </c>
      <c r="D601" s="102" t="str">
        <f t="shared" si="228"/>
        <v>一致</v>
      </c>
      <c r="E601" s="288" t="str">
        <f>INDEX(员工信息4!C:C,MATCH('12部门提供工资附表主表'!I601,员工信息4!F:F,0))</f>
        <v>8069</v>
      </c>
      <c r="F601" s="289" t="str">
        <f>IFERROR(VLOOKUP('12部门提供工资附表主表'!E601,员工信息4!C:G,5,0),"")</f>
        <v>科研部</v>
      </c>
      <c r="G601" s="152" t="s">
        <v>2106</v>
      </c>
      <c r="H601" s="288" t="s">
        <v>2107</v>
      </c>
      <c r="I601" s="500" t="str">
        <f t="shared" si="218"/>
        <v>倪志军49</v>
      </c>
      <c r="J601" s="353" t="str">
        <f>VLOOKUP(E601,员工信息4!C:H,6,0)</f>
        <v>行政技术部</v>
      </c>
      <c r="K601" s="301"/>
      <c r="L601" s="301"/>
      <c r="M601" s="302">
        <v>25</v>
      </c>
      <c r="N601" s="302">
        <f t="shared" si="213"/>
        <v>3</v>
      </c>
      <c r="O601" s="302"/>
      <c r="P601" s="302"/>
      <c r="Q601" s="303">
        <f t="shared" si="203"/>
        <v>0</v>
      </c>
      <c r="R601" s="302">
        <v>3500</v>
      </c>
      <c r="S601" s="316">
        <f t="shared" si="229"/>
        <v>3500</v>
      </c>
      <c r="T601" s="305">
        <v>120</v>
      </c>
      <c r="U601" s="313">
        <f t="shared" si="212"/>
        <v>360</v>
      </c>
      <c r="V601" s="313"/>
      <c r="W601" s="301">
        <v>2000</v>
      </c>
      <c r="X601" s="301">
        <v>2300</v>
      </c>
      <c r="Y601" s="314">
        <f t="shared" si="215"/>
        <v>8160</v>
      </c>
      <c r="Z601" s="314"/>
      <c r="AA601" s="301"/>
      <c r="AB601" s="301"/>
      <c r="AC601" s="325">
        <f t="shared" si="216"/>
        <v>0</v>
      </c>
      <c r="AD601" s="302">
        <v>200</v>
      </c>
      <c r="AE601" s="302"/>
      <c r="AF601" s="302">
        <v>50</v>
      </c>
      <c r="AG601" s="302"/>
      <c r="AH601" s="302"/>
      <c r="AI601" s="302"/>
      <c r="AJ601" s="302"/>
      <c r="AK601" s="302"/>
      <c r="AL601" s="302"/>
      <c r="AM601" s="302">
        <v>200</v>
      </c>
      <c r="AN601" s="302"/>
      <c r="AO601" s="302"/>
      <c r="AP601" s="302"/>
      <c r="AQ601" s="302"/>
      <c r="AR601" s="302"/>
      <c r="AS601" s="299"/>
      <c r="AT601" s="299">
        <f t="shared" si="219"/>
        <v>0</v>
      </c>
      <c r="AU601" s="303">
        <f t="shared" si="220"/>
        <v>450</v>
      </c>
      <c r="AV601" s="329">
        <f t="shared" si="217"/>
        <v>8610</v>
      </c>
      <c r="AW601" s="297">
        <v>30</v>
      </c>
      <c r="AX601" s="297">
        <v>517.5</v>
      </c>
      <c r="AY601" s="301"/>
      <c r="AZ601" s="301"/>
      <c r="BA601" s="301"/>
      <c r="BB601" s="330">
        <f>VLOOKUP(E601,公积金!A:D,4,0)</f>
        <v>254</v>
      </c>
      <c r="BC601" s="297">
        <v>10</v>
      </c>
      <c r="BD601" s="301"/>
      <c r="BE601" s="300">
        <f t="shared" si="199"/>
        <v>7838.5</v>
      </c>
      <c r="BF601" s="297">
        <f>VLOOKUP(E601,[6]工资发放表!$D$1:$X$65536,21,0)</f>
        <v>55.16</v>
      </c>
      <c r="BG601" s="337">
        <f t="shared" si="202"/>
        <v>7803.34</v>
      </c>
      <c r="BH601" s="300">
        <f>IFERROR(VLOOKUP('12部门提供工资附表主表'!E601,工时对!A:E,5,0),0)</f>
        <v>25</v>
      </c>
      <c r="BI601" s="336">
        <f>VLOOKUP(E601,金蝶!D:AC,26,0)</f>
        <v>0</v>
      </c>
      <c r="BJ601" s="281">
        <f>VLOOKUP(E601,金蝶!D:S,16,0)</f>
        <v>8610</v>
      </c>
      <c r="BK601" s="281">
        <f t="shared" si="221"/>
        <v>0</v>
      </c>
      <c r="BL601" s="281">
        <f>VLOOKUP(E601,金蝶!D:Z,23,0)</f>
        <v>7803.34</v>
      </c>
      <c r="BM601" s="281">
        <f t="shared" si="222"/>
        <v>0</v>
      </c>
      <c r="BN601" s="281">
        <f>VLOOKUP(E601,金蝶!D:Z,17,0)</f>
        <v>30</v>
      </c>
      <c r="BO601" s="339">
        <f t="shared" si="223"/>
        <v>0</v>
      </c>
      <c r="BP601" s="281">
        <f>VLOOKUP(E601,金蝶!D:Z,18,0)</f>
        <v>517.5</v>
      </c>
      <c r="BQ601" s="531">
        <f t="shared" si="224"/>
        <v>0</v>
      </c>
      <c r="BR601" s="281">
        <f>VLOOKUP(E601,金蝶!D:Z,19,0)</f>
        <v>254</v>
      </c>
      <c r="BS601" s="340">
        <f t="shared" si="225"/>
        <v>0</v>
      </c>
      <c r="BT601" s="281">
        <f>VLOOKUP(E601,金蝶!D:Z,20,0)</f>
        <v>10</v>
      </c>
      <c r="BU601" s="281">
        <f t="shared" si="226"/>
        <v>0</v>
      </c>
      <c r="BV601" s="281">
        <f>VLOOKUP(E601,金蝶!D:Z,21,0)</f>
        <v>55.16</v>
      </c>
      <c r="BW601" s="339">
        <f t="shared" si="227"/>
        <v>0</v>
      </c>
      <c r="BX601" s="768">
        <f>IFERROR(VLOOKUP(G601,无加班费!A:B,2,0),0)</f>
        <v>0</v>
      </c>
    </row>
    <row r="602" spans="1:76" hidden="1">
      <c r="A602" s="516" t="s">
        <v>4816</v>
      </c>
      <c r="B602" s="285">
        <f t="shared" si="214"/>
        <v>0</v>
      </c>
      <c r="C602" s="286" t="str">
        <f>VLOOKUP(E602,员工信息4!C:D,2,0)</f>
        <v>周婷</v>
      </c>
      <c r="D602" s="102" t="str">
        <f t="shared" si="228"/>
        <v>一致</v>
      </c>
      <c r="E602" s="288" t="str">
        <f>INDEX(员工信息4!C:C,MATCH('12部门提供工资附表主表'!I602,员工信息4!F:F,0))</f>
        <v>8070</v>
      </c>
      <c r="F602" s="289" t="str">
        <f>IFERROR(VLOOKUP('12部门提供工资附表主表'!E602,员工信息4!C:G,5,0),"")</f>
        <v>科研部</v>
      </c>
      <c r="G602" s="152" t="s">
        <v>2111</v>
      </c>
      <c r="H602" s="288" t="s">
        <v>2112</v>
      </c>
      <c r="I602" s="500" t="str">
        <f t="shared" si="218"/>
        <v>周婷240</v>
      </c>
      <c r="J602" s="353" t="str">
        <f>VLOOKUP(E602,员工信息4!C:H,6,0)</f>
        <v>行政技术部</v>
      </c>
      <c r="K602" s="301"/>
      <c r="L602" s="301"/>
      <c r="M602" s="302">
        <v>22.75</v>
      </c>
      <c r="N602" s="302">
        <f t="shared" si="213"/>
        <v>0.75</v>
      </c>
      <c r="O602" s="302"/>
      <c r="P602" s="302"/>
      <c r="Q602" s="342">
        <f t="shared" si="203"/>
        <v>0</v>
      </c>
      <c r="R602" s="302">
        <v>3500</v>
      </c>
      <c r="S602" s="344">
        <f t="shared" si="229"/>
        <v>3500</v>
      </c>
      <c r="T602" s="305">
        <v>120</v>
      </c>
      <c r="U602" s="313">
        <f t="shared" si="212"/>
        <v>90</v>
      </c>
      <c r="V602" s="313"/>
      <c r="W602" s="301">
        <v>1500</v>
      </c>
      <c r="X602" s="301">
        <v>1100</v>
      </c>
      <c r="Y602" s="314">
        <f t="shared" si="215"/>
        <v>6190</v>
      </c>
      <c r="Z602" s="314"/>
      <c r="AA602" s="301"/>
      <c r="AB602" s="301"/>
      <c r="AC602" s="325">
        <f t="shared" si="216"/>
        <v>0</v>
      </c>
      <c r="AD602" s="302">
        <v>200</v>
      </c>
      <c r="AE602" s="302"/>
      <c r="AF602" s="302">
        <v>50</v>
      </c>
      <c r="AG602" s="302"/>
      <c r="AH602" s="302"/>
      <c r="AI602" s="302"/>
      <c r="AJ602" s="302"/>
      <c r="AK602" s="302"/>
      <c r="AL602" s="302"/>
      <c r="AM602" s="302">
        <v>100</v>
      </c>
      <c r="AN602" s="302"/>
      <c r="AO602" s="302"/>
      <c r="AP602" s="302"/>
      <c r="AQ602" s="302"/>
      <c r="AR602" s="302"/>
      <c r="AS602" s="299"/>
      <c r="AT602" s="299">
        <f t="shared" si="219"/>
        <v>0</v>
      </c>
      <c r="AU602" s="303">
        <f t="shared" si="220"/>
        <v>350</v>
      </c>
      <c r="AV602" s="329">
        <f t="shared" si="217"/>
        <v>6540</v>
      </c>
      <c r="AW602" s="297"/>
      <c r="AX602" s="297">
        <v>517.5</v>
      </c>
      <c r="AY602" s="301"/>
      <c r="AZ602" s="301"/>
      <c r="BA602" s="301"/>
      <c r="BB602" s="330">
        <f>VLOOKUP(E602,公积金!A:D,4,0)</f>
        <v>254</v>
      </c>
      <c r="BC602" s="297">
        <v>10</v>
      </c>
      <c r="BD602" s="301"/>
      <c r="BE602" s="300">
        <f t="shared" si="199"/>
        <v>5768.5</v>
      </c>
      <c r="BF602" s="297">
        <f>VLOOKUP(E602,[6]工资发放表!$D$1:$X$65536,21,0)</f>
        <v>0</v>
      </c>
      <c r="BG602" s="337">
        <f t="shared" si="202"/>
        <v>5758.5</v>
      </c>
      <c r="BH602" s="300">
        <f>IFERROR(VLOOKUP('12部门提供工资附表主表'!E602,工时对!A:E,5,0),0)</f>
        <v>22.75</v>
      </c>
      <c r="BI602" s="336">
        <f>VLOOKUP(E602,金蝶!D:AC,26,0)</f>
        <v>0</v>
      </c>
      <c r="BJ602" s="281">
        <f>VLOOKUP(E602,金蝶!D:S,16,0)</f>
        <v>6540</v>
      </c>
      <c r="BK602" s="281">
        <f t="shared" si="221"/>
        <v>0</v>
      </c>
      <c r="BL602" s="281">
        <f>VLOOKUP(E602,金蝶!D:Z,23,0)</f>
        <v>5758.5</v>
      </c>
      <c r="BM602" s="281">
        <f t="shared" si="222"/>
        <v>0</v>
      </c>
      <c r="BN602" s="281">
        <f>VLOOKUP(E602,金蝶!D:Z,17,0)</f>
        <v>0</v>
      </c>
      <c r="BO602" s="339">
        <f t="shared" si="223"/>
        <v>0</v>
      </c>
      <c r="BP602" s="281">
        <f>VLOOKUP(E602,金蝶!D:Z,18,0)</f>
        <v>517.5</v>
      </c>
      <c r="BQ602" s="531">
        <f t="shared" si="224"/>
        <v>0</v>
      </c>
      <c r="BR602" s="281">
        <f>VLOOKUP(E602,金蝶!D:Z,19,0)</f>
        <v>254</v>
      </c>
      <c r="BS602" s="340">
        <f t="shared" si="225"/>
        <v>0</v>
      </c>
      <c r="BT602" s="281">
        <f>VLOOKUP(E602,金蝶!D:Z,20,0)</f>
        <v>10</v>
      </c>
      <c r="BU602" s="281">
        <f t="shared" si="226"/>
        <v>0</v>
      </c>
      <c r="BV602" s="281">
        <f>VLOOKUP(E602,金蝶!D:Z,21,0)</f>
        <v>0</v>
      </c>
      <c r="BW602" s="339">
        <f t="shared" si="227"/>
        <v>0</v>
      </c>
      <c r="BX602" s="768">
        <f>IFERROR(VLOOKUP(G602,无加班费!A:B,2,0),0)</f>
        <v>0</v>
      </c>
    </row>
    <row r="603" spans="1:76" hidden="1">
      <c r="A603" s="516" t="s">
        <v>918</v>
      </c>
      <c r="B603" s="285">
        <f t="shared" si="214"/>
        <v>0</v>
      </c>
      <c r="C603" s="286" t="str">
        <f>VLOOKUP(E603,员工信息4!C:D,2,0)</f>
        <v>诸建</v>
      </c>
      <c r="D603" s="102" t="str">
        <f t="shared" si="228"/>
        <v>一致</v>
      </c>
      <c r="E603" s="288" t="str">
        <f>INDEX(员工信息4!C:C,MATCH('12部门提供工资附表主表'!I603,员工信息4!F:F,0))</f>
        <v>8071</v>
      </c>
      <c r="F603" s="289" t="str">
        <f>IFERROR(VLOOKUP('12部门提供工资附表主表'!E603,员工信息4!C:G,5,0),"")</f>
        <v>科研部</v>
      </c>
      <c r="G603" s="152" t="s">
        <v>2116</v>
      </c>
      <c r="H603" s="288" t="s">
        <v>2117</v>
      </c>
      <c r="I603" s="500" t="str">
        <f t="shared" si="218"/>
        <v>诸建115</v>
      </c>
      <c r="J603" s="353" t="str">
        <f>VLOOKUP(E603,员工信息4!C:H,6,0)</f>
        <v>行政技术部</v>
      </c>
      <c r="K603" s="301"/>
      <c r="L603" s="301"/>
      <c r="M603" s="302">
        <v>25.75</v>
      </c>
      <c r="N603" s="302">
        <f t="shared" si="213"/>
        <v>3.75</v>
      </c>
      <c r="O603" s="302"/>
      <c r="P603" s="302"/>
      <c r="Q603" s="303">
        <f t="shared" si="203"/>
        <v>0</v>
      </c>
      <c r="R603" s="302">
        <v>3500</v>
      </c>
      <c r="S603" s="316">
        <f t="shared" si="229"/>
        <v>3500</v>
      </c>
      <c r="T603" s="305">
        <v>120</v>
      </c>
      <c r="U603" s="313">
        <f t="shared" si="212"/>
        <v>450</v>
      </c>
      <c r="V603" s="313"/>
      <c r="W603" s="301">
        <v>1300</v>
      </c>
      <c r="X603" s="301">
        <v>1100</v>
      </c>
      <c r="Y603" s="314">
        <f t="shared" si="215"/>
        <v>6350</v>
      </c>
      <c r="Z603" s="314"/>
      <c r="AA603" s="301"/>
      <c r="AB603" s="301"/>
      <c r="AC603" s="325">
        <f t="shared" si="216"/>
        <v>0</v>
      </c>
      <c r="AD603" s="302">
        <v>200</v>
      </c>
      <c r="AE603" s="302"/>
      <c r="AF603" s="302">
        <v>0</v>
      </c>
      <c r="AG603" s="302"/>
      <c r="AH603" s="302"/>
      <c r="AI603" s="302"/>
      <c r="AJ603" s="302"/>
      <c r="AK603" s="302"/>
      <c r="AL603" s="302"/>
      <c r="AM603" s="302">
        <v>200</v>
      </c>
      <c r="AN603" s="302"/>
      <c r="AO603" s="302"/>
      <c r="AP603" s="302"/>
      <c r="AQ603" s="302"/>
      <c r="AR603" s="302"/>
      <c r="AS603" s="299"/>
      <c r="AT603" s="299">
        <f t="shared" si="219"/>
        <v>0</v>
      </c>
      <c r="AU603" s="303">
        <f t="shared" si="220"/>
        <v>400</v>
      </c>
      <c r="AV603" s="329">
        <f t="shared" si="217"/>
        <v>6750</v>
      </c>
      <c r="AW603" s="297">
        <v>30</v>
      </c>
      <c r="AX603" s="297">
        <v>517.5</v>
      </c>
      <c r="AY603" s="301"/>
      <c r="AZ603" s="301"/>
      <c r="BA603" s="301"/>
      <c r="BB603" s="330">
        <f>VLOOKUP(E603,公积金!A:D,4,0)</f>
        <v>254</v>
      </c>
      <c r="BC603" s="297">
        <v>10</v>
      </c>
      <c r="BD603" s="301"/>
      <c r="BE603" s="300">
        <f t="shared" si="199"/>
        <v>5978.5</v>
      </c>
      <c r="BF603" s="297">
        <f>VLOOKUP(E603,[6]工资发放表!$D$1:$X$65536,21,0)</f>
        <v>0</v>
      </c>
      <c r="BG603" s="337">
        <f t="shared" si="202"/>
        <v>5998.5</v>
      </c>
      <c r="BH603" s="300">
        <f>IFERROR(VLOOKUP('12部门提供工资附表主表'!E603,工时对!A:E,5,0),0)</f>
        <v>25.75</v>
      </c>
      <c r="BI603" s="336">
        <f>VLOOKUP(E603,金蝶!D:AC,26,0)</f>
        <v>0</v>
      </c>
      <c r="BJ603" s="281">
        <f>VLOOKUP(E603,金蝶!D:S,16,0)</f>
        <v>6750</v>
      </c>
      <c r="BK603" s="281">
        <f t="shared" si="221"/>
        <v>0</v>
      </c>
      <c r="BL603" s="281">
        <f>VLOOKUP(E603,金蝶!D:Z,23,0)</f>
        <v>5998.5</v>
      </c>
      <c r="BM603" s="281">
        <f t="shared" si="222"/>
        <v>0</v>
      </c>
      <c r="BN603" s="281">
        <f>VLOOKUP(E603,金蝶!D:Z,17,0)</f>
        <v>30</v>
      </c>
      <c r="BO603" s="339">
        <f t="shared" si="223"/>
        <v>0</v>
      </c>
      <c r="BP603" s="281">
        <f>VLOOKUP(E603,金蝶!D:Z,18,0)</f>
        <v>517.5</v>
      </c>
      <c r="BQ603" s="531">
        <f t="shared" si="224"/>
        <v>0</v>
      </c>
      <c r="BR603" s="281">
        <f>VLOOKUP(E603,金蝶!D:Z,19,0)</f>
        <v>254</v>
      </c>
      <c r="BS603" s="340">
        <f t="shared" si="225"/>
        <v>0</v>
      </c>
      <c r="BT603" s="281">
        <f>VLOOKUP(E603,金蝶!D:Z,20,0)</f>
        <v>10</v>
      </c>
      <c r="BU603" s="281">
        <f t="shared" si="226"/>
        <v>0</v>
      </c>
      <c r="BV603" s="281">
        <f>VLOOKUP(E603,金蝶!D:Z,21,0)</f>
        <v>0</v>
      </c>
      <c r="BW603" s="339">
        <f t="shared" si="227"/>
        <v>0</v>
      </c>
      <c r="BX603" s="768">
        <f>IFERROR(VLOOKUP(G603,无加班费!A:B,2,0),0)</f>
        <v>0</v>
      </c>
    </row>
    <row r="604" spans="1:76" hidden="1">
      <c r="A604" s="516" t="s">
        <v>4817</v>
      </c>
      <c r="B604" s="285">
        <f t="shared" si="214"/>
        <v>0</v>
      </c>
      <c r="C604" s="286" t="str">
        <f>VLOOKUP(E604,员工信息4!C:D,2,0)</f>
        <v>陈荣祥</v>
      </c>
      <c r="D604" s="102" t="str">
        <f t="shared" si="228"/>
        <v>一致</v>
      </c>
      <c r="E604" s="288" t="str">
        <f>INDEX(员工信息4!C:C,MATCH('12部门提供工资附表主表'!I604,员工信息4!F:F,0))</f>
        <v>8072</v>
      </c>
      <c r="F604" s="289" t="str">
        <f>IFERROR(VLOOKUP('12部门提供工资附表主表'!E604,员工信息4!C:G,5,0),"")</f>
        <v>科研部</v>
      </c>
      <c r="G604" s="152" t="s">
        <v>2121</v>
      </c>
      <c r="H604" s="288" t="s">
        <v>2122</v>
      </c>
      <c r="I604" s="500" t="str">
        <f t="shared" si="218"/>
        <v>陈荣祥168</v>
      </c>
      <c r="J604" s="353" t="str">
        <f>VLOOKUP(E604,员工信息4!C:H,6,0)</f>
        <v>行政技术部</v>
      </c>
      <c r="K604" s="301"/>
      <c r="L604" s="301"/>
      <c r="M604" s="302">
        <v>24.5</v>
      </c>
      <c r="N604" s="302">
        <f t="shared" si="213"/>
        <v>2.5</v>
      </c>
      <c r="O604" s="302"/>
      <c r="P604" s="302"/>
      <c r="Q604" s="303">
        <f t="shared" ref="Q604:Q673" si="230">IF(O604&gt;0,O604,M604*P604)</f>
        <v>0</v>
      </c>
      <c r="R604" s="302">
        <v>3500</v>
      </c>
      <c r="S604" s="316">
        <f t="shared" si="229"/>
        <v>3500</v>
      </c>
      <c r="T604" s="305">
        <v>120</v>
      </c>
      <c r="U604" s="313">
        <f t="shared" si="212"/>
        <v>300</v>
      </c>
      <c r="V604" s="313"/>
      <c r="W604" s="301">
        <v>2000</v>
      </c>
      <c r="X604" s="301">
        <v>2300</v>
      </c>
      <c r="Y604" s="314">
        <f t="shared" si="215"/>
        <v>8100</v>
      </c>
      <c r="Z604" s="314"/>
      <c r="AA604" s="301"/>
      <c r="AB604" s="301"/>
      <c r="AC604" s="325">
        <f t="shared" si="216"/>
        <v>0</v>
      </c>
      <c r="AD604" s="302">
        <v>200</v>
      </c>
      <c r="AE604" s="302"/>
      <c r="AF604" s="302">
        <v>50</v>
      </c>
      <c r="AG604" s="302"/>
      <c r="AH604" s="302"/>
      <c r="AI604" s="302"/>
      <c r="AJ604" s="302"/>
      <c r="AK604" s="302"/>
      <c r="AL604" s="302"/>
      <c r="AM604" s="302">
        <v>0</v>
      </c>
      <c r="AN604" s="302"/>
      <c r="AO604" s="302"/>
      <c r="AP604" s="302"/>
      <c r="AQ604" s="302"/>
      <c r="AR604" s="302"/>
      <c r="AS604" s="299"/>
      <c r="AT604" s="299">
        <f t="shared" si="219"/>
        <v>0</v>
      </c>
      <c r="AU604" s="303">
        <f t="shared" si="220"/>
        <v>250</v>
      </c>
      <c r="AV604" s="329">
        <f t="shared" si="217"/>
        <v>8350</v>
      </c>
      <c r="AW604" s="297"/>
      <c r="AX604" s="297">
        <v>517.5</v>
      </c>
      <c r="AY604" s="301"/>
      <c r="AZ604" s="301"/>
      <c r="BA604" s="301"/>
      <c r="BB604" s="330"/>
      <c r="BC604" s="297">
        <v>10</v>
      </c>
      <c r="BD604" s="301"/>
      <c r="BE604" s="300">
        <f t="shared" si="199"/>
        <v>7832.5</v>
      </c>
      <c r="BF604" s="297">
        <f>VLOOKUP(E604,[6]工资发放表!$D$1:$X$65536,21,0)</f>
        <v>0</v>
      </c>
      <c r="BG604" s="337">
        <f t="shared" si="202"/>
        <v>7822.5</v>
      </c>
      <c r="BH604" s="300">
        <f>IFERROR(VLOOKUP('12部门提供工资附表主表'!E604,工时对!A:E,5,0),0)</f>
        <v>24.5</v>
      </c>
      <c r="BI604" s="336">
        <f>VLOOKUP(E604,金蝶!D:AC,26,0)</f>
        <v>0</v>
      </c>
      <c r="BJ604" s="281">
        <f>VLOOKUP(E604,金蝶!D:S,16,0)</f>
        <v>8350</v>
      </c>
      <c r="BK604" s="281">
        <f t="shared" si="221"/>
        <v>0</v>
      </c>
      <c r="BL604" s="281">
        <f>VLOOKUP(E604,金蝶!D:Z,23,0)</f>
        <v>7822.5</v>
      </c>
      <c r="BM604" s="281">
        <f t="shared" si="222"/>
        <v>0</v>
      </c>
      <c r="BN604" s="281">
        <f>VLOOKUP(E604,金蝶!D:Z,17,0)</f>
        <v>0</v>
      </c>
      <c r="BO604" s="339">
        <f t="shared" si="223"/>
        <v>0</v>
      </c>
      <c r="BP604" s="281">
        <f>VLOOKUP(E604,金蝶!D:Z,18,0)</f>
        <v>517.5</v>
      </c>
      <c r="BQ604" s="531">
        <f t="shared" si="224"/>
        <v>0</v>
      </c>
      <c r="BR604" s="281">
        <f>VLOOKUP(E604,金蝶!D:Z,19,0)</f>
        <v>0</v>
      </c>
      <c r="BS604" s="340">
        <f t="shared" si="225"/>
        <v>0</v>
      </c>
      <c r="BT604" s="281">
        <f>VLOOKUP(E604,金蝶!D:Z,20,0)</f>
        <v>10</v>
      </c>
      <c r="BU604" s="281">
        <f t="shared" si="226"/>
        <v>0</v>
      </c>
      <c r="BV604" s="281">
        <f>VLOOKUP(E604,金蝶!D:Z,21,0)</f>
        <v>0</v>
      </c>
      <c r="BW604" s="339">
        <f t="shared" si="227"/>
        <v>0</v>
      </c>
      <c r="BX604" s="768">
        <f>IFERROR(VLOOKUP(G604,无加班费!A:B,2,0),0)</f>
        <v>0</v>
      </c>
    </row>
    <row r="605" spans="1:76" hidden="1">
      <c r="A605" s="516" t="s">
        <v>1467</v>
      </c>
      <c r="B605" s="285">
        <f t="shared" si="214"/>
        <v>0</v>
      </c>
      <c r="C605" s="286" t="str">
        <f>VLOOKUP(E605,员工信息4!C:D,2,0)</f>
        <v>欧阳淑琼</v>
      </c>
      <c r="D605" s="102" t="str">
        <f t="shared" si="228"/>
        <v>一致</v>
      </c>
      <c r="E605" s="288" t="str">
        <f>INDEX(员工信息4!C:C,MATCH('12部门提供工资附表主表'!I605,员工信息4!F:F,0))</f>
        <v>8073</v>
      </c>
      <c r="F605" s="289" t="str">
        <f>IFERROR(VLOOKUP('12部门提供工资附表主表'!E605,员工信息4!C:G,5,0),"")</f>
        <v>科研部</v>
      </c>
      <c r="G605" s="152" t="s">
        <v>2126</v>
      </c>
      <c r="H605" s="288" t="s">
        <v>2127</v>
      </c>
      <c r="I605" s="500" t="str">
        <f t="shared" si="218"/>
        <v>欧阳淑琼107</v>
      </c>
      <c r="J605" s="353" t="str">
        <f>VLOOKUP(E605,员工信息4!C:H,6,0)</f>
        <v>行政技术部</v>
      </c>
      <c r="K605" s="301"/>
      <c r="L605" s="301"/>
      <c r="M605" s="302">
        <v>28.25</v>
      </c>
      <c r="N605" s="302">
        <f t="shared" si="213"/>
        <v>6.25</v>
      </c>
      <c r="O605" s="302"/>
      <c r="P605" s="302"/>
      <c r="Q605" s="303">
        <f t="shared" si="230"/>
        <v>0</v>
      </c>
      <c r="R605" s="302">
        <v>3500</v>
      </c>
      <c r="S605" s="316">
        <f t="shared" si="229"/>
        <v>3500</v>
      </c>
      <c r="T605" s="305">
        <v>120</v>
      </c>
      <c r="U605" s="313">
        <f t="shared" si="212"/>
        <v>750</v>
      </c>
      <c r="V605" s="313"/>
      <c r="W605" s="301">
        <v>1500</v>
      </c>
      <c r="X605" s="301">
        <v>1100</v>
      </c>
      <c r="Y605" s="314">
        <f t="shared" si="215"/>
        <v>6850</v>
      </c>
      <c r="Z605" s="314"/>
      <c r="AA605" s="301"/>
      <c r="AB605" s="301"/>
      <c r="AC605" s="325">
        <f t="shared" si="216"/>
        <v>0</v>
      </c>
      <c r="AD605" s="302">
        <v>200</v>
      </c>
      <c r="AE605" s="302"/>
      <c r="AF605" s="302">
        <v>50</v>
      </c>
      <c r="AG605" s="302"/>
      <c r="AH605" s="302"/>
      <c r="AI605" s="302"/>
      <c r="AJ605" s="302"/>
      <c r="AK605" s="302"/>
      <c r="AL605" s="302"/>
      <c r="AM605" s="302">
        <v>100</v>
      </c>
      <c r="AN605" s="302"/>
      <c r="AO605" s="302"/>
      <c r="AP605" s="302"/>
      <c r="AQ605" s="302">
        <v>200</v>
      </c>
      <c r="AR605" s="302"/>
      <c r="AS605" s="299"/>
      <c r="AT605" s="299">
        <f t="shared" si="219"/>
        <v>200</v>
      </c>
      <c r="AU605" s="303">
        <f t="shared" si="220"/>
        <v>350</v>
      </c>
      <c r="AV605" s="329">
        <f t="shared" si="217"/>
        <v>7000</v>
      </c>
      <c r="AW605" s="297">
        <v>30</v>
      </c>
      <c r="AX605" s="297">
        <v>517.5</v>
      </c>
      <c r="AY605" s="301"/>
      <c r="AZ605" s="301"/>
      <c r="BA605" s="301"/>
      <c r="BB605" s="330">
        <f>VLOOKUP(E605,公积金!A:D,4,0)</f>
        <v>254</v>
      </c>
      <c r="BC605" s="297">
        <v>10</v>
      </c>
      <c r="BD605" s="301"/>
      <c r="BE605" s="300">
        <f t="shared" si="199"/>
        <v>6228.5</v>
      </c>
      <c r="BF605" s="297">
        <f>VLOOKUP(E605,[6]工资发放表!$D$1:$X$65536,21,0)</f>
        <v>6.86</v>
      </c>
      <c r="BG605" s="337">
        <f t="shared" si="202"/>
        <v>6241.64</v>
      </c>
      <c r="BH605" s="300">
        <f>IFERROR(VLOOKUP('12部门提供工资附表主表'!E605,工时对!A:E,5,0),0)</f>
        <v>28.25</v>
      </c>
      <c r="BI605" s="336">
        <f>VLOOKUP(E605,金蝶!D:AC,26,0)</f>
        <v>0</v>
      </c>
      <c r="BJ605" s="281">
        <f>VLOOKUP(E605,金蝶!D:S,16,0)</f>
        <v>7000</v>
      </c>
      <c r="BK605" s="281">
        <f t="shared" si="221"/>
        <v>0</v>
      </c>
      <c r="BL605" s="281">
        <f>VLOOKUP(E605,金蝶!D:Z,23,0)</f>
        <v>6241.64</v>
      </c>
      <c r="BM605" s="281">
        <f t="shared" si="222"/>
        <v>0</v>
      </c>
      <c r="BN605" s="281">
        <f>VLOOKUP(E605,金蝶!D:Z,17,0)</f>
        <v>30</v>
      </c>
      <c r="BO605" s="339">
        <f t="shared" si="223"/>
        <v>0</v>
      </c>
      <c r="BP605" s="281">
        <f>VLOOKUP(E605,金蝶!D:Z,18,0)</f>
        <v>517.5</v>
      </c>
      <c r="BQ605" s="531">
        <f t="shared" si="224"/>
        <v>0</v>
      </c>
      <c r="BR605" s="281">
        <f>VLOOKUP(E605,金蝶!D:Z,19,0)</f>
        <v>254</v>
      </c>
      <c r="BS605" s="340">
        <f t="shared" si="225"/>
        <v>0</v>
      </c>
      <c r="BT605" s="281">
        <f>VLOOKUP(E605,金蝶!D:Z,20,0)</f>
        <v>10</v>
      </c>
      <c r="BU605" s="281">
        <f t="shared" si="226"/>
        <v>0</v>
      </c>
      <c r="BV605" s="281">
        <f>VLOOKUP(E605,金蝶!D:Z,21,0)</f>
        <v>6.86</v>
      </c>
      <c r="BW605" s="339">
        <f t="shared" si="227"/>
        <v>0</v>
      </c>
      <c r="BX605" s="768">
        <f>IFERROR(VLOOKUP(G605,无加班费!A:B,2,0),0)</f>
        <v>0</v>
      </c>
    </row>
    <row r="606" spans="1:76" hidden="1">
      <c r="A606" s="516" t="s">
        <v>58</v>
      </c>
      <c r="B606" s="285">
        <f t="shared" si="214"/>
        <v>0</v>
      </c>
      <c r="C606" s="286" t="str">
        <f>VLOOKUP(E606,员工信息4!C:D,2,0)</f>
        <v>陈继</v>
      </c>
      <c r="D606" s="102" t="str">
        <f t="shared" si="228"/>
        <v>一致</v>
      </c>
      <c r="E606" s="288" t="str">
        <f>INDEX(员工信息4!C:C,MATCH('12部门提供工资附表主表'!I606,员工信息4!F:F,0))</f>
        <v>8077</v>
      </c>
      <c r="F606" s="289" t="str">
        <f>IFERROR(VLOOKUP('12部门提供工资附表主表'!E606,员工信息4!C:G,5,0),"")</f>
        <v>科研部</v>
      </c>
      <c r="G606" s="152" t="s">
        <v>2131</v>
      </c>
      <c r="H606" s="288" t="s">
        <v>2132</v>
      </c>
      <c r="I606" s="500" t="str">
        <f t="shared" si="218"/>
        <v>陈继644</v>
      </c>
      <c r="J606" s="353" t="str">
        <f>VLOOKUP(E606,员工信息4!C:H,6,0)</f>
        <v>行政技术部</v>
      </c>
      <c r="K606" s="301"/>
      <c r="L606" s="301"/>
      <c r="M606" s="302">
        <v>30.25</v>
      </c>
      <c r="N606" s="302">
        <f t="shared" si="213"/>
        <v>8.25</v>
      </c>
      <c r="O606" s="302"/>
      <c r="P606" s="302"/>
      <c r="Q606" s="303">
        <f t="shared" si="230"/>
        <v>0</v>
      </c>
      <c r="R606" s="302">
        <v>3500</v>
      </c>
      <c r="S606" s="316">
        <f t="shared" si="229"/>
        <v>3500</v>
      </c>
      <c r="T606" s="305">
        <v>120</v>
      </c>
      <c r="U606" s="313">
        <f t="shared" si="212"/>
        <v>990</v>
      </c>
      <c r="V606" s="313"/>
      <c r="W606" s="301">
        <v>2000</v>
      </c>
      <c r="X606" s="301">
        <v>2600</v>
      </c>
      <c r="Y606" s="314">
        <f t="shared" si="215"/>
        <v>9090</v>
      </c>
      <c r="Z606" s="314"/>
      <c r="AA606" s="301"/>
      <c r="AB606" s="301"/>
      <c r="AC606" s="325">
        <f t="shared" si="216"/>
        <v>0</v>
      </c>
      <c r="AD606" s="302">
        <v>160</v>
      </c>
      <c r="AE606" s="302"/>
      <c r="AF606" s="302">
        <v>100</v>
      </c>
      <c r="AG606" s="302"/>
      <c r="AH606" s="302"/>
      <c r="AI606" s="302"/>
      <c r="AJ606" s="302"/>
      <c r="AK606" s="302"/>
      <c r="AL606" s="302"/>
      <c r="AM606" s="302">
        <v>200</v>
      </c>
      <c r="AN606" s="302"/>
      <c r="AO606" s="302"/>
      <c r="AP606" s="302"/>
      <c r="AQ606" s="302"/>
      <c r="AR606" s="302"/>
      <c r="AS606" s="299"/>
      <c r="AT606" s="299">
        <f t="shared" si="219"/>
        <v>0</v>
      </c>
      <c r="AU606" s="303">
        <f t="shared" si="220"/>
        <v>460</v>
      </c>
      <c r="AV606" s="329">
        <f t="shared" si="217"/>
        <v>9550</v>
      </c>
      <c r="AW606" s="297"/>
      <c r="AX606" s="297">
        <v>517.5</v>
      </c>
      <c r="AY606" s="301"/>
      <c r="AZ606" s="301"/>
      <c r="BA606" s="301"/>
      <c r="BB606" s="330">
        <f>VLOOKUP(E606,公积金!A:D,4,0)</f>
        <v>254</v>
      </c>
      <c r="BC606" s="297">
        <v>10</v>
      </c>
      <c r="BD606" s="301"/>
      <c r="BE606" s="300">
        <f t="shared" si="199"/>
        <v>8778.5</v>
      </c>
      <c r="BF606" s="297">
        <f>VLOOKUP(E606,[6]工资发放表!$D$1:$X$65536,21,0)</f>
        <v>113.36</v>
      </c>
      <c r="BG606" s="337">
        <f t="shared" si="202"/>
        <v>8655.14</v>
      </c>
      <c r="BH606" s="300">
        <f>IFERROR(VLOOKUP('12部门提供工资附表主表'!E606,工时对!A:E,5,0),0)</f>
        <v>30.25</v>
      </c>
      <c r="BI606" s="336">
        <f>VLOOKUP(E606,金蝶!D:AC,26,0)</f>
        <v>0</v>
      </c>
      <c r="BJ606" s="281">
        <f>VLOOKUP(E606,金蝶!D:S,16,0)</f>
        <v>9550</v>
      </c>
      <c r="BK606" s="281">
        <f t="shared" si="221"/>
        <v>0</v>
      </c>
      <c r="BL606" s="281">
        <f>VLOOKUP(E606,金蝶!D:Z,23,0)</f>
        <v>8655.14</v>
      </c>
      <c r="BM606" s="281">
        <f t="shared" si="222"/>
        <v>0</v>
      </c>
      <c r="BN606" s="281">
        <f>VLOOKUP(E606,金蝶!D:Z,17,0)</f>
        <v>0</v>
      </c>
      <c r="BO606" s="339">
        <f t="shared" si="223"/>
        <v>0</v>
      </c>
      <c r="BP606" s="281">
        <f>VLOOKUP(E606,金蝶!D:Z,18,0)</f>
        <v>517.5</v>
      </c>
      <c r="BQ606" s="531">
        <f t="shared" si="224"/>
        <v>0</v>
      </c>
      <c r="BR606" s="281">
        <f>VLOOKUP(E606,金蝶!D:Z,19,0)</f>
        <v>254</v>
      </c>
      <c r="BS606" s="340">
        <f t="shared" si="225"/>
        <v>0</v>
      </c>
      <c r="BT606" s="281">
        <f>VLOOKUP(E606,金蝶!D:Z,20,0)</f>
        <v>10</v>
      </c>
      <c r="BU606" s="281">
        <f t="shared" si="226"/>
        <v>0</v>
      </c>
      <c r="BV606" s="281">
        <f>VLOOKUP(E606,金蝶!D:Z,21,0)</f>
        <v>113.36</v>
      </c>
      <c r="BW606" s="339">
        <f t="shared" si="227"/>
        <v>0</v>
      </c>
      <c r="BX606" s="768">
        <f>IFERROR(VLOOKUP(G606,无加班费!A:B,2,0),0)</f>
        <v>0</v>
      </c>
    </row>
    <row r="607" spans="1:76" hidden="1">
      <c r="A607" s="516" t="s">
        <v>1083</v>
      </c>
      <c r="B607" s="285">
        <f t="shared" si="214"/>
        <v>0</v>
      </c>
      <c r="C607" s="286" t="str">
        <f>VLOOKUP(E607,员工信息4!C:D,2,0)</f>
        <v>王康林</v>
      </c>
      <c r="D607" s="102" t="str">
        <f t="shared" si="228"/>
        <v>一致</v>
      </c>
      <c r="E607" s="288" t="str">
        <f>INDEX(员工信息4!C:C,MATCH('12部门提供工资附表主表'!I607,员工信息4!F:F,0))</f>
        <v>8080</v>
      </c>
      <c r="F607" s="289" t="str">
        <f>IFERROR(VLOOKUP('12部门提供工资附表主表'!E607,员工信息4!C:G,5,0),"")</f>
        <v>科研部</v>
      </c>
      <c r="G607" s="152" t="s">
        <v>2086</v>
      </c>
      <c r="H607" s="288" t="s">
        <v>2087</v>
      </c>
      <c r="I607" s="500" t="str">
        <f t="shared" si="218"/>
        <v>王康林588</v>
      </c>
      <c r="J607" s="353" t="str">
        <f>VLOOKUP(E607,员工信息4!C:H,6,0)</f>
        <v>行政技术部</v>
      </c>
      <c r="K607" s="301"/>
      <c r="L607" s="301"/>
      <c r="M607" s="302">
        <v>25.69</v>
      </c>
      <c r="N607" s="302">
        <f t="shared" si="213"/>
        <v>3.6900000000000013</v>
      </c>
      <c r="O607" s="302"/>
      <c r="P607" s="302"/>
      <c r="Q607" s="303">
        <f t="shared" si="230"/>
        <v>0</v>
      </c>
      <c r="R607" s="302">
        <v>3500</v>
      </c>
      <c r="S607" s="316">
        <f t="shared" si="229"/>
        <v>3500</v>
      </c>
      <c r="T607" s="305">
        <v>120</v>
      </c>
      <c r="U607" s="313">
        <f t="shared" si="212"/>
        <v>442.80000000000018</v>
      </c>
      <c r="V607" s="313"/>
      <c r="W607" s="301">
        <v>1300</v>
      </c>
      <c r="X607" s="301">
        <v>1100</v>
      </c>
      <c r="Y607" s="314">
        <f t="shared" si="215"/>
        <v>6342.8</v>
      </c>
      <c r="Z607" s="314"/>
      <c r="AA607" s="301"/>
      <c r="AB607" s="301"/>
      <c r="AC607" s="325">
        <f t="shared" si="216"/>
        <v>0</v>
      </c>
      <c r="AD607" s="302">
        <v>140</v>
      </c>
      <c r="AE607" s="302"/>
      <c r="AF607" s="302">
        <v>0</v>
      </c>
      <c r="AG607" s="302"/>
      <c r="AH607" s="302"/>
      <c r="AI607" s="302"/>
      <c r="AJ607" s="302"/>
      <c r="AK607" s="302"/>
      <c r="AL607" s="302"/>
      <c r="AM607" s="302">
        <v>100</v>
      </c>
      <c r="AN607" s="302"/>
      <c r="AO607" s="302"/>
      <c r="AP607" s="302"/>
      <c r="AQ607" s="302"/>
      <c r="AR607" s="302"/>
      <c r="AS607" s="299"/>
      <c r="AT607" s="299">
        <f t="shared" si="219"/>
        <v>0</v>
      </c>
      <c r="AU607" s="303">
        <f t="shared" si="220"/>
        <v>240</v>
      </c>
      <c r="AV607" s="329">
        <f t="shared" si="217"/>
        <v>6582.8</v>
      </c>
      <c r="AW607" s="297"/>
      <c r="AX607" s="297">
        <v>517.5</v>
      </c>
      <c r="AY607" s="301"/>
      <c r="AZ607" s="301"/>
      <c r="BA607" s="301"/>
      <c r="BB607" s="330">
        <f>VLOOKUP(E607,公积金!A:D,4,0)</f>
        <v>254</v>
      </c>
      <c r="BC607" s="297">
        <v>10</v>
      </c>
      <c r="BD607" s="301"/>
      <c r="BE607" s="300">
        <f t="shared" si="199"/>
        <v>5811.3</v>
      </c>
      <c r="BF607" s="297">
        <f>VLOOKUP(E607,[6]工资发放表!$D$1:$X$65536,21,0)</f>
        <v>0</v>
      </c>
      <c r="BG607" s="337">
        <f t="shared" si="202"/>
        <v>5801.3</v>
      </c>
      <c r="BH607" s="300">
        <f>IFERROR(VLOOKUP('12部门提供工资附表主表'!E607,工时对!A:E,5,0),0)</f>
        <v>25.69</v>
      </c>
      <c r="BI607" s="336">
        <f>VLOOKUP(E607,金蝶!D:AC,26,0)</f>
        <v>0</v>
      </c>
      <c r="BJ607" s="281">
        <f>VLOOKUP(E607,金蝶!D:S,16,0)</f>
        <v>6582.8</v>
      </c>
      <c r="BK607" s="281">
        <f t="shared" si="221"/>
        <v>0</v>
      </c>
      <c r="BL607" s="281">
        <f>VLOOKUP(E607,金蝶!D:Z,23,0)</f>
        <v>5801.3</v>
      </c>
      <c r="BM607" s="281">
        <f t="shared" si="222"/>
        <v>0</v>
      </c>
      <c r="BN607" s="281">
        <f>VLOOKUP(E607,金蝶!D:Z,17,0)</f>
        <v>0</v>
      </c>
      <c r="BO607" s="339">
        <f t="shared" si="223"/>
        <v>0</v>
      </c>
      <c r="BP607" s="281">
        <f>VLOOKUP(E607,金蝶!D:Z,18,0)</f>
        <v>517.5</v>
      </c>
      <c r="BQ607" s="531">
        <f t="shared" si="224"/>
        <v>0</v>
      </c>
      <c r="BR607" s="281">
        <f>VLOOKUP(E607,金蝶!D:Z,19,0)</f>
        <v>254</v>
      </c>
      <c r="BS607" s="340">
        <f t="shared" si="225"/>
        <v>0</v>
      </c>
      <c r="BT607" s="281">
        <f>VLOOKUP(E607,金蝶!D:Z,20,0)</f>
        <v>10</v>
      </c>
      <c r="BU607" s="281">
        <f t="shared" si="226"/>
        <v>0</v>
      </c>
      <c r="BV607" s="281">
        <f>VLOOKUP(E607,金蝶!D:Z,21,0)</f>
        <v>0</v>
      </c>
      <c r="BW607" s="339">
        <f t="shared" si="227"/>
        <v>0</v>
      </c>
      <c r="BX607" s="768">
        <f>IFERROR(VLOOKUP(G607,无加班费!A:B,2,0),0)</f>
        <v>0</v>
      </c>
    </row>
    <row r="608" spans="1:76" hidden="1">
      <c r="A608" s="516" t="s">
        <v>3884</v>
      </c>
      <c r="B608" s="285">
        <f t="shared" si="214"/>
        <v>0</v>
      </c>
      <c r="C608" s="286" t="str">
        <f>VLOOKUP(E608,员工信息4!C:D,2,0)</f>
        <v>朱晓枫</v>
      </c>
      <c r="D608" s="102" t="str">
        <f t="shared" ref="D608:D625" si="231">IF(C608=G608,"一致","不一致")</f>
        <v>一致</v>
      </c>
      <c r="E608" s="288" t="str">
        <f>INDEX(员工信息4!C:C,MATCH('12部门提供工资附表主表'!I608,员工信息4!F:F,0))</f>
        <v>8083</v>
      </c>
      <c r="F608" s="289" t="str">
        <f>IFERROR(VLOOKUP('12部门提供工资附表主表'!E608,员工信息4!C:G,5,0),"")</f>
        <v>科研部</v>
      </c>
      <c r="G608" s="152" t="s">
        <v>2136</v>
      </c>
      <c r="H608" s="288" t="s">
        <v>2137</v>
      </c>
      <c r="I608" s="500" t="str">
        <f t="shared" si="218"/>
        <v>朱晓枫434</v>
      </c>
      <c r="J608" s="353" t="str">
        <f>VLOOKUP(E608,员工信息4!C:H,6,0)</f>
        <v>行政技术部</v>
      </c>
      <c r="K608" s="301"/>
      <c r="L608" s="301"/>
      <c r="M608" s="302">
        <v>23.5</v>
      </c>
      <c r="N608" s="302">
        <f t="shared" si="213"/>
        <v>1.5</v>
      </c>
      <c r="O608" s="302"/>
      <c r="P608" s="302"/>
      <c r="Q608" s="303">
        <f t="shared" ref="Q608:Q625" si="232">IF(O608&gt;0,O608,M608*P608)</f>
        <v>0</v>
      </c>
      <c r="R608" s="302">
        <v>3500</v>
      </c>
      <c r="S608" s="316">
        <f t="shared" ref="S608:S625" si="233">Q608+R608</f>
        <v>3500</v>
      </c>
      <c r="T608" s="305">
        <v>120</v>
      </c>
      <c r="U608" s="313">
        <f t="shared" si="212"/>
        <v>180</v>
      </c>
      <c r="V608" s="313"/>
      <c r="W608" s="301">
        <v>1300</v>
      </c>
      <c r="X608" s="301">
        <v>1100</v>
      </c>
      <c r="Y608" s="314">
        <f t="shared" si="215"/>
        <v>6080</v>
      </c>
      <c r="Z608" s="314"/>
      <c r="AA608" s="301"/>
      <c r="AB608" s="301"/>
      <c r="AC608" s="325">
        <f t="shared" si="216"/>
        <v>0</v>
      </c>
      <c r="AD608" s="302">
        <v>140</v>
      </c>
      <c r="AE608" s="302"/>
      <c r="AF608" s="302">
        <v>0</v>
      </c>
      <c r="AG608" s="302"/>
      <c r="AH608" s="302"/>
      <c r="AI608" s="302"/>
      <c r="AJ608" s="302"/>
      <c r="AK608" s="302"/>
      <c r="AL608" s="302"/>
      <c r="AM608" s="302">
        <v>100</v>
      </c>
      <c r="AN608" s="302"/>
      <c r="AO608" s="302"/>
      <c r="AP608" s="302"/>
      <c r="AQ608" s="302"/>
      <c r="AR608" s="302"/>
      <c r="AS608" s="299"/>
      <c r="AT608" s="299">
        <f t="shared" si="219"/>
        <v>0</v>
      </c>
      <c r="AU608" s="303">
        <f t="shared" si="220"/>
        <v>240</v>
      </c>
      <c r="AV608" s="329">
        <f t="shared" si="217"/>
        <v>6320</v>
      </c>
      <c r="AW608" s="297"/>
      <c r="AX608" s="297">
        <v>517.5</v>
      </c>
      <c r="AY608" s="301"/>
      <c r="AZ608" s="301"/>
      <c r="BA608" s="301"/>
      <c r="BB608" s="330">
        <f>VLOOKUP(E608,公积金!A:D,4,0)</f>
        <v>254</v>
      </c>
      <c r="BC608" s="297">
        <v>10</v>
      </c>
      <c r="BD608" s="301"/>
      <c r="BE608" s="300">
        <f t="shared" ref="BE608:BE625" si="234">AV608-AX608-BB608</f>
        <v>5548.5</v>
      </c>
      <c r="BF608" s="297">
        <f>VLOOKUP(E608,[6]工资发放表!$D$1:$X$65536,21,0)</f>
        <v>16.46</v>
      </c>
      <c r="BG608" s="337">
        <f t="shared" ref="BG608:BG625" si="235">BE608-BF608+AW608-BC608</f>
        <v>5522.04</v>
      </c>
      <c r="BH608" s="300">
        <f>IFERROR(VLOOKUP('12部门提供工资附表主表'!E608,工时对!A:E,5,0),0)</f>
        <v>23.5</v>
      </c>
      <c r="BI608" s="336">
        <f>VLOOKUP(E608,金蝶!D:AC,26,0)</f>
        <v>0</v>
      </c>
      <c r="BJ608" s="281">
        <f>VLOOKUP(E608,金蝶!D:S,16,0)</f>
        <v>6320</v>
      </c>
      <c r="BK608" s="281">
        <f t="shared" si="221"/>
        <v>0</v>
      </c>
      <c r="BL608" s="281">
        <f>VLOOKUP(E608,金蝶!D:Z,23,0)</f>
        <v>5522.04</v>
      </c>
      <c r="BM608" s="281">
        <f t="shared" si="222"/>
        <v>0</v>
      </c>
      <c r="BN608" s="281">
        <f>VLOOKUP(E608,金蝶!D:Z,17,0)</f>
        <v>0</v>
      </c>
      <c r="BO608" s="339">
        <f t="shared" si="223"/>
        <v>0</v>
      </c>
      <c r="BP608" s="281">
        <f>VLOOKUP(E608,金蝶!D:Z,18,0)</f>
        <v>517.5</v>
      </c>
      <c r="BQ608" s="531">
        <f t="shared" si="224"/>
        <v>0</v>
      </c>
      <c r="BR608" s="281">
        <f>VLOOKUP(E608,金蝶!D:Z,19,0)</f>
        <v>254</v>
      </c>
      <c r="BS608" s="340">
        <f t="shared" si="225"/>
        <v>0</v>
      </c>
      <c r="BT608" s="281">
        <f>VLOOKUP(E608,金蝶!D:Z,20,0)</f>
        <v>10</v>
      </c>
      <c r="BU608" s="281">
        <f t="shared" si="226"/>
        <v>0</v>
      </c>
      <c r="BV608" s="281">
        <f>VLOOKUP(E608,金蝶!D:Z,21,0)</f>
        <v>16.46</v>
      </c>
      <c r="BW608" s="339">
        <f t="shared" si="227"/>
        <v>0</v>
      </c>
      <c r="BX608" s="768">
        <f>IFERROR(VLOOKUP(G608,无加班费!A:B,2,0),0)</f>
        <v>0</v>
      </c>
    </row>
    <row r="609" spans="1:76" hidden="1">
      <c r="A609" s="516" t="s">
        <v>161</v>
      </c>
      <c r="B609" s="285">
        <f t="shared" si="214"/>
        <v>0</v>
      </c>
      <c r="C609" s="286" t="str">
        <f>VLOOKUP(E609,员工信息4!C:D,2,0)</f>
        <v>徐青</v>
      </c>
      <c r="D609" s="102" t="str">
        <f t="shared" si="231"/>
        <v>一致</v>
      </c>
      <c r="E609" s="288" t="str">
        <f>INDEX(员工信息4!C:C,MATCH('12部门提供工资附表主表'!I609,员工信息4!F:F,0))</f>
        <v>8086</v>
      </c>
      <c r="F609" s="289" t="str">
        <f>IFERROR(VLOOKUP('12部门提供工资附表主表'!E609,员工信息4!C:G,5,0),"")</f>
        <v>科研部</v>
      </c>
      <c r="G609" s="152" t="s">
        <v>2141</v>
      </c>
      <c r="H609" s="288" t="s">
        <v>2142</v>
      </c>
      <c r="I609" s="500" t="str">
        <f t="shared" si="218"/>
        <v>徐青324</v>
      </c>
      <c r="J609" s="353" t="str">
        <f>VLOOKUP(E609,员工信息4!C:H,6,0)</f>
        <v>行政技术部</v>
      </c>
      <c r="K609" s="301"/>
      <c r="L609" s="301"/>
      <c r="M609" s="302">
        <v>24</v>
      </c>
      <c r="N609" s="302">
        <f t="shared" si="213"/>
        <v>2</v>
      </c>
      <c r="O609" s="302"/>
      <c r="P609" s="302"/>
      <c r="Q609" s="303">
        <f t="shared" si="232"/>
        <v>0</v>
      </c>
      <c r="R609" s="302">
        <v>3500</v>
      </c>
      <c r="S609" s="316">
        <f t="shared" si="233"/>
        <v>3500</v>
      </c>
      <c r="T609" s="305">
        <v>120</v>
      </c>
      <c r="U609" s="313">
        <f t="shared" si="212"/>
        <v>240</v>
      </c>
      <c r="V609" s="313"/>
      <c r="W609" s="301">
        <v>1300</v>
      </c>
      <c r="X609" s="301">
        <v>1100</v>
      </c>
      <c r="Y609" s="314">
        <f t="shared" si="215"/>
        <v>6140</v>
      </c>
      <c r="Z609" s="314"/>
      <c r="AA609" s="301"/>
      <c r="AB609" s="301"/>
      <c r="AC609" s="325">
        <f t="shared" si="216"/>
        <v>0</v>
      </c>
      <c r="AD609" s="302">
        <v>100</v>
      </c>
      <c r="AE609" s="302"/>
      <c r="AF609" s="302">
        <v>50</v>
      </c>
      <c r="AG609" s="302"/>
      <c r="AH609" s="302"/>
      <c r="AI609" s="302"/>
      <c r="AJ609" s="302"/>
      <c r="AK609" s="302"/>
      <c r="AL609" s="302"/>
      <c r="AM609" s="302">
        <v>100</v>
      </c>
      <c r="AN609" s="302"/>
      <c r="AO609" s="302"/>
      <c r="AP609" s="302"/>
      <c r="AQ609" s="302"/>
      <c r="AR609" s="302"/>
      <c r="AS609" s="299"/>
      <c r="AT609" s="299">
        <f t="shared" si="219"/>
        <v>0</v>
      </c>
      <c r="AU609" s="303">
        <f t="shared" si="220"/>
        <v>250</v>
      </c>
      <c r="AV609" s="329">
        <f t="shared" si="217"/>
        <v>6390</v>
      </c>
      <c r="AW609" s="297">
        <v>30</v>
      </c>
      <c r="AX609" s="297">
        <v>517.5</v>
      </c>
      <c r="AY609" s="301"/>
      <c r="AZ609" s="301"/>
      <c r="BA609" s="301"/>
      <c r="BB609" s="330">
        <f>VLOOKUP(E609,公积金!A:D,4,0)</f>
        <v>254</v>
      </c>
      <c r="BC609" s="297">
        <v>10</v>
      </c>
      <c r="BD609" s="301"/>
      <c r="BE609" s="300">
        <f t="shared" si="234"/>
        <v>5618.5</v>
      </c>
      <c r="BF609" s="297">
        <f>VLOOKUP(E609,[6]工资发放表!$D$1:$X$65536,21,0)</f>
        <v>18.559999999999999</v>
      </c>
      <c r="BG609" s="337">
        <f t="shared" si="235"/>
        <v>5619.94</v>
      </c>
      <c r="BH609" s="300">
        <f>IFERROR(VLOOKUP('12部门提供工资附表主表'!E609,工时对!A:E,5,0),0)</f>
        <v>24</v>
      </c>
      <c r="BI609" s="336">
        <f>VLOOKUP(E609,金蝶!D:AC,26,0)</f>
        <v>0</v>
      </c>
      <c r="BJ609" s="281">
        <f>VLOOKUP(E609,金蝶!D:S,16,0)</f>
        <v>6390</v>
      </c>
      <c r="BK609" s="281">
        <f t="shared" si="221"/>
        <v>0</v>
      </c>
      <c r="BL609" s="281">
        <f>VLOOKUP(E609,金蝶!D:Z,23,0)</f>
        <v>5619.94</v>
      </c>
      <c r="BM609" s="281">
        <f t="shared" si="222"/>
        <v>0</v>
      </c>
      <c r="BN609" s="281">
        <f>VLOOKUP(E609,金蝶!D:Z,17,0)</f>
        <v>30</v>
      </c>
      <c r="BO609" s="339">
        <f t="shared" si="223"/>
        <v>0</v>
      </c>
      <c r="BP609" s="281">
        <f>VLOOKUP(E609,金蝶!D:Z,18,0)</f>
        <v>517.5</v>
      </c>
      <c r="BQ609" s="531">
        <f t="shared" si="224"/>
        <v>0</v>
      </c>
      <c r="BR609" s="281">
        <f>VLOOKUP(E609,金蝶!D:Z,19,0)</f>
        <v>254</v>
      </c>
      <c r="BS609" s="340">
        <f t="shared" si="225"/>
        <v>0</v>
      </c>
      <c r="BT609" s="281">
        <f>VLOOKUP(E609,金蝶!D:Z,20,0)</f>
        <v>10</v>
      </c>
      <c r="BU609" s="281">
        <f t="shared" si="226"/>
        <v>0</v>
      </c>
      <c r="BV609" s="281">
        <f>VLOOKUP(E609,金蝶!D:Z,21,0)</f>
        <v>18.559999999999999</v>
      </c>
      <c r="BW609" s="339">
        <f t="shared" si="227"/>
        <v>0</v>
      </c>
      <c r="BX609" s="768">
        <f>IFERROR(VLOOKUP(G609,无加班费!A:B,2,0),0)</f>
        <v>0</v>
      </c>
    </row>
    <row r="610" spans="1:76" hidden="1">
      <c r="A610" s="516" t="s">
        <v>1692</v>
      </c>
      <c r="B610" s="285">
        <f t="shared" si="214"/>
        <v>0</v>
      </c>
      <c r="C610" s="286" t="str">
        <f>VLOOKUP(E610,员工信息4!C:D,2,0)</f>
        <v>张冯莉</v>
      </c>
      <c r="D610" s="102" t="str">
        <f t="shared" si="231"/>
        <v>一致</v>
      </c>
      <c r="E610" s="288" t="str">
        <f>INDEX(员工信息4!C:C,MATCH('12部门提供工资附表主表'!I610,员工信息4!F:F,0))</f>
        <v>8087</v>
      </c>
      <c r="F610" s="289" t="str">
        <f>IFERROR(VLOOKUP('12部门提供工资附表主表'!E610,员工信息4!C:G,5,0),"")</f>
        <v>科研部</v>
      </c>
      <c r="G610" s="152" t="s">
        <v>2146</v>
      </c>
      <c r="H610" s="288" t="s">
        <v>2147</v>
      </c>
      <c r="I610" s="500" t="str">
        <f t="shared" si="218"/>
        <v>张冯莉123</v>
      </c>
      <c r="J610" s="353" t="str">
        <f>VLOOKUP(E610,员工信息4!C:H,6,0)</f>
        <v>行政技术部</v>
      </c>
      <c r="K610" s="301"/>
      <c r="L610" s="301"/>
      <c r="M610" s="302">
        <v>26.5</v>
      </c>
      <c r="N610" s="302">
        <f t="shared" si="213"/>
        <v>4.5</v>
      </c>
      <c r="O610" s="302"/>
      <c r="P610" s="302"/>
      <c r="Q610" s="303">
        <f t="shared" si="232"/>
        <v>0</v>
      </c>
      <c r="R610" s="302">
        <v>3500</v>
      </c>
      <c r="S610" s="316">
        <f t="shared" si="233"/>
        <v>3500</v>
      </c>
      <c r="T610" s="305">
        <v>120</v>
      </c>
      <c r="U610" s="313">
        <f t="shared" si="212"/>
        <v>540</v>
      </c>
      <c r="V610" s="313"/>
      <c r="W610" s="301">
        <v>1300</v>
      </c>
      <c r="X610" s="301">
        <v>1100</v>
      </c>
      <c r="Y610" s="314">
        <f t="shared" si="215"/>
        <v>6440</v>
      </c>
      <c r="Z610" s="314"/>
      <c r="AA610" s="301"/>
      <c r="AB610" s="301"/>
      <c r="AC610" s="325">
        <f t="shared" si="216"/>
        <v>0</v>
      </c>
      <c r="AD610" s="302">
        <v>140</v>
      </c>
      <c r="AE610" s="302"/>
      <c r="AF610" s="302">
        <v>0</v>
      </c>
      <c r="AG610" s="302"/>
      <c r="AH610" s="302"/>
      <c r="AI610" s="302"/>
      <c r="AJ610" s="302"/>
      <c r="AK610" s="302"/>
      <c r="AL610" s="302"/>
      <c r="AM610" s="302">
        <v>200</v>
      </c>
      <c r="AN610" s="302"/>
      <c r="AO610" s="302"/>
      <c r="AP610" s="302"/>
      <c r="AQ610" s="302"/>
      <c r="AR610" s="302"/>
      <c r="AS610" s="299"/>
      <c r="AT610" s="299">
        <f t="shared" si="219"/>
        <v>0</v>
      </c>
      <c r="AU610" s="303">
        <f t="shared" si="220"/>
        <v>340</v>
      </c>
      <c r="AV610" s="329">
        <f t="shared" si="217"/>
        <v>6780</v>
      </c>
      <c r="AW610" s="297">
        <v>30</v>
      </c>
      <c r="AX610" s="297">
        <v>517.5</v>
      </c>
      <c r="AY610" s="301"/>
      <c r="AZ610" s="301"/>
      <c r="BA610" s="301"/>
      <c r="BB610" s="330">
        <f>VLOOKUP(E610,公积金!A:D,4,0)</f>
        <v>254</v>
      </c>
      <c r="BC610" s="297">
        <v>10</v>
      </c>
      <c r="BD610" s="301"/>
      <c r="BE610" s="300">
        <f t="shared" si="234"/>
        <v>6008.5</v>
      </c>
      <c r="BF610" s="297">
        <f>VLOOKUP(E610,[6]工资发放表!$D$1:$X$65536,21,0)</f>
        <v>15.26</v>
      </c>
      <c r="BG610" s="337">
        <f t="shared" si="235"/>
        <v>6013.24</v>
      </c>
      <c r="BH610" s="300">
        <f>IFERROR(VLOOKUP('12部门提供工资附表主表'!E610,工时对!A:E,5,0),0)</f>
        <v>26.5</v>
      </c>
      <c r="BI610" s="336">
        <f>VLOOKUP(E610,金蝶!D:AC,26,0)</f>
        <v>0</v>
      </c>
      <c r="BJ610" s="281">
        <f>VLOOKUP(E610,金蝶!D:S,16,0)</f>
        <v>6780</v>
      </c>
      <c r="BK610" s="281">
        <f t="shared" si="221"/>
        <v>0</v>
      </c>
      <c r="BL610" s="281">
        <f>VLOOKUP(E610,金蝶!D:Z,23,0)</f>
        <v>6013.24</v>
      </c>
      <c r="BM610" s="281">
        <f t="shared" si="222"/>
        <v>0</v>
      </c>
      <c r="BN610" s="281">
        <f>VLOOKUP(E610,金蝶!D:Z,17,0)</f>
        <v>30</v>
      </c>
      <c r="BO610" s="339">
        <f t="shared" si="223"/>
        <v>0</v>
      </c>
      <c r="BP610" s="281">
        <f>VLOOKUP(E610,金蝶!D:Z,18,0)</f>
        <v>517.5</v>
      </c>
      <c r="BQ610" s="531">
        <f t="shared" si="224"/>
        <v>0</v>
      </c>
      <c r="BR610" s="281">
        <f>VLOOKUP(E610,金蝶!D:Z,19,0)</f>
        <v>254</v>
      </c>
      <c r="BS610" s="340">
        <f t="shared" si="225"/>
        <v>0</v>
      </c>
      <c r="BT610" s="281">
        <f>VLOOKUP(E610,金蝶!D:Z,20,0)</f>
        <v>10</v>
      </c>
      <c r="BU610" s="281">
        <f t="shared" si="226"/>
        <v>0</v>
      </c>
      <c r="BV610" s="281">
        <f>VLOOKUP(E610,金蝶!D:Z,21,0)</f>
        <v>15.26</v>
      </c>
      <c r="BW610" s="339">
        <f t="shared" si="227"/>
        <v>0</v>
      </c>
      <c r="BX610" s="768">
        <f>IFERROR(VLOOKUP(G610,无加班费!A:B,2,0),0)</f>
        <v>0</v>
      </c>
    </row>
    <row r="611" spans="1:76" hidden="1">
      <c r="A611" s="516" t="s">
        <v>4818</v>
      </c>
      <c r="B611" s="285">
        <f t="shared" si="214"/>
        <v>0</v>
      </c>
      <c r="C611" s="286" t="str">
        <f>VLOOKUP(E611,员工信息4!C:D,2,0)</f>
        <v>翁磊</v>
      </c>
      <c r="D611" s="102" t="str">
        <f t="shared" si="231"/>
        <v>一致</v>
      </c>
      <c r="E611" s="288" t="str">
        <f>INDEX(员工信息4!C:C,MATCH('12部门提供工资附表主表'!I611,员工信息4!F:F,0))</f>
        <v>8088</v>
      </c>
      <c r="F611" s="289" t="str">
        <f>IFERROR(VLOOKUP('12部门提供工资附表主表'!E611,员工信息4!C:G,5,0),"")</f>
        <v>科研部</v>
      </c>
      <c r="G611" s="152" t="s">
        <v>2151</v>
      </c>
      <c r="H611" s="288" t="s">
        <v>2152</v>
      </c>
      <c r="I611" s="500" t="str">
        <f t="shared" si="218"/>
        <v>翁磊535</v>
      </c>
      <c r="J611" s="353" t="str">
        <f>VLOOKUP(E611,员工信息4!C:H,6,0)</f>
        <v>行政技术部</v>
      </c>
      <c r="K611" s="301"/>
      <c r="L611" s="301"/>
      <c r="M611" s="302">
        <v>25</v>
      </c>
      <c r="N611" s="302">
        <f t="shared" si="213"/>
        <v>3</v>
      </c>
      <c r="O611" s="302"/>
      <c r="P611" s="302"/>
      <c r="Q611" s="303">
        <f t="shared" si="232"/>
        <v>0</v>
      </c>
      <c r="R611" s="302">
        <v>3500</v>
      </c>
      <c r="S611" s="316">
        <f t="shared" si="233"/>
        <v>3500</v>
      </c>
      <c r="T611" s="305">
        <v>120</v>
      </c>
      <c r="U611" s="313">
        <f t="shared" si="212"/>
        <v>360</v>
      </c>
      <c r="V611" s="313"/>
      <c r="W611" s="301">
        <v>2000</v>
      </c>
      <c r="X611" s="301">
        <v>2800</v>
      </c>
      <c r="Y611" s="314">
        <f t="shared" si="215"/>
        <v>8660</v>
      </c>
      <c r="Z611" s="314"/>
      <c r="AA611" s="301"/>
      <c r="AB611" s="301"/>
      <c r="AC611" s="325">
        <f t="shared" si="216"/>
        <v>0</v>
      </c>
      <c r="AD611" s="302">
        <v>100</v>
      </c>
      <c r="AE611" s="302"/>
      <c r="AF611" s="302">
        <v>50</v>
      </c>
      <c r="AG611" s="302"/>
      <c r="AH611" s="302"/>
      <c r="AI611" s="302"/>
      <c r="AJ611" s="302"/>
      <c r="AK611" s="302"/>
      <c r="AL611" s="302"/>
      <c r="AM611" s="302">
        <v>100</v>
      </c>
      <c r="AN611" s="302"/>
      <c r="AO611" s="302"/>
      <c r="AP611" s="302"/>
      <c r="AQ611" s="302"/>
      <c r="AR611" s="302"/>
      <c r="AS611" s="299"/>
      <c r="AT611" s="299">
        <f t="shared" si="219"/>
        <v>0</v>
      </c>
      <c r="AU611" s="303">
        <f t="shared" si="220"/>
        <v>250</v>
      </c>
      <c r="AV611" s="329">
        <f t="shared" si="217"/>
        <v>8910</v>
      </c>
      <c r="AW611" s="297"/>
      <c r="AX611" s="297">
        <v>517.5</v>
      </c>
      <c r="AY611" s="301"/>
      <c r="AZ611" s="301"/>
      <c r="BA611" s="301"/>
      <c r="BB611" s="330">
        <f>VLOOKUP(E611,公积金!A:D,4,0)</f>
        <v>254</v>
      </c>
      <c r="BC611" s="297">
        <v>10</v>
      </c>
      <c r="BD611" s="301"/>
      <c r="BE611" s="300">
        <f t="shared" si="234"/>
        <v>8138.5</v>
      </c>
      <c r="BF611" s="297">
        <f>VLOOKUP(E611,[6]工资发放表!$D$1:$X$65536,21,0)</f>
        <v>13.85</v>
      </c>
      <c r="BG611" s="337">
        <f t="shared" si="235"/>
        <v>8114.65</v>
      </c>
      <c r="BH611" s="300">
        <f>IFERROR(VLOOKUP('12部门提供工资附表主表'!E611,工时对!A:E,5,0),0)</f>
        <v>25</v>
      </c>
      <c r="BI611" s="336">
        <f>VLOOKUP(E611,金蝶!D:AC,26,0)</f>
        <v>0</v>
      </c>
      <c r="BJ611" s="281">
        <f>VLOOKUP(E611,金蝶!D:S,16,0)</f>
        <v>8910</v>
      </c>
      <c r="BK611" s="281">
        <f t="shared" si="221"/>
        <v>0</v>
      </c>
      <c r="BL611" s="281">
        <f>VLOOKUP(E611,金蝶!D:Z,23,0)</f>
        <v>8114.65</v>
      </c>
      <c r="BM611" s="281">
        <f t="shared" si="222"/>
        <v>0</v>
      </c>
      <c r="BN611" s="281">
        <f>VLOOKUP(E611,金蝶!D:Z,17,0)</f>
        <v>0</v>
      </c>
      <c r="BO611" s="339">
        <f t="shared" si="223"/>
        <v>0</v>
      </c>
      <c r="BP611" s="281">
        <f>VLOOKUP(E611,金蝶!D:Z,18,0)</f>
        <v>517.5</v>
      </c>
      <c r="BQ611" s="531">
        <f t="shared" si="224"/>
        <v>0</v>
      </c>
      <c r="BR611" s="281">
        <f>VLOOKUP(E611,金蝶!D:Z,19,0)</f>
        <v>254</v>
      </c>
      <c r="BS611" s="340">
        <f t="shared" si="225"/>
        <v>0</v>
      </c>
      <c r="BT611" s="281">
        <f>VLOOKUP(E611,金蝶!D:Z,20,0)</f>
        <v>10</v>
      </c>
      <c r="BU611" s="281">
        <f t="shared" si="226"/>
        <v>0</v>
      </c>
      <c r="BV611" s="281">
        <f>VLOOKUP(E611,金蝶!D:Z,21,0)</f>
        <v>13.85</v>
      </c>
      <c r="BW611" s="339">
        <f t="shared" si="227"/>
        <v>0</v>
      </c>
      <c r="BX611" s="768">
        <f>IFERROR(VLOOKUP(G611,无加班费!A:B,2,0),0)</f>
        <v>0</v>
      </c>
    </row>
    <row r="612" spans="1:76" hidden="1">
      <c r="A612" s="516" t="s">
        <v>3705</v>
      </c>
      <c r="B612" s="285">
        <f t="shared" si="214"/>
        <v>0</v>
      </c>
      <c r="C612" s="286" t="str">
        <f>VLOOKUP(E612,员工信息4!C:D,2,0)</f>
        <v>张超</v>
      </c>
      <c r="D612" s="102" t="str">
        <f t="shared" si="231"/>
        <v>一致</v>
      </c>
      <c r="E612" s="288" t="str">
        <f>INDEX(员工信息4!C:C,MATCH('12部门提供工资附表主表'!I612,员工信息4!F:F,0))</f>
        <v>8089</v>
      </c>
      <c r="F612" s="289" t="str">
        <f>IFERROR(VLOOKUP('12部门提供工资附表主表'!E612,员工信息4!C:G,5,0),"")</f>
        <v>科研部</v>
      </c>
      <c r="G612" s="152" t="s">
        <v>2156</v>
      </c>
      <c r="H612" s="288" t="s">
        <v>2157</v>
      </c>
      <c r="I612" s="500" t="str">
        <f t="shared" si="218"/>
        <v>张超583</v>
      </c>
      <c r="J612" s="353" t="str">
        <f>VLOOKUP(E612,员工信息4!C:H,6,0)</f>
        <v>行政技术部</v>
      </c>
      <c r="K612" s="301"/>
      <c r="L612" s="301"/>
      <c r="M612" s="302">
        <v>30.63</v>
      </c>
      <c r="N612" s="302">
        <f t="shared" si="213"/>
        <v>8.629999999999999</v>
      </c>
      <c r="O612" s="302"/>
      <c r="P612" s="302"/>
      <c r="Q612" s="303">
        <f t="shared" si="232"/>
        <v>0</v>
      </c>
      <c r="R612" s="302">
        <v>3500</v>
      </c>
      <c r="S612" s="316">
        <f t="shared" si="233"/>
        <v>3500</v>
      </c>
      <c r="T612" s="305">
        <v>120</v>
      </c>
      <c r="U612" s="313">
        <f t="shared" si="212"/>
        <v>1035.5999999999999</v>
      </c>
      <c r="V612" s="313"/>
      <c r="W612" s="301">
        <v>2000</v>
      </c>
      <c r="X612" s="301">
        <v>1800</v>
      </c>
      <c r="Y612" s="314">
        <f t="shared" si="215"/>
        <v>8335.6</v>
      </c>
      <c r="Z612" s="314"/>
      <c r="AA612" s="301"/>
      <c r="AB612" s="301"/>
      <c r="AC612" s="325">
        <f t="shared" si="216"/>
        <v>0</v>
      </c>
      <c r="AD612" s="302">
        <v>100</v>
      </c>
      <c r="AE612" s="302"/>
      <c r="AF612" s="302">
        <v>100</v>
      </c>
      <c r="AG612" s="302"/>
      <c r="AH612" s="302"/>
      <c r="AI612" s="302"/>
      <c r="AJ612" s="302"/>
      <c r="AK612" s="302"/>
      <c r="AL612" s="302"/>
      <c r="AM612" s="302">
        <v>200</v>
      </c>
      <c r="AN612" s="302"/>
      <c r="AO612" s="302"/>
      <c r="AP612" s="302"/>
      <c r="AQ612" s="302"/>
      <c r="AR612" s="302"/>
      <c r="AS612" s="299"/>
      <c r="AT612" s="299">
        <f t="shared" si="219"/>
        <v>0</v>
      </c>
      <c r="AU612" s="303">
        <f t="shared" si="220"/>
        <v>400</v>
      </c>
      <c r="AV612" s="329">
        <f t="shared" si="217"/>
        <v>8735.6</v>
      </c>
      <c r="AW612" s="297"/>
      <c r="AX612" s="297">
        <v>517.5</v>
      </c>
      <c r="AY612" s="301"/>
      <c r="AZ612" s="301"/>
      <c r="BA612" s="301"/>
      <c r="BB612" s="330">
        <f>VLOOKUP(E612,公积金!A:D,4,0)</f>
        <v>254</v>
      </c>
      <c r="BC612" s="297">
        <v>10</v>
      </c>
      <c r="BD612" s="301"/>
      <c r="BE612" s="300">
        <f t="shared" si="234"/>
        <v>7964.1</v>
      </c>
      <c r="BF612" s="297">
        <f>VLOOKUP(E612,[6]工资发放表!$D$1:$X$65536,21,0)</f>
        <v>88.92</v>
      </c>
      <c r="BG612" s="337">
        <f t="shared" si="235"/>
        <v>7865.18</v>
      </c>
      <c r="BH612" s="300">
        <f>IFERROR(VLOOKUP('12部门提供工资附表主表'!E612,工时对!A:E,5,0),0)</f>
        <v>30.63</v>
      </c>
      <c r="BI612" s="336">
        <f>VLOOKUP(E612,金蝶!D:AC,26,0)</f>
        <v>0</v>
      </c>
      <c r="BJ612" s="281">
        <f>VLOOKUP(E612,金蝶!D:S,16,0)</f>
        <v>8735.6</v>
      </c>
      <c r="BK612" s="281">
        <f t="shared" si="221"/>
        <v>0</v>
      </c>
      <c r="BL612" s="281">
        <f>VLOOKUP(E612,金蝶!D:Z,23,0)</f>
        <v>7865.18</v>
      </c>
      <c r="BM612" s="281">
        <f t="shared" si="222"/>
        <v>0</v>
      </c>
      <c r="BN612" s="281">
        <f>VLOOKUP(E612,金蝶!D:Z,17,0)</f>
        <v>0</v>
      </c>
      <c r="BO612" s="339">
        <f t="shared" si="223"/>
        <v>0</v>
      </c>
      <c r="BP612" s="281">
        <f>VLOOKUP(E612,金蝶!D:Z,18,0)</f>
        <v>517.5</v>
      </c>
      <c r="BQ612" s="531">
        <f t="shared" si="224"/>
        <v>0</v>
      </c>
      <c r="BR612" s="281">
        <f>VLOOKUP(E612,金蝶!D:Z,19,0)</f>
        <v>254</v>
      </c>
      <c r="BS612" s="340">
        <f t="shared" si="225"/>
        <v>0</v>
      </c>
      <c r="BT612" s="281">
        <f>VLOOKUP(E612,金蝶!D:Z,20,0)</f>
        <v>10</v>
      </c>
      <c r="BU612" s="281">
        <f t="shared" si="226"/>
        <v>0</v>
      </c>
      <c r="BV612" s="281">
        <f>VLOOKUP(E612,金蝶!D:Z,21,0)</f>
        <v>88.92</v>
      </c>
      <c r="BW612" s="339">
        <f t="shared" si="227"/>
        <v>0</v>
      </c>
      <c r="BX612" s="768">
        <f>IFERROR(VLOOKUP(G612,无加班费!A:B,2,0),0)</f>
        <v>0</v>
      </c>
    </row>
    <row r="613" spans="1:76" hidden="1">
      <c r="A613" s="516" t="s">
        <v>287</v>
      </c>
      <c r="B613" s="285">
        <f t="shared" si="214"/>
        <v>0</v>
      </c>
      <c r="C613" s="286" t="str">
        <f>VLOOKUP(E613,员工信息4!C:D,2,0)</f>
        <v>刘沁</v>
      </c>
      <c r="D613" s="102" t="str">
        <f t="shared" si="231"/>
        <v>一致</v>
      </c>
      <c r="E613" s="288" t="str">
        <f>INDEX(员工信息4!C:C,MATCH('12部门提供工资附表主表'!I613,员工信息4!F:F,0))</f>
        <v>8094</v>
      </c>
      <c r="F613" s="289" t="str">
        <f>IFERROR(VLOOKUP('12部门提供工资附表主表'!E613,员工信息4!C:G,5,0),"")</f>
        <v>科研部</v>
      </c>
      <c r="G613" s="152" t="s">
        <v>2008</v>
      </c>
      <c r="H613" s="288" t="s">
        <v>2009</v>
      </c>
      <c r="I613" s="500" t="str">
        <f t="shared" si="218"/>
        <v>刘沁85</v>
      </c>
      <c r="J613" s="353" t="str">
        <f>VLOOKUP(E613,员工信息4!C:H,6,0)</f>
        <v>行政工艺部</v>
      </c>
      <c r="K613" s="301"/>
      <c r="L613" s="301"/>
      <c r="M613" s="302">
        <v>36.5</v>
      </c>
      <c r="N613" s="302">
        <f t="shared" si="213"/>
        <v>14.5</v>
      </c>
      <c r="O613" s="302"/>
      <c r="P613" s="302"/>
      <c r="Q613" s="303">
        <f t="shared" si="232"/>
        <v>0</v>
      </c>
      <c r="R613" s="302">
        <v>2480</v>
      </c>
      <c r="S613" s="316">
        <f t="shared" si="233"/>
        <v>2480</v>
      </c>
      <c r="T613" s="305">
        <v>120</v>
      </c>
      <c r="U613" s="313">
        <f t="shared" si="212"/>
        <v>1740</v>
      </c>
      <c r="V613" s="313"/>
      <c r="W613" s="301">
        <v>540</v>
      </c>
      <c r="X613" s="301">
        <v>2080</v>
      </c>
      <c r="Y613" s="314">
        <f t="shared" si="215"/>
        <v>6840</v>
      </c>
      <c r="Z613" s="314"/>
      <c r="AA613" s="301"/>
      <c r="AB613" s="301"/>
      <c r="AC613" s="325">
        <f t="shared" si="216"/>
        <v>0</v>
      </c>
      <c r="AD613" s="302">
        <v>120</v>
      </c>
      <c r="AE613" s="302"/>
      <c r="AF613" s="302">
        <v>50</v>
      </c>
      <c r="AG613" s="302"/>
      <c r="AH613" s="302"/>
      <c r="AI613" s="302"/>
      <c r="AJ613" s="302"/>
      <c r="AK613" s="302"/>
      <c r="AL613" s="302"/>
      <c r="AM613" s="302">
        <v>200</v>
      </c>
      <c r="AN613" s="302"/>
      <c r="AO613" s="302"/>
      <c r="AP613" s="302"/>
      <c r="AQ613" s="302">
        <v>630</v>
      </c>
      <c r="AR613" s="302"/>
      <c r="AS613" s="299"/>
      <c r="AT613" s="299">
        <f t="shared" si="219"/>
        <v>630</v>
      </c>
      <c r="AU613" s="303">
        <f t="shared" si="220"/>
        <v>370</v>
      </c>
      <c r="AV613" s="329">
        <f t="shared" si="217"/>
        <v>6580</v>
      </c>
      <c r="AW613" s="297"/>
      <c r="AX613" s="297">
        <v>517.5</v>
      </c>
      <c r="AY613" s="301"/>
      <c r="AZ613" s="301"/>
      <c r="BA613" s="301"/>
      <c r="BB613" s="330">
        <f>VLOOKUP(E613,公积金!A:D,4,0)</f>
        <v>254</v>
      </c>
      <c r="BC613" s="297">
        <v>10</v>
      </c>
      <c r="BD613" s="301"/>
      <c r="BE613" s="300">
        <f t="shared" si="234"/>
        <v>5808.5</v>
      </c>
      <c r="BF613" s="297">
        <f>VLOOKUP(E613,[6]工资发放表!$D$1:$X$65536,21,0)</f>
        <v>0</v>
      </c>
      <c r="BG613" s="337">
        <f t="shared" si="235"/>
        <v>5798.5</v>
      </c>
      <c r="BH613" s="300">
        <f>IFERROR(VLOOKUP('12部门提供工资附表主表'!E613,工时对!A:E,5,0),0)</f>
        <v>36.5</v>
      </c>
      <c r="BI613" s="336">
        <f>VLOOKUP(E613,金蝶!D:AC,26,0)</f>
        <v>0</v>
      </c>
      <c r="BJ613" s="281">
        <f>VLOOKUP(E613,金蝶!D:S,16,0)</f>
        <v>6580</v>
      </c>
      <c r="BK613" s="281">
        <f t="shared" si="221"/>
        <v>0</v>
      </c>
      <c r="BL613" s="281">
        <f>VLOOKUP(E613,金蝶!D:Z,23,0)</f>
        <v>5798.5</v>
      </c>
      <c r="BM613" s="281">
        <f t="shared" si="222"/>
        <v>0</v>
      </c>
      <c r="BN613" s="281">
        <f>VLOOKUP(E613,金蝶!D:Z,17,0)</f>
        <v>0</v>
      </c>
      <c r="BO613" s="339">
        <f t="shared" si="223"/>
        <v>0</v>
      </c>
      <c r="BP613" s="281">
        <f>VLOOKUP(E613,金蝶!D:Z,18,0)</f>
        <v>517.5</v>
      </c>
      <c r="BQ613" s="531">
        <f t="shared" si="224"/>
        <v>0</v>
      </c>
      <c r="BR613" s="281">
        <f>VLOOKUP(E613,金蝶!D:Z,19,0)</f>
        <v>254</v>
      </c>
      <c r="BS613" s="340">
        <f t="shared" si="225"/>
        <v>0</v>
      </c>
      <c r="BT613" s="281">
        <f>VLOOKUP(E613,金蝶!D:Z,20,0)</f>
        <v>10</v>
      </c>
      <c r="BU613" s="281">
        <f t="shared" si="226"/>
        <v>0</v>
      </c>
      <c r="BV613" s="281">
        <f>VLOOKUP(E613,金蝶!D:Z,21,0)</f>
        <v>0</v>
      </c>
      <c r="BW613" s="339">
        <f t="shared" si="227"/>
        <v>0</v>
      </c>
      <c r="BX613" s="768">
        <f>IFERROR(VLOOKUP(G613,无加班费!A:B,2,0),0)</f>
        <v>0</v>
      </c>
    </row>
    <row r="614" spans="1:76">
      <c r="A614" s="516" t="s">
        <v>1682</v>
      </c>
      <c r="B614" s="285">
        <f t="shared" si="214"/>
        <v>0</v>
      </c>
      <c r="C614" s="286" t="str">
        <f>VLOOKUP(E614,员工信息4!C:D,2,0)</f>
        <v>傅凌剑</v>
      </c>
      <c r="D614" s="102" t="str">
        <f t="shared" si="231"/>
        <v>一致</v>
      </c>
      <c r="E614" s="288" t="str">
        <f>INDEX(员工信息4!C:C,MATCH('12部门提供工资附表主表'!I614,员工信息4!F:F,0))</f>
        <v>8095</v>
      </c>
      <c r="F614" s="289" t="str">
        <f>IFERROR(VLOOKUP('12部门提供工资附表主表'!E614,员工信息4!C:G,5,0),"")</f>
        <v>科研部</v>
      </c>
      <c r="G614" s="152" t="s">
        <v>2013</v>
      </c>
      <c r="H614" s="288" t="s">
        <v>2014</v>
      </c>
      <c r="I614" s="500" t="str">
        <f t="shared" si="218"/>
        <v>傅凌剑153</v>
      </c>
      <c r="J614" s="353" t="str">
        <f>VLOOKUP(E614,员工信息4!C:H,6,0)</f>
        <v>行政工艺部</v>
      </c>
      <c r="K614" s="301"/>
      <c r="L614" s="301"/>
      <c r="M614" s="302">
        <v>31.81</v>
      </c>
      <c r="N614" s="302">
        <f t="shared" si="213"/>
        <v>9.8099999999999987</v>
      </c>
      <c r="O614" s="302"/>
      <c r="P614" s="302"/>
      <c r="Q614" s="303">
        <f t="shared" si="232"/>
        <v>0</v>
      </c>
      <c r="R614" s="302">
        <v>2480</v>
      </c>
      <c r="S614" s="316">
        <f t="shared" si="233"/>
        <v>2480</v>
      </c>
      <c r="T614" s="305">
        <v>120</v>
      </c>
      <c r="U614" s="313">
        <f t="shared" si="212"/>
        <v>1177.1999999999998</v>
      </c>
      <c r="V614" s="313"/>
      <c r="W614" s="301">
        <v>440</v>
      </c>
      <c r="X614" s="301">
        <v>1680</v>
      </c>
      <c r="Y614" s="314">
        <f t="shared" si="215"/>
        <v>5777.2</v>
      </c>
      <c r="Z614" s="314"/>
      <c r="AA614" s="301"/>
      <c r="AB614" s="301"/>
      <c r="AC614" s="325">
        <f t="shared" si="216"/>
        <v>0</v>
      </c>
      <c r="AD614" s="302">
        <v>80</v>
      </c>
      <c r="AE614" s="302"/>
      <c r="AF614" s="302">
        <v>50</v>
      </c>
      <c r="AG614" s="302"/>
      <c r="AH614" s="302"/>
      <c r="AI614" s="302"/>
      <c r="AJ614" s="302"/>
      <c r="AK614" s="302"/>
      <c r="AL614" s="302"/>
      <c r="AM614" s="302">
        <v>0</v>
      </c>
      <c r="AN614" s="302"/>
      <c r="AO614" s="302"/>
      <c r="AP614" s="302"/>
      <c r="AQ614" s="302"/>
      <c r="AR614" s="302">
        <v>0</v>
      </c>
      <c r="AS614" s="299"/>
      <c r="AT614" s="299">
        <f t="shared" si="219"/>
        <v>0</v>
      </c>
      <c r="AU614" s="303">
        <f t="shared" si="220"/>
        <v>130</v>
      </c>
      <c r="AV614" s="329">
        <f t="shared" si="217"/>
        <v>5907.2</v>
      </c>
      <c r="AW614" s="297"/>
      <c r="AX614" s="297">
        <v>517.5</v>
      </c>
      <c r="AY614" s="301"/>
      <c r="AZ614" s="301"/>
      <c r="BA614" s="301"/>
      <c r="BB614" s="330"/>
      <c r="BC614" s="297">
        <v>10</v>
      </c>
      <c r="BD614" s="301"/>
      <c r="BE614" s="300">
        <f t="shared" si="234"/>
        <v>5389.7</v>
      </c>
      <c r="BF614" s="297">
        <f>VLOOKUP(E614,[6]工资发放表!$D$1:$X$65536,21,0)</f>
        <v>11.69</v>
      </c>
      <c r="BG614" s="337">
        <f t="shared" si="235"/>
        <v>5368.01</v>
      </c>
      <c r="BH614" s="300">
        <f>IFERROR(VLOOKUP('12部门提供工资附表主表'!E614,工时对!A:E,5,0),0)</f>
        <v>31.81</v>
      </c>
      <c r="BI614" s="336">
        <f>VLOOKUP(E614,金蝶!D:AC,26,0)</f>
        <v>0</v>
      </c>
      <c r="BJ614" s="281">
        <f>VLOOKUP(E614,金蝶!D:S,16,0)</f>
        <v>5907.2</v>
      </c>
      <c r="BK614" s="281">
        <f t="shared" si="221"/>
        <v>0</v>
      </c>
      <c r="BL614" s="281">
        <f>VLOOKUP(E614,金蝶!D:Z,23,0)</f>
        <v>5368.01</v>
      </c>
      <c r="BM614" s="281">
        <f t="shared" si="222"/>
        <v>0</v>
      </c>
      <c r="BN614" s="281">
        <f>VLOOKUP(E614,金蝶!D:Z,17,0)</f>
        <v>0</v>
      </c>
      <c r="BO614" s="339">
        <f t="shared" si="223"/>
        <v>0</v>
      </c>
      <c r="BP614" s="281">
        <f>VLOOKUP(E614,金蝶!D:Z,18,0)</f>
        <v>517.5</v>
      </c>
      <c r="BQ614" s="531">
        <f t="shared" si="224"/>
        <v>0</v>
      </c>
      <c r="BR614" s="281">
        <f>VLOOKUP(E614,金蝶!D:Z,19,0)</f>
        <v>0</v>
      </c>
      <c r="BS614" s="340">
        <f t="shared" si="225"/>
        <v>0</v>
      </c>
      <c r="BT614" s="281">
        <f>VLOOKUP(E614,金蝶!D:Z,20,0)</f>
        <v>10</v>
      </c>
      <c r="BU614" s="281">
        <f t="shared" si="226"/>
        <v>0</v>
      </c>
      <c r="BV614" s="281">
        <f>VLOOKUP(E614,金蝶!D:Z,21,0)</f>
        <v>11.69</v>
      </c>
      <c r="BW614" s="339">
        <f t="shared" si="227"/>
        <v>0</v>
      </c>
      <c r="BX614" s="768">
        <f>IFERROR(VLOOKUP(G614,无加班费!A:B,2,0),0)</f>
        <v>0</v>
      </c>
    </row>
    <row r="615" spans="1:76">
      <c r="A615" s="516" t="s">
        <v>4819</v>
      </c>
      <c r="B615" s="285">
        <f t="shared" si="214"/>
        <v>0</v>
      </c>
      <c r="C615" s="286" t="str">
        <f>VLOOKUP(E615,员工信息4!C:D,2,0)</f>
        <v>董俊祥</v>
      </c>
      <c r="D615" s="102" t="str">
        <f t="shared" si="231"/>
        <v>一致</v>
      </c>
      <c r="E615" s="288" t="str">
        <f>INDEX(员工信息4!C:C,MATCH('12部门提供工资附表主表'!I615,员工信息4!F:F,0))</f>
        <v>8096</v>
      </c>
      <c r="F615" s="289" t="str">
        <f>IFERROR(VLOOKUP('12部门提供工资附表主表'!E615,员工信息4!C:G,5,0),"")</f>
        <v>科研部</v>
      </c>
      <c r="G615" s="152" t="s">
        <v>2018</v>
      </c>
      <c r="H615" s="288" t="s">
        <v>2019</v>
      </c>
      <c r="I615" s="500" t="str">
        <f t="shared" si="218"/>
        <v>董俊祥346</v>
      </c>
      <c r="J615" s="353" t="str">
        <f>VLOOKUP(E615,员工信息4!C:H,6,0)</f>
        <v>行政工艺部</v>
      </c>
      <c r="K615" s="301"/>
      <c r="L615" s="301"/>
      <c r="M615" s="302">
        <v>31</v>
      </c>
      <c r="N615" s="302">
        <f t="shared" si="213"/>
        <v>9</v>
      </c>
      <c r="O615" s="302"/>
      <c r="P615" s="302"/>
      <c r="Q615" s="303">
        <f t="shared" si="232"/>
        <v>0</v>
      </c>
      <c r="R615" s="302">
        <v>2480</v>
      </c>
      <c r="S615" s="316">
        <f t="shared" si="233"/>
        <v>2480</v>
      </c>
      <c r="T615" s="305">
        <v>120</v>
      </c>
      <c r="U615" s="313">
        <f t="shared" si="212"/>
        <v>1080</v>
      </c>
      <c r="V615" s="313"/>
      <c r="W615" s="301">
        <v>740</v>
      </c>
      <c r="X615" s="301">
        <v>1580</v>
      </c>
      <c r="Y615" s="314">
        <f t="shared" si="215"/>
        <v>5880</v>
      </c>
      <c r="Z615" s="314"/>
      <c r="AA615" s="301"/>
      <c r="AB615" s="301"/>
      <c r="AC615" s="325">
        <f t="shared" si="216"/>
        <v>0</v>
      </c>
      <c r="AD615" s="302">
        <v>160</v>
      </c>
      <c r="AE615" s="302"/>
      <c r="AF615" s="302">
        <v>0</v>
      </c>
      <c r="AG615" s="302"/>
      <c r="AH615" s="302"/>
      <c r="AI615" s="302"/>
      <c r="AJ615" s="302"/>
      <c r="AK615" s="302"/>
      <c r="AL615" s="302"/>
      <c r="AM615" s="302">
        <v>200</v>
      </c>
      <c r="AN615" s="302"/>
      <c r="AO615" s="302"/>
      <c r="AP615" s="302"/>
      <c r="AQ615" s="302"/>
      <c r="AR615" s="302">
        <v>0</v>
      </c>
      <c r="AS615" s="299"/>
      <c r="AT615" s="299">
        <f t="shared" si="219"/>
        <v>0</v>
      </c>
      <c r="AU615" s="303">
        <f t="shared" si="220"/>
        <v>360</v>
      </c>
      <c r="AV615" s="329">
        <f t="shared" si="217"/>
        <v>6240</v>
      </c>
      <c r="AW615" s="297"/>
      <c r="AX615" s="297">
        <v>517.5</v>
      </c>
      <c r="AY615" s="301"/>
      <c r="AZ615" s="301"/>
      <c r="BA615" s="301"/>
      <c r="BB615" s="330"/>
      <c r="BC615" s="297">
        <v>10</v>
      </c>
      <c r="BD615" s="301"/>
      <c r="BE615" s="300">
        <f t="shared" si="234"/>
        <v>5722.5</v>
      </c>
      <c r="BF615" s="297">
        <f>VLOOKUP(E615,[6]工资发放表!$D$1:$X$65536,21,0)</f>
        <v>21.68</v>
      </c>
      <c r="BG615" s="337">
        <f t="shared" si="235"/>
        <v>5690.82</v>
      </c>
      <c r="BH615" s="300">
        <f>IFERROR(VLOOKUP('12部门提供工资附表主表'!E615,工时对!A:E,5,0),0)</f>
        <v>31</v>
      </c>
      <c r="BI615" s="336">
        <f>VLOOKUP(E615,金蝶!D:AC,26,0)</f>
        <v>0</v>
      </c>
      <c r="BJ615" s="281">
        <f>VLOOKUP(E615,金蝶!D:S,16,0)</f>
        <v>6240</v>
      </c>
      <c r="BK615" s="281">
        <f t="shared" si="221"/>
        <v>0</v>
      </c>
      <c r="BL615" s="281">
        <f>VLOOKUP(E615,金蝶!D:Z,23,0)</f>
        <v>5690.82</v>
      </c>
      <c r="BM615" s="281">
        <f t="shared" si="222"/>
        <v>0</v>
      </c>
      <c r="BN615" s="281">
        <f>VLOOKUP(E615,金蝶!D:Z,17,0)</f>
        <v>0</v>
      </c>
      <c r="BO615" s="339">
        <f t="shared" si="223"/>
        <v>0</v>
      </c>
      <c r="BP615" s="281">
        <f>VLOOKUP(E615,金蝶!D:Z,18,0)</f>
        <v>517.5</v>
      </c>
      <c r="BQ615" s="531">
        <f t="shared" si="224"/>
        <v>0</v>
      </c>
      <c r="BR615" s="281">
        <f>VLOOKUP(E615,金蝶!D:Z,19,0)</f>
        <v>0</v>
      </c>
      <c r="BS615" s="340">
        <f t="shared" si="225"/>
        <v>0</v>
      </c>
      <c r="BT615" s="281">
        <f>VLOOKUP(E615,金蝶!D:Z,20,0)</f>
        <v>10</v>
      </c>
      <c r="BU615" s="281">
        <f t="shared" si="226"/>
        <v>0</v>
      </c>
      <c r="BV615" s="281">
        <f>VLOOKUP(E615,金蝶!D:Z,21,0)</f>
        <v>21.68</v>
      </c>
      <c r="BW615" s="339">
        <f t="shared" si="227"/>
        <v>0</v>
      </c>
      <c r="BX615" s="768">
        <f>IFERROR(VLOOKUP(G615,无加班费!A:B,2,0),0)</f>
        <v>0</v>
      </c>
    </row>
    <row r="616" spans="1:76">
      <c r="A616" s="516" t="s">
        <v>877</v>
      </c>
      <c r="B616" s="285">
        <f t="shared" si="214"/>
        <v>0</v>
      </c>
      <c r="C616" s="286" t="str">
        <f>VLOOKUP(E616,员工信息4!C:D,2,0)</f>
        <v>潘春妹</v>
      </c>
      <c r="D616" s="102" t="str">
        <f t="shared" si="231"/>
        <v>一致</v>
      </c>
      <c r="E616" s="288" t="str">
        <f>INDEX(员工信息4!C:C,MATCH('12部门提供工资附表主表'!I616,员工信息4!F:F,0))</f>
        <v>8228</v>
      </c>
      <c r="F616" s="289" t="str">
        <f>IFERROR(VLOOKUP('12部门提供工资附表主表'!E616,员工信息4!C:G,5,0),"")</f>
        <v>科研部</v>
      </c>
      <c r="G616" s="152" t="s">
        <v>1328</v>
      </c>
      <c r="H616" s="288" t="s">
        <v>1329</v>
      </c>
      <c r="I616" s="500" t="str">
        <f t="shared" si="218"/>
        <v>潘春妹104</v>
      </c>
      <c r="J616" s="353" t="str">
        <f>VLOOKUP(E616,员工信息4!C:H,6,0)</f>
        <v>行政技术部</v>
      </c>
      <c r="K616" s="301"/>
      <c r="L616" s="301"/>
      <c r="M616" s="302">
        <v>24.88</v>
      </c>
      <c r="N616" s="302">
        <f t="shared" si="213"/>
        <v>2.879999999999999</v>
      </c>
      <c r="O616" s="302"/>
      <c r="P616" s="302"/>
      <c r="Q616" s="303">
        <f t="shared" si="232"/>
        <v>0</v>
      </c>
      <c r="R616" s="302">
        <v>2480</v>
      </c>
      <c r="S616" s="316">
        <f t="shared" si="233"/>
        <v>2480</v>
      </c>
      <c r="T616" s="305">
        <v>120</v>
      </c>
      <c r="U616" s="313">
        <f t="shared" si="212"/>
        <v>345.59999999999991</v>
      </c>
      <c r="V616" s="313"/>
      <c r="W616" s="301">
        <v>440</v>
      </c>
      <c r="X616" s="301">
        <v>1980</v>
      </c>
      <c r="Y616" s="314">
        <f t="shared" si="215"/>
        <v>5245.6</v>
      </c>
      <c r="Z616" s="314"/>
      <c r="AA616" s="301"/>
      <c r="AB616" s="301"/>
      <c r="AC616" s="325">
        <f t="shared" si="216"/>
        <v>0</v>
      </c>
      <c r="AD616" s="302">
        <v>200</v>
      </c>
      <c r="AE616" s="302"/>
      <c r="AF616" s="302">
        <v>50</v>
      </c>
      <c r="AG616" s="302"/>
      <c r="AH616" s="302"/>
      <c r="AI616" s="302"/>
      <c r="AJ616" s="302"/>
      <c r="AK616" s="302"/>
      <c r="AL616" s="302"/>
      <c r="AM616" s="302">
        <v>200</v>
      </c>
      <c r="AN616" s="302"/>
      <c r="AO616" s="302"/>
      <c r="AP616" s="302"/>
      <c r="AQ616" s="302"/>
      <c r="AR616" s="302">
        <v>0</v>
      </c>
      <c r="AS616" s="299"/>
      <c r="AT616" s="299">
        <f t="shared" si="219"/>
        <v>0</v>
      </c>
      <c r="AU616" s="303">
        <f t="shared" si="220"/>
        <v>450</v>
      </c>
      <c r="AV616" s="329">
        <f t="shared" si="217"/>
        <v>5695.6</v>
      </c>
      <c r="AW616" s="297">
        <v>30</v>
      </c>
      <c r="AX616" s="297">
        <v>517.5</v>
      </c>
      <c r="AY616" s="301"/>
      <c r="AZ616" s="301"/>
      <c r="BA616" s="301"/>
      <c r="BB616" s="330">
        <f>VLOOKUP(E616,公积金!A:D,4,0)</f>
        <v>254</v>
      </c>
      <c r="BC616" s="297">
        <v>10</v>
      </c>
      <c r="BD616" s="301"/>
      <c r="BE616" s="300">
        <f t="shared" si="234"/>
        <v>4924.1000000000004</v>
      </c>
      <c r="BF616" s="297">
        <f>VLOOKUP(E616,[6]工资发放表!$D$1:$X$65536,21,0)</f>
        <v>0</v>
      </c>
      <c r="BG616" s="337">
        <f t="shared" si="235"/>
        <v>4944.1000000000004</v>
      </c>
      <c r="BH616" s="300">
        <f>IFERROR(VLOOKUP('12部门提供工资附表主表'!E616,工时对!A:E,5,0),0)</f>
        <v>24.88</v>
      </c>
      <c r="BI616" s="336">
        <f>VLOOKUP(E616,金蝶!D:AC,26,0)</f>
        <v>0</v>
      </c>
      <c r="BJ616" s="281">
        <f>VLOOKUP(E616,金蝶!D:S,16,0)</f>
        <v>5695.6</v>
      </c>
      <c r="BK616" s="281">
        <f t="shared" si="221"/>
        <v>0</v>
      </c>
      <c r="BL616" s="281">
        <f>VLOOKUP(E616,金蝶!D:Z,23,0)</f>
        <v>4944.1000000000004</v>
      </c>
      <c r="BM616" s="281">
        <f t="shared" si="222"/>
        <v>0</v>
      </c>
      <c r="BN616" s="281">
        <f>VLOOKUP(E616,金蝶!D:Z,17,0)</f>
        <v>30</v>
      </c>
      <c r="BO616" s="339">
        <f t="shared" si="223"/>
        <v>0</v>
      </c>
      <c r="BP616" s="281">
        <f>VLOOKUP(E616,金蝶!D:Z,18,0)</f>
        <v>517.5</v>
      </c>
      <c r="BQ616" s="531">
        <f t="shared" si="224"/>
        <v>0</v>
      </c>
      <c r="BR616" s="281">
        <f>VLOOKUP(E616,金蝶!D:Z,19,0)</f>
        <v>254</v>
      </c>
      <c r="BS616" s="340">
        <f t="shared" si="225"/>
        <v>0</v>
      </c>
      <c r="BT616" s="281">
        <f>VLOOKUP(E616,金蝶!D:Z,20,0)</f>
        <v>10</v>
      </c>
      <c r="BU616" s="281">
        <f t="shared" si="226"/>
        <v>0</v>
      </c>
      <c r="BV616" s="281">
        <f>VLOOKUP(E616,金蝶!D:Z,21,0)</f>
        <v>0</v>
      </c>
      <c r="BW616" s="339">
        <f t="shared" si="227"/>
        <v>0</v>
      </c>
      <c r="BX616" s="768">
        <f>IFERROR(VLOOKUP(G616,无加班费!A:B,2,0),0)</f>
        <v>0</v>
      </c>
    </row>
    <row r="617" spans="1:76">
      <c r="A617" s="516" t="s">
        <v>1251</v>
      </c>
      <c r="B617" s="285">
        <f t="shared" si="214"/>
        <v>0</v>
      </c>
      <c r="C617" s="286" t="str">
        <f>VLOOKUP(E617,员工信息4!C:D,2,0)</f>
        <v>罗晓红</v>
      </c>
      <c r="D617" s="102" t="str">
        <f t="shared" si="231"/>
        <v>一致</v>
      </c>
      <c r="E617" s="288" t="str">
        <f>INDEX(员工信息4!C:C,MATCH('12部门提供工资附表主表'!I617,员工信息4!F:F,0))</f>
        <v>8204</v>
      </c>
      <c r="F617" s="289" t="str">
        <f>IFERROR(VLOOKUP('12部门提供工资附表主表'!E617,员工信息4!C:G,5,0),"")</f>
        <v>科研部</v>
      </c>
      <c r="G617" s="152" t="s">
        <v>1297</v>
      </c>
      <c r="H617" s="288" t="s">
        <v>1298</v>
      </c>
      <c r="I617" s="500" t="str">
        <f t="shared" si="218"/>
        <v>罗晓红311</v>
      </c>
      <c r="J617" s="353" t="str">
        <f>VLOOKUP(E617,员工信息4!C:H,6,0)</f>
        <v>行政技术部</v>
      </c>
      <c r="K617" s="301"/>
      <c r="L617" s="301"/>
      <c r="M617" s="302">
        <v>11</v>
      </c>
      <c r="N617" s="549">
        <f t="shared" si="213"/>
        <v>-11</v>
      </c>
      <c r="O617" s="302"/>
      <c r="P617" s="302"/>
      <c r="Q617" s="303">
        <f t="shared" si="232"/>
        <v>0</v>
      </c>
      <c r="R617" s="302">
        <v>2480</v>
      </c>
      <c r="S617" s="316">
        <f t="shared" si="233"/>
        <v>2480</v>
      </c>
      <c r="T617" s="305"/>
      <c r="U617" s="313">
        <v>-2000</v>
      </c>
      <c r="V617" s="313"/>
      <c r="W617" s="301">
        <v>240</v>
      </c>
      <c r="X617" s="301">
        <v>1280</v>
      </c>
      <c r="Y617" s="314">
        <f t="shared" si="215"/>
        <v>2000</v>
      </c>
      <c r="Z617" s="314"/>
      <c r="AA617" s="301"/>
      <c r="AB617" s="301"/>
      <c r="AC617" s="325">
        <f t="shared" si="216"/>
        <v>0</v>
      </c>
      <c r="AD617" s="302">
        <v>120</v>
      </c>
      <c r="AE617" s="302"/>
      <c r="AF617" s="302"/>
      <c r="AG617" s="302"/>
      <c r="AH617" s="302"/>
      <c r="AI617" s="302"/>
      <c r="AJ617" s="302"/>
      <c r="AK617" s="302"/>
      <c r="AL617" s="302"/>
      <c r="AM617" s="302">
        <v>0</v>
      </c>
      <c r="AN617" s="302">
        <v>1436.4</v>
      </c>
      <c r="AO617" s="302"/>
      <c r="AP617" s="302"/>
      <c r="AQ617" s="302"/>
      <c r="AR617" s="302">
        <v>0</v>
      </c>
      <c r="AS617" s="299"/>
      <c r="AT617" s="299">
        <f t="shared" si="219"/>
        <v>0</v>
      </c>
      <c r="AU617" s="303">
        <f t="shared" si="220"/>
        <v>1556.4</v>
      </c>
      <c r="AV617" s="329">
        <f t="shared" si="217"/>
        <v>3556.4</v>
      </c>
      <c r="AW617" s="297"/>
      <c r="AX617" s="297">
        <v>517.5</v>
      </c>
      <c r="AY617" s="301"/>
      <c r="AZ617" s="301"/>
      <c r="BA617" s="301"/>
      <c r="BB617" s="330"/>
      <c r="BC617" s="297">
        <v>10</v>
      </c>
      <c r="BD617" s="301"/>
      <c r="BE617" s="300">
        <f t="shared" si="234"/>
        <v>3038.9</v>
      </c>
      <c r="BF617" s="297">
        <f>VLOOKUP(E617,[6]工资发放表!$D$1:$X$65536,21,0)</f>
        <v>0</v>
      </c>
      <c r="BG617" s="337">
        <f t="shared" si="235"/>
        <v>3028.9</v>
      </c>
      <c r="BH617" s="300">
        <f>IFERROR(VLOOKUP('12部门提供工资附表主表'!E617,工时对!A:E,5,0),0)</f>
        <v>11</v>
      </c>
      <c r="BI617" s="336">
        <f>VLOOKUP(E617,金蝶!D:AC,26,0)</f>
        <v>0</v>
      </c>
      <c r="BJ617" s="281">
        <f>VLOOKUP(E617,金蝶!D:S,16,0)</f>
        <v>3556.4</v>
      </c>
      <c r="BK617" s="281">
        <f t="shared" si="221"/>
        <v>0</v>
      </c>
      <c r="BL617" s="281">
        <f>VLOOKUP(E617,金蝶!D:Z,23,0)</f>
        <v>3028.9</v>
      </c>
      <c r="BM617" s="281">
        <f t="shared" si="222"/>
        <v>0</v>
      </c>
      <c r="BN617" s="281">
        <f>VLOOKUP(E617,金蝶!D:Z,17,0)</f>
        <v>0</v>
      </c>
      <c r="BO617" s="339">
        <f t="shared" si="223"/>
        <v>0</v>
      </c>
      <c r="BP617" s="281">
        <f>VLOOKUP(E617,金蝶!D:Z,18,0)</f>
        <v>517.5</v>
      </c>
      <c r="BQ617" s="531">
        <f t="shared" si="224"/>
        <v>0</v>
      </c>
      <c r="BR617" s="281">
        <f>VLOOKUP(E617,金蝶!D:Z,19,0)</f>
        <v>0</v>
      </c>
      <c r="BS617" s="340">
        <f t="shared" si="225"/>
        <v>0</v>
      </c>
      <c r="BT617" s="281">
        <f>VLOOKUP(E617,金蝶!D:Z,20,0)</f>
        <v>10</v>
      </c>
      <c r="BU617" s="281">
        <f t="shared" si="226"/>
        <v>0</v>
      </c>
      <c r="BV617" s="281">
        <f>VLOOKUP(E617,金蝶!D:Z,21,0)</f>
        <v>0</v>
      </c>
      <c r="BW617" s="339">
        <f t="shared" si="227"/>
        <v>0</v>
      </c>
      <c r="BX617" s="768">
        <f>IFERROR(VLOOKUP(G617,无加班费!A:B,2,0),0)</f>
        <v>0</v>
      </c>
    </row>
    <row r="618" spans="1:76">
      <c r="A618" s="516" t="s">
        <v>1552</v>
      </c>
      <c r="B618" s="285">
        <f t="shared" si="214"/>
        <v>-22</v>
      </c>
      <c r="C618" s="286" t="str">
        <f>VLOOKUP(E618,员工信息4!C:D,2,0)</f>
        <v>刘良军</v>
      </c>
      <c r="D618" s="102" t="str">
        <f t="shared" si="231"/>
        <v>一致</v>
      </c>
      <c r="E618" s="288" t="str">
        <f>INDEX(员工信息4!C:C,MATCH('12部门提供工资附表主表'!I618,员工信息4!F:F,0))</f>
        <v>8098</v>
      </c>
      <c r="F618" s="289" t="str">
        <f>IFERROR(VLOOKUP('12部门提供工资附表主表'!E618,员工信息4!C:G,5,0),"")</f>
        <v>科研部</v>
      </c>
      <c r="G618" s="152" t="s">
        <v>2038</v>
      </c>
      <c r="H618" s="288" t="s">
        <v>2039</v>
      </c>
      <c r="I618" s="500" t="str">
        <f t="shared" si="218"/>
        <v>刘良军274</v>
      </c>
      <c r="J618" s="353" t="str">
        <f>VLOOKUP(E618,员工信息4!C:H,6,0)</f>
        <v>行政广州车间</v>
      </c>
      <c r="K618" s="301"/>
      <c r="L618" s="301"/>
      <c r="M618" s="302">
        <v>22</v>
      </c>
      <c r="N618" s="302">
        <f t="shared" si="213"/>
        <v>0</v>
      </c>
      <c r="O618" s="302"/>
      <c r="P618" s="302"/>
      <c r="Q618" s="303">
        <f t="shared" si="232"/>
        <v>0</v>
      </c>
      <c r="R618" s="302">
        <v>2480</v>
      </c>
      <c r="S618" s="316">
        <f t="shared" si="233"/>
        <v>2480</v>
      </c>
      <c r="T618" s="305">
        <v>120</v>
      </c>
      <c r="U618" s="313">
        <f t="shared" si="212"/>
        <v>0</v>
      </c>
      <c r="V618" s="313"/>
      <c r="W618" s="301">
        <v>1440</v>
      </c>
      <c r="X618" s="301">
        <v>1380</v>
      </c>
      <c r="Y618" s="314">
        <f t="shared" si="215"/>
        <v>5300</v>
      </c>
      <c r="Z618" s="314"/>
      <c r="AA618" s="301"/>
      <c r="AB618" s="301"/>
      <c r="AC618" s="325">
        <f t="shared" si="216"/>
        <v>0</v>
      </c>
      <c r="AD618" s="302">
        <v>120</v>
      </c>
      <c r="AE618" s="302"/>
      <c r="AF618" s="302">
        <v>100</v>
      </c>
      <c r="AG618" s="302"/>
      <c r="AH618" s="302"/>
      <c r="AI618" s="302"/>
      <c r="AJ618" s="302"/>
      <c r="AK618" s="302"/>
      <c r="AL618" s="302"/>
      <c r="AM618" s="302">
        <v>0</v>
      </c>
      <c r="AN618" s="302"/>
      <c r="AO618" s="302"/>
      <c r="AP618" s="302"/>
      <c r="AQ618" s="302"/>
      <c r="AR618" s="302">
        <v>0</v>
      </c>
      <c r="AS618" s="299"/>
      <c r="AT618" s="299">
        <f t="shared" si="219"/>
        <v>0</v>
      </c>
      <c r="AU618" s="303">
        <f t="shared" si="220"/>
        <v>220</v>
      </c>
      <c r="AV618" s="329">
        <f t="shared" si="217"/>
        <v>5520</v>
      </c>
      <c r="AW618" s="297"/>
      <c r="AX618" s="297">
        <v>517.5</v>
      </c>
      <c r="AY618" s="301"/>
      <c r="AZ618" s="301"/>
      <c r="BA618" s="301"/>
      <c r="BB618" s="330">
        <f>VLOOKUP(E618,公积金!A:D,4,0)</f>
        <v>254</v>
      </c>
      <c r="BC618" s="297"/>
      <c r="BD618" s="301"/>
      <c r="BE618" s="300">
        <f t="shared" si="234"/>
        <v>4748.5</v>
      </c>
      <c r="BF618" s="297">
        <f>VLOOKUP(E618,[6]工资发放表!$D$1:$X$65536,21,0)</f>
        <v>0</v>
      </c>
      <c r="BG618" s="337">
        <f t="shared" si="235"/>
        <v>4748.5</v>
      </c>
      <c r="BH618" s="300">
        <f>IFERROR(VLOOKUP('12部门提供工资附表主表'!E618,工时对!A:E,5,0),0)</f>
        <v>0</v>
      </c>
      <c r="BI618" s="336">
        <f>VLOOKUP(E618,金蝶!D:AC,26,0)</f>
        <v>0</v>
      </c>
      <c r="BJ618" s="281">
        <f>VLOOKUP(E618,金蝶!D:S,16,0)</f>
        <v>5520</v>
      </c>
      <c r="BK618" s="281">
        <f t="shared" si="221"/>
        <v>0</v>
      </c>
      <c r="BL618" s="281">
        <f>VLOOKUP(E618,金蝶!D:Z,23,0)</f>
        <v>4748.5</v>
      </c>
      <c r="BM618" s="281">
        <f t="shared" si="222"/>
        <v>0</v>
      </c>
      <c r="BN618" s="281">
        <f>VLOOKUP(E618,金蝶!D:Z,17,0)</f>
        <v>0</v>
      </c>
      <c r="BO618" s="339">
        <f t="shared" si="223"/>
        <v>0</v>
      </c>
      <c r="BP618" s="281">
        <f>VLOOKUP(E618,金蝶!D:Z,18,0)</f>
        <v>517.5</v>
      </c>
      <c r="BQ618" s="531">
        <f t="shared" si="224"/>
        <v>0</v>
      </c>
      <c r="BR618" s="281">
        <f>VLOOKUP(E618,金蝶!D:Z,19,0)</f>
        <v>254</v>
      </c>
      <c r="BS618" s="340">
        <f t="shared" si="225"/>
        <v>0</v>
      </c>
      <c r="BT618" s="281">
        <f>VLOOKUP(E618,金蝶!D:Z,20,0)</f>
        <v>0</v>
      </c>
      <c r="BU618" s="281">
        <f t="shared" si="226"/>
        <v>0</v>
      </c>
      <c r="BV618" s="281">
        <f>VLOOKUP(E618,金蝶!D:Z,21,0)</f>
        <v>0</v>
      </c>
      <c r="BW618" s="339">
        <f t="shared" si="227"/>
        <v>0</v>
      </c>
      <c r="BX618" s="768">
        <f>IFERROR(VLOOKUP(G618,无加班费!A:B,2,0),0)</f>
        <v>0</v>
      </c>
    </row>
    <row r="619" spans="1:76">
      <c r="A619" s="516" t="s">
        <v>1135</v>
      </c>
      <c r="B619" s="285">
        <f t="shared" si="214"/>
        <v>0</v>
      </c>
      <c r="C619" s="286" t="str">
        <f>VLOOKUP(E619,员工信息4!C:D,2,0)</f>
        <v>沈志明</v>
      </c>
      <c r="D619" s="102" t="str">
        <f t="shared" si="231"/>
        <v>一致</v>
      </c>
      <c r="E619" s="288" t="str">
        <f>INDEX(员工信息4!C:C,MATCH('12部门提供工资附表主表'!I619,员工信息4!F:F,0))</f>
        <v>8102</v>
      </c>
      <c r="F619" s="289" t="str">
        <f>IFERROR(VLOOKUP('12部门提供工资附表主表'!E619,员工信息4!C:G,5,0),"")</f>
        <v>科研部</v>
      </c>
      <c r="G619" s="152" t="s">
        <v>2218</v>
      </c>
      <c r="H619" s="288" t="s">
        <v>2219</v>
      </c>
      <c r="I619" s="500" t="str">
        <f t="shared" si="218"/>
        <v>沈志明50</v>
      </c>
      <c r="J619" s="353" t="str">
        <f>VLOOKUP(E619,员工信息4!C:H,6,0)</f>
        <v>行政配件组</v>
      </c>
      <c r="K619" s="301"/>
      <c r="L619" s="301"/>
      <c r="M619" s="302">
        <v>30.5</v>
      </c>
      <c r="N619" s="302">
        <f t="shared" si="213"/>
        <v>8.5</v>
      </c>
      <c r="O619" s="302"/>
      <c r="P619" s="302"/>
      <c r="Q619" s="303">
        <f t="shared" si="232"/>
        <v>0</v>
      </c>
      <c r="R619" s="302">
        <v>2480</v>
      </c>
      <c r="S619" s="316">
        <f t="shared" si="233"/>
        <v>2480</v>
      </c>
      <c r="T619" s="305">
        <v>120</v>
      </c>
      <c r="U619" s="313">
        <f t="shared" ref="U619:U664" si="236">T619*N619</f>
        <v>1020</v>
      </c>
      <c r="V619" s="313"/>
      <c r="W619" s="301">
        <v>540</v>
      </c>
      <c r="X619" s="301">
        <v>1880</v>
      </c>
      <c r="Y619" s="314">
        <f t="shared" si="215"/>
        <v>5920</v>
      </c>
      <c r="Z619" s="314"/>
      <c r="AA619" s="301"/>
      <c r="AB619" s="301"/>
      <c r="AC619" s="325">
        <f t="shared" si="216"/>
        <v>0</v>
      </c>
      <c r="AD619" s="302">
        <v>200</v>
      </c>
      <c r="AE619" s="302"/>
      <c r="AF619" s="302">
        <v>0</v>
      </c>
      <c r="AG619" s="302"/>
      <c r="AH619" s="302"/>
      <c r="AI619" s="302"/>
      <c r="AJ619" s="302"/>
      <c r="AK619" s="302">
        <v>200</v>
      </c>
      <c r="AL619" s="302"/>
      <c r="AM619" s="302">
        <v>200</v>
      </c>
      <c r="AN619" s="302"/>
      <c r="AO619" s="302"/>
      <c r="AP619" s="302">
        <v>50</v>
      </c>
      <c r="AQ619" s="302"/>
      <c r="AR619" s="302">
        <v>0</v>
      </c>
      <c r="AS619" s="299"/>
      <c r="AT619" s="299">
        <f t="shared" si="219"/>
        <v>50</v>
      </c>
      <c r="AU619" s="303">
        <f t="shared" si="220"/>
        <v>600</v>
      </c>
      <c r="AV619" s="329">
        <f t="shared" si="217"/>
        <v>6470</v>
      </c>
      <c r="AW619" s="297">
        <v>30</v>
      </c>
      <c r="AX619" s="297">
        <v>517.5</v>
      </c>
      <c r="AY619" s="301"/>
      <c r="AZ619" s="301"/>
      <c r="BA619" s="301"/>
      <c r="BB619" s="330">
        <f>VLOOKUP(E619,公积金!A:D,4,0)</f>
        <v>254</v>
      </c>
      <c r="BC619" s="297">
        <v>10</v>
      </c>
      <c r="BD619" s="301"/>
      <c r="BE619" s="300">
        <f t="shared" si="234"/>
        <v>5698.5</v>
      </c>
      <c r="BF619" s="297">
        <f>VLOOKUP(E619,[6]工资发放表!$D$1:$X$65536,21,0)</f>
        <v>20.95</v>
      </c>
      <c r="BG619" s="337">
        <f t="shared" si="235"/>
        <v>5697.55</v>
      </c>
      <c r="BH619" s="300">
        <f>IFERROR(VLOOKUP('12部门提供工资附表主表'!E619,工时对!A:E,5,0),0)</f>
        <v>30.5</v>
      </c>
      <c r="BI619" s="336">
        <f>VLOOKUP(E619,金蝶!D:AC,26,0)</f>
        <v>0</v>
      </c>
      <c r="BJ619" s="281">
        <f>VLOOKUP(E619,金蝶!D:S,16,0)</f>
        <v>6470</v>
      </c>
      <c r="BK619" s="281">
        <f t="shared" si="221"/>
        <v>0</v>
      </c>
      <c r="BL619" s="281">
        <f>VLOOKUP(E619,金蝶!D:Z,23,0)</f>
        <v>5697.55</v>
      </c>
      <c r="BM619" s="281">
        <f t="shared" si="222"/>
        <v>0</v>
      </c>
      <c r="BN619" s="281">
        <f>VLOOKUP(E619,金蝶!D:Z,17,0)</f>
        <v>30</v>
      </c>
      <c r="BO619" s="339">
        <f t="shared" si="223"/>
        <v>0</v>
      </c>
      <c r="BP619" s="281">
        <f>VLOOKUP(E619,金蝶!D:Z,18,0)</f>
        <v>517.5</v>
      </c>
      <c r="BQ619" s="531">
        <f t="shared" si="224"/>
        <v>0</v>
      </c>
      <c r="BR619" s="281">
        <f>VLOOKUP(E619,金蝶!D:Z,19,0)</f>
        <v>254</v>
      </c>
      <c r="BS619" s="340">
        <f t="shared" si="225"/>
        <v>0</v>
      </c>
      <c r="BT619" s="281">
        <f>VLOOKUP(E619,金蝶!D:Z,20,0)</f>
        <v>10</v>
      </c>
      <c r="BU619" s="281">
        <f t="shared" si="226"/>
        <v>0</v>
      </c>
      <c r="BV619" s="281">
        <f>VLOOKUP(E619,金蝶!D:Z,21,0)</f>
        <v>20.95</v>
      </c>
      <c r="BW619" s="339">
        <f t="shared" si="227"/>
        <v>0</v>
      </c>
      <c r="BX619" s="768">
        <f>IFERROR(VLOOKUP(G619,无加班费!A:B,2,0),0)</f>
        <v>0</v>
      </c>
    </row>
    <row r="620" spans="1:76">
      <c r="A620" s="516" t="s">
        <v>3773</v>
      </c>
      <c r="B620" s="285">
        <f t="shared" si="214"/>
        <v>0</v>
      </c>
      <c r="C620" s="286" t="str">
        <f>VLOOKUP(E620,员工信息4!C:D,2,0)</f>
        <v>顾伟杰</v>
      </c>
      <c r="D620" s="102" t="str">
        <f t="shared" si="231"/>
        <v>一致</v>
      </c>
      <c r="E620" s="288" t="str">
        <f>INDEX(员工信息4!C:C,MATCH('12部门提供工资附表主表'!I620,员工信息4!F:F,0))</f>
        <v>8103</v>
      </c>
      <c r="F620" s="289" t="str">
        <f>IFERROR(VLOOKUP('12部门提供工资附表主表'!E620,员工信息4!C:G,5,0),"")</f>
        <v>科研部</v>
      </c>
      <c r="G620" s="152" t="s">
        <v>2050</v>
      </c>
      <c r="H620" s="288" t="s">
        <v>2051</v>
      </c>
      <c r="I620" s="500" t="str">
        <f t="shared" si="218"/>
        <v>顾伟杰79</v>
      </c>
      <c r="J620" s="353" t="str">
        <f>VLOOKUP(E620,员工信息4!C:H,6,0)</f>
        <v>行政行政部</v>
      </c>
      <c r="K620" s="301"/>
      <c r="L620" s="301"/>
      <c r="M620" s="302">
        <v>25.5</v>
      </c>
      <c r="N620" s="302">
        <f t="shared" ref="N620:N664" si="237">M620-22</f>
        <v>3.5</v>
      </c>
      <c r="O620" s="302"/>
      <c r="P620" s="302"/>
      <c r="Q620" s="303">
        <f t="shared" si="232"/>
        <v>0</v>
      </c>
      <c r="R620" s="302">
        <v>2480</v>
      </c>
      <c r="S620" s="316">
        <f t="shared" si="233"/>
        <v>2480</v>
      </c>
      <c r="T620" s="305">
        <v>120</v>
      </c>
      <c r="U620" s="313">
        <f t="shared" si="236"/>
        <v>420</v>
      </c>
      <c r="V620" s="313"/>
      <c r="W620" s="301">
        <v>440</v>
      </c>
      <c r="X620" s="301">
        <v>1080</v>
      </c>
      <c r="Y620" s="314">
        <f t="shared" si="215"/>
        <v>4420</v>
      </c>
      <c r="Z620" s="314"/>
      <c r="AA620" s="301"/>
      <c r="AB620" s="301"/>
      <c r="AC620" s="325">
        <f t="shared" si="216"/>
        <v>0</v>
      </c>
      <c r="AD620" s="302">
        <v>200</v>
      </c>
      <c r="AE620" s="302"/>
      <c r="AF620" s="302">
        <v>50</v>
      </c>
      <c r="AG620" s="302"/>
      <c r="AH620" s="302"/>
      <c r="AI620" s="302"/>
      <c r="AJ620" s="302"/>
      <c r="AK620" s="302"/>
      <c r="AL620" s="302"/>
      <c r="AM620" s="302">
        <v>200</v>
      </c>
      <c r="AN620" s="302"/>
      <c r="AO620" s="302"/>
      <c r="AP620" s="302"/>
      <c r="AQ620" s="302"/>
      <c r="AR620" s="302">
        <v>0</v>
      </c>
      <c r="AS620" s="299"/>
      <c r="AT620" s="299">
        <f t="shared" si="219"/>
        <v>0</v>
      </c>
      <c r="AU620" s="303">
        <f t="shared" si="220"/>
        <v>450</v>
      </c>
      <c r="AV620" s="329">
        <f t="shared" si="217"/>
        <v>4870</v>
      </c>
      <c r="AW620" s="297"/>
      <c r="AX620" s="297">
        <v>517.5</v>
      </c>
      <c r="AY620" s="301"/>
      <c r="AZ620" s="301"/>
      <c r="BA620" s="301"/>
      <c r="BB620" s="330">
        <f>VLOOKUP(E620,公积金!A:D,4,0)</f>
        <v>254</v>
      </c>
      <c r="BC620" s="297">
        <v>10</v>
      </c>
      <c r="BD620" s="301"/>
      <c r="BE620" s="300">
        <f t="shared" si="234"/>
        <v>4098.5</v>
      </c>
      <c r="BF620" s="297">
        <f>VLOOKUP(E620,[6]工资发放表!$D$1:$X$65536,21,0)</f>
        <v>0</v>
      </c>
      <c r="BG620" s="337">
        <f t="shared" si="235"/>
        <v>4088.5</v>
      </c>
      <c r="BH620" s="300">
        <f>IFERROR(VLOOKUP('12部门提供工资附表主表'!E620,工时对!A:E,5,0),0)</f>
        <v>25.5</v>
      </c>
      <c r="BI620" s="336">
        <f>VLOOKUP(E620,金蝶!D:AC,26,0)</f>
        <v>0</v>
      </c>
      <c r="BJ620" s="281">
        <f>VLOOKUP(E620,金蝶!D:S,16,0)</f>
        <v>4870</v>
      </c>
      <c r="BK620" s="281">
        <f t="shared" si="221"/>
        <v>0</v>
      </c>
      <c r="BL620" s="281">
        <f>VLOOKUP(E620,金蝶!D:Z,23,0)</f>
        <v>4088.5</v>
      </c>
      <c r="BM620" s="281">
        <f t="shared" si="222"/>
        <v>0</v>
      </c>
      <c r="BN620" s="281">
        <f>VLOOKUP(E620,金蝶!D:Z,17,0)</f>
        <v>0</v>
      </c>
      <c r="BO620" s="339">
        <f t="shared" si="223"/>
        <v>0</v>
      </c>
      <c r="BP620" s="281">
        <f>VLOOKUP(E620,金蝶!D:Z,18,0)</f>
        <v>517.5</v>
      </c>
      <c r="BQ620" s="531">
        <f t="shared" si="224"/>
        <v>0</v>
      </c>
      <c r="BR620" s="281">
        <f>VLOOKUP(E620,金蝶!D:Z,19,0)</f>
        <v>254</v>
      </c>
      <c r="BS620" s="340">
        <f t="shared" si="225"/>
        <v>0</v>
      </c>
      <c r="BT620" s="281">
        <f>VLOOKUP(E620,金蝶!D:Z,20,0)</f>
        <v>10</v>
      </c>
      <c r="BU620" s="281">
        <f t="shared" si="226"/>
        <v>0</v>
      </c>
      <c r="BV620" s="281">
        <f>VLOOKUP(E620,金蝶!D:Z,21,0)</f>
        <v>0</v>
      </c>
      <c r="BW620" s="339">
        <f t="shared" si="227"/>
        <v>0</v>
      </c>
      <c r="BX620" s="768">
        <f>IFERROR(VLOOKUP(G620,无加班费!A:B,2,0),0)</f>
        <v>0</v>
      </c>
    </row>
    <row r="621" spans="1:76" hidden="1">
      <c r="A621" s="516" t="s">
        <v>1677</v>
      </c>
      <c r="B621" s="285">
        <f t="shared" si="214"/>
        <v>0</v>
      </c>
      <c r="C621" s="286" t="str">
        <f>VLOOKUP(E621,员工信息4!C:D,2,0)</f>
        <v>丁超</v>
      </c>
      <c r="D621" s="102" t="str">
        <f t="shared" si="231"/>
        <v>一致</v>
      </c>
      <c r="E621" s="288" t="str">
        <f>INDEX(员工信息4!C:C,MATCH('12部门提供工资附表主表'!I621,员工信息4!F:F,0))</f>
        <v>8109</v>
      </c>
      <c r="F621" s="289" t="str">
        <f>IFERROR(VLOOKUP('12部门提供工资附表主表'!E621,员工信息4!C:G,5,0),"")</f>
        <v>科研部</v>
      </c>
      <c r="G621" s="152" t="s">
        <v>2023</v>
      </c>
      <c r="H621" s="288" t="s">
        <v>2024</v>
      </c>
      <c r="I621" s="500" t="str">
        <f t="shared" si="218"/>
        <v>丁超181</v>
      </c>
      <c r="J621" s="353" t="str">
        <f>VLOOKUP(E621,员工信息4!C:H,6,0)</f>
        <v>行政工艺部</v>
      </c>
      <c r="K621" s="301"/>
      <c r="L621" s="301"/>
      <c r="M621" s="302">
        <v>30.13</v>
      </c>
      <c r="N621" s="302">
        <f t="shared" si="237"/>
        <v>8.129999999999999</v>
      </c>
      <c r="O621" s="302"/>
      <c r="P621" s="302"/>
      <c r="Q621" s="303">
        <f t="shared" si="232"/>
        <v>0</v>
      </c>
      <c r="R621" s="302">
        <v>3500</v>
      </c>
      <c r="S621" s="316">
        <f t="shared" si="233"/>
        <v>3500</v>
      </c>
      <c r="T621" s="305"/>
      <c r="U621" s="313">
        <f t="shared" si="236"/>
        <v>0</v>
      </c>
      <c r="V621" s="313"/>
      <c r="W621" s="301">
        <v>1400</v>
      </c>
      <c r="X621" s="301">
        <v>4000</v>
      </c>
      <c r="Y621" s="314">
        <f t="shared" si="215"/>
        <v>8900</v>
      </c>
      <c r="Z621" s="314"/>
      <c r="AA621" s="301"/>
      <c r="AB621" s="301"/>
      <c r="AC621" s="325">
        <f t="shared" si="216"/>
        <v>0</v>
      </c>
      <c r="AD621" s="302">
        <v>60</v>
      </c>
      <c r="AE621" s="302"/>
      <c r="AF621" s="302">
        <v>100</v>
      </c>
      <c r="AG621" s="302"/>
      <c r="AH621" s="302"/>
      <c r="AI621" s="302"/>
      <c r="AJ621" s="302"/>
      <c r="AK621" s="302"/>
      <c r="AL621" s="302"/>
      <c r="AM621" s="302">
        <v>200</v>
      </c>
      <c r="AN621" s="302"/>
      <c r="AO621" s="302"/>
      <c r="AP621" s="302"/>
      <c r="AQ621" s="302">
        <v>900</v>
      </c>
      <c r="AR621" s="302"/>
      <c r="AS621" s="299"/>
      <c r="AT621" s="299">
        <f t="shared" si="219"/>
        <v>900</v>
      </c>
      <c r="AU621" s="303">
        <f t="shared" si="220"/>
        <v>360</v>
      </c>
      <c r="AV621" s="329">
        <f t="shared" si="217"/>
        <v>8360</v>
      </c>
      <c r="AW621" s="297"/>
      <c r="AX621" s="297">
        <v>517.5</v>
      </c>
      <c r="AY621" s="301"/>
      <c r="AZ621" s="301"/>
      <c r="BA621" s="301"/>
      <c r="BB621" s="330">
        <f>VLOOKUP(E621,公积金!A:D,4,0)</f>
        <v>254</v>
      </c>
      <c r="BC621" s="297"/>
      <c r="BD621" s="301"/>
      <c r="BE621" s="300">
        <f t="shared" si="234"/>
        <v>7588.5</v>
      </c>
      <c r="BF621" s="297">
        <f>VLOOKUP(E621,[6]工资发放表!$D$1:$X$65536,21,0)</f>
        <v>47.66</v>
      </c>
      <c r="BG621" s="337">
        <f t="shared" si="235"/>
        <v>7540.84</v>
      </c>
      <c r="BH621" s="300">
        <f>IFERROR(VLOOKUP('12部门提供工资附表主表'!E621,工时对!A:E,5,0),0)</f>
        <v>30.13</v>
      </c>
      <c r="BI621" s="336">
        <f>VLOOKUP(E621,金蝶!D:AC,26,0)</f>
        <v>0</v>
      </c>
      <c r="BJ621" s="281">
        <f>VLOOKUP(E621,金蝶!D:S,16,0)</f>
        <v>8360</v>
      </c>
      <c r="BK621" s="281">
        <f t="shared" si="221"/>
        <v>0</v>
      </c>
      <c r="BL621" s="281">
        <f>VLOOKUP(E621,金蝶!D:Z,23,0)</f>
        <v>7540.84</v>
      </c>
      <c r="BM621" s="281">
        <f t="shared" si="222"/>
        <v>0</v>
      </c>
      <c r="BN621" s="281">
        <f>VLOOKUP(E621,金蝶!D:Z,17,0)</f>
        <v>0</v>
      </c>
      <c r="BO621" s="339">
        <f t="shared" si="223"/>
        <v>0</v>
      </c>
      <c r="BP621" s="281">
        <f>VLOOKUP(E621,金蝶!D:Z,18,0)</f>
        <v>517.5</v>
      </c>
      <c r="BQ621" s="531">
        <f t="shared" si="224"/>
        <v>0</v>
      </c>
      <c r="BR621" s="281">
        <f>VLOOKUP(E621,金蝶!D:Z,19,0)</f>
        <v>254</v>
      </c>
      <c r="BS621" s="340">
        <f t="shared" si="225"/>
        <v>0</v>
      </c>
      <c r="BT621" s="281">
        <f>VLOOKUP(E621,金蝶!D:Z,20,0)</f>
        <v>0</v>
      </c>
      <c r="BU621" s="281">
        <f t="shared" si="226"/>
        <v>0</v>
      </c>
      <c r="BV621" s="281">
        <f>VLOOKUP(E621,金蝶!D:Z,21,0)</f>
        <v>47.66</v>
      </c>
      <c r="BW621" s="339">
        <f t="shared" si="227"/>
        <v>0</v>
      </c>
      <c r="BX621" s="768" t="str">
        <f>IFERROR(VLOOKUP(G621,无加班费!A:B,2,0),0)</f>
        <v>无加班费</v>
      </c>
    </row>
    <row r="622" spans="1:76">
      <c r="A622" s="516" t="s">
        <v>723</v>
      </c>
      <c r="B622" s="285">
        <f t="shared" si="214"/>
        <v>0</v>
      </c>
      <c r="C622" s="286" t="str">
        <f>VLOOKUP(E622,员工信息4!C:D,2,0)</f>
        <v>邵金花</v>
      </c>
      <c r="D622" s="102" t="str">
        <f t="shared" si="231"/>
        <v>一致</v>
      </c>
      <c r="E622" s="288" t="str">
        <f>INDEX(员工信息4!C:C,MATCH('12部门提供工资附表主表'!I622,员工信息4!F:F,0))</f>
        <v>8111</v>
      </c>
      <c r="F622" s="289" t="str">
        <f>IFERROR(VLOOKUP('12部门提供工资附表主表'!E622,员工信息4!C:G,5,0),"")</f>
        <v>科研部</v>
      </c>
      <c r="G622" s="152" t="s">
        <v>2197</v>
      </c>
      <c r="H622" s="288" t="s">
        <v>2198</v>
      </c>
      <c r="I622" s="500" t="str">
        <f t="shared" si="218"/>
        <v>邵金花540</v>
      </c>
      <c r="J622" s="353" t="str">
        <f>VLOOKUP(E622,员工信息4!C:H,6,0)</f>
        <v>行政精益部</v>
      </c>
      <c r="K622" s="301"/>
      <c r="L622" s="301"/>
      <c r="M622" s="302">
        <v>23.88</v>
      </c>
      <c r="N622" s="302">
        <f t="shared" si="237"/>
        <v>1.879999999999999</v>
      </c>
      <c r="O622" s="302"/>
      <c r="P622" s="302"/>
      <c r="Q622" s="303">
        <f t="shared" si="232"/>
        <v>0</v>
      </c>
      <c r="R622" s="302">
        <v>2480</v>
      </c>
      <c r="S622" s="316">
        <f t="shared" si="233"/>
        <v>2480</v>
      </c>
      <c r="T622" s="305"/>
      <c r="U622" s="313">
        <f t="shared" si="236"/>
        <v>0</v>
      </c>
      <c r="V622" s="313"/>
      <c r="W622" s="301">
        <v>2870</v>
      </c>
      <c r="X622" s="301">
        <v>1500</v>
      </c>
      <c r="Y622" s="314">
        <f t="shared" si="215"/>
        <v>6850</v>
      </c>
      <c r="Z622" s="314"/>
      <c r="AA622" s="301"/>
      <c r="AB622" s="301"/>
      <c r="AC622" s="325">
        <f t="shared" si="216"/>
        <v>0</v>
      </c>
      <c r="AD622" s="302">
        <v>80</v>
      </c>
      <c r="AE622" s="302"/>
      <c r="AF622" s="302">
        <v>50</v>
      </c>
      <c r="AG622" s="302"/>
      <c r="AH622" s="302"/>
      <c r="AI622" s="302"/>
      <c r="AJ622" s="302"/>
      <c r="AK622" s="302"/>
      <c r="AL622" s="302"/>
      <c r="AM622" s="302">
        <v>100</v>
      </c>
      <c r="AN622" s="302"/>
      <c r="AO622" s="302"/>
      <c r="AP622" s="302"/>
      <c r="AQ622" s="302"/>
      <c r="AR622" s="302">
        <v>0</v>
      </c>
      <c r="AS622" s="299"/>
      <c r="AT622" s="299">
        <f t="shared" si="219"/>
        <v>0</v>
      </c>
      <c r="AU622" s="303">
        <f t="shared" si="220"/>
        <v>230</v>
      </c>
      <c r="AV622" s="329">
        <f t="shared" si="217"/>
        <v>7080</v>
      </c>
      <c r="AW622" s="297"/>
      <c r="AX622" s="297">
        <v>517.5</v>
      </c>
      <c r="AY622" s="301"/>
      <c r="AZ622" s="301"/>
      <c r="BA622" s="301"/>
      <c r="BB622" s="330">
        <f>VLOOKUP(E622,公积金!A:D,4,0)</f>
        <v>254</v>
      </c>
      <c r="BC622" s="297">
        <v>10</v>
      </c>
      <c r="BD622" s="301"/>
      <c r="BE622" s="300">
        <f t="shared" si="234"/>
        <v>6308.5</v>
      </c>
      <c r="BF622" s="297">
        <f>VLOOKUP(E622,[6]工资发放表!$D$1:$X$65536,21,0)</f>
        <v>30.85</v>
      </c>
      <c r="BG622" s="337">
        <f t="shared" si="235"/>
        <v>6267.65</v>
      </c>
      <c r="BH622" s="300">
        <f>IFERROR(VLOOKUP('12部门提供工资附表主表'!E622,工时对!A:E,5,0),0)</f>
        <v>23.88</v>
      </c>
      <c r="BI622" s="336">
        <f>VLOOKUP(E622,金蝶!D:AC,26,0)</f>
        <v>0</v>
      </c>
      <c r="BJ622" s="281">
        <f>VLOOKUP(E622,金蝶!D:S,16,0)</f>
        <v>7080</v>
      </c>
      <c r="BK622" s="281">
        <f t="shared" si="221"/>
        <v>0</v>
      </c>
      <c r="BL622" s="281">
        <f>VLOOKUP(E622,金蝶!D:Z,23,0)</f>
        <v>6267.65</v>
      </c>
      <c r="BM622" s="281">
        <f t="shared" si="222"/>
        <v>0</v>
      </c>
      <c r="BN622" s="281">
        <f>VLOOKUP(E622,金蝶!D:Z,17,0)</f>
        <v>0</v>
      </c>
      <c r="BO622" s="339">
        <f t="shared" si="223"/>
        <v>0</v>
      </c>
      <c r="BP622" s="281">
        <f>VLOOKUP(E622,金蝶!D:Z,18,0)</f>
        <v>517.5</v>
      </c>
      <c r="BQ622" s="531">
        <f t="shared" si="224"/>
        <v>0</v>
      </c>
      <c r="BR622" s="281">
        <f>VLOOKUP(E622,金蝶!D:Z,19,0)</f>
        <v>254</v>
      </c>
      <c r="BS622" s="340">
        <f t="shared" si="225"/>
        <v>0</v>
      </c>
      <c r="BT622" s="281">
        <f>VLOOKUP(E622,金蝶!D:Z,20,0)</f>
        <v>10</v>
      </c>
      <c r="BU622" s="281">
        <f t="shared" si="226"/>
        <v>0</v>
      </c>
      <c r="BV622" s="281">
        <f>VLOOKUP(E622,金蝶!D:Z,21,0)</f>
        <v>30.85</v>
      </c>
      <c r="BW622" s="339">
        <f t="shared" si="227"/>
        <v>0</v>
      </c>
      <c r="BX622" s="768" t="str">
        <f>IFERROR(VLOOKUP(G622,无加班费!A:B,2,0),0)</f>
        <v>无加班费</v>
      </c>
    </row>
    <row r="623" spans="1:76">
      <c r="A623" s="516" t="s">
        <v>4820</v>
      </c>
      <c r="B623" s="285">
        <f t="shared" si="214"/>
        <v>0</v>
      </c>
      <c r="C623" s="286" t="str">
        <f>VLOOKUP(E623,员工信息4!C:D,2,0)</f>
        <v>张彩英</v>
      </c>
      <c r="D623" s="102" t="str">
        <f t="shared" si="231"/>
        <v>一致</v>
      </c>
      <c r="E623" s="288" t="str">
        <f>INDEX(员工信息4!C:C,MATCH('12部门提供工资附表主表'!I623,员工信息4!F:F,0))</f>
        <v>8114</v>
      </c>
      <c r="F623" s="289" t="str">
        <f>IFERROR(VLOOKUP('12部门提供工资附表主表'!E623,员工信息4!C:G,5,0),"")</f>
        <v>科研部</v>
      </c>
      <c r="G623" s="152" t="s">
        <v>2055</v>
      </c>
      <c r="H623" s="288" t="s">
        <v>2056</v>
      </c>
      <c r="I623" s="500" t="str">
        <f t="shared" si="218"/>
        <v>张彩英105</v>
      </c>
      <c r="J623" s="353" t="str">
        <f>VLOOKUP(E623,员工信息4!C:H,6,0)</f>
        <v>行政行政部</v>
      </c>
      <c r="K623" s="301"/>
      <c r="L623" s="301"/>
      <c r="M623" s="302">
        <v>23.5</v>
      </c>
      <c r="N623" s="302">
        <f t="shared" si="237"/>
        <v>1.5</v>
      </c>
      <c r="O623" s="302"/>
      <c r="P623" s="302"/>
      <c r="Q623" s="303">
        <f t="shared" si="232"/>
        <v>0</v>
      </c>
      <c r="R623" s="302">
        <v>2480</v>
      </c>
      <c r="S623" s="316">
        <f t="shared" si="233"/>
        <v>2480</v>
      </c>
      <c r="T623" s="305">
        <v>120</v>
      </c>
      <c r="U623" s="313">
        <f t="shared" si="236"/>
        <v>180</v>
      </c>
      <c r="V623" s="313"/>
      <c r="W623" s="301">
        <v>540</v>
      </c>
      <c r="X623" s="301">
        <v>980</v>
      </c>
      <c r="Y623" s="314">
        <f t="shared" si="215"/>
        <v>4180</v>
      </c>
      <c r="Z623" s="314"/>
      <c r="AA623" s="301"/>
      <c r="AB623" s="301"/>
      <c r="AC623" s="325">
        <f t="shared" si="216"/>
        <v>0</v>
      </c>
      <c r="AD623" s="302">
        <v>60</v>
      </c>
      <c r="AE623" s="302"/>
      <c r="AF623" s="302">
        <v>50</v>
      </c>
      <c r="AG623" s="302"/>
      <c r="AH623" s="302"/>
      <c r="AI623" s="302"/>
      <c r="AJ623" s="302"/>
      <c r="AK623" s="302"/>
      <c r="AL623" s="302"/>
      <c r="AM623" s="302">
        <v>200</v>
      </c>
      <c r="AN623" s="302"/>
      <c r="AO623" s="302"/>
      <c r="AP623" s="302"/>
      <c r="AQ623" s="302"/>
      <c r="AR623" s="302">
        <v>0</v>
      </c>
      <c r="AS623" s="299"/>
      <c r="AT623" s="299">
        <f t="shared" si="219"/>
        <v>0</v>
      </c>
      <c r="AU623" s="303">
        <f t="shared" si="220"/>
        <v>310</v>
      </c>
      <c r="AV623" s="329">
        <f t="shared" si="217"/>
        <v>4490</v>
      </c>
      <c r="AW623" s="297">
        <v>30</v>
      </c>
      <c r="AX623" s="297">
        <v>517.5</v>
      </c>
      <c r="AY623" s="301"/>
      <c r="AZ623" s="301"/>
      <c r="BA623" s="301"/>
      <c r="BB623" s="330">
        <f>VLOOKUP(E623,公积金!A:D,4,0)</f>
        <v>254</v>
      </c>
      <c r="BC623" s="297">
        <v>10</v>
      </c>
      <c r="BD623" s="301"/>
      <c r="BE623" s="300">
        <f t="shared" si="234"/>
        <v>3718.5</v>
      </c>
      <c r="BF623" s="297">
        <f>VLOOKUP(E623,[6]工资发放表!$D$1:$X$65536,21,0)</f>
        <v>0</v>
      </c>
      <c r="BG623" s="337">
        <f t="shared" si="235"/>
        <v>3738.5</v>
      </c>
      <c r="BH623" s="300">
        <f>IFERROR(VLOOKUP('12部门提供工资附表主表'!E623,工时对!A:E,5,0),0)</f>
        <v>23.5</v>
      </c>
      <c r="BI623" s="336">
        <f>VLOOKUP(E623,金蝶!D:AC,26,0)</f>
        <v>0</v>
      </c>
      <c r="BJ623" s="281">
        <f>VLOOKUP(E623,金蝶!D:S,16,0)</f>
        <v>4490</v>
      </c>
      <c r="BK623" s="281">
        <f t="shared" si="221"/>
        <v>0</v>
      </c>
      <c r="BL623" s="281">
        <f>VLOOKUP(E623,金蝶!D:Z,23,0)</f>
        <v>3738.5</v>
      </c>
      <c r="BM623" s="281">
        <f t="shared" si="222"/>
        <v>0</v>
      </c>
      <c r="BN623" s="281">
        <f>VLOOKUP(E623,金蝶!D:Z,17,0)</f>
        <v>30</v>
      </c>
      <c r="BO623" s="339">
        <f t="shared" si="223"/>
        <v>0</v>
      </c>
      <c r="BP623" s="281">
        <f>VLOOKUP(E623,金蝶!D:Z,18,0)</f>
        <v>517.5</v>
      </c>
      <c r="BQ623" s="531">
        <f t="shared" si="224"/>
        <v>0</v>
      </c>
      <c r="BR623" s="281">
        <f>VLOOKUP(E623,金蝶!D:Z,19,0)</f>
        <v>254</v>
      </c>
      <c r="BS623" s="340">
        <f t="shared" si="225"/>
        <v>0</v>
      </c>
      <c r="BT623" s="281">
        <f>VLOOKUP(E623,金蝶!D:Z,20,0)</f>
        <v>10</v>
      </c>
      <c r="BU623" s="281">
        <f t="shared" si="226"/>
        <v>0</v>
      </c>
      <c r="BV623" s="281">
        <f>VLOOKUP(E623,金蝶!D:Z,21,0)</f>
        <v>0</v>
      </c>
      <c r="BW623" s="339">
        <f t="shared" si="227"/>
        <v>0</v>
      </c>
      <c r="BX623" s="768">
        <f>IFERROR(VLOOKUP(G623,无加班费!A:B,2,0),0)</f>
        <v>0</v>
      </c>
    </row>
    <row r="624" spans="1:76">
      <c r="A624" s="516" t="s">
        <v>2231</v>
      </c>
      <c r="B624" s="285">
        <f t="shared" si="214"/>
        <v>0</v>
      </c>
      <c r="C624" s="286" t="str">
        <f>VLOOKUP(E624,员工信息4!C:D,2,0)</f>
        <v>范才荣</v>
      </c>
      <c r="D624" s="102" t="str">
        <f t="shared" si="231"/>
        <v>一致</v>
      </c>
      <c r="E624" s="288" t="str">
        <f>INDEX(员工信息4!C:C,MATCH('12部门提供工资附表主表'!I624,员工信息4!F:F,0))</f>
        <v>8115</v>
      </c>
      <c r="F624" s="289" t="str">
        <f>IFERROR(VLOOKUP('12部门提供工资附表主表'!E624,员工信息4!C:G,5,0),"")</f>
        <v>科研部</v>
      </c>
      <c r="G624" s="152" t="s">
        <v>1840</v>
      </c>
      <c r="H624" s="288" t="s">
        <v>1841</v>
      </c>
      <c r="I624" s="500" t="str">
        <f t="shared" si="218"/>
        <v>范才荣28</v>
      </c>
      <c r="J624" s="353" t="str">
        <f>VLOOKUP(E624,员工信息4!C:H,6,0)</f>
        <v>行政IT部</v>
      </c>
      <c r="K624" s="301"/>
      <c r="L624" s="301"/>
      <c r="M624" s="302">
        <v>21.69</v>
      </c>
      <c r="N624" s="549">
        <f t="shared" si="237"/>
        <v>-0.30999999999999872</v>
      </c>
      <c r="O624" s="302"/>
      <c r="P624" s="302"/>
      <c r="Q624" s="303">
        <f t="shared" si="232"/>
        <v>0</v>
      </c>
      <c r="R624" s="302">
        <v>3500</v>
      </c>
      <c r="S624" s="316">
        <f t="shared" si="233"/>
        <v>3500</v>
      </c>
      <c r="T624" s="305">
        <v>120</v>
      </c>
      <c r="U624" s="313">
        <f t="shared" si="236"/>
        <v>-37.199999999999847</v>
      </c>
      <c r="V624" s="313"/>
      <c r="W624" s="301">
        <v>2500</v>
      </c>
      <c r="X624" s="301">
        <v>1000</v>
      </c>
      <c r="Y624" s="314">
        <f t="shared" si="215"/>
        <v>6962.8</v>
      </c>
      <c r="Z624" s="314"/>
      <c r="AA624" s="301"/>
      <c r="AB624" s="301"/>
      <c r="AC624" s="325">
        <f t="shared" si="216"/>
        <v>0</v>
      </c>
      <c r="AD624" s="302">
        <v>60</v>
      </c>
      <c r="AE624" s="302"/>
      <c r="AF624" s="302">
        <v>50</v>
      </c>
      <c r="AG624" s="302"/>
      <c r="AH624" s="302"/>
      <c r="AI624" s="302"/>
      <c r="AJ624" s="302"/>
      <c r="AK624" s="302"/>
      <c r="AL624" s="302"/>
      <c r="AM624" s="302">
        <v>100</v>
      </c>
      <c r="AN624" s="302"/>
      <c r="AO624" s="302"/>
      <c r="AP624" s="302"/>
      <c r="AQ624" s="302"/>
      <c r="AR624" s="302">
        <v>0</v>
      </c>
      <c r="AS624" s="299"/>
      <c r="AT624" s="299">
        <f t="shared" si="219"/>
        <v>0</v>
      </c>
      <c r="AU624" s="303">
        <f t="shared" si="220"/>
        <v>210</v>
      </c>
      <c r="AV624" s="329">
        <f t="shared" si="217"/>
        <v>7172.8</v>
      </c>
      <c r="AW624" s="297"/>
      <c r="AX624" s="297">
        <v>517.5</v>
      </c>
      <c r="AY624" s="301"/>
      <c r="AZ624" s="301"/>
      <c r="BA624" s="301"/>
      <c r="BB624" s="330">
        <f>VLOOKUP(E624,公积金!A:D,4,0)</f>
        <v>254</v>
      </c>
      <c r="BC624" s="297">
        <v>10</v>
      </c>
      <c r="BD624" s="301"/>
      <c r="BE624" s="300">
        <f t="shared" si="234"/>
        <v>6401.3</v>
      </c>
      <c r="BF624" s="297">
        <f>VLOOKUP(E624,[6]工资发放表!$D$1:$X$65536,21,0)</f>
        <v>0</v>
      </c>
      <c r="BG624" s="337">
        <f t="shared" si="235"/>
        <v>6391.3</v>
      </c>
      <c r="BH624" s="300">
        <f>IFERROR(VLOOKUP('12部门提供工资附表主表'!E624,工时对!A:E,5,0),0)</f>
        <v>21.69</v>
      </c>
      <c r="BI624" s="336">
        <f>VLOOKUP(E624,金蝶!D:AC,26,0)</f>
        <v>0</v>
      </c>
      <c r="BJ624" s="281">
        <f>VLOOKUP(E624,金蝶!D:S,16,0)</f>
        <v>7172.8</v>
      </c>
      <c r="BK624" s="281">
        <f t="shared" si="221"/>
        <v>0</v>
      </c>
      <c r="BL624" s="281">
        <f>VLOOKUP(E624,金蝶!D:Z,23,0)</f>
        <v>6391.3</v>
      </c>
      <c r="BM624" s="281">
        <f t="shared" si="222"/>
        <v>0</v>
      </c>
      <c r="BN624" s="281">
        <f>VLOOKUP(E624,金蝶!D:Z,17,0)</f>
        <v>0</v>
      </c>
      <c r="BO624" s="339">
        <f t="shared" si="223"/>
        <v>0</v>
      </c>
      <c r="BP624" s="281">
        <f>VLOOKUP(E624,金蝶!D:Z,18,0)</f>
        <v>517.5</v>
      </c>
      <c r="BQ624" s="531">
        <f t="shared" si="224"/>
        <v>0</v>
      </c>
      <c r="BR624" s="281">
        <f>VLOOKUP(E624,金蝶!D:Z,19,0)</f>
        <v>254</v>
      </c>
      <c r="BS624" s="340">
        <f t="shared" si="225"/>
        <v>0</v>
      </c>
      <c r="BT624" s="281">
        <f>VLOOKUP(E624,金蝶!D:Z,20,0)</f>
        <v>10</v>
      </c>
      <c r="BU624" s="281">
        <f t="shared" si="226"/>
        <v>0</v>
      </c>
      <c r="BV624" s="281">
        <f>VLOOKUP(E624,金蝶!D:Z,21,0)</f>
        <v>0</v>
      </c>
      <c r="BW624" s="339">
        <f t="shared" si="227"/>
        <v>0</v>
      </c>
      <c r="BX624" s="768">
        <f>IFERROR(VLOOKUP(G624,无加班费!A:B,2,0),0)</f>
        <v>0</v>
      </c>
    </row>
    <row r="625" spans="1:76">
      <c r="A625" s="516" t="s">
        <v>4821</v>
      </c>
      <c r="B625" s="285">
        <f t="shared" si="214"/>
        <v>-22</v>
      </c>
      <c r="C625" s="286" t="str">
        <f>VLOOKUP(E625,员工信息4!C:D,2,0)</f>
        <v>李林</v>
      </c>
      <c r="D625" s="102" t="str">
        <f t="shared" si="231"/>
        <v>一致</v>
      </c>
      <c r="E625" s="288" t="str">
        <f>INDEX(员工信息4!C:C,MATCH('12部门提供工资附表主表'!I625,员工信息4!F:F,0))</f>
        <v>8117</v>
      </c>
      <c r="F625" s="289" t="str">
        <f>IFERROR(VLOOKUP('12部门提供工资附表主表'!E625,员工信息4!C:G,5,0),"")</f>
        <v>科研部</v>
      </c>
      <c r="G625" s="152" t="s">
        <v>2304</v>
      </c>
      <c r="H625" s="288"/>
      <c r="I625" s="500" t="str">
        <f t="shared" si="218"/>
        <v>李林</v>
      </c>
      <c r="J625" s="353" t="str">
        <f>VLOOKUP(E625,员工信息4!C:H,6,0)</f>
        <v>行政销售部</v>
      </c>
      <c r="K625" s="301"/>
      <c r="L625" s="301"/>
      <c r="M625" s="302">
        <v>22</v>
      </c>
      <c r="N625" s="302">
        <f t="shared" si="237"/>
        <v>0</v>
      </c>
      <c r="O625" s="302"/>
      <c r="P625" s="302"/>
      <c r="Q625" s="303">
        <f t="shared" si="232"/>
        <v>0</v>
      </c>
      <c r="R625" s="302">
        <v>10000</v>
      </c>
      <c r="S625" s="316">
        <f t="shared" si="233"/>
        <v>10000</v>
      </c>
      <c r="T625" s="305">
        <v>120</v>
      </c>
      <c r="U625" s="313">
        <f t="shared" si="236"/>
        <v>0</v>
      </c>
      <c r="V625" s="529"/>
      <c r="W625" s="355">
        <v>5000</v>
      </c>
      <c r="X625" s="355">
        <v>5000</v>
      </c>
      <c r="Y625" s="314">
        <f t="shared" si="215"/>
        <v>20000</v>
      </c>
      <c r="Z625" s="314"/>
      <c r="AA625" s="301"/>
      <c r="AB625" s="301"/>
      <c r="AC625" s="325">
        <f t="shared" si="216"/>
        <v>0</v>
      </c>
      <c r="AD625" s="302">
        <v>0</v>
      </c>
      <c r="AE625" s="302"/>
      <c r="AF625" s="302">
        <v>0</v>
      </c>
      <c r="AG625" s="302"/>
      <c r="AH625" s="302"/>
      <c r="AI625" s="302"/>
      <c r="AJ625" s="302"/>
      <c r="AK625" s="302"/>
      <c r="AL625" s="302"/>
      <c r="AM625" s="302">
        <v>0</v>
      </c>
      <c r="AN625" s="302"/>
      <c r="AO625" s="302"/>
      <c r="AP625" s="302"/>
      <c r="AQ625" s="302"/>
      <c r="AR625" s="302">
        <v>0</v>
      </c>
      <c r="AS625" s="299"/>
      <c r="AT625" s="299">
        <f t="shared" si="219"/>
        <v>0</v>
      </c>
      <c r="AU625" s="303">
        <f t="shared" si="220"/>
        <v>0</v>
      </c>
      <c r="AV625" s="329">
        <f t="shared" si="217"/>
        <v>20000</v>
      </c>
      <c r="AW625" s="297"/>
      <c r="AX625" s="297"/>
      <c r="AY625" s="301"/>
      <c r="AZ625" s="301"/>
      <c r="BA625" s="301"/>
      <c r="BB625" s="330"/>
      <c r="BC625" s="297"/>
      <c r="BD625" s="301"/>
      <c r="BE625" s="300">
        <f t="shared" si="234"/>
        <v>20000</v>
      </c>
      <c r="BF625" s="297">
        <f>VLOOKUP(E625,[6]工资发放表!$D$1:$X$65536,21,0)</f>
        <v>1500</v>
      </c>
      <c r="BG625" s="337">
        <f t="shared" si="235"/>
        <v>18500</v>
      </c>
      <c r="BH625" s="300">
        <f>IFERROR(VLOOKUP('12部门提供工资附表主表'!E625,工时对!A:E,5,0),0)</f>
        <v>0</v>
      </c>
      <c r="BI625" s="336">
        <f>VLOOKUP(E625,金蝶!D:AC,26,0)</f>
        <v>0</v>
      </c>
      <c r="BJ625" s="281">
        <f>VLOOKUP(E625,金蝶!D:S,16,0)</f>
        <v>20000</v>
      </c>
      <c r="BK625" s="281">
        <f t="shared" si="221"/>
        <v>0</v>
      </c>
      <c r="BL625" s="281">
        <f>VLOOKUP(E625,金蝶!D:Z,23,0)</f>
        <v>18500</v>
      </c>
      <c r="BM625" s="281">
        <f t="shared" si="222"/>
        <v>0</v>
      </c>
      <c r="BN625" s="281">
        <f>VLOOKUP(E625,金蝶!D:Z,17,0)</f>
        <v>0</v>
      </c>
      <c r="BO625" s="339">
        <f t="shared" si="223"/>
        <v>0</v>
      </c>
      <c r="BP625" s="281">
        <f>VLOOKUP(E625,金蝶!D:Z,18,0)</f>
        <v>0</v>
      </c>
      <c r="BQ625" s="531">
        <f t="shared" si="224"/>
        <v>0</v>
      </c>
      <c r="BR625" s="281">
        <f>VLOOKUP(E625,金蝶!D:Z,19,0)</f>
        <v>0</v>
      </c>
      <c r="BS625" s="340">
        <f t="shared" si="225"/>
        <v>0</v>
      </c>
      <c r="BT625" s="281">
        <f>VLOOKUP(E625,金蝶!D:Z,20,0)</f>
        <v>0</v>
      </c>
      <c r="BU625" s="281">
        <f t="shared" si="226"/>
        <v>0</v>
      </c>
      <c r="BV625" s="281">
        <f>VLOOKUP(E625,金蝶!D:Z,21,0)</f>
        <v>1500</v>
      </c>
      <c r="BW625" s="339">
        <f t="shared" si="227"/>
        <v>0</v>
      </c>
      <c r="BX625" s="768">
        <f>IFERROR(VLOOKUP(G625,无加班费!A:B,2,0),0)</f>
        <v>0</v>
      </c>
    </row>
    <row r="626" spans="1:76">
      <c r="A626" s="516" t="s">
        <v>1191</v>
      </c>
      <c r="B626" s="285">
        <f t="shared" si="214"/>
        <v>0</v>
      </c>
      <c r="C626" s="286" t="str">
        <f>VLOOKUP(E626,员工信息4!C:D,2,0)</f>
        <v>胡涛</v>
      </c>
      <c r="D626" s="102" t="str">
        <f t="shared" si="228"/>
        <v>一致</v>
      </c>
      <c r="E626" s="288" t="str">
        <f>INDEX(员工信息4!C:C,MATCH('12部门提供工资附表主表'!I626,员工信息4!F:F,0))</f>
        <v>8118</v>
      </c>
      <c r="F626" s="289" t="str">
        <f>IFERROR(VLOOKUP('12部门提供工资附表主表'!E626,员工信息4!C:G,5,0),"")</f>
        <v>科研部</v>
      </c>
      <c r="G626" s="152" t="s">
        <v>1876</v>
      </c>
      <c r="H626" s="288" t="s">
        <v>1877</v>
      </c>
      <c r="I626" s="500" t="str">
        <f t="shared" si="218"/>
        <v>胡涛369</v>
      </c>
      <c r="J626" s="353" t="str">
        <f>VLOOKUP(E626,员工信息4!C:H,6,0)</f>
        <v>行政财务部</v>
      </c>
      <c r="K626" s="301"/>
      <c r="L626" s="301"/>
      <c r="M626" s="302">
        <v>22.13</v>
      </c>
      <c r="N626" s="302">
        <f t="shared" si="237"/>
        <v>0.12999999999999901</v>
      </c>
      <c r="O626" s="302"/>
      <c r="P626" s="302"/>
      <c r="Q626" s="303">
        <f t="shared" si="230"/>
        <v>0</v>
      </c>
      <c r="R626" s="302">
        <v>5000</v>
      </c>
      <c r="S626" s="316">
        <f t="shared" si="229"/>
        <v>5000</v>
      </c>
      <c r="T626" s="305"/>
      <c r="U626" s="313">
        <f t="shared" si="236"/>
        <v>0</v>
      </c>
      <c r="V626" s="313"/>
      <c r="W626" s="301">
        <v>2000</v>
      </c>
      <c r="X626" s="301">
        <v>3000</v>
      </c>
      <c r="Y626" s="314">
        <f t="shared" si="215"/>
        <v>10000</v>
      </c>
      <c r="Z626" s="314"/>
      <c r="AA626" s="301"/>
      <c r="AB626" s="301"/>
      <c r="AC626" s="325">
        <f t="shared" si="216"/>
        <v>0</v>
      </c>
      <c r="AD626" s="302">
        <v>40</v>
      </c>
      <c r="AE626" s="302"/>
      <c r="AF626" s="302">
        <v>600</v>
      </c>
      <c r="AG626" s="302"/>
      <c r="AH626" s="302"/>
      <c r="AI626" s="302"/>
      <c r="AJ626" s="302"/>
      <c r="AK626" s="302"/>
      <c r="AL626" s="302"/>
      <c r="AM626" s="302">
        <v>100</v>
      </c>
      <c r="AN626" s="302"/>
      <c r="AO626" s="302"/>
      <c r="AP626" s="302"/>
      <c r="AQ626" s="302"/>
      <c r="AR626" s="302">
        <v>0</v>
      </c>
      <c r="AS626" s="299"/>
      <c r="AT626" s="299">
        <f t="shared" si="219"/>
        <v>0</v>
      </c>
      <c r="AU626" s="303">
        <f t="shared" si="220"/>
        <v>740</v>
      </c>
      <c r="AV626" s="329">
        <f t="shared" si="217"/>
        <v>10740</v>
      </c>
      <c r="AW626" s="297"/>
      <c r="AX626" s="297">
        <v>517.5</v>
      </c>
      <c r="AY626" s="301"/>
      <c r="AZ626" s="301"/>
      <c r="BA626" s="301"/>
      <c r="BB626" s="330">
        <f>VLOOKUP(E626,公积金!A:D,4,0)</f>
        <v>254</v>
      </c>
      <c r="BC626" s="297">
        <v>10</v>
      </c>
      <c r="BD626" s="301"/>
      <c r="BE626" s="300">
        <f t="shared" si="199"/>
        <v>9968.5</v>
      </c>
      <c r="BF626" s="297">
        <f>VLOOKUP(E626,[6]工资发放表!$D$1:$X$65536,21,0)</f>
        <v>280.33</v>
      </c>
      <c r="BG626" s="337">
        <f t="shared" si="202"/>
        <v>9678.17</v>
      </c>
      <c r="BH626" s="300">
        <f>IFERROR(VLOOKUP('12部门提供工资附表主表'!E626,工时对!A:E,5,0),0)</f>
        <v>22.13</v>
      </c>
      <c r="BI626" s="336">
        <f>VLOOKUP(E626,金蝶!D:AC,26,0)</f>
        <v>0</v>
      </c>
      <c r="BJ626" s="281">
        <f>VLOOKUP(E626,金蝶!D:S,16,0)</f>
        <v>10740</v>
      </c>
      <c r="BK626" s="281">
        <f t="shared" si="221"/>
        <v>0</v>
      </c>
      <c r="BL626" s="281">
        <f>VLOOKUP(E626,金蝶!D:Z,23,0)</f>
        <v>9678.17</v>
      </c>
      <c r="BM626" s="281">
        <f t="shared" si="222"/>
        <v>0</v>
      </c>
      <c r="BN626" s="281">
        <f>VLOOKUP(E626,金蝶!D:Z,17,0)</f>
        <v>0</v>
      </c>
      <c r="BO626" s="339">
        <f t="shared" si="223"/>
        <v>0</v>
      </c>
      <c r="BP626" s="281">
        <f>VLOOKUP(E626,金蝶!D:Z,18,0)</f>
        <v>517.5</v>
      </c>
      <c r="BQ626" s="531">
        <f t="shared" si="224"/>
        <v>0</v>
      </c>
      <c r="BR626" s="281">
        <f>VLOOKUP(E626,金蝶!D:Z,19,0)</f>
        <v>254</v>
      </c>
      <c r="BS626" s="340">
        <f t="shared" si="225"/>
        <v>0</v>
      </c>
      <c r="BT626" s="281">
        <f>VLOOKUP(E626,金蝶!D:Z,20,0)</f>
        <v>10</v>
      </c>
      <c r="BU626" s="281">
        <f t="shared" si="226"/>
        <v>0</v>
      </c>
      <c r="BV626" s="281">
        <f>VLOOKUP(E626,金蝶!D:Z,21,0)</f>
        <v>280.33</v>
      </c>
      <c r="BW626" s="339">
        <f t="shared" si="227"/>
        <v>0</v>
      </c>
      <c r="BX626" s="768" t="str">
        <f>IFERROR(VLOOKUP(G626,无加班费!A:B,2,0),0)</f>
        <v>无加班费</v>
      </c>
    </row>
    <row r="627" spans="1:76">
      <c r="A627" s="516" t="s">
        <v>1652</v>
      </c>
      <c r="B627" s="285">
        <f t="shared" si="214"/>
        <v>-22</v>
      </c>
      <c r="C627" s="286" t="str">
        <f>VLOOKUP(E627,员工信息4!C:D,2,0)</f>
        <v>梁颖</v>
      </c>
      <c r="D627" s="102" t="str">
        <f t="shared" si="228"/>
        <v>一致</v>
      </c>
      <c r="E627" s="288" t="str">
        <f>INDEX(员工信息4!C:C,MATCH('12部门提供工资附表主表'!I627,员工信息4!F:F,0))</f>
        <v>8119</v>
      </c>
      <c r="F627" s="289" t="str">
        <f>IFERROR(VLOOKUP('12部门提供工资附表主表'!E627,员工信息4!C:G,5,0),"")</f>
        <v>科研部</v>
      </c>
      <c r="G627" s="152" t="s">
        <v>2308</v>
      </c>
      <c r="H627" s="288" t="s">
        <v>2309</v>
      </c>
      <c r="I627" s="500" t="str">
        <f t="shared" si="218"/>
        <v>梁颖58</v>
      </c>
      <c r="J627" s="353" t="str">
        <f>VLOOKUP(E627,员工信息4!C:H,6,0)</f>
        <v>行政销售部</v>
      </c>
      <c r="K627" s="301"/>
      <c r="L627" s="301"/>
      <c r="M627" s="302">
        <v>22</v>
      </c>
      <c r="N627" s="302">
        <f t="shared" si="237"/>
        <v>0</v>
      </c>
      <c r="O627" s="302"/>
      <c r="P627" s="302"/>
      <c r="Q627" s="303">
        <f t="shared" si="230"/>
        <v>0</v>
      </c>
      <c r="R627" s="302">
        <v>10000</v>
      </c>
      <c r="S627" s="316">
        <f t="shared" si="229"/>
        <v>10000</v>
      </c>
      <c r="T627" s="305"/>
      <c r="U627" s="313">
        <f t="shared" si="236"/>
        <v>0</v>
      </c>
      <c r="V627" s="313"/>
      <c r="W627" s="301">
        <v>5000</v>
      </c>
      <c r="X627" s="301">
        <v>7283.12</v>
      </c>
      <c r="Y627" s="314">
        <f t="shared" si="215"/>
        <v>22283.119999999999</v>
      </c>
      <c r="Z627" s="314"/>
      <c r="AA627" s="301"/>
      <c r="AB627" s="301"/>
      <c r="AC627" s="325">
        <f t="shared" si="216"/>
        <v>0</v>
      </c>
      <c r="AD627" s="302">
        <v>40</v>
      </c>
      <c r="AE627" s="302"/>
      <c r="AF627" s="302">
        <v>100</v>
      </c>
      <c r="AG627" s="302"/>
      <c r="AH627" s="302"/>
      <c r="AI627" s="302"/>
      <c r="AJ627" s="302"/>
      <c r="AK627" s="302"/>
      <c r="AL627" s="302"/>
      <c r="AM627" s="302">
        <v>200</v>
      </c>
      <c r="AN627" s="302"/>
      <c r="AO627" s="302"/>
      <c r="AP627" s="302"/>
      <c r="AQ627" s="302"/>
      <c r="AR627" s="302">
        <v>229.38999999999942</v>
      </c>
      <c r="AS627" s="299"/>
      <c r="AT627" s="299">
        <f t="shared" si="219"/>
        <v>229.38999999999942</v>
      </c>
      <c r="AU627" s="303">
        <f t="shared" si="220"/>
        <v>340</v>
      </c>
      <c r="AV627" s="329">
        <f t="shared" si="217"/>
        <v>22393.73</v>
      </c>
      <c r="AW627" s="297"/>
      <c r="AX627" s="297">
        <v>517.5</v>
      </c>
      <c r="AY627" s="301"/>
      <c r="AZ627" s="301"/>
      <c r="BA627" s="301"/>
      <c r="BB627" s="330">
        <f>VLOOKUP(E627,公积金!A:D,4,0)</f>
        <v>254</v>
      </c>
      <c r="BC627" s="297"/>
      <c r="BD627" s="301"/>
      <c r="BE627" s="300">
        <f t="shared" ref="BE627:BE678" si="238">AV627-AX627-BB627</f>
        <v>21622.23</v>
      </c>
      <c r="BF627" s="297">
        <f>VLOOKUP(E627,[6]工资发放表!$D$1:$X$65536,21,0)</f>
        <v>1622.22</v>
      </c>
      <c r="BG627" s="337">
        <f t="shared" si="202"/>
        <v>20000.009999999998</v>
      </c>
      <c r="BH627" s="300">
        <f>IFERROR(VLOOKUP('12部门提供工资附表主表'!E627,工时对!A:E,5,0),0)</f>
        <v>0</v>
      </c>
      <c r="BI627" s="336">
        <f>VLOOKUP(E627,金蝶!D:AC,26,0)</f>
        <v>0</v>
      </c>
      <c r="BJ627" s="281">
        <f>VLOOKUP(E627,金蝶!D:S,16,0)</f>
        <v>22393.73</v>
      </c>
      <c r="BK627" s="281">
        <f t="shared" si="221"/>
        <v>0</v>
      </c>
      <c r="BL627" s="281">
        <f>VLOOKUP(E627,金蝶!D:Z,23,0)</f>
        <v>20000.009999999998</v>
      </c>
      <c r="BM627" s="281">
        <f t="shared" si="222"/>
        <v>0</v>
      </c>
      <c r="BN627" s="281">
        <f>VLOOKUP(E627,金蝶!D:Z,17,0)</f>
        <v>0</v>
      </c>
      <c r="BO627" s="339">
        <f t="shared" si="223"/>
        <v>0</v>
      </c>
      <c r="BP627" s="281">
        <f>VLOOKUP(E627,金蝶!D:Z,18,0)</f>
        <v>517.5</v>
      </c>
      <c r="BQ627" s="531">
        <f t="shared" si="224"/>
        <v>0</v>
      </c>
      <c r="BR627" s="281">
        <f>VLOOKUP(E627,金蝶!D:Z,19,0)</f>
        <v>254</v>
      </c>
      <c r="BS627" s="340">
        <f t="shared" si="225"/>
        <v>0</v>
      </c>
      <c r="BT627" s="281">
        <f>VLOOKUP(E627,金蝶!D:Z,20,0)</f>
        <v>0</v>
      </c>
      <c r="BU627" s="281">
        <f t="shared" si="226"/>
        <v>0</v>
      </c>
      <c r="BV627" s="281">
        <f>VLOOKUP(E627,金蝶!D:Z,21,0)</f>
        <v>1622.22</v>
      </c>
      <c r="BW627" s="339">
        <f t="shared" si="227"/>
        <v>0</v>
      </c>
      <c r="BX627" s="768" t="str">
        <f>IFERROR(VLOOKUP(G627,无加班费!A:B,2,0),0)</f>
        <v>无加班费</v>
      </c>
    </row>
    <row r="628" spans="1:76" hidden="1">
      <c r="A628" s="516" t="s">
        <v>4822</v>
      </c>
      <c r="B628" s="285">
        <f t="shared" si="214"/>
        <v>0</v>
      </c>
      <c r="C628" s="286" t="str">
        <f>VLOOKUP(E628,员工信息4!C:D,2,0)</f>
        <v>单永凤</v>
      </c>
      <c r="D628" s="102" t="str">
        <f t="shared" si="228"/>
        <v>一致</v>
      </c>
      <c r="E628" s="288" t="str">
        <f>INDEX(员工信息4!C:C,MATCH('12部门提供工资附表主表'!I628,员工信息4!F:F,0))</f>
        <v>8223</v>
      </c>
      <c r="F628" s="289" t="str">
        <f>IFERROR(VLOOKUP('12部门提供工资附表主表'!E628,员工信息4!C:G,5,0),"")</f>
        <v>科研部</v>
      </c>
      <c r="G628" s="152" t="s">
        <v>2161</v>
      </c>
      <c r="H628" s="288" t="s">
        <v>2162</v>
      </c>
      <c r="I628" s="500" t="str">
        <f t="shared" si="218"/>
        <v>单永凤95</v>
      </c>
      <c r="J628" s="353" t="str">
        <f>VLOOKUP(E628,员工信息4!C:H,6,0)</f>
        <v>行政技术部</v>
      </c>
      <c r="K628" s="301"/>
      <c r="L628" s="301"/>
      <c r="M628" s="302">
        <v>27.06</v>
      </c>
      <c r="N628" s="302">
        <f t="shared" si="237"/>
        <v>5.0599999999999987</v>
      </c>
      <c r="O628" s="302"/>
      <c r="P628" s="302"/>
      <c r="Q628" s="303">
        <f t="shared" si="230"/>
        <v>0</v>
      </c>
      <c r="R628" s="302">
        <v>3500</v>
      </c>
      <c r="S628" s="316">
        <f t="shared" si="229"/>
        <v>3500</v>
      </c>
      <c r="T628" s="305">
        <v>120</v>
      </c>
      <c r="U628" s="313">
        <f t="shared" si="236"/>
        <v>607.19999999999982</v>
      </c>
      <c r="V628" s="313"/>
      <c r="W628" s="301">
        <v>2000</v>
      </c>
      <c r="X628" s="301">
        <v>2800</v>
      </c>
      <c r="Y628" s="314">
        <f t="shared" si="215"/>
        <v>8907.2000000000007</v>
      </c>
      <c r="Z628" s="314"/>
      <c r="AA628" s="301"/>
      <c r="AB628" s="301"/>
      <c r="AC628" s="325">
        <f t="shared" si="216"/>
        <v>0</v>
      </c>
      <c r="AD628" s="302">
        <v>200</v>
      </c>
      <c r="AE628" s="302"/>
      <c r="AF628" s="302">
        <v>100</v>
      </c>
      <c r="AG628" s="302"/>
      <c r="AH628" s="302"/>
      <c r="AI628" s="302"/>
      <c r="AJ628" s="302"/>
      <c r="AK628" s="302"/>
      <c r="AL628" s="302"/>
      <c r="AM628" s="302">
        <v>0</v>
      </c>
      <c r="AN628" s="302"/>
      <c r="AO628" s="302"/>
      <c r="AP628" s="302"/>
      <c r="AQ628" s="302"/>
      <c r="AR628" s="302"/>
      <c r="AS628" s="299"/>
      <c r="AT628" s="299">
        <f t="shared" si="219"/>
        <v>0</v>
      </c>
      <c r="AU628" s="303">
        <f t="shared" si="220"/>
        <v>300</v>
      </c>
      <c r="AV628" s="329">
        <f t="shared" si="217"/>
        <v>9207.2000000000007</v>
      </c>
      <c r="AW628" s="297"/>
      <c r="AX628" s="297">
        <v>517.5</v>
      </c>
      <c r="AY628" s="301"/>
      <c r="AZ628" s="301"/>
      <c r="BA628" s="301"/>
      <c r="BB628" s="330">
        <f>VLOOKUP(E628,公积金!A:D,4,0)</f>
        <v>254</v>
      </c>
      <c r="BC628" s="297">
        <v>10</v>
      </c>
      <c r="BD628" s="301"/>
      <c r="BE628" s="300">
        <f t="shared" si="238"/>
        <v>8435.7000000000007</v>
      </c>
      <c r="BF628" s="297">
        <f>VLOOKUP(E628,[6]工资发放表!$D$1:$X$65536,21,0)</f>
        <v>13.08</v>
      </c>
      <c r="BG628" s="337">
        <f t="shared" si="202"/>
        <v>8412.6200000000008</v>
      </c>
      <c r="BH628" s="300">
        <f>IFERROR(VLOOKUP('12部门提供工资附表主表'!E628,工时对!A:E,5,0),0)</f>
        <v>27.06</v>
      </c>
      <c r="BI628" s="336">
        <f>VLOOKUP(E628,金蝶!D:AC,26,0)</f>
        <v>0</v>
      </c>
      <c r="BJ628" s="281">
        <f>VLOOKUP(E628,金蝶!D:S,16,0)</f>
        <v>9207.2000000000007</v>
      </c>
      <c r="BK628" s="281">
        <f t="shared" si="221"/>
        <v>0</v>
      </c>
      <c r="BL628" s="281">
        <f>VLOOKUP(E628,金蝶!D:Z,23,0)</f>
        <v>8412.6200000000008</v>
      </c>
      <c r="BM628" s="281">
        <f t="shared" si="222"/>
        <v>0</v>
      </c>
      <c r="BN628" s="281">
        <f>VLOOKUP(E628,金蝶!D:Z,17,0)</f>
        <v>0</v>
      </c>
      <c r="BO628" s="339">
        <f t="shared" si="223"/>
        <v>0</v>
      </c>
      <c r="BP628" s="281">
        <f>VLOOKUP(E628,金蝶!D:Z,18,0)</f>
        <v>517.5</v>
      </c>
      <c r="BQ628" s="531">
        <f t="shared" si="224"/>
        <v>0</v>
      </c>
      <c r="BR628" s="281">
        <f>VLOOKUP(E628,金蝶!D:Z,19,0)</f>
        <v>254</v>
      </c>
      <c r="BS628" s="340">
        <f t="shared" si="225"/>
        <v>0</v>
      </c>
      <c r="BT628" s="281">
        <f>VLOOKUP(E628,金蝶!D:Z,20,0)</f>
        <v>10</v>
      </c>
      <c r="BU628" s="281">
        <f t="shared" si="226"/>
        <v>0</v>
      </c>
      <c r="BV628" s="281">
        <f>VLOOKUP(E628,金蝶!D:Z,21,0)</f>
        <v>13.08</v>
      </c>
      <c r="BW628" s="339">
        <f t="shared" si="227"/>
        <v>0</v>
      </c>
      <c r="BX628" s="768">
        <f>IFERROR(VLOOKUP(G628,无加班费!A:B,2,0),0)</f>
        <v>0</v>
      </c>
    </row>
    <row r="629" spans="1:76" hidden="1">
      <c r="A629" s="516" t="s">
        <v>449</v>
      </c>
      <c r="B629" s="285">
        <f t="shared" si="214"/>
        <v>0</v>
      </c>
      <c r="C629" s="286" t="str">
        <f>VLOOKUP(E629,员工信息4!C:D,2,0)</f>
        <v>潘强</v>
      </c>
      <c r="D629" s="102" t="str">
        <f t="shared" si="228"/>
        <v>一致</v>
      </c>
      <c r="E629" s="288" t="str">
        <f>INDEX(员工信息4!C:C,MATCH('12部门提供工资附表主表'!I629,员工信息4!F:F,0))</f>
        <v>8232</v>
      </c>
      <c r="F629" s="289" t="str">
        <f>IFERROR(VLOOKUP('12部门提供工资附表主表'!E629,员工信息4!C:G,5,0),"")</f>
        <v>科研部</v>
      </c>
      <c r="G629" s="152" t="s">
        <v>1343</v>
      </c>
      <c r="H629" s="288" t="s">
        <v>1344</v>
      </c>
      <c r="I629" s="500" t="str">
        <f t="shared" si="218"/>
        <v>潘强150</v>
      </c>
      <c r="J629" s="353" t="str">
        <f>VLOOKUP(E629,员工信息4!C:H,6,0)</f>
        <v>行政电缆车间</v>
      </c>
      <c r="K629" s="301"/>
      <c r="L629" s="301"/>
      <c r="M629" s="302">
        <v>34.380000000000003</v>
      </c>
      <c r="N629" s="302">
        <f t="shared" si="237"/>
        <v>12.380000000000003</v>
      </c>
      <c r="O629" s="302"/>
      <c r="P629" s="302"/>
      <c r="Q629" s="303">
        <f t="shared" si="230"/>
        <v>0</v>
      </c>
      <c r="R629" s="302">
        <v>2480</v>
      </c>
      <c r="S629" s="316">
        <f t="shared" si="229"/>
        <v>2480</v>
      </c>
      <c r="T629" s="305">
        <v>120</v>
      </c>
      <c r="U629" s="313">
        <f t="shared" si="236"/>
        <v>1485.6000000000004</v>
      </c>
      <c r="V629" s="313"/>
      <c r="W629" s="301">
        <v>1720</v>
      </c>
      <c r="X629" s="301">
        <v>1500</v>
      </c>
      <c r="Y629" s="314">
        <f t="shared" si="215"/>
        <v>7185.6</v>
      </c>
      <c r="Z629" s="314"/>
      <c r="AA629" s="301"/>
      <c r="AB629" s="301"/>
      <c r="AC629" s="325">
        <f t="shared" si="216"/>
        <v>0</v>
      </c>
      <c r="AD629" s="302">
        <v>200</v>
      </c>
      <c r="AE629" s="302"/>
      <c r="AF629" s="302"/>
      <c r="AG629" s="302"/>
      <c r="AH629" s="302"/>
      <c r="AI629" s="302"/>
      <c r="AJ629" s="302"/>
      <c r="AK629" s="302"/>
      <c r="AL629" s="302"/>
      <c r="AM629" s="302">
        <v>100</v>
      </c>
      <c r="AN629" s="302"/>
      <c r="AO629" s="302"/>
      <c r="AP629" s="302"/>
      <c r="AQ629" s="302">
        <v>105</v>
      </c>
      <c r="AR629" s="302"/>
      <c r="AS629" s="299"/>
      <c r="AT629" s="299">
        <f t="shared" si="219"/>
        <v>105</v>
      </c>
      <c r="AU629" s="303">
        <f t="shared" si="220"/>
        <v>300</v>
      </c>
      <c r="AV629" s="329">
        <f t="shared" si="217"/>
        <v>7380.6</v>
      </c>
      <c r="AW629" s="297">
        <v>30</v>
      </c>
      <c r="AX629" s="297">
        <v>517.5</v>
      </c>
      <c r="AY629" s="301"/>
      <c r="AZ629" s="301"/>
      <c r="BA629" s="301"/>
      <c r="BB629" s="330">
        <f>VLOOKUP(E629,公积金!A:D,4,0)</f>
        <v>254</v>
      </c>
      <c r="BC629" s="297">
        <v>10</v>
      </c>
      <c r="BD629" s="301"/>
      <c r="BE629" s="300">
        <f t="shared" si="238"/>
        <v>6609.1</v>
      </c>
      <c r="BF629" s="297">
        <f>VLOOKUP(E629,[6]工资发放表!$D$1:$X$65536,21,0)</f>
        <v>0</v>
      </c>
      <c r="BG629" s="337">
        <f t="shared" si="202"/>
        <v>6629.1</v>
      </c>
      <c r="BH629" s="300">
        <f>IFERROR(VLOOKUP('12部门提供工资附表主表'!E629,工时对!A:E,5,0),0)</f>
        <v>34.380000000000003</v>
      </c>
      <c r="BI629" s="336">
        <f>VLOOKUP(E629,金蝶!D:AC,26,0)</f>
        <v>0</v>
      </c>
      <c r="BJ629" s="281">
        <f>VLOOKUP(E629,金蝶!D:S,16,0)</f>
        <v>7380.6</v>
      </c>
      <c r="BK629" s="281">
        <f t="shared" si="221"/>
        <v>0</v>
      </c>
      <c r="BL629" s="281">
        <f>VLOOKUP(E629,金蝶!D:Z,23,0)</f>
        <v>6629.1</v>
      </c>
      <c r="BM629" s="281">
        <f t="shared" si="222"/>
        <v>0</v>
      </c>
      <c r="BN629" s="281">
        <f>VLOOKUP(E629,金蝶!D:Z,17,0)</f>
        <v>30</v>
      </c>
      <c r="BO629" s="339">
        <f t="shared" si="223"/>
        <v>0</v>
      </c>
      <c r="BP629" s="281">
        <f>VLOOKUP(E629,金蝶!D:Z,18,0)</f>
        <v>517.5</v>
      </c>
      <c r="BQ629" s="531">
        <f t="shared" si="224"/>
        <v>0</v>
      </c>
      <c r="BR629" s="281">
        <f>VLOOKUP(E629,金蝶!D:Z,19,0)</f>
        <v>254</v>
      </c>
      <c r="BS629" s="340">
        <f t="shared" si="225"/>
        <v>0</v>
      </c>
      <c r="BT629" s="281">
        <f>VLOOKUP(E629,金蝶!D:Z,20,0)</f>
        <v>10</v>
      </c>
      <c r="BU629" s="281">
        <f t="shared" si="226"/>
        <v>0</v>
      </c>
      <c r="BV629" s="281">
        <f>VLOOKUP(E629,金蝶!D:Z,21,0)</f>
        <v>0</v>
      </c>
      <c r="BW629" s="339">
        <f t="shared" si="227"/>
        <v>0</v>
      </c>
      <c r="BX629" s="768">
        <f>IFERROR(VLOOKUP(G629,无加班费!A:B,2,0),0)</f>
        <v>0</v>
      </c>
    </row>
    <row r="630" spans="1:76">
      <c r="A630" s="516" t="s">
        <v>4105</v>
      </c>
      <c r="B630" s="285">
        <f t="shared" si="214"/>
        <v>0</v>
      </c>
      <c r="C630" s="286" t="str">
        <f>VLOOKUP(E630,员工信息4!C:D,2,0)</f>
        <v>王二宏</v>
      </c>
      <c r="D630" s="102" t="str">
        <f t="shared" si="228"/>
        <v>一致</v>
      </c>
      <c r="E630" s="288" t="str">
        <f>INDEX(员工信息4!C:C,MATCH('12部门提供工资附表主表'!I630,员工信息4!F:F,0))</f>
        <v>8240</v>
      </c>
      <c r="F630" s="289" t="str">
        <f>IFERROR(VLOOKUP('12部门提供工资附表主表'!E630,员工信息4!C:G,5,0),"")</f>
        <v>科研部</v>
      </c>
      <c r="G630" s="152" t="s">
        <v>2028</v>
      </c>
      <c r="H630" s="288" t="s">
        <v>2029</v>
      </c>
      <c r="I630" s="500" t="str">
        <f t="shared" si="218"/>
        <v>王二宏45</v>
      </c>
      <c r="J630" s="353" t="str">
        <f>VLOOKUP(E630,员工信息4!C:H,6,0)</f>
        <v>行政工艺部</v>
      </c>
      <c r="K630" s="301"/>
      <c r="L630" s="301"/>
      <c r="M630" s="302">
        <v>25.25</v>
      </c>
      <c r="N630" s="302">
        <f t="shared" si="237"/>
        <v>3.25</v>
      </c>
      <c r="O630" s="302"/>
      <c r="P630" s="302"/>
      <c r="Q630" s="303">
        <f t="shared" si="230"/>
        <v>0</v>
      </c>
      <c r="R630" s="302">
        <v>2480</v>
      </c>
      <c r="S630" s="316">
        <f t="shared" si="229"/>
        <v>2480</v>
      </c>
      <c r="T630" s="305">
        <v>120</v>
      </c>
      <c r="U630" s="313">
        <f t="shared" si="236"/>
        <v>390</v>
      </c>
      <c r="V630" s="313"/>
      <c r="W630" s="301">
        <v>1440</v>
      </c>
      <c r="X630" s="301">
        <v>6030</v>
      </c>
      <c r="Y630" s="314">
        <f t="shared" si="215"/>
        <v>10340</v>
      </c>
      <c r="Z630" s="314"/>
      <c r="AA630" s="301"/>
      <c r="AB630" s="301"/>
      <c r="AC630" s="325">
        <f t="shared" si="216"/>
        <v>0</v>
      </c>
      <c r="AD630" s="302">
        <v>40</v>
      </c>
      <c r="AE630" s="302"/>
      <c r="AF630" s="302">
        <v>50</v>
      </c>
      <c r="AG630" s="302"/>
      <c r="AH630" s="302"/>
      <c r="AI630" s="302"/>
      <c r="AJ630" s="302"/>
      <c r="AK630" s="302"/>
      <c r="AL630" s="302"/>
      <c r="AM630" s="302">
        <v>200</v>
      </c>
      <c r="AN630" s="302"/>
      <c r="AO630" s="302"/>
      <c r="AP630" s="302"/>
      <c r="AQ630" s="302"/>
      <c r="AR630" s="302">
        <v>0</v>
      </c>
      <c r="AS630" s="299"/>
      <c r="AT630" s="299">
        <f t="shared" si="219"/>
        <v>0</v>
      </c>
      <c r="AU630" s="303">
        <f t="shared" si="220"/>
        <v>290</v>
      </c>
      <c r="AV630" s="329">
        <f t="shared" si="217"/>
        <v>10630</v>
      </c>
      <c r="AW630" s="297"/>
      <c r="AX630" s="297">
        <v>517.5</v>
      </c>
      <c r="AY630" s="301"/>
      <c r="AZ630" s="301"/>
      <c r="BA630" s="301"/>
      <c r="BB630" s="330">
        <f>VLOOKUP(E630,公积金!A:D,4,0)</f>
        <v>254</v>
      </c>
      <c r="BC630" s="297"/>
      <c r="BD630" s="301"/>
      <c r="BE630" s="300">
        <f t="shared" si="238"/>
        <v>9858.5</v>
      </c>
      <c r="BF630" s="297">
        <f>VLOOKUP(E630,[6]工资发放表!$D$1:$X$65536,21,0)</f>
        <v>55.76</v>
      </c>
      <c r="BG630" s="337">
        <f t="shared" si="202"/>
        <v>9802.74</v>
      </c>
      <c r="BH630" s="300">
        <f>IFERROR(VLOOKUP('12部门提供工资附表主表'!E630,工时对!A:E,5,0),0)</f>
        <v>25.25</v>
      </c>
      <c r="BI630" s="336">
        <f>VLOOKUP(E630,金蝶!D:AC,26,0)</f>
        <v>0</v>
      </c>
      <c r="BJ630" s="281">
        <f>VLOOKUP(E630,金蝶!D:S,16,0)</f>
        <v>10630</v>
      </c>
      <c r="BK630" s="281">
        <f t="shared" si="221"/>
        <v>0</v>
      </c>
      <c r="BL630" s="281">
        <f>VLOOKUP(E630,金蝶!D:Z,23,0)</f>
        <v>9802.74</v>
      </c>
      <c r="BM630" s="281">
        <f t="shared" si="222"/>
        <v>0</v>
      </c>
      <c r="BN630" s="281">
        <f>VLOOKUP(E630,金蝶!D:Z,17,0)</f>
        <v>0</v>
      </c>
      <c r="BO630" s="339">
        <f t="shared" si="223"/>
        <v>0</v>
      </c>
      <c r="BP630" s="281">
        <f>VLOOKUP(E630,金蝶!D:Z,18,0)</f>
        <v>517.5</v>
      </c>
      <c r="BQ630" s="531">
        <f t="shared" si="224"/>
        <v>0</v>
      </c>
      <c r="BR630" s="281">
        <f>VLOOKUP(E630,金蝶!D:Z,19,0)</f>
        <v>254</v>
      </c>
      <c r="BS630" s="340">
        <f t="shared" si="225"/>
        <v>0</v>
      </c>
      <c r="BT630" s="281">
        <f>VLOOKUP(E630,金蝶!D:Z,20,0)</f>
        <v>0</v>
      </c>
      <c r="BU630" s="281">
        <f t="shared" si="226"/>
        <v>0</v>
      </c>
      <c r="BV630" s="281">
        <f>VLOOKUP(E630,金蝶!D:Z,21,0)</f>
        <v>55.76</v>
      </c>
      <c r="BW630" s="339">
        <f t="shared" si="227"/>
        <v>0</v>
      </c>
      <c r="BX630" s="768">
        <f>IFERROR(VLOOKUP(G630,无加班费!A:B,2,0),0)</f>
        <v>0</v>
      </c>
    </row>
    <row r="631" spans="1:76" hidden="1">
      <c r="A631" s="516" t="s">
        <v>1763</v>
      </c>
      <c r="B631" s="285">
        <f t="shared" si="214"/>
        <v>0</v>
      </c>
      <c r="C631" s="286" t="str">
        <f>VLOOKUP(E631,员工信息4!C:D,2,0)</f>
        <v>李高军</v>
      </c>
      <c r="D631" s="102" t="str">
        <f t="shared" si="228"/>
        <v>一致</v>
      </c>
      <c r="E631" s="288" t="str">
        <f>INDEX(员工信息4!C:C,MATCH('12部门提供工资附表主表'!I631,员工信息4!F:F,0))</f>
        <v>8250</v>
      </c>
      <c r="F631" s="289" t="str">
        <f>IFERROR(VLOOKUP('12部门提供工资附表主表'!E631,员工信息4!C:G,5,0),"")</f>
        <v>科研部</v>
      </c>
      <c r="G631" s="152" t="s">
        <v>2191</v>
      </c>
      <c r="H631" s="288" t="s">
        <v>2192</v>
      </c>
      <c r="I631" s="500" t="str">
        <f t="shared" si="218"/>
        <v>李高军139</v>
      </c>
      <c r="J631" s="353" t="str">
        <f>VLOOKUP(E631,员工信息4!C:H,6,0)</f>
        <v>行政精益部</v>
      </c>
      <c r="K631" s="301"/>
      <c r="L631" s="301"/>
      <c r="M631" s="302">
        <v>31.19</v>
      </c>
      <c r="N631" s="302">
        <f t="shared" si="237"/>
        <v>9.1900000000000013</v>
      </c>
      <c r="O631" s="302"/>
      <c r="P631" s="302"/>
      <c r="Q631" s="303">
        <f t="shared" si="230"/>
        <v>0</v>
      </c>
      <c r="R631" s="302">
        <v>2480</v>
      </c>
      <c r="S631" s="316">
        <f t="shared" si="229"/>
        <v>2480</v>
      </c>
      <c r="T631" s="305"/>
      <c r="U631" s="313">
        <f t="shared" si="236"/>
        <v>0</v>
      </c>
      <c r="V631" s="313"/>
      <c r="W631" s="301">
        <v>10640</v>
      </c>
      <c r="X631" s="301">
        <v>880</v>
      </c>
      <c r="Y631" s="314">
        <f t="shared" si="215"/>
        <v>14000</v>
      </c>
      <c r="Z631" s="314"/>
      <c r="AA631" s="301"/>
      <c r="AB631" s="301"/>
      <c r="AC631" s="325">
        <f t="shared" si="216"/>
        <v>0</v>
      </c>
      <c r="AD631" s="302">
        <v>40</v>
      </c>
      <c r="AE631" s="302"/>
      <c r="AF631" s="302">
        <v>0</v>
      </c>
      <c r="AG631" s="302"/>
      <c r="AH631" s="302"/>
      <c r="AI631" s="302"/>
      <c r="AJ631" s="302"/>
      <c r="AK631" s="302"/>
      <c r="AL631" s="302"/>
      <c r="AM631" s="302">
        <v>200</v>
      </c>
      <c r="AN631" s="302"/>
      <c r="AO631" s="302"/>
      <c r="AP631" s="302"/>
      <c r="AQ631" s="302">
        <v>600</v>
      </c>
      <c r="AR631" s="302"/>
      <c r="AS631" s="299"/>
      <c r="AT631" s="299">
        <f t="shared" si="219"/>
        <v>600</v>
      </c>
      <c r="AU631" s="303">
        <f t="shared" si="220"/>
        <v>240</v>
      </c>
      <c r="AV631" s="329">
        <f t="shared" si="217"/>
        <v>13640</v>
      </c>
      <c r="AW631" s="297"/>
      <c r="AX631" s="297"/>
      <c r="AY631" s="301"/>
      <c r="AZ631" s="301"/>
      <c r="BA631" s="301"/>
      <c r="BB631" s="330"/>
      <c r="BC631" s="297"/>
      <c r="BD631" s="301"/>
      <c r="BE631" s="300">
        <f t="shared" si="238"/>
        <v>13640</v>
      </c>
      <c r="BF631" s="297">
        <f>VLOOKUP(E631,[6]工资发放表!$D$1:$X$65536,21,0)</f>
        <v>864</v>
      </c>
      <c r="BG631" s="337">
        <f t="shared" si="202"/>
        <v>12776</v>
      </c>
      <c r="BH631" s="300">
        <f>IFERROR(VLOOKUP('12部门提供工资附表主表'!E631,工时对!A:E,5,0),0)</f>
        <v>31.19</v>
      </c>
      <c r="BI631" s="336">
        <f>VLOOKUP(E631,金蝶!D:AC,26,0)</f>
        <v>0</v>
      </c>
      <c r="BJ631" s="281">
        <f>VLOOKUP(E631,金蝶!D:S,16,0)</f>
        <v>13640</v>
      </c>
      <c r="BK631" s="281">
        <f t="shared" si="221"/>
        <v>0</v>
      </c>
      <c r="BL631" s="281">
        <f>VLOOKUP(E631,金蝶!D:Z,23,0)</f>
        <v>12776</v>
      </c>
      <c r="BM631" s="281">
        <f t="shared" si="222"/>
        <v>0</v>
      </c>
      <c r="BN631" s="281">
        <f>VLOOKUP(E631,金蝶!D:Z,17,0)</f>
        <v>0</v>
      </c>
      <c r="BO631" s="339">
        <f t="shared" si="223"/>
        <v>0</v>
      </c>
      <c r="BP631" s="281">
        <f>VLOOKUP(E631,金蝶!D:Z,18,0)</f>
        <v>0</v>
      </c>
      <c r="BQ631" s="531">
        <f t="shared" si="224"/>
        <v>0</v>
      </c>
      <c r="BR631" s="281">
        <f>VLOOKUP(E631,金蝶!D:Z,19,0)</f>
        <v>0</v>
      </c>
      <c r="BS631" s="340">
        <f t="shared" si="225"/>
        <v>0</v>
      </c>
      <c r="BT631" s="281">
        <f>VLOOKUP(E631,金蝶!D:Z,20,0)</f>
        <v>0</v>
      </c>
      <c r="BU631" s="281">
        <f t="shared" si="226"/>
        <v>0</v>
      </c>
      <c r="BV631" s="281">
        <f>VLOOKUP(E631,金蝶!D:Z,21,0)</f>
        <v>864</v>
      </c>
      <c r="BW631" s="339">
        <f t="shared" si="227"/>
        <v>0</v>
      </c>
      <c r="BX631" s="768" t="str">
        <f>IFERROR(VLOOKUP(G631,无加班费!A:B,2,0),0)</f>
        <v>无加班费</v>
      </c>
    </row>
    <row r="632" spans="1:76" hidden="1">
      <c r="A632" s="516" t="s">
        <v>1257</v>
      </c>
      <c r="B632" s="285">
        <f t="shared" si="214"/>
        <v>0</v>
      </c>
      <c r="C632" s="286" t="str">
        <f>VLOOKUP(E632,员工信息4!C:D,2,0)</f>
        <v>钟俊显</v>
      </c>
      <c r="D632" s="102" t="str">
        <f t="shared" si="228"/>
        <v>一致</v>
      </c>
      <c r="E632" s="288" t="str">
        <f>INDEX(员工信息4!C:C,MATCH('12部门提供工资附表主表'!I632,员工信息4!F:F,0))</f>
        <v>8254</v>
      </c>
      <c r="F632" s="289" t="str">
        <f>IFERROR(VLOOKUP('12部门提供工资附表主表'!E632,员工信息4!C:G,5,0),"")</f>
        <v>科研部</v>
      </c>
      <c r="G632" s="152" t="s">
        <v>2176</v>
      </c>
      <c r="H632" s="288" t="s">
        <v>2177</v>
      </c>
      <c r="I632" s="500" t="str">
        <f t="shared" si="218"/>
        <v>钟俊显111</v>
      </c>
      <c r="J632" s="353" t="str">
        <f>VLOOKUP(E632,员工信息4!C:H,6,0)</f>
        <v>行政技术部</v>
      </c>
      <c r="K632" s="301"/>
      <c r="L632" s="301"/>
      <c r="M632" s="302">
        <v>27.63</v>
      </c>
      <c r="N632" s="302">
        <f t="shared" si="237"/>
        <v>5.629999999999999</v>
      </c>
      <c r="O632" s="302"/>
      <c r="P632" s="302"/>
      <c r="Q632" s="303">
        <f t="shared" si="230"/>
        <v>0</v>
      </c>
      <c r="R632" s="302">
        <v>3500</v>
      </c>
      <c r="S632" s="316">
        <f t="shared" si="229"/>
        <v>3500</v>
      </c>
      <c r="T632" s="305">
        <v>120</v>
      </c>
      <c r="U632" s="313">
        <f t="shared" si="236"/>
        <v>675.59999999999991</v>
      </c>
      <c r="V632" s="313"/>
      <c r="W632" s="301">
        <v>1300</v>
      </c>
      <c r="X632" s="301">
        <v>1100</v>
      </c>
      <c r="Y632" s="314">
        <f t="shared" si="215"/>
        <v>6575.6</v>
      </c>
      <c r="Z632" s="314"/>
      <c r="AA632" s="301"/>
      <c r="AB632" s="301"/>
      <c r="AC632" s="325">
        <f t="shared" si="216"/>
        <v>0</v>
      </c>
      <c r="AD632" s="302">
        <v>20</v>
      </c>
      <c r="AE632" s="302"/>
      <c r="AF632" s="302">
        <v>0</v>
      </c>
      <c r="AG632" s="302"/>
      <c r="AH632" s="302"/>
      <c r="AI632" s="302"/>
      <c r="AJ632" s="302"/>
      <c r="AK632" s="302"/>
      <c r="AL632" s="302"/>
      <c r="AM632" s="302">
        <v>100</v>
      </c>
      <c r="AN632" s="302"/>
      <c r="AO632" s="302"/>
      <c r="AP632" s="302"/>
      <c r="AQ632" s="302"/>
      <c r="AR632" s="302"/>
      <c r="AS632" s="299"/>
      <c r="AT632" s="299">
        <f t="shared" si="219"/>
        <v>0</v>
      </c>
      <c r="AU632" s="303">
        <f t="shared" si="220"/>
        <v>120</v>
      </c>
      <c r="AV632" s="329">
        <f t="shared" si="217"/>
        <v>6695.6</v>
      </c>
      <c r="AW632" s="297"/>
      <c r="AX632" s="297">
        <v>517.5</v>
      </c>
      <c r="AY632" s="301"/>
      <c r="AZ632" s="301"/>
      <c r="BA632" s="301"/>
      <c r="BB632" s="330"/>
      <c r="BC632" s="297"/>
      <c r="BD632" s="301"/>
      <c r="BE632" s="300">
        <f t="shared" si="238"/>
        <v>6178.1</v>
      </c>
      <c r="BF632" s="297">
        <f>VLOOKUP(E632,[6]工资发放表!$D$1:$X$65536,21,0)</f>
        <v>35.340000000000003</v>
      </c>
      <c r="BG632" s="337">
        <f t="shared" si="202"/>
        <v>6142.76</v>
      </c>
      <c r="BH632" s="300">
        <f>IFERROR(VLOOKUP('12部门提供工资附表主表'!E632,工时对!A:E,5,0),0)</f>
        <v>27.63</v>
      </c>
      <c r="BI632" s="336">
        <f>VLOOKUP(E632,金蝶!D:AC,26,0)</f>
        <v>0</v>
      </c>
      <c r="BJ632" s="281">
        <f>VLOOKUP(E632,金蝶!D:S,16,0)</f>
        <v>6695.6</v>
      </c>
      <c r="BK632" s="281">
        <f t="shared" si="221"/>
        <v>0</v>
      </c>
      <c r="BL632" s="281">
        <f>VLOOKUP(E632,金蝶!D:Z,23,0)</f>
        <v>6142.76</v>
      </c>
      <c r="BM632" s="281">
        <f t="shared" si="222"/>
        <v>0</v>
      </c>
      <c r="BN632" s="281">
        <f>VLOOKUP(E632,金蝶!D:Z,17,0)</f>
        <v>0</v>
      </c>
      <c r="BO632" s="339">
        <f t="shared" si="223"/>
        <v>0</v>
      </c>
      <c r="BP632" s="281">
        <f>VLOOKUP(E632,金蝶!D:Z,18,0)</f>
        <v>517.5</v>
      </c>
      <c r="BQ632" s="531">
        <f t="shared" si="224"/>
        <v>0</v>
      </c>
      <c r="BR632" s="281">
        <f>VLOOKUP(E632,金蝶!D:Z,19,0)</f>
        <v>0</v>
      </c>
      <c r="BS632" s="340">
        <f t="shared" si="225"/>
        <v>0</v>
      </c>
      <c r="BT632" s="281">
        <f>VLOOKUP(E632,金蝶!D:Z,20,0)</f>
        <v>0</v>
      </c>
      <c r="BU632" s="281">
        <f t="shared" si="226"/>
        <v>0</v>
      </c>
      <c r="BV632" s="281">
        <f>VLOOKUP(E632,金蝶!D:Z,21,0)</f>
        <v>35.340000000000003</v>
      </c>
      <c r="BW632" s="339">
        <f t="shared" si="227"/>
        <v>0</v>
      </c>
      <c r="BX632" s="768">
        <f>IFERROR(VLOOKUP(G632,无加班费!A:B,2,0),0)</f>
        <v>0</v>
      </c>
    </row>
    <row r="633" spans="1:76">
      <c r="A633" s="516" t="s">
        <v>409</v>
      </c>
      <c r="B633" s="285">
        <f t="shared" si="214"/>
        <v>0</v>
      </c>
      <c r="C633" s="286" t="str">
        <f>VLOOKUP(E633,员工信息4!C:D,2,0)</f>
        <v>沈孝春</v>
      </c>
      <c r="D633" s="102" t="str">
        <f>IF(C633=G633,"一致","不一致")</f>
        <v>一致</v>
      </c>
      <c r="E633" s="288" t="str">
        <f>INDEX(员工信息4!C:C,MATCH('12部门提供工资附表主表'!I633,员工信息4!F:F,0))</f>
        <v>8257</v>
      </c>
      <c r="F633" s="289" t="str">
        <f>IFERROR(VLOOKUP('12部门提供工资附表主表'!E633,员工信息4!C:G,5,0),"")</f>
        <v>科研部</v>
      </c>
      <c r="G633" s="152" t="s">
        <v>1881</v>
      </c>
      <c r="H633" s="288" t="s">
        <v>1882</v>
      </c>
      <c r="I633" s="500" t="str">
        <f t="shared" si="218"/>
        <v>沈孝春246</v>
      </c>
      <c r="J633" s="353" t="str">
        <f>VLOOKUP(E633,员工信息4!C:H,6,0)</f>
        <v>行政财务部</v>
      </c>
      <c r="K633" s="301"/>
      <c r="L633" s="301"/>
      <c r="M633" s="302">
        <v>32.06</v>
      </c>
      <c r="N633" s="302">
        <f t="shared" si="237"/>
        <v>10.060000000000002</v>
      </c>
      <c r="O633" s="302"/>
      <c r="P633" s="302"/>
      <c r="Q633" s="303">
        <f>IF(O633&gt;0,O633,M633*P633)</f>
        <v>0</v>
      </c>
      <c r="R633" s="302">
        <v>3500</v>
      </c>
      <c r="S633" s="316">
        <f>Q633+R633</f>
        <v>3500</v>
      </c>
      <c r="T633" s="305">
        <v>120</v>
      </c>
      <c r="U633" s="313">
        <f t="shared" si="236"/>
        <v>1207.2000000000003</v>
      </c>
      <c r="V633" s="313"/>
      <c r="W633" s="301">
        <v>2100</v>
      </c>
      <c r="X633" s="301">
        <v>1900</v>
      </c>
      <c r="Y633" s="314">
        <f t="shared" si="215"/>
        <v>8707.2000000000007</v>
      </c>
      <c r="Z633" s="314"/>
      <c r="AA633" s="301"/>
      <c r="AB633" s="301"/>
      <c r="AC633" s="325">
        <f t="shared" si="216"/>
        <v>0</v>
      </c>
      <c r="AD633" s="302">
        <v>20</v>
      </c>
      <c r="AE633" s="302"/>
      <c r="AF633" s="302">
        <v>600</v>
      </c>
      <c r="AG633" s="302"/>
      <c r="AH633" s="302"/>
      <c r="AI633" s="302"/>
      <c r="AJ633" s="302"/>
      <c r="AK633" s="302"/>
      <c r="AL633" s="302"/>
      <c r="AM633" s="302">
        <v>200</v>
      </c>
      <c r="AN633" s="302"/>
      <c r="AO633" s="302"/>
      <c r="AP633" s="302"/>
      <c r="AQ633" s="302"/>
      <c r="AR633" s="302">
        <v>0</v>
      </c>
      <c r="AS633" s="299"/>
      <c r="AT633" s="299">
        <f t="shared" si="219"/>
        <v>0</v>
      </c>
      <c r="AU633" s="303">
        <f t="shared" si="220"/>
        <v>820</v>
      </c>
      <c r="AV633" s="329">
        <f t="shared" si="217"/>
        <v>9527.2000000000007</v>
      </c>
      <c r="AW633" s="297">
        <v>30</v>
      </c>
      <c r="AX633" s="297">
        <v>517.5</v>
      </c>
      <c r="AY633" s="301"/>
      <c r="AZ633" s="301"/>
      <c r="BA633" s="301"/>
      <c r="BB633" s="330">
        <f>VLOOKUP(E633,公积金!A:D,4,0)</f>
        <v>254</v>
      </c>
      <c r="BC633" s="297">
        <v>10</v>
      </c>
      <c r="BD633" s="301"/>
      <c r="BE633" s="300">
        <f>AV633-AX633-BB633</f>
        <v>8755.7000000000007</v>
      </c>
      <c r="BF633" s="297">
        <f>VLOOKUP(E633,[6]工资发放表!$D$1:$X$65536,21,0)</f>
        <v>0</v>
      </c>
      <c r="BG633" s="337">
        <f>BE633-BF633+AW633-BC633</f>
        <v>8775.7000000000007</v>
      </c>
      <c r="BH633" s="300">
        <f>IFERROR(VLOOKUP('12部门提供工资附表主表'!E633,工时对!A:E,5,0),0)</f>
        <v>32.06</v>
      </c>
      <c r="BI633" s="336">
        <f>VLOOKUP(E633,金蝶!D:AC,26,0)</f>
        <v>0</v>
      </c>
      <c r="BJ633" s="281">
        <f>VLOOKUP(E633,金蝶!D:S,16,0)</f>
        <v>9527.2000000000007</v>
      </c>
      <c r="BK633" s="281">
        <f t="shared" si="221"/>
        <v>0</v>
      </c>
      <c r="BL633" s="281">
        <f>VLOOKUP(E633,金蝶!D:Z,23,0)</f>
        <v>8775.7000000000007</v>
      </c>
      <c r="BM633" s="281">
        <f t="shared" si="222"/>
        <v>0</v>
      </c>
      <c r="BN633" s="281">
        <f>VLOOKUP(E633,金蝶!D:Z,17,0)</f>
        <v>30</v>
      </c>
      <c r="BO633" s="339">
        <f t="shared" si="223"/>
        <v>0</v>
      </c>
      <c r="BP633" s="281">
        <f>VLOOKUP(E633,金蝶!D:Z,18,0)</f>
        <v>517.5</v>
      </c>
      <c r="BQ633" s="531">
        <f t="shared" si="224"/>
        <v>0</v>
      </c>
      <c r="BR633" s="281">
        <f>VLOOKUP(E633,金蝶!D:Z,19,0)</f>
        <v>254</v>
      </c>
      <c r="BS633" s="340">
        <f t="shared" si="225"/>
        <v>0</v>
      </c>
      <c r="BT633" s="281">
        <f>VLOOKUP(E633,金蝶!D:Z,20,0)</f>
        <v>10</v>
      </c>
      <c r="BU633" s="281">
        <f t="shared" si="226"/>
        <v>0</v>
      </c>
      <c r="BV633" s="281">
        <f>VLOOKUP(E633,金蝶!D:Z,21,0)</f>
        <v>0</v>
      </c>
      <c r="BW633" s="339">
        <f t="shared" si="227"/>
        <v>0</v>
      </c>
      <c r="BX633" s="768">
        <f>IFERROR(VLOOKUP(G633,无加班费!A:B,2,0),0)</f>
        <v>0</v>
      </c>
    </row>
    <row r="634" spans="1:76">
      <c r="A634" s="516" t="s">
        <v>1672</v>
      </c>
      <c r="B634" s="285">
        <f t="shared" si="214"/>
        <v>0</v>
      </c>
      <c r="C634" s="286" t="str">
        <f>VLOOKUP(E634,员工信息4!C:D,2,0)</f>
        <v>蔡良慧</v>
      </c>
      <c r="D634" s="102" t="str">
        <f>IF(C634=G634,"一致","不一致")</f>
        <v>一致</v>
      </c>
      <c r="E634" s="288" t="str">
        <f>INDEX(员工信息4!C:C,MATCH('12部门提供工资附表主表'!I634,员工信息4!F:F,0))</f>
        <v>8267</v>
      </c>
      <c r="F634" s="289" t="str">
        <f>IFERROR(VLOOKUP('12部门提供工资附表主表'!E634,员工信息4!C:G,5,0),"")</f>
        <v>科研部</v>
      </c>
      <c r="G634" s="152" t="s">
        <v>2313</v>
      </c>
      <c r="H634" s="288" t="s">
        <v>2314</v>
      </c>
      <c r="I634" s="500" t="str">
        <f t="shared" si="218"/>
        <v>蔡良慧55</v>
      </c>
      <c r="J634" s="353" t="str">
        <f>VLOOKUP(E634,员工信息4!C:H,6,0)</f>
        <v>行政销售部</v>
      </c>
      <c r="K634" s="301"/>
      <c r="L634" s="301"/>
      <c r="M634" s="302">
        <v>23.94</v>
      </c>
      <c r="N634" s="302">
        <f t="shared" si="237"/>
        <v>1.9400000000000013</v>
      </c>
      <c r="O634" s="302"/>
      <c r="P634" s="302"/>
      <c r="Q634" s="303">
        <f>IF(O634&gt;0,O634,M634*P634)</f>
        <v>0</v>
      </c>
      <c r="R634" s="302">
        <v>3500</v>
      </c>
      <c r="S634" s="316">
        <f>Q634+R634</f>
        <v>3500</v>
      </c>
      <c r="T634" s="305">
        <v>120</v>
      </c>
      <c r="U634" s="313">
        <f t="shared" si="236"/>
        <v>232.80000000000015</v>
      </c>
      <c r="V634" s="313"/>
      <c r="W634" s="301">
        <v>1300</v>
      </c>
      <c r="X634" s="301">
        <v>1000</v>
      </c>
      <c r="Y634" s="314">
        <f t="shared" si="215"/>
        <v>6032.8</v>
      </c>
      <c r="Z634" s="314"/>
      <c r="AA634" s="301"/>
      <c r="AB634" s="301"/>
      <c r="AC634" s="325">
        <f t="shared" si="216"/>
        <v>0</v>
      </c>
      <c r="AD634" s="302">
        <v>20</v>
      </c>
      <c r="AE634" s="302"/>
      <c r="AF634" s="302">
        <v>50</v>
      </c>
      <c r="AG634" s="302"/>
      <c r="AH634" s="302"/>
      <c r="AI634" s="302"/>
      <c r="AJ634" s="302"/>
      <c r="AK634" s="302"/>
      <c r="AL634" s="302"/>
      <c r="AM634" s="302">
        <v>200</v>
      </c>
      <c r="AN634" s="302"/>
      <c r="AO634" s="302"/>
      <c r="AP634" s="302"/>
      <c r="AQ634" s="302"/>
      <c r="AR634" s="302">
        <v>0</v>
      </c>
      <c r="AS634" s="299"/>
      <c r="AT634" s="299">
        <f t="shared" si="219"/>
        <v>0</v>
      </c>
      <c r="AU634" s="303">
        <f t="shared" si="220"/>
        <v>270</v>
      </c>
      <c r="AV634" s="329">
        <f t="shared" si="217"/>
        <v>6302.8</v>
      </c>
      <c r="AW634" s="297"/>
      <c r="AX634" s="297">
        <v>517.5</v>
      </c>
      <c r="AY634" s="301"/>
      <c r="AZ634" s="301"/>
      <c r="BA634" s="301"/>
      <c r="BB634" s="330">
        <f>VLOOKUP(E634,公积金!A:D,4,0)</f>
        <v>254</v>
      </c>
      <c r="BC634" s="297"/>
      <c r="BD634" s="301"/>
      <c r="BE634" s="300">
        <f>AV634-AX634-BB634</f>
        <v>5531.3</v>
      </c>
      <c r="BF634" s="297">
        <f>VLOOKUP(E634,[6]工资发放表!$D$1:$X$65536,21,0)</f>
        <v>15.94</v>
      </c>
      <c r="BG634" s="337">
        <f>BE634-BF634+AW634-BC634</f>
        <v>5515.3600000000006</v>
      </c>
      <c r="BH634" s="300">
        <f>IFERROR(VLOOKUP('12部门提供工资附表主表'!E634,工时对!A:E,5,0),0)</f>
        <v>23.94</v>
      </c>
      <c r="BI634" s="336">
        <f>VLOOKUP(E634,金蝶!D:AC,26,0)</f>
        <v>0</v>
      </c>
      <c r="BJ634" s="281">
        <f>VLOOKUP(E634,金蝶!D:S,16,0)</f>
        <v>6302.8</v>
      </c>
      <c r="BK634" s="281">
        <f t="shared" si="221"/>
        <v>0</v>
      </c>
      <c r="BL634" s="281">
        <f>VLOOKUP(E634,金蝶!D:Z,23,0)</f>
        <v>5515.36</v>
      </c>
      <c r="BM634" s="281">
        <f t="shared" si="222"/>
        <v>0</v>
      </c>
      <c r="BN634" s="281">
        <f>VLOOKUP(E634,金蝶!D:Z,17,0)</f>
        <v>0</v>
      </c>
      <c r="BO634" s="339">
        <f t="shared" si="223"/>
        <v>0</v>
      </c>
      <c r="BP634" s="281">
        <f>VLOOKUP(E634,金蝶!D:Z,18,0)</f>
        <v>517.5</v>
      </c>
      <c r="BQ634" s="531">
        <f t="shared" si="224"/>
        <v>0</v>
      </c>
      <c r="BR634" s="281">
        <f>VLOOKUP(E634,金蝶!D:Z,19,0)</f>
        <v>254</v>
      </c>
      <c r="BS634" s="340">
        <f t="shared" si="225"/>
        <v>0</v>
      </c>
      <c r="BT634" s="281">
        <f>VLOOKUP(E634,金蝶!D:Z,20,0)</f>
        <v>0</v>
      </c>
      <c r="BU634" s="281">
        <f t="shared" si="226"/>
        <v>0</v>
      </c>
      <c r="BV634" s="281">
        <f>VLOOKUP(E634,金蝶!D:Z,21,0)</f>
        <v>15.94</v>
      </c>
      <c r="BW634" s="339">
        <f t="shared" si="227"/>
        <v>0</v>
      </c>
      <c r="BX634" s="768">
        <f>IFERROR(VLOOKUP(G634,无加班费!A:B,2,0),0)</f>
        <v>0</v>
      </c>
    </row>
    <row r="635" spans="1:76" hidden="1">
      <c r="A635" s="516" t="s">
        <v>612</v>
      </c>
      <c r="B635" s="285">
        <f t="shared" si="214"/>
        <v>0</v>
      </c>
      <c r="C635" s="286" t="str">
        <f>VLOOKUP(E635,员工信息4!C:D,2,0)</f>
        <v>吴莲莲</v>
      </c>
      <c r="D635" s="102" t="str">
        <f>IF(C635=G635,"一致","不一致")</f>
        <v>一致</v>
      </c>
      <c r="E635" s="288" t="str">
        <f>INDEX(员工信息4!C:C,MATCH('12部门提供工资附表主表'!I635,员工信息4!F:F,0))</f>
        <v>8385</v>
      </c>
      <c r="F635" s="289" t="str">
        <f>IFERROR(VLOOKUP('12部门提供工资附表主表'!E635,员工信息4!C:G,5,0),"")</f>
        <v>科研部</v>
      </c>
      <c r="G635" s="152" t="s">
        <v>2166</v>
      </c>
      <c r="H635" s="288" t="s">
        <v>2167</v>
      </c>
      <c r="I635" s="500" t="str">
        <f t="shared" si="218"/>
        <v>吴莲莲718</v>
      </c>
      <c r="J635" s="353" t="str">
        <f>VLOOKUP(E635,员工信息4!C:H,6,0)</f>
        <v>行政技术部</v>
      </c>
      <c r="K635" s="301"/>
      <c r="L635" s="301"/>
      <c r="M635" s="302">
        <v>25.19</v>
      </c>
      <c r="N635" s="302">
        <f t="shared" si="237"/>
        <v>3.1900000000000013</v>
      </c>
      <c r="O635" s="302"/>
      <c r="P635" s="302"/>
      <c r="Q635" s="303">
        <f>IF(O635&gt;0,O635,M635*P635)</f>
        <v>0</v>
      </c>
      <c r="R635" s="302">
        <v>3500</v>
      </c>
      <c r="S635" s="316">
        <f>Q635+R635</f>
        <v>3500</v>
      </c>
      <c r="T635" s="305">
        <v>120</v>
      </c>
      <c r="U635" s="313">
        <f t="shared" si="236"/>
        <v>382.80000000000018</v>
      </c>
      <c r="V635" s="313"/>
      <c r="W635" s="301">
        <v>1200</v>
      </c>
      <c r="X635" s="301">
        <v>500</v>
      </c>
      <c r="Y635" s="314">
        <f t="shared" si="215"/>
        <v>5582.8</v>
      </c>
      <c r="Z635" s="314"/>
      <c r="AA635" s="301"/>
      <c r="AB635" s="301"/>
      <c r="AC635" s="325">
        <f t="shared" si="216"/>
        <v>0</v>
      </c>
      <c r="AD635" s="302">
        <v>20</v>
      </c>
      <c r="AE635" s="302"/>
      <c r="AF635" s="302">
        <v>0</v>
      </c>
      <c r="AG635" s="302"/>
      <c r="AH635" s="302"/>
      <c r="AI635" s="302"/>
      <c r="AJ635" s="302"/>
      <c r="AK635" s="302"/>
      <c r="AL635" s="302"/>
      <c r="AM635" s="302">
        <v>200</v>
      </c>
      <c r="AN635" s="302"/>
      <c r="AO635" s="302"/>
      <c r="AP635" s="302"/>
      <c r="AQ635" s="302"/>
      <c r="AR635" s="302"/>
      <c r="AS635" s="299"/>
      <c r="AT635" s="299">
        <f t="shared" si="219"/>
        <v>0</v>
      </c>
      <c r="AU635" s="303">
        <f t="shared" si="220"/>
        <v>220</v>
      </c>
      <c r="AV635" s="329">
        <f t="shared" si="217"/>
        <v>5802.8</v>
      </c>
      <c r="AW635" s="297"/>
      <c r="AX635" s="297">
        <v>517.5</v>
      </c>
      <c r="AY635" s="301"/>
      <c r="AZ635" s="301"/>
      <c r="BA635" s="301"/>
      <c r="BB635" s="330"/>
      <c r="BC635" s="297"/>
      <c r="BD635" s="301"/>
      <c r="BE635" s="300">
        <f>AV635-AX635-BB635</f>
        <v>5285.3</v>
      </c>
      <c r="BF635" s="297">
        <f>VLOOKUP(E635,[6]工资发放表!$D$1:$X$65536,21,0)</f>
        <v>2.95</v>
      </c>
      <c r="BG635" s="337">
        <f>BE635-BF635+AW635-BC635</f>
        <v>5282.35</v>
      </c>
      <c r="BH635" s="300">
        <f>IFERROR(VLOOKUP('12部门提供工资附表主表'!E635,工时对!A:E,5,0),0)</f>
        <v>25.19</v>
      </c>
      <c r="BI635" s="336">
        <f>VLOOKUP(E635,金蝶!D:AC,26,0)</f>
        <v>0</v>
      </c>
      <c r="BJ635" s="281">
        <f>VLOOKUP(E635,金蝶!D:S,16,0)</f>
        <v>5802.8</v>
      </c>
      <c r="BK635" s="281">
        <f t="shared" si="221"/>
        <v>0</v>
      </c>
      <c r="BL635" s="281">
        <f>VLOOKUP(E635,金蝶!D:Z,23,0)</f>
        <v>5282.35</v>
      </c>
      <c r="BM635" s="281">
        <f t="shared" si="222"/>
        <v>0</v>
      </c>
      <c r="BN635" s="281">
        <f>VLOOKUP(E635,金蝶!D:Z,17,0)</f>
        <v>0</v>
      </c>
      <c r="BO635" s="339">
        <f t="shared" si="223"/>
        <v>0</v>
      </c>
      <c r="BP635" s="281">
        <f>VLOOKUP(E635,金蝶!D:Z,18,0)</f>
        <v>517.5</v>
      </c>
      <c r="BQ635" s="531">
        <f t="shared" si="224"/>
        <v>0</v>
      </c>
      <c r="BR635" s="281">
        <f>VLOOKUP(E635,金蝶!D:Z,19,0)</f>
        <v>0</v>
      </c>
      <c r="BS635" s="340">
        <f t="shared" si="225"/>
        <v>0</v>
      </c>
      <c r="BT635" s="281">
        <f>VLOOKUP(E635,金蝶!D:Z,20,0)</f>
        <v>0</v>
      </c>
      <c r="BU635" s="281">
        <f t="shared" si="226"/>
        <v>0</v>
      </c>
      <c r="BV635" s="281">
        <f>VLOOKUP(E635,金蝶!D:Z,21,0)</f>
        <v>2.95</v>
      </c>
      <c r="BW635" s="339">
        <f t="shared" si="227"/>
        <v>0</v>
      </c>
      <c r="BX635" s="768">
        <f>IFERROR(VLOOKUP(G635,无加班费!A:B,2,0),0)</f>
        <v>0</v>
      </c>
    </row>
    <row r="636" spans="1:76">
      <c r="A636" s="516" t="s">
        <v>4823</v>
      </c>
      <c r="B636" s="285">
        <f t="shared" si="214"/>
        <v>0</v>
      </c>
      <c r="C636" s="286" t="str">
        <f>VLOOKUP(E636,员工信息4!C:D,2,0)</f>
        <v>倪燕</v>
      </c>
      <c r="D636" s="102" t="str">
        <f t="shared" si="228"/>
        <v>一致</v>
      </c>
      <c r="E636" s="288" t="str">
        <f>INDEX(员工信息4!C:C,MATCH('12部门提供工资附表主表'!I636,员工信息4!F:F,0))</f>
        <v>8396</v>
      </c>
      <c r="F636" s="289" t="str">
        <f>IFERROR(VLOOKUP('12部门提供工资附表主表'!E636,员工信息4!C:G,5,0),"")</f>
        <v>科研部</v>
      </c>
      <c r="G636" s="152" t="s">
        <v>1901</v>
      </c>
      <c r="H636" s="288" t="s">
        <v>1902</v>
      </c>
      <c r="I636" s="500" t="str">
        <f t="shared" si="218"/>
        <v>倪燕652</v>
      </c>
      <c r="J636" s="353" t="str">
        <f>VLOOKUP(E636,员工信息4!C:H,6,0)</f>
        <v>行政采购部</v>
      </c>
      <c r="K636" s="301"/>
      <c r="L636" s="301"/>
      <c r="M636" s="302">
        <v>22.81</v>
      </c>
      <c r="N636" s="302">
        <f t="shared" si="237"/>
        <v>0.80999999999999872</v>
      </c>
      <c r="O636" s="302"/>
      <c r="P636" s="302"/>
      <c r="Q636" s="303">
        <f t="shared" si="230"/>
        <v>0</v>
      </c>
      <c r="R636" s="302">
        <v>3500</v>
      </c>
      <c r="S636" s="316">
        <f t="shared" si="229"/>
        <v>3500</v>
      </c>
      <c r="T636" s="305">
        <v>120</v>
      </c>
      <c r="U636" s="313">
        <f t="shared" si="236"/>
        <v>97.199999999999847</v>
      </c>
      <c r="V636" s="313"/>
      <c r="W636" s="301">
        <v>1000</v>
      </c>
      <c r="X636" s="301">
        <v>1000</v>
      </c>
      <c r="Y636" s="314">
        <f t="shared" si="215"/>
        <v>5597.2</v>
      </c>
      <c r="Z636" s="314"/>
      <c r="AA636" s="301"/>
      <c r="AB636" s="301"/>
      <c r="AC636" s="325">
        <f t="shared" si="216"/>
        <v>0</v>
      </c>
      <c r="AD636" s="302">
        <v>20</v>
      </c>
      <c r="AE636" s="302"/>
      <c r="AF636" s="302">
        <v>0</v>
      </c>
      <c r="AG636" s="302"/>
      <c r="AH636" s="302"/>
      <c r="AI636" s="302"/>
      <c r="AJ636" s="302"/>
      <c r="AK636" s="302"/>
      <c r="AL636" s="302"/>
      <c r="AM636" s="302">
        <v>200</v>
      </c>
      <c r="AN636" s="302"/>
      <c r="AO636" s="302"/>
      <c r="AP636" s="302"/>
      <c r="AQ636" s="302"/>
      <c r="AR636" s="302">
        <v>0</v>
      </c>
      <c r="AS636" s="299"/>
      <c r="AT636" s="299">
        <f t="shared" si="219"/>
        <v>0</v>
      </c>
      <c r="AU636" s="303">
        <f t="shared" si="220"/>
        <v>220</v>
      </c>
      <c r="AV636" s="329">
        <f t="shared" si="217"/>
        <v>5817.2</v>
      </c>
      <c r="AW636" s="297"/>
      <c r="AX636" s="297">
        <v>517.5</v>
      </c>
      <c r="AY636" s="301"/>
      <c r="AZ636" s="301"/>
      <c r="BA636" s="301"/>
      <c r="BB636" s="330"/>
      <c r="BC636" s="297"/>
      <c r="BD636" s="301"/>
      <c r="BE636" s="300">
        <f t="shared" si="238"/>
        <v>5299.7</v>
      </c>
      <c r="BF636" s="297">
        <f>VLOOKUP(E636,[6]工资发放表!$D$1:$X$65536,21,0)</f>
        <v>8.99</v>
      </c>
      <c r="BG636" s="337">
        <f t="shared" si="202"/>
        <v>5290.71</v>
      </c>
      <c r="BH636" s="300">
        <f>IFERROR(VLOOKUP('12部门提供工资附表主表'!E636,工时对!A:E,5,0),0)</f>
        <v>22.81</v>
      </c>
      <c r="BI636" s="336">
        <f>VLOOKUP(E636,金蝶!D:AC,26,0)</f>
        <v>0</v>
      </c>
      <c r="BJ636" s="281">
        <f>VLOOKUP(E636,金蝶!D:S,16,0)</f>
        <v>5817.2</v>
      </c>
      <c r="BK636" s="281">
        <f t="shared" si="221"/>
        <v>0</v>
      </c>
      <c r="BL636" s="281">
        <f>VLOOKUP(E636,金蝶!D:Z,23,0)</f>
        <v>5290.71</v>
      </c>
      <c r="BM636" s="281">
        <f t="shared" si="222"/>
        <v>0</v>
      </c>
      <c r="BN636" s="281">
        <f>VLOOKUP(E636,金蝶!D:Z,17,0)</f>
        <v>0</v>
      </c>
      <c r="BO636" s="339">
        <f t="shared" si="223"/>
        <v>0</v>
      </c>
      <c r="BP636" s="281">
        <f>VLOOKUP(E636,金蝶!D:Z,18,0)</f>
        <v>517.5</v>
      </c>
      <c r="BQ636" s="531">
        <f t="shared" si="224"/>
        <v>0</v>
      </c>
      <c r="BR636" s="281">
        <f>VLOOKUP(E636,金蝶!D:Z,19,0)</f>
        <v>0</v>
      </c>
      <c r="BS636" s="340">
        <f t="shared" si="225"/>
        <v>0</v>
      </c>
      <c r="BT636" s="281">
        <f>VLOOKUP(E636,金蝶!D:Z,20,0)</f>
        <v>0</v>
      </c>
      <c r="BU636" s="281">
        <f t="shared" si="226"/>
        <v>0</v>
      </c>
      <c r="BV636" s="281">
        <f>VLOOKUP(E636,金蝶!D:Z,21,0)</f>
        <v>8.99</v>
      </c>
      <c r="BW636" s="339">
        <f t="shared" si="227"/>
        <v>0</v>
      </c>
      <c r="BX636" s="768">
        <f>IFERROR(VLOOKUP(G636,无加班费!A:B,2,0),0)</f>
        <v>0</v>
      </c>
    </row>
    <row r="637" spans="1:76">
      <c r="A637" s="516" t="s">
        <v>602</v>
      </c>
      <c r="B637" s="285">
        <f t="shared" si="214"/>
        <v>0</v>
      </c>
      <c r="C637" s="286" t="str">
        <f>VLOOKUP(E637,员工信息4!C:D,2,0)</f>
        <v>孙薇</v>
      </c>
      <c r="D637" s="102" t="str">
        <f t="shared" si="228"/>
        <v>一致</v>
      </c>
      <c r="E637" s="288" t="str">
        <f>INDEX(员工信息4!C:C,MATCH('12部门提供工资附表主表'!I637,员工信息4!F:F,0))</f>
        <v>8405</v>
      </c>
      <c r="F637" s="289" t="str">
        <f>IFERROR(VLOOKUP('12部门提供工资附表主表'!E637,员工信息4!C:G,5,0),"")</f>
        <v>科研部</v>
      </c>
      <c r="G637" s="152" t="s">
        <v>2171</v>
      </c>
      <c r="H637" s="288" t="s">
        <v>2172</v>
      </c>
      <c r="I637" s="500" t="str">
        <f t="shared" si="218"/>
        <v>孙薇656</v>
      </c>
      <c r="J637" s="353" t="str">
        <f>VLOOKUP(E637,员工信息4!C:H,6,0)</f>
        <v>行政技术部</v>
      </c>
      <c r="K637" s="301"/>
      <c r="L637" s="301"/>
      <c r="M637" s="302">
        <v>24.5</v>
      </c>
      <c r="N637" s="302">
        <f t="shared" si="237"/>
        <v>2.5</v>
      </c>
      <c r="O637" s="302"/>
      <c r="P637" s="302"/>
      <c r="Q637" s="303">
        <f t="shared" si="230"/>
        <v>0</v>
      </c>
      <c r="R637" s="302">
        <v>3500</v>
      </c>
      <c r="S637" s="316">
        <f t="shared" si="229"/>
        <v>3500</v>
      </c>
      <c r="T637" s="305">
        <v>120</v>
      </c>
      <c r="U637" s="313">
        <f t="shared" si="236"/>
        <v>300</v>
      </c>
      <c r="V637" s="313"/>
      <c r="W637" s="301">
        <v>1000</v>
      </c>
      <c r="X637" s="301">
        <v>1400</v>
      </c>
      <c r="Y637" s="314">
        <f t="shared" si="215"/>
        <v>6200</v>
      </c>
      <c r="Z637" s="314"/>
      <c r="AA637" s="301"/>
      <c r="AB637" s="301"/>
      <c r="AC637" s="325">
        <f t="shared" si="216"/>
        <v>0</v>
      </c>
      <c r="AD637" s="302">
        <v>20</v>
      </c>
      <c r="AE637" s="302"/>
      <c r="AF637" s="302">
        <v>100</v>
      </c>
      <c r="AG637" s="302"/>
      <c r="AH637" s="302"/>
      <c r="AI637" s="302"/>
      <c r="AJ637" s="302"/>
      <c r="AK637" s="302"/>
      <c r="AL637" s="302"/>
      <c r="AM637" s="302">
        <v>200</v>
      </c>
      <c r="AN637" s="302"/>
      <c r="AO637" s="302"/>
      <c r="AP637" s="302"/>
      <c r="AQ637" s="302"/>
      <c r="AR637" s="302">
        <v>0</v>
      </c>
      <c r="AS637" s="299"/>
      <c r="AT637" s="299">
        <f t="shared" si="219"/>
        <v>0</v>
      </c>
      <c r="AU637" s="303">
        <f t="shared" si="220"/>
        <v>320</v>
      </c>
      <c r="AV637" s="329">
        <f t="shared" si="217"/>
        <v>6520</v>
      </c>
      <c r="AW637" s="297">
        <v>30</v>
      </c>
      <c r="AX637" s="297">
        <v>517.5</v>
      </c>
      <c r="AY637" s="301"/>
      <c r="AZ637" s="301"/>
      <c r="BA637" s="301"/>
      <c r="BB637" s="330">
        <f>VLOOKUP(E637,公积金!A:D,4,0)</f>
        <v>254</v>
      </c>
      <c r="BC637" s="297">
        <v>10</v>
      </c>
      <c r="BD637" s="301"/>
      <c r="BE637" s="300">
        <f t="shared" si="238"/>
        <v>5748.5</v>
      </c>
      <c r="BF637" s="297">
        <f>VLOOKUP(E637,[6]工资发放表!$D$1:$X$65536,21,0)</f>
        <v>7.46</v>
      </c>
      <c r="BG637" s="337">
        <f t="shared" si="202"/>
        <v>5761.04</v>
      </c>
      <c r="BH637" s="300">
        <f>IFERROR(VLOOKUP('12部门提供工资附表主表'!E637,工时对!A:E,5,0),0)</f>
        <v>24.5</v>
      </c>
      <c r="BI637" s="336">
        <f>VLOOKUP(E637,金蝶!D:AC,26,0)</f>
        <v>0</v>
      </c>
      <c r="BJ637" s="281">
        <f>VLOOKUP(E637,金蝶!D:S,16,0)</f>
        <v>6520</v>
      </c>
      <c r="BK637" s="281">
        <f t="shared" si="221"/>
        <v>0</v>
      </c>
      <c r="BL637" s="281">
        <f>VLOOKUP(E637,金蝶!D:Z,23,0)</f>
        <v>5761.04</v>
      </c>
      <c r="BM637" s="281">
        <f t="shared" si="222"/>
        <v>0</v>
      </c>
      <c r="BN637" s="281">
        <f>VLOOKUP(E637,金蝶!D:Z,17,0)</f>
        <v>30</v>
      </c>
      <c r="BO637" s="339">
        <f t="shared" si="223"/>
        <v>0</v>
      </c>
      <c r="BP637" s="281">
        <f>VLOOKUP(E637,金蝶!D:Z,18,0)</f>
        <v>517.5</v>
      </c>
      <c r="BQ637" s="531">
        <f t="shared" si="224"/>
        <v>0</v>
      </c>
      <c r="BR637" s="281">
        <f>VLOOKUP(E637,金蝶!D:Z,19,0)</f>
        <v>254</v>
      </c>
      <c r="BS637" s="340">
        <f t="shared" si="225"/>
        <v>0</v>
      </c>
      <c r="BT637" s="281">
        <f>VLOOKUP(E637,金蝶!D:Z,20,0)</f>
        <v>10</v>
      </c>
      <c r="BU637" s="281">
        <f t="shared" si="226"/>
        <v>0</v>
      </c>
      <c r="BV637" s="281">
        <f>VLOOKUP(E637,金蝶!D:Z,21,0)</f>
        <v>7.46</v>
      </c>
      <c r="BW637" s="339">
        <f t="shared" si="227"/>
        <v>0</v>
      </c>
      <c r="BX637" s="768">
        <f>IFERROR(VLOOKUP(G637,无加班费!A:B,2,0),0)</f>
        <v>0</v>
      </c>
    </row>
    <row r="638" spans="1:76">
      <c r="A638" s="516" t="s">
        <v>1722</v>
      </c>
      <c r="B638" s="285">
        <f t="shared" si="214"/>
        <v>0</v>
      </c>
      <c r="C638" s="286" t="str">
        <f>VLOOKUP(E638,员工信息4!C:D,2,0)</f>
        <v>潘沈心悦</v>
      </c>
      <c r="D638" s="102" t="str">
        <f t="shared" si="228"/>
        <v>一致</v>
      </c>
      <c r="E638" s="288" t="str">
        <f>INDEX(员工信息4!C:C,MATCH('12部门提供工资附表主表'!I638,员工信息4!F:F,0))</f>
        <v>8407</v>
      </c>
      <c r="F638" s="289" t="str">
        <f>IFERROR(VLOOKUP('12部门提供工资附表主表'!E638,员工信息4!C:G,5,0),"")</f>
        <v>科研部</v>
      </c>
      <c r="G638" s="152" t="s">
        <v>1907</v>
      </c>
      <c r="H638" s="288" t="s">
        <v>1908</v>
      </c>
      <c r="I638" s="500" t="str">
        <f t="shared" si="218"/>
        <v>潘沈心悦651</v>
      </c>
      <c r="J638" s="353" t="str">
        <f>VLOOKUP(E638,员工信息4!C:H,6,0)</f>
        <v>行政采购部</v>
      </c>
      <c r="K638" s="301"/>
      <c r="L638" s="301"/>
      <c r="M638" s="302">
        <v>24.25</v>
      </c>
      <c r="N638" s="302">
        <f t="shared" si="237"/>
        <v>2.25</v>
      </c>
      <c r="O638" s="302"/>
      <c r="P638" s="302"/>
      <c r="Q638" s="303">
        <f t="shared" si="230"/>
        <v>0</v>
      </c>
      <c r="R638" s="302">
        <v>3500</v>
      </c>
      <c r="S638" s="316">
        <f t="shared" si="229"/>
        <v>3500</v>
      </c>
      <c r="T638" s="305">
        <v>120</v>
      </c>
      <c r="U638" s="313">
        <f t="shared" si="236"/>
        <v>270</v>
      </c>
      <c r="V638" s="313"/>
      <c r="W638" s="301">
        <v>1000</v>
      </c>
      <c r="X638" s="301">
        <v>1000</v>
      </c>
      <c r="Y638" s="314">
        <f t="shared" si="215"/>
        <v>5770</v>
      </c>
      <c r="Z638" s="314"/>
      <c r="AA638" s="301"/>
      <c r="AB638" s="301"/>
      <c r="AC638" s="325">
        <f t="shared" si="216"/>
        <v>0</v>
      </c>
      <c r="AD638" s="302">
        <v>20</v>
      </c>
      <c r="AE638" s="302"/>
      <c r="AF638" s="302">
        <v>0</v>
      </c>
      <c r="AG638" s="302"/>
      <c r="AH638" s="302"/>
      <c r="AI638" s="302"/>
      <c r="AJ638" s="302"/>
      <c r="AK638" s="302"/>
      <c r="AL638" s="302"/>
      <c r="AM638" s="302">
        <v>200</v>
      </c>
      <c r="AN638" s="302"/>
      <c r="AO638" s="302"/>
      <c r="AP638" s="302"/>
      <c r="AQ638" s="302"/>
      <c r="AR638" s="302">
        <v>0</v>
      </c>
      <c r="AS638" s="299"/>
      <c r="AT638" s="299">
        <f t="shared" si="219"/>
        <v>0</v>
      </c>
      <c r="AU638" s="303">
        <f t="shared" si="220"/>
        <v>220</v>
      </c>
      <c r="AV638" s="329">
        <f t="shared" si="217"/>
        <v>5990</v>
      </c>
      <c r="AW638" s="297"/>
      <c r="AX638" s="297">
        <v>517.5</v>
      </c>
      <c r="AY638" s="301"/>
      <c r="AZ638" s="301"/>
      <c r="BA638" s="301"/>
      <c r="BB638" s="330"/>
      <c r="BC638" s="297"/>
      <c r="BD638" s="301"/>
      <c r="BE638" s="300">
        <f t="shared" si="238"/>
        <v>5472.5</v>
      </c>
      <c r="BF638" s="297">
        <f>VLOOKUP(E638,[6]工资发放表!$D$1:$X$65536,21,0)</f>
        <v>14.17</v>
      </c>
      <c r="BG638" s="337">
        <f t="shared" si="202"/>
        <v>5458.33</v>
      </c>
      <c r="BH638" s="300">
        <f>IFERROR(VLOOKUP('12部门提供工资附表主表'!E638,工时对!A:E,5,0),0)</f>
        <v>24.25</v>
      </c>
      <c r="BI638" s="336">
        <f>VLOOKUP(E638,金蝶!D:AC,26,0)</f>
        <v>0</v>
      </c>
      <c r="BJ638" s="281">
        <f>VLOOKUP(E638,金蝶!D:S,16,0)</f>
        <v>5990</v>
      </c>
      <c r="BK638" s="281">
        <f t="shared" si="221"/>
        <v>0</v>
      </c>
      <c r="BL638" s="281">
        <f>VLOOKUP(E638,金蝶!D:Z,23,0)</f>
        <v>5458.33</v>
      </c>
      <c r="BM638" s="281">
        <f t="shared" si="222"/>
        <v>0</v>
      </c>
      <c r="BN638" s="281">
        <f>VLOOKUP(E638,金蝶!D:Z,17,0)</f>
        <v>0</v>
      </c>
      <c r="BO638" s="339">
        <f t="shared" si="223"/>
        <v>0</v>
      </c>
      <c r="BP638" s="281">
        <f>VLOOKUP(E638,金蝶!D:Z,18,0)</f>
        <v>517.5</v>
      </c>
      <c r="BQ638" s="531">
        <f t="shared" si="224"/>
        <v>0</v>
      </c>
      <c r="BR638" s="281">
        <f>VLOOKUP(E638,金蝶!D:Z,19,0)</f>
        <v>0</v>
      </c>
      <c r="BS638" s="340">
        <f t="shared" si="225"/>
        <v>0</v>
      </c>
      <c r="BT638" s="281">
        <f>VLOOKUP(E638,金蝶!D:Z,20,0)</f>
        <v>0</v>
      </c>
      <c r="BU638" s="281">
        <f t="shared" si="226"/>
        <v>0</v>
      </c>
      <c r="BV638" s="281">
        <f>VLOOKUP(E638,金蝶!D:Z,21,0)</f>
        <v>14.17</v>
      </c>
      <c r="BW638" s="339">
        <f t="shared" si="227"/>
        <v>0</v>
      </c>
      <c r="BX638" s="768">
        <f>IFERROR(VLOOKUP(G638,无加班费!A:B,2,0),0)</f>
        <v>0</v>
      </c>
    </row>
    <row r="639" spans="1:76">
      <c r="A639" s="516" t="s">
        <v>4824</v>
      </c>
      <c r="B639" s="285">
        <f t="shared" si="214"/>
        <v>0</v>
      </c>
      <c r="C639" s="286" t="str">
        <f>VLOOKUP(E639,员工信息4!C:D,2,0)</f>
        <v>张艺华</v>
      </c>
      <c r="D639" s="291" t="str">
        <f t="shared" si="228"/>
        <v>一致</v>
      </c>
      <c r="E639" s="288" t="str">
        <f>INDEX(员工信息4!C:C,MATCH('12部门提供工资附表主表'!I639,员工信息4!F:F,0))</f>
        <v>8527</v>
      </c>
      <c r="F639" s="289" t="str">
        <f>IFERROR(VLOOKUP('12部门提供工资附表主表'!E639,员工信息4!C:G,5,0),"")</f>
        <v>科研部</v>
      </c>
      <c r="G639" s="152" t="s">
        <v>2354</v>
      </c>
      <c r="H639" s="288" t="s">
        <v>2355</v>
      </c>
      <c r="I639" s="500" t="str">
        <f t="shared" si="218"/>
        <v>张艺华159</v>
      </c>
      <c r="J639" s="353" t="str">
        <f>VLOOKUP(E639,员工信息4!C:H,6,0)</f>
        <v>行政财务部</v>
      </c>
      <c r="K639" s="343"/>
      <c r="L639" s="343"/>
      <c r="M639" s="302">
        <v>17.25</v>
      </c>
      <c r="N639" s="549">
        <f t="shared" si="237"/>
        <v>-4.75</v>
      </c>
      <c r="O639" s="302"/>
      <c r="P639" s="302"/>
      <c r="Q639" s="303">
        <f t="shared" si="230"/>
        <v>0</v>
      </c>
      <c r="R639" s="302">
        <v>2480</v>
      </c>
      <c r="S639" s="344">
        <f t="shared" si="229"/>
        <v>2480</v>
      </c>
      <c r="T639" s="305">
        <v>120</v>
      </c>
      <c r="U639" s="313">
        <f t="shared" si="236"/>
        <v>-570</v>
      </c>
      <c r="V639" s="313"/>
      <c r="W639" s="343">
        <v>740</v>
      </c>
      <c r="X639" s="343">
        <v>2680</v>
      </c>
      <c r="Y639" s="314">
        <f t="shared" si="215"/>
        <v>5330</v>
      </c>
      <c r="Z639" s="314"/>
      <c r="AA639" s="343"/>
      <c r="AB639" s="343"/>
      <c r="AC639" s="325">
        <f t="shared" si="216"/>
        <v>0</v>
      </c>
      <c r="AD639" s="302">
        <v>20</v>
      </c>
      <c r="AE639" s="302"/>
      <c r="AF639" s="302">
        <v>100</v>
      </c>
      <c r="AG639" s="302"/>
      <c r="AH639" s="302"/>
      <c r="AI639" s="302"/>
      <c r="AJ639" s="302"/>
      <c r="AK639" s="302"/>
      <c r="AL639" s="302"/>
      <c r="AM639" s="302">
        <v>0</v>
      </c>
      <c r="AN639" s="302"/>
      <c r="AO639" s="302"/>
      <c r="AP639" s="302"/>
      <c r="AQ639" s="302"/>
      <c r="AR639" s="302">
        <v>0</v>
      </c>
      <c r="AS639" s="299"/>
      <c r="AT639" s="299">
        <f t="shared" si="219"/>
        <v>0</v>
      </c>
      <c r="AU639" s="303">
        <f t="shared" si="220"/>
        <v>120</v>
      </c>
      <c r="AV639" s="329">
        <f t="shared" si="217"/>
        <v>5450</v>
      </c>
      <c r="AW639" s="297"/>
      <c r="AX639" s="297">
        <v>517.5</v>
      </c>
      <c r="AY639" s="301"/>
      <c r="AZ639" s="301"/>
      <c r="BA639" s="301"/>
      <c r="BB639" s="330">
        <f>VLOOKUP(E639,公积金!A:D,4,0)</f>
        <v>254</v>
      </c>
      <c r="BC639" s="297"/>
      <c r="BD639" s="301"/>
      <c r="BE639" s="300">
        <f t="shared" si="238"/>
        <v>4678.5</v>
      </c>
      <c r="BF639" s="297">
        <f>VLOOKUP(E639,[6]工资发放表!$D$1:$X$65536,21,0)</f>
        <v>0</v>
      </c>
      <c r="BG639" s="337">
        <f t="shared" si="202"/>
        <v>4678.5</v>
      </c>
      <c r="BH639" s="300">
        <f>IFERROR(VLOOKUP('12部门提供工资附表主表'!E639,工时对!A:E,5,0),0)</f>
        <v>17.25</v>
      </c>
      <c r="BI639" s="336">
        <f>VLOOKUP(E639,金蝶!D:AC,26,0)</f>
        <v>0</v>
      </c>
      <c r="BJ639" s="281">
        <f>VLOOKUP(E639,金蝶!D:S,16,0)</f>
        <v>5450</v>
      </c>
      <c r="BK639" s="281">
        <f t="shared" si="221"/>
        <v>0</v>
      </c>
      <c r="BL639" s="281">
        <f>VLOOKUP(E639,金蝶!D:Z,23,0)</f>
        <v>4678.5</v>
      </c>
      <c r="BM639" s="281">
        <f t="shared" si="222"/>
        <v>0</v>
      </c>
      <c r="BN639" s="281">
        <f>VLOOKUP(E639,金蝶!D:Z,17,0)</f>
        <v>0</v>
      </c>
      <c r="BO639" s="339">
        <f t="shared" si="223"/>
        <v>0</v>
      </c>
      <c r="BP639" s="281">
        <f>VLOOKUP(E639,金蝶!D:Z,18,0)</f>
        <v>517.5</v>
      </c>
      <c r="BQ639" s="531">
        <f t="shared" si="224"/>
        <v>0</v>
      </c>
      <c r="BR639" s="281">
        <f>VLOOKUP(E639,金蝶!D:Z,19,0)</f>
        <v>254</v>
      </c>
      <c r="BS639" s="340">
        <f t="shared" si="225"/>
        <v>0</v>
      </c>
      <c r="BT639" s="281">
        <f>VLOOKUP(E639,金蝶!D:Z,20,0)</f>
        <v>0</v>
      </c>
      <c r="BU639" s="281">
        <f t="shared" si="226"/>
        <v>0</v>
      </c>
      <c r="BV639" s="281">
        <f>VLOOKUP(E639,金蝶!D:Z,21,0)</f>
        <v>0</v>
      </c>
      <c r="BW639" s="339">
        <f t="shared" si="227"/>
        <v>0</v>
      </c>
      <c r="BX639" s="768">
        <f>IFERROR(VLOOKUP(G639,无加班费!A:B,2,0),0)</f>
        <v>0</v>
      </c>
    </row>
    <row r="640" spans="1:76" hidden="1">
      <c r="A640" s="516" t="s">
        <v>1826</v>
      </c>
      <c r="B640" s="285">
        <f t="shared" si="214"/>
        <v>0</v>
      </c>
      <c r="C640" s="286" t="str">
        <f>VLOOKUP(E640,员工信息4!C:D,2,0)</f>
        <v>丁方敬</v>
      </c>
      <c r="D640" s="102" t="str">
        <f t="shared" si="228"/>
        <v>一致</v>
      </c>
      <c r="E640" s="288" t="str">
        <f>INDEX(员工信息4!C:C,MATCH('12部门提供工资附表主表'!I640,员工信息4!F:F,0))</f>
        <v>8562</v>
      </c>
      <c r="F640" s="289" t="str">
        <f>IFERROR(VLOOKUP('12部门提供工资附表主表'!E640,员工信息4!C:G,5,0),"")</f>
        <v>科研部</v>
      </c>
      <c r="G640" s="152" t="s">
        <v>2364</v>
      </c>
      <c r="H640" s="288" t="s">
        <v>2365</v>
      </c>
      <c r="I640" s="500" t="str">
        <f t="shared" si="218"/>
        <v>丁方敬233</v>
      </c>
      <c r="J640" s="353" t="str">
        <f>VLOOKUP(E640,员工信息4!C:H,6,0)</f>
        <v>行政技术部</v>
      </c>
      <c r="K640" s="301"/>
      <c r="L640" s="301"/>
      <c r="M640" s="302">
        <v>32.630000000000003</v>
      </c>
      <c r="N640" s="302">
        <f t="shared" si="237"/>
        <v>10.630000000000003</v>
      </c>
      <c r="O640" s="302"/>
      <c r="P640" s="302"/>
      <c r="Q640" s="303">
        <f t="shared" si="230"/>
        <v>0</v>
      </c>
      <c r="R640" s="302">
        <v>3500</v>
      </c>
      <c r="S640" s="316">
        <f t="shared" si="229"/>
        <v>3500</v>
      </c>
      <c r="T640" s="305">
        <v>120</v>
      </c>
      <c r="U640" s="313">
        <f t="shared" si="236"/>
        <v>1275.6000000000004</v>
      </c>
      <c r="V640" s="313"/>
      <c r="W640" s="301">
        <v>1000</v>
      </c>
      <c r="X640" s="301">
        <v>1000</v>
      </c>
      <c r="Y640" s="314">
        <f t="shared" si="215"/>
        <v>6775.6</v>
      </c>
      <c r="Z640" s="314"/>
      <c r="AA640" s="301"/>
      <c r="AB640" s="301"/>
      <c r="AC640" s="325">
        <f t="shared" si="216"/>
        <v>0</v>
      </c>
      <c r="AD640" s="302">
        <v>20</v>
      </c>
      <c r="AE640" s="302"/>
      <c r="AF640" s="302">
        <v>50</v>
      </c>
      <c r="AG640" s="302"/>
      <c r="AH640" s="302"/>
      <c r="AI640" s="302"/>
      <c r="AJ640" s="302"/>
      <c r="AK640" s="302"/>
      <c r="AL640" s="302"/>
      <c r="AM640" s="302">
        <v>200</v>
      </c>
      <c r="AN640" s="302"/>
      <c r="AO640" s="302"/>
      <c r="AP640" s="302"/>
      <c r="AQ640" s="302"/>
      <c r="AR640" s="302"/>
      <c r="AS640" s="299"/>
      <c r="AT640" s="299">
        <f t="shared" si="219"/>
        <v>0</v>
      </c>
      <c r="AU640" s="303">
        <f t="shared" si="220"/>
        <v>270</v>
      </c>
      <c r="AV640" s="329">
        <f t="shared" si="217"/>
        <v>7045.6</v>
      </c>
      <c r="AW640" s="297"/>
      <c r="AX640" s="297">
        <v>517.5</v>
      </c>
      <c r="AY640" s="301"/>
      <c r="AZ640" s="301"/>
      <c r="BA640" s="301"/>
      <c r="BB640" s="330"/>
      <c r="BC640" s="297"/>
      <c r="BD640" s="301"/>
      <c r="BE640" s="300">
        <f t="shared" si="238"/>
        <v>6528.1</v>
      </c>
      <c r="BF640" s="297">
        <f>VLOOKUP(E640,[6]工资发放表!$D$1:$X$65536,21,0)</f>
        <v>45.85</v>
      </c>
      <c r="BG640" s="337">
        <f t="shared" ref="BG640:BG687" si="239">BE640-BF640+AW640-BC640</f>
        <v>6482.25</v>
      </c>
      <c r="BH640" s="300">
        <f>IFERROR(VLOOKUP('12部门提供工资附表主表'!E640,工时对!A:E,5,0),0)</f>
        <v>32.630000000000003</v>
      </c>
      <c r="BI640" s="336">
        <f>VLOOKUP(E640,金蝶!D:AC,26,0)</f>
        <v>0</v>
      </c>
      <c r="BJ640" s="281">
        <f>VLOOKUP(E640,金蝶!D:S,16,0)</f>
        <v>7045.6</v>
      </c>
      <c r="BK640" s="281">
        <f t="shared" si="221"/>
        <v>0</v>
      </c>
      <c r="BL640" s="281">
        <f>VLOOKUP(E640,金蝶!D:Z,23,0)</f>
        <v>6482.25</v>
      </c>
      <c r="BM640" s="281">
        <f t="shared" si="222"/>
        <v>0</v>
      </c>
      <c r="BN640" s="281">
        <f>VLOOKUP(E640,金蝶!D:Z,17,0)</f>
        <v>0</v>
      </c>
      <c r="BO640" s="339">
        <f t="shared" si="223"/>
        <v>0</v>
      </c>
      <c r="BP640" s="281">
        <f>VLOOKUP(E640,金蝶!D:Z,18,0)</f>
        <v>517.5</v>
      </c>
      <c r="BQ640" s="531">
        <f t="shared" si="224"/>
        <v>0</v>
      </c>
      <c r="BR640" s="281">
        <f>VLOOKUP(E640,金蝶!D:Z,19,0)</f>
        <v>0</v>
      </c>
      <c r="BS640" s="340">
        <f t="shared" si="225"/>
        <v>0</v>
      </c>
      <c r="BT640" s="281">
        <f>VLOOKUP(E640,金蝶!D:Z,20,0)</f>
        <v>0</v>
      </c>
      <c r="BU640" s="281">
        <f t="shared" si="226"/>
        <v>0</v>
      </c>
      <c r="BV640" s="281">
        <f>VLOOKUP(E640,金蝶!D:Z,21,0)</f>
        <v>45.85</v>
      </c>
      <c r="BW640" s="339">
        <f t="shared" si="227"/>
        <v>0</v>
      </c>
      <c r="BX640" s="768">
        <f>IFERROR(VLOOKUP(G640,无加班费!A:B,2,0),0)</f>
        <v>0</v>
      </c>
    </row>
    <row r="641" spans="1:76">
      <c r="A641" s="516" t="s">
        <v>3794</v>
      </c>
      <c r="B641" s="285">
        <f t="shared" si="214"/>
        <v>0</v>
      </c>
      <c r="C641" s="286" t="str">
        <f>VLOOKUP(E641,员工信息4!C:D,2,0)</f>
        <v>王玉飞</v>
      </c>
      <c r="D641" s="102" t="str">
        <f t="shared" si="228"/>
        <v>一致</v>
      </c>
      <c r="E641" s="288" t="str">
        <f>INDEX(员工信息4!C:C,MATCH('12部门提供工资附表主表'!I641,员工信息4!F:F,0))</f>
        <v>8721</v>
      </c>
      <c r="F641" s="289" t="str">
        <f>IFERROR(VLOOKUP('12部门提供工资附表主表'!E641,员工信息4!C:G,5,0),"")</f>
        <v>行政部</v>
      </c>
      <c r="G641" s="152" t="s">
        <v>2236</v>
      </c>
      <c r="H641" s="288" t="s">
        <v>2237</v>
      </c>
      <c r="I641" s="500" t="str">
        <f t="shared" si="218"/>
        <v>王玉飞368</v>
      </c>
      <c r="J641" s="353" t="str">
        <f>VLOOKUP(E641,员工信息4!C:H,6,0)</f>
        <v>行政设备科</v>
      </c>
      <c r="K641" s="301"/>
      <c r="L641" s="301"/>
      <c r="M641" s="302">
        <v>44.44</v>
      </c>
      <c r="N641" s="302">
        <f t="shared" si="237"/>
        <v>22.439999999999998</v>
      </c>
      <c r="O641" s="302"/>
      <c r="P641" s="302"/>
      <c r="Q641" s="303">
        <f t="shared" si="230"/>
        <v>0</v>
      </c>
      <c r="R641" s="302">
        <v>2480</v>
      </c>
      <c r="S641" s="316">
        <f t="shared" si="229"/>
        <v>2480</v>
      </c>
      <c r="T641" s="305">
        <v>120</v>
      </c>
      <c r="U641" s="313">
        <f t="shared" si="236"/>
        <v>2692.7999999999997</v>
      </c>
      <c r="V641" s="313"/>
      <c r="W641" s="301">
        <v>720</v>
      </c>
      <c r="X641" s="301">
        <v>1500</v>
      </c>
      <c r="Y641" s="314">
        <f t="shared" si="215"/>
        <v>7392.7999999999993</v>
      </c>
      <c r="Z641" s="314"/>
      <c r="AA641" s="301"/>
      <c r="AB641" s="301"/>
      <c r="AC641" s="325">
        <f t="shared" si="216"/>
        <v>0</v>
      </c>
      <c r="AD641" s="302">
        <v>200</v>
      </c>
      <c r="AE641" s="302"/>
      <c r="AF641" s="302">
        <v>0</v>
      </c>
      <c r="AG641" s="302"/>
      <c r="AH641" s="302"/>
      <c r="AI641" s="302"/>
      <c r="AJ641" s="302"/>
      <c r="AK641" s="302"/>
      <c r="AL641" s="302"/>
      <c r="AM641" s="302">
        <v>200</v>
      </c>
      <c r="AN641" s="302"/>
      <c r="AO641" s="302"/>
      <c r="AP641" s="302"/>
      <c r="AQ641" s="302"/>
      <c r="AR641" s="302">
        <v>0</v>
      </c>
      <c r="AS641" s="299"/>
      <c r="AT641" s="299">
        <f t="shared" si="219"/>
        <v>0</v>
      </c>
      <c r="AU641" s="303">
        <f t="shared" si="220"/>
        <v>400</v>
      </c>
      <c r="AV641" s="329">
        <f t="shared" si="217"/>
        <v>7792.7999999999993</v>
      </c>
      <c r="AW641" s="297"/>
      <c r="AX641" s="297">
        <v>517.5</v>
      </c>
      <c r="AY641" s="301"/>
      <c r="AZ641" s="301"/>
      <c r="BA641" s="301"/>
      <c r="BB641" s="330">
        <f>VLOOKUP(E641,公积金!A:D,4,0)</f>
        <v>254</v>
      </c>
      <c r="BC641" s="297">
        <v>10</v>
      </c>
      <c r="BD641" s="301"/>
      <c r="BE641" s="300">
        <f t="shared" si="238"/>
        <v>7021.2999999999993</v>
      </c>
      <c r="BF641" s="297">
        <f>VLOOKUP(E641,[6]工资发放表!$D$1:$X$65536,21,0)</f>
        <v>30.64</v>
      </c>
      <c r="BG641" s="337">
        <f t="shared" si="239"/>
        <v>6980.6599999999989</v>
      </c>
      <c r="BH641" s="300">
        <f>IFERROR(VLOOKUP('12部门提供工资附表主表'!E641,工时对!A:E,5,0),0)</f>
        <v>44.44</v>
      </c>
      <c r="BI641" s="336">
        <f>VLOOKUP(E641,金蝶!D:AC,26,0)</f>
        <v>0</v>
      </c>
      <c r="BJ641" s="281">
        <f>VLOOKUP(E641,金蝶!D:S,16,0)</f>
        <v>7792.8</v>
      </c>
      <c r="BK641" s="281">
        <f t="shared" si="221"/>
        <v>0</v>
      </c>
      <c r="BL641" s="281">
        <f>VLOOKUP(E641,金蝶!D:Z,23,0)</f>
        <v>6980.66</v>
      </c>
      <c r="BM641" s="281">
        <f t="shared" si="222"/>
        <v>0</v>
      </c>
      <c r="BN641" s="281">
        <f>VLOOKUP(E641,金蝶!D:Z,17,0)</f>
        <v>0</v>
      </c>
      <c r="BO641" s="339">
        <f t="shared" si="223"/>
        <v>0</v>
      </c>
      <c r="BP641" s="281">
        <f>VLOOKUP(E641,金蝶!D:Z,18,0)</f>
        <v>517.5</v>
      </c>
      <c r="BQ641" s="531">
        <f t="shared" si="224"/>
        <v>0</v>
      </c>
      <c r="BR641" s="281">
        <f>VLOOKUP(E641,金蝶!D:Z,19,0)</f>
        <v>254</v>
      </c>
      <c r="BS641" s="340">
        <f t="shared" si="225"/>
        <v>0</v>
      </c>
      <c r="BT641" s="281">
        <f>VLOOKUP(E641,金蝶!D:Z,20,0)</f>
        <v>10</v>
      </c>
      <c r="BU641" s="281">
        <f t="shared" si="226"/>
        <v>0</v>
      </c>
      <c r="BV641" s="281">
        <f>VLOOKUP(E641,金蝶!D:Z,21,0)</f>
        <v>30.64</v>
      </c>
      <c r="BW641" s="339">
        <f t="shared" si="227"/>
        <v>0</v>
      </c>
      <c r="BX641" s="768">
        <f>IFERROR(VLOOKUP(G641,无加班费!A:B,2,0),0)</f>
        <v>0</v>
      </c>
    </row>
    <row r="642" spans="1:76">
      <c r="A642" s="516" t="s">
        <v>1667</v>
      </c>
      <c r="B642" s="285">
        <f t="shared" si="214"/>
        <v>0</v>
      </c>
      <c r="C642" s="286" t="str">
        <f>VLOOKUP(E642,员工信息4!C:D,2,0)</f>
        <v>康萝男</v>
      </c>
      <c r="D642" s="102" t="str">
        <f t="shared" si="228"/>
        <v>一致</v>
      </c>
      <c r="E642" s="288" t="str">
        <f>INDEX(员工信息4!C:C,MATCH('12部门提供工资附表主表'!I642,员工信息4!F:F,0))</f>
        <v>8723</v>
      </c>
      <c r="F642" s="289" t="str">
        <f>IFERROR(VLOOKUP('12部门提供工资附表主表'!E642,员工信息4!C:G,5,0),"")</f>
        <v>行政部</v>
      </c>
      <c r="G642" s="152" t="s">
        <v>2241</v>
      </c>
      <c r="H642" s="288" t="s">
        <v>2242</v>
      </c>
      <c r="I642" s="500" t="str">
        <f t="shared" si="218"/>
        <v>康萝男220</v>
      </c>
      <c r="J642" s="353" t="str">
        <f>VLOOKUP(E642,员工信息4!C:H,6,0)</f>
        <v>行政设备科</v>
      </c>
      <c r="K642" s="301"/>
      <c r="L642" s="301"/>
      <c r="M642" s="302">
        <v>44.75</v>
      </c>
      <c r="N642" s="302">
        <f t="shared" si="237"/>
        <v>22.75</v>
      </c>
      <c r="O642" s="302"/>
      <c r="P642" s="302"/>
      <c r="Q642" s="303">
        <f t="shared" si="230"/>
        <v>0</v>
      </c>
      <c r="R642" s="302">
        <v>2480</v>
      </c>
      <c r="S642" s="316">
        <f t="shared" si="229"/>
        <v>2480</v>
      </c>
      <c r="T642" s="305">
        <v>120</v>
      </c>
      <c r="U642" s="313">
        <f t="shared" si="236"/>
        <v>2730</v>
      </c>
      <c r="V642" s="313"/>
      <c r="W642" s="301">
        <v>720</v>
      </c>
      <c r="X642" s="301">
        <v>1500</v>
      </c>
      <c r="Y642" s="314">
        <f t="shared" si="215"/>
        <v>7430</v>
      </c>
      <c r="Z642" s="314"/>
      <c r="AA642" s="301"/>
      <c r="AB642" s="301"/>
      <c r="AC642" s="325">
        <f t="shared" si="216"/>
        <v>0</v>
      </c>
      <c r="AD642" s="302">
        <v>200</v>
      </c>
      <c r="AE642" s="302"/>
      <c r="AF642" s="302">
        <v>0</v>
      </c>
      <c r="AG642" s="302"/>
      <c r="AH642" s="302"/>
      <c r="AI642" s="302"/>
      <c r="AJ642" s="302"/>
      <c r="AK642" s="302"/>
      <c r="AL642" s="302"/>
      <c r="AM642" s="302">
        <v>200</v>
      </c>
      <c r="AN642" s="302"/>
      <c r="AO642" s="302"/>
      <c r="AP642" s="302"/>
      <c r="AQ642" s="302"/>
      <c r="AR642" s="302">
        <v>0</v>
      </c>
      <c r="AS642" s="299"/>
      <c r="AT642" s="299">
        <f t="shared" si="219"/>
        <v>0</v>
      </c>
      <c r="AU642" s="303">
        <f t="shared" si="220"/>
        <v>400</v>
      </c>
      <c r="AV642" s="329">
        <f t="shared" si="217"/>
        <v>7830</v>
      </c>
      <c r="AW642" s="297"/>
      <c r="AX642" s="297"/>
      <c r="AY642" s="301"/>
      <c r="AZ642" s="301"/>
      <c r="BA642" s="301"/>
      <c r="BB642" s="330"/>
      <c r="BC642" s="297">
        <v>10</v>
      </c>
      <c r="BD642" s="301"/>
      <c r="BE642" s="300">
        <f t="shared" si="238"/>
        <v>7830</v>
      </c>
      <c r="BF642" s="297">
        <f>VLOOKUP(E642,[6]工资发放表!$D$1:$X$65536,21,0)</f>
        <v>84.9</v>
      </c>
      <c r="BG642" s="337">
        <f t="shared" si="239"/>
        <v>7735.1</v>
      </c>
      <c r="BH642" s="300">
        <f>IFERROR(VLOOKUP('12部门提供工资附表主表'!E642,工时对!A:E,5,0),0)</f>
        <v>44.75</v>
      </c>
      <c r="BI642" s="336">
        <f>VLOOKUP(E642,金蝶!D:AC,26,0)</f>
        <v>0</v>
      </c>
      <c r="BJ642" s="281">
        <f>VLOOKUP(E642,金蝶!D:S,16,0)</f>
        <v>7830</v>
      </c>
      <c r="BK642" s="281">
        <f t="shared" si="221"/>
        <v>0</v>
      </c>
      <c r="BL642" s="281">
        <f>VLOOKUP(E642,金蝶!D:Z,23,0)</f>
        <v>7735.1</v>
      </c>
      <c r="BM642" s="281">
        <f t="shared" si="222"/>
        <v>0</v>
      </c>
      <c r="BN642" s="281">
        <f>VLOOKUP(E642,金蝶!D:Z,17,0)</f>
        <v>0</v>
      </c>
      <c r="BO642" s="339">
        <f t="shared" si="223"/>
        <v>0</v>
      </c>
      <c r="BP642" s="281">
        <f>VLOOKUP(E642,金蝶!D:Z,18,0)</f>
        <v>0</v>
      </c>
      <c r="BQ642" s="531">
        <f t="shared" si="224"/>
        <v>0</v>
      </c>
      <c r="BR642" s="281">
        <f>VLOOKUP(E642,金蝶!D:Z,19,0)</f>
        <v>0</v>
      </c>
      <c r="BS642" s="340">
        <f t="shared" si="225"/>
        <v>0</v>
      </c>
      <c r="BT642" s="281">
        <f>VLOOKUP(E642,金蝶!D:Z,20,0)</f>
        <v>10</v>
      </c>
      <c r="BU642" s="281">
        <f t="shared" si="226"/>
        <v>0</v>
      </c>
      <c r="BV642" s="281">
        <f>VLOOKUP(E642,金蝶!D:Z,21,0)</f>
        <v>84.9</v>
      </c>
      <c r="BW642" s="339">
        <f t="shared" si="227"/>
        <v>0</v>
      </c>
      <c r="BX642" s="768">
        <f>IFERROR(VLOOKUP(G642,无加班费!A:B,2,0),0)</f>
        <v>0</v>
      </c>
    </row>
    <row r="643" spans="1:76">
      <c r="A643" s="516" t="s">
        <v>4825</v>
      </c>
      <c r="B643" s="285">
        <f t="shared" ref="B643:B688" si="240">IF(BH643=M643,0,BH643-M643)</f>
        <v>0</v>
      </c>
      <c r="C643" s="286" t="str">
        <f>VLOOKUP(E643,员工信息4!C:D,2,0)</f>
        <v>范新初</v>
      </c>
      <c r="D643" s="102" t="str">
        <f t="shared" si="228"/>
        <v>一致</v>
      </c>
      <c r="E643" s="288" t="str">
        <f>INDEX(员工信息4!C:C,MATCH('12部门提供工资附表主表'!I643,员工信息4!F:F,0))</f>
        <v>8724</v>
      </c>
      <c r="F643" s="289" t="str">
        <f>IFERROR(VLOOKUP('12部门提供工资附表主表'!E643,员工信息4!C:G,5,0),"")</f>
        <v>行政部</v>
      </c>
      <c r="G643" s="152" t="s">
        <v>2246</v>
      </c>
      <c r="H643" s="288" t="s">
        <v>2247</v>
      </c>
      <c r="I643" s="500" t="str">
        <f t="shared" si="218"/>
        <v>范新初34</v>
      </c>
      <c r="J643" s="353" t="str">
        <f>VLOOKUP(E643,员工信息4!C:H,6,0)</f>
        <v>行政设备科</v>
      </c>
      <c r="K643" s="301"/>
      <c r="L643" s="301"/>
      <c r="M643" s="302">
        <v>45.13</v>
      </c>
      <c r="N643" s="302">
        <f t="shared" si="237"/>
        <v>23.130000000000003</v>
      </c>
      <c r="O643" s="302"/>
      <c r="P643" s="302"/>
      <c r="Q643" s="303">
        <f t="shared" si="230"/>
        <v>0</v>
      </c>
      <c r="R643" s="302">
        <v>2480</v>
      </c>
      <c r="S643" s="316">
        <f t="shared" si="229"/>
        <v>2480</v>
      </c>
      <c r="T643" s="305">
        <v>120</v>
      </c>
      <c r="U643" s="313">
        <f t="shared" si="236"/>
        <v>2775.6000000000004</v>
      </c>
      <c r="V643" s="313"/>
      <c r="W643" s="301">
        <v>720</v>
      </c>
      <c r="X643" s="301">
        <v>1500</v>
      </c>
      <c r="Y643" s="314">
        <f t="shared" ref="Y643:Y687" si="241">S643+U643+W643+X643</f>
        <v>7475.6</v>
      </c>
      <c r="Z643" s="314"/>
      <c r="AA643" s="301"/>
      <c r="AB643" s="301"/>
      <c r="AC643" s="325">
        <f t="shared" ref="AC643:AC688" si="242">AA643+AB643</f>
        <v>0</v>
      </c>
      <c r="AD643" s="302">
        <v>80</v>
      </c>
      <c r="AE643" s="302"/>
      <c r="AF643" s="302">
        <v>0</v>
      </c>
      <c r="AG643" s="302"/>
      <c r="AH643" s="302"/>
      <c r="AI643" s="302"/>
      <c r="AJ643" s="302"/>
      <c r="AK643" s="302"/>
      <c r="AL643" s="302"/>
      <c r="AM643" s="302">
        <v>200</v>
      </c>
      <c r="AN643" s="302"/>
      <c r="AO643" s="302"/>
      <c r="AP643" s="302"/>
      <c r="AQ643" s="302"/>
      <c r="AR643" s="302">
        <v>0</v>
      </c>
      <c r="AS643" s="299"/>
      <c r="AT643" s="299">
        <f t="shared" si="219"/>
        <v>0</v>
      </c>
      <c r="AU643" s="303">
        <f t="shared" si="220"/>
        <v>280</v>
      </c>
      <c r="AV643" s="329">
        <f t="shared" ref="AV643:AV687" si="243">Y643+AC643+AU643-AT643</f>
        <v>7755.6</v>
      </c>
      <c r="AW643" s="297"/>
      <c r="AX643" s="297">
        <v>517.5</v>
      </c>
      <c r="AY643" s="301"/>
      <c r="AZ643" s="301"/>
      <c r="BA643" s="301"/>
      <c r="BB643" s="330">
        <f>VLOOKUP(E643,公积金!A:D,4,0)</f>
        <v>254</v>
      </c>
      <c r="BC643" s="297">
        <v>10</v>
      </c>
      <c r="BD643" s="301"/>
      <c r="BE643" s="300">
        <f t="shared" si="238"/>
        <v>6984.1</v>
      </c>
      <c r="BF643" s="297">
        <f>VLOOKUP(E643,[6]工资发放表!$D$1:$X$65536,21,0)</f>
        <v>59.53</v>
      </c>
      <c r="BG643" s="337">
        <f t="shared" si="239"/>
        <v>6914.5700000000006</v>
      </c>
      <c r="BH643" s="300">
        <f>IFERROR(VLOOKUP('12部门提供工资附表主表'!E643,工时对!A:E,5,0),0)</f>
        <v>45.13</v>
      </c>
      <c r="BI643" s="336">
        <f>VLOOKUP(E643,金蝶!D:AC,26,0)</f>
        <v>0</v>
      </c>
      <c r="BJ643" s="281">
        <f>VLOOKUP(E643,金蝶!D:S,16,0)</f>
        <v>7755.6</v>
      </c>
      <c r="BK643" s="281">
        <f t="shared" si="221"/>
        <v>0</v>
      </c>
      <c r="BL643" s="281">
        <f>VLOOKUP(E643,金蝶!D:Z,23,0)</f>
        <v>6914.57</v>
      </c>
      <c r="BM643" s="281">
        <f t="shared" si="222"/>
        <v>0</v>
      </c>
      <c r="BN643" s="281">
        <f>VLOOKUP(E643,金蝶!D:Z,17,0)</f>
        <v>0</v>
      </c>
      <c r="BO643" s="339">
        <f t="shared" si="223"/>
        <v>0</v>
      </c>
      <c r="BP643" s="281">
        <f>VLOOKUP(E643,金蝶!D:Z,18,0)</f>
        <v>517.5</v>
      </c>
      <c r="BQ643" s="531">
        <f t="shared" si="224"/>
        <v>0</v>
      </c>
      <c r="BR643" s="281">
        <f>VLOOKUP(E643,金蝶!D:Z,19,0)</f>
        <v>254</v>
      </c>
      <c r="BS643" s="340">
        <f t="shared" si="225"/>
        <v>0</v>
      </c>
      <c r="BT643" s="281">
        <f>VLOOKUP(E643,金蝶!D:Z,20,0)</f>
        <v>10</v>
      </c>
      <c r="BU643" s="281">
        <f t="shared" si="226"/>
        <v>0</v>
      </c>
      <c r="BV643" s="281">
        <f>VLOOKUP(E643,金蝶!D:Z,21,0)</f>
        <v>59.53</v>
      </c>
      <c r="BW643" s="339">
        <f t="shared" si="227"/>
        <v>0</v>
      </c>
      <c r="BX643" s="768">
        <f>IFERROR(VLOOKUP(G643,无加班费!A:B,2,0),0)</f>
        <v>0</v>
      </c>
    </row>
    <row r="644" spans="1:76">
      <c r="A644" s="516" t="s">
        <v>4826</v>
      </c>
      <c r="B644" s="285">
        <f t="shared" si="240"/>
        <v>0</v>
      </c>
      <c r="C644" s="286" t="str">
        <f>VLOOKUP(E644,员工信息4!C:D,2,0)</f>
        <v>孙标</v>
      </c>
      <c r="D644" s="102" t="str">
        <f t="shared" si="228"/>
        <v>一致</v>
      </c>
      <c r="E644" s="288" t="str">
        <f>INDEX(员工信息4!C:C,MATCH('12部门提供工资附表主表'!I644,员工信息4!F:F,0))</f>
        <v>8725</v>
      </c>
      <c r="F644" s="289" t="str">
        <f>IFERROR(VLOOKUP('12部门提供工资附表主表'!E644,员工信息4!C:G,5,0),"")</f>
        <v>行政部</v>
      </c>
      <c r="G644" s="152" t="s">
        <v>2251</v>
      </c>
      <c r="H644" s="288" t="s">
        <v>2252</v>
      </c>
      <c r="I644" s="500" t="str">
        <f t="shared" ref="I644:I688" si="244">G644&amp;H644</f>
        <v>孙标151</v>
      </c>
      <c r="J644" s="353" t="str">
        <f>VLOOKUP(E644,员工信息4!C:H,6,0)</f>
        <v>行政设备科</v>
      </c>
      <c r="K644" s="301"/>
      <c r="L644" s="301"/>
      <c r="M644" s="302">
        <v>42.75</v>
      </c>
      <c r="N644" s="302">
        <f t="shared" si="237"/>
        <v>20.75</v>
      </c>
      <c r="O644" s="302"/>
      <c r="P644" s="302"/>
      <c r="Q644" s="303">
        <f t="shared" si="230"/>
        <v>0</v>
      </c>
      <c r="R644" s="302">
        <v>2480</v>
      </c>
      <c r="S644" s="316">
        <f t="shared" si="229"/>
        <v>2480</v>
      </c>
      <c r="T644" s="305">
        <v>120</v>
      </c>
      <c r="U644" s="313">
        <f t="shared" si="236"/>
        <v>2490</v>
      </c>
      <c r="V644" s="313"/>
      <c r="W644" s="301">
        <v>720</v>
      </c>
      <c r="X644" s="301">
        <v>1500</v>
      </c>
      <c r="Y644" s="314">
        <f t="shared" si="241"/>
        <v>7190</v>
      </c>
      <c r="Z644" s="314"/>
      <c r="AA644" s="301"/>
      <c r="AB644" s="301"/>
      <c r="AC644" s="325">
        <f t="shared" si="242"/>
        <v>0</v>
      </c>
      <c r="AD644" s="302">
        <v>200</v>
      </c>
      <c r="AE644" s="302"/>
      <c r="AF644" s="302">
        <v>0</v>
      </c>
      <c r="AG644" s="302"/>
      <c r="AH644" s="302"/>
      <c r="AI644" s="302"/>
      <c r="AJ644" s="302"/>
      <c r="AK644" s="302"/>
      <c r="AL644" s="302"/>
      <c r="AM644" s="302">
        <v>200</v>
      </c>
      <c r="AN644" s="302"/>
      <c r="AO644" s="302"/>
      <c r="AP644" s="302"/>
      <c r="AQ644" s="302"/>
      <c r="AR644" s="302">
        <v>0</v>
      </c>
      <c r="AS644" s="299"/>
      <c r="AT644" s="299">
        <f t="shared" ref="AT644:AT687" si="245">SUM(AP644:AS644)</f>
        <v>0</v>
      </c>
      <c r="AU644" s="303">
        <f t="shared" ref="AU644:AU687" si="246">SUM(AD644:AO644)</f>
        <v>400</v>
      </c>
      <c r="AV644" s="329">
        <f t="shared" si="243"/>
        <v>7590</v>
      </c>
      <c r="AW644" s="297"/>
      <c r="AX644" s="297">
        <v>517.5</v>
      </c>
      <c r="AY644" s="301"/>
      <c r="AZ644" s="301"/>
      <c r="BA644" s="301"/>
      <c r="BB644" s="330"/>
      <c r="BC644" s="297">
        <v>10</v>
      </c>
      <c r="BD644" s="301"/>
      <c r="BE644" s="300">
        <f t="shared" si="238"/>
        <v>7072.5</v>
      </c>
      <c r="BF644" s="297">
        <f>VLOOKUP(E644,[6]工资发放表!$D$1:$X$65536,21,0)</f>
        <v>62.17</v>
      </c>
      <c r="BG644" s="337">
        <f t="shared" si="239"/>
        <v>7000.33</v>
      </c>
      <c r="BH644" s="300">
        <f>IFERROR(VLOOKUP('12部门提供工资附表主表'!E644,工时对!A:E,5,0),0)</f>
        <v>42.75</v>
      </c>
      <c r="BI644" s="336">
        <f>VLOOKUP(E644,金蝶!D:AC,26,0)</f>
        <v>0</v>
      </c>
      <c r="BJ644" s="281">
        <f>VLOOKUP(E644,金蝶!D:S,16,0)</f>
        <v>7590</v>
      </c>
      <c r="BK644" s="281">
        <f t="shared" ref="BK644:BK688" si="247">AV644-BJ644</f>
        <v>0</v>
      </c>
      <c r="BL644" s="281">
        <f>VLOOKUP(E644,金蝶!D:Z,23,0)</f>
        <v>7000.33</v>
      </c>
      <c r="BM644" s="281">
        <f t="shared" ref="BM644:BM687" si="248">BG644-BL644</f>
        <v>0</v>
      </c>
      <c r="BN644" s="281">
        <f>VLOOKUP(E644,金蝶!D:Z,17,0)</f>
        <v>0</v>
      </c>
      <c r="BO644" s="339">
        <f t="shared" ref="BO644:BO687" si="249">AW644-BN644</f>
        <v>0</v>
      </c>
      <c r="BP644" s="281">
        <f>VLOOKUP(E644,金蝶!D:Z,18,0)</f>
        <v>517.5</v>
      </c>
      <c r="BQ644" s="531">
        <f t="shared" ref="BQ644:BQ687" si="250">AX644-BP644</f>
        <v>0</v>
      </c>
      <c r="BR644" s="281">
        <f>VLOOKUP(E644,金蝶!D:Z,19,0)</f>
        <v>0</v>
      </c>
      <c r="BS644" s="340">
        <f t="shared" ref="BS644:BS687" si="251">BB644-BR644</f>
        <v>0</v>
      </c>
      <c r="BT644" s="281">
        <f>VLOOKUP(E644,金蝶!D:Z,20,0)</f>
        <v>10</v>
      </c>
      <c r="BU644" s="281">
        <f t="shared" ref="BU644:BU687" si="252">BC644-BT644</f>
        <v>0</v>
      </c>
      <c r="BV644" s="281">
        <f>VLOOKUP(E644,金蝶!D:Z,21,0)</f>
        <v>62.17</v>
      </c>
      <c r="BW644" s="339">
        <f t="shared" ref="BW644:BW687" si="253">BF644-BV644</f>
        <v>0</v>
      </c>
      <c r="BX644" s="768">
        <f>IFERROR(VLOOKUP(G644,无加班费!A:B,2,0),0)</f>
        <v>0</v>
      </c>
    </row>
    <row r="645" spans="1:76">
      <c r="A645" s="516" t="s">
        <v>4827</v>
      </c>
      <c r="B645" s="285">
        <f t="shared" si="240"/>
        <v>0</v>
      </c>
      <c r="C645" s="286" t="str">
        <f>VLOOKUP(E645,员工信息4!C:D,2,0)</f>
        <v>康勇</v>
      </c>
      <c r="D645" s="102" t="str">
        <f t="shared" si="228"/>
        <v>一致</v>
      </c>
      <c r="E645" s="288" t="str">
        <f>INDEX(员工信息4!C:C,MATCH('12部门提供工资附表主表'!I645,员工信息4!F:F,0))</f>
        <v>8726</v>
      </c>
      <c r="F645" s="289" t="str">
        <f>IFERROR(VLOOKUP('12部门提供工资附表主表'!E645,员工信息4!C:G,5,0),"")</f>
        <v>线束车间</v>
      </c>
      <c r="G645" s="152" t="s">
        <v>2230</v>
      </c>
      <c r="H645" s="288" t="s">
        <v>2231</v>
      </c>
      <c r="I645" s="500" t="str">
        <f t="shared" si="244"/>
        <v>康勇622</v>
      </c>
      <c r="J645" s="353" t="str">
        <f>VLOOKUP(E645,员工信息4!C:H,6,0)</f>
        <v>行政设备科</v>
      </c>
      <c r="K645" s="301"/>
      <c r="L645" s="301"/>
      <c r="M645" s="302">
        <v>45.31</v>
      </c>
      <c r="N645" s="302">
        <f t="shared" si="237"/>
        <v>23.310000000000002</v>
      </c>
      <c r="O645" s="302"/>
      <c r="P645" s="302"/>
      <c r="Q645" s="303">
        <f t="shared" si="230"/>
        <v>0</v>
      </c>
      <c r="R645" s="302">
        <v>2480</v>
      </c>
      <c r="S645" s="316">
        <f t="shared" si="229"/>
        <v>2480</v>
      </c>
      <c r="T645" s="305">
        <v>120</v>
      </c>
      <c r="U645" s="313">
        <f t="shared" si="236"/>
        <v>2797.2000000000003</v>
      </c>
      <c r="V645" s="313"/>
      <c r="W645" s="301">
        <v>720</v>
      </c>
      <c r="X645" s="301">
        <v>1500</v>
      </c>
      <c r="Y645" s="314">
        <f t="shared" si="241"/>
        <v>7497.2000000000007</v>
      </c>
      <c r="Z645" s="314"/>
      <c r="AA645" s="301"/>
      <c r="AB645" s="301"/>
      <c r="AC645" s="325">
        <f t="shared" si="242"/>
        <v>0</v>
      </c>
      <c r="AD645" s="302">
        <v>140</v>
      </c>
      <c r="AE645" s="302"/>
      <c r="AF645" s="302">
        <v>0</v>
      </c>
      <c r="AG645" s="302"/>
      <c r="AH645" s="302"/>
      <c r="AI645" s="302"/>
      <c r="AJ645" s="302"/>
      <c r="AK645" s="302"/>
      <c r="AL645" s="302"/>
      <c r="AM645" s="302">
        <v>200</v>
      </c>
      <c r="AN645" s="302"/>
      <c r="AO645" s="302"/>
      <c r="AP645" s="302"/>
      <c r="AQ645" s="302"/>
      <c r="AR645" s="302">
        <v>0</v>
      </c>
      <c r="AS645" s="299"/>
      <c r="AT645" s="299">
        <f t="shared" si="245"/>
        <v>0</v>
      </c>
      <c r="AU645" s="303">
        <f t="shared" si="246"/>
        <v>340</v>
      </c>
      <c r="AV645" s="329">
        <f t="shared" si="243"/>
        <v>7837.2000000000007</v>
      </c>
      <c r="AW645" s="297"/>
      <c r="AX645" s="297">
        <v>517.5</v>
      </c>
      <c r="AY645" s="301"/>
      <c r="AZ645" s="301"/>
      <c r="BA645" s="301"/>
      <c r="BB645" s="330">
        <f>VLOOKUP(E645,公积金!A:D,4,0)</f>
        <v>254</v>
      </c>
      <c r="BC645" s="297">
        <v>10</v>
      </c>
      <c r="BD645" s="301"/>
      <c r="BE645" s="300">
        <f t="shared" si="238"/>
        <v>7065.7000000000007</v>
      </c>
      <c r="BF645" s="297">
        <f>VLOOKUP(E645,[6]工资发放表!$D$1:$X$65536,21,0)</f>
        <v>61.97</v>
      </c>
      <c r="BG645" s="337">
        <f t="shared" si="239"/>
        <v>6993.7300000000005</v>
      </c>
      <c r="BH645" s="300">
        <f>IFERROR(VLOOKUP('12部门提供工资附表主表'!E645,工时对!A:E,5,0),0)</f>
        <v>45.31</v>
      </c>
      <c r="BI645" s="336">
        <f>VLOOKUP(E645,金蝶!D:AC,26,0)</f>
        <v>0</v>
      </c>
      <c r="BJ645" s="281">
        <f>VLOOKUP(E645,金蝶!D:S,16,0)</f>
        <v>7837.2</v>
      </c>
      <c r="BK645" s="281">
        <f t="shared" si="247"/>
        <v>0</v>
      </c>
      <c r="BL645" s="281">
        <f>VLOOKUP(E645,金蝶!D:Z,23,0)</f>
        <v>6993.73</v>
      </c>
      <c r="BM645" s="281">
        <f t="shared" si="248"/>
        <v>0</v>
      </c>
      <c r="BN645" s="281">
        <f>VLOOKUP(E645,金蝶!D:Z,17,0)</f>
        <v>0</v>
      </c>
      <c r="BO645" s="339">
        <f t="shared" si="249"/>
        <v>0</v>
      </c>
      <c r="BP645" s="281">
        <f>VLOOKUP(E645,金蝶!D:Z,18,0)</f>
        <v>517.5</v>
      </c>
      <c r="BQ645" s="531">
        <f t="shared" si="250"/>
        <v>0</v>
      </c>
      <c r="BR645" s="281">
        <f>VLOOKUP(E645,金蝶!D:Z,19,0)</f>
        <v>254</v>
      </c>
      <c r="BS645" s="340">
        <f t="shared" si="251"/>
        <v>0</v>
      </c>
      <c r="BT645" s="281">
        <f>VLOOKUP(E645,金蝶!D:Z,20,0)</f>
        <v>10</v>
      </c>
      <c r="BU645" s="281">
        <f t="shared" si="252"/>
        <v>0</v>
      </c>
      <c r="BV645" s="281">
        <f>VLOOKUP(E645,金蝶!D:Z,21,0)</f>
        <v>61.97</v>
      </c>
      <c r="BW645" s="339">
        <f t="shared" si="253"/>
        <v>0</v>
      </c>
      <c r="BX645" s="768">
        <f>IFERROR(VLOOKUP(G645,无加班费!A:B,2,0),0)</f>
        <v>0</v>
      </c>
    </row>
    <row r="646" spans="1:76">
      <c r="A646" s="516" t="s">
        <v>2132</v>
      </c>
      <c r="B646" s="285">
        <f t="shared" si="240"/>
        <v>-22</v>
      </c>
      <c r="C646" s="286" t="str">
        <f>VLOOKUP(E646,员工信息4!C:D,2,0)</f>
        <v>刘志亮</v>
      </c>
      <c r="D646" s="102" t="str">
        <f t="shared" si="228"/>
        <v>一致</v>
      </c>
      <c r="E646" s="288" t="str">
        <f>INDEX(员工信息4!C:C,MATCH('12部门提供工资附表主表'!I646,员工信息4!F:F,0))</f>
        <v>8729</v>
      </c>
      <c r="F646" s="289" t="str">
        <f>IFERROR(VLOOKUP('12部门提供工资附表主表'!E646,员工信息4!C:G,5,0),"")</f>
        <v>科研部</v>
      </c>
      <c r="G646" s="152" t="s">
        <v>2328</v>
      </c>
      <c r="H646" s="288" t="s">
        <v>2329</v>
      </c>
      <c r="I646" s="500" t="str">
        <f t="shared" si="244"/>
        <v>刘志亮6</v>
      </c>
      <c r="J646" s="353" t="str">
        <f>VLOOKUP(E646,员工信息4!C:H,6,0)</f>
        <v>行政总经办</v>
      </c>
      <c r="K646" s="301"/>
      <c r="L646" s="301"/>
      <c r="M646" s="302">
        <v>22</v>
      </c>
      <c r="N646" s="302">
        <f t="shared" si="237"/>
        <v>0</v>
      </c>
      <c r="O646" s="302"/>
      <c r="P646" s="302"/>
      <c r="Q646" s="303">
        <f t="shared" si="230"/>
        <v>0</v>
      </c>
      <c r="R646" s="302">
        <v>20000</v>
      </c>
      <c r="S646" s="316">
        <f t="shared" si="229"/>
        <v>20000</v>
      </c>
      <c r="T646" s="305"/>
      <c r="U646" s="313">
        <f t="shared" si="236"/>
        <v>0</v>
      </c>
      <c r="V646" s="313"/>
      <c r="W646" s="301">
        <v>35000</v>
      </c>
      <c r="X646" s="301">
        <v>18222.5</v>
      </c>
      <c r="Y646" s="314">
        <f t="shared" si="241"/>
        <v>73222.5</v>
      </c>
      <c r="Z646" s="314"/>
      <c r="AA646" s="301"/>
      <c r="AB646" s="301"/>
      <c r="AC646" s="325">
        <f t="shared" si="242"/>
        <v>0</v>
      </c>
      <c r="AD646" s="302">
        <v>40</v>
      </c>
      <c r="AE646" s="302"/>
      <c r="AF646" s="302">
        <v>0</v>
      </c>
      <c r="AG646" s="302"/>
      <c r="AH646" s="302"/>
      <c r="AI646" s="302"/>
      <c r="AJ646" s="302"/>
      <c r="AK646" s="302"/>
      <c r="AL646" s="302"/>
      <c r="AM646" s="302">
        <v>200</v>
      </c>
      <c r="AN646" s="302"/>
      <c r="AO646" s="302"/>
      <c r="AP646" s="302"/>
      <c r="AQ646" s="302"/>
      <c r="AR646" s="549">
        <v>-479</v>
      </c>
      <c r="AS646" s="299"/>
      <c r="AT646" s="550">
        <f t="shared" si="245"/>
        <v>-479</v>
      </c>
      <c r="AU646" s="303">
        <f t="shared" si="246"/>
        <v>240</v>
      </c>
      <c r="AV646" s="329">
        <f t="shared" si="243"/>
        <v>73941.5</v>
      </c>
      <c r="AW646" s="297"/>
      <c r="AX646" s="297"/>
      <c r="AY646" s="301"/>
      <c r="AZ646" s="301"/>
      <c r="BA646" s="301"/>
      <c r="BB646" s="330"/>
      <c r="BC646" s="297">
        <v>10</v>
      </c>
      <c r="BD646" s="301"/>
      <c r="BE646" s="300">
        <f t="shared" si="238"/>
        <v>73941.5</v>
      </c>
      <c r="BF646" s="297">
        <f>VLOOKUP(E646,[6]工资发放表!$D$1:$X$65536,21,0)</f>
        <v>13931.5</v>
      </c>
      <c r="BG646" s="337">
        <f t="shared" si="239"/>
        <v>60000</v>
      </c>
      <c r="BH646" s="300">
        <f>IFERROR(VLOOKUP('12部门提供工资附表主表'!E646,工时对!A:E,5,0),0)</f>
        <v>0</v>
      </c>
      <c r="BI646" s="336">
        <f>VLOOKUP(E646,金蝶!D:AC,26,0)</f>
        <v>0</v>
      </c>
      <c r="BJ646" s="281">
        <f>VLOOKUP(E646,金蝶!D:S,16,0)</f>
        <v>73941.5</v>
      </c>
      <c r="BK646" s="281">
        <f t="shared" si="247"/>
        <v>0</v>
      </c>
      <c r="BL646" s="281">
        <f>VLOOKUP(E646,金蝶!D:Z,23,0)</f>
        <v>60000</v>
      </c>
      <c r="BM646" s="281">
        <f t="shared" si="248"/>
        <v>0</v>
      </c>
      <c r="BN646" s="281">
        <f>VLOOKUP(E646,金蝶!D:Z,17,0)</f>
        <v>0</v>
      </c>
      <c r="BO646" s="339">
        <f t="shared" si="249"/>
        <v>0</v>
      </c>
      <c r="BP646" s="281">
        <f>VLOOKUP(E646,金蝶!D:Z,18,0)</f>
        <v>0</v>
      </c>
      <c r="BQ646" s="531">
        <f t="shared" si="250"/>
        <v>0</v>
      </c>
      <c r="BR646" s="281">
        <f>VLOOKUP(E646,金蝶!D:Z,19,0)</f>
        <v>0</v>
      </c>
      <c r="BS646" s="340">
        <f t="shared" si="251"/>
        <v>0</v>
      </c>
      <c r="BT646" s="281">
        <f>VLOOKUP(E646,金蝶!D:Z,20,0)</f>
        <v>10</v>
      </c>
      <c r="BU646" s="281">
        <f t="shared" si="252"/>
        <v>0</v>
      </c>
      <c r="BV646" s="281">
        <f>VLOOKUP(E646,金蝶!D:Z,21,0)</f>
        <v>13931.5</v>
      </c>
      <c r="BW646" s="339">
        <f t="shared" si="253"/>
        <v>0</v>
      </c>
      <c r="BX646" s="768" t="str">
        <f>IFERROR(VLOOKUP(G646,无加班费!A:B,2,0),0)</f>
        <v>无加班费</v>
      </c>
    </row>
    <row r="647" spans="1:76">
      <c r="A647" s="516" t="s">
        <v>4828</v>
      </c>
      <c r="B647" s="285">
        <f t="shared" si="240"/>
        <v>0</v>
      </c>
      <c r="C647" s="286" t="str">
        <f>VLOOKUP(E647,员工信息4!C:D,2,0)</f>
        <v>王志飞</v>
      </c>
      <c r="D647" s="102" t="str">
        <f t="shared" si="228"/>
        <v>一致</v>
      </c>
      <c r="E647" s="288" t="str">
        <f>INDEX(员工信息4!C:C,MATCH('12部门提供工资附表主表'!I647,员工信息4!F:F,0))</f>
        <v>9801</v>
      </c>
      <c r="F647" s="289" t="str">
        <f>IFERROR(VLOOKUP('12部门提供工资附表主表'!E647,员工信息4!C:G,5,0),"")</f>
        <v>农保组</v>
      </c>
      <c r="G647" s="152" t="s">
        <v>2261</v>
      </c>
      <c r="H647" s="288" t="s">
        <v>2262</v>
      </c>
      <c r="I647" s="500" t="str">
        <f t="shared" si="244"/>
        <v>王志飞188</v>
      </c>
      <c r="J647" s="353" t="str">
        <f>VLOOKUP(E647,员工信息4!C:H,6,0)</f>
        <v>行政设备科</v>
      </c>
      <c r="K647" s="301"/>
      <c r="L647" s="301"/>
      <c r="M647" s="302">
        <v>44.13</v>
      </c>
      <c r="N647" s="302">
        <f t="shared" si="237"/>
        <v>22.130000000000003</v>
      </c>
      <c r="O647" s="302"/>
      <c r="P647" s="302"/>
      <c r="Q647" s="303">
        <f t="shared" si="230"/>
        <v>0</v>
      </c>
      <c r="R647" s="302">
        <v>2480</v>
      </c>
      <c r="S647" s="316">
        <f t="shared" si="229"/>
        <v>2480</v>
      </c>
      <c r="T647" s="305">
        <v>120</v>
      </c>
      <c r="U647" s="313">
        <f t="shared" si="236"/>
        <v>2655.6000000000004</v>
      </c>
      <c r="V647" s="313"/>
      <c r="W647" s="301">
        <v>720</v>
      </c>
      <c r="X647" s="301">
        <v>1500</v>
      </c>
      <c r="Y647" s="314">
        <f t="shared" si="241"/>
        <v>7355.6</v>
      </c>
      <c r="Z647" s="314"/>
      <c r="AA647" s="301"/>
      <c r="AB647" s="301"/>
      <c r="AC647" s="325">
        <f t="shared" si="242"/>
        <v>0</v>
      </c>
      <c r="AD647" s="302">
        <v>200</v>
      </c>
      <c r="AE647" s="302"/>
      <c r="AF647" s="302">
        <v>0</v>
      </c>
      <c r="AG647" s="302"/>
      <c r="AH647" s="302"/>
      <c r="AI647" s="302"/>
      <c r="AJ647" s="302"/>
      <c r="AK647" s="302"/>
      <c r="AL647" s="302"/>
      <c r="AM647" s="302">
        <v>200</v>
      </c>
      <c r="AN647" s="302"/>
      <c r="AO647" s="302"/>
      <c r="AP647" s="302"/>
      <c r="AQ647" s="302"/>
      <c r="AR647" s="302">
        <v>0</v>
      </c>
      <c r="AS647" s="299"/>
      <c r="AT647" s="299">
        <f t="shared" si="245"/>
        <v>0</v>
      </c>
      <c r="AU647" s="303">
        <f t="shared" si="246"/>
        <v>400</v>
      </c>
      <c r="AV647" s="329">
        <f t="shared" si="243"/>
        <v>7755.6</v>
      </c>
      <c r="AW647" s="297"/>
      <c r="AX647" s="297"/>
      <c r="AY647" s="301"/>
      <c r="AZ647" s="301"/>
      <c r="BA647" s="301"/>
      <c r="BB647" s="330"/>
      <c r="BC647" s="297">
        <v>10</v>
      </c>
      <c r="BD647" s="301"/>
      <c r="BE647" s="300">
        <f t="shared" si="238"/>
        <v>7755.6</v>
      </c>
      <c r="BF647" s="297">
        <f>VLOOKUP(E647,[6]工资发放表!$D$1:$X$65536,21,0)</f>
        <v>82.67</v>
      </c>
      <c r="BG647" s="337">
        <f t="shared" si="239"/>
        <v>7662.93</v>
      </c>
      <c r="BH647" s="300">
        <f>IFERROR(VLOOKUP('12部门提供工资附表主表'!E647,工时对!A:E,5,0),0)</f>
        <v>44.13</v>
      </c>
      <c r="BI647" s="336">
        <f>VLOOKUP(E647,金蝶!D:AC,26,0)</f>
        <v>0</v>
      </c>
      <c r="BJ647" s="281">
        <f>VLOOKUP(E647,金蝶!D:S,16,0)</f>
        <v>7755.6</v>
      </c>
      <c r="BK647" s="281">
        <f t="shared" si="247"/>
        <v>0</v>
      </c>
      <c r="BL647" s="281">
        <f>VLOOKUP(E647,金蝶!D:Z,23,0)</f>
        <v>7662.93</v>
      </c>
      <c r="BM647" s="281">
        <f t="shared" si="248"/>
        <v>0</v>
      </c>
      <c r="BN647" s="281">
        <f>VLOOKUP(E647,金蝶!D:Z,17,0)</f>
        <v>0</v>
      </c>
      <c r="BO647" s="339">
        <f t="shared" si="249"/>
        <v>0</v>
      </c>
      <c r="BP647" s="281">
        <f>VLOOKUP(E647,金蝶!D:Z,18,0)</f>
        <v>0</v>
      </c>
      <c r="BQ647" s="531">
        <f t="shared" si="250"/>
        <v>0</v>
      </c>
      <c r="BR647" s="281">
        <f>VLOOKUP(E647,金蝶!D:Z,19,0)</f>
        <v>0</v>
      </c>
      <c r="BS647" s="340">
        <f t="shared" si="251"/>
        <v>0</v>
      </c>
      <c r="BT647" s="281">
        <f>VLOOKUP(E647,金蝶!D:Z,20,0)</f>
        <v>10</v>
      </c>
      <c r="BU647" s="281">
        <f t="shared" si="252"/>
        <v>0</v>
      </c>
      <c r="BV647" s="281">
        <f>VLOOKUP(E647,金蝶!D:Z,21,0)</f>
        <v>82.67</v>
      </c>
      <c r="BW647" s="339">
        <f t="shared" si="253"/>
        <v>0</v>
      </c>
      <c r="BX647" s="768">
        <f>IFERROR(VLOOKUP(G647,无加班费!A:B,2,0),0)</f>
        <v>0</v>
      </c>
    </row>
    <row r="648" spans="1:76">
      <c r="A648" s="516" t="s">
        <v>4012</v>
      </c>
      <c r="B648" s="285">
        <f t="shared" si="240"/>
        <v>0</v>
      </c>
      <c r="C648" s="286" t="str">
        <f>VLOOKUP(E648,员工信息4!C:D,2,0)</f>
        <v>周素华</v>
      </c>
      <c r="D648" s="102" t="str">
        <f t="shared" si="228"/>
        <v>一致</v>
      </c>
      <c r="E648" s="288" t="str">
        <f>INDEX(员工信息4!C:C,MATCH('12部门提供工资附表主表'!I648,员工信息4!F:F,0))</f>
        <v>9810</v>
      </c>
      <c r="F648" s="289" t="str">
        <f>IFERROR(VLOOKUP('12部门提供工资附表主表'!E648,员工信息4!C:G,5,0),"")</f>
        <v>农保组</v>
      </c>
      <c r="G648" s="152" t="s">
        <v>2065</v>
      </c>
      <c r="H648" s="288" t="s">
        <v>2066</v>
      </c>
      <c r="I648" s="500" t="str">
        <f t="shared" si="244"/>
        <v>周素华152</v>
      </c>
      <c r="J648" s="353" t="str">
        <f>VLOOKUP(E648,员工信息4!C:H,6,0)</f>
        <v>行政行政部</v>
      </c>
      <c r="K648" s="301"/>
      <c r="L648" s="301"/>
      <c r="M648" s="302">
        <v>27.5</v>
      </c>
      <c r="N648" s="302">
        <f t="shared" si="237"/>
        <v>5.5</v>
      </c>
      <c r="O648" s="302"/>
      <c r="P648" s="302"/>
      <c r="Q648" s="303">
        <f t="shared" si="230"/>
        <v>0</v>
      </c>
      <c r="R648" s="302">
        <v>2480</v>
      </c>
      <c r="S648" s="316">
        <f t="shared" si="229"/>
        <v>2480</v>
      </c>
      <c r="T648" s="305">
        <v>120</v>
      </c>
      <c r="U648" s="313">
        <f t="shared" si="236"/>
        <v>660</v>
      </c>
      <c r="V648" s="313"/>
      <c r="W648" s="301">
        <v>540</v>
      </c>
      <c r="X648" s="301">
        <v>1180</v>
      </c>
      <c r="Y648" s="314">
        <f t="shared" si="241"/>
        <v>4860</v>
      </c>
      <c r="Z648" s="314"/>
      <c r="AA648" s="301"/>
      <c r="AB648" s="301"/>
      <c r="AC648" s="325">
        <f t="shared" si="242"/>
        <v>0</v>
      </c>
      <c r="AD648" s="302">
        <v>200</v>
      </c>
      <c r="AE648" s="302"/>
      <c r="AF648" s="302">
        <v>50</v>
      </c>
      <c r="AG648" s="302"/>
      <c r="AH648" s="302"/>
      <c r="AI648" s="302"/>
      <c r="AJ648" s="302"/>
      <c r="AK648" s="302"/>
      <c r="AL648" s="302"/>
      <c r="AM648" s="302">
        <v>200</v>
      </c>
      <c r="AN648" s="302"/>
      <c r="AO648" s="302"/>
      <c r="AP648" s="302"/>
      <c r="AQ648" s="302"/>
      <c r="AR648" s="302">
        <v>0</v>
      </c>
      <c r="AS648" s="299"/>
      <c r="AT648" s="299">
        <f t="shared" si="245"/>
        <v>0</v>
      </c>
      <c r="AU648" s="303">
        <f t="shared" si="246"/>
        <v>450</v>
      </c>
      <c r="AV648" s="329">
        <f t="shared" si="243"/>
        <v>5310</v>
      </c>
      <c r="AW648" s="297"/>
      <c r="AX648" s="297">
        <v>517.5</v>
      </c>
      <c r="AY648" s="301"/>
      <c r="AZ648" s="301"/>
      <c r="BA648" s="301"/>
      <c r="BB648" s="330">
        <f>VLOOKUP(E648,公积金!A:D,4,0)</f>
        <v>254</v>
      </c>
      <c r="BC648" s="297">
        <v>10</v>
      </c>
      <c r="BD648" s="301"/>
      <c r="BE648" s="300">
        <f t="shared" si="238"/>
        <v>4538.5</v>
      </c>
      <c r="BF648" s="297">
        <f>VLOOKUP(E648,[6]工资发放表!$D$1:$X$65536,21,0)</f>
        <v>0</v>
      </c>
      <c r="BG648" s="337">
        <f t="shared" si="239"/>
        <v>4528.5</v>
      </c>
      <c r="BH648" s="300">
        <f>IFERROR(VLOOKUP('12部门提供工资附表主表'!E648,工时对!A:E,5,0),0)</f>
        <v>27.5</v>
      </c>
      <c r="BI648" s="336">
        <f>VLOOKUP(E648,金蝶!D:AC,26,0)</f>
        <v>0</v>
      </c>
      <c r="BJ648" s="281">
        <f>VLOOKUP(E648,金蝶!D:S,16,0)</f>
        <v>5310</v>
      </c>
      <c r="BK648" s="281">
        <f t="shared" si="247"/>
        <v>0</v>
      </c>
      <c r="BL648" s="281">
        <f>VLOOKUP(E648,金蝶!D:Z,23,0)</f>
        <v>4528.5</v>
      </c>
      <c r="BM648" s="281">
        <f t="shared" si="248"/>
        <v>0</v>
      </c>
      <c r="BN648" s="281">
        <f>VLOOKUP(E648,金蝶!D:Z,17,0)</f>
        <v>0</v>
      </c>
      <c r="BO648" s="339">
        <f t="shared" si="249"/>
        <v>0</v>
      </c>
      <c r="BP648" s="281">
        <f>VLOOKUP(E648,金蝶!D:Z,18,0)</f>
        <v>517.5</v>
      </c>
      <c r="BQ648" s="531">
        <f t="shared" si="250"/>
        <v>0</v>
      </c>
      <c r="BR648" s="281">
        <f>VLOOKUP(E648,金蝶!D:Z,19,0)</f>
        <v>254</v>
      </c>
      <c r="BS648" s="340">
        <f t="shared" si="251"/>
        <v>0</v>
      </c>
      <c r="BT648" s="281">
        <f>VLOOKUP(E648,金蝶!D:Z,20,0)</f>
        <v>10</v>
      </c>
      <c r="BU648" s="281">
        <f t="shared" si="252"/>
        <v>0</v>
      </c>
      <c r="BV648" s="281">
        <f>VLOOKUP(E648,金蝶!D:Z,21,0)</f>
        <v>0</v>
      </c>
      <c r="BW648" s="339">
        <f t="shared" si="253"/>
        <v>0</v>
      </c>
      <c r="BX648" s="768">
        <f>IFERROR(VLOOKUP(G648,无加班费!A:B,2,0),0)</f>
        <v>0</v>
      </c>
    </row>
    <row r="649" spans="1:76">
      <c r="A649" s="516" t="s">
        <v>4073</v>
      </c>
      <c r="B649" s="285">
        <f t="shared" si="240"/>
        <v>0</v>
      </c>
      <c r="C649" s="286" t="str">
        <f>VLOOKUP(E649,员工信息4!C:D,2,0)</f>
        <v>郝云玮</v>
      </c>
      <c r="D649" s="102" t="str">
        <f t="shared" si="228"/>
        <v>一致</v>
      </c>
      <c r="E649" s="288" t="str">
        <f>INDEX(员工信息4!C:C,MATCH('12部门提供工资附表主表'!I649,员工信息4!F:F,0))</f>
        <v>76083</v>
      </c>
      <c r="F649" s="289" t="str">
        <f>IFERROR(VLOOKUP('12部门提供工资附表主表'!E649,员工信息4!C:G,5,0),"")</f>
        <v>天津车间</v>
      </c>
      <c r="G649" s="152" t="s">
        <v>2266</v>
      </c>
      <c r="H649" s="288"/>
      <c r="I649" s="500" t="str">
        <f t="shared" si="244"/>
        <v>郝云玮</v>
      </c>
      <c r="J649" s="353" t="str">
        <f>VLOOKUP(E649,员工信息4!C:H,6,0)</f>
        <v>行政天津车间</v>
      </c>
      <c r="K649" s="301"/>
      <c r="L649" s="301"/>
      <c r="M649" s="302">
        <v>0</v>
      </c>
      <c r="N649" s="302"/>
      <c r="O649" s="302"/>
      <c r="P649" s="302"/>
      <c r="Q649" s="303">
        <f t="shared" si="230"/>
        <v>0</v>
      </c>
      <c r="R649" s="302">
        <v>800</v>
      </c>
      <c r="S649" s="316">
        <f t="shared" si="229"/>
        <v>800</v>
      </c>
      <c r="T649" s="305">
        <v>120</v>
      </c>
      <c r="U649" s="313">
        <f t="shared" si="236"/>
        <v>0</v>
      </c>
      <c r="V649" s="313"/>
      <c r="W649" s="301">
        <v>0</v>
      </c>
      <c r="X649" s="301">
        <v>0</v>
      </c>
      <c r="Y649" s="314">
        <f t="shared" si="241"/>
        <v>800</v>
      </c>
      <c r="Z649" s="314"/>
      <c r="AA649" s="301"/>
      <c r="AB649" s="301"/>
      <c r="AC649" s="325">
        <f t="shared" si="242"/>
        <v>0</v>
      </c>
      <c r="AD649" s="302">
        <v>0</v>
      </c>
      <c r="AE649" s="302"/>
      <c r="AF649" s="302">
        <v>0</v>
      </c>
      <c r="AG649" s="302"/>
      <c r="AH649" s="302"/>
      <c r="AI649" s="302"/>
      <c r="AJ649" s="302"/>
      <c r="AK649" s="302"/>
      <c r="AL649" s="302"/>
      <c r="AM649" s="302">
        <v>0</v>
      </c>
      <c r="AN649" s="302"/>
      <c r="AO649" s="302"/>
      <c r="AP649" s="302"/>
      <c r="AQ649" s="302"/>
      <c r="AR649" s="302">
        <v>0</v>
      </c>
      <c r="AS649" s="299"/>
      <c r="AT649" s="299">
        <f t="shared" si="245"/>
        <v>0</v>
      </c>
      <c r="AU649" s="303">
        <f t="shared" si="246"/>
        <v>0</v>
      </c>
      <c r="AV649" s="329">
        <f t="shared" si="243"/>
        <v>800</v>
      </c>
      <c r="AW649" s="297"/>
      <c r="AX649" s="297"/>
      <c r="AY649" s="301"/>
      <c r="AZ649" s="301"/>
      <c r="BA649" s="301"/>
      <c r="BB649" s="330"/>
      <c r="BC649" s="297"/>
      <c r="BD649" s="301"/>
      <c r="BE649" s="300">
        <f t="shared" si="238"/>
        <v>800</v>
      </c>
      <c r="BF649" s="297">
        <f>VLOOKUP(E649,[6]工资发放表!$D$1:$X$65536,21,0)</f>
        <v>0</v>
      </c>
      <c r="BG649" s="337">
        <f t="shared" si="239"/>
        <v>800</v>
      </c>
      <c r="BH649" s="300">
        <f>IFERROR(VLOOKUP('12部门提供工资附表主表'!E649,工时对!A:E,5,0),0)</f>
        <v>0</v>
      </c>
      <c r="BI649" s="336">
        <f>VLOOKUP(E649,金蝶!D:AC,26,0)</f>
        <v>0</v>
      </c>
      <c r="BJ649" s="281">
        <f>VLOOKUP(E649,金蝶!D:S,16,0)</f>
        <v>800</v>
      </c>
      <c r="BK649" s="281">
        <f t="shared" si="247"/>
        <v>0</v>
      </c>
      <c r="BL649" s="281">
        <f>VLOOKUP(E649,金蝶!D:Z,23,0)</f>
        <v>800</v>
      </c>
      <c r="BM649" s="281">
        <f t="shared" si="248"/>
        <v>0</v>
      </c>
      <c r="BN649" s="281">
        <f>VLOOKUP(E649,金蝶!D:Z,17,0)</f>
        <v>0</v>
      </c>
      <c r="BO649" s="339">
        <f t="shared" si="249"/>
        <v>0</v>
      </c>
      <c r="BP649" s="281">
        <f>VLOOKUP(E649,金蝶!D:Z,18,0)</f>
        <v>0</v>
      </c>
      <c r="BQ649" s="531">
        <f t="shared" si="250"/>
        <v>0</v>
      </c>
      <c r="BR649" s="281">
        <f>VLOOKUP(E649,金蝶!D:Z,19,0)</f>
        <v>0</v>
      </c>
      <c r="BS649" s="340">
        <f t="shared" si="251"/>
        <v>0</v>
      </c>
      <c r="BT649" s="281">
        <f>VLOOKUP(E649,金蝶!D:Z,20,0)</f>
        <v>0</v>
      </c>
      <c r="BU649" s="281">
        <f t="shared" si="252"/>
        <v>0</v>
      </c>
      <c r="BV649" s="281">
        <f>VLOOKUP(E649,金蝶!D:Z,21,0)</f>
        <v>0</v>
      </c>
      <c r="BW649" s="339">
        <f t="shared" si="253"/>
        <v>0</v>
      </c>
      <c r="BX649" s="768">
        <f>IFERROR(VLOOKUP(G649,无加班费!A:B,2,0),0)</f>
        <v>0</v>
      </c>
    </row>
    <row r="650" spans="1:76">
      <c r="A650" s="516" t="s">
        <v>4829</v>
      </c>
      <c r="B650" s="285">
        <f t="shared" si="240"/>
        <v>0</v>
      </c>
      <c r="C650" s="286" t="str">
        <f>VLOOKUP(E650,员工信息4!C:D,2,0)</f>
        <v>陈鹏伟</v>
      </c>
      <c r="D650" s="102" t="str">
        <f t="shared" si="228"/>
        <v>一致</v>
      </c>
      <c r="E650" s="288" t="str">
        <f>INDEX(员工信息4!C:C,MATCH('12部门提供工资附表主表'!I650,员工信息4!F:F,0))</f>
        <v>3012</v>
      </c>
      <c r="F650" s="289" t="str">
        <f>IFERROR(VLOOKUP('12部门提供工资附表主表'!E650,员工信息4!C:G,5,0),"")</f>
        <v>科研部</v>
      </c>
      <c r="G650" s="152" t="s">
        <v>1169</v>
      </c>
      <c r="H650" s="288" t="s">
        <v>1170</v>
      </c>
      <c r="I650" s="500" t="str">
        <f t="shared" si="244"/>
        <v>陈鹏伟650</v>
      </c>
      <c r="J650" s="353" t="str">
        <f>VLOOKUP(E650,员工信息4!C:H,6,0)</f>
        <v>行政计划部</v>
      </c>
      <c r="K650" s="301"/>
      <c r="L650" s="301"/>
      <c r="M650" s="302">
        <v>25.81</v>
      </c>
      <c r="N650" s="302">
        <f t="shared" si="237"/>
        <v>3.8099999999999987</v>
      </c>
      <c r="O650" s="302"/>
      <c r="P650" s="302"/>
      <c r="Q650" s="303">
        <f t="shared" si="230"/>
        <v>0</v>
      </c>
      <c r="R650" s="302">
        <v>3500</v>
      </c>
      <c r="S650" s="316">
        <f t="shared" si="229"/>
        <v>3500</v>
      </c>
      <c r="T650" s="305">
        <v>120</v>
      </c>
      <c r="U650" s="313">
        <f t="shared" si="236"/>
        <v>457.19999999999982</v>
      </c>
      <c r="V650" s="313"/>
      <c r="W650" s="301">
        <v>1100</v>
      </c>
      <c r="X650" s="301">
        <v>1000</v>
      </c>
      <c r="Y650" s="314">
        <f t="shared" si="241"/>
        <v>6057.2</v>
      </c>
      <c r="Z650" s="314"/>
      <c r="AA650" s="301"/>
      <c r="AB650" s="301"/>
      <c r="AC650" s="325">
        <f t="shared" si="242"/>
        <v>0</v>
      </c>
      <c r="AD650" s="302">
        <v>100</v>
      </c>
      <c r="AE650" s="302"/>
      <c r="AF650" s="302"/>
      <c r="AG650" s="302"/>
      <c r="AH650" s="302"/>
      <c r="AI650" s="302"/>
      <c r="AJ650" s="302"/>
      <c r="AK650" s="302"/>
      <c r="AL650" s="302"/>
      <c r="AM650" s="302">
        <v>200</v>
      </c>
      <c r="AN650" s="302"/>
      <c r="AO650" s="302"/>
      <c r="AP650" s="302"/>
      <c r="AQ650" s="302"/>
      <c r="AR650" s="302">
        <v>0</v>
      </c>
      <c r="AS650" s="299"/>
      <c r="AT650" s="299">
        <f t="shared" si="245"/>
        <v>0</v>
      </c>
      <c r="AU650" s="303">
        <f t="shared" si="246"/>
        <v>300</v>
      </c>
      <c r="AV650" s="329">
        <f t="shared" si="243"/>
        <v>6357.2</v>
      </c>
      <c r="AW650" s="297"/>
      <c r="AX650" s="297">
        <v>517.5</v>
      </c>
      <c r="AY650" s="301"/>
      <c r="AZ650" s="301"/>
      <c r="BA650" s="301"/>
      <c r="BB650" s="330"/>
      <c r="BC650" s="297">
        <v>10</v>
      </c>
      <c r="BD650" s="301"/>
      <c r="BE650" s="300">
        <f t="shared" si="238"/>
        <v>5839.7</v>
      </c>
      <c r="BF650" s="297">
        <f>VLOOKUP(E650,[6]工资发放表!$D$1:$X$65536,21,0)</f>
        <v>25.19</v>
      </c>
      <c r="BG650" s="337">
        <f t="shared" si="239"/>
        <v>5804.51</v>
      </c>
      <c r="BH650" s="300">
        <f>IFERROR(VLOOKUP('12部门提供工资附表主表'!E650,工时对!A:E,5,0),0)</f>
        <v>25.81</v>
      </c>
      <c r="BI650" s="336">
        <f>VLOOKUP(E650,金蝶!D:AC,26,0)</f>
        <v>0</v>
      </c>
      <c r="BJ650" s="281">
        <f>VLOOKUP(E650,金蝶!D:S,16,0)</f>
        <v>6357.2</v>
      </c>
      <c r="BK650" s="281">
        <f t="shared" si="247"/>
        <v>0</v>
      </c>
      <c r="BL650" s="281">
        <f>VLOOKUP(E650,金蝶!D:Z,23,0)</f>
        <v>5804.51</v>
      </c>
      <c r="BM650" s="281">
        <f t="shared" si="248"/>
        <v>0</v>
      </c>
      <c r="BN650" s="281">
        <f>VLOOKUP(E650,金蝶!D:Z,17,0)</f>
        <v>0</v>
      </c>
      <c r="BO650" s="339">
        <f t="shared" si="249"/>
        <v>0</v>
      </c>
      <c r="BP650" s="281">
        <f>VLOOKUP(E650,金蝶!D:Z,18,0)</f>
        <v>517.5</v>
      </c>
      <c r="BQ650" s="531">
        <f t="shared" si="250"/>
        <v>0</v>
      </c>
      <c r="BR650" s="281">
        <f>VLOOKUP(E650,金蝶!D:Z,19,0)</f>
        <v>0</v>
      </c>
      <c r="BS650" s="340">
        <f t="shared" si="251"/>
        <v>0</v>
      </c>
      <c r="BT650" s="281">
        <f>VLOOKUP(E650,金蝶!D:Z,20,0)</f>
        <v>10</v>
      </c>
      <c r="BU650" s="281">
        <f t="shared" si="252"/>
        <v>0</v>
      </c>
      <c r="BV650" s="281">
        <f>VLOOKUP(E650,金蝶!D:Z,21,0)</f>
        <v>25.19</v>
      </c>
      <c r="BW650" s="339">
        <f t="shared" si="253"/>
        <v>0</v>
      </c>
      <c r="BX650" s="768">
        <f>IFERROR(VLOOKUP(G650,无加班费!A:B,2,0),0)</f>
        <v>0</v>
      </c>
    </row>
    <row r="651" spans="1:76" hidden="1">
      <c r="A651" s="516" t="s">
        <v>1527</v>
      </c>
      <c r="B651" s="285">
        <f t="shared" si="240"/>
        <v>0</v>
      </c>
      <c r="C651" s="286" t="str">
        <f>VLOOKUP(E651,员工信息4!C:D,2,0)</f>
        <v>冯杰</v>
      </c>
      <c r="D651" s="102" t="str">
        <f t="shared" si="228"/>
        <v>一致</v>
      </c>
      <c r="E651" s="288" t="str">
        <f>INDEX(员工信息4!C:C,MATCH('12部门提供工资附表主表'!I651,员工信息4!F:F,0))</f>
        <v>8599</v>
      </c>
      <c r="F651" s="289" t="str">
        <f>IFERROR(VLOOKUP('12部门提供工资附表主表'!E651,员工信息4!C:G,5,0),"")</f>
        <v>科研部</v>
      </c>
      <c r="G651" s="152" t="s">
        <v>2398</v>
      </c>
      <c r="H651" s="288" t="s">
        <v>2399</v>
      </c>
      <c r="I651" s="500" t="str">
        <f t="shared" si="244"/>
        <v>冯杰36</v>
      </c>
      <c r="J651" s="353" t="str">
        <f>VLOOKUP(E651,员工信息4!C:H,6,0)</f>
        <v>行政技术部</v>
      </c>
      <c r="K651" s="301"/>
      <c r="L651" s="301"/>
      <c r="M651" s="302">
        <v>24.63</v>
      </c>
      <c r="N651" s="302">
        <f t="shared" si="237"/>
        <v>2.629999999999999</v>
      </c>
      <c r="O651" s="302"/>
      <c r="P651" s="302"/>
      <c r="Q651" s="303">
        <f t="shared" si="230"/>
        <v>0</v>
      </c>
      <c r="R651" s="302">
        <v>3500</v>
      </c>
      <c r="S651" s="316">
        <f t="shared" si="229"/>
        <v>3500</v>
      </c>
      <c r="T651" s="305">
        <v>120</v>
      </c>
      <c r="U651" s="313">
        <f t="shared" si="236"/>
        <v>315.59999999999991</v>
      </c>
      <c r="V651" s="313"/>
      <c r="W651" s="301">
        <v>1000</v>
      </c>
      <c r="X651" s="301">
        <v>700</v>
      </c>
      <c r="Y651" s="314">
        <f t="shared" si="241"/>
        <v>5515.6</v>
      </c>
      <c r="Z651" s="314"/>
      <c r="AA651" s="301"/>
      <c r="AB651" s="301"/>
      <c r="AC651" s="325">
        <f t="shared" si="242"/>
        <v>0</v>
      </c>
      <c r="AD651" s="302">
        <v>20</v>
      </c>
      <c r="AE651" s="302"/>
      <c r="AF651" s="302">
        <v>50</v>
      </c>
      <c r="AG651" s="302"/>
      <c r="AH651" s="302"/>
      <c r="AI651" s="302"/>
      <c r="AJ651" s="302"/>
      <c r="AK651" s="302"/>
      <c r="AL651" s="302"/>
      <c r="AM651" s="302">
        <v>200</v>
      </c>
      <c r="AN651" s="302"/>
      <c r="AO651" s="302"/>
      <c r="AP651" s="302"/>
      <c r="AQ651" s="302"/>
      <c r="AR651" s="302"/>
      <c r="AS651" s="299"/>
      <c r="AT651" s="299">
        <f t="shared" si="245"/>
        <v>0</v>
      </c>
      <c r="AU651" s="303">
        <f t="shared" si="246"/>
        <v>270</v>
      </c>
      <c r="AV651" s="329">
        <f t="shared" si="243"/>
        <v>5785.6</v>
      </c>
      <c r="AW651" s="297"/>
      <c r="AX651" s="297">
        <v>517.5</v>
      </c>
      <c r="AY651" s="301"/>
      <c r="AZ651" s="301"/>
      <c r="BA651" s="301"/>
      <c r="BB651" s="330">
        <f>VLOOKUP(E651,公积金!A:D,4,0)</f>
        <v>254</v>
      </c>
      <c r="BC651" s="297"/>
      <c r="BD651" s="301"/>
      <c r="BE651" s="300">
        <f t="shared" si="238"/>
        <v>5014.1000000000004</v>
      </c>
      <c r="BF651" s="297">
        <f>VLOOKUP(E651,[6]工资发放表!$D$1:$X$65536,21,0)</f>
        <v>0</v>
      </c>
      <c r="BG651" s="337">
        <f t="shared" si="239"/>
        <v>5014.1000000000004</v>
      </c>
      <c r="BH651" s="300">
        <f>IFERROR(VLOOKUP('12部门提供工资附表主表'!E651,工时对!A:E,5,0),0)</f>
        <v>24.63</v>
      </c>
      <c r="BI651" s="336">
        <f>VLOOKUP(E651,金蝶!D:AC,26,0)</f>
        <v>0</v>
      </c>
      <c r="BJ651" s="281">
        <f>VLOOKUP(E651,金蝶!D:S,16,0)</f>
        <v>5785.6</v>
      </c>
      <c r="BK651" s="281">
        <f t="shared" si="247"/>
        <v>0</v>
      </c>
      <c r="BL651" s="281">
        <f>VLOOKUP(E651,金蝶!D:Z,23,0)</f>
        <v>5014.1000000000004</v>
      </c>
      <c r="BM651" s="281">
        <f t="shared" si="248"/>
        <v>0</v>
      </c>
      <c r="BN651" s="281">
        <f>VLOOKUP(E651,金蝶!D:Z,17,0)</f>
        <v>0</v>
      </c>
      <c r="BO651" s="339">
        <f t="shared" si="249"/>
        <v>0</v>
      </c>
      <c r="BP651" s="281">
        <f>VLOOKUP(E651,金蝶!D:Z,18,0)</f>
        <v>517.5</v>
      </c>
      <c r="BQ651" s="531">
        <f t="shared" si="250"/>
        <v>0</v>
      </c>
      <c r="BR651" s="281">
        <f>VLOOKUP(E651,金蝶!D:Z,19,0)</f>
        <v>254</v>
      </c>
      <c r="BS651" s="340">
        <f t="shared" si="251"/>
        <v>0</v>
      </c>
      <c r="BT651" s="281">
        <f>VLOOKUP(E651,金蝶!D:Z,20,0)</f>
        <v>0</v>
      </c>
      <c r="BU651" s="281">
        <f t="shared" si="252"/>
        <v>0</v>
      </c>
      <c r="BV651" s="281">
        <f>VLOOKUP(E651,金蝶!D:Z,21,0)</f>
        <v>0</v>
      </c>
      <c r="BW651" s="339">
        <f t="shared" si="253"/>
        <v>0</v>
      </c>
      <c r="BX651" s="768">
        <f>IFERROR(VLOOKUP(G651,无加班费!A:B,2,0),0)</f>
        <v>0</v>
      </c>
    </row>
    <row r="652" spans="1:76" hidden="1">
      <c r="A652" s="516" t="s">
        <v>1170</v>
      </c>
      <c r="B652" s="285">
        <f t="shared" si="240"/>
        <v>0</v>
      </c>
      <c r="C652" s="286" t="str">
        <f>VLOOKUP(E652,员工信息4!C:D,2,0)</f>
        <v>朱井云</v>
      </c>
      <c r="D652" s="102" t="str">
        <f t="shared" si="228"/>
        <v>一致</v>
      </c>
      <c r="E652" s="288" t="str">
        <f>INDEX(员工信息4!C:C,MATCH('12部门提供工资附表主表'!I652,员工信息4!F:F,0))</f>
        <v>2009</v>
      </c>
      <c r="F652" s="289" t="str">
        <f>IFERROR(VLOOKUP('12部门提供工资附表主表'!E652,员工信息4!C:G,5,0),"")</f>
        <v>科研部</v>
      </c>
      <c r="G652" s="152" t="s">
        <v>1756</v>
      </c>
      <c r="H652" s="288" t="s">
        <v>1757</v>
      </c>
      <c r="I652" s="500" t="str">
        <f t="shared" si="244"/>
        <v>朱井云568</v>
      </c>
      <c r="J652" s="353" t="str">
        <f>VLOOKUP(E652,员工信息4!C:H,6,0)</f>
        <v>行政线束车间</v>
      </c>
      <c r="K652" s="301"/>
      <c r="L652" s="301"/>
      <c r="M652" s="302">
        <v>26.5</v>
      </c>
      <c r="N652" s="302">
        <f t="shared" si="237"/>
        <v>4.5</v>
      </c>
      <c r="O652" s="302"/>
      <c r="P652" s="302"/>
      <c r="Q652" s="303">
        <f t="shared" si="230"/>
        <v>0</v>
      </c>
      <c r="R652" s="302">
        <v>3500</v>
      </c>
      <c r="S652" s="316">
        <f t="shared" si="229"/>
        <v>3500</v>
      </c>
      <c r="T652" s="305">
        <v>120</v>
      </c>
      <c r="U652" s="313">
        <f t="shared" si="236"/>
        <v>540</v>
      </c>
      <c r="V652" s="313"/>
      <c r="W652" s="301">
        <v>1000</v>
      </c>
      <c r="X652" s="301">
        <v>1000</v>
      </c>
      <c r="Y652" s="314">
        <f t="shared" si="241"/>
        <v>6040</v>
      </c>
      <c r="Z652" s="314"/>
      <c r="AA652" s="301"/>
      <c r="AB652" s="301"/>
      <c r="AC652" s="325">
        <f t="shared" si="242"/>
        <v>0</v>
      </c>
      <c r="AD652" s="302">
        <v>140</v>
      </c>
      <c r="AE652" s="302"/>
      <c r="AF652" s="302"/>
      <c r="AG652" s="302"/>
      <c r="AH652" s="302"/>
      <c r="AI652" s="302"/>
      <c r="AJ652" s="302"/>
      <c r="AK652" s="302"/>
      <c r="AL652" s="302"/>
      <c r="AM652" s="302">
        <v>200</v>
      </c>
      <c r="AN652" s="302"/>
      <c r="AO652" s="302"/>
      <c r="AP652" s="302"/>
      <c r="AQ652" s="302"/>
      <c r="AR652" s="302"/>
      <c r="AS652" s="299"/>
      <c r="AT652" s="299">
        <f t="shared" si="245"/>
        <v>0</v>
      </c>
      <c r="AU652" s="303">
        <f t="shared" si="246"/>
        <v>340</v>
      </c>
      <c r="AV652" s="329">
        <f t="shared" si="243"/>
        <v>6380</v>
      </c>
      <c r="AW652" s="297"/>
      <c r="AX652" s="297">
        <v>517.5</v>
      </c>
      <c r="AY652" s="301"/>
      <c r="AZ652" s="301"/>
      <c r="BA652" s="301"/>
      <c r="BB652" s="330"/>
      <c r="BC652" s="297">
        <v>10</v>
      </c>
      <c r="BD652" s="301"/>
      <c r="BE652" s="300">
        <f t="shared" si="238"/>
        <v>5862.5</v>
      </c>
      <c r="BF652" s="297">
        <f>VLOOKUP(E652,[6]工资发放表!$D$1:$X$65536,21,0)</f>
        <v>25.88</v>
      </c>
      <c r="BG652" s="337">
        <f t="shared" si="239"/>
        <v>5826.62</v>
      </c>
      <c r="BH652" s="300">
        <f>IFERROR(VLOOKUP('12部门提供工资附表主表'!E652,工时对!A:E,5,0),0)</f>
        <v>26.5</v>
      </c>
      <c r="BI652" s="336">
        <f>VLOOKUP(E652,金蝶!D:AC,26,0)</f>
        <v>0</v>
      </c>
      <c r="BJ652" s="281">
        <f>VLOOKUP(E652,金蝶!D:S,16,0)</f>
        <v>6380</v>
      </c>
      <c r="BK652" s="281">
        <f t="shared" si="247"/>
        <v>0</v>
      </c>
      <c r="BL652" s="281">
        <f>VLOOKUP(E652,金蝶!D:Z,23,0)</f>
        <v>5826.62</v>
      </c>
      <c r="BM652" s="281">
        <f t="shared" si="248"/>
        <v>0</v>
      </c>
      <c r="BN652" s="281">
        <f>VLOOKUP(E652,金蝶!D:Z,17,0)</f>
        <v>0</v>
      </c>
      <c r="BO652" s="339">
        <f t="shared" si="249"/>
        <v>0</v>
      </c>
      <c r="BP652" s="281">
        <f>VLOOKUP(E652,金蝶!D:Z,18,0)</f>
        <v>517.5</v>
      </c>
      <c r="BQ652" s="531">
        <f t="shared" si="250"/>
        <v>0</v>
      </c>
      <c r="BR652" s="281">
        <f>VLOOKUP(E652,金蝶!D:Z,19,0)</f>
        <v>0</v>
      </c>
      <c r="BS652" s="340">
        <f t="shared" si="251"/>
        <v>0</v>
      </c>
      <c r="BT652" s="281">
        <f>VLOOKUP(E652,金蝶!D:Z,20,0)</f>
        <v>10</v>
      </c>
      <c r="BU652" s="281">
        <f t="shared" si="252"/>
        <v>0</v>
      </c>
      <c r="BV652" s="281">
        <f>VLOOKUP(E652,金蝶!D:Z,21,0)</f>
        <v>25.88</v>
      </c>
      <c r="BW652" s="339">
        <f t="shared" si="253"/>
        <v>0</v>
      </c>
      <c r="BX652" s="768">
        <f>IFERROR(VLOOKUP(G652,无加班费!A:B,2,0),0)</f>
        <v>0</v>
      </c>
    </row>
    <row r="653" spans="1:76">
      <c r="A653" s="516" t="s">
        <v>1908</v>
      </c>
      <c r="B653" s="285">
        <f t="shared" si="240"/>
        <v>0</v>
      </c>
      <c r="C653" s="286" t="str">
        <f>VLOOKUP(E653,员工信息4!C:D,2,0)</f>
        <v>施沁</v>
      </c>
      <c r="D653" s="102" t="str">
        <f t="shared" si="228"/>
        <v>一致</v>
      </c>
      <c r="E653" s="288" t="str">
        <f>INDEX(员工信息4!C:C,MATCH('12部门提供工资附表主表'!I653,员工信息4!F:F,0))</f>
        <v>8603</v>
      </c>
      <c r="F653" s="289" t="str">
        <f>IFERROR(VLOOKUP('12部门提供工资附表主表'!E653,员工信息4!C:G,5,0),"")</f>
        <v>科研部</v>
      </c>
      <c r="G653" s="152" t="s">
        <v>2403</v>
      </c>
      <c r="H653" s="288" t="s">
        <v>2404</v>
      </c>
      <c r="I653" s="500" t="str">
        <f t="shared" si="244"/>
        <v>施沁97</v>
      </c>
      <c r="J653" s="353" t="str">
        <f>VLOOKUP(E653,员工信息4!C:H,6,0)</f>
        <v>行政销售部</v>
      </c>
      <c r="K653" s="301"/>
      <c r="L653" s="301"/>
      <c r="M653" s="302">
        <v>22.88</v>
      </c>
      <c r="N653" s="302">
        <f t="shared" si="237"/>
        <v>0.87999999999999901</v>
      </c>
      <c r="O653" s="302"/>
      <c r="P653" s="302"/>
      <c r="Q653" s="303">
        <f t="shared" si="230"/>
        <v>0</v>
      </c>
      <c r="R653" s="302">
        <v>3500</v>
      </c>
      <c r="S653" s="316">
        <f t="shared" si="229"/>
        <v>3500</v>
      </c>
      <c r="T653" s="305">
        <v>120</v>
      </c>
      <c r="U653" s="313">
        <f t="shared" si="236"/>
        <v>105.59999999999988</v>
      </c>
      <c r="V653" s="313"/>
      <c r="W653" s="301">
        <v>1300</v>
      </c>
      <c r="X653" s="301">
        <v>1000</v>
      </c>
      <c r="Y653" s="314">
        <f t="shared" si="241"/>
        <v>5905.6</v>
      </c>
      <c r="Z653" s="314"/>
      <c r="AA653" s="301"/>
      <c r="AB653" s="301"/>
      <c r="AC653" s="325">
        <f t="shared" si="242"/>
        <v>0</v>
      </c>
      <c r="AD653" s="302">
        <v>20</v>
      </c>
      <c r="AE653" s="302"/>
      <c r="AF653" s="302">
        <v>50</v>
      </c>
      <c r="AG653" s="302"/>
      <c r="AH653" s="302"/>
      <c r="AI653" s="302"/>
      <c r="AJ653" s="302"/>
      <c r="AK653" s="302"/>
      <c r="AL653" s="302"/>
      <c r="AM653" s="302">
        <v>200</v>
      </c>
      <c r="AN653" s="302"/>
      <c r="AO653" s="302"/>
      <c r="AP653" s="302"/>
      <c r="AQ653" s="302"/>
      <c r="AR653" s="302">
        <v>0</v>
      </c>
      <c r="AS653" s="299"/>
      <c r="AT653" s="299">
        <f t="shared" si="245"/>
        <v>0</v>
      </c>
      <c r="AU653" s="303">
        <f t="shared" si="246"/>
        <v>270</v>
      </c>
      <c r="AV653" s="329">
        <f t="shared" si="243"/>
        <v>6175.6</v>
      </c>
      <c r="AW653" s="297"/>
      <c r="AX653" s="297">
        <v>517.5</v>
      </c>
      <c r="AY653" s="301"/>
      <c r="AZ653" s="301"/>
      <c r="BA653" s="301"/>
      <c r="BB653" s="330">
        <f>VLOOKUP(E653,公积金!A:D,4,0)</f>
        <v>254</v>
      </c>
      <c r="BC653" s="297"/>
      <c r="BD653" s="301"/>
      <c r="BE653" s="300">
        <f t="shared" si="238"/>
        <v>5404.1</v>
      </c>
      <c r="BF653" s="297">
        <f>VLOOKUP(E653,[6]工资发放表!$D$1:$X$65536,21,0)</f>
        <v>12.12</v>
      </c>
      <c r="BG653" s="337">
        <f t="shared" si="239"/>
        <v>5391.9800000000005</v>
      </c>
      <c r="BH653" s="300">
        <f>IFERROR(VLOOKUP('12部门提供工资附表主表'!E653,工时对!A:E,5,0),0)</f>
        <v>22.88</v>
      </c>
      <c r="BI653" s="336">
        <f>VLOOKUP(E653,金蝶!D:AC,26,0)</f>
        <v>0</v>
      </c>
      <c r="BJ653" s="281">
        <f>VLOOKUP(E653,金蝶!D:S,16,0)</f>
        <v>6175.6</v>
      </c>
      <c r="BK653" s="281">
        <f t="shared" si="247"/>
        <v>0</v>
      </c>
      <c r="BL653" s="281">
        <f>VLOOKUP(E653,金蝶!D:Z,23,0)</f>
        <v>5391.98</v>
      </c>
      <c r="BM653" s="281">
        <f t="shared" si="248"/>
        <v>0</v>
      </c>
      <c r="BN653" s="281">
        <f>VLOOKUP(E653,金蝶!D:Z,17,0)</f>
        <v>0</v>
      </c>
      <c r="BO653" s="339">
        <f t="shared" si="249"/>
        <v>0</v>
      </c>
      <c r="BP653" s="281">
        <f>VLOOKUP(E653,金蝶!D:Z,18,0)</f>
        <v>517.5</v>
      </c>
      <c r="BQ653" s="531">
        <f t="shared" si="250"/>
        <v>0</v>
      </c>
      <c r="BR653" s="281">
        <f>VLOOKUP(E653,金蝶!D:Z,19,0)</f>
        <v>254</v>
      </c>
      <c r="BS653" s="340">
        <f t="shared" si="251"/>
        <v>0</v>
      </c>
      <c r="BT653" s="281">
        <f>VLOOKUP(E653,金蝶!D:Z,20,0)</f>
        <v>0</v>
      </c>
      <c r="BU653" s="281">
        <f t="shared" si="252"/>
        <v>0</v>
      </c>
      <c r="BV653" s="281">
        <f>VLOOKUP(E653,金蝶!D:Z,21,0)</f>
        <v>12.12</v>
      </c>
      <c r="BW653" s="339">
        <f t="shared" si="253"/>
        <v>0</v>
      </c>
      <c r="BX653" s="768">
        <f>IFERROR(VLOOKUP(G653,无加班费!A:B,2,0),0)</f>
        <v>0</v>
      </c>
    </row>
    <row r="654" spans="1:76" hidden="1">
      <c r="A654" s="516" t="s">
        <v>1902</v>
      </c>
      <c r="B654" s="285">
        <f t="shared" si="240"/>
        <v>0</v>
      </c>
      <c r="C654" s="286" t="str">
        <f>VLOOKUP(E654,员工信息4!C:D,2,0)</f>
        <v>金志华</v>
      </c>
      <c r="D654" s="102" t="str">
        <f t="shared" si="228"/>
        <v>一致</v>
      </c>
      <c r="E654" s="288" t="str">
        <f>INDEX(员工信息4!C:C,MATCH('12部门提供工资附表主表'!I654,员工信息4!F:F,0))</f>
        <v>8029</v>
      </c>
      <c r="F654" s="289" t="str">
        <f>IFERROR(VLOOKUP('12部门提供工资附表主表'!E654,员工信息4!C:G,5,0),"")</f>
        <v>行政部</v>
      </c>
      <c r="G654" s="152" t="s">
        <v>1857</v>
      </c>
      <c r="H654" s="288"/>
      <c r="I654" s="500" t="str">
        <f t="shared" si="244"/>
        <v>金志华</v>
      </c>
      <c r="J654" s="353" t="str">
        <f>VLOOKUP(E654,员工信息4!C:H,6,0)</f>
        <v>行政财务部</v>
      </c>
      <c r="K654" s="301"/>
      <c r="L654" s="301"/>
      <c r="M654" s="302">
        <v>0</v>
      </c>
      <c r="N654" s="302"/>
      <c r="O654" s="302"/>
      <c r="P654" s="302"/>
      <c r="Q654" s="303">
        <f t="shared" si="230"/>
        <v>0</v>
      </c>
      <c r="R654" s="302"/>
      <c r="S654" s="316">
        <f t="shared" si="229"/>
        <v>0</v>
      </c>
      <c r="T654" s="305">
        <v>120</v>
      </c>
      <c r="U654" s="313">
        <f t="shared" si="236"/>
        <v>0</v>
      </c>
      <c r="V654" s="313"/>
      <c r="W654" s="301"/>
      <c r="X654" s="301"/>
      <c r="Y654" s="314">
        <f t="shared" si="241"/>
        <v>0</v>
      </c>
      <c r="Z654" s="314"/>
      <c r="AA654" s="301"/>
      <c r="AB654" s="301"/>
      <c r="AC654" s="325">
        <f t="shared" si="242"/>
        <v>0</v>
      </c>
      <c r="AD654" s="302">
        <v>0</v>
      </c>
      <c r="AE654" s="302"/>
      <c r="AF654" s="302"/>
      <c r="AG654" s="302"/>
      <c r="AH654" s="302"/>
      <c r="AI654" s="302"/>
      <c r="AJ654" s="302"/>
      <c r="AK654" s="302"/>
      <c r="AL654" s="302">
        <v>517.5</v>
      </c>
      <c r="AM654" s="302">
        <v>0</v>
      </c>
      <c r="AN654" s="302"/>
      <c r="AO654" s="302"/>
      <c r="AP654" s="302"/>
      <c r="AQ654" s="302"/>
      <c r="AR654" s="302"/>
      <c r="AS654" s="299"/>
      <c r="AT654" s="299">
        <f t="shared" si="245"/>
        <v>0</v>
      </c>
      <c r="AU654" s="303">
        <f t="shared" si="246"/>
        <v>517.5</v>
      </c>
      <c r="AV654" s="329">
        <f t="shared" si="243"/>
        <v>517.5</v>
      </c>
      <c r="AW654" s="297"/>
      <c r="AX654" s="297">
        <v>517.5</v>
      </c>
      <c r="AY654" s="301"/>
      <c r="AZ654" s="301"/>
      <c r="BA654" s="301"/>
      <c r="BB654" s="330"/>
      <c r="BC654" s="297"/>
      <c r="BD654" s="301"/>
      <c r="BE654" s="300">
        <f t="shared" si="238"/>
        <v>0</v>
      </c>
      <c r="BF654" s="297">
        <f>VLOOKUP(E654,[6]工资发放表!$D$1:$X$65536,21,0)</f>
        <v>0</v>
      </c>
      <c r="BG654" s="337">
        <f t="shared" si="239"/>
        <v>0</v>
      </c>
      <c r="BH654" s="300">
        <f>IFERROR(VLOOKUP('12部门提供工资附表主表'!E654,工时对!A:E,5,0),0)</f>
        <v>0</v>
      </c>
      <c r="BI654" s="336">
        <f>VLOOKUP(E654,金蝶!D:AC,26,0)</f>
        <v>0</v>
      </c>
      <c r="BJ654" s="281">
        <f>VLOOKUP(E654,金蝶!D:S,16,0)</f>
        <v>517.5</v>
      </c>
      <c r="BK654" s="281">
        <f t="shared" si="247"/>
        <v>0</v>
      </c>
      <c r="BL654" s="281">
        <f>VLOOKUP(E654,金蝶!D:Z,23,0)</f>
        <v>0</v>
      </c>
      <c r="BM654" s="281">
        <f t="shared" si="248"/>
        <v>0</v>
      </c>
      <c r="BN654" s="281">
        <f>VLOOKUP(E654,金蝶!D:Z,17,0)</f>
        <v>0</v>
      </c>
      <c r="BO654" s="339">
        <f t="shared" si="249"/>
        <v>0</v>
      </c>
      <c r="BP654" s="281">
        <f>VLOOKUP(E654,金蝶!D:Z,18,0)</f>
        <v>517.5</v>
      </c>
      <c r="BQ654" s="531">
        <f t="shared" si="250"/>
        <v>0</v>
      </c>
      <c r="BR654" s="281">
        <f>VLOOKUP(E654,金蝶!D:Z,19,0)</f>
        <v>0</v>
      </c>
      <c r="BS654" s="340">
        <f t="shared" si="251"/>
        <v>0</v>
      </c>
      <c r="BT654" s="281">
        <f>VLOOKUP(E654,金蝶!D:Z,20,0)</f>
        <v>0</v>
      </c>
      <c r="BU654" s="281">
        <f t="shared" si="252"/>
        <v>0</v>
      </c>
      <c r="BV654" s="281">
        <f>VLOOKUP(E654,金蝶!D:Z,21,0)</f>
        <v>0</v>
      </c>
      <c r="BW654" s="339">
        <f t="shared" si="253"/>
        <v>0</v>
      </c>
      <c r="BX654" s="768">
        <f>IFERROR(VLOOKUP(G654,无加班费!A:B,2,0),0)</f>
        <v>0</v>
      </c>
    </row>
    <row r="655" spans="1:76">
      <c r="A655" s="516" t="s">
        <v>4830</v>
      </c>
      <c r="B655" s="285">
        <f t="shared" si="240"/>
        <v>0</v>
      </c>
      <c r="C655" s="286" t="str">
        <f>VLOOKUP(E655,员工信息4!C:D,2,0)</f>
        <v>邱宗扬</v>
      </c>
      <c r="D655" s="102" t="str">
        <f t="shared" si="228"/>
        <v>一致</v>
      </c>
      <c r="E655" s="288" t="str">
        <f>INDEX(员工信息4!C:C,MATCH('12部门提供工资附表主表'!I655,员工信息4!F:F,0))</f>
        <v>8586</v>
      </c>
      <c r="F655" s="289" t="str">
        <f>IFERROR(VLOOKUP('12部门提供工资附表主表'!E655,员工信息4!C:G,5,0),"")</f>
        <v>科研部</v>
      </c>
      <c r="G655" s="152" t="s">
        <v>2384</v>
      </c>
      <c r="H655" s="288" t="s">
        <v>2385</v>
      </c>
      <c r="I655" s="500" t="str">
        <f t="shared" si="244"/>
        <v>邱宗扬286</v>
      </c>
      <c r="J655" s="353" t="str">
        <f>VLOOKUP(E655,员工信息4!C:H,6,0)</f>
        <v>行政IT部</v>
      </c>
      <c r="K655" s="301"/>
      <c r="L655" s="301"/>
      <c r="M655" s="302">
        <v>26.88</v>
      </c>
      <c r="N655" s="302">
        <f t="shared" si="237"/>
        <v>4.879999999999999</v>
      </c>
      <c r="O655" s="302"/>
      <c r="P655" s="302"/>
      <c r="Q655" s="303">
        <f t="shared" si="230"/>
        <v>0</v>
      </c>
      <c r="R655" s="302">
        <v>5000</v>
      </c>
      <c r="S655" s="316">
        <f t="shared" si="229"/>
        <v>5000</v>
      </c>
      <c r="T655" s="305"/>
      <c r="U655" s="313">
        <f t="shared" si="236"/>
        <v>0</v>
      </c>
      <c r="V655" s="313"/>
      <c r="W655" s="301">
        <v>3000</v>
      </c>
      <c r="X655" s="301">
        <v>7950</v>
      </c>
      <c r="Y655" s="314">
        <f t="shared" si="241"/>
        <v>15950</v>
      </c>
      <c r="Z655" s="314"/>
      <c r="AA655" s="301"/>
      <c r="AB655" s="301"/>
      <c r="AC655" s="325">
        <f t="shared" si="242"/>
        <v>0</v>
      </c>
      <c r="AD655" s="302">
        <v>20</v>
      </c>
      <c r="AE655" s="302"/>
      <c r="AF655" s="302">
        <v>50</v>
      </c>
      <c r="AG655" s="302"/>
      <c r="AH655" s="302"/>
      <c r="AI655" s="302"/>
      <c r="AJ655" s="302"/>
      <c r="AK655" s="302"/>
      <c r="AL655" s="302"/>
      <c r="AM655" s="302">
        <v>200</v>
      </c>
      <c r="AN655" s="302"/>
      <c r="AO655" s="302"/>
      <c r="AP655" s="302"/>
      <c r="AQ655" s="302"/>
      <c r="AR655" s="302">
        <v>0</v>
      </c>
      <c r="AS655" s="299"/>
      <c r="AT655" s="299">
        <f t="shared" si="245"/>
        <v>0</v>
      </c>
      <c r="AU655" s="303">
        <f t="shared" si="246"/>
        <v>270</v>
      </c>
      <c r="AV655" s="329">
        <f t="shared" si="243"/>
        <v>16220</v>
      </c>
      <c r="AW655" s="297"/>
      <c r="AX655" s="297">
        <v>517.5</v>
      </c>
      <c r="AY655" s="301"/>
      <c r="AZ655" s="301"/>
      <c r="BA655" s="301"/>
      <c r="BB655" s="330">
        <f>VLOOKUP(E655,公积金!A:D,4,0)</f>
        <v>254</v>
      </c>
      <c r="BC655" s="297"/>
      <c r="BD655" s="301"/>
      <c r="BE655" s="300">
        <f t="shared" si="238"/>
        <v>15448.5</v>
      </c>
      <c r="BF655" s="297">
        <f>VLOOKUP(E655,[6]工资发放表!$D$1:$X$65536,21,0)</f>
        <v>1044.8499999999999</v>
      </c>
      <c r="BG655" s="337">
        <f t="shared" si="239"/>
        <v>14403.65</v>
      </c>
      <c r="BH655" s="300">
        <f>IFERROR(VLOOKUP('12部门提供工资附表主表'!E655,工时对!A:E,5,0),0)</f>
        <v>26.88</v>
      </c>
      <c r="BI655" s="336">
        <f>VLOOKUP(E655,金蝶!D:AC,26,0)</f>
        <v>0</v>
      </c>
      <c r="BJ655" s="281">
        <f>VLOOKUP(E655,金蝶!D:S,16,0)</f>
        <v>16220</v>
      </c>
      <c r="BK655" s="281">
        <f t="shared" si="247"/>
        <v>0</v>
      </c>
      <c r="BL655" s="281">
        <f>VLOOKUP(E655,金蝶!D:Z,23,0)</f>
        <v>14403.65</v>
      </c>
      <c r="BM655" s="281">
        <f t="shared" si="248"/>
        <v>0</v>
      </c>
      <c r="BN655" s="281">
        <f>VLOOKUP(E655,金蝶!D:Z,17,0)</f>
        <v>0</v>
      </c>
      <c r="BO655" s="339">
        <f t="shared" si="249"/>
        <v>0</v>
      </c>
      <c r="BP655" s="281">
        <f>VLOOKUP(E655,金蝶!D:Z,18,0)</f>
        <v>517.5</v>
      </c>
      <c r="BQ655" s="531">
        <f t="shared" si="250"/>
        <v>0</v>
      </c>
      <c r="BR655" s="281">
        <f>VLOOKUP(E655,金蝶!D:Z,19,0)</f>
        <v>254</v>
      </c>
      <c r="BS655" s="340">
        <f t="shared" si="251"/>
        <v>0</v>
      </c>
      <c r="BT655" s="281">
        <f>VLOOKUP(E655,金蝶!D:Z,20,0)</f>
        <v>0</v>
      </c>
      <c r="BU655" s="281">
        <f t="shared" si="252"/>
        <v>0</v>
      </c>
      <c r="BV655" s="281">
        <f>VLOOKUP(E655,金蝶!D:Z,21,0)</f>
        <v>1044.8499999999999</v>
      </c>
      <c r="BW655" s="339">
        <f t="shared" si="253"/>
        <v>0</v>
      </c>
      <c r="BX655" s="768" t="str">
        <f>IFERROR(VLOOKUP(G655,无加班费!A:B,2,0),0)</f>
        <v>无加班费</v>
      </c>
    </row>
    <row r="656" spans="1:76">
      <c r="A656" s="516" t="s">
        <v>4078</v>
      </c>
      <c r="B656" s="285">
        <f t="shared" si="240"/>
        <v>0</v>
      </c>
      <c r="C656" s="286" t="str">
        <f>VLOOKUP(E656,员工信息4!C:D,2,0)</f>
        <v>朱小冲</v>
      </c>
      <c r="D656" s="102" t="str">
        <f t="shared" si="228"/>
        <v>一致</v>
      </c>
      <c r="E656" s="288" t="str">
        <f>INDEX(员工信息4!C:C,MATCH('12部门提供工资附表主表'!I656,员工信息4!F:F,0))</f>
        <v>8707</v>
      </c>
      <c r="F656" s="289" t="str">
        <f>IFERROR(VLOOKUP('12部门提供工资附表主表'!E656,员工信息4!C:G,5,0),"")</f>
        <v>科研部</v>
      </c>
      <c r="G656" s="152" t="s">
        <v>2551</v>
      </c>
      <c r="H656" s="288" t="s">
        <v>2552</v>
      </c>
      <c r="I656" s="500" t="str">
        <f t="shared" si="244"/>
        <v>朱小冲419</v>
      </c>
      <c r="J656" s="353" t="str">
        <f>VLOOKUP(E656,员工信息4!C:H,6,0)</f>
        <v>行政财务部</v>
      </c>
      <c r="K656" s="301"/>
      <c r="L656" s="301"/>
      <c r="M656" s="302">
        <v>22.25</v>
      </c>
      <c r="N656" s="302">
        <f t="shared" si="237"/>
        <v>0.25</v>
      </c>
      <c r="O656" s="302"/>
      <c r="P656" s="302"/>
      <c r="Q656" s="303">
        <f t="shared" si="230"/>
        <v>0</v>
      </c>
      <c r="R656" s="302">
        <v>2480</v>
      </c>
      <c r="S656" s="316">
        <f t="shared" si="229"/>
        <v>2480</v>
      </c>
      <c r="T656" s="305">
        <v>120</v>
      </c>
      <c r="U656" s="313">
        <f t="shared" si="236"/>
        <v>30</v>
      </c>
      <c r="V656" s="313"/>
      <c r="W656" s="301">
        <v>800</v>
      </c>
      <c r="X656" s="301">
        <v>2670</v>
      </c>
      <c r="Y656" s="314">
        <f t="shared" si="241"/>
        <v>5980</v>
      </c>
      <c r="Z656" s="314"/>
      <c r="AA656" s="301"/>
      <c r="AB656" s="301"/>
      <c r="AC656" s="325">
        <f t="shared" si="242"/>
        <v>0</v>
      </c>
      <c r="AD656" s="302">
        <v>0</v>
      </c>
      <c r="AE656" s="302"/>
      <c r="AF656" s="302">
        <v>50</v>
      </c>
      <c r="AG656" s="302"/>
      <c r="AH656" s="302"/>
      <c r="AI656" s="302"/>
      <c r="AJ656" s="302"/>
      <c r="AK656" s="302"/>
      <c r="AL656" s="302"/>
      <c r="AM656" s="302">
        <v>200</v>
      </c>
      <c r="AN656" s="302"/>
      <c r="AO656" s="302"/>
      <c r="AP656" s="302"/>
      <c r="AQ656" s="302"/>
      <c r="AR656" s="302">
        <v>0</v>
      </c>
      <c r="AS656" s="299"/>
      <c r="AT656" s="299">
        <f t="shared" si="245"/>
        <v>0</v>
      </c>
      <c r="AU656" s="303">
        <f t="shared" si="246"/>
        <v>250</v>
      </c>
      <c r="AV656" s="329">
        <f t="shared" si="243"/>
        <v>6230</v>
      </c>
      <c r="AW656" s="297"/>
      <c r="AX656" s="297">
        <v>517.5</v>
      </c>
      <c r="AY656" s="301"/>
      <c r="AZ656" s="301"/>
      <c r="BA656" s="301"/>
      <c r="BB656" s="330">
        <f>VLOOKUP(E656,公积金!A:D,4,0)</f>
        <v>254</v>
      </c>
      <c r="BC656" s="297"/>
      <c r="BD656" s="301"/>
      <c r="BE656" s="300">
        <f t="shared" si="238"/>
        <v>5458.5</v>
      </c>
      <c r="BF656" s="297">
        <f>VLOOKUP(E656,[6]工资发放表!$D$1:$X$65536,21,0)</f>
        <v>13.76</v>
      </c>
      <c r="BG656" s="337">
        <f t="shared" si="239"/>
        <v>5444.74</v>
      </c>
      <c r="BH656" s="300">
        <f>IFERROR(VLOOKUP('12部门提供工资附表主表'!E656,工时对!A:E,5,0),0)</f>
        <v>22.25</v>
      </c>
      <c r="BI656" s="336">
        <f>VLOOKUP(E656,金蝶!D:AC,26,0)</f>
        <v>0</v>
      </c>
      <c r="BJ656" s="281">
        <f>VLOOKUP(E656,金蝶!D:S,16,0)</f>
        <v>6230</v>
      </c>
      <c r="BK656" s="281">
        <f t="shared" si="247"/>
        <v>0</v>
      </c>
      <c r="BL656" s="281">
        <f>VLOOKUP(E656,金蝶!D:Z,23,0)</f>
        <v>5444.74</v>
      </c>
      <c r="BM656" s="281">
        <f t="shared" si="248"/>
        <v>0</v>
      </c>
      <c r="BN656" s="281">
        <f>VLOOKUP(E656,金蝶!D:Z,17,0)</f>
        <v>0</v>
      </c>
      <c r="BO656" s="339">
        <f t="shared" si="249"/>
        <v>0</v>
      </c>
      <c r="BP656" s="281">
        <f>VLOOKUP(E656,金蝶!D:Z,18,0)</f>
        <v>517.5</v>
      </c>
      <c r="BQ656" s="531">
        <f t="shared" si="250"/>
        <v>0</v>
      </c>
      <c r="BR656" s="281">
        <f>VLOOKUP(E656,金蝶!D:Z,19,0)</f>
        <v>254</v>
      </c>
      <c r="BS656" s="340">
        <f t="shared" si="251"/>
        <v>0</v>
      </c>
      <c r="BT656" s="281">
        <f>VLOOKUP(E656,金蝶!D:Z,20,0)</f>
        <v>0</v>
      </c>
      <c r="BU656" s="281">
        <f t="shared" si="252"/>
        <v>0</v>
      </c>
      <c r="BV656" s="281">
        <f>VLOOKUP(E656,金蝶!D:Z,21,0)</f>
        <v>13.76</v>
      </c>
      <c r="BW656" s="339">
        <f t="shared" si="253"/>
        <v>0</v>
      </c>
      <c r="BX656" s="768">
        <f>IFERROR(VLOOKUP(G656,无加班费!A:B,2,0),0)</f>
        <v>0</v>
      </c>
    </row>
    <row r="657" spans="1:76">
      <c r="A657" s="516" t="s">
        <v>4831</v>
      </c>
      <c r="B657" s="285">
        <f t="shared" si="240"/>
        <v>0</v>
      </c>
      <c r="C657" s="286" t="str">
        <f>VLOOKUP(E657,员工信息4!C:D,2,0)</f>
        <v>刘鹏</v>
      </c>
      <c r="D657" s="102" t="str">
        <f t="shared" si="228"/>
        <v>一致</v>
      </c>
      <c r="E657" s="288" t="str">
        <f>INDEX(员工信息4!C:C,MATCH('12部门提供工资附表主表'!I657,员工信息4!F:F,0))</f>
        <v>8771</v>
      </c>
      <c r="F657" s="289" t="str">
        <f>IFERROR(VLOOKUP('12部门提供工资附表主表'!E657,员工信息4!C:G,5,0),"")</f>
        <v>科研部</v>
      </c>
      <c r="G657" s="152" t="s">
        <v>2601</v>
      </c>
      <c r="H657" s="288" t="s">
        <v>2602</v>
      </c>
      <c r="I657" s="500" t="str">
        <f t="shared" si="244"/>
        <v>刘鹏67</v>
      </c>
      <c r="J657" s="353" t="str">
        <f>VLOOKUP(E657,员工信息4!C:H,6,0)</f>
        <v>行政工艺部</v>
      </c>
      <c r="K657" s="301"/>
      <c r="L657" s="301"/>
      <c r="M657" s="302">
        <v>33.19</v>
      </c>
      <c r="N657" s="302">
        <f t="shared" si="237"/>
        <v>11.189999999999998</v>
      </c>
      <c r="O657" s="302"/>
      <c r="P657" s="302"/>
      <c r="Q657" s="303">
        <f t="shared" si="230"/>
        <v>0</v>
      </c>
      <c r="R657" s="302">
        <v>2480</v>
      </c>
      <c r="S657" s="316">
        <f t="shared" si="229"/>
        <v>2480</v>
      </c>
      <c r="T657" s="305">
        <v>120</v>
      </c>
      <c r="U657" s="313">
        <f t="shared" si="236"/>
        <v>1342.7999999999997</v>
      </c>
      <c r="V657" s="313"/>
      <c r="W657" s="301">
        <v>500</v>
      </c>
      <c r="X657" s="301">
        <v>2020</v>
      </c>
      <c r="Y657" s="314">
        <f t="shared" si="241"/>
        <v>6342.7999999999993</v>
      </c>
      <c r="Z657" s="314"/>
      <c r="AA657" s="301"/>
      <c r="AB657" s="301"/>
      <c r="AC657" s="325">
        <f t="shared" si="242"/>
        <v>0</v>
      </c>
      <c r="AD657" s="302">
        <v>0</v>
      </c>
      <c r="AE657" s="302"/>
      <c r="AF657" s="302">
        <v>100</v>
      </c>
      <c r="AG657" s="302"/>
      <c r="AH657" s="302"/>
      <c r="AI657" s="302"/>
      <c r="AJ657" s="302"/>
      <c r="AK657" s="302"/>
      <c r="AL657" s="302"/>
      <c r="AM657" s="302">
        <v>200</v>
      </c>
      <c r="AN657" s="302"/>
      <c r="AO657" s="302"/>
      <c r="AP657" s="302"/>
      <c r="AQ657" s="302"/>
      <c r="AR657" s="302">
        <v>0</v>
      </c>
      <c r="AS657" s="299"/>
      <c r="AT657" s="299">
        <f t="shared" si="245"/>
        <v>0</v>
      </c>
      <c r="AU657" s="303">
        <f t="shared" si="246"/>
        <v>300</v>
      </c>
      <c r="AV657" s="329">
        <f t="shared" si="243"/>
        <v>6642.7999999999993</v>
      </c>
      <c r="AW657" s="297"/>
      <c r="AX657" s="297">
        <v>517.5</v>
      </c>
      <c r="AY657" s="301"/>
      <c r="AZ657" s="301"/>
      <c r="BA657" s="301"/>
      <c r="BB657" s="330"/>
      <c r="BC657" s="297"/>
      <c r="BD657" s="301"/>
      <c r="BE657" s="300">
        <f t="shared" si="238"/>
        <v>6125.2999999999993</v>
      </c>
      <c r="BF657" s="297">
        <f>VLOOKUP(E657,[6]工资发放表!$D$1:$X$65536,21,0)</f>
        <v>33.76</v>
      </c>
      <c r="BG657" s="337">
        <f t="shared" si="239"/>
        <v>6091.5399999999991</v>
      </c>
      <c r="BH657" s="300">
        <f>IFERROR(VLOOKUP('12部门提供工资附表主表'!E657,工时对!A:E,5,0),0)</f>
        <v>33.19</v>
      </c>
      <c r="BI657" s="336">
        <f>VLOOKUP(E657,金蝶!D:AC,26,0)</f>
        <v>0</v>
      </c>
      <c r="BJ657" s="281">
        <f>VLOOKUP(E657,金蝶!D:S,16,0)</f>
        <v>6642.8</v>
      </c>
      <c r="BK657" s="281">
        <f t="shared" si="247"/>
        <v>0</v>
      </c>
      <c r="BL657" s="281">
        <f>VLOOKUP(E657,金蝶!D:Z,23,0)</f>
        <v>6091.54</v>
      </c>
      <c r="BM657" s="281">
        <f t="shared" si="248"/>
        <v>0</v>
      </c>
      <c r="BN657" s="281">
        <f>VLOOKUP(E657,金蝶!D:Z,17,0)</f>
        <v>0</v>
      </c>
      <c r="BO657" s="339">
        <f t="shared" si="249"/>
        <v>0</v>
      </c>
      <c r="BP657" s="281">
        <f>VLOOKUP(E657,金蝶!D:Z,18,0)</f>
        <v>517.5</v>
      </c>
      <c r="BQ657" s="531">
        <f t="shared" si="250"/>
        <v>0</v>
      </c>
      <c r="BR657" s="281">
        <f>VLOOKUP(E657,金蝶!D:Z,19,0)</f>
        <v>0</v>
      </c>
      <c r="BS657" s="340">
        <f t="shared" si="251"/>
        <v>0</v>
      </c>
      <c r="BT657" s="281">
        <f>VLOOKUP(E657,金蝶!D:Z,20,0)</f>
        <v>0</v>
      </c>
      <c r="BU657" s="281">
        <f t="shared" si="252"/>
        <v>0</v>
      </c>
      <c r="BV657" s="281">
        <f>VLOOKUP(E657,金蝶!D:Z,21,0)</f>
        <v>33.76</v>
      </c>
      <c r="BW657" s="339">
        <f t="shared" si="253"/>
        <v>0</v>
      </c>
      <c r="BX657" s="768">
        <f>IFERROR(VLOOKUP(G657,无加班费!A:B,2,0),0)</f>
        <v>0</v>
      </c>
    </row>
    <row r="658" spans="1:76" hidden="1">
      <c r="A658" s="516" t="s">
        <v>2172</v>
      </c>
      <c r="B658" s="285">
        <f t="shared" si="240"/>
        <v>0</v>
      </c>
      <c r="C658" s="286" t="str">
        <f>VLOOKUP(E658,员工信息4!C:D,2,0)</f>
        <v>陈浩</v>
      </c>
      <c r="D658" s="102" t="str">
        <f t="shared" si="228"/>
        <v>一致</v>
      </c>
      <c r="E658" s="288" t="str">
        <f>INDEX(员工信息4!C:C,MATCH('12部门提供工资附表主表'!I658,员工信息4!F:F,0))</f>
        <v>3161</v>
      </c>
      <c r="F658" s="289" t="str">
        <f>IFERROR(VLOOKUP('12部门提供工资附表主表'!E658,员工信息4!C:G,5,0),"")</f>
        <v>接插件车间</v>
      </c>
      <c r="G658" s="152" t="s">
        <v>881</v>
      </c>
      <c r="H658" s="288" t="s">
        <v>882</v>
      </c>
      <c r="I658" s="500" t="str">
        <f t="shared" si="244"/>
        <v>陈浩504</v>
      </c>
      <c r="J658" s="353" t="str">
        <f>VLOOKUP(E658,员工信息4!C:H,6,0)</f>
        <v>行政销售部</v>
      </c>
      <c r="K658" s="301"/>
      <c r="L658" s="301"/>
      <c r="M658" s="302">
        <v>24.69</v>
      </c>
      <c r="N658" s="302">
        <f t="shared" si="237"/>
        <v>2.6900000000000013</v>
      </c>
      <c r="O658" s="302"/>
      <c r="P658" s="302"/>
      <c r="Q658" s="303">
        <f t="shared" si="230"/>
        <v>0</v>
      </c>
      <c r="R658" s="302">
        <v>3500</v>
      </c>
      <c r="S658" s="316">
        <f t="shared" si="229"/>
        <v>3500</v>
      </c>
      <c r="T658" s="305">
        <v>120</v>
      </c>
      <c r="U658" s="313">
        <f t="shared" si="236"/>
        <v>322.80000000000018</v>
      </c>
      <c r="V658" s="313"/>
      <c r="W658" s="301">
        <v>1200</v>
      </c>
      <c r="X658" s="301">
        <v>1000</v>
      </c>
      <c r="Y658" s="314">
        <f t="shared" si="241"/>
        <v>6022.8</v>
      </c>
      <c r="Z658" s="314"/>
      <c r="AA658" s="301"/>
      <c r="AB658" s="301"/>
      <c r="AC658" s="325">
        <f t="shared" si="242"/>
        <v>0</v>
      </c>
      <c r="AD658" s="302">
        <v>80</v>
      </c>
      <c r="AE658" s="302"/>
      <c r="AF658" s="302"/>
      <c r="AG658" s="302"/>
      <c r="AH658" s="302"/>
      <c r="AI658" s="302"/>
      <c r="AJ658" s="302"/>
      <c r="AK658" s="302"/>
      <c r="AL658" s="302"/>
      <c r="AM658" s="302">
        <v>0</v>
      </c>
      <c r="AN658" s="302">
        <v>182.4</v>
      </c>
      <c r="AO658" s="302"/>
      <c r="AP658" s="302"/>
      <c r="AQ658" s="302"/>
      <c r="AR658" s="302"/>
      <c r="AS658" s="299"/>
      <c r="AT658" s="299">
        <f t="shared" si="245"/>
        <v>0</v>
      </c>
      <c r="AU658" s="303">
        <f t="shared" si="246"/>
        <v>262.39999999999998</v>
      </c>
      <c r="AV658" s="329">
        <f t="shared" si="243"/>
        <v>6285.2</v>
      </c>
      <c r="AW658" s="297"/>
      <c r="AX658" s="297">
        <v>517.5</v>
      </c>
      <c r="AY658" s="301"/>
      <c r="AZ658" s="301"/>
      <c r="BA658" s="301"/>
      <c r="BB658" s="330">
        <f>VLOOKUP(E658,公积金!A:D,4,0)</f>
        <v>254</v>
      </c>
      <c r="BC658" s="297"/>
      <c r="BD658" s="301"/>
      <c r="BE658" s="300">
        <f t="shared" si="238"/>
        <v>5513.7</v>
      </c>
      <c r="BF658" s="297">
        <f>VLOOKUP(E658,[6]工资发放表!$D$1:$X$65536,21,0)</f>
        <v>15.41</v>
      </c>
      <c r="BG658" s="337">
        <f t="shared" si="239"/>
        <v>5498.29</v>
      </c>
      <c r="BH658" s="300">
        <f>IFERROR(VLOOKUP('12部门提供工资附表主表'!E658,工时对!A:E,5,0),0)</f>
        <v>24.69</v>
      </c>
      <c r="BI658" s="336">
        <f>VLOOKUP(E658,金蝶!D:AC,26,0)</f>
        <v>0</v>
      </c>
      <c r="BJ658" s="281">
        <f>VLOOKUP(E658,金蝶!D:S,16,0)</f>
        <v>6285.2</v>
      </c>
      <c r="BK658" s="281">
        <f t="shared" si="247"/>
        <v>0</v>
      </c>
      <c r="BL658" s="281">
        <f>VLOOKUP(E658,金蝶!D:Z,23,0)</f>
        <v>5498.29</v>
      </c>
      <c r="BM658" s="281">
        <f t="shared" si="248"/>
        <v>0</v>
      </c>
      <c r="BN658" s="281">
        <f>VLOOKUP(E658,金蝶!D:Z,17,0)</f>
        <v>0</v>
      </c>
      <c r="BO658" s="339">
        <f t="shared" si="249"/>
        <v>0</v>
      </c>
      <c r="BP658" s="281">
        <f>VLOOKUP(E658,金蝶!D:Z,18,0)</f>
        <v>517.5</v>
      </c>
      <c r="BQ658" s="531">
        <f t="shared" si="250"/>
        <v>0</v>
      </c>
      <c r="BR658" s="281">
        <f>VLOOKUP(E658,金蝶!D:Z,19,0)</f>
        <v>254</v>
      </c>
      <c r="BS658" s="340">
        <f t="shared" si="251"/>
        <v>0</v>
      </c>
      <c r="BT658" s="281">
        <f>VLOOKUP(E658,金蝶!D:Z,20,0)</f>
        <v>0</v>
      </c>
      <c r="BU658" s="281">
        <f t="shared" si="252"/>
        <v>0</v>
      </c>
      <c r="BV658" s="281">
        <f>VLOOKUP(E658,金蝶!D:Z,21,0)</f>
        <v>15.41</v>
      </c>
      <c r="BW658" s="339">
        <f t="shared" si="253"/>
        <v>0</v>
      </c>
      <c r="BX658" s="768">
        <f>IFERROR(VLOOKUP(G658,无加班费!A:B,2,0),0)</f>
        <v>0</v>
      </c>
    </row>
    <row r="659" spans="1:76">
      <c r="A659" s="516" t="s">
        <v>4832</v>
      </c>
      <c r="B659" s="285">
        <f t="shared" si="240"/>
        <v>0</v>
      </c>
      <c r="C659" s="286" t="str">
        <f>VLOOKUP(E659,员工信息4!C:D,2,0)</f>
        <v>孙贤保</v>
      </c>
      <c r="D659" s="102" t="str">
        <f t="shared" si="228"/>
        <v>一致</v>
      </c>
      <c r="E659" s="288" t="str">
        <f>INDEX(员工信息4!C:C,MATCH('12部门提供工资附表主表'!I659,员工信息4!F:F,0))</f>
        <v>3709</v>
      </c>
      <c r="F659" s="289" t="str">
        <f>IFERROR(VLOOKUP('12部门提供工资附表主表'!E659,员工信息4!C:G,5,0),"")</f>
        <v>接插件车间</v>
      </c>
      <c r="G659" s="152" t="s">
        <v>1808</v>
      </c>
      <c r="H659" s="288" t="s">
        <v>1809</v>
      </c>
      <c r="I659" s="500" t="str">
        <f t="shared" si="244"/>
        <v>孙贤保316</v>
      </c>
      <c r="J659" s="353" t="str">
        <f>VLOOKUP(E659,员工信息4!C:H,6,0)</f>
        <v>行政工艺部</v>
      </c>
      <c r="K659" s="301"/>
      <c r="L659" s="301"/>
      <c r="M659" s="302">
        <v>37.5</v>
      </c>
      <c r="N659" s="302">
        <f t="shared" si="237"/>
        <v>15.5</v>
      </c>
      <c r="O659" s="302"/>
      <c r="P659" s="302"/>
      <c r="Q659" s="303">
        <f t="shared" si="230"/>
        <v>0</v>
      </c>
      <c r="R659" s="302">
        <v>2480</v>
      </c>
      <c r="S659" s="316">
        <f t="shared" si="229"/>
        <v>2480</v>
      </c>
      <c r="T659" s="305">
        <v>120</v>
      </c>
      <c r="U659" s="313">
        <f t="shared" si="236"/>
        <v>1860</v>
      </c>
      <c r="V659" s="313"/>
      <c r="W659" s="301">
        <v>720</v>
      </c>
      <c r="X659" s="301">
        <v>1000</v>
      </c>
      <c r="Y659" s="314">
        <f t="shared" si="241"/>
        <v>6060</v>
      </c>
      <c r="Z659" s="314"/>
      <c r="AA659" s="301"/>
      <c r="AB659" s="301"/>
      <c r="AC659" s="325">
        <f t="shared" si="242"/>
        <v>0</v>
      </c>
      <c r="AD659" s="302">
        <v>200</v>
      </c>
      <c r="AE659" s="302"/>
      <c r="AF659" s="302"/>
      <c r="AG659" s="302"/>
      <c r="AH659" s="302"/>
      <c r="AI659" s="302"/>
      <c r="AJ659" s="302"/>
      <c r="AK659" s="302"/>
      <c r="AL659" s="302"/>
      <c r="AM659" s="302">
        <v>200</v>
      </c>
      <c r="AN659" s="302"/>
      <c r="AO659" s="302"/>
      <c r="AP659" s="302"/>
      <c r="AQ659" s="302"/>
      <c r="AR659" s="302">
        <v>0</v>
      </c>
      <c r="AS659" s="299"/>
      <c r="AT659" s="299">
        <f t="shared" si="245"/>
        <v>0</v>
      </c>
      <c r="AU659" s="303">
        <f t="shared" si="246"/>
        <v>400</v>
      </c>
      <c r="AV659" s="329">
        <f t="shared" si="243"/>
        <v>6460</v>
      </c>
      <c r="AW659" s="297"/>
      <c r="AX659" s="297">
        <v>517.5</v>
      </c>
      <c r="AY659" s="301"/>
      <c r="AZ659" s="301"/>
      <c r="BA659" s="301"/>
      <c r="BB659" s="330"/>
      <c r="BC659" s="297">
        <v>10</v>
      </c>
      <c r="BD659" s="301"/>
      <c r="BE659" s="300">
        <f t="shared" si="238"/>
        <v>5942.5</v>
      </c>
      <c r="BF659" s="297">
        <f>VLOOKUP(E659,[6]工资发放表!$D$1:$X$65536,21,0)</f>
        <v>28.28</v>
      </c>
      <c r="BG659" s="337">
        <f t="shared" si="239"/>
        <v>5904.22</v>
      </c>
      <c r="BH659" s="300">
        <f>IFERROR(VLOOKUP('12部门提供工资附表主表'!E659,工时对!A:E,5,0),0)</f>
        <v>37.5</v>
      </c>
      <c r="BI659" s="336">
        <f>VLOOKUP(E659,金蝶!D:AC,26,0)</f>
        <v>0</v>
      </c>
      <c r="BJ659" s="281">
        <f>VLOOKUP(E659,金蝶!D:S,16,0)</f>
        <v>6460</v>
      </c>
      <c r="BK659" s="281">
        <f t="shared" si="247"/>
        <v>0</v>
      </c>
      <c r="BL659" s="281">
        <f>VLOOKUP(E659,金蝶!D:Z,23,0)</f>
        <v>5904.22</v>
      </c>
      <c r="BM659" s="281">
        <f t="shared" si="248"/>
        <v>0</v>
      </c>
      <c r="BN659" s="281">
        <f>VLOOKUP(E659,金蝶!D:Z,17,0)</f>
        <v>0</v>
      </c>
      <c r="BO659" s="339">
        <f t="shared" si="249"/>
        <v>0</v>
      </c>
      <c r="BP659" s="281">
        <f>VLOOKUP(E659,金蝶!D:Z,18,0)</f>
        <v>517.5</v>
      </c>
      <c r="BQ659" s="531">
        <f t="shared" si="250"/>
        <v>0</v>
      </c>
      <c r="BR659" s="281">
        <f>VLOOKUP(E659,金蝶!D:Z,19,0)</f>
        <v>0</v>
      </c>
      <c r="BS659" s="340">
        <f t="shared" si="251"/>
        <v>0</v>
      </c>
      <c r="BT659" s="281">
        <f>VLOOKUP(E659,金蝶!D:Z,20,0)</f>
        <v>10</v>
      </c>
      <c r="BU659" s="281">
        <f t="shared" si="252"/>
        <v>0</v>
      </c>
      <c r="BV659" s="281">
        <f>VLOOKUP(E659,金蝶!D:Z,21,0)</f>
        <v>28.28</v>
      </c>
      <c r="BW659" s="339">
        <f t="shared" si="253"/>
        <v>0</v>
      </c>
      <c r="BX659" s="768">
        <f>IFERROR(VLOOKUP(G659,无加班费!A:B,2,0),0)</f>
        <v>0</v>
      </c>
    </row>
    <row r="660" spans="1:76" hidden="1">
      <c r="A660" s="516" t="s">
        <v>4067</v>
      </c>
      <c r="B660" s="285">
        <f t="shared" si="240"/>
        <v>0</v>
      </c>
      <c r="C660" s="286" t="str">
        <f>VLOOKUP(E660,员工信息4!C:D,2,0)</f>
        <v>胡国正</v>
      </c>
      <c r="D660" s="102" t="str">
        <f t="shared" si="228"/>
        <v>一致</v>
      </c>
      <c r="E660" s="288" t="str">
        <f>INDEX(员工信息4!C:C,MATCH('12部门提供工资附表主表'!I660,员工信息4!F:F,0))</f>
        <v>8787</v>
      </c>
      <c r="F660" s="289" t="str">
        <f>IFERROR(VLOOKUP('12部门提供工资附表主表'!E660,员工信息4!C:G,5,0),"")</f>
        <v>科研部</v>
      </c>
      <c r="G660" s="152" t="s">
        <v>2636</v>
      </c>
      <c r="H660" s="288" t="s">
        <v>2637</v>
      </c>
      <c r="I660" s="500" t="str">
        <f t="shared" si="244"/>
        <v>胡国正421</v>
      </c>
      <c r="J660" s="353" t="str">
        <f>VLOOKUP(E660,员工信息4!C:H,6,0)</f>
        <v>行政工艺部</v>
      </c>
      <c r="K660" s="301"/>
      <c r="L660" s="301"/>
      <c r="M660" s="302">
        <v>31.38</v>
      </c>
      <c r="N660" s="302">
        <f t="shared" si="237"/>
        <v>9.379999999999999</v>
      </c>
      <c r="O660" s="302"/>
      <c r="P660" s="302"/>
      <c r="Q660" s="303">
        <f t="shared" si="230"/>
        <v>0</v>
      </c>
      <c r="R660" s="302">
        <v>3500</v>
      </c>
      <c r="S660" s="316">
        <f t="shared" si="229"/>
        <v>3500</v>
      </c>
      <c r="T660" s="305">
        <v>120</v>
      </c>
      <c r="U660" s="313">
        <f t="shared" si="236"/>
        <v>1125.5999999999999</v>
      </c>
      <c r="V660" s="313"/>
      <c r="W660" s="301">
        <v>1000</v>
      </c>
      <c r="X660" s="301">
        <v>500</v>
      </c>
      <c r="Y660" s="314">
        <f t="shared" si="241"/>
        <v>6125.6</v>
      </c>
      <c r="Z660" s="314"/>
      <c r="AA660" s="301"/>
      <c r="AB660" s="301"/>
      <c r="AC660" s="325">
        <f t="shared" si="242"/>
        <v>0</v>
      </c>
      <c r="AD660" s="302"/>
      <c r="AE660" s="302"/>
      <c r="AF660" s="302">
        <v>50</v>
      </c>
      <c r="AG660" s="302"/>
      <c r="AH660" s="302"/>
      <c r="AI660" s="302"/>
      <c r="AJ660" s="302"/>
      <c r="AK660" s="302"/>
      <c r="AL660" s="302"/>
      <c r="AM660" s="302">
        <v>200</v>
      </c>
      <c r="AN660" s="302"/>
      <c r="AO660" s="302"/>
      <c r="AP660" s="302"/>
      <c r="AQ660" s="302"/>
      <c r="AR660" s="302"/>
      <c r="AS660" s="299"/>
      <c r="AT660" s="299">
        <f t="shared" si="245"/>
        <v>0</v>
      </c>
      <c r="AU660" s="303">
        <f t="shared" si="246"/>
        <v>250</v>
      </c>
      <c r="AV660" s="329">
        <f t="shared" si="243"/>
        <v>6375.6</v>
      </c>
      <c r="AW660" s="297"/>
      <c r="AX660" s="297">
        <v>517.5</v>
      </c>
      <c r="AY660" s="301"/>
      <c r="AZ660" s="301"/>
      <c r="BA660" s="301"/>
      <c r="BB660" s="330"/>
      <c r="BC660" s="297"/>
      <c r="BD660" s="301"/>
      <c r="BE660" s="300">
        <f t="shared" si="238"/>
        <v>5858.1</v>
      </c>
      <c r="BF660" s="297">
        <f>VLOOKUP(E660,[6]工资发放表!$D$1:$X$65536,21,0)</f>
        <v>22.37</v>
      </c>
      <c r="BG660" s="337">
        <f t="shared" si="239"/>
        <v>5835.7300000000005</v>
      </c>
      <c r="BH660" s="300">
        <f>IFERROR(VLOOKUP('12部门提供工资附表主表'!E660,工时对!A:E,5,0),0)</f>
        <v>31.38</v>
      </c>
      <c r="BI660" s="336">
        <f>VLOOKUP(E660,金蝶!D:AC,26,0)</f>
        <v>0</v>
      </c>
      <c r="BJ660" s="281">
        <f>VLOOKUP(E660,金蝶!D:S,16,0)</f>
        <v>6375.6</v>
      </c>
      <c r="BK660" s="281">
        <f t="shared" si="247"/>
        <v>0</v>
      </c>
      <c r="BL660" s="281">
        <f>VLOOKUP(E660,金蝶!D:Z,23,0)</f>
        <v>5835.73</v>
      </c>
      <c r="BM660" s="281">
        <f t="shared" si="248"/>
        <v>0</v>
      </c>
      <c r="BN660" s="281">
        <f>VLOOKUP(E660,金蝶!D:Z,17,0)</f>
        <v>0</v>
      </c>
      <c r="BO660" s="339">
        <f t="shared" si="249"/>
        <v>0</v>
      </c>
      <c r="BP660" s="281">
        <f>VLOOKUP(E660,金蝶!D:Z,18,0)</f>
        <v>517.5</v>
      </c>
      <c r="BQ660" s="531">
        <f t="shared" si="250"/>
        <v>0</v>
      </c>
      <c r="BR660" s="281">
        <f>VLOOKUP(E660,金蝶!D:Z,19,0)</f>
        <v>0</v>
      </c>
      <c r="BS660" s="340">
        <f t="shared" si="251"/>
        <v>0</v>
      </c>
      <c r="BT660" s="281">
        <f>VLOOKUP(E660,金蝶!D:Z,20,0)</f>
        <v>0</v>
      </c>
      <c r="BU660" s="281">
        <f t="shared" si="252"/>
        <v>0</v>
      </c>
      <c r="BV660" s="281">
        <f>VLOOKUP(E660,金蝶!D:Z,21,0)</f>
        <v>22.37</v>
      </c>
      <c r="BW660" s="339">
        <f t="shared" si="253"/>
        <v>0</v>
      </c>
      <c r="BX660" s="768">
        <f>IFERROR(VLOOKUP(G660,无加班费!A:B,2,0),0)</f>
        <v>0</v>
      </c>
    </row>
    <row r="661" spans="1:76">
      <c r="A661" s="516" t="s">
        <v>4833</v>
      </c>
      <c r="B661" s="285">
        <f t="shared" si="240"/>
        <v>-14.249999999999998</v>
      </c>
      <c r="C661" s="286" t="str">
        <f>VLOOKUP(E661,员工信息4!C:D,2,0)</f>
        <v>项关羽</v>
      </c>
      <c r="D661" s="102" t="str">
        <f t="shared" si="228"/>
        <v>一致</v>
      </c>
      <c r="E661" s="288" t="str">
        <f>INDEX(员工信息4!C:C,MATCH('12部门提供工资附表主表'!I661,员工信息4!F:F,0))</f>
        <v>8831</v>
      </c>
      <c r="F661" s="289" t="str">
        <f>IFERROR(VLOOKUP('12部门提供工资附表主表'!E661,员工信息4!C:G,5,0),"")</f>
        <v>科研部</v>
      </c>
      <c r="G661" s="152" t="s">
        <v>2741</v>
      </c>
      <c r="H661" s="288" t="s">
        <v>2742</v>
      </c>
      <c r="I661" s="500" t="str">
        <f t="shared" si="244"/>
        <v>项关羽131</v>
      </c>
      <c r="J661" s="353" t="str">
        <f>VLOOKUP(E661,员工信息4!C:H,6,0)</f>
        <v>行政IT部</v>
      </c>
      <c r="K661" s="301"/>
      <c r="L661" s="301"/>
      <c r="M661" s="302">
        <v>25.439999999999998</v>
      </c>
      <c r="N661" s="302">
        <f t="shared" si="237"/>
        <v>3.4399999999999977</v>
      </c>
      <c r="O661" s="302"/>
      <c r="P661" s="302"/>
      <c r="Q661" s="303">
        <f t="shared" si="230"/>
        <v>0</v>
      </c>
      <c r="R661" s="302">
        <v>5000</v>
      </c>
      <c r="S661" s="316">
        <f t="shared" si="229"/>
        <v>5000</v>
      </c>
      <c r="T661" s="305"/>
      <c r="U661" s="313">
        <f t="shared" si="236"/>
        <v>0</v>
      </c>
      <c r="V661" s="313"/>
      <c r="W661" s="301">
        <v>3000</v>
      </c>
      <c r="X661" s="301">
        <v>7900</v>
      </c>
      <c r="Y661" s="314">
        <f t="shared" si="241"/>
        <v>15900</v>
      </c>
      <c r="Z661" s="314"/>
      <c r="AA661" s="301"/>
      <c r="AB661" s="301"/>
      <c r="AC661" s="325">
        <f t="shared" si="242"/>
        <v>0</v>
      </c>
      <c r="AD661" s="302"/>
      <c r="AE661" s="302"/>
      <c r="AF661" s="302">
        <v>100</v>
      </c>
      <c r="AG661" s="302"/>
      <c r="AH661" s="302"/>
      <c r="AI661" s="302"/>
      <c r="AJ661" s="302"/>
      <c r="AK661" s="302"/>
      <c r="AL661" s="302"/>
      <c r="AM661" s="302">
        <v>0</v>
      </c>
      <c r="AN661" s="302"/>
      <c r="AO661" s="302"/>
      <c r="AP661" s="302"/>
      <c r="AQ661" s="302"/>
      <c r="AR661" s="302">
        <v>0</v>
      </c>
      <c r="AS661" s="299"/>
      <c r="AT661" s="299">
        <f t="shared" si="245"/>
        <v>0</v>
      </c>
      <c r="AU661" s="303">
        <f t="shared" si="246"/>
        <v>100</v>
      </c>
      <c r="AV661" s="329">
        <f t="shared" si="243"/>
        <v>16000</v>
      </c>
      <c r="AW661" s="297"/>
      <c r="AX661" s="297">
        <v>517.5</v>
      </c>
      <c r="AY661" s="301"/>
      <c r="AZ661" s="301"/>
      <c r="BA661" s="301"/>
      <c r="BB661" s="330"/>
      <c r="BC661" s="297"/>
      <c r="BD661" s="301"/>
      <c r="BE661" s="300">
        <f t="shared" si="238"/>
        <v>15482.5</v>
      </c>
      <c r="BF661" s="297">
        <f>VLOOKUP(E661,[6]工资发放表!$D$1:$X$65536,21,0)</f>
        <v>1048.25</v>
      </c>
      <c r="BG661" s="337">
        <f t="shared" si="239"/>
        <v>14434.25</v>
      </c>
      <c r="BH661" s="300">
        <f>IFERROR(VLOOKUP('12部门提供工资附表主表'!E661,工时对!A:E,5,0),0)</f>
        <v>11.19</v>
      </c>
      <c r="BI661" s="336">
        <f>VLOOKUP(E661,金蝶!D:AC,26,0)</f>
        <v>0</v>
      </c>
      <c r="BJ661" s="281">
        <f>VLOOKUP(E661,金蝶!D:S,16,0)</f>
        <v>16000</v>
      </c>
      <c r="BK661" s="281">
        <f t="shared" si="247"/>
        <v>0</v>
      </c>
      <c r="BL661" s="281">
        <f>VLOOKUP(E661,金蝶!D:Z,23,0)</f>
        <v>14434.25</v>
      </c>
      <c r="BM661" s="281">
        <f t="shared" si="248"/>
        <v>0</v>
      </c>
      <c r="BN661" s="281">
        <f>VLOOKUP(E661,金蝶!D:Z,17,0)</f>
        <v>0</v>
      </c>
      <c r="BO661" s="339">
        <f t="shared" si="249"/>
        <v>0</v>
      </c>
      <c r="BP661" s="281">
        <f>VLOOKUP(E661,金蝶!D:Z,18,0)</f>
        <v>517.5</v>
      </c>
      <c r="BQ661" s="531">
        <f t="shared" si="250"/>
        <v>0</v>
      </c>
      <c r="BR661" s="281">
        <f>VLOOKUP(E661,金蝶!D:Z,19,0)</f>
        <v>0</v>
      </c>
      <c r="BS661" s="340">
        <f t="shared" si="251"/>
        <v>0</v>
      </c>
      <c r="BT661" s="281">
        <f>VLOOKUP(E661,金蝶!D:Z,20,0)</f>
        <v>0</v>
      </c>
      <c r="BU661" s="281">
        <f t="shared" si="252"/>
        <v>0</v>
      </c>
      <c r="BV661" s="281">
        <f>VLOOKUP(E661,金蝶!D:Z,21,0)</f>
        <v>1048.25</v>
      </c>
      <c r="BW661" s="339">
        <f t="shared" si="253"/>
        <v>0</v>
      </c>
      <c r="BX661" s="768" t="str">
        <f>IFERROR(VLOOKUP(G661,无加班费!A:B,2,0),0)</f>
        <v>无加班费</v>
      </c>
    </row>
    <row r="662" spans="1:76" hidden="1">
      <c r="A662" s="516" t="s">
        <v>2045</v>
      </c>
      <c r="B662" s="285">
        <f t="shared" si="240"/>
        <v>0</v>
      </c>
      <c r="C662" s="286" t="str">
        <f>VLOOKUP(E662,员工信息4!C:D,2,0)</f>
        <v>何晓青</v>
      </c>
      <c r="D662" s="102" t="str">
        <f t="shared" si="228"/>
        <v>一致</v>
      </c>
      <c r="E662" s="288" t="str">
        <f>INDEX(员工信息4!C:C,MATCH('12部门提供工资附表主表'!I662,员工信息4!F:F,0))</f>
        <v>8836</v>
      </c>
      <c r="F662" s="289" t="str">
        <f>IFERROR(VLOOKUP('12部门提供工资附表主表'!E662,员工信息4!C:G,5,0),"")</f>
        <v>科研部</v>
      </c>
      <c r="G662" s="152" t="s">
        <v>2751</v>
      </c>
      <c r="H662" s="288" t="s">
        <v>2752</v>
      </c>
      <c r="I662" s="500" t="str">
        <f t="shared" si="244"/>
        <v>何晓青401</v>
      </c>
      <c r="J662" s="353" t="str">
        <f>VLOOKUP(E662,员工信息4!C:H,6,0)</f>
        <v>行政技术部</v>
      </c>
      <c r="K662" s="301"/>
      <c r="L662" s="301"/>
      <c r="M662" s="302">
        <v>23</v>
      </c>
      <c r="N662" s="302">
        <f t="shared" si="237"/>
        <v>1</v>
      </c>
      <c r="O662" s="302"/>
      <c r="P662" s="302"/>
      <c r="Q662" s="303">
        <f t="shared" si="230"/>
        <v>0</v>
      </c>
      <c r="R662" s="302">
        <v>3500</v>
      </c>
      <c r="S662" s="316">
        <f t="shared" si="229"/>
        <v>3500</v>
      </c>
      <c r="T662" s="305">
        <v>120</v>
      </c>
      <c r="U662" s="313">
        <f t="shared" si="236"/>
        <v>120</v>
      </c>
      <c r="V662" s="313"/>
      <c r="W662" s="301">
        <v>1000</v>
      </c>
      <c r="X662" s="301">
        <v>1000</v>
      </c>
      <c r="Y662" s="314">
        <f t="shared" si="241"/>
        <v>5620</v>
      </c>
      <c r="Z662" s="314"/>
      <c r="AA662" s="301"/>
      <c r="AB662" s="301"/>
      <c r="AC662" s="325">
        <f t="shared" si="242"/>
        <v>0</v>
      </c>
      <c r="AD662" s="302"/>
      <c r="AE662" s="302"/>
      <c r="AF662" s="302">
        <v>50</v>
      </c>
      <c r="AG662" s="302"/>
      <c r="AH662" s="302"/>
      <c r="AI662" s="302"/>
      <c r="AJ662" s="302"/>
      <c r="AK662" s="302"/>
      <c r="AL662" s="302"/>
      <c r="AM662" s="302">
        <v>200</v>
      </c>
      <c r="AN662" s="302"/>
      <c r="AO662" s="302"/>
      <c r="AP662" s="302"/>
      <c r="AQ662" s="302"/>
      <c r="AR662" s="302"/>
      <c r="AS662" s="299"/>
      <c r="AT662" s="299">
        <f t="shared" si="245"/>
        <v>0</v>
      </c>
      <c r="AU662" s="303">
        <f t="shared" si="246"/>
        <v>250</v>
      </c>
      <c r="AV662" s="329">
        <f t="shared" si="243"/>
        <v>5870</v>
      </c>
      <c r="AW662" s="297"/>
      <c r="AX662" s="297">
        <v>517.5</v>
      </c>
      <c r="AY662" s="301"/>
      <c r="AZ662" s="301"/>
      <c r="BA662" s="301"/>
      <c r="BB662" s="330"/>
      <c r="BC662" s="297"/>
      <c r="BD662" s="301"/>
      <c r="BE662" s="300">
        <f t="shared" si="238"/>
        <v>5352.5</v>
      </c>
      <c r="BF662" s="297">
        <f>VLOOKUP(E662,[6]工资发放表!$D$1:$X$65536,21,0)</f>
        <v>10.58</v>
      </c>
      <c r="BG662" s="337">
        <f t="shared" si="239"/>
        <v>5341.92</v>
      </c>
      <c r="BH662" s="300">
        <f>IFERROR(VLOOKUP('12部门提供工资附表主表'!E662,工时对!A:E,5,0),0)</f>
        <v>23</v>
      </c>
      <c r="BI662" s="336">
        <f>VLOOKUP(E662,金蝶!D:AC,26,0)</f>
        <v>0</v>
      </c>
      <c r="BJ662" s="281">
        <f>VLOOKUP(E662,金蝶!D:S,16,0)</f>
        <v>5870</v>
      </c>
      <c r="BK662" s="281">
        <f t="shared" si="247"/>
        <v>0</v>
      </c>
      <c r="BL662" s="281">
        <f>VLOOKUP(E662,金蝶!D:Z,23,0)</f>
        <v>5341.92</v>
      </c>
      <c r="BM662" s="281">
        <f t="shared" si="248"/>
        <v>0</v>
      </c>
      <c r="BN662" s="281">
        <f>VLOOKUP(E662,金蝶!D:Z,17,0)</f>
        <v>0</v>
      </c>
      <c r="BO662" s="339">
        <f t="shared" si="249"/>
        <v>0</v>
      </c>
      <c r="BP662" s="281">
        <f>VLOOKUP(E662,金蝶!D:Z,18,0)</f>
        <v>517.5</v>
      </c>
      <c r="BQ662" s="531">
        <f t="shared" si="250"/>
        <v>0</v>
      </c>
      <c r="BR662" s="281">
        <f>VLOOKUP(E662,金蝶!D:Z,19,0)</f>
        <v>0</v>
      </c>
      <c r="BS662" s="340">
        <f t="shared" si="251"/>
        <v>0</v>
      </c>
      <c r="BT662" s="281">
        <f>VLOOKUP(E662,金蝶!D:Z,20,0)</f>
        <v>0</v>
      </c>
      <c r="BU662" s="281">
        <f t="shared" si="252"/>
        <v>0</v>
      </c>
      <c r="BV662" s="281">
        <f>VLOOKUP(E662,金蝶!D:Z,21,0)</f>
        <v>10.58</v>
      </c>
      <c r="BW662" s="339">
        <f t="shared" si="253"/>
        <v>0</v>
      </c>
      <c r="BX662" s="768">
        <f>IFERROR(VLOOKUP(G662,无加班费!A:B,2,0),0)</f>
        <v>0</v>
      </c>
    </row>
    <row r="663" spans="1:76">
      <c r="A663" s="516" t="s">
        <v>4834</v>
      </c>
      <c r="B663" s="285">
        <f t="shared" si="240"/>
        <v>0</v>
      </c>
      <c r="C663" s="286" t="str">
        <f>VLOOKUP(E663,员工信息4!C:D,2,0)</f>
        <v>殷鹏飞</v>
      </c>
      <c r="D663" s="102" t="str">
        <f t="shared" ref="D663:D688" si="254">IF(C663=G663,"一致","不一致")</f>
        <v>一致</v>
      </c>
      <c r="E663" s="288" t="str">
        <f>INDEX(员工信息4!C:C,MATCH('12部门提供工资附表主表'!I663,员工信息4!F:F,0))</f>
        <v>8856</v>
      </c>
      <c r="F663" s="289" t="str">
        <f>IFERROR(VLOOKUP('12部门提供工资附表主表'!E663,员工信息4!C:G,5,0),"")</f>
        <v>科研部</v>
      </c>
      <c r="G663" s="152" t="s">
        <v>2784</v>
      </c>
      <c r="H663" s="288" t="s">
        <v>2785</v>
      </c>
      <c r="I663" s="500" t="str">
        <f t="shared" si="244"/>
        <v>殷鹏飞479</v>
      </c>
      <c r="J663" s="353" t="str">
        <f>VLOOKUP(E663,员工信息4!C:H,6,0)</f>
        <v>行政工艺部</v>
      </c>
      <c r="K663" s="301"/>
      <c r="L663" s="301"/>
      <c r="M663" s="302">
        <v>30.13</v>
      </c>
      <c r="N663" s="302">
        <f t="shared" si="237"/>
        <v>8.129999999999999</v>
      </c>
      <c r="O663" s="302"/>
      <c r="P663" s="302"/>
      <c r="Q663" s="303">
        <f t="shared" si="230"/>
        <v>0</v>
      </c>
      <c r="R663" s="302">
        <v>2480</v>
      </c>
      <c r="S663" s="316">
        <f t="shared" si="229"/>
        <v>2480</v>
      </c>
      <c r="T663" s="305">
        <v>120</v>
      </c>
      <c r="U663" s="313">
        <f t="shared" si="236"/>
        <v>975.59999999999991</v>
      </c>
      <c r="V663" s="313"/>
      <c r="W663" s="301">
        <v>1000</v>
      </c>
      <c r="X663" s="301">
        <v>3520</v>
      </c>
      <c r="Y663" s="314">
        <f t="shared" si="241"/>
        <v>7975.6</v>
      </c>
      <c r="Z663" s="314"/>
      <c r="AA663" s="301"/>
      <c r="AB663" s="301"/>
      <c r="AC663" s="325">
        <f t="shared" si="242"/>
        <v>0</v>
      </c>
      <c r="AD663" s="302"/>
      <c r="AE663" s="302"/>
      <c r="AF663" s="302">
        <v>50</v>
      </c>
      <c r="AG663" s="302"/>
      <c r="AH663" s="302"/>
      <c r="AI663" s="302"/>
      <c r="AJ663" s="302"/>
      <c r="AK663" s="302"/>
      <c r="AL663" s="302"/>
      <c r="AM663" s="302">
        <v>200</v>
      </c>
      <c r="AN663" s="302"/>
      <c r="AO663" s="302"/>
      <c r="AP663" s="302"/>
      <c r="AQ663" s="302"/>
      <c r="AR663" s="302">
        <v>0</v>
      </c>
      <c r="AS663" s="299"/>
      <c r="AT663" s="299">
        <f t="shared" si="245"/>
        <v>0</v>
      </c>
      <c r="AU663" s="303">
        <f t="shared" si="246"/>
        <v>250</v>
      </c>
      <c r="AV663" s="329">
        <f t="shared" si="243"/>
        <v>8225.6</v>
      </c>
      <c r="AW663" s="297"/>
      <c r="AX663" s="297">
        <v>517.5</v>
      </c>
      <c r="AY663" s="301"/>
      <c r="AZ663" s="301"/>
      <c r="BA663" s="301"/>
      <c r="BB663" s="330">
        <f>VLOOKUP(E663,公积金!A:D,4,0)</f>
        <v>254</v>
      </c>
      <c r="BC663" s="297"/>
      <c r="BD663" s="301"/>
      <c r="BE663" s="300">
        <f t="shared" si="238"/>
        <v>7454.1</v>
      </c>
      <c r="BF663" s="297">
        <f>VLOOKUP(E663,[6]工资发放表!$D$1:$X$65536,21,0)</f>
        <v>73.62</v>
      </c>
      <c r="BG663" s="337">
        <f t="shared" si="239"/>
        <v>7380.4800000000005</v>
      </c>
      <c r="BH663" s="300">
        <f>IFERROR(VLOOKUP('12部门提供工资附表主表'!E663,工时对!A:E,5,0),0)</f>
        <v>30.13</v>
      </c>
      <c r="BI663" s="336">
        <f>VLOOKUP(E663,金蝶!D:AC,26,0)</f>
        <v>0</v>
      </c>
      <c r="BJ663" s="281">
        <f>VLOOKUP(E663,金蝶!D:S,16,0)</f>
        <v>8225.6</v>
      </c>
      <c r="BK663" s="281">
        <f t="shared" si="247"/>
        <v>0</v>
      </c>
      <c r="BL663" s="281">
        <f>VLOOKUP(E663,金蝶!D:Z,23,0)</f>
        <v>7380.48</v>
      </c>
      <c r="BM663" s="281">
        <f t="shared" si="248"/>
        <v>0</v>
      </c>
      <c r="BN663" s="281">
        <f>VLOOKUP(E663,金蝶!D:Z,17,0)</f>
        <v>0</v>
      </c>
      <c r="BO663" s="339">
        <f t="shared" si="249"/>
        <v>0</v>
      </c>
      <c r="BP663" s="281">
        <f>VLOOKUP(E663,金蝶!D:Z,18,0)</f>
        <v>517.5</v>
      </c>
      <c r="BQ663" s="531">
        <f t="shared" si="250"/>
        <v>0</v>
      </c>
      <c r="BR663" s="281">
        <f>VLOOKUP(E663,金蝶!D:Z,19,0)</f>
        <v>254</v>
      </c>
      <c r="BS663" s="340">
        <f t="shared" si="251"/>
        <v>0</v>
      </c>
      <c r="BT663" s="281">
        <f>VLOOKUP(E663,金蝶!D:Z,20,0)</f>
        <v>0</v>
      </c>
      <c r="BU663" s="281">
        <f t="shared" si="252"/>
        <v>0</v>
      </c>
      <c r="BV663" s="281">
        <f>VLOOKUP(E663,金蝶!D:Z,21,0)</f>
        <v>73.62</v>
      </c>
      <c r="BW663" s="339">
        <f t="shared" si="253"/>
        <v>0</v>
      </c>
      <c r="BX663" s="768">
        <f>IFERROR(VLOOKUP(G663,无加班费!A:B,2,0),0)</f>
        <v>0</v>
      </c>
    </row>
    <row r="664" spans="1:76">
      <c r="A664" s="516" t="s">
        <v>1799</v>
      </c>
      <c r="B664" s="285">
        <f t="shared" si="240"/>
        <v>0</v>
      </c>
      <c r="C664" s="286" t="str">
        <f>VLOOKUP(E664,员工信息4!C:D,2,0)</f>
        <v>呙琼</v>
      </c>
      <c r="D664" s="102" t="str">
        <f t="shared" si="254"/>
        <v>一致</v>
      </c>
      <c r="E664" s="288" t="str">
        <f>INDEX(员工信息4!C:C,MATCH('12部门提供工资附表主表'!I664,员工信息4!F:F,0))</f>
        <v>2022</v>
      </c>
      <c r="F664" s="289" t="str">
        <f>IFERROR(VLOOKUP('12部门提供工资附表主表'!E664,员工信息4!C:G,5,0),"")</f>
        <v>线束车间</v>
      </c>
      <c r="G664" s="152" t="s">
        <v>1777</v>
      </c>
      <c r="H664" s="288" t="s">
        <v>1778</v>
      </c>
      <c r="I664" s="500" t="str">
        <f t="shared" si="244"/>
        <v>呙琼372</v>
      </c>
      <c r="J664" s="353" t="str">
        <f>VLOOKUP(E664,员工信息4!C:H,6,0)</f>
        <v>行政线束管理</v>
      </c>
      <c r="K664" s="301"/>
      <c r="L664" s="301"/>
      <c r="M664" s="302">
        <v>32.31</v>
      </c>
      <c r="N664" s="302">
        <f t="shared" si="237"/>
        <v>10.310000000000002</v>
      </c>
      <c r="O664" s="302"/>
      <c r="P664" s="302"/>
      <c r="Q664" s="303">
        <f t="shared" si="230"/>
        <v>0</v>
      </c>
      <c r="R664" s="302">
        <v>2480</v>
      </c>
      <c r="S664" s="316">
        <f t="shared" si="229"/>
        <v>2480</v>
      </c>
      <c r="T664" s="305">
        <v>120</v>
      </c>
      <c r="U664" s="313">
        <f t="shared" si="236"/>
        <v>1237.2000000000003</v>
      </c>
      <c r="V664" s="313"/>
      <c r="W664" s="301">
        <v>720</v>
      </c>
      <c r="X664" s="301">
        <v>1000</v>
      </c>
      <c r="Y664" s="314">
        <f t="shared" si="241"/>
        <v>5437.2000000000007</v>
      </c>
      <c r="Z664" s="314"/>
      <c r="AA664" s="301"/>
      <c r="AB664" s="301"/>
      <c r="AC664" s="325">
        <f t="shared" si="242"/>
        <v>0</v>
      </c>
      <c r="AD664" s="302">
        <v>180</v>
      </c>
      <c r="AE664" s="302"/>
      <c r="AF664" s="302"/>
      <c r="AG664" s="302"/>
      <c r="AH664" s="302"/>
      <c r="AI664" s="302"/>
      <c r="AJ664" s="302"/>
      <c r="AK664" s="302"/>
      <c r="AL664" s="302"/>
      <c r="AM664" s="302">
        <v>0</v>
      </c>
      <c r="AN664" s="302"/>
      <c r="AO664" s="302"/>
      <c r="AP664" s="302"/>
      <c r="AQ664" s="302"/>
      <c r="AR664" s="302">
        <v>0</v>
      </c>
      <c r="AS664" s="299"/>
      <c r="AT664" s="299">
        <f t="shared" si="245"/>
        <v>0</v>
      </c>
      <c r="AU664" s="303">
        <f t="shared" si="246"/>
        <v>180</v>
      </c>
      <c r="AV664" s="329">
        <f t="shared" si="243"/>
        <v>5617.2000000000007</v>
      </c>
      <c r="AW664" s="297"/>
      <c r="AX664" s="297">
        <v>517.5</v>
      </c>
      <c r="AY664" s="301"/>
      <c r="AZ664" s="301"/>
      <c r="BA664" s="301"/>
      <c r="BB664" s="330">
        <f>VLOOKUP(E664,公积金!A:D,4,0)</f>
        <v>254</v>
      </c>
      <c r="BC664" s="297">
        <v>10</v>
      </c>
      <c r="BD664" s="301"/>
      <c r="BE664" s="300">
        <f t="shared" si="238"/>
        <v>4845.7000000000007</v>
      </c>
      <c r="BF664" s="297">
        <f>VLOOKUP(E664,[6]工资发放表!$D$1:$X$65536,21,0)</f>
        <v>0</v>
      </c>
      <c r="BG664" s="337">
        <f t="shared" si="239"/>
        <v>4835.7000000000007</v>
      </c>
      <c r="BH664" s="300">
        <f>IFERROR(VLOOKUP('12部门提供工资附表主表'!E664,工时对!A:E,5,0),0)</f>
        <v>32.31</v>
      </c>
      <c r="BI664" s="336">
        <f>VLOOKUP(E664,金蝶!D:AC,26,0)</f>
        <v>0</v>
      </c>
      <c r="BJ664" s="281">
        <f>VLOOKUP(E664,金蝶!D:S,16,0)</f>
        <v>5617.2</v>
      </c>
      <c r="BK664" s="281">
        <f t="shared" si="247"/>
        <v>0</v>
      </c>
      <c r="BL664" s="281">
        <f>VLOOKUP(E664,金蝶!D:Z,23,0)</f>
        <v>4835.7</v>
      </c>
      <c r="BM664" s="281">
        <f t="shared" si="248"/>
        <v>0</v>
      </c>
      <c r="BN664" s="281">
        <f>VLOOKUP(E664,金蝶!D:Z,17,0)</f>
        <v>0</v>
      </c>
      <c r="BO664" s="339">
        <f t="shared" si="249"/>
        <v>0</v>
      </c>
      <c r="BP664" s="281">
        <f>VLOOKUP(E664,金蝶!D:Z,18,0)</f>
        <v>517.5</v>
      </c>
      <c r="BQ664" s="531">
        <f t="shared" si="250"/>
        <v>0</v>
      </c>
      <c r="BR664" s="281">
        <f>VLOOKUP(E664,金蝶!D:Z,19,0)</f>
        <v>254</v>
      </c>
      <c r="BS664" s="340">
        <f t="shared" si="251"/>
        <v>0</v>
      </c>
      <c r="BT664" s="281">
        <f>VLOOKUP(E664,金蝶!D:Z,20,0)</f>
        <v>10</v>
      </c>
      <c r="BU664" s="281">
        <f t="shared" si="252"/>
        <v>0</v>
      </c>
      <c r="BV664" s="281">
        <f>VLOOKUP(E664,金蝶!D:Z,21,0)</f>
        <v>0</v>
      </c>
      <c r="BW664" s="339">
        <f t="shared" si="253"/>
        <v>0</v>
      </c>
      <c r="BX664" s="768">
        <f>IFERROR(VLOOKUP(G664,无加班费!A:B,2,0),0)</f>
        <v>0</v>
      </c>
    </row>
    <row r="665" spans="1:76" hidden="1">
      <c r="A665" s="516" t="s">
        <v>1282</v>
      </c>
      <c r="B665" s="285">
        <f t="shared" si="240"/>
        <v>0</v>
      </c>
      <c r="C665" s="286" t="str">
        <f>VLOOKUP(E665,员工信息4!C:D,2,0)</f>
        <v>陈永军</v>
      </c>
      <c r="D665" s="102" t="str">
        <f t="shared" si="254"/>
        <v>一致</v>
      </c>
      <c r="E665" s="288" t="str">
        <f>INDEX(员工信息4!C:C,MATCH('12部门提供工资附表主表'!I665,员工信息4!F:F,0))</f>
        <v>1354</v>
      </c>
      <c r="F665" s="289" t="str">
        <f>IFERROR(VLOOKUP('12部门提供工资附表主表'!E665,员工信息4!C:G,5,0),"")</f>
        <v>电缆车间</v>
      </c>
      <c r="G665" s="152" t="s">
        <v>373</v>
      </c>
      <c r="H665" s="288" t="s">
        <v>374</v>
      </c>
      <c r="I665" s="500" t="str">
        <f t="shared" si="244"/>
        <v>陈永军179</v>
      </c>
      <c r="J665" s="353" t="str">
        <f>VLOOKUP(E665,员工信息4!C:H,6,0)</f>
        <v>电缆员工</v>
      </c>
      <c r="K665" s="301"/>
      <c r="L665" s="301"/>
      <c r="M665" s="302">
        <v>0</v>
      </c>
      <c r="N665" s="302"/>
      <c r="O665" s="302"/>
      <c r="P665" s="302"/>
      <c r="Q665" s="303">
        <f t="shared" si="230"/>
        <v>0</v>
      </c>
      <c r="R665" s="302"/>
      <c r="S665" s="316">
        <f t="shared" si="229"/>
        <v>0</v>
      </c>
      <c r="T665" s="305"/>
      <c r="U665" s="313">
        <f t="shared" ref="U665:U688" si="255">T665*N665</f>
        <v>0</v>
      </c>
      <c r="V665" s="313"/>
      <c r="W665" s="301"/>
      <c r="X665" s="301"/>
      <c r="Y665" s="314">
        <f t="shared" si="241"/>
        <v>0</v>
      </c>
      <c r="Z665" s="314"/>
      <c r="AA665" s="301"/>
      <c r="AB665" s="301"/>
      <c r="AC665" s="325">
        <f t="shared" si="242"/>
        <v>0</v>
      </c>
      <c r="AD665" s="302"/>
      <c r="AE665" s="302"/>
      <c r="AF665" s="302"/>
      <c r="AG665" s="302"/>
      <c r="AH665" s="302"/>
      <c r="AI665" s="302"/>
      <c r="AJ665" s="302"/>
      <c r="AK665" s="302"/>
      <c r="AL665" s="302"/>
      <c r="AM665" s="302"/>
      <c r="AN665" s="302">
        <v>2480</v>
      </c>
      <c r="AO665" s="302"/>
      <c r="AP665" s="302"/>
      <c r="AQ665" s="302"/>
      <c r="AR665" s="302"/>
      <c r="AS665" s="299"/>
      <c r="AT665" s="299">
        <f t="shared" si="245"/>
        <v>0</v>
      </c>
      <c r="AU665" s="303">
        <f t="shared" si="246"/>
        <v>2480</v>
      </c>
      <c r="AV665" s="329">
        <f t="shared" si="243"/>
        <v>2480</v>
      </c>
      <c r="AW665" s="297"/>
      <c r="AX665" s="297">
        <v>517.5</v>
      </c>
      <c r="AY665" s="301"/>
      <c r="AZ665" s="301"/>
      <c r="BA665" s="301"/>
      <c r="BB665" s="330"/>
      <c r="BC665" s="297"/>
      <c r="BD665" s="301"/>
      <c r="BE665" s="300">
        <f t="shared" si="238"/>
        <v>1962.5</v>
      </c>
      <c r="BF665" s="297">
        <f>VLOOKUP(E665,[6]工资发放表!$D$1:$X$65536,21,0)</f>
        <v>0</v>
      </c>
      <c r="BG665" s="337">
        <f t="shared" si="239"/>
        <v>1962.5</v>
      </c>
      <c r="BH665" s="300">
        <f>IFERROR(VLOOKUP('12部门提供工资附表主表'!E665,工时对!A:E,5,0),0)</f>
        <v>0</v>
      </c>
      <c r="BI665" s="336">
        <f>VLOOKUP(E665,金蝶!D:AC,26,0)</f>
        <v>0</v>
      </c>
      <c r="BJ665" s="281">
        <f>VLOOKUP(E665,金蝶!D:S,16,0)</f>
        <v>2480</v>
      </c>
      <c r="BK665" s="281">
        <f t="shared" si="247"/>
        <v>0</v>
      </c>
      <c r="BL665" s="281">
        <f>VLOOKUP(E665,金蝶!D:Z,23,0)</f>
        <v>1962.5</v>
      </c>
      <c r="BM665" s="281">
        <f t="shared" si="248"/>
        <v>0</v>
      </c>
      <c r="BN665" s="281">
        <f>VLOOKUP(E665,金蝶!D:Z,17,0)</f>
        <v>0</v>
      </c>
      <c r="BO665" s="339">
        <f t="shared" si="249"/>
        <v>0</v>
      </c>
      <c r="BP665" s="281">
        <f>VLOOKUP(E665,金蝶!D:Z,18,0)</f>
        <v>517.5</v>
      </c>
      <c r="BQ665" s="531">
        <f t="shared" si="250"/>
        <v>0</v>
      </c>
      <c r="BR665" s="281">
        <f>VLOOKUP(E665,金蝶!D:Z,19,0)</f>
        <v>0</v>
      </c>
      <c r="BS665" s="340">
        <f t="shared" si="251"/>
        <v>0</v>
      </c>
      <c r="BT665" s="281">
        <f>VLOOKUP(E665,金蝶!D:Z,20,0)</f>
        <v>0</v>
      </c>
      <c r="BU665" s="281">
        <f t="shared" si="252"/>
        <v>0</v>
      </c>
      <c r="BV665" s="281">
        <f>VLOOKUP(E665,金蝶!D:Z,21,0)</f>
        <v>0</v>
      </c>
      <c r="BW665" s="339">
        <f t="shared" si="253"/>
        <v>0</v>
      </c>
      <c r="BX665" s="768">
        <f>IFERROR(VLOOKUP(G665,无加班费!A:B,2,0),0)</f>
        <v>0</v>
      </c>
    </row>
    <row r="666" spans="1:76" hidden="1">
      <c r="A666" s="516" t="s">
        <v>3811</v>
      </c>
      <c r="B666" s="285">
        <f t="shared" si="240"/>
        <v>0</v>
      </c>
      <c r="C666" s="286" t="str">
        <f>VLOOKUP(E666,员工信息4!C:D,2,0)</f>
        <v>林裴琪</v>
      </c>
      <c r="D666" s="102" t="str">
        <f t="shared" si="254"/>
        <v>一致</v>
      </c>
      <c r="E666" s="288" t="str">
        <f>INDEX(员工信息4!C:C,MATCH('12部门提供工资附表主表'!I666,员工信息4!F:F,0))</f>
        <v>2221</v>
      </c>
      <c r="F666" s="289" t="str">
        <f>IFERROR(VLOOKUP('12部门提供工资附表主表'!E666,员工信息4!C:G,5,0),"")</f>
        <v>线束车间</v>
      </c>
      <c r="G666" s="152" t="s">
        <v>1441</v>
      </c>
      <c r="H666" s="288" t="s">
        <v>1442</v>
      </c>
      <c r="I666" s="500" t="str">
        <f t="shared" si="244"/>
        <v>林裴琪349</v>
      </c>
      <c r="J666" s="353" t="str">
        <f>VLOOKUP(E666,员工信息4!C:H,6,0)</f>
        <v>线束管理</v>
      </c>
      <c r="K666" s="301"/>
      <c r="L666" s="301"/>
      <c r="M666" s="302">
        <v>40.19</v>
      </c>
      <c r="N666" s="302"/>
      <c r="O666" s="302"/>
      <c r="P666" s="302">
        <v>184.6533</v>
      </c>
      <c r="Q666" s="303">
        <f t="shared" si="230"/>
        <v>7421.2161269999997</v>
      </c>
      <c r="R666" s="302"/>
      <c r="S666" s="316">
        <f t="shared" si="229"/>
        <v>7421.2161269999997</v>
      </c>
      <c r="T666" s="305"/>
      <c r="U666" s="313">
        <f t="shared" si="255"/>
        <v>0</v>
      </c>
      <c r="V666" s="313"/>
      <c r="W666" s="301"/>
      <c r="X666" s="301"/>
      <c r="Y666" s="314">
        <f t="shared" si="241"/>
        <v>7421.2161269999997</v>
      </c>
      <c r="Z666" s="314"/>
      <c r="AA666" s="301"/>
      <c r="AB666" s="301"/>
      <c r="AC666" s="325">
        <f t="shared" si="242"/>
        <v>0</v>
      </c>
      <c r="AD666" s="302">
        <v>120</v>
      </c>
      <c r="AE666" s="302"/>
      <c r="AF666" s="302"/>
      <c r="AG666" s="302"/>
      <c r="AH666" s="302"/>
      <c r="AI666" s="302"/>
      <c r="AJ666" s="302"/>
      <c r="AK666" s="302"/>
      <c r="AL666" s="302"/>
      <c r="AM666" s="302">
        <v>100</v>
      </c>
      <c r="AN666" s="302"/>
      <c r="AO666" s="302"/>
      <c r="AP666" s="302"/>
      <c r="AQ666" s="302">
        <v>370</v>
      </c>
      <c r="AR666" s="302"/>
      <c r="AS666" s="299"/>
      <c r="AT666" s="299">
        <f t="shared" si="245"/>
        <v>370</v>
      </c>
      <c r="AU666" s="303">
        <f t="shared" si="246"/>
        <v>220</v>
      </c>
      <c r="AV666" s="329">
        <f t="shared" si="243"/>
        <v>7271.2161269999997</v>
      </c>
      <c r="AW666" s="297"/>
      <c r="AX666" s="297">
        <v>517.5</v>
      </c>
      <c r="AY666" s="301"/>
      <c r="AZ666" s="301"/>
      <c r="BA666" s="301"/>
      <c r="BB666" s="330"/>
      <c r="BC666" s="297"/>
      <c r="BD666" s="301"/>
      <c r="BE666" s="300">
        <f t="shared" si="238"/>
        <v>6753.7161269999997</v>
      </c>
      <c r="BF666" s="297">
        <f>VLOOKUP(E666,[6]工资发放表!$D$1:$X$65536,21,0)</f>
        <v>52.61</v>
      </c>
      <c r="BG666" s="337">
        <f t="shared" si="239"/>
        <v>6701.106127</v>
      </c>
      <c r="BH666" s="300">
        <f>IFERROR(VLOOKUP('12部门提供工资附表主表'!E666,工时对!A:E,5,0),0)</f>
        <v>40.19</v>
      </c>
      <c r="BI666" s="336">
        <f>VLOOKUP(E666,金蝶!D:AC,26,0)</f>
        <v>-3.8730000005671172E-3</v>
      </c>
      <c r="BJ666" s="281">
        <f>VLOOKUP(E666,金蝶!D:S,16,0)</f>
        <v>7271.22</v>
      </c>
      <c r="BK666" s="281">
        <f t="shared" si="247"/>
        <v>-3.8730000005671172E-3</v>
      </c>
      <c r="BL666" s="281">
        <f>VLOOKUP(E666,金蝶!D:Z,23,0)</f>
        <v>6701.11</v>
      </c>
      <c r="BM666" s="281">
        <f t="shared" si="248"/>
        <v>-3.8729999996576225E-3</v>
      </c>
      <c r="BN666" s="281">
        <f>VLOOKUP(E666,金蝶!D:Z,17,0)</f>
        <v>0</v>
      </c>
      <c r="BO666" s="339">
        <f t="shared" si="249"/>
        <v>0</v>
      </c>
      <c r="BP666" s="281">
        <f>VLOOKUP(E666,金蝶!D:Z,18,0)</f>
        <v>517.5</v>
      </c>
      <c r="BQ666" s="531">
        <f t="shared" si="250"/>
        <v>0</v>
      </c>
      <c r="BR666" s="281">
        <f>VLOOKUP(E666,金蝶!D:Z,19,0)</f>
        <v>0</v>
      </c>
      <c r="BS666" s="340">
        <f t="shared" si="251"/>
        <v>0</v>
      </c>
      <c r="BT666" s="281">
        <f>VLOOKUP(E666,金蝶!D:Z,20,0)</f>
        <v>0</v>
      </c>
      <c r="BU666" s="281">
        <f t="shared" si="252"/>
        <v>0</v>
      </c>
      <c r="BV666" s="281">
        <f>VLOOKUP(E666,金蝶!D:Z,21,0)</f>
        <v>52.61</v>
      </c>
      <c r="BW666" s="339">
        <f t="shared" si="253"/>
        <v>0</v>
      </c>
      <c r="BX666" s="768">
        <f>IFERROR(VLOOKUP(G666,无加班费!A:B,2,0),0)</f>
        <v>0</v>
      </c>
    </row>
    <row r="667" spans="1:76" hidden="1">
      <c r="A667" s="516" t="s">
        <v>4835</v>
      </c>
      <c r="B667" s="285">
        <f t="shared" si="240"/>
        <v>0</v>
      </c>
      <c r="C667" s="286" t="str">
        <f>VLOOKUP(E667,员工信息4!C:D,2,0)</f>
        <v>和鑫</v>
      </c>
      <c r="D667" s="102" t="str">
        <f t="shared" si="254"/>
        <v>一致</v>
      </c>
      <c r="E667" s="288" t="str">
        <f>INDEX(员工信息4!C:C,MATCH('12部门提供工资附表主表'!I667,员工信息4!F:F,0))</f>
        <v>3707</v>
      </c>
      <c r="F667" s="289" t="str">
        <f>IFERROR(VLOOKUP('12部门提供工资附表主表'!E667,员工信息4!C:G,5,0),"")</f>
        <v>开线车间</v>
      </c>
      <c r="G667" s="152" t="s">
        <v>1820</v>
      </c>
      <c r="H667" s="288" t="s">
        <v>1821</v>
      </c>
      <c r="I667" s="500" t="str">
        <f t="shared" si="244"/>
        <v>和鑫523</v>
      </c>
      <c r="J667" s="353" t="str">
        <f>VLOOKUP(E667,员工信息4!C:H,6,0)</f>
        <v>线束管理</v>
      </c>
      <c r="K667" s="301"/>
      <c r="L667" s="301"/>
      <c r="M667" s="302">
        <v>39.81</v>
      </c>
      <c r="N667" s="302"/>
      <c r="O667" s="302"/>
      <c r="P667" s="302">
        <v>186.28739999999999</v>
      </c>
      <c r="Q667" s="303">
        <f t="shared" si="230"/>
        <v>7416.1013940000003</v>
      </c>
      <c r="R667" s="302"/>
      <c r="S667" s="316">
        <f t="shared" si="229"/>
        <v>7416.1013940000003</v>
      </c>
      <c r="T667" s="305"/>
      <c r="U667" s="313">
        <f t="shared" si="255"/>
        <v>0</v>
      </c>
      <c r="V667" s="313"/>
      <c r="W667" s="301"/>
      <c r="X667" s="301"/>
      <c r="Y667" s="314">
        <f t="shared" si="241"/>
        <v>7416.1013940000003</v>
      </c>
      <c r="Z667" s="314"/>
      <c r="AA667" s="301"/>
      <c r="AB667" s="301"/>
      <c r="AC667" s="325">
        <f t="shared" si="242"/>
        <v>0</v>
      </c>
      <c r="AD667" s="302">
        <v>120</v>
      </c>
      <c r="AE667" s="302"/>
      <c r="AF667" s="302"/>
      <c r="AG667" s="302"/>
      <c r="AH667" s="302"/>
      <c r="AI667" s="302"/>
      <c r="AJ667" s="302"/>
      <c r="AK667" s="302"/>
      <c r="AL667" s="302"/>
      <c r="AM667" s="302">
        <v>200</v>
      </c>
      <c r="AN667" s="302"/>
      <c r="AO667" s="302"/>
      <c r="AP667" s="302"/>
      <c r="AQ667" s="302">
        <v>120</v>
      </c>
      <c r="AR667" s="302"/>
      <c r="AS667" s="299"/>
      <c r="AT667" s="299">
        <f t="shared" si="245"/>
        <v>120</v>
      </c>
      <c r="AU667" s="303">
        <f t="shared" si="246"/>
        <v>320</v>
      </c>
      <c r="AV667" s="329">
        <f t="shared" si="243"/>
        <v>7616.1013940000003</v>
      </c>
      <c r="AW667" s="297"/>
      <c r="AX667" s="297">
        <v>517.5</v>
      </c>
      <c r="AY667" s="301"/>
      <c r="AZ667" s="301"/>
      <c r="BA667" s="301"/>
      <c r="BB667" s="330"/>
      <c r="BC667" s="297">
        <v>10</v>
      </c>
      <c r="BD667" s="301"/>
      <c r="BE667" s="300">
        <f t="shared" si="238"/>
        <v>7098.6013940000003</v>
      </c>
      <c r="BF667" s="297">
        <f>VLOOKUP(E667,[6]工资发放表!$D$1:$X$65536,21,0)</f>
        <v>62.95</v>
      </c>
      <c r="BG667" s="337">
        <f t="shared" si="239"/>
        <v>7025.6513940000004</v>
      </c>
      <c r="BH667" s="300">
        <f>IFERROR(VLOOKUP('12部门提供工资附表主表'!E667,工时对!A:E,5,0),0)</f>
        <v>39.81</v>
      </c>
      <c r="BI667" s="336">
        <f>VLOOKUP(E667,金蝶!D:AC,26,0)</f>
        <v>1.3939999998910935E-3</v>
      </c>
      <c r="BJ667" s="281">
        <f>VLOOKUP(E667,金蝶!D:S,16,0)</f>
        <v>7616.1</v>
      </c>
      <c r="BK667" s="281">
        <f t="shared" si="247"/>
        <v>1.3939999998910935E-3</v>
      </c>
      <c r="BL667" s="281">
        <f>VLOOKUP(E667,金蝶!D:Z,23,0)</f>
        <v>7025.65</v>
      </c>
      <c r="BM667" s="281">
        <f t="shared" si="248"/>
        <v>1.3940000008005882E-3</v>
      </c>
      <c r="BN667" s="281">
        <f>VLOOKUP(E667,金蝶!D:Z,17,0)</f>
        <v>0</v>
      </c>
      <c r="BO667" s="339">
        <f t="shared" si="249"/>
        <v>0</v>
      </c>
      <c r="BP667" s="281">
        <f>VLOOKUP(E667,金蝶!D:Z,18,0)</f>
        <v>517.5</v>
      </c>
      <c r="BQ667" s="531">
        <f t="shared" si="250"/>
        <v>0</v>
      </c>
      <c r="BR667" s="281">
        <f>VLOOKUP(E667,金蝶!D:Z,19,0)</f>
        <v>0</v>
      </c>
      <c r="BS667" s="340">
        <f t="shared" si="251"/>
        <v>0</v>
      </c>
      <c r="BT667" s="281">
        <f>VLOOKUP(E667,金蝶!D:Z,20,0)</f>
        <v>10</v>
      </c>
      <c r="BU667" s="281">
        <f t="shared" si="252"/>
        <v>0</v>
      </c>
      <c r="BV667" s="281">
        <f>VLOOKUP(E667,金蝶!D:Z,21,0)</f>
        <v>62.95</v>
      </c>
      <c r="BW667" s="339">
        <f t="shared" si="253"/>
        <v>0</v>
      </c>
      <c r="BX667" s="768">
        <f>IFERROR(VLOOKUP(G667,无加班费!A:B,2,0),0)</f>
        <v>0</v>
      </c>
    </row>
    <row r="668" spans="1:76" hidden="1">
      <c r="A668" s="516" t="s">
        <v>78</v>
      </c>
      <c r="B668" s="285">
        <f t="shared" si="240"/>
        <v>0</v>
      </c>
      <c r="C668" s="286" t="str">
        <f>VLOOKUP(E668,员工信息4!C:D,2,0)</f>
        <v>杨琼</v>
      </c>
      <c r="D668" s="102" t="str">
        <f t="shared" si="254"/>
        <v>一致</v>
      </c>
      <c r="E668" s="288" t="str">
        <f>INDEX(员工信息4!C:C,MATCH('12部门提供工资附表主表'!I668,员工信息4!F:F,0))</f>
        <v>2074</v>
      </c>
      <c r="F668" s="289" t="str">
        <f>IFERROR(VLOOKUP('12部门提供工资附表主表'!E668,员工信息4!C:G,5,0),"")</f>
        <v>线束车间</v>
      </c>
      <c r="G668" s="152" t="s">
        <v>1375</v>
      </c>
      <c r="H668" s="288" t="s">
        <v>1376</v>
      </c>
      <c r="I668" s="500" t="str">
        <f t="shared" si="244"/>
        <v>杨琼474</v>
      </c>
      <c r="J668" s="353" t="str">
        <f>VLOOKUP(E668,员工信息4!C:H,6,0)</f>
        <v>线束车间</v>
      </c>
      <c r="K668" s="301"/>
      <c r="L668" s="301"/>
      <c r="M668" s="302">
        <v>37.380000000000003</v>
      </c>
      <c r="N668" s="302"/>
      <c r="O668" s="302"/>
      <c r="P668" s="302">
        <v>184.6533</v>
      </c>
      <c r="Q668" s="303">
        <f t="shared" si="230"/>
        <v>6902.3403540000008</v>
      </c>
      <c r="R668" s="302"/>
      <c r="S668" s="316">
        <f t="shared" si="229"/>
        <v>6902.3403540000008</v>
      </c>
      <c r="T668" s="305"/>
      <c r="U668" s="313">
        <f t="shared" si="255"/>
        <v>0</v>
      </c>
      <c r="V668" s="313"/>
      <c r="W668" s="301"/>
      <c r="X668" s="301"/>
      <c r="Y668" s="314">
        <f t="shared" si="241"/>
        <v>6902.3403540000008</v>
      </c>
      <c r="Z668" s="314"/>
      <c r="AA668" s="301"/>
      <c r="AB668" s="301"/>
      <c r="AC668" s="325">
        <f t="shared" si="242"/>
        <v>0</v>
      </c>
      <c r="AD668" s="302">
        <v>140</v>
      </c>
      <c r="AE668" s="302"/>
      <c r="AF668" s="302"/>
      <c r="AG668" s="302"/>
      <c r="AH668" s="302"/>
      <c r="AI668" s="302"/>
      <c r="AJ668" s="302"/>
      <c r="AK668" s="302"/>
      <c r="AL668" s="302"/>
      <c r="AM668" s="302">
        <v>100</v>
      </c>
      <c r="AN668" s="302"/>
      <c r="AO668" s="302"/>
      <c r="AP668" s="302"/>
      <c r="AQ668" s="302">
        <v>170</v>
      </c>
      <c r="AR668" s="302"/>
      <c r="AS668" s="299"/>
      <c r="AT668" s="299">
        <f t="shared" si="245"/>
        <v>170</v>
      </c>
      <c r="AU668" s="303">
        <f t="shared" si="246"/>
        <v>240</v>
      </c>
      <c r="AV668" s="329">
        <f t="shared" si="243"/>
        <v>6972.3403540000008</v>
      </c>
      <c r="AW668" s="297"/>
      <c r="AX668" s="297">
        <v>517.5</v>
      </c>
      <c r="AY668" s="301"/>
      <c r="AZ668" s="301"/>
      <c r="BA668" s="301"/>
      <c r="BB668" s="330"/>
      <c r="BC668" s="297">
        <v>10</v>
      </c>
      <c r="BD668" s="301"/>
      <c r="BE668" s="300">
        <f t="shared" si="238"/>
        <v>6454.8403540000008</v>
      </c>
      <c r="BF668" s="297">
        <f>VLOOKUP(E668,[6]工资发放表!$D$1:$X$65536,21,0)</f>
        <v>43.64</v>
      </c>
      <c r="BG668" s="337">
        <f t="shared" si="239"/>
        <v>6401.2003540000005</v>
      </c>
      <c r="BH668" s="300">
        <f>IFERROR(VLOOKUP('12部门提供工资附表主表'!E668,工时对!A:E,5,0),0)</f>
        <v>37.380000000000003</v>
      </c>
      <c r="BI668" s="336">
        <f>VLOOKUP(E668,金蝶!D:AC,26,0)</f>
        <v>3.5400000069785165E-4</v>
      </c>
      <c r="BJ668" s="281">
        <f>VLOOKUP(E668,金蝶!D:S,16,0)</f>
        <v>6972.34</v>
      </c>
      <c r="BK668" s="281">
        <f t="shared" si="247"/>
        <v>3.5400000069785165E-4</v>
      </c>
      <c r="BL668" s="281">
        <f>VLOOKUP(E668,金蝶!D:Z,23,0)</f>
        <v>6401.2</v>
      </c>
      <c r="BM668" s="281">
        <f t="shared" si="248"/>
        <v>3.5400000069785165E-4</v>
      </c>
      <c r="BN668" s="281">
        <f>VLOOKUP(E668,金蝶!D:Z,17,0)</f>
        <v>0</v>
      </c>
      <c r="BO668" s="339">
        <f t="shared" si="249"/>
        <v>0</v>
      </c>
      <c r="BP668" s="281">
        <f>VLOOKUP(E668,金蝶!D:Z,18,0)</f>
        <v>517.5</v>
      </c>
      <c r="BQ668" s="531">
        <f t="shared" si="250"/>
        <v>0</v>
      </c>
      <c r="BR668" s="281">
        <f>VLOOKUP(E668,金蝶!D:Z,19,0)</f>
        <v>0</v>
      </c>
      <c r="BS668" s="340">
        <f t="shared" si="251"/>
        <v>0</v>
      </c>
      <c r="BT668" s="281">
        <f>VLOOKUP(E668,金蝶!D:Z,20,0)</f>
        <v>10</v>
      </c>
      <c r="BU668" s="281">
        <f t="shared" si="252"/>
        <v>0</v>
      </c>
      <c r="BV668" s="281">
        <f>VLOOKUP(E668,金蝶!D:Z,21,0)</f>
        <v>43.64</v>
      </c>
      <c r="BW668" s="339">
        <f t="shared" si="253"/>
        <v>0</v>
      </c>
      <c r="BX668" s="768">
        <f>IFERROR(VLOOKUP(G668,无加班费!A:B,2,0),0)</f>
        <v>0</v>
      </c>
    </row>
    <row r="669" spans="1:76" hidden="1">
      <c r="A669" s="516" t="s">
        <v>4836</v>
      </c>
      <c r="B669" s="285">
        <f t="shared" si="240"/>
        <v>0</v>
      </c>
      <c r="C669" s="286" t="str">
        <f>VLOOKUP(E669,员工信息4!C:D,2,0)</f>
        <v>张容容</v>
      </c>
      <c r="D669" s="102" t="str">
        <f t="shared" si="254"/>
        <v>一致</v>
      </c>
      <c r="E669" s="288" t="str">
        <f>INDEX(员工信息4!C:C,MATCH('12部门提供工资附表主表'!I669,员工信息4!F:F,0))</f>
        <v>2263</v>
      </c>
      <c r="F669" s="289" t="str">
        <f>IFERROR(VLOOKUP('12部门提供工资附表主表'!E669,员工信息4!C:G,5,0),"")</f>
        <v>线束车间</v>
      </c>
      <c r="G669" s="152" t="s">
        <v>6197</v>
      </c>
      <c r="H669" s="288" t="s">
        <v>1452</v>
      </c>
      <c r="I669" s="500" t="str">
        <f t="shared" si="244"/>
        <v>张容容482</v>
      </c>
      <c r="J669" s="353" t="str">
        <f>VLOOKUP(E669,员工信息4!C:H,6,0)</f>
        <v>线束车间</v>
      </c>
      <c r="K669" s="301"/>
      <c r="L669" s="301"/>
      <c r="M669" s="302">
        <v>30</v>
      </c>
      <c r="N669" s="302"/>
      <c r="O669" s="302"/>
      <c r="P669" s="302">
        <v>183.01919999999998</v>
      </c>
      <c r="Q669" s="303">
        <f t="shared" si="230"/>
        <v>5490.5759999999991</v>
      </c>
      <c r="R669" s="302"/>
      <c r="S669" s="316">
        <f t="shared" si="229"/>
        <v>5490.5759999999991</v>
      </c>
      <c r="T669" s="305"/>
      <c r="U669" s="313">
        <f t="shared" si="255"/>
        <v>0</v>
      </c>
      <c r="V669" s="313"/>
      <c r="W669" s="301"/>
      <c r="X669" s="301"/>
      <c r="Y669" s="314">
        <f t="shared" si="241"/>
        <v>5490.5759999999991</v>
      </c>
      <c r="Z669" s="314"/>
      <c r="AA669" s="301"/>
      <c r="AB669" s="301"/>
      <c r="AC669" s="325">
        <f t="shared" si="242"/>
        <v>0</v>
      </c>
      <c r="AD669" s="302">
        <v>100</v>
      </c>
      <c r="AE669" s="302"/>
      <c r="AF669" s="302"/>
      <c r="AG669" s="302"/>
      <c r="AH669" s="302"/>
      <c r="AI669" s="302"/>
      <c r="AJ669" s="302"/>
      <c r="AK669" s="302"/>
      <c r="AL669" s="302"/>
      <c r="AM669" s="302">
        <v>200</v>
      </c>
      <c r="AN669" s="302"/>
      <c r="AO669" s="302"/>
      <c r="AP669" s="302"/>
      <c r="AQ669" s="302">
        <v>270</v>
      </c>
      <c r="AR669" s="302"/>
      <c r="AS669" s="299"/>
      <c r="AT669" s="299">
        <f t="shared" si="245"/>
        <v>270</v>
      </c>
      <c r="AU669" s="303">
        <f t="shared" si="246"/>
        <v>300</v>
      </c>
      <c r="AV669" s="329">
        <f t="shared" si="243"/>
        <v>5520.5759999999991</v>
      </c>
      <c r="AW669" s="297"/>
      <c r="AX669" s="297">
        <v>517.5</v>
      </c>
      <c r="AY669" s="301"/>
      <c r="AZ669" s="301"/>
      <c r="BA669" s="301"/>
      <c r="BB669" s="330"/>
      <c r="BC669" s="297">
        <v>10</v>
      </c>
      <c r="BD669" s="301"/>
      <c r="BE669" s="300">
        <f t="shared" si="238"/>
        <v>5003.0759999999991</v>
      </c>
      <c r="BF669" s="297">
        <f>VLOOKUP(E669,[6]工资发放表!$D$1:$X$65536,21,0)</f>
        <v>0.09</v>
      </c>
      <c r="BG669" s="337">
        <f t="shared" si="239"/>
        <v>4992.985999999999</v>
      </c>
      <c r="BH669" s="300">
        <f>IFERROR(VLOOKUP('12部门提供工资附表主表'!E669,工时对!A:E,5,0),0)</f>
        <v>30</v>
      </c>
      <c r="BI669" s="336">
        <f>VLOOKUP(E669,金蝶!D:AC,26,0)</f>
        <v>-4.0000000008149073E-3</v>
      </c>
      <c r="BJ669" s="281">
        <f>VLOOKUP(E669,金蝶!D:S,16,0)</f>
        <v>5520.58</v>
      </c>
      <c r="BK669" s="281">
        <f t="shared" si="247"/>
        <v>-4.0000000008149073E-3</v>
      </c>
      <c r="BL669" s="281">
        <f>VLOOKUP(E669,金蝶!D:Z,23,0)</f>
        <v>4992.99</v>
      </c>
      <c r="BM669" s="281">
        <f t="shared" si="248"/>
        <v>-4.0000000008149073E-3</v>
      </c>
      <c r="BN669" s="281">
        <f>VLOOKUP(E669,金蝶!D:Z,17,0)</f>
        <v>0</v>
      </c>
      <c r="BO669" s="339">
        <f t="shared" si="249"/>
        <v>0</v>
      </c>
      <c r="BP669" s="281">
        <f>VLOOKUP(E669,金蝶!D:Z,18,0)</f>
        <v>517.5</v>
      </c>
      <c r="BQ669" s="531">
        <f t="shared" si="250"/>
        <v>0</v>
      </c>
      <c r="BR669" s="281">
        <f>VLOOKUP(E669,金蝶!D:Z,19,0)</f>
        <v>0</v>
      </c>
      <c r="BS669" s="340">
        <f t="shared" si="251"/>
        <v>0</v>
      </c>
      <c r="BT669" s="281">
        <f>VLOOKUP(E669,金蝶!D:Z,20,0)</f>
        <v>10</v>
      </c>
      <c r="BU669" s="281">
        <f t="shared" si="252"/>
        <v>0</v>
      </c>
      <c r="BV669" s="281">
        <f>VLOOKUP(E669,金蝶!D:Z,21,0)</f>
        <v>0.09</v>
      </c>
      <c r="BW669" s="339">
        <f t="shared" si="253"/>
        <v>0</v>
      </c>
      <c r="BX669" s="768">
        <f>IFERROR(VLOOKUP(G669,无加班费!A:B,2,0),0)</f>
        <v>0</v>
      </c>
    </row>
    <row r="670" spans="1:76" hidden="1">
      <c r="A670" s="516" t="s">
        <v>4100</v>
      </c>
      <c r="B670" s="285">
        <f t="shared" si="240"/>
        <v>0</v>
      </c>
      <c r="C670" s="286" t="str">
        <f>VLOOKUP(E670,员工信息4!C:D,2,0)</f>
        <v>谈建芳</v>
      </c>
      <c r="D670" s="102" t="str">
        <f t="shared" si="254"/>
        <v>一致</v>
      </c>
      <c r="E670" s="288" t="str">
        <f>INDEX(员工信息4!C:C,MATCH('12部门提供工资附表主表'!I670,员工信息4!F:F,0))</f>
        <v>2006</v>
      </c>
      <c r="F670" s="289" t="str">
        <f>IFERROR(VLOOKUP('12部门提供工资附表主表'!E670,员工信息4!C:G,5,0),"")</f>
        <v>线束车间</v>
      </c>
      <c r="G670" s="152" t="s">
        <v>1751</v>
      </c>
      <c r="H670" s="288" t="s">
        <v>1752</v>
      </c>
      <c r="I670" s="500" t="str">
        <f t="shared" si="244"/>
        <v>谈建芳98</v>
      </c>
      <c r="J670" s="353" t="str">
        <f>VLOOKUP(E670,员工信息4!C:H,6,0)</f>
        <v>线束管理</v>
      </c>
      <c r="K670" s="301"/>
      <c r="L670" s="301"/>
      <c r="M670" s="302">
        <v>31.06</v>
      </c>
      <c r="N670" s="302"/>
      <c r="O670" s="302"/>
      <c r="P670" s="302">
        <v>165</v>
      </c>
      <c r="Q670" s="303">
        <f t="shared" si="230"/>
        <v>5124.8999999999996</v>
      </c>
      <c r="R670" s="302"/>
      <c r="S670" s="316">
        <f t="shared" ref="S670:S688" si="256">Q670+R670</f>
        <v>5124.8999999999996</v>
      </c>
      <c r="T670" s="305"/>
      <c r="U670" s="313">
        <f t="shared" si="255"/>
        <v>0</v>
      </c>
      <c r="V670" s="313"/>
      <c r="W670" s="301"/>
      <c r="X670" s="301"/>
      <c r="Y670" s="314">
        <f t="shared" si="241"/>
        <v>5124.8999999999996</v>
      </c>
      <c r="Z670" s="314"/>
      <c r="AA670" s="301"/>
      <c r="AB670" s="301"/>
      <c r="AC670" s="325">
        <f t="shared" si="242"/>
        <v>0</v>
      </c>
      <c r="AD670" s="302">
        <v>200</v>
      </c>
      <c r="AE670" s="302"/>
      <c r="AF670" s="302"/>
      <c r="AG670" s="302"/>
      <c r="AH670" s="302"/>
      <c r="AI670" s="302"/>
      <c r="AJ670" s="302"/>
      <c r="AK670" s="302"/>
      <c r="AL670" s="302"/>
      <c r="AM670" s="302">
        <v>200</v>
      </c>
      <c r="AN670" s="302"/>
      <c r="AO670" s="302"/>
      <c r="AP670" s="302"/>
      <c r="AQ670" s="302"/>
      <c r="AR670" s="302"/>
      <c r="AS670" s="299"/>
      <c r="AT670" s="299">
        <f t="shared" si="245"/>
        <v>0</v>
      </c>
      <c r="AU670" s="303">
        <f t="shared" si="246"/>
        <v>400</v>
      </c>
      <c r="AV670" s="329">
        <f t="shared" si="243"/>
        <v>5524.9</v>
      </c>
      <c r="AW670" s="297"/>
      <c r="AX670" s="297">
        <v>517.5</v>
      </c>
      <c r="AY670" s="301"/>
      <c r="AZ670" s="301"/>
      <c r="BA670" s="301"/>
      <c r="BB670" s="330"/>
      <c r="BC670" s="297">
        <v>10</v>
      </c>
      <c r="BD670" s="301"/>
      <c r="BE670" s="300">
        <f t="shared" si="238"/>
        <v>5007.3999999999996</v>
      </c>
      <c r="BF670" s="297">
        <f>VLOOKUP(E670,[6]工资发放表!$D$1:$X$65536,21,0)</f>
        <v>0.22</v>
      </c>
      <c r="BG670" s="337">
        <f t="shared" si="239"/>
        <v>4997.1799999999994</v>
      </c>
      <c r="BH670" s="300">
        <f>IFERROR(VLOOKUP('12部门提供工资附表主表'!E670,工时对!A:E,5,0),0)</f>
        <v>31.06</v>
      </c>
      <c r="BI670" s="336">
        <f>VLOOKUP(E670,金蝶!D:AC,26,0)</f>
        <v>0</v>
      </c>
      <c r="BJ670" s="281">
        <f>VLOOKUP(E670,金蝶!D:S,16,0)</f>
        <v>5524.9</v>
      </c>
      <c r="BK670" s="281">
        <f t="shared" si="247"/>
        <v>0</v>
      </c>
      <c r="BL670" s="281">
        <f>VLOOKUP(E670,金蝶!D:Z,23,0)</f>
        <v>4997.18</v>
      </c>
      <c r="BM670" s="281">
        <f t="shared" si="248"/>
        <v>0</v>
      </c>
      <c r="BN670" s="281">
        <f>VLOOKUP(E670,金蝶!D:Z,17,0)</f>
        <v>0</v>
      </c>
      <c r="BO670" s="339">
        <f t="shared" si="249"/>
        <v>0</v>
      </c>
      <c r="BP670" s="281">
        <f>VLOOKUP(E670,金蝶!D:Z,18,0)</f>
        <v>517.5</v>
      </c>
      <c r="BQ670" s="531">
        <f t="shared" si="250"/>
        <v>0</v>
      </c>
      <c r="BR670" s="281">
        <f>VLOOKUP(E670,金蝶!D:Z,19,0)</f>
        <v>0</v>
      </c>
      <c r="BS670" s="340">
        <f t="shared" si="251"/>
        <v>0</v>
      </c>
      <c r="BT670" s="281">
        <f>VLOOKUP(E670,金蝶!D:Z,20,0)</f>
        <v>10</v>
      </c>
      <c r="BU670" s="281">
        <f t="shared" si="252"/>
        <v>0</v>
      </c>
      <c r="BV670" s="281">
        <f>VLOOKUP(E670,金蝶!D:Z,21,0)</f>
        <v>0.22</v>
      </c>
      <c r="BW670" s="339">
        <f t="shared" si="253"/>
        <v>0</v>
      </c>
      <c r="BX670" s="768">
        <f>IFERROR(VLOOKUP(G670,无加班费!A:B,2,0),0)</f>
        <v>0</v>
      </c>
    </row>
    <row r="671" spans="1:76" hidden="1">
      <c r="A671" s="516" t="s">
        <v>617</v>
      </c>
      <c r="B671" s="285">
        <f t="shared" si="240"/>
        <v>0</v>
      </c>
      <c r="C671" s="286" t="str">
        <f>VLOOKUP(E671,员工信息4!C:D,2,0)</f>
        <v>王士双</v>
      </c>
      <c r="D671" s="102" t="str">
        <f t="shared" si="254"/>
        <v>一致</v>
      </c>
      <c r="E671" s="288" t="str">
        <f>INDEX(员工信息4!C:C,MATCH('12部门提供工资附表主表'!I671,员工信息4!F:F,0))</f>
        <v>7025</v>
      </c>
      <c r="F671" s="289" t="str">
        <f>IFERROR(VLOOKUP('12部门提供工资附表主表'!E671,员工信息4!C:G,5,0),"")</f>
        <v>拉丝车间</v>
      </c>
      <c r="G671" s="152" t="s">
        <v>1240</v>
      </c>
      <c r="H671" s="288" t="s">
        <v>1241</v>
      </c>
      <c r="I671" s="500" t="str">
        <f t="shared" si="244"/>
        <v>王士双238</v>
      </c>
      <c r="J671" s="353" t="str">
        <f>VLOOKUP(E671,员工信息4!C:H,6,0)</f>
        <v>拉丝车间</v>
      </c>
      <c r="K671" s="301"/>
      <c r="L671" s="301"/>
      <c r="M671" s="302">
        <v>31.5</v>
      </c>
      <c r="N671" s="302"/>
      <c r="O671" s="302"/>
      <c r="P671" s="302">
        <v>163</v>
      </c>
      <c r="Q671" s="303">
        <f t="shared" si="230"/>
        <v>5134.5</v>
      </c>
      <c r="R671" s="302"/>
      <c r="S671" s="316">
        <f t="shared" si="256"/>
        <v>5134.5</v>
      </c>
      <c r="T671" s="305"/>
      <c r="U671" s="313">
        <f t="shared" si="255"/>
        <v>0</v>
      </c>
      <c r="V671" s="313"/>
      <c r="W671" s="301"/>
      <c r="X671" s="301"/>
      <c r="Y671" s="314">
        <f t="shared" si="241"/>
        <v>5134.5</v>
      </c>
      <c r="Z671" s="314"/>
      <c r="AA671" s="301"/>
      <c r="AB671" s="301"/>
      <c r="AC671" s="325">
        <f t="shared" si="242"/>
        <v>0</v>
      </c>
      <c r="AD671" s="302">
        <v>40</v>
      </c>
      <c r="AE671" s="302"/>
      <c r="AF671" s="302"/>
      <c r="AG671" s="302"/>
      <c r="AH671" s="302"/>
      <c r="AI671" s="302"/>
      <c r="AJ671" s="302">
        <v>80</v>
      </c>
      <c r="AK671" s="302"/>
      <c r="AL671" s="302"/>
      <c r="AM671" s="302">
        <v>0</v>
      </c>
      <c r="AN671" s="302"/>
      <c r="AO671" s="302"/>
      <c r="AP671" s="302"/>
      <c r="AQ671" s="302"/>
      <c r="AR671" s="302"/>
      <c r="AS671" s="299"/>
      <c r="AT671" s="299">
        <f t="shared" si="245"/>
        <v>0</v>
      </c>
      <c r="AU671" s="303">
        <f t="shared" si="246"/>
        <v>120</v>
      </c>
      <c r="AV671" s="329">
        <f t="shared" si="243"/>
        <v>5254.5</v>
      </c>
      <c r="AW671" s="297"/>
      <c r="AX671" s="297">
        <v>517.5</v>
      </c>
      <c r="AY671" s="301"/>
      <c r="AZ671" s="301"/>
      <c r="BA671" s="301"/>
      <c r="BB671" s="330"/>
      <c r="BC671" s="297"/>
      <c r="BD671" s="301"/>
      <c r="BE671" s="300">
        <f t="shared" si="238"/>
        <v>4737</v>
      </c>
      <c r="BF671" s="297">
        <f>VLOOKUP(E671,[6]工资发放表!$D$1:$X$65536,21,0)</f>
        <v>0</v>
      </c>
      <c r="BG671" s="337">
        <f t="shared" si="239"/>
        <v>4737</v>
      </c>
      <c r="BH671" s="300">
        <f>IFERROR(VLOOKUP('12部门提供工资附表主表'!E671,工时对!A:E,5,0),0)</f>
        <v>31.5</v>
      </c>
      <c r="BI671" s="336">
        <f>VLOOKUP(E671,金蝶!D:AC,26,0)</f>
        <v>0</v>
      </c>
      <c r="BJ671" s="281">
        <f>VLOOKUP(E671,金蝶!D:S,16,0)</f>
        <v>5254.5</v>
      </c>
      <c r="BK671" s="281">
        <f t="shared" si="247"/>
        <v>0</v>
      </c>
      <c r="BL671" s="281">
        <f>VLOOKUP(E671,金蝶!D:Z,23,0)</f>
        <v>4737</v>
      </c>
      <c r="BM671" s="281">
        <f t="shared" si="248"/>
        <v>0</v>
      </c>
      <c r="BN671" s="281">
        <f>VLOOKUP(E671,金蝶!D:Z,17,0)</f>
        <v>0</v>
      </c>
      <c r="BO671" s="339">
        <f t="shared" si="249"/>
        <v>0</v>
      </c>
      <c r="BP671" s="281">
        <f>VLOOKUP(E671,金蝶!D:Z,18,0)</f>
        <v>517.5</v>
      </c>
      <c r="BQ671" s="531">
        <f t="shared" si="250"/>
        <v>0</v>
      </c>
      <c r="BR671" s="281">
        <f>VLOOKUP(E671,金蝶!D:Z,19,0)</f>
        <v>0</v>
      </c>
      <c r="BS671" s="340">
        <f t="shared" si="251"/>
        <v>0</v>
      </c>
      <c r="BT671" s="281">
        <f>VLOOKUP(E671,金蝶!D:Z,20,0)</f>
        <v>0</v>
      </c>
      <c r="BU671" s="281">
        <f t="shared" si="252"/>
        <v>0</v>
      </c>
      <c r="BV671" s="281">
        <f>VLOOKUP(E671,金蝶!D:Z,21,0)</f>
        <v>0</v>
      </c>
      <c r="BW671" s="339">
        <f t="shared" si="253"/>
        <v>0</v>
      </c>
      <c r="BX671" s="768">
        <f>IFERROR(VLOOKUP(G671,无加班费!A:B,2,0),0)</f>
        <v>0</v>
      </c>
    </row>
    <row r="672" spans="1:76" hidden="1">
      <c r="A672" s="516" t="s">
        <v>3550</v>
      </c>
      <c r="B672" s="285">
        <f t="shared" si="240"/>
        <v>0</v>
      </c>
      <c r="C672" s="286" t="str">
        <f>VLOOKUP(E672,员工信息4!C:D,2,0)</f>
        <v>王张红</v>
      </c>
      <c r="D672" s="102" t="str">
        <f t="shared" si="254"/>
        <v>一致</v>
      </c>
      <c r="E672" s="288" t="str">
        <f>INDEX(员工信息4!C:C,MATCH('12部门提供工资附表主表'!I672,员工信息4!F:F,0))</f>
        <v>7020</v>
      </c>
      <c r="F672" s="289" t="str">
        <f>IFERROR(VLOOKUP('12部门提供工资附表主表'!E672,员工信息4!C:G,5,0),"")</f>
        <v>拉丝车间</v>
      </c>
      <c r="G672" s="152" t="s">
        <v>1235</v>
      </c>
      <c r="H672" s="288" t="s">
        <v>1236</v>
      </c>
      <c r="I672" s="500" t="str">
        <f t="shared" si="244"/>
        <v>王张红582</v>
      </c>
      <c r="J672" s="353" t="str">
        <f>VLOOKUP(E672,员工信息4!C:H,6,0)</f>
        <v>拉丝车间</v>
      </c>
      <c r="K672" s="301"/>
      <c r="L672" s="301"/>
      <c r="M672" s="302">
        <v>42</v>
      </c>
      <c r="N672" s="302"/>
      <c r="O672" s="302"/>
      <c r="P672" s="302">
        <v>171</v>
      </c>
      <c r="Q672" s="342">
        <f t="shared" si="230"/>
        <v>7182</v>
      </c>
      <c r="R672" s="302"/>
      <c r="S672" s="344">
        <f t="shared" si="256"/>
        <v>7182</v>
      </c>
      <c r="T672" s="305"/>
      <c r="U672" s="313">
        <f t="shared" si="255"/>
        <v>0</v>
      </c>
      <c r="V672" s="313"/>
      <c r="W672" s="301"/>
      <c r="X672" s="301"/>
      <c r="Y672" s="314">
        <f t="shared" si="241"/>
        <v>7182</v>
      </c>
      <c r="Z672" s="314"/>
      <c r="AA672" s="301"/>
      <c r="AB672" s="301"/>
      <c r="AC672" s="325">
        <f t="shared" si="242"/>
        <v>0</v>
      </c>
      <c r="AD672" s="302">
        <v>40</v>
      </c>
      <c r="AE672" s="302"/>
      <c r="AF672" s="302"/>
      <c r="AG672" s="302"/>
      <c r="AH672" s="302"/>
      <c r="AI672" s="302"/>
      <c r="AJ672" s="302">
        <v>160</v>
      </c>
      <c r="AK672" s="302"/>
      <c r="AL672" s="302"/>
      <c r="AM672" s="302">
        <v>200</v>
      </c>
      <c r="AN672" s="302"/>
      <c r="AO672" s="302"/>
      <c r="AP672" s="302"/>
      <c r="AQ672" s="302"/>
      <c r="AR672" s="302"/>
      <c r="AS672" s="299"/>
      <c r="AT672" s="299">
        <f t="shared" si="245"/>
        <v>0</v>
      </c>
      <c r="AU672" s="303">
        <f t="shared" si="246"/>
        <v>400</v>
      </c>
      <c r="AV672" s="329">
        <f t="shared" si="243"/>
        <v>7582</v>
      </c>
      <c r="AW672" s="297"/>
      <c r="AX672" s="297">
        <v>517.5</v>
      </c>
      <c r="AY672" s="301"/>
      <c r="AZ672" s="301"/>
      <c r="BA672" s="301"/>
      <c r="BB672" s="330"/>
      <c r="BC672" s="297"/>
      <c r="BD672" s="301"/>
      <c r="BE672" s="300">
        <f t="shared" si="238"/>
        <v>7064.5</v>
      </c>
      <c r="BF672" s="297">
        <f>VLOOKUP(E672,[6]工资发放表!$D$1:$X$65536,21,0)</f>
        <v>61.94</v>
      </c>
      <c r="BG672" s="337">
        <f t="shared" si="239"/>
        <v>7002.56</v>
      </c>
      <c r="BH672" s="300">
        <f>IFERROR(VLOOKUP('12部门提供工资附表主表'!E672,工时对!A:E,5,0),0)</f>
        <v>42</v>
      </c>
      <c r="BI672" s="336">
        <f>VLOOKUP(E672,金蝶!D:AC,26,0)</f>
        <v>0</v>
      </c>
      <c r="BJ672" s="281">
        <f>VLOOKUP(E672,金蝶!D:S,16,0)</f>
        <v>7582</v>
      </c>
      <c r="BK672" s="281">
        <f t="shared" si="247"/>
        <v>0</v>
      </c>
      <c r="BL672" s="281">
        <f>VLOOKUP(E672,金蝶!D:Z,23,0)</f>
        <v>7002.56</v>
      </c>
      <c r="BM672" s="281">
        <f t="shared" si="248"/>
        <v>0</v>
      </c>
      <c r="BN672" s="281">
        <f>VLOOKUP(E672,金蝶!D:Z,17,0)</f>
        <v>0</v>
      </c>
      <c r="BO672" s="339">
        <f t="shared" si="249"/>
        <v>0</v>
      </c>
      <c r="BP672" s="281">
        <f>VLOOKUP(E672,金蝶!D:Z,18,0)</f>
        <v>517.5</v>
      </c>
      <c r="BQ672" s="531">
        <f t="shared" si="250"/>
        <v>0</v>
      </c>
      <c r="BR672" s="281">
        <f>VLOOKUP(E672,金蝶!D:Z,19,0)</f>
        <v>0</v>
      </c>
      <c r="BS672" s="340">
        <f t="shared" si="251"/>
        <v>0</v>
      </c>
      <c r="BT672" s="281">
        <f>VLOOKUP(E672,金蝶!D:Z,20,0)</f>
        <v>0</v>
      </c>
      <c r="BU672" s="281">
        <f t="shared" si="252"/>
        <v>0</v>
      </c>
      <c r="BV672" s="281">
        <f>VLOOKUP(E672,金蝶!D:Z,21,0)</f>
        <v>61.94</v>
      </c>
      <c r="BW672" s="339">
        <f t="shared" si="253"/>
        <v>0</v>
      </c>
      <c r="BX672" s="768">
        <f>IFERROR(VLOOKUP(G672,无加班费!A:B,2,0),0)</f>
        <v>0</v>
      </c>
    </row>
    <row r="673" spans="1:79" hidden="1">
      <c r="A673" s="516" t="s">
        <v>3555</v>
      </c>
      <c r="B673" s="285">
        <f t="shared" si="240"/>
        <v>0</v>
      </c>
      <c r="C673" s="286" t="str">
        <f>VLOOKUP(E673,员工信息4!C:D,2,0)</f>
        <v>戴正春</v>
      </c>
      <c r="D673" s="102" t="str">
        <f t="shared" si="254"/>
        <v>一致</v>
      </c>
      <c r="E673" s="288" t="str">
        <f>INDEX(员工信息4!C:C,MATCH('12部门提供工资附表主表'!I673,员工信息4!F:F,0))</f>
        <v>8789</v>
      </c>
      <c r="F673" s="289" t="str">
        <f>IFERROR(VLOOKUP('12部门提供工资附表主表'!E673,员工信息4!C:G,5,0),"")</f>
        <v>拉丝车间</v>
      </c>
      <c r="G673" s="152" t="s">
        <v>2650</v>
      </c>
      <c r="H673" s="288" t="s">
        <v>2651</v>
      </c>
      <c r="I673" s="500" t="str">
        <f t="shared" si="244"/>
        <v>戴正春212</v>
      </c>
      <c r="J673" s="353" t="str">
        <f>VLOOKUP(E673,员工信息4!C:H,6,0)</f>
        <v>拉丝车间</v>
      </c>
      <c r="K673" s="301"/>
      <c r="L673" s="301"/>
      <c r="M673" s="302">
        <v>43.5</v>
      </c>
      <c r="N673" s="302"/>
      <c r="O673" s="302"/>
      <c r="P673" s="302">
        <v>168</v>
      </c>
      <c r="Q673" s="303">
        <f t="shared" si="230"/>
        <v>7308</v>
      </c>
      <c r="R673" s="302"/>
      <c r="S673" s="316">
        <f t="shared" si="256"/>
        <v>7308</v>
      </c>
      <c r="T673" s="305"/>
      <c r="U673" s="313">
        <f t="shared" si="255"/>
        <v>0</v>
      </c>
      <c r="V673" s="313"/>
      <c r="W673" s="301"/>
      <c r="X673" s="301"/>
      <c r="Y673" s="314">
        <f t="shared" si="241"/>
        <v>7308</v>
      </c>
      <c r="Z673" s="314"/>
      <c r="AA673" s="301"/>
      <c r="AB673" s="301"/>
      <c r="AC673" s="325">
        <f t="shared" si="242"/>
        <v>0</v>
      </c>
      <c r="AD673" s="302"/>
      <c r="AE673" s="302"/>
      <c r="AF673" s="302"/>
      <c r="AG673" s="302"/>
      <c r="AH673" s="302"/>
      <c r="AI673" s="302"/>
      <c r="AJ673" s="302">
        <v>120</v>
      </c>
      <c r="AK673" s="302"/>
      <c r="AL673" s="302"/>
      <c r="AM673" s="302">
        <v>200</v>
      </c>
      <c r="AN673" s="302"/>
      <c r="AO673" s="302"/>
      <c r="AP673" s="302"/>
      <c r="AQ673" s="302"/>
      <c r="AR673" s="302"/>
      <c r="AS673" s="299"/>
      <c r="AT673" s="299">
        <f t="shared" si="245"/>
        <v>0</v>
      </c>
      <c r="AU673" s="303">
        <f t="shared" si="246"/>
        <v>320</v>
      </c>
      <c r="AV673" s="329">
        <f t="shared" si="243"/>
        <v>7628</v>
      </c>
      <c r="AW673" s="297"/>
      <c r="AX673" s="297">
        <v>517.5</v>
      </c>
      <c r="AY673" s="301"/>
      <c r="AZ673" s="301"/>
      <c r="BA673" s="301"/>
      <c r="BB673" s="330"/>
      <c r="BC673" s="297"/>
      <c r="BD673" s="301"/>
      <c r="BE673" s="300">
        <f t="shared" si="238"/>
        <v>7110.5</v>
      </c>
      <c r="BF673" s="297">
        <f>VLOOKUP(E673,[6]工资发放表!$D$1:$X$65536,21,0)</f>
        <v>21.11</v>
      </c>
      <c r="BG673" s="337">
        <f t="shared" si="239"/>
        <v>7089.39</v>
      </c>
      <c r="BH673" s="300">
        <f>IFERROR(VLOOKUP('12部门提供工资附表主表'!E673,工时对!A:E,5,0),0)</f>
        <v>43.5</v>
      </c>
      <c r="BI673" s="336">
        <f>VLOOKUP(E673,金蝶!D:AC,26,0)</f>
        <v>0</v>
      </c>
      <c r="BJ673" s="281">
        <f>VLOOKUP(E673,金蝶!D:S,16,0)</f>
        <v>7628</v>
      </c>
      <c r="BK673" s="281">
        <f t="shared" si="247"/>
        <v>0</v>
      </c>
      <c r="BL673" s="281">
        <f>VLOOKUP(E673,金蝶!D:Z,23,0)</f>
        <v>7089.39</v>
      </c>
      <c r="BM673" s="281">
        <f t="shared" si="248"/>
        <v>0</v>
      </c>
      <c r="BN673" s="281">
        <f>VLOOKUP(E673,金蝶!D:Z,17,0)</f>
        <v>0</v>
      </c>
      <c r="BO673" s="339">
        <f t="shared" si="249"/>
        <v>0</v>
      </c>
      <c r="BP673" s="281">
        <f>VLOOKUP(E673,金蝶!D:Z,18,0)</f>
        <v>517.5</v>
      </c>
      <c r="BQ673" s="531">
        <f t="shared" si="250"/>
        <v>0</v>
      </c>
      <c r="BR673" s="281">
        <f>VLOOKUP(E673,金蝶!D:Z,19,0)</f>
        <v>0</v>
      </c>
      <c r="BS673" s="340">
        <f t="shared" si="251"/>
        <v>0</v>
      </c>
      <c r="BT673" s="281">
        <f>VLOOKUP(E673,金蝶!D:Z,20,0)</f>
        <v>0</v>
      </c>
      <c r="BU673" s="281">
        <f t="shared" si="252"/>
        <v>0</v>
      </c>
      <c r="BV673" s="281">
        <f>VLOOKUP(E673,金蝶!D:Z,21,0)</f>
        <v>21.11</v>
      </c>
      <c r="BW673" s="339">
        <f t="shared" si="253"/>
        <v>0</v>
      </c>
      <c r="BX673" s="768">
        <f>IFERROR(VLOOKUP(G673,无加班费!A:B,2,0),0)</f>
        <v>0</v>
      </c>
    </row>
    <row r="674" spans="1:79" hidden="1">
      <c r="A674" s="516" t="s">
        <v>3560</v>
      </c>
      <c r="B674" s="285">
        <f t="shared" si="240"/>
        <v>0</v>
      </c>
      <c r="C674" s="286" t="str">
        <f>VLOOKUP(E674,员工信息4!C:D,2,0)</f>
        <v>孟凡云</v>
      </c>
      <c r="D674" s="102" t="str">
        <f t="shared" si="254"/>
        <v>一致</v>
      </c>
      <c r="E674" s="288" t="str">
        <f>INDEX(员工信息4!C:C,MATCH('12部门提供工资附表主表'!I674,员工信息4!F:F,0))</f>
        <v>8259</v>
      </c>
      <c r="F674" s="289" t="str">
        <f>IFERROR(VLOOKUP('12部门提供工资附表主表'!E674,员工信息4!C:G,5,0),"")</f>
        <v>拉丝车间</v>
      </c>
      <c r="G674" s="152" t="s">
        <v>1245</v>
      </c>
      <c r="H674" s="288" t="s">
        <v>1246</v>
      </c>
      <c r="I674" s="500" t="str">
        <f t="shared" si="244"/>
        <v>孟凡云38</v>
      </c>
      <c r="J674" s="353" t="str">
        <f>VLOOKUP(E674,员工信息4!C:H,6,0)</f>
        <v>拉丝车间</v>
      </c>
      <c r="K674" s="301"/>
      <c r="L674" s="301"/>
      <c r="M674" s="302">
        <v>42</v>
      </c>
      <c r="N674" s="302"/>
      <c r="O674" s="302"/>
      <c r="P674" s="302">
        <v>194</v>
      </c>
      <c r="Q674" s="303">
        <f t="shared" ref="Q674:Q688" si="257">IF(O674&gt;0,O674,M674*P674)</f>
        <v>8148</v>
      </c>
      <c r="R674" s="302"/>
      <c r="S674" s="316">
        <f t="shared" si="256"/>
        <v>8148</v>
      </c>
      <c r="T674" s="305"/>
      <c r="U674" s="313">
        <f t="shared" si="255"/>
        <v>0</v>
      </c>
      <c r="V674" s="313"/>
      <c r="W674" s="301"/>
      <c r="X674" s="301"/>
      <c r="Y674" s="314">
        <f t="shared" si="241"/>
        <v>8148</v>
      </c>
      <c r="Z674" s="314"/>
      <c r="AA674" s="301"/>
      <c r="AB674" s="301"/>
      <c r="AC674" s="325">
        <f t="shared" si="242"/>
        <v>0</v>
      </c>
      <c r="AD674" s="302">
        <v>20</v>
      </c>
      <c r="AE674" s="302"/>
      <c r="AF674" s="302"/>
      <c r="AG674" s="302"/>
      <c r="AH674" s="302"/>
      <c r="AI674" s="302"/>
      <c r="AJ674" s="302">
        <v>120</v>
      </c>
      <c r="AK674" s="302"/>
      <c r="AL674" s="302"/>
      <c r="AM674" s="302">
        <v>200</v>
      </c>
      <c r="AN674" s="302"/>
      <c r="AO674" s="302"/>
      <c r="AP674" s="302"/>
      <c r="AQ674" s="302"/>
      <c r="AR674" s="302"/>
      <c r="AS674" s="299"/>
      <c r="AT674" s="299">
        <f t="shared" si="245"/>
        <v>0</v>
      </c>
      <c r="AU674" s="303">
        <f t="shared" si="246"/>
        <v>340</v>
      </c>
      <c r="AV674" s="329">
        <f t="shared" si="243"/>
        <v>8488</v>
      </c>
      <c r="AW674" s="297"/>
      <c r="AX674" s="297">
        <v>517.5</v>
      </c>
      <c r="AY674" s="301"/>
      <c r="AZ674" s="301"/>
      <c r="BA674" s="301"/>
      <c r="BB674" s="330"/>
      <c r="BC674" s="297"/>
      <c r="BD674" s="301"/>
      <c r="BE674" s="300">
        <f t="shared" si="238"/>
        <v>7970.5</v>
      </c>
      <c r="BF674" s="297">
        <f>VLOOKUP(E674,[6]工资发放表!$D$1:$X$65536,21,0)</f>
        <v>89.12</v>
      </c>
      <c r="BG674" s="337">
        <f t="shared" si="239"/>
        <v>7881.38</v>
      </c>
      <c r="BH674" s="300">
        <f>IFERROR(VLOOKUP('12部门提供工资附表主表'!E674,工时对!A:E,5,0),0)</f>
        <v>42</v>
      </c>
      <c r="BI674" s="336">
        <f>VLOOKUP(E674,金蝶!D:AC,26,0)</f>
        <v>0</v>
      </c>
      <c r="BJ674" s="281">
        <f>VLOOKUP(E674,金蝶!D:S,16,0)</f>
        <v>8488</v>
      </c>
      <c r="BK674" s="281">
        <f t="shared" si="247"/>
        <v>0</v>
      </c>
      <c r="BL674" s="281">
        <f>VLOOKUP(E674,金蝶!D:Z,23,0)</f>
        <v>7881.38</v>
      </c>
      <c r="BM674" s="281">
        <f t="shared" si="248"/>
        <v>0</v>
      </c>
      <c r="BN674" s="281">
        <f>VLOOKUP(E674,金蝶!D:Z,17,0)</f>
        <v>0</v>
      </c>
      <c r="BO674" s="339">
        <f t="shared" si="249"/>
        <v>0</v>
      </c>
      <c r="BP674" s="281">
        <f>VLOOKUP(E674,金蝶!D:Z,18,0)</f>
        <v>517.5</v>
      </c>
      <c r="BQ674" s="531">
        <f t="shared" si="250"/>
        <v>0</v>
      </c>
      <c r="BR674" s="281">
        <f>VLOOKUP(E674,金蝶!D:Z,19,0)</f>
        <v>0</v>
      </c>
      <c r="BS674" s="340">
        <f t="shared" si="251"/>
        <v>0</v>
      </c>
      <c r="BT674" s="281">
        <f>VLOOKUP(E674,金蝶!D:Z,20,0)</f>
        <v>0</v>
      </c>
      <c r="BU674" s="281">
        <f t="shared" si="252"/>
        <v>0</v>
      </c>
      <c r="BV674" s="281">
        <f>VLOOKUP(E674,金蝶!D:Z,21,0)</f>
        <v>89.12</v>
      </c>
      <c r="BW674" s="339">
        <f t="shared" si="253"/>
        <v>0</v>
      </c>
      <c r="BX674" s="768">
        <f>IFERROR(VLOOKUP(G674,无加班费!A:B,2,0),0)</f>
        <v>0</v>
      </c>
    </row>
    <row r="675" spans="1:79" hidden="1">
      <c r="A675" s="516" t="s">
        <v>3565</v>
      </c>
      <c r="B675" s="285">
        <f t="shared" si="240"/>
        <v>0</v>
      </c>
      <c r="C675" s="286" t="str">
        <f>VLOOKUP(E675,员工信息4!C:D,2,0)</f>
        <v>张长重</v>
      </c>
      <c r="D675" s="102" t="str">
        <f t="shared" si="254"/>
        <v>一致</v>
      </c>
      <c r="E675" s="288" t="str">
        <f>INDEX(员工信息4!C:C,MATCH('12部门提供工资附表主表'!I675,员工信息4!F:F,0))</f>
        <v>7017</v>
      </c>
      <c r="F675" s="289" t="str">
        <f>IFERROR(VLOOKUP('12部门提供工资附表主表'!E675,员工信息4!C:G,5,0),"")</f>
        <v>拉丝车间</v>
      </c>
      <c r="G675" s="152" t="s">
        <v>1225</v>
      </c>
      <c r="H675" s="288" t="s">
        <v>1226</v>
      </c>
      <c r="I675" s="500" t="str">
        <f t="shared" si="244"/>
        <v>张长重254</v>
      </c>
      <c r="J675" s="353" t="str">
        <f>VLOOKUP(E675,员工信息4!C:H,6,0)</f>
        <v>拉丝车间</v>
      </c>
      <c r="K675" s="301"/>
      <c r="L675" s="301"/>
      <c r="M675" s="302">
        <v>45</v>
      </c>
      <c r="N675" s="302"/>
      <c r="O675" s="302"/>
      <c r="P675" s="302">
        <v>193</v>
      </c>
      <c r="Q675" s="303">
        <f t="shared" si="257"/>
        <v>8685</v>
      </c>
      <c r="R675" s="302"/>
      <c r="S675" s="316">
        <f t="shared" si="256"/>
        <v>8685</v>
      </c>
      <c r="T675" s="305"/>
      <c r="U675" s="313">
        <f t="shared" si="255"/>
        <v>0</v>
      </c>
      <c r="V675" s="313"/>
      <c r="W675" s="301"/>
      <c r="X675" s="301"/>
      <c r="Y675" s="314">
        <f t="shared" si="241"/>
        <v>8685</v>
      </c>
      <c r="Z675" s="314"/>
      <c r="AA675" s="301"/>
      <c r="AB675" s="301"/>
      <c r="AC675" s="325">
        <f t="shared" si="242"/>
        <v>0</v>
      </c>
      <c r="AD675" s="302">
        <v>60</v>
      </c>
      <c r="AE675" s="302"/>
      <c r="AF675" s="302"/>
      <c r="AG675" s="302"/>
      <c r="AH675" s="302"/>
      <c r="AI675" s="302"/>
      <c r="AJ675" s="302">
        <v>128</v>
      </c>
      <c r="AK675" s="302">
        <v>100</v>
      </c>
      <c r="AL675" s="302"/>
      <c r="AM675" s="302">
        <v>200</v>
      </c>
      <c r="AN675" s="302"/>
      <c r="AO675" s="302"/>
      <c r="AP675" s="302"/>
      <c r="AQ675" s="302"/>
      <c r="AR675" s="302"/>
      <c r="AS675" s="299"/>
      <c r="AT675" s="299">
        <f t="shared" si="245"/>
        <v>0</v>
      </c>
      <c r="AU675" s="303">
        <f t="shared" si="246"/>
        <v>488</v>
      </c>
      <c r="AV675" s="329">
        <f t="shared" si="243"/>
        <v>9173</v>
      </c>
      <c r="AW675" s="297"/>
      <c r="AX675" s="297">
        <v>517.5</v>
      </c>
      <c r="AY675" s="301"/>
      <c r="AZ675" s="301"/>
      <c r="BA675" s="301"/>
      <c r="BB675" s="330"/>
      <c r="BC675" s="297"/>
      <c r="BD675" s="301"/>
      <c r="BE675" s="300">
        <f t="shared" si="238"/>
        <v>8655.5</v>
      </c>
      <c r="BF675" s="297">
        <f>VLOOKUP(E675,[6]工资发放表!$D$1:$X$65536,21,0)</f>
        <v>109.66</v>
      </c>
      <c r="BG675" s="337">
        <f t="shared" si="239"/>
        <v>8545.84</v>
      </c>
      <c r="BH675" s="300">
        <f>IFERROR(VLOOKUP('12部门提供工资附表主表'!E675,工时对!A:E,5,0),0)</f>
        <v>45</v>
      </c>
      <c r="BI675" s="336">
        <f>VLOOKUP(E675,金蝶!D:AC,26,0)</f>
        <v>0</v>
      </c>
      <c r="BJ675" s="281">
        <f>VLOOKUP(E675,金蝶!D:S,16,0)</f>
        <v>9173</v>
      </c>
      <c r="BK675" s="281">
        <f t="shared" si="247"/>
        <v>0</v>
      </c>
      <c r="BL675" s="281">
        <f>VLOOKUP(E675,金蝶!D:Z,23,0)</f>
        <v>8545.84</v>
      </c>
      <c r="BM675" s="281">
        <f t="shared" si="248"/>
        <v>0</v>
      </c>
      <c r="BN675" s="281">
        <f>VLOOKUP(E675,金蝶!D:Z,17,0)</f>
        <v>0</v>
      </c>
      <c r="BO675" s="339">
        <f t="shared" si="249"/>
        <v>0</v>
      </c>
      <c r="BP675" s="281">
        <f>VLOOKUP(E675,金蝶!D:Z,18,0)</f>
        <v>517.5</v>
      </c>
      <c r="BQ675" s="531">
        <f t="shared" si="250"/>
        <v>0</v>
      </c>
      <c r="BR675" s="281">
        <f>VLOOKUP(E675,金蝶!D:Z,19,0)</f>
        <v>0</v>
      </c>
      <c r="BS675" s="340">
        <f t="shared" si="251"/>
        <v>0</v>
      </c>
      <c r="BT675" s="281">
        <f>VLOOKUP(E675,金蝶!D:Z,20,0)</f>
        <v>0</v>
      </c>
      <c r="BU675" s="281">
        <f t="shared" si="252"/>
        <v>0</v>
      </c>
      <c r="BV675" s="281">
        <f>VLOOKUP(E675,金蝶!D:Z,21,0)</f>
        <v>109.66</v>
      </c>
      <c r="BW675" s="339">
        <f t="shared" si="253"/>
        <v>0</v>
      </c>
      <c r="BX675" s="768">
        <f>IFERROR(VLOOKUP(G675,无加班费!A:B,2,0),0)</f>
        <v>0</v>
      </c>
    </row>
    <row r="676" spans="1:79" hidden="1">
      <c r="A676" s="516" t="s">
        <v>4837</v>
      </c>
      <c r="B676" s="285">
        <f t="shared" si="240"/>
        <v>0</v>
      </c>
      <c r="C676" s="286" t="str">
        <f>VLOOKUP(E676,员工信息4!C:D,2,0)</f>
        <v>沈方明</v>
      </c>
      <c r="D676" s="102" t="str">
        <f t="shared" si="254"/>
        <v>一致</v>
      </c>
      <c r="E676" s="288" t="str">
        <f>INDEX(员工信息4!C:C,MATCH('12部门提供工资附表主表'!I676,员工信息4!F:F,0))</f>
        <v>7004</v>
      </c>
      <c r="F676" s="289" t="str">
        <f>IFERROR(VLOOKUP('12部门提供工资附表主表'!E676,员工信息4!C:G,5,0),"")</f>
        <v>拉丝车间</v>
      </c>
      <c r="G676" s="152" t="s">
        <v>1210</v>
      </c>
      <c r="H676" s="288" t="s">
        <v>1211</v>
      </c>
      <c r="I676" s="500" t="str">
        <f t="shared" si="244"/>
        <v>沈方明218</v>
      </c>
      <c r="J676" s="353" t="str">
        <f>VLOOKUP(E676,员工信息4!C:H,6,0)</f>
        <v>拉丝车间</v>
      </c>
      <c r="K676" s="301"/>
      <c r="L676" s="301"/>
      <c r="M676" s="302">
        <v>37.5</v>
      </c>
      <c r="N676" s="302"/>
      <c r="O676" s="302"/>
      <c r="P676" s="302">
        <v>168.1</v>
      </c>
      <c r="Q676" s="303">
        <f t="shared" si="257"/>
        <v>6303.75</v>
      </c>
      <c r="R676" s="302"/>
      <c r="S676" s="316">
        <f t="shared" si="256"/>
        <v>6303.75</v>
      </c>
      <c r="T676" s="305"/>
      <c r="U676" s="313">
        <f t="shared" si="255"/>
        <v>0</v>
      </c>
      <c r="V676" s="313"/>
      <c r="W676" s="301"/>
      <c r="X676" s="301"/>
      <c r="Y676" s="314">
        <f t="shared" si="241"/>
        <v>6303.75</v>
      </c>
      <c r="Z676" s="314"/>
      <c r="AA676" s="301"/>
      <c r="AB676" s="301"/>
      <c r="AC676" s="325">
        <f t="shared" si="242"/>
        <v>0</v>
      </c>
      <c r="AD676" s="302">
        <v>200</v>
      </c>
      <c r="AE676" s="302"/>
      <c r="AF676" s="302"/>
      <c r="AG676" s="302"/>
      <c r="AH676" s="302"/>
      <c r="AI676" s="302"/>
      <c r="AJ676" s="302">
        <v>120</v>
      </c>
      <c r="AK676" s="302"/>
      <c r="AL676" s="302"/>
      <c r="AM676" s="302">
        <v>200</v>
      </c>
      <c r="AN676" s="302"/>
      <c r="AO676" s="302"/>
      <c r="AP676" s="302"/>
      <c r="AQ676" s="302"/>
      <c r="AR676" s="302"/>
      <c r="AS676" s="299"/>
      <c r="AT676" s="299">
        <f t="shared" si="245"/>
        <v>0</v>
      </c>
      <c r="AU676" s="303">
        <f t="shared" si="246"/>
        <v>520</v>
      </c>
      <c r="AV676" s="329">
        <f t="shared" si="243"/>
        <v>6823.75</v>
      </c>
      <c r="AW676" s="297"/>
      <c r="AX676" s="297">
        <v>517.5</v>
      </c>
      <c r="AY676" s="301"/>
      <c r="AZ676" s="301"/>
      <c r="BA676" s="301"/>
      <c r="BB676" s="330"/>
      <c r="BC676" s="297">
        <v>10</v>
      </c>
      <c r="BD676" s="301"/>
      <c r="BE676" s="300">
        <f t="shared" si="238"/>
        <v>6306.25</v>
      </c>
      <c r="BF676" s="297">
        <f>VLOOKUP(E676,[6]工资发放表!$D$1:$X$65536,21,0)</f>
        <v>0</v>
      </c>
      <c r="BG676" s="337">
        <f t="shared" si="239"/>
        <v>6296.25</v>
      </c>
      <c r="BH676" s="300">
        <f>IFERROR(VLOOKUP('12部门提供工资附表主表'!E676,工时对!A:E,5,0),0)</f>
        <v>37.5</v>
      </c>
      <c r="BI676" s="336">
        <f>VLOOKUP(E676,金蝶!D:AC,26,0)</f>
        <v>0</v>
      </c>
      <c r="BJ676" s="281">
        <f>VLOOKUP(E676,金蝶!D:S,16,0)</f>
        <v>6823.75</v>
      </c>
      <c r="BK676" s="281">
        <f t="shared" si="247"/>
        <v>0</v>
      </c>
      <c r="BL676" s="281">
        <f>VLOOKUP(E676,金蝶!D:Z,23,0)</f>
        <v>6296.25</v>
      </c>
      <c r="BM676" s="281">
        <f t="shared" si="248"/>
        <v>0</v>
      </c>
      <c r="BN676" s="281">
        <f>VLOOKUP(E676,金蝶!D:Z,17,0)</f>
        <v>0</v>
      </c>
      <c r="BO676" s="339">
        <f t="shared" si="249"/>
        <v>0</v>
      </c>
      <c r="BP676" s="281">
        <f>VLOOKUP(E676,金蝶!D:Z,18,0)</f>
        <v>517.5</v>
      </c>
      <c r="BQ676" s="531">
        <f t="shared" si="250"/>
        <v>0</v>
      </c>
      <c r="BR676" s="281">
        <f>VLOOKUP(E676,金蝶!D:Z,19,0)</f>
        <v>0</v>
      </c>
      <c r="BS676" s="340">
        <f t="shared" si="251"/>
        <v>0</v>
      </c>
      <c r="BT676" s="281">
        <f>VLOOKUP(E676,金蝶!D:Z,20,0)</f>
        <v>10</v>
      </c>
      <c r="BU676" s="281">
        <f t="shared" si="252"/>
        <v>0</v>
      </c>
      <c r="BV676" s="281">
        <f>VLOOKUP(E676,金蝶!D:Z,21,0)</f>
        <v>0</v>
      </c>
      <c r="BW676" s="339">
        <f t="shared" si="253"/>
        <v>0</v>
      </c>
      <c r="BX676" s="768">
        <f>IFERROR(VLOOKUP(G676,无加班费!A:B,2,0),0)</f>
        <v>0</v>
      </c>
    </row>
    <row r="677" spans="1:79" hidden="1">
      <c r="A677" s="516" t="s">
        <v>4838</v>
      </c>
      <c r="B677" s="285">
        <f t="shared" si="240"/>
        <v>0</v>
      </c>
      <c r="C677" s="286" t="str">
        <f>VLOOKUP(E677,员工信息4!C:D,2,0)</f>
        <v>姚树友</v>
      </c>
      <c r="D677" s="102" t="str">
        <f t="shared" si="254"/>
        <v>一致</v>
      </c>
      <c r="E677" s="288" t="str">
        <f>INDEX(员工信息4!C:C,MATCH('12部门提供工资附表主表'!I677,员工信息4!F:F,0))</f>
        <v>8701</v>
      </c>
      <c r="F677" s="289" t="str">
        <f>IFERROR(VLOOKUP('12部门提供工资附表主表'!E677,员工信息4!C:G,5,0),"")</f>
        <v>拉丝车间</v>
      </c>
      <c r="G677" s="152" t="s">
        <v>2536</v>
      </c>
      <c r="H677" s="288" t="s">
        <v>2537</v>
      </c>
      <c r="I677" s="500" t="str">
        <f t="shared" si="244"/>
        <v>姚树友377</v>
      </c>
      <c r="J677" s="353" t="str">
        <f>VLOOKUP(E677,员工信息4!C:H,6,0)</f>
        <v>拉丝车间</v>
      </c>
      <c r="K677" s="301"/>
      <c r="L677" s="301"/>
      <c r="M677" s="302">
        <v>41</v>
      </c>
      <c r="N677" s="302"/>
      <c r="O677" s="302"/>
      <c r="P677" s="302">
        <v>167.2</v>
      </c>
      <c r="Q677" s="303">
        <f t="shared" si="257"/>
        <v>6855.2</v>
      </c>
      <c r="R677" s="302"/>
      <c r="S677" s="316">
        <f t="shared" si="256"/>
        <v>6855.2</v>
      </c>
      <c r="T677" s="305"/>
      <c r="U677" s="313">
        <f t="shared" si="255"/>
        <v>0</v>
      </c>
      <c r="V677" s="313"/>
      <c r="W677" s="301"/>
      <c r="X677" s="301"/>
      <c r="Y677" s="314">
        <f t="shared" si="241"/>
        <v>6855.2</v>
      </c>
      <c r="Z677" s="314"/>
      <c r="AA677" s="301"/>
      <c r="AB677" s="301"/>
      <c r="AC677" s="325">
        <f t="shared" si="242"/>
        <v>0</v>
      </c>
      <c r="AD677" s="302"/>
      <c r="AE677" s="302"/>
      <c r="AF677" s="302"/>
      <c r="AG677" s="302"/>
      <c r="AH677" s="302"/>
      <c r="AI677" s="302"/>
      <c r="AJ677" s="302">
        <v>120</v>
      </c>
      <c r="AK677" s="302"/>
      <c r="AL677" s="302"/>
      <c r="AM677" s="302">
        <v>200</v>
      </c>
      <c r="AN677" s="302"/>
      <c r="AO677" s="302"/>
      <c r="AP677" s="302"/>
      <c r="AQ677" s="302"/>
      <c r="AR677" s="302"/>
      <c r="AS677" s="299"/>
      <c r="AT677" s="299">
        <f t="shared" si="245"/>
        <v>0</v>
      </c>
      <c r="AU677" s="303">
        <f t="shared" si="246"/>
        <v>320</v>
      </c>
      <c r="AV677" s="329">
        <f t="shared" si="243"/>
        <v>7175.2</v>
      </c>
      <c r="AW677" s="297"/>
      <c r="AX677" s="297">
        <v>517.5</v>
      </c>
      <c r="AY677" s="301"/>
      <c r="AZ677" s="301"/>
      <c r="BA677" s="301"/>
      <c r="BB677" s="330"/>
      <c r="BC677" s="297"/>
      <c r="BD677" s="301"/>
      <c r="BE677" s="300">
        <f t="shared" si="238"/>
        <v>6657.7</v>
      </c>
      <c r="BF677" s="297">
        <f>VLOOKUP(E677,[6]工资发放表!$D$1:$X$65536,21,0)</f>
        <v>0</v>
      </c>
      <c r="BG677" s="337">
        <f t="shared" si="239"/>
        <v>6657.7</v>
      </c>
      <c r="BH677" s="300">
        <f>IFERROR(VLOOKUP('12部门提供工资附表主表'!E677,工时对!A:E,5,0),0)</f>
        <v>41</v>
      </c>
      <c r="BI677" s="336">
        <f>VLOOKUP(E677,金蝶!D:AC,26,0)</f>
        <v>0</v>
      </c>
      <c r="BJ677" s="281">
        <f>VLOOKUP(E677,金蝶!D:S,16,0)</f>
        <v>7175.2</v>
      </c>
      <c r="BK677" s="281">
        <f t="shared" si="247"/>
        <v>0</v>
      </c>
      <c r="BL677" s="281">
        <f>VLOOKUP(E677,金蝶!D:Z,23,0)</f>
        <v>6657.7</v>
      </c>
      <c r="BM677" s="281">
        <f t="shared" si="248"/>
        <v>0</v>
      </c>
      <c r="BN677" s="281">
        <f>VLOOKUP(E677,金蝶!D:Z,17,0)</f>
        <v>0</v>
      </c>
      <c r="BO677" s="339">
        <f t="shared" si="249"/>
        <v>0</v>
      </c>
      <c r="BP677" s="281">
        <f>VLOOKUP(E677,金蝶!D:Z,18,0)</f>
        <v>517.5</v>
      </c>
      <c r="BQ677" s="531">
        <f t="shared" si="250"/>
        <v>0</v>
      </c>
      <c r="BR677" s="281">
        <f>VLOOKUP(E677,金蝶!D:Z,19,0)</f>
        <v>0</v>
      </c>
      <c r="BS677" s="340">
        <f t="shared" si="251"/>
        <v>0</v>
      </c>
      <c r="BT677" s="281">
        <f>VLOOKUP(E677,金蝶!D:Z,20,0)</f>
        <v>0</v>
      </c>
      <c r="BU677" s="281">
        <f t="shared" si="252"/>
        <v>0</v>
      </c>
      <c r="BV677" s="281">
        <f>VLOOKUP(E677,金蝶!D:Z,21,0)</f>
        <v>0</v>
      </c>
      <c r="BW677" s="339">
        <f t="shared" si="253"/>
        <v>0</v>
      </c>
      <c r="BX677" s="768">
        <f>IFERROR(VLOOKUP(G677,无加班费!A:B,2,0),0)</f>
        <v>0</v>
      </c>
    </row>
    <row r="678" spans="1:79" hidden="1">
      <c r="A678" s="516" t="s">
        <v>622</v>
      </c>
      <c r="B678" s="285">
        <f t="shared" si="240"/>
        <v>0</v>
      </c>
      <c r="C678" s="286" t="str">
        <f>VLOOKUP(E678,员工信息4!C:D,2,0)</f>
        <v>张熙亮</v>
      </c>
      <c r="D678" s="102" t="str">
        <f t="shared" si="254"/>
        <v>一致</v>
      </c>
      <c r="E678" s="288" t="str">
        <f>INDEX(员工信息4!C:C,MATCH('12部门提供工资附表主表'!I678,员工信息4!F:F,0))</f>
        <v>7007</v>
      </c>
      <c r="F678" s="289" t="str">
        <f>IFERROR(VLOOKUP('12部门提供工资附表主表'!E678,员工信息4!C:G,5,0),"")</f>
        <v>拉丝车间</v>
      </c>
      <c r="G678" s="152" t="s">
        <v>1215</v>
      </c>
      <c r="H678" s="288" t="s">
        <v>1216</v>
      </c>
      <c r="I678" s="500" t="str">
        <f t="shared" si="244"/>
        <v>张熙亮184</v>
      </c>
      <c r="J678" s="353" t="str">
        <f>VLOOKUP(E678,员工信息4!C:H,6,0)</f>
        <v>拉丝车间</v>
      </c>
      <c r="K678" s="301"/>
      <c r="L678" s="301"/>
      <c r="M678" s="302">
        <v>41</v>
      </c>
      <c r="N678" s="302"/>
      <c r="O678" s="302"/>
      <c r="P678" s="302">
        <v>175.4</v>
      </c>
      <c r="Q678" s="303">
        <f t="shared" si="257"/>
        <v>7191.4000000000005</v>
      </c>
      <c r="R678" s="302"/>
      <c r="S678" s="316">
        <f t="shared" si="256"/>
        <v>7191.4000000000005</v>
      </c>
      <c r="T678" s="305"/>
      <c r="U678" s="313">
        <f t="shared" si="255"/>
        <v>0</v>
      </c>
      <c r="V678" s="313"/>
      <c r="W678" s="301"/>
      <c r="X678" s="301"/>
      <c r="Y678" s="314">
        <f t="shared" si="241"/>
        <v>7191.4000000000005</v>
      </c>
      <c r="Z678" s="314"/>
      <c r="AA678" s="301"/>
      <c r="AB678" s="301"/>
      <c r="AC678" s="325">
        <f t="shared" si="242"/>
        <v>0</v>
      </c>
      <c r="AD678" s="302">
        <v>120</v>
      </c>
      <c r="AE678" s="302"/>
      <c r="AF678" s="302"/>
      <c r="AG678" s="302"/>
      <c r="AH678" s="302"/>
      <c r="AI678" s="302"/>
      <c r="AJ678" s="302">
        <v>120</v>
      </c>
      <c r="AK678" s="302">
        <v>300</v>
      </c>
      <c r="AL678" s="302"/>
      <c r="AM678" s="302">
        <v>200</v>
      </c>
      <c r="AN678" s="302"/>
      <c r="AO678" s="302"/>
      <c r="AP678" s="302"/>
      <c r="AQ678" s="302"/>
      <c r="AR678" s="302"/>
      <c r="AS678" s="299"/>
      <c r="AT678" s="299">
        <f t="shared" si="245"/>
        <v>0</v>
      </c>
      <c r="AU678" s="303">
        <f t="shared" si="246"/>
        <v>740</v>
      </c>
      <c r="AV678" s="329">
        <f t="shared" si="243"/>
        <v>7931.4000000000005</v>
      </c>
      <c r="AW678" s="297"/>
      <c r="AX678" s="297">
        <v>517.5</v>
      </c>
      <c r="AY678" s="301"/>
      <c r="AZ678" s="301"/>
      <c r="BA678" s="301"/>
      <c r="BB678" s="330"/>
      <c r="BC678" s="297">
        <v>10</v>
      </c>
      <c r="BD678" s="301"/>
      <c r="BE678" s="300">
        <f t="shared" si="238"/>
        <v>7413.9000000000005</v>
      </c>
      <c r="BF678" s="297">
        <f>VLOOKUP(E678,[6]工资发放表!$D$1:$X$65536,21,0)</f>
        <v>72.42</v>
      </c>
      <c r="BG678" s="337">
        <f t="shared" si="239"/>
        <v>7331.4800000000005</v>
      </c>
      <c r="BH678" s="300">
        <f>IFERROR(VLOOKUP('12部门提供工资附表主表'!E678,工时对!A:E,5,0),0)</f>
        <v>41</v>
      </c>
      <c r="BI678" s="336">
        <f>VLOOKUP(E678,金蝶!D:AC,26,0)</f>
        <v>0</v>
      </c>
      <c r="BJ678" s="281">
        <f>VLOOKUP(E678,金蝶!D:S,16,0)</f>
        <v>7931.4</v>
      </c>
      <c r="BK678" s="281">
        <f t="shared" si="247"/>
        <v>0</v>
      </c>
      <c r="BL678" s="281">
        <f>VLOOKUP(E678,金蝶!D:Z,23,0)</f>
        <v>7331.48</v>
      </c>
      <c r="BM678" s="281">
        <f t="shared" si="248"/>
        <v>0</v>
      </c>
      <c r="BN678" s="281">
        <f>VLOOKUP(E678,金蝶!D:Z,17,0)</f>
        <v>0</v>
      </c>
      <c r="BO678" s="339">
        <f t="shared" si="249"/>
        <v>0</v>
      </c>
      <c r="BP678" s="281">
        <f>VLOOKUP(E678,金蝶!D:Z,18,0)</f>
        <v>517.5</v>
      </c>
      <c r="BQ678" s="531">
        <f t="shared" si="250"/>
        <v>0</v>
      </c>
      <c r="BR678" s="281">
        <f>VLOOKUP(E678,金蝶!D:Z,19,0)</f>
        <v>0</v>
      </c>
      <c r="BS678" s="340">
        <f t="shared" si="251"/>
        <v>0</v>
      </c>
      <c r="BT678" s="281">
        <f>VLOOKUP(E678,金蝶!D:Z,20,0)</f>
        <v>10</v>
      </c>
      <c r="BU678" s="281">
        <f t="shared" si="252"/>
        <v>0</v>
      </c>
      <c r="BV678" s="281">
        <f>VLOOKUP(E678,金蝶!D:Z,21,0)</f>
        <v>72.42</v>
      </c>
      <c r="BW678" s="339">
        <f t="shared" si="253"/>
        <v>0</v>
      </c>
      <c r="BX678" s="768">
        <f>IFERROR(VLOOKUP(G678,无加班费!A:B,2,0),0)</f>
        <v>0</v>
      </c>
    </row>
    <row r="679" spans="1:79" hidden="1">
      <c r="A679" s="516" t="s">
        <v>872</v>
      </c>
      <c r="B679" s="285">
        <f t="shared" si="240"/>
        <v>0</v>
      </c>
      <c r="C679" s="286" t="str">
        <f>VLOOKUP(E679,员工信息4!C:D,2,0)</f>
        <v>张永军</v>
      </c>
      <c r="D679" s="102" t="str">
        <f t="shared" si="254"/>
        <v>一致</v>
      </c>
      <c r="E679" s="288" t="str">
        <f>INDEX(员工信息4!C:C,MATCH('12部门提供工资附表主表'!I679,员工信息4!F:F,0))</f>
        <v>8543</v>
      </c>
      <c r="F679" s="289" t="str">
        <f>IFERROR(VLOOKUP('12部门提供工资附表主表'!E679,员工信息4!C:G,5,0),"")</f>
        <v>拉丝车间</v>
      </c>
      <c r="G679" s="152" t="s">
        <v>2359</v>
      </c>
      <c r="H679" s="288" t="s">
        <v>2360</v>
      </c>
      <c r="I679" s="500" t="str">
        <f t="shared" si="244"/>
        <v>张永军44</v>
      </c>
      <c r="J679" s="353" t="str">
        <f>VLOOKUP(E679,员工信息4!C:H,6,0)</f>
        <v>拉丝车间</v>
      </c>
      <c r="K679" s="301"/>
      <c r="L679" s="301"/>
      <c r="M679" s="302">
        <v>39</v>
      </c>
      <c r="N679" s="302"/>
      <c r="O679" s="302"/>
      <c r="P679" s="302">
        <v>170</v>
      </c>
      <c r="Q679" s="303">
        <f t="shared" si="257"/>
        <v>6630</v>
      </c>
      <c r="R679" s="302"/>
      <c r="S679" s="316">
        <f t="shared" si="256"/>
        <v>6630</v>
      </c>
      <c r="T679" s="305"/>
      <c r="U679" s="313">
        <f t="shared" si="255"/>
        <v>0</v>
      </c>
      <c r="V679" s="313"/>
      <c r="W679" s="301"/>
      <c r="X679" s="301"/>
      <c r="Y679" s="314">
        <f t="shared" si="241"/>
        <v>6630</v>
      </c>
      <c r="Z679" s="314"/>
      <c r="AA679" s="301"/>
      <c r="AB679" s="301"/>
      <c r="AC679" s="325">
        <f t="shared" si="242"/>
        <v>0</v>
      </c>
      <c r="AD679" s="302">
        <v>20</v>
      </c>
      <c r="AE679" s="302"/>
      <c r="AF679" s="302"/>
      <c r="AG679" s="302"/>
      <c r="AH679" s="302"/>
      <c r="AI679" s="302"/>
      <c r="AJ679" s="302">
        <v>112</v>
      </c>
      <c r="AK679" s="302"/>
      <c r="AL679" s="302"/>
      <c r="AM679" s="302">
        <v>200</v>
      </c>
      <c r="AN679" s="302"/>
      <c r="AO679" s="302"/>
      <c r="AP679" s="302"/>
      <c r="AQ679" s="302"/>
      <c r="AR679" s="302"/>
      <c r="AS679" s="299"/>
      <c r="AT679" s="299">
        <f t="shared" si="245"/>
        <v>0</v>
      </c>
      <c r="AU679" s="303">
        <f t="shared" si="246"/>
        <v>332</v>
      </c>
      <c r="AV679" s="329">
        <f t="shared" si="243"/>
        <v>6962</v>
      </c>
      <c r="AW679" s="297"/>
      <c r="AX679" s="297">
        <v>517.5</v>
      </c>
      <c r="AY679" s="301"/>
      <c r="AZ679" s="301"/>
      <c r="BA679" s="301"/>
      <c r="BB679" s="330"/>
      <c r="BC679" s="297"/>
      <c r="BD679" s="301"/>
      <c r="BE679" s="300">
        <f t="shared" ref="BE679:BE687" si="258">AV679-AX679-BB679</f>
        <v>6444.5</v>
      </c>
      <c r="BF679" s="297">
        <f>VLOOKUP(E679,[6]工资发放表!$D$1:$X$65536,21,0)</f>
        <v>43.34</v>
      </c>
      <c r="BG679" s="337">
        <f t="shared" si="239"/>
        <v>6401.16</v>
      </c>
      <c r="BH679" s="300">
        <f>IFERROR(VLOOKUP('12部门提供工资附表主表'!E679,工时对!A:E,5,0),0)</f>
        <v>39</v>
      </c>
      <c r="BI679" s="336">
        <f>VLOOKUP(E679,金蝶!D:AC,26,0)</f>
        <v>0</v>
      </c>
      <c r="BJ679" s="281">
        <f>VLOOKUP(E679,金蝶!D:S,16,0)</f>
        <v>6962</v>
      </c>
      <c r="BK679" s="281">
        <f t="shared" si="247"/>
        <v>0</v>
      </c>
      <c r="BL679" s="281">
        <f>VLOOKUP(E679,金蝶!D:Z,23,0)</f>
        <v>6401.16</v>
      </c>
      <c r="BM679" s="281">
        <f t="shared" si="248"/>
        <v>0</v>
      </c>
      <c r="BN679" s="281">
        <f>VLOOKUP(E679,金蝶!D:Z,17,0)</f>
        <v>0</v>
      </c>
      <c r="BO679" s="339">
        <f t="shared" si="249"/>
        <v>0</v>
      </c>
      <c r="BP679" s="281">
        <f>VLOOKUP(E679,金蝶!D:Z,18,0)</f>
        <v>517.5</v>
      </c>
      <c r="BQ679" s="531">
        <f t="shared" si="250"/>
        <v>0</v>
      </c>
      <c r="BR679" s="281">
        <f>VLOOKUP(E679,金蝶!D:Z,19,0)</f>
        <v>0</v>
      </c>
      <c r="BS679" s="340">
        <f t="shared" si="251"/>
        <v>0</v>
      </c>
      <c r="BT679" s="281">
        <f>VLOOKUP(E679,金蝶!D:Z,20,0)</f>
        <v>0</v>
      </c>
      <c r="BU679" s="281">
        <f t="shared" si="252"/>
        <v>0</v>
      </c>
      <c r="BV679" s="281">
        <f>VLOOKUP(E679,金蝶!D:Z,21,0)</f>
        <v>43.34</v>
      </c>
      <c r="BW679" s="339">
        <f t="shared" si="253"/>
        <v>0</v>
      </c>
      <c r="BX679" s="768">
        <f>IFERROR(VLOOKUP(G679,无加班费!A:B,2,0),0)</f>
        <v>0</v>
      </c>
    </row>
    <row r="680" spans="1:79" hidden="1">
      <c r="A680" s="516" t="s">
        <v>4840</v>
      </c>
      <c r="B680" s="285">
        <f t="shared" si="240"/>
        <v>0</v>
      </c>
      <c r="C680" s="286" t="str">
        <f>VLOOKUP(E680,员工信息4!C:D,2,0)</f>
        <v>刘利</v>
      </c>
      <c r="D680" s="102" t="str">
        <f t="shared" si="254"/>
        <v>一致</v>
      </c>
      <c r="E680" s="288" t="str">
        <f>INDEX(员工信息4!C:C,MATCH('12部门提供工资附表主表'!I680,员工信息4!F:F,0))</f>
        <v>1182</v>
      </c>
      <c r="F680" s="289" t="str">
        <f>IFERROR(VLOOKUP('12部门提供工资附表主表'!E680,员工信息4!C:G,5,0),"")</f>
        <v>电缆车间</v>
      </c>
      <c r="G680" s="152" t="s">
        <v>1205</v>
      </c>
      <c r="H680" s="288" t="s">
        <v>1206</v>
      </c>
      <c r="I680" s="500" t="str">
        <f t="shared" si="244"/>
        <v>刘利113</v>
      </c>
      <c r="J680" s="353" t="str">
        <f>VLOOKUP(E680,员工信息4!C:H,6,0)</f>
        <v>拉丝车间</v>
      </c>
      <c r="K680" s="301"/>
      <c r="L680" s="301"/>
      <c r="M680" s="302">
        <v>42.5</v>
      </c>
      <c r="N680" s="302"/>
      <c r="O680" s="302"/>
      <c r="P680" s="302">
        <v>172.2</v>
      </c>
      <c r="Q680" s="303">
        <f t="shared" si="257"/>
        <v>7318.4999999999991</v>
      </c>
      <c r="R680" s="302"/>
      <c r="S680" s="316">
        <f t="shared" si="256"/>
        <v>7318.4999999999991</v>
      </c>
      <c r="T680" s="305"/>
      <c r="U680" s="313">
        <f t="shared" si="255"/>
        <v>0</v>
      </c>
      <c r="V680" s="313"/>
      <c r="W680" s="355"/>
      <c r="X680" s="355"/>
      <c r="Y680" s="314">
        <f t="shared" si="241"/>
        <v>7318.4999999999991</v>
      </c>
      <c r="Z680" s="314"/>
      <c r="AA680" s="301"/>
      <c r="AB680" s="301"/>
      <c r="AC680" s="325">
        <f t="shared" si="242"/>
        <v>0</v>
      </c>
      <c r="AD680" s="302">
        <v>140</v>
      </c>
      <c r="AE680" s="302"/>
      <c r="AF680" s="302"/>
      <c r="AG680" s="302"/>
      <c r="AH680" s="302"/>
      <c r="AI680" s="302"/>
      <c r="AJ680" s="302">
        <v>120</v>
      </c>
      <c r="AK680" s="302"/>
      <c r="AL680" s="302"/>
      <c r="AM680" s="302">
        <v>200</v>
      </c>
      <c r="AN680" s="302"/>
      <c r="AO680" s="302"/>
      <c r="AP680" s="302"/>
      <c r="AQ680" s="302"/>
      <c r="AR680" s="302"/>
      <c r="AS680" s="299"/>
      <c r="AT680" s="299">
        <f t="shared" si="245"/>
        <v>0</v>
      </c>
      <c r="AU680" s="303">
        <f t="shared" si="246"/>
        <v>460</v>
      </c>
      <c r="AV680" s="329">
        <f t="shared" si="243"/>
        <v>7778.4999999999991</v>
      </c>
      <c r="AW680" s="297"/>
      <c r="AX680" s="297">
        <v>517.5</v>
      </c>
      <c r="AY680" s="301"/>
      <c r="AZ680" s="301"/>
      <c r="BA680" s="301"/>
      <c r="BB680" s="330"/>
      <c r="BC680" s="297">
        <v>10</v>
      </c>
      <c r="BD680" s="301"/>
      <c r="BE680" s="300">
        <f t="shared" si="258"/>
        <v>7260.9999999999991</v>
      </c>
      <c r="BF680" s="297">
        <f>VLOOKUP(E680,[6]工资发放表!$D$1:$X$65536,21,0)</f>
        <v>0</v>
      </c>
      <c r="BG680" s="337">
        <f t="shared" si="239"/>
        <v>7250.9999999999991</v>
      </c>
      <c r="BH680" s="300">
        <f>IFERROR(VLOOKUP('12部门提供工资附表主表'!E680,工时对!A:E,5,0),0)</f>
        <v>42.5</v>
      </c>
      <c r="BI680" s="336">
        <f>VLOOKUP(E680,金蝶!D:AC,26,0)</f>
        <v>0</v>
      </c>
      <c r="BJ680" s="281">
        <f>VLOOKUP(E680,金蝶!D:S,16,0)</f>
        <v>7778.5</v>
      </c>
      <c r="BK680" s="281">
        <f t="shared" si="247"/>
        <v>0</v>
      </c>
      <c r="BL680" s="281">
        <f>VLOOKUP(E680,金蝶!D:Z,23,0)</f>
        <v>7251</v>
      </c>
      <c r="BM680" s="281">
        <f t="shared" si="248"/>
        <v>0</v>
      </c>
      <c r="BN680" s="281">
        <f>VLOOKUP(E680,金蝶!D:Z,17,0)</f>
        <v>0</v>
      </c>
      <c r="BO680" s="339">
        <f t="shared" si="249"/>
        <v>0</v>
      </c>
      <c r="BP680" s="281">
        <f>VLOOKUP(E680,金蝶!D:Z,18,0)</f>
        <v>517.5</v>
      </c>
      <c r="BQ680" s="531">
        <f t="shared" si="250"/>
        <v>0</v>
      </c>
      <c r="BR680" s="281">
        <f>VLOOKUP(E680,金蝶!D:Z,19,0)</f>
        <v>0</v>
      </c>
      <c r="BS680" s="340">
        <f t="shared" si="251"/>
        <v>0</v>
      </c>
      <c r="BT680" s="281">
        <f>VLOOKUP(E680,金蝶!D:Z,20,0)</f>
        <v>10</v>
      </c>
      <c r="BU680" s="281">
        <f t="shared" si="252"/>
        <v>0</v>
      </c>
      <c r="BV680" s="281">
        <f>VLOOKUP(E680,金蝶!D:Z,21,0)</f>
        <v>0</v>
      </c>
      <c r="BW680" s="339">
        <f t="shared" si="253"/>
        <v>0</v>
      </c>
      <c r="BX680" s="768">
        <f>IFERROR(VLOOKUP(G680,无加班费!A:B,2,0),0)</f>
        <v>0</v>
      </c>
    </row>
    <row r="681" spans="1:79" hidden="1">
      <c r="A681" s="516" t="s">
        <v>454</v>
      </c>
      <c r="B681" s="285">
        <f t="shared" si="240"/>
        <v>0</v>
      </c>
      <c r="C681" s="286" t="str">
        <f>VLOOKUP(E681,员工信息4!C:D,2,0)</f>
        <v>吴进英</v>
      </c>
      <c r="D681" s="102" t="str">
        <f t="shared" si="254"/>
        <v>一致</v>
      </c>
      <c r="E681" s="288" t="str">
        <f>INDEX(员工信息4!C:C,MATCH('12部门提供工资附表主表'!I681,员工信息4!F:F,0))</f>
        <v>1047</v>
      </c>
      <c r="F681" s="289" t="str">
        <f>IFERROR(VLOOKUP('12部门提供工资附表主表'!E681,员工信息4!C:G,5,0),"")</f>
        <v>电缆车间</v>
      </c>
      <c r="G681" s="152" t="s">
        <v>1195</v>
      </c>
      <c r="H681" s="288" t="s">
        <v>1196</v>
      </c>
      <c r="I681" s="500" t="str">
        <f t="shared" si="244"/>
        <v>吴进英543</v>
      </c>
      <c r="J681" s="353" t="str">
        <f>VLOOKUP(E681,员工信息4!C:H,6,0)</f>
        <v>拉丝车间</v>
      </c>
      <c r="K681" s="301"/>
      <c r="L681" s="301"/>
      <c r="M681" s="302">
        <v>40.5</v>
      </c>
      <c r="N681" s="302"/>
      <c r="O681" s="302"/>
      <c r="P681" s="302">
        <v>173.4</v>
      </c>
      <c r="Q681" s="303">
        <f t="shared" si="257"/>
        <v>7022.7</v>
      </c>
      <c r="R681" s="302"/>
      <c r="S681" s="316">
        <f t="shared" si="256"/>
        <v>7022.7</v>
      </c>
      <c r="T681" s="305"/>
      <c r="U681" s="313">
        <f t="shared" si="255"/>
        <v>0</v>
      </c>
      <c r="V681" s="313"/>
      <c r="W681" s="301"/>
      <c r="X681" s="301"/>
      <c r="Y681" s="314">
        <f t="shared" si="241"/>
        <v>7022.7</v>
      </c>
      <c r="Z681" s="314"/>
      <c r="AA681" s="301"/>
      <c r="AB681" s="301"/>
      <c r="AC681" s="325">
        <f t="shared" si="242"/>
        <v>0</v>
      </c>
      <c r="AD681" s="302">
        <v>120</v>
      </c>
      <c r="AE681" s="302"/>
      <c r="AF681" s="302"/>
      <c r="AG681" s="302"/>
      <c r="AH681" s="302"/>
      <c r="AI681" s="302"/>
      <c r="AJ681" s="302">
        <v>120</v>
      </c>
      <c r="AK681" s="302"/>
      <c r="AL681" s="302"/>
      <c r="AM681" s="302">
        <v>200</v>
      </c>
      <c r="AN681" s="302"/>
      <c r="AO681" s="302"/>
      <c r="AP681" s="302"/>
      <c r="AQ681" s="302"/>
      <c r="AR681" s="302"/>
      <c r="AS681" s="299"/>
      <c r="AT681" s="299">
        <f t="shared" si="245"/>
        <v>0</v>
      </c>
      <c r="AU681" s="303">
        <f t="shared" si="246"/>
        <v>440</v>
      </c>
      <c r="AV681" s="329">
        <f t="shared" si="243"/>
        <v>7462.7</v>
      </c>
      <c r="AW681" s="297"/>
      <c r="AX681" s="297">
        <v>517.5</v>
      </c>
      <c r="AY681" s="301"/>
      <c r="AZ681" s="301"/>
      <c r="BA681" s="301"/>
      <c r="BB681" s="330"/>
      <c r="BC681" s="297"/>
      <c r="BD681" s="301"/>
      <c r="BE681" s="300">
        <f t="shared" si="258"/>
        <v>6945.2</v>
      </c>
      <c r="BF681" s="297">
        <f>VLOOKUP(E681,[6]工资发放表!$D$1:$X$65536,21,0)</f>
        <v>0</v>
      </c>
      <c r="BG681" s="337">
        <f t="shared" si="239"/>
        <v>6945.2</v>
      </c>
      <c r="BH681" s="300">
        <f>IFERROR(VLOOKUP('12部门提供工资附表主表'!E681,工时对!A:E,5,0),0)</f>
        <v>40.5</v>
      </c>
      <c r="BI681" s="336">
        <f>VLOOKUP(E681,金蝶!D:AC,26,0)</f>
        <v>0</v>
      </c>
      <c r="BJ681" s="281">
        <f>VLOOKUP(E681,金蝶!D:S,16,0)</f>
        <v>7462.7</v>
      </c>
      <c r="BK681" s="281">
        <f t="shared" si="247"/>
        <v>0</v>
      </c>
      <c r="BL681" s="281">
        <f>VLOOKUP(E681,金蝶!D:Z,23,0)</f>
        <v>6945.2</v>
      </c>
      <c r="BM681" s="281">
        <f t="shared" si="248"/>
        <v>0</v>
      </c>
      <c r="BN681" s="281">
        <f>VLOOKUP(E681,金蝶!D:Z,17,0)</f>
        <v>0</v>
      </c>
      <c r="BO681" s="339">
        <f t="shared" si="249"/>
        <v>0</v>
      </c>
      <c r="BP681" s="281">
        <f>VLOOKUP(E681,金蝶!D:Z,18,0)</f>
        <v>517.5</v>
      </c>
      <c r="BQ681" s="531">
        <f t="shared" si="250"/>
        <v>0</v>
      </c>
      <c r="BR681" s="281">
        <f>VLOOKUP(E681,金蝶!D:Z,19,0)</f>
        <v>0</v>
      </c>
      <c r="BS681" s="340">
        <f t="shared" si="251"/>
        <v>0</v>
      </c>
      <c r="BT681" s="281">
        <f>VLOOKUP(E681,金蝶!D:Z,20,0)</f>
        <v>0</v>
      </c>
      <c r="BU681" s="281">
        <f t="shared" si="252"/>
        <v>0</v>
      </c>
      <c r="BV681" s="281">
        <f>VLOOKUP(E681,金蝶!D:Z,21,0)</f>
        <v>0</v>
      </c>
      <c r="BW681" s="339">
        <f t="shared" si="253"/>
        <v>0</v>
      </c>
      <c r="BX681" s="768">
        <f>IFERROR(VLOOKUP(G681,无加班费!A:B,2,0),0)</f>
        <v>0</v>
      </c>
    </row>
    <row r="682" spans="1:79" hidden="1">
      <c r="A682" s="516" t="s">
        <v>4841</v>
      </c>
      <c r="B682" s="285">
        <f t="shared" si="240"/>
        <v>0</v>
      </c>
      <c r="C682" s="286" t="str">
        <f>VLOOKUP(E682,员工信息4!C:D,2,0)</f>
        <v>杨振国</v>
      </c>
      <c r="D682" s="102" t="str">
        <f t="shared" si="254"/>
        <v>一致</v>
      </c>
      <c r="E682" s="288" t="str">
        <f>INDEX(员工信息4!C:C,MATCH('12部门提供工资附表主表'!I682,员工信息4!F:F,0))</f>
        <v>7008</v>
      </c>
      <c r="F682" s="289" t="str">
        <f>IFERROR(VLOOKUP('12部门提供工资附表主表'!E682,员工信息4!C:G,5,0),"")</f>
        <v>拉丝车间</v>
      </c>
      <c r="G682" s="152" t="s">
        <v>1220</v>
      </c>
      <c r="H682" s="288" t="s">
        <v>1221</v>
      </c>
      <c r="I682" s="500" t="str">
        <f t="shared" si="244"/>
        <v>杨振国241</v>
      </c>
      <c r="J682" s="353" t="str">
        <f>VLOOKUP(E682,员工信息4!C:H,6,0)</f>
        <v>拉丝车间</v>
      </c>
      <c r="K682" s="301"/>
      <c r="L682" s="301"/>
      <c r="M682" s="302">
        <v>45.5</v>
      </c>
      <c r="N682" s="302"/>
      <c r="O682" s="302"/>
      <c r="P682" s="302">
        <v>186</v>
      </c>
      <c r="Q682" s="303">
        <f t="shared" si="257"/>
        <v>8463</v>
      </c>
      <c r="R682" s="302"/>
      <c r="S682" s="316">
        <f t="shared" si="256"/>
        <v>8463</v>
      </c>
      <c r="T682" s="305"/>
      <c r="U682" s="313">
        <f t="shared" si="255"/>
        <v>0</v>
      </c>
      <c r="V682" s="313"/>
      <c r="W682" s="355"/>
      <c r="X682" s="355"/>
      <c r="Y682" s="314">
        <f t="shared" si="241"/>
        <v>8463</v>
      </c>
      <c r="Z682" s="314"/>
      <c r="AA682" s="301"/>
      <c r="AB682" s="301"/>
      <c r="AC682" s="325">
        <f t="shared" si="242"/>
        <v>0</v>
      </c>
      <c r="AD682" s="302">
        <v>60</v>
      </c>
      <c r="AE682" s="302"/>
      <c r="AF682" s="302"/>
      <c r="AG682" s="302"/>
      <c r="AH682" s="302"/>
      <c r="AI682" s="302"/>
      <c r="AJ682" s="302">
        <v>120</v>
      </c>
      <c r="AK682" s="302">
        <v>100</v>
      </c>
      <c r="AL682" s="302"/>
      <c r="AM682" s="302">
        <v>200</v>
      </c>
      <c r="AN682" s="302"/>
      <c r="AO682" s="302"/>
      <c r="AP682" s="302"/>
      <c r="AQ682" s="302"/>
      <c r="AR682" s="302"/>
      <c r="AS682" s="299"/>
      <c r="AT682" s="299">
        <f t="shared" si="245"/>
        <v>0</v>
      </c>
      <c r="AU682" s="303">
        <f t="shared" si="246"/>
        <v>480</v>
      </c>
      <c r="AV682" s="329">
        <f t="shared" si="243"/>
        <v>8943</v>
      </c>
      <c r="AW682" s="297"/>
      <c r="AX682" s="297">
        <v>517.5</v>
      </c>
      <c r="AY682" s="301"/>
      <c r="AZ682" s="301"/>
      <c r="BA682" s="301"/>
      <c r="BB682" s="330"/>
      <c r="BC682" s="297"/>
      <c r="BD682" s="301"/>
      <c r="BE682" s="300">
        <f t="shared" si="258"/>
        <v>8425.5</v>
      </c>
      <c r="BF682" s="297">
        <f>VLOOKUP(E682,[6]工资发放表!$D$1:$X$65536,21,0)</f>
        <v>102.76</v>
      </c>
      <c r="BG682" s="337">
        <f t="shared" si="239"/>
        <v>8322.74</v>
      </c>
      <c r="BH682" s="300">
        <f>IFERROR(VLOOKUP('12部门提供工资附表主表'!E682,工时对!A:E,5,0),0)</f>
        <v>45.5</v>
      </c>
      <c r="BI682" s="336">
        <f>VLOOKUP(E682,金蝶!D:AC,26,0)</f>
        <v>0</v>
      </c>
      <c r="BJ682" s="281">
        <f>VLOOKUP(E682,金蝶!D:S,16,0)</f>
        <v>8943</v>
      </c>
      <c r="BK682" s="281">
        <f t="shared" si="247"/>
        <v>0</v>
      </c>
      <c r="BL682" s="281">
        <f>VLOOKUP(E682,金蝶!D:Z,23,0)</f>
        <v>8322.74</v>
      </c>
      <c r="BM682" s="281">
        <f t="shared" si="248"/>
        <v>0</v>
      </c>
      <c r="BN682" s="281">
        <f>VLOOKUP(E682,金蝶!D:Z,17,0)</f>
        <v>0</v>
      </c>
      <c r="BO682" s="339">
        <f t="shared" si="249"/>
        <v>0</v>
      </c>
      <c r="BP682" s="281">
        <f>VLOOKUP(E682,金蝶!D:Z,18,0)</f>
        <v>517.5</v>
      </c>
      <c r="BQ682" s="531">
        <f t="shared" si="250"/>
        <v>0</v>
      </c>
      <c r="BR682" s="281">
        <f>VLOOKUP(E682,金蝶!D:Z,19,0)</f>
        <v>0</v>
      </c>
      <c r="BS682" s="340">
        <f t="shared" si="251"/>
        <v>0</v>
      </c>
      <c r="BT682" s="281">
        <f>VLOOKUP(E682,金蝶!D:Z,20,0)</f>
        <v>0</v>
      </c>
      <c r="BU682" s="281">
        <f t="shared" si="252"/>
        <v>0</v>
      </c>
      <c r="BV682" s="281">
        <f>VLOOKUP(E682,金蝶!D:Z,21,0)</f>
        <v>102.76</v>
      </c>
      <c r="BW682" s="339">
        <f t="shared" si="253"/>
        <v>0</v>
      </c>
      <c r="BX682" s="768">
        <f>IFERROR(VLOOKUP(G682,无加班费!A:B,2,0),0)</f>
        <v>0</v>
      </c>
    </row>
    <row r="683" spans="1:79" hidden="1">
      <c r="A683" s="516" t="s">
        <v>4842</v>
      </c>
      <c r="B683" s="285">
        <f t="shared" si="240"/>
        <v>0</v>
      </c>
      <c r="C683" s="286" t="str">
        <f>VLOOKUP(E683,员工信息4!C:D,2,0)</f>
        <v>张红霞</v>
      </c>
      <c r="D683" s="102" t="str">
        <f t="shared" si="254"/>
        <v>一致</v>
      </c>
      <c r="E683" s="288" t="str">
        <f>INDEX(员工信息4!C:C,MATCH('12部门提供工资附表主表'!I683,员工信息4!F:F,0))</f>
        <v>8651</v>
      </c>
      <c r="F683" s="289" t="str">
        <f>IFERROR(VLOOKUP('12部门提供工资附表主表'!E683,员工信息4!C:G,5,0),"")</f>
        <v>拉丝车间</v>
      </c>
      <c r="G683" s="152" t="s">
        <v>2479</v>
      </c>
      <c r="H683" s="288" t="s">
        <v>2480</v>
      </c>
      <c r="I683" s="500" t="str">
        <f t="shared" si="244"/>
        <v>张红霞294</v>
      </c>
      <c r="J683" s="353" t="str">
        <f>VLOOKUP(E683,员工信息4!C:H,6,0)</f>
        <v>拉丝车间</v>
      </c>
      <c r="K683" s="301"/>
      <c r="L683" s="301"/>
      <c r="M683" s="302">
        <v>36</v>
      </c>
      <c r="N683" s="302"/>
      <c r="O683" s="302"/>
      <c r="P683" s="302">
        <v>170</v>
      </c>
      <c r="Q683" s="303">
        <f t="shared" si="257"/>
        <v>6120</v>
      </c>
      <c r="R683" s="302"/>
      <c r="S683" s="316">
        <f t="shared" si="256"/>
        <v>6120</v>
      </c>
      <c r="T683" s="305"/>
      <c r="U683" s="313">
        <f t="shared" si="255"/>
        <v>0</v>
      </c>
      <c r="V683" s="313"/>
      <c r="W683" s="301"/>
      <c r="X683" s="301"/>
      <c r="Y683" s="314">
        <f t="shared" si="241"/>
        <v>6120</v>
      </c>
      <c r="Z683" s="314"/>
      <c r="AA683" s="301"/>
      <c r="AB683" s="301"/>
      <c r="AC683" s="325">
        <f t="shared" si="242"/>
        <v>0</v>
      </c>
      <c r="AD683" s="302"/>
      <c r="AE683" s="302"/>
      <c r="AF683" s="302"/>
      <c r="AG683" s="302"/>
      <c r="AH683" s="302"/>
      <c r="AI683" s="302"/>
      <c r="AJ683" s="302">
        <v>104</v>
      </c>
      <c r="AK683" s="302"/>
      <c r="AL683" s="302"/>
      <c r="AM683" s="302">
        <v>200</v>
      </c>
      <c r="AN683" s="302"/>
      <c r="AO683" s="302"/>
      <c r="AP683" s="302"/>
      <c r="AQ683" s="302"/>
      <c r="AR683" s="302"/>
      <c r="AS683" s="299"/>
      <c r="AT683" s="299">
        <f t="shared" si="245"/>
        <v>0</v>
      </c>
      <c r="AU683" s="303">
        <f t="shared" si="246"/>
        <v>304</v>
      </c>
      <c r="AV683" s="329">
        <f t="shared" si="243"/>
        <v>6424</v>
      </c>
      <c r="AW683" s="297"/>
      <c r="AX683" s="297">
        <v>517.5</v>
      </c>
      <c r="AY683" s="301"/>
      <c r="AZ683" s="301"/>
      <c r="BA683" s="301"/>
      <c r="BB683" s="330"/>
      <c r="BC683" s="297"/>
      <c r="BD683" s="301"/>
      <c r="BE683" s="300">
        <f t="shared" si="258"/>
        <v>5906.5</v>
      </c>
      <c r="BF683" s="297">
        <f>VLOOKUP(E683,[6]工资发放表!$D$1:$X$65536,21,0)</f>
        <v>0</v>
      </c>
      <c r="BG683" s="337">
        <f t="shared" si="239"/>
        <v>5906.5</v>
      </c>
      <c r="BH683" s="300">
        <f>IFERROR(VLOOKUP('12部门提供工资附表主表'!E683,工时对!A:E,5,0),0)</f>
        <v>36</v>
      </c>
      <c r="BI683" s="336">
        <f>VLOOKUP(E683,金蝶!D:AC,26,0)</f>
        <v>0</v>
      </c>
      <c r="BJ683" s="281">
        <f>VLOOKUP(E683,金蝶!D:S,16,0)</f>
        <v>6424</v>
      </c>
      <c r="BK683" s="281">
        <f t="shared" si="247"/>
        <v>0</v>
      </c>
      <c r="BL683" s="281">
        <f>VLOOKUP(E683,金蝶!D:Z,23,0)</f>
        <v>5906.5</v>
      </c>
      <c r="BM683" s="281">
        <f t="shared" si="248"/>
        <v>0</v>
      </c>
      <c r="BN683" s="281">
        <f>VLOOKUP(E683,金蝶!D:Z,17,0)</f>
        <v>0</v>
      </c>
      <c r="BO683" s="339">
        <f t="shared" si="249"/>
        <v>0</v>
      </c>
      <c r="BP683" s="281">
        <f>VLOOKUP(E683,金蝶!D:Z,18,0)</f>
        <v>517.5</v>
      </c>
      <c r="BQ683" s="531">
        <f t="shared" si="250"/>
        <v>0</v>
      </c>
      <c r="BR683" s="281">
        <f>VLOOKUP(E683,金蝶!D:Z,19,0)</f>
        <v>0</v>
      </c>
      <c r="BS683" s="340">
        <f t="shared" si="251"/>
        <v>0</v>
      </c>
      <c r="BT683" s="281">
        <f>VLOOKUP(E683,金蝶!D:Z,20,0)</f>
        <v>0</v>
      </c>
      <c r="BU683" s="281">
        <f t="shared" si="252"/>
        <v>0</v>
      </c>
      <c r="BV683" s="281">
        <f>VLOOKUP(E683,金蝶!D:Z,21,0)</f>
        <v>0</v>
      </c>
      <c r="BW683" s="339">
        <f t="shared" si="253"/>
        <v>0</v>
      </c>
      <c r="BX683" s="768">
        <f>IFERROR(VLOOKUP(G683,无加班费!A:B,2,0),0)</f>
        <v>0</v>
      </c>
    </row>
    <row r="684" spans="1:79" hidden="1">
      <c r="A684" s="516" t="s">
        <v>4843</v>
      </c>
      <c r="B684" s="285">
        <f t="shared" si="240"/>
        <v>0</v>
      </c>
      <c r="C684" s="286" t="str">
        <f>VLOOKUP(E684,员工信息4!C:D,2,0)</f>
        <v>胡龙菊</v>
      </c>
      <c r="D684" s="102" t="str">
        <f t="shared" si="254"/>
        <v>一致</v>
      </c>
      <c r="E684" s="288" t="str">
        <f>INDEX(员工信息4!C:C,MATCH('12部门提供工资附表主表'!I684,员工信息4!F:F,0))</f>
        <v>1272</v>
      </c>
      <c r="F684" s="289" t="str">
        <f>IFERROR(VLOOKUP('12部门提供工资附表主表'!E684,员工信息4!C:G,5,0),"")</f>
        <v>电缆车间</v>
      </c>
      <c r="G684" s="152" t="s">
        <v>341</v>
      </c>
      <c r="H684" s="288" t="s">
        <v>342</v>
      </c>
      <c r="I684" s="500" t="str">
        <f t="shared" si="244"/>
        <v>胡龙菊432</v>
      </c>
      <c r="J684" s="353" t="str">
        <f>VLOOKUP(E684,员工信息4!C:H,6,0)</f>
        <v>拉丝车间</v>
      </c>
      <c r="K684" s="301"/>
      <c r="L684" s="301"/>
      <c r="M684" s="302">
        <v>22.5</v>
      </c>
      <c r="N684" s="302"/>
      <c r="O684" s="302"/>
      <c r="P684" s="302">
        <v>172.3</v>
      </c>
      <c r="Q684" s="303">
        <f t="shared" si="257"/>
        <v>3876.7500000000005</v>
      </c>
      <c r="R684" s="302"/>
      <c r="S684" s="316">
        <f t="shared" si="256"/>
        <v>3876.7500000000005</v>
      </c>
      <c r="T684" s="305"/>
      <c r="U684" s="313">
        <f t="shared" si="255"/>
        <v>0</v>
      </c>
      <c r="V684" s="313"/>
      <c r="W684" s="355"/>
      <c r="X684" s="355"/>
      <c r="Y684" s="314">
        <f t="shared" si="241"/>
        <v>3876.7500000000005</v>
      </c>
      <c r="Z684" s="314"/>
      <c r="AA684" s="301"/>
      <c r="AB684" s="301"/>
      <c r="AC684" s="325">
        <f t="shared" si="242"/>
        <v>0</v>
      </c>
      <c r="AD684" s="302">
        <v>120</v>
      </c>
      <c r="AE684" s="302"/>
      <c r="AF684" s="302"/>
      <c r="AG684" s="302"/>
      <c r="AH684" s="302"/>
      <c r="AI684" s="302"/>
      <c r="AJ684" s="302">
        <v>120</v>
      </c>
      <c r="AK684" s="302"/>
      <c r="AL684" s="302"/>
      <c r="AM684" s="302">
        <v>0</v>
      </c>
      <c r="AN684" s="302"/>
      <c r="AO684" s="302"/>
      <c r="AP684" s="302"/>
      <c r="AQ684" s="302"/>
      <c r="AR684" s="302"/>
      <c r="AS684" s="299"/>
      <c r="AT684" s="299">
        <f t="shared" si="245"/>
        <v>0</v>
      </c>
      <c r="AU684" s="303">
        <f t="shared" si="246"/>
        <v>240</v>
      </c>
      <c r="AV684" s="329">
        <f t="shared" si="243"/>
        <v>4116.75</v>
      </c>
      <c r="AW684" s="297"/>
      <c r="AX684" s="297">
        <v>517.5</v>
      </c>
      <c r="AY684" s="301"/>
      <c r="AZ684" s="301"/>
      <c r="BA684" s="301"/>
      <c r="BB684" s="330"/>
      <c r="BC684" s="297"/>
      <c r="BD684" s="301"/>
      <c r="BE684" s="300">
        <f t="shared" si="258"/>
        <v>3599.25</v>
      </c>
      <c r="BF684" s="297">
        <f>VLOOKUP(E684,[6]工资发放表!$D$1:$X$65536,21,0)</f>
        <v>0</v>
      </c>
      <c r="BG684" s="337">
        <f t="shared" si="239"/>
        <v>3599.25</v>
      </c>
      <c r="BH684" s="300">
        <f>IFERROR(VLOOKUP('12部门提供工资附表主表'!E684,工时对!A:E,5,0),0)</f>
        <v>22.5</v>
      </c>
      <c r="BI684" s="336">
        <f>VLOOKUP(E684,金蝶!D:AC,26,0)</f>
        <v>0</v>
      </c>
      <c r="BJ684" s="281">
        <f>VLOOKUP(E684,金蝶!D:S,16,0)</f>
        <v>4116.75</v>
      </c>
      <c r="BK684" s="281">
        <f t="shared" si="247"/>
        <v>0</v>
      </c>
      <c r="BL684" s="281">
        <f>VLOOKUP(E684,金蝶!D:Z,23,0)</f>
        <v>3599.25</v>
      </c>
      <c r="BM684" s="281">
        <f t="shared" si="248"/>
        <v>0</v>
      </c>
      <c r="BN684" s="281">
        <f>VLOOKUP(E684,金蝶!D:Z,17,0)</f>
        <v>0</v>
      </c>
      <c r="BO684" s="339">
        <f t="shared" si="249"/>
        <v>0</v>
      </c>
      <c r="BP684" s="281">
        <f>VLOOKUP(E684,金蝶!D:Z,18,0)</f>
        <v>517.5</v>
      </c>
      <c r="BQ684" s="531">
        <f t="shared" si="250"/>
        <v>0</v>
      </c>
      <c r="BR684" s="281">
        <f>VLOOKUP(E684,金蝶!D:Z,19,0)</f>
        <v>0</v>
      </c>
      <c r="BS684" s="340">
        <f t="shared" si="251"/>
        <v>0</v>
      </c>
      <c r="BT684" s="281">
        <f>VLOOKUP(E684,金蝶!D:Z,20,0)</f>
        <v>0</v>
      </c>
      <c r="BU684" s="281">
        <f t="shared" si="252"/>
        <v>0</v>
      </c>
      <c r="BV684" s="281">
        <f>VLOOKUP(E684,金蝶!D:Z,21,0)</f>
        <v>0</v>
      </c>
      <c r="BW684" s="339">
        <f t="shared" si="253"/>
        <v>0</v>
      </c>
      <c r="BX684" s="768">
        <f>IFERROR(VLOOKUP(G684,无加班费!A:B,2,0),0)</f>
        <v>0</v>
      </c>
    </row>
    <row r="685" spans="1:79" hidden="1">
      <c r="A685" s="516" t="s">
        <v>4844</v>
      </c>
      <c r="B685" s="285">
        <f t="shared" si="240"/>
        <v>0</v>
      </c>
      <c r="C685" s="286" t="str">
        <f>VLOOKUP(E685,员工信息4!C:D,2,0)</f>
        <v>齐中英</v>
      </c>
      <c r="D685" s="102" t="str">
        <f t="shared" si="254"/>
        <v>一致</v>
      </c>
      <c r="E685" s="288" t="str">
        <f>INDEX(员工信息4!C:C,MATCH('12部门提供工资附表主表'!I685,员工信息4!F:F,0))</f>
        <v>1170</v>
      </c>
      <c r="F685" s="289" t="str">
        <f>IFERROR(VLOOKUP('12部门提供工资附表主表'!E685,员工信息4!C:G,5,0),"")</f>
        <v>电缆车间</v>
      </c>
      <c r="G685" s="152" t="s">
        <v>1200</v>
      </c>
      <c r="H685" s="288" t="s">
        <v>1201</v>
      </c>
      <c r="I685" s="500" t="str">
        <f t="shared" si="244"/>
        <v>齐中英82</v>
      </c>
      <c r="J685" s="353" t="str">
        <f>VLOOKUP(E685,员工信息4!C:H,6,0)</f>
        <v>拉丝车间</v>
      </c>
      <c r="K685" s="301"/>
      <c r="L685" s="301"/>
      <c r="M685" s="302">
        <v>39</v>
      </c>
      <c r="N685" s="302"/>
      <c r="O685" s="302"/>
      <c r="P685" s="302">
        <v>172.3</v>
      </c>
      <c r="Q685" s="303">
        <f t="shared" si="257"/>
        <v>6719.7000000000007</v>
      </c>
      <c r="R685" s="302"/>
      <c r="S685" s="316">
        <f t="shared" si="256"/>
        <v>6719.7000000000007</v>
      </c>
      <c r="T685" s="305"/>
      <c r="U685" s="313">
        <f t="shared" si="255"/>
        <v>0</v>
      </c>
      <c r="V685" s="313"/>
      <c r="W685" s="301"/>
      <c r="X685" s="301"/>
      <c r="Y685" s="314">
        <f t="shared" si="241"/>
        <v>6719.7000000000007</v>
      </c>
      <c r="Z685" s="314"/>
      <c r="AA685" s="301"/>
      <c r="AB685" s="301"/>
      <c r="AC685" s="325">
        <f t="shared" si="242"/>
        <v>0</v>
      </c>
      <c r="AD685" s="302">
        <v>160</v>
      </c>
      <c r="AE685" s="302"/>
      <c r="AF685" s="302"/>
      <c r="AG685" s="302"/>
      <c r="AH685" s="302"/>
      <c r="AI685" s="302"/>
      <c r="AJ685" s="302">
        <v>120</v>
      </c>
      <c r="AK685" s="302"/>
      <c r="AL685" s="302"/>
      <c r="AM685" s="302">
        <v>200</v>
      </c>
      <c r="AN685" s="302"/>
      <c r="AO685" s="302"/>
      <c r="AP685" s="302"/>
      <c r="AQ685" s="302"/>
      <c r="AR685" s="302"/>
      <c r="AS685" s="299"/>
      <c r="AT685" s="299">
        <f t="shared" si="245"/>
        <v>0</v>
      </c>
      <c r="AU685" s="303">
        <f t="shared" si="246"/>
        <v>480</v>
      </c>
      <c r="AV685" s="329">
        <f t="shared" si="243"/>
        <v>7199.7000000000007</v>
      </c>
      <c r="AW685" s="297"/>
      <c r="AX685" s="297">
        <v>517.5</v>
      </c>
      <c r="AY685" s="301"/>
      <c r="AZ685" s="301"/>
      <c r="BA685" s="301"/>
      <c r="BB685" s="330"/>
      <c r="BC685" s="297"/>
      <c r="BD685" s="301"/>
      <c r="BE685" s="300">
        <f t="shared" si="258"/>
        <v>6682.2000000000007</v>
      </c>
      <c r="BF685" s="297">
        <f>VLOOKUP(E685,[6]工资发放表!$D$1:$X$65536,21,0)</f>
        <v>50.46</v>
      </c>
      <c r="BG685" s="337">
        <f t="shared" si="239"/>
        <v>6631.7400000000007</v>
      </c>
      <c r="BH685" s="300">
        <f>IFERROR(VLOOKUP('12部门提供工资附表主表'!E685,工时对!A:E,5,0),0)</f>
        <v>39</v>
      </c>
      <c r="BI685" s="336">
        <f>VLOOKUP(E685,金蝶!D:AC,26,0)</f>
        <v>0</v>
      </c>
      <c r="BJ685" s="281">
        <f>VLOOKUP(E685,金蝶!D:S,16,0)</f>
        <v>7199.7</v>
      </c>
      <c r="BK685" s="281">
        <f t="shared" si="247"/>
        <v>0</v>
      </c>
      <c r="BL685" s="281">
        <f>VLOOKUP(E685,金蝶!D:Z,23,0)</f>
        <v>6631.74</v>
      </c>
      <c r="BM685" s="281">
        <f t="shared" si="248"/>
        <v>0</v>
      </c>
      <c r="BN685" s="281">
        <f>VLOOKUP(E685,金蝶!D:Z,17,0)</f>
        <v>0</v>
      </c>
      <c r="BO685" s="339">
        <f t="shared" si="249"/>
        <v>0</v>
      </c>
      <c r="BP685" s="281">
        <f>VLOOKUP(E685,金蝶!D:Z,18,0)</f>
        <v>517.5</v>
      </c>
      <c r="BQ685" s="531">
        <f t="shared" si="250"/>
        <v>0</v>
      </c>
      <c r="BR685" s="281">
        <f>VLOOKUP(E685,金蝶!D:Z,19,0)</f>
        <v>0</v>
      </c>
      <c r="BS685" s="340">
        <f t="shared" si="251"/>
        <v>0</v>
      </c>
      <c r="BT685" s="281">
        <f>VLOOKUP(E685,金蝶!D:Z,20,0)</f>
        <v>0</v>
      </c>
      <c r="BU685" s="281">
        <f t="shared" si="252"/>
        <v>0</v>
      </c>
      <c r="BV685" s="281">
        <f>VLOOKUP(E685,金蝶!D:Z,21,0)</f>
        <v>50.46</v>
      </c>
      <c r="BW685" s="339">
        <f t="shared" si="253"/>
        <v>0</v>
      </c>
      <c r="BX685" s="768">
        <f>IFERROR(VLOOKUP(G685,无加班费!A:B,2,0),0)</f>
        <v>0</v>
      </c>
    </row>
    <row r="686" spans="1:79" hidden="1">
      <c r="A686" s="516" t="s">
        <v>38</v>
      </c>
      <c r="B686" s="285">
        <f t="shared" si="240"/>
        <v>0</v>
      </c>
      <c r="C686" s="286" t="str">
        <f>VLOOKUP(E686,员工信息4!C:D,2,0)</f>
        <v>张玉柱</v>
      </c>
      <c r="D686" s="102" t="str">
        <f t="shared" si="254"/>
        <v>一致</v>
      </c>
      <c r="E686" s="288" t="str">
        <f>INDEX(员工信息4!C:C,MATCH('12部门提供工资附表主表'!I686,员工信息4!F:F,0))</f>
        <v>7019</v>
      </c>
      <c r="F686" s="289" t="str">
        <f>IFERROR(VLOOKUP('12部门提供工资附表主表'!E686,员工信息4!C:G,5,0),"")</f>
        <v>拉丝车间</v>
      </c>
      <c r="G686" s="152" t="s">
        <v>1230</v>
      </c>
      <c r="H686" s="288" t="s">
        <v>1231</v>
      </c>
      <c r="I686" s="500" t="str">
        <f t="shared" si="244"/>
        <v>张玉柱398</v>
      </c>
      <c r="J686" s="353" t="str">
        <f>VLOOKUP(E686,员工信息4!C:H,6,0)</f>
        <v>拉丝车间</v>
      </c>
      <c r="K686" s="301"/>
      <c r="L686" s="301"/>
      <c r="M686" s="302">
        <v>43.5</v>
      </c>
      <c r="N686" s="302"/>
      <c r="O686" s="302"/>
      <c r="P686" s="302">
        <v>185</v>
      </c>
      <c r="Q686" s="303">
        <f t="shared" si="257"/>
        <v>8047.5</v>
      </c>
      <c r="R686" s="302"/>
      <c r="S686" s="316">
        <f t="shared" si="256"/>
        <v>8047.5</v>
      </c>
      <c r="T686" s="305"/>
      <c r="U686" s="313">
        <f t="shared" si="255"/>
        <v>0</v>
      </c>
      <c r="V686" s="313"/>
      <c r="W686" s="355"/>
      <c r="X686" s="355"/>
      <c r="Y686" s="314">
        <f t="shared" si="241"/>
        <v>8047.5</v>
      </c>
      <c r="Z686" s="314"/>
      <c r="AA686" s="301"/>
      <c r="AB686" s="301"/>
      <c r="AC686" s="325">
        <f t="shared" si="242"/>
        <v>0</v>
      </c>
      <c r="AD686" s="302">
        <v>100</v>
      </c>
      <c r="AE686" s="302"/>
      <c r="AF686" s="302">
        <v>200</v>
      </c>
      <c r="AG686" s="302"/>
      <c r="AH686" s="302"/>
      <c r="AI686" s="302"/>
      <c r="AJ686" s="302">
        <v>112</v>
      </c>
      <c r="AK686" s="302"/>
      <c r="AL686" s="302"/>
      <c r="AM686" s="302">
        <v>200</v>
      </c>
      <c r="AN686" s="302"/>
      <c r="AO686" s="302"/>
      <c r="AP686" s="302"/>
      <c r="AQ686" s="302"/>
      <c r="AR686" s="302"/>
      <c r="AS686" s="299"/>
      <c r="AT686" s="299">
        <f t="shared" si="245"/>
        <v>0</v>
      </c>
      <c r="AU686" s="303">
        <f t="shared" si="246"/>
        <v>612</v>
      </c>
      <c r="AV686" s="329">
        <f t="shared" si="243"/>
        <v>8659.5</v>
      </c>
      <c r="AW686" s="297"/>
      <c r="AX686" s="297">
        <v>517.5</v>
      </c>
      <c r="AY686" s="301"/>
      <c r="AZ686" s="301"/>
      <c r="BA686" s="301"/>
      <c r="BB686" s="330"/>
      <c r="BC686" s="297">
        <v>10</v>
      </c>
      <c r="BD686" s="301"/>
      <c r="BE686" s="300">
        <f t="shared" si="258"/>
        <v>8142</v>
      </c>
      <c r="BF686" s="297">
        <f>VLOOKUP(E686,[6]工资发放表!$D$1:$X$65536,21,0)</f>
        <v>94.26</v>
      </c>
      <c r="BG686" s="337">
        <f t="shared" si="239"/>
        <v>8037.74</v>
      </c>
      <c r="BH686" s="300">
        <f>IFERROR(VLOOKUP('12部门提供工资附表主表'!E686,工时对!A:E,5,0),0)</f>
        <v>43.5</v>
      </c>
      <c r="BI686" s="336">
        <f>VLOOKUP(E686,金蝶!D:AC,26,0)</f>
        <v>0</v>
      </c>
      <c r="BJ686" s="281">
        <f>VLOOKUP(E686,金蝶!D:S,16,0)</f>
        <v>8659.5</v>
      </c>
      <c r="BK686" s="281">
        <f t="shared" si="247"/>
        <v>0</v>
      </c>
      <c r="BL686" s="281">
        <f>VLOOKUP(E686,金蝶!D:Z,23,0)</f>
        <v>8037.74</v>
      </c>
      <c r="BM686" s="281">
        <f t="shared" si="248"/>
        <v>0</v>
      </c>
      <c r="BN686" s="281">
        <f>VLOOKUP(E686,金蝶!D:Z,17,0)</f>
        <v>0</v>
      </c>
      <c r="BO686" s="339">
        <f t="shared" si="249"/>
        <v>0</v>
      </c>
      <c r="BP686" s="281">
        <f>VLOOKUP(E686,金蝶!D:Z,18,0)</f>
        <v>517.5</v>
      </c>
      <c r="BQ686" s="531">
        <f t="shared" si="250"/>
        <v>0</v>
      </c>
      <c r="BR686" s="281">
        <f>VLOOKUP(E686,金蝶!D:Z,19,0)</f>
        <v>0</v>
      </c>
      <c r="BS686" s="340">
        <f t="shared" si="251"/>
        <v>0</v>
      </c>
      <c r="BT686" s="281">
        <f>VLOOKUP(E686,金蝶!D:Z,20,0)</f>
        <v>10</v>
      </c>
      <c r="BU686" s="281">
        <f t="shared" si="252"/>
        <v>0</v>
      </c>
      <c r="BV686" s="281">
        <f>VLOOKUP(E686,金蝶!D:Z,21,0)</f>
        <v>94.26</v>
      </c>
      <c r="BW686" s="339">
        <f t="shared" si="253"/>
        <v>0</v>
      </c>
      <c r="BX686" s="768">
        <f>IFERROR(VLOOKUP(G686,无加班费!A:B,2,0),0)</f>
        <v>0</v>
      </c>
    </row>
    <row r="687" spans="1:79" hidden="1">
      <c r="A687" s="516" t="s">
        <v>4847</v>
      </c>
      <c r="B687" s="285">
        <f t="shared" si="240"/>
        <v>0</v>
      </c>
      <c r="C687" s="286" t="str">
        <f>VLOOKUP(E687,员工信息4!C:D,2,0)</f>
        <v>汤利国</v>
      </c>
      <c r="D687" s="102" t="str">
        <f t="shared" si="254"/>
        <v>一致</v>
      </c>
      <c r="E687" s="288" t="str">
        <f>INDEX(员工信息4!C:C,MATCH('12部门提供工资附表主表'!I687,员工信息4!F:F,0))</f>
        <v>7300</v>
      </c>
      <c r="F687" s="289" t="str">
        <f>IFERROR(VLOOKUP('12部门提供工资附表主表'!E687,员工信息4!C:G,5,0),"")</f>
        <v>加工车间</v>
      </c>
      <c r="G687" s="152" t="s">
        <v>2181</v>
      </c>
      <c r="H687" s="288"/>
      <c r="I687" s="500" t="str">
        <f t="shared" si="244"/>
        <v>汤利国</v>
      </c>
      <c r="J687" s="353" t="str">
        <f>VLOOKUP(E687,员工信息4!C:H,6,0)</f>
        <v>行政加工车间</v>
      </c>
      <c r="K687" s="301"/>
      <c r="L687" s="301"/>
      <c r="M687" s="302"/>
      <c r="N687" s="302"/>
      <c r="O687" s="302"/>
      <c r="P687" s="302"/>
      <c r="Q687" s="303">
        <f t="shared" si="257"/>
        <v>0</v>
      </c>
      <c r="R687" s="302"/>
      <c r="S687" s="316">
        <f t="shared" si="256"/>
        <v>0</v>
      </c>
      <c r="T687" s="305"/>
      <c r="U687" s="313">
        <f t="shared" si="255"/>
        <v>0</v>
      </c>
      <c r="V687" s="313"/>
      <c r="W687" s="301"/>
      <c r="X687" s="301"/>
      <c r="Y687" s="314">
        <f t="shared" si="241"/>
        <v>0</v>
      </c>
      <c r="Z687" s="314"/>
      <c r="AA687" s="301"/>
      <c r="AB687" s="301"/>
      <c r="AC687" s="325">
        <f t="shared" si="242"/>
        <v>0</v>
      </c>
      <c r="AD687" s="302"/>
      <c r="AE687" s="302"/>
      <c r="AF687" s="302"/>
      <c r="AG687" s="302"/>
      <c r="AH687" s="302"/>
      <c r="AI687" s="302"/>
      <c r="AJ687" s="302"/>
      <c r="AK687" s="302"/>
      <c r="AL687" s="302">
        <v>517.5</v>
      </c>
      <c r="AM687" s="302"/>
      <c r="AN687" s="302"/>
      <c r="AO687" s="302"/>
      <c r="AP687" s="302"/>
      <c r="AQ687" s="302"/>
      <c r="AR687" s="302"/>
      <c r="AS687" s="299"/>
      <c r="AT687" s="299">
        <f t="shared" si="245"/>
        <v>0</v>
      </c>
      <c r="AU687" s="303">
        <f t="shared" si="246"/>
        <v>517.5</v>
      </c>
      <c r="AV687" s="329">
        <f t="shared" si="243"/>
        <v>517.5</v>
      </c>
      <c r="AW687" s="297"/>
      <c r="AX687" s="297">
        <v>517.5</v>
      </c>
      <c r="AY687" s="301"/>
      <c r="AZ687" s="301"/>
      <c r="BA687" s="301"/>
      <c r="BB687" s="330"/>
      <c r="BC687" s="297"/>
      <c r="BD687" s="301"/>
      <c r="BE687" s="300">
        <f t="shared" si="258"/>
        <v>0</v>
      </c>
      <c r="BF687" s="297">
        <f>VLOOKUP(E687,[6]工资发放表!$D$1:$X$65536,21,0)</f>
        <v>0</v>
      </c>
      <c r="BG687" s="337">
        <f t="shared" si="239"/>
        <v>0</v>
      </c>
      <c r="BH687" s="300">
        <f>IFERROR(VLOOKUP('12部门提供工资附表主表'!E687,工时对!A:E,5,0),0)</f>
        <v>0</v>
      </c>
      <c r="BI687" s="336">
        <f>VLOOKUP(E687,金蝶!D:AC,26,0)</f>
        <v>0</v>
      </c>
      <c r="BJ687" s="281">
        <f>VLOOKUP(E687,金蝶!D:S,16,0)</f>
        <v>517.5</v>
      </c>
      <c r="BK687" s="281">
        <f t="shared" si="247"/>
        <v>0</v>
      </c>
      <c r="BL687" s="281">
        <f>VLOOKUP(E687,金蝶!D:Z,23,0)</f>
        <v>0</v>
      </c>
      <c r="BM687" s="281">
        <f t="shared" si="248"/>
        <v>0</v>
      </c>
      <c r="BN687" s="281">
        <f>VLOOKUP(E687,金蝶!D:Z,17,0)</f>
        <v>0</v>
      </c>
      <c r="BO687" s="339">
        <f t="shared" si="249"/>
        <v>0</v>
      </c>
      <c r="BP687" s="281">
        <f>VLOOKUP(E687,金蝶!D:Z,18,0)</f>
        <v>517.5</v>
      </c>
      <c r="BQ687" s="531">
        <f t="shared" si="250"/>
        <v>0</v>
      </c>
      <c r="BR687" s="281">
        <f>VLOOKUP(E687,金蝶!D:Z,19,0)</f>
        <v>0</v>
      </c>
      <c r="BS687" s="340">
        <f t="shared" si="251"/>
        <v>0</v>
      </c>
      <c r="BT687" s="281">
        <f>VLOOKUP(E687,金蝶!D:Z,20,0)</f>
        <v>0</v>
      </c>
      <c r="BU687" s="281">
        <f t="shared" si="252"/>
        <v>0</v>
      </c>
      <c r="BV687" s="281">
        <f>VLOOKUP(E687,金蝶!D:Z,21,0)</f>
        <v>0</v>
      </c>
      <c r="BW687" s="339">
        <f t="shared" si="253"/>
        <v>0</v>
      </c>
      <c r="BX687" s="768">
        <f>IFERROR(VLOOKUP(G687,无加班费!A:B,2,0),0)</f>
        <v>0</v>
      </c>
    </row>
    <row r="688" spans="1:79" hidden="1">
      <c r="A688" s="516">
        <v>686</v>
      </c>
      <c r="B688" s="285">
        <f t="shared" si="240"/>
        <v>0</v>
      </c>
      <c r="C688" s="286" t="str">
        <f>VLOOKUP(E688,[7]员工信息4!C:D,2,0)</f>
        <v>陈寿千</v>
      </c>
      <c r="D688" s="102" t="str">
        <f t="shared" si="254"/>
        <v>一致</v>
      </c>
      <c r="E688" s="288" t="s">
        <v>1885</v>
      </c>
      <c r="F688" s="289" t="str">
        <f>VLOOKUP(E688,[7]员工信息4!C:F,4,0)</f>
        <v>行政财务部</v>
      </c>
      <c r="G688" s="152" t="s">
        <v>1886</v>
      </c>
      <c r="H688" s="288"/>
      <c r="I688" s="500" t="str">
        <f t="shared" si="244"/>
        <v>陈寿千</v>
      </c>
      <c r="J688" s="353" t="str">
        <f>VLOOKUP(E688,员工信息4!C:H,6,0)</f>
        <v>行政财务部</v>
      </c>
      <c r="K688" s="301"/>
      <c r="L688" s="282"/>
      <c r="M688" s="302"/>
      <c r="N688" s="302"/>
      <c r="O688" s="302"/>
      <c r="P688" s="302"/>
      <c r="Q688" s="303">
        <f t="shared" si="257"/>
        <v>0</v>
      </c>
      <c r="R688" s="302"/>
      <c r="S688" s="316">
        <f t="shared" si="256"/>
        <v>0</v>
      </c>
      <c r="T688" s="543"/>
      <c r="U688" s="313">
        <f t="shared" si="255"/>
        <v>0</v>
      </c>
      <c r="V688" s="313"/>
      <c r="W688" s="355"/>
      <c r="X688" s="355"/>
      <c r="Y688" s="314"/>
      <c r="Z688" s="314">
        <f>R688+T688+U688+V688</f>
        <v>0</v>
      </c>
      <c r="AA688" s="301"/>
      <c r="AB688" s="282"/>
      <c r="AC688" s="325">
        <f t="shared" si="242"/>
        <v>0</v>
      </c>
      <c r="AD688" s="302"/>
      <c r="AE688" s="302"/>
      <c r="AF688" s="302"/>
      <c r="AG688" s="302"/>
      <c r="AH688" s="302"/>
      <c r="AI688" s="302"/>
      <c r="AJ688" s="302"/>
      <c r="AK688" s="302"/>
      <c r="AL688" s="302">
        <v>517.5</v>
      </c>
      <c r="AM688" s="302"/>
      <c r="AN688" s="302"/>
      <c r="AO688" s="302"/>
      <c r="AP688" s="302"/>
      <c r="AQ688" s="302"/>
      <c r="AR688" s="302"/>
      <c r="AS688" s="299"/>
      <c r="AT688" s="299">
        <f>SUM(AP688:AS688)</f>
        <v>0</v>
      </c>
      <c r="AU688" s="303">
        <f>SUM(AC688:AO688)</f>
        <v>517.5</v>
      </c>
      <c r="AV688" s="329">
        <f>Z688+AC688+AU688-AT688</f>
        <v>517.5</v>
      </c>
      <c r="AW688" s="297"/>
      <c r="AX688" s="297">
        <v>517.5</v>
      </c>
      <c r="AY688" s="301"/>
      <c r="AZ688" s="301"/>
      <c r="BA688" s="282"/>
      <c r="BB688" s="330"/>
      <c r="BC688" s="297"/>
      <c r="BD688" s="301"/>
      <c r="BE688" s="300">
        <f>AV688-AX688-BB688</f>
        <v>0</v>
      </c>
      <c r="BF688" s="297">
        <f>VLOOKUP(E688,[6]工资发放表!$D$1:$X$65536,21,0)</f>
        <v>0</v>
      </c>
      <c r="BG688" s="337">
        <f t="shared" ref="BG688" si="259">BE688-BF688+AW688-BC688</f>
        <v>0</v>
      </c>
      <c r="BH688" s="300">
        <f>IFERROR(VLOOKUP('12部门提供工资附表主表'!E688,工时对!A:E,5,0),0)</f>
        <v>0</v>
      </c>
      <c r="BI688" s="336">
        <f>VLOOKUP(E688,[7]吴姐!D:AC,26,0)</f>
        <v>0</v>
      </c>
      <c r="BJ688" s="281">
        <f>VLOOKUP(E688,金蝶!D:S,16,0)</f>
        <v>517.5</v>
      </c>
      <c r="BK688" s="281">
        <f t="shared" si="247"/>
        <v>0</v>
      </c>
      <c r="BL688" s="281">
        <f>VLOOKUP(E688,金蝶!D:Z,23,0)</f>
        <v>0</v>
      </c>
      <c r="BM688" s="281">
        <f t="shared" ref="BM688" si="260">BG688-BL688</f>
        <v>0</v>
      </c>
      <c r="BN688" s="281">
        <f>VLOOKUP(E688,金蝶!D:Z,17,0)</f>
        <v>0</v>
      </c>
      <c r="BO688" s="339">
        <f t="shared" ref="BO688" si="261">AW688-BN688</f>
        <v>0</v>
      </c>
      <c r="BP688" s="281">
        <f>VLOOKUP(E688,金蝶!D:Z,18,0)</f>
        <v>517.5</v>
      </c>
      <c r="BQ688" s="531">
        <f t="shared" ref="BQ688" si="262">AX688-BP688</f>
        <v>0</v>
      </c>
      <c r="BR688" s="281">
        <f>VLOOKUP(E688,金蝶!D:Z,19,0)</f>
        <v>0</v>
      </c>
      <c r="BS688" s="340">
        <f t="shared" ref="BS688" si="263">BB688-BR688</f>
        <v>0</v>
      </c>
      <c r="BT688" s="281">
        <f>VLOOKUP(E688,金蝶!D:Z,20,0)</f>
        <v>0</v>
      </c>
      <c r="BU688" s="281">
        <f t="shared" ref="BU688" si="264">BC688-BT688</f>
        <v>0</v>
      </c>
      <c r="BV688" s="281">
        <f>VLOOKUP(E688,金蝶!D:Z,21,0)</f>
        <v>0</v>
      </c>
      <c r="BW688" s="339">
        <f t="shared" ref="BW688" si="265">BF688-BV688</f>
        <v>0</v>
      </c>
      <c r="BX688" s="768" t="str">
        <f>IFERROR(VLOOKUP(G688,无加班费!A:B,2,0),0)</f>
        <v>无加班费</v>
      </c>
      <c r="BZ688" s="339"/>
      <c r="CA688" s="339"/>
    </row>
    <row r="689" spans="3:60">
      <c r="C689" s="356"/>
      <c r="AV689" s="544">
        <f>SUM(AV3:AV688)</f>
        <v>4348647.6139858216</v>
      </c>
      <c r="AX689" s="279">
        <f>SUBTOTAL(9,AX2:AX688)</f>
        <v>36754.699999999997</v>
      </c>
      <c r="BB689" s="279">
        <f>SUBTOTAL(9,BB2:BB688)</f>
        <v>14948</v>
      </c>
      <c r="BC689" s="279">
        <f>SUBTOTAL(9,BC2:BC688)</f>
        <v>530</v>
      </c>
      <c r="BF689" s="545">
        <f>SUM(BF3:BF688)</f>
        <v>50255.390000000014</v>
      </c>
      <c r="BG689" s="545">
        <f>SUM(BG3:BG688)</f>
        <v>3972154.2439858243</v>
      </c>
      <c r="BH689" s="545">
        <f>SUM(BH3:BH688)</f>
        <v>22009.74</v>
      </c>
    </row>
    <row r="690" spans="3:60">
      <c r="C690" s="356"/>
      <c r="AV690" s="358"/>
      <c r="AX690" s="279"/>
      <c r="BB690" s="279"/>
      <c r="BC690" s="279"/>
    </row>
    <row r="691" spans="3:60">
      <c r="C691" s="356"/>
      <c r="AV691" s="358"/>
    </row>
  </sheetData>
  <autoFilter ref="A1:CA688">
    <filterColumn colId="43">
      <filters>
        <filter val="0.00"/>
        <filter val="229.39"/>
        <filter val="2487.27"/>
        <filter val="2693.05"/>
        <filter val="30.00"/>
        <filter val="462.50"/>
        <filter val="-479.00"/>
        <filter val="562.50"/>
        <filter val="662.50"/>
      </filters>
    </filterColumn>
  </autoFilter>
  <phoneticPr fontId="8" type="noConversion"/>
  <conditionalFormatting sqref="AF1">
    <cfRule type="duplicateValues" dxfId="997" priority="791"/>
  </conditionalFormatting>
  <conditionalFormatting sqref="AH1:AI1">
    <cfRule type="duplicateValues" dxfId="996" priority="3433"/>
  </conditionalFormatting>
  <conditionalFormatting sqref="G28">
    <cfRule type="duplicateValues" dxfId="995" priority="206" stopIfTrue="1"/>
  </conditionalFormatting>
  <conditionalFormatting sqref="G31">
    <cfRule type="duplicateValues" dxfId="994" priority="205" stopIfTrue="1"/>
  </conditionalFormatting>
  <conditionalFormatting sqref="G32">
    <cfRule type="duplicateValues" dxfId="993" priority="208" stopIfTrue="1"/>
  </conditionalFormatting>
  <conditionalFormatting sqref="G33">
    <cfRule type="duplicateValues" dxfId="992" priority="235" stopIfTrue="1"/>
  </conditionalFormatting>
  <conditionalFormatting sqref="G34">
    <cfRule type="duplicateValues" dxfId="991" priority="242" stopIfTrue="1"/>
  </conditionalFormatting>
  <conditionalFormatting sqref="G37">
    <cfRule type="duplicateValues" dxfId="990" priority="244" stopIfTrue="1"/>
  </conditionalFormatting>
  <conditionalFormatting sqref="G41">
    <cfRule type="duplicateValues" dxfId="989" priority="203" stopIfTrue="1"/>
  </conditionalFormatting>
  <conditionalFormatting sqref="G42">
    <cfRule type="duplicateValues" dxfId="988" priority="236" stopIfTrue="1"/>
  </conditionalFormatting>
  <conditionalFormatting sqref="G44">
    <cfRule type="duplicateValues" dxfId="987" priority="225" stopIfTrue="1"/>
  </conditionalFormatting>
  <conditionalFormatting sqref="G45">
    <cfRule type="duplicateValues" dxfId="986" priority="209" stopIfTrue="1"/>
  </conditionalFormatting>
  <conditionalFormatting sqref="G52">
    <cfRule type="duplicateValues" dxfId="985" priority="202" stopIfTrue="1"/>
  </conditionalFormatting>
  <conditionalFormatting sqref="G58">
    <cfRule type="duplicateValues" dxfId="984" priority="197" stopIfTrue="1"/>
  </conditionalFormatting>
  <conditionalFormatting sqref="G62">
    <cfRule type="duplicateValues" dxfId="983" priority="232" stopIfTrue="1"/>
  </conditionalFormatting>
  <conditionalFormatting sqref="G72">
    <cfRule type="duplicateValues" dxfId="982" priority="204" stopIfTrue="1"/>
  </conditionalFormatting>
  <conditionalFormatting sqref="G73">
    <cfRule type="duplicateValues" dxfId="981" priority="200" stopIfTrue="1"/>
  </conditionalFormatting>
  <conditionalFormatting sqref="G75">
    <cfRule type="duplicateValues" dxfId="980" priority="245" stopIfTrue="1"/>
  </conditionalFormatting>
  <conditionalFormatting sqref="G78">
    <cfRule type="duplicateValues" dxfId="979" priority="207" stopIfTrue="1"/>
  </conditionalFormatting>
  <conditionalFormatting sqref="G82">
    <cfRule type="duplicateValues" dxfId="978" priority="199" stopIfTrue="1"/>
  </conditionalFormatting>
  <conditionalFormatting sqref="G83">
    <cfRule type="duplicateValues" dxfId="977" priority="233" stopIfTrue="1"/>
  </conditionalFormatting>
  <conditionalFormatting sqref="G84">
    <cfRule type="duplicateValues" dxfId="976" priority="231" stopIfTrue="1"/>
  </conditionalFormatting>
  <conditionalFormatting sqref="G85">
    <cfRule type="duplicateValues" dxfId="975" priority="229" stopIfTrue="1"/>
  </conditionalFormatting>
  <conditionalFormatting sqref="G91">
    <cfRule type="duplicateValues" dxfId="974" priority="201" stopIfTrue="1"/>
  </conditionalFormatting>
  <conditionalFormatting sqref="G92">
    <cfRule type="duplicateValues" dxfId="973" priority="198" stopIfTrue="1"/>
  </conditionalFormatting>
  <conditionalFormatting sqref="G93">
    <cfRule type="duplicateValues" dxfId="972" priority="240" stopIfTrue="1"/>
  </conditionalFormatting>
  <conditionalFormatting sqref="G95">
    <cfRule type="duplicateValues" dxfId="971" priority="226" stopIfTrue="1"/>
  </conditionalFormatting>
  <conditionalFormatting sqref="G97">
    <cfRule type="duplicateValues" dxfId="970" priority="224" stopIfTrue="1"/>
  </conditionalFormatting>
  <conditionalFormatting sqref="G98">
    <cfRule type="duplicateValues" dxfId="969" priority="221" stopIfTrue="1"/>
  </conditionalFormatting>
  <conditionalFormatting sqref="G108">
    <cfRule type="duplicateValues" dxfId="968" priority="196" stopIfTrue="1"/>
  </conditionalFormatting>
  <conditionalFormatting sqref="G109">
    <cfRule type="duplicateValues" dxfId="967" priority="227" stopIfTrue="1"/>
  </conditionalFormatting>
  <conditionalFormatting sqref="G111">
    <cfRule type="duplicateValues" dxfId="966" priority="241" stopIfTrue="1"/>
  </conditionalFormatting>
  <conditionalFormatting sqref="G113">
    <cfRule type="duplicateValues" dxfId="965" priority="228" stopIfTrue="1"/>
  </conditionalFormatting>
  <conditionalFormatting sqref="G117">
    <cfRule type="duplicateValues" dxfId="964" priority="243" stopIfTrue="1"/>
  </conditionalFormatting>
  <conditionalFormatting sqref="G119">
    <cfRule type="duplicateValues" dxfId="963" priority="212" stopIfTrue="1"/>
  </conditionalFormatting>
  <conditionalFormatting sqref="G122">
    <cfRule type="duplicateValues" dxfId="962" priority="234" stopIfTrue="1"/>
  </conditionalFormatting>
  <conditionalFormatting sqref="G127">
    <cfRule type="duplicateValues" dxfId="961" priority="239" stopIfTrue="1"/>
  </conditionalFormatting>
  <conditionalFormatting sqref="G129">
    <cfRule type="duplicateValues" dxfId="960" priority="223" stopIfTrue="1"/>
  </conditionalFormatting>
  <conditionalFormatting sqref="G130">
    <cfRule type="duplicateValues" dxfId="959" priority="218" stopIfTrue="1"/>
  </conditionalFormatting>
  <conditionalFormatting sqref="G134">
    <cfRule type="duplicateValues" dxfId="958" priority="220" stopIfTrue="1"/>
  </conditionalFormatting>
  <conditionalFormatting sqref="G135">
    <cfRule type="duplicateValues" dxfId="957" priority="216" stopIfTrue="1"/>
  </conditionalFormatting>
  <conditionalFormatting sqref="G137">
    <cfRule type="duplicateValues" dxfId="956" priority="219" stopIfTrue="1"/>
  </conditionalFormatting>
  <conditionalFormatting sqref="G139">
    <cfRule type="duplicateValues" dxfId="955" priority="210" stopIfTrue="1"/>
  </conditionalFormatting>
  <conditionalFormatting sqref="G140">
    <cfRule type="duplicateValues" dxfId="954" priority="217" stopIfTrue="1"/>
  </conditionalFormatting>
  <conditionalFormatting sqref="G142">
    <cfRule type="duplicateValues" dxfId="953" priority="211" stopIfTrue="1"/>
  </conditionalFormatting>
  <conditionalFormatting sqref="G231">
    <cfRule type="duplicateValues" dxfId="952" priority="2406" stopIfTrue="1"/>
  </conditionalFormatting>
  <conditionalFormatting sqref="G232">
    <cfRule type="duplicateValues" dxfId="951" priority="2407" stopIfTrue="1"/>
  </conditionalFormatting>
  <conditionalFormatting sqref="G234">
    <cfRule type="duplicateValues" dxfId="950" priority="2409" stopIfTrue="1"/>
  </conditionalFormatting>
  <conditionalFormatting sqref="G237">
    <cfRule type="duplicateValues" dxfId="949" priority="2410" stopIfTrue="1"/>
  </conditionalFormatting>
  <conditionalFormatting sqref="G238">
    <cfRule type="duplicateValues" dxfId="948" priority="2408" stopIfTrue="1"/>
  </conditionalFormatting>
  <conditionalFormatting sqref="G294">
    <cfRule type="duplicateValues" dxfId="947" priority="2827" stopIfTrue="1"/>
  </conditionalFormatting>
  <conditionalFormatting sqref="G296">
    <cfRule type="duplicateValues" dxfId="946" priority="2806" stopIfTrue="1"/>
  </conditionalFormatting>
  <conditionalFormatting sqref="G297">
    <cfRule type="duplicateValues" dxfId="945" priority="2817" stopIfTrue="1"/>
  </conditionalFormatting>
  <conditionalFormatting sqref="G298">
    <cfRule type="duplicateValues" dxfId="944" priority="2813" stopIfTrue="1"/>
  </conditionalFormatting>
  <conditionalFormatting sqref="G300">
    <cfRule type="duplicateValues" dxfId="943" priority="2851" stopIfTrue="1"/>
    <cfRule type="duplicateValues" dxfId="942" priority="2853" stopIfTrue="1"/>
  </conditionalFormatting>
  <conditionalFormatting sqref="G304">
    <cfRule type="duplicateValues" dxfId="941" priority="2820" stopIfTrue="1"/>
  </conditionalFormatting>
  <conditionalFormatting sqref="G305">
    <cfRule type="duplicateValues" dxfId="940" priority="2392" stopIfTrue="1"/>
  </conditionalFormatting>
  <conditionalFormatting sqref="G306">
    <cfRule type="duplicateValues" dxfId="939" priority="2348" stopIfTrue="1"/>
  </conditionalFormatting>
  <conditionalFormatting sqref="G308">
    <cfRule type="duplicateValues" dxfId="938" priority="2344" stopIfTrue="1"/>
  </conditionalFormatting>
  <conditionalFormatting sqref="G311">
    <cfRule type="duplicateValues" dxfId="937" priority="2343" stopIfTrue="1"/>
  </conditionalFormatting>
  <conditionalFormatting sqref="G312">
    <cfRule type="duplicateValues" dxfId="936" priority="2354" stopIfTrue="1"/>
  </conditionalFormatting>
  <conditionalFormatting sqref="G315">
    <cfRule type="duplicateValues" dxfId="935" priority="2394" stopIfTrue="1"/>
  </conditionalFormatting>
  <conditionalFormatting sqref="G316">
    <cfRule type="duplicateValues" dxfId="934" priority="2385" stopIfTrue="1"/>
  </conditionalFormatting>
  <conditionalFormatting sqref="G317">
    <cfRule type="duplicateValues" dxfId="933" priority="2393" stopIfTrue="1"/>
  </conditionalFormatting>
  <conditionalFormatting sqref="G318">
    <cfRule type="duplicateValues" dxfId="932" priority="2356" stopIfTrue="1"/>
  </conditionalFormatting>
  <conditionalFormatting sqref="G320">
    <cfRule type="duplicateValues" dxfId="931" priority="2384" stopIfTrue="1"/>
  </conditionalFormatting>
  <conditionalFormatting sqref="G321">
    <cfRule type="duplicateValues" dxfId="930" priority="2355" stopIfTrue="1"/>
  </conditionalFormatting>
  <conditionalFormatting sqref="G322">
    <cfRule type="duplicateValues" dxfId="929" priority="2358" stopIfTrue="1"/>
  </conditionalFormatting>
  <conditionalFormatting sqref="G323">
    <cfRule type="duplicateValues" dxfId="928" priority="2386" stopIfTrue="1"/>
  </conditionalFormatting>
  <conditionalFormatting sqref="G324">
    <cfRule type="duplicateValues" dxfId="927" priority="2395" stopIfTrue="1"/>
    <cfRule type="duplicateValues" dxfId="926" priority="2400" stopIfTrue="1"/>
  </conditionalFormatting>
  <conditionalFormatting sqref="G327">
    <cfRule type="duplicateValues" dxfId="925" priority="2397" stopIfTrue="1"/>
  </conditionalFormatting>
  <conditionalFormatting sqref="G331">
    <cfRule type="duplicateValues" dxfId="924" priority="2353" stopIfTrue="1"/>
  </conditionalFormatting>
  <conditionalFormatting sqref="G332">
    <cfRule type="duplicateValues" dxfId="923" priority="2359" stopIfTrue="1"/>
  </conditionalFormatting>
  <conditionalFormatting sqref="G340">
    <cfRule type="duplicateValues" dxfId="922" priority="2352" stopIfTrue="1"/>
  </conditionalFormatting>
  <conditionalFormatting sqref="G345">
    <cfRule type="duplicateValues" dxfId="921" priority="2346" stopIfTrue="1"/>
  </conditionalFormatting>
  <conditionalFormatting sqref="G349">
    <cfRule type="duplicateValues" dxfId="920" priority="2382" stopIfTrue="1"/>
  </conditionalFormatting>
  <conditionalFormatting sqref="G357">
    <cfRule type="duplicateValues" dxfId="919" priority="189" stopIfTrue="1"/>
  </conditionalFormatting>
  <conditionalFormatting sqref="G358">
    <cfRule type="duplicateValues" dxfId="918" priority="190" stopIfTrue="1"/>
  </conditionalFormatting>
  <conditionalFormatting sqref="G360">
    <cfRule type="duplicateValues" dxfId="917" priority="192" stopIfTrue="1"/>
  </conditionalFormatting>
  <conditionalFormatting sqref="G363">
    <cfRule type="duplicateValues" dxfId="916" priority="193" stopIfTrue="1"/>
  </conditionalFormatting>
  <conditionalFormatting sqref="G364">
    <cfRule type="duplicateValues" dxfId="915" priority="191" stopIfTrue="1"/>
  </conditionalFormatting>
  <conditionalFormatting sqref="G368">
    <cfRule type="duplicateValues" dxfId="914" priority="2349" stopIfTrue="1"/>
  </conditionalFormatting>
  <conditionalFormatting sqref="G369">
    <cfRule type="duplicateValues" dxfId="913" priority="2383" stopIfTrue="1"/>
  </conditionalFormatting>
  <conditionalFormatting sqref="G370">
    <cfRule type="duplicateValues" dxfId="912" priority="2381" stopIfTrue="1"/>
  </conditionalFormatting>
  <conditionalFormatting sqref="G371">
    <cfRule type="duplicateValues" dxfId="911" priority="2379" stopIfTrue="1"/>
  </conditionalFormatting>
  <conditionalFormatting sqref="G377">
    <cfRule type="duplicateValues" dxfId="910" priority="2351" stopIfTrue="1"/>
  </conditionalFormatting>
  <conditionalFormatting sqref="G379">
    <cfRule type="duplicateValues" dxfId="909" priority="2347" stopIfTrue="1"/>
  </conditionalFormatting>
  <conditionalFormatting sqref="G380">
    <cfRule type="duplicateValues" dxfId="908" priority="2390" stopIfTrue="1"/>
  </conditionalFormatting>
  <conditionalFormatting sqref="G382">
    <cfRule type="duplicateValues" dxfId="907" priority="2377" stopIfTrue="1"/>
  </conditionalFormatting>
  <conditionalFormatting sqref="G384">
    <cfRule type="duplicateValues" dxfId="906" priority="2375" stopIfTrue="1"/>
  </conditionalFormatting>
  <conditionalFormatting sqref="G385">
    <cfRule type="duplicateValues" dxfId="905" priority="2371" stopIfTrue="1"/>
  </conditionalFormatting>
  <conditionalFormatting sqref="G389">
    <cfRule type="duplicateValues" dxfId="904" priority="2364" stopIfTrue="1"/>
  </conditionalFormatting>
  <conditionalFormatting sqref="G3:G687">
    <cfRule type="duplicateValues" dxfId="903" priority="2376" stopIfTrue="1"/>
  </conditionalFormatting>
  <conditionalFormatting sqref="G394">
    <cfRule type="duplicateValues" dxfId="902" priority="2345" stopIfTrue="1"/>
  </conditionalFormatting>
  <conditionalFormatting sqref="G395">
    <cfRule type="duplicateValues" dxfId="901" priority="2391" stopIfTrue="1"/>
  </conditionalFormatting>
  <conditionalFormatting sqref="G396">
    <cfRule type="duplicateValues" dxfId="900" priority="2378" stopIfTrue="1"/>
  </conditionalFormatting>
  <conditionalFormatting sqref="G400">
    <cfRule type="duplicateValues" dxfId="899" priority="2396" stopIfTrue="1"/>
  </conditionalFormatting>
  <conditionalFormatting sqref="G411">
    <cfRule type="duplicateValues" dxfId="898" priority="2374" stopIfTrue="1"/>
  </conditionalFormatting>
  <conditionalFormatting sqref="G412">
    <cfRule type="duplicateValues" dxfId="897" priority="2368" stopIfTrue="1"/>
  </conditionalFormatting>
  <conditionalFormatting sqref="G518">
    <cfRule type="duplicateValues" dxfId="896" priority="3397" stopIfTrue="1"/>
  </conditionalFormatting>
  <conditionalFormatting sqref="G521">
    <cfRule type="duplicateValues" dxfId="895" priority="3396" stopIfTrue="1"/>
  </conditionalFormatting>
  <conditionalFormatting sqref="G522">
    <cfRule type="duplicateValues" dxfId="894" priority="3374" stopIfTrue="1"/>
  </conditionalFormatting>
  <conditionalFormatting sqref="G523">
    <cfRule type="duplicateValues" dxfId="893" priority="3395" stopIfTrue="1"/>
  </conditionalFormatting>
  <conditionalFormatting sqref="G530">
    <cfRule type="duplicateValues" dxfId="892" priority="3888" stopIfTrue="1"/>
  </conditionalFormatting>
  <conditionalFormatting sqref="G533">
    <cfRule type="duplicateValues" dxfId="891" priority="3855" stopIfTrue="1"/>
  </conditionalFormatting>
  <conditionalFormatting sqref="G536">
    <cfRule type="duplicateValues" dxfId="890" priority="3887" stopIfTrue="1"/>
    <cfRule type="duplicateValues" dxfId="889" priority="3891" stopIfTrue="1"/>
  </conditionalFormatting>
  <conditionalFormatting sqref="G537">
    <cfRule type="duplicateValues" dxfId="888" priority="3897" stopIfTrue="1"/>
    <cfRule type="duplicateValues" dxfId="887" priority="3901" stopIfTrue="1"/>
  </conditionalFormatting>
  <conditionalFormatting sqref="G538">
    <cfRule type="duplicateValues" dxfId="886" priority="3876" stopIfTrue="1"/>
  </conditionalFormatting>
  <conditionalFormatting sqref="G539">
    <cfRule type="duplicateValues" dxfId="885" priority="3885" stopIfTrue="1"/>
  </conditionalFormatting>
  <conditionalFormatting sqref="G541">
    <cfRule type="duplicateValues" dxfId="884" priority="3682" stopIfTrue="1"/>
  </conditionalFormatting>
  <conditionalFormatting sqref="G664">
    <cfRule type="duplicateValues" dxfId="883" priority="2150" stopIfTrue="1"/>
  </conditionalFormatting>
  <conditionalFormatting sqref="C678">
    <cfRule type="duplicateValues" dxfId="882" priority="48583"/>
  </conditionalFormatting>
  <conditionalFormatting sqref="D678">
    <cfRule type="duplicateValues" dxfId="881" priority="48584"/>
  </conditionalFormatting>
  <conditionalFormatting sqref="G681">
    <cfRule type="duplicateValues" dxfId="880" priority="876" stopIfTrue="1"/>
  </conditionalFormatting>
  <conditionalFormatting sqref="G682">
    <cfRule type="duplicateValues" dxfId="879" priority="873" stopIfTrue="1"/>
    <cfRule type="duplicateValues" dxfId="878" priority="874" stopIfTrue="1"/>
    <cfRule type="duplicateValues" dxfId="877" priority="875" stopIfTrue="1"/>
  </conditionalFormatting>
  <conditionalFormatting sqref="G683">
    <cfRule type="duplicateValues" dxfId="876" priority="872" stopIfTrue="1"/>
  </conditionalFormatting>
  <conditionalFormatting sqref="G685">
    <cfRule type="duplicateValues" dxfId="875" priority="1021" stopIfTrue="1"/>
  </conditionalFormatting>
  <conditionalFormatting sqref="G686">
    <cfRule type="duplicateValues" dxfId="874" priority="1007" stopIfTrue="1"/>
    <cfRule type="duplicateValues" dxfId="873" priority="1008" stopIfTrue="1"/>
  </conditionalFormatting>
  <conditionalFormatting sqref="G687">
    <cfRule type="duplicateValues" dxfId="872" priority="1057" stopIfTrue="1"/>
  </conditionalFormatting>
  <conditionalFormatting sqref="C473:C509">
    <cfRule type="duplicateValues" dxfId="871" priority="44911"/>
  </conditionalFormatting>
  <conditionalFormatting sqref="C608:C625">
    <cfRule type="duplicateValues" dxfId="870" priority="2446"/>
  </conditionalFormatting>
  <conditionalFormatting sqref="C633:C635">
    <cfRule type="duplicateValues" dxfId="869" priority="2427"/>
  </conditionalFormatting>
  <conditionalFormatting sqref="C639:C677">
    <cfRule type="duplicateValues" dxfId="868" priority="48601"/>
  </conditionalFormatting>
  <conditionalFormatting sqref="C679:C680">
    <cfRule type="duplicateValues" dxfId="867" priority="905"/>
  </conditionalFormatting>
  <conditionalFormatting sqref="C681:C682">
    <cfRule type="duplicateValues" dxfId="866" priority="941"/>
  </conditionalFormatting>
  <conditionalFormatting sqref="C683:C684">
    <cfRule type="duplicateValues" dxfId="865" priority="977"/>
  </conditionalFormatting>
  <conditionalFormatting sqref="C685:C686">
    <cfRule type="duplicateValues" dxfId="864" priority="1013"/>
  </conditionalFormatting>
  <conditionalFormatting sqref="D3:D108">
    <cfRule type="duplicateValues" dxfId="863" priority="47775"/>
  </conditionalFormatting>
  <conditionalFormatting sqref="D473:D509">
    <cfRule type="duplicateValues" dxfId="862" priority="44917"/>
  </conditionalFormatting>
  <conditionalFormatting sqref="D608:D625">
    <cfRule type="duplicateValues" dxfId="861" priority="2455"/>
  </conditionalFormatting>
  <conditionalFormatting sqref="D633:D635">
    <cfRule type="duplicateValues" dxfId="860" priority="2429"/>
  </conditionalFormatting>
  <conditionalFormatting sqref="D639:D677">
    <cfRule type="duplicateValues" dxfId="859" priority="48630"/>
  </conditionalFormatting>
  <conditionalFormatting sqref="D679:D680">
    <cfRule type="duplicateValues" dxfId="858" priority="912"/>
  </conditionalFormatting>
  <conditionalFormatting sqref="D681:D682">
    <cfRule type="duplicateValues" dxfId="857" priority="948"/>
  </conditionalFormatting>
  <conditionalFormatting sqref="D683:D684">
    <cfRule type="duplicateValues" dxfId="856" priority="984"/>
  </conditionalFormatting>
  <conditionalFormatting sqref="D685:D686">
    <cfRule type="duplicateValues" dxfId="855" priority="1020"/>
  </conditionalFormatting>
  <conditionalFormatting sqref="D689:D1048576">
    <cfRule type="duplicateValues" dxfId="854" priority="41725"/>
  </conditionalFormatting>
  <conditionalFormatting sqref="G204:G207">
    <cfRule type="duplicateValues" dxfId="853" priority="194" stopIfTrue="1"/>
  </conditionalFormatting>
  <conditionalFormatting sqref="G262:G265">
    <cfRule type="duplicateValues" dxfId="852" priority="2403" stopIfTrue="1"/>
  </conditionalFormatting>
  <conditionalFormatting sqref="G493:G494">
    <cfRule type="duplicateValues" dxfId="851" priority="2577" stopIfTrue="1"/>
    <cfRule type="duplicateValues" dxfId="850" priority="2578" stopIfTrue="1"/>
  </conditionalFormatting>
  <conditionalFormatting sqref="G500:G509">
    <cfRule type="duplicateValues" dxfId="849" priority="2569" stopIfTrue="1"/>
    <cfRule type="duplicateValues" dxfId="848" priority="2570" stopIfTrue="1"/>
  </conditionalFormatting>
  <conditionalFormatting sqref="G563:G564">
    <cfRule type="duplicateValues" dxfId="847" priority="21132" stopIfTrue="1"/>
  </conditionalFormatting>
  <conditionalFormatting sqref="G536:G539">
    <cfRule type="duplicateValues" dxfId="846" priority="3902" stopIfTrue="1"/>
  </conditionalFormatting>
  <conditionalFormatting sqref="G542:G553 G577:G654">
    <cfRule type="duplicateValues" dxfId="845" priority="2153" stopIfTrue="1"/>
  </conditionalFormatting>
  <conditionalFormatting sqref="G655:G661">
    <cfRule type="duplicateValues" dxfId="844" priority="2152" stopIfTrue="1"/>
  </conditionalFormatting>
  <conditionalFormatting sqref="G663:G664">
    <cfRule type="duplicateValues" dxfId="843" priority="2151" stopIfTrue="1"/>
  </conditionalFormatting>
  <conditionalFormatting sqref="G679:G680">
    <cfRule type="duplicateValues" dxfId="842" priority="877" stopIfTrue="1"/>
  </conditionalFormatting>
  <conditionalFormatting sqref="G685:G686">
    <cfRule type="duplicateValues" dxfId="841" priority="1016"/>
  </conditionalFormatting>
  <conditionalFormatting sqref="G689:G1048576">
    <cfRule type="duplicateValues" dxfId="840" priority="6999"/>
  </conditionalFormatting>
  <conditionalFormatting sqref="H689:I1048576">
    <cfRule type="duplicateValues" dxfId="839" priority="41468"/>
  </conditionalFormatting>
  <conditionalFormatting sqref="AF689:AF1048576">
    <cfRule type="duplicateValues" dxfId="838" priority="792"/>
  </conditionalFormatting>
  <conditionalFormatting sqref="C689:C1048576 C636:C638 C626:C632 C510:C553 C555:C607 C3:C472">
    <cfRule type="duplicateValues" dxfId="837" priority="49116"/>
  </conditionalFormatting>
  <conditionalFormatting sqref="E1 E3:E687 E689:E1048576">
    <cfRule type="duplicateValues" dxfId="836" priority="49122"/>
    <cfRule type="duplicateValues" dxfId="835" priority="49123"/>
  </conditionalFormatting>
  <conditionalFormatting sqref="G689:G1048576">
    <cfRule type="duplicateValues" dxfId="834" priority="6989"/>
  </conditionalFormatting>
  <conditionalFormatting sqref="G689:G1048576 G510:G521 G523:G541 G555:G576">
    <cfRule type="duplicateValues" dxfId="833" priority="3392"/>
  </conditionalFormatting>
  <conditionalFormatting sqref="G689:G1048576 G510:G541 G555:G576">
    <cfRule type="duplicateValues" dxfId="832" priority="3115"/>
    <cfRule type="duplicateValues" dxfId="831" priority="3116"/>
    <cfRule type="duplicateValues" dxfId="830" priority="3163"/>
    <cfRule type="duplicateValues" dxfId="829" priority="3373"/>
  </conditionalFormatting>
  <conditionalFormatting sqref="G689:G1048576 G510:G516 G524:G541 G555:G576">
    <cfRule type="duplicateValues" dxfId="828" priority="3493"/>
    <cfRule type="duplicateValues" dxfId="827" priority="3494"/>
    <cfRule type="duplicateValues" dxfId="826" priority="8424"/>
  </conditionalFormatting>
  <conditionalFormatting sqref="G689:G1048576 G477:G541 G555:G576 G290:G304">
    <cfRule type="duplicateValues" dxfId="825" priority="49136"/>
  </conditionalFormatting>
  <conditionalFormatting sqref="G3:G687 G689:G1048576">
    <cfRule type="duplicateValues" dxfId="824" priority="396"/>
  </conditionalFormatting>
  <conditionalFormatting sqref="G689:G1048576">
    <cfRule type="duplicateValues" dxfId="823" priority="836"/>
  </conditionalFormatting>
  <conditionalFormatting sqref="H689:I1048576">
    <cfRule type="duplicateValues" dxfId="822" priority="41471"/>
  </conditionalFormatting>
  <conditionalFormatting sqref="AJ1:AL1 AD1:AE1 AN1:AT1 AG1">
    <cfRule type="duplicateValues" dxfId="821" priority="31413"/>
  </conditionalFormatting>
  <conditionalFormatting sqref="AJ689:AL1048576 AG1 AJ1:AL1 AD1:AE1 AN1:AT1 AD689:AE1048576 AG689:AG1048576 AN689:AT1048576">
    <cfRule type="duplicateValues" dxfId="820" priority="31451"/>
  </conditionalFormatting>
  <conditionalFormatting sqref="AJ689:AL1048576 AG1 AN1:AT1 AD1:AE1 AJ1:AL1 AG689:AG1048576 AN689:AT1048576 AD689:AE1048576">
    <cfRule type="duplicateValues" dxfId="819" priority="31459"/>
  </conditionalFormatting>
  <conditionalFormatting sqref="AJ689:AL1048576 AG1 AN1:AT1 AD1:AE1 AJ1:AL1 AG689:AG1048576 AN689:AT1048576 AD689:AE1048576">
    <cfRule type="duplicateValues" dxfId="818" priority="3463"/>
  </conditionalFormatting>
  <conditionalFormatting sqref="AF689:AF1048576 AF1">
    <cfRule type="duplicateValues" dxfId="817" priority="793"/>
  </conditionalFormatting>
  <conditionalFormatting sqref="AF689:AF1048576 AF1">
    <cfRule type="duplicateValues" dxfId="816" priority="794"/>
  </conditionalFormatting>
  <conditionalFormatting sqref="AF689:AF1048576 AF1">
    <cfRule type="duplicateValues" dxfId="815" priority="795"/>
  </conditionalFormatting>
  <conditionalFormatting sqref="AH689:AI1048576 AH1:AI1">
    <cfRule type="duplicateValues" dxfId="814" priority="3435"/>
  </conditionalFormatting>
  <conditionalFormatting sqref="E3:E687 E689:E1048576">
    <cfRule type="duplicateValues" dxfId="813" priority="49141"/>
    <cfRule type="duplicateValues" dxfId="812" priority="49142"/>
    <cfRule type="duplicateValues" dxfId="811" priority="49143"/>
  </conditionalFormatting>
  <conditionalFormatting sqref="G111 G34 G84">
    <cfRule type="duplicateValues" dxfId="810" priority="238" stopIfTrue="1"/>
  </conditionalFormatting>
  <conditionalFormatting sqref="G111 G34">
    <cfRule type="duplicateValues" dxfId="809" priority="237" stopIfTrue="1"/>
  </conditionalFormatting>
  <conditionalFormatting sqref="G84 G34">
    <cfRule type="duplicateValues" dxfId="808" priority="246" stopIfTrue="1"/>
  </conditionalFormatting>
  <conditionalFormatting sqref="G75 G34">
    <cfRule type="duplicateValues" dxfId="807" priority="247" stopIfTrue="1"/>
  </conditionalFormatting>
  <conditionalFormatting sqref="G117 G111 G37 G93 G83:G85">
    <cfRule type="duplicateValues" dxfId="806" priority="248" stopIfTrue="1"/>
  </conditionalFormatting>
  <conditionalFormatting sqref="G79 G39 G64">
    <cfRule type="duplicateValues" dxfId="805" priority="215" stopIfTrue="1"/>
  </conditionalFormatting>
  <conditionalFormatting sqref="G124 G40">
    <cfRule type="duplicateValues" dxfId="804" priority="213" stopIfTrue="1"/>
  </conditionalFormatting>
  <conditionalFormatting sqref="G101 G69">
    <cfRule type="duplicateValues" dxfId="803" priority="222" stopIfTrue="1"/>
  </conditionalFormatting>
  <conditionalFormatting sqref="G120 G71">
    <cfRule type="duplicateValues" dxfId="802" priority="195" stopIfTrue="1"/>
  </conditionalFormatting>
  <conditionalFormatting sqref="G111 G84">
    <cfRule type="duplicateValues" dxfId="801" priority="230" stopIfTrue="1"/>
  </conditionalFormatting>
  <conditionalFormatting sqref="G136 G104">
    <cfRule type="duplicateValues" dxfId="800" priority="214" stopIfTrue="1"/>
  </conditionalFormatting>
  <conditionalFormatting sqref="D510:D553 D636:D638 D626:D632 D109:D472 D555:D607">
    <cfRule type="duplicateValues" dxfId="799" priority="49162"/>
  </conditionalFormatting>
  <conditionalFormatting sqref="G237:G238 G231 G234">
    <cfRule type="duplicateValues" dxfId="798" priority="2405" stopIfTrue="1"/>
  </conditionalFormatting>
  <conditionalFormatting sqref="G231 G234 G237:G238">
    <cfRule type="duplicateValues" dxfId="797" priority="2404" stopIfTrue="1"/>
  </conditionalFormatting>
  <conditionalFormatting sqref="G397 G351 G310">
    <cfRule type="duplicateValues" dxfId="796" priority="2365" stopIfTrue="1"/>
  </conditionalFormatting>
  <conditionalFormatting sqref="G395 G369:G371 G400 G320 G327 G380">
    <cfRule type="duplicateValues" dxfId="795" priority="2401" stopIfTrue="1"/>
  </conditionalFormatting>
  <conditionalFormatting sqref="G370 G324">
    <cfRule type="duplicateValues" dxfId="794" priority="2399" stopIfTrue="1"/>
  </conditionalFormatting>
  <conditionalFormatting sqref="G395 G324 G370">
    <cfRule type="duplicateValues" dxfId="793" priority="2388" stopIfTrue="1"/>
  </conditionalFormatting>
  <conditionalFormatting sqref="G395 G324">
    <cfRule type="duplicateValues" dxfId="792" priority="2387" stopIfTrue="1"/>
  </conditionalFormatting>
  <conditionalFormatting sqref="G338 G330">
    <cfRule type="duplicateValues" dxfId="791" priority="2363" stopIfTrue="1"/>
  </conditionalFormatting>
  <conditionalFormatting sqref="G387 G356">
    <cfRule type="duplicateValues" dxfId="790" priority="2373" stopIfTrue="1"/>
  </conditionalFormatting>
  <conditionalFormatting sqref="G363:G364 G357 G360">
    <cfRule type="duplicateValues" dxfId="789" priority="188" stopIfTrue="1"/>
  </conditionalFormatting>
  <conditionalFormatting sqref="G363:G364 G360 G357">
    <cfRule type="duplicateValues" dxfId="788" priority="187" stopIfTrue="1"/>
  </conditionalFormatting>
  <conditionalFormatting sqref="G395 G370">
    <cfRule type="duplicateValues" dxfId="787" priority="2380" stopIfTrue="1"/>
  </conditionalFormatting>
  <conditionalFormatting sqref="G477:G492 G495:G499">
    <cfRule type="duplicateValues" dxfId="786" priority="2606" stopIfTrue="1"/>
  </conditionalFormatting>
  <conditionalFormatting sqref="G567 G533 G573 G555">
    <cfRule type="duplicateValues" dxfId="785" priority="16861" stopIfTrue="1"/>
  </conditionalFormatting>
  <conditionalFormatting sqref="AJ689:AL1048576 AG689:AG1048576 AN689:AT1048576 AD689:AE1048576">
    <cfRule type="duplicateValues" dxfId="784" priority="31447"/>
  </conditionalFormatting>
  <conditionalFormatting sqref="AH689:AI1048576">
    <cfRule type="duplicateValues" dxfId="783" priority="3434"/>
    <cfRule type="duplicateValues" dxfId="782" priority="3436"/>
    <cfRule type="duplicateValues" dxfId="781" priority="3437"/>
  </conditionalFormatting>
  <conditionalFormatting sqref="G689:G1048576 G510:G516 G555:G556 G524:G539 G565:G576">
    <cfRule type="duplicateValues" dxfId="780" priority="50727"/>
    <cfRule type="duplicateValues" dxfId="779" priority="50728"/>
    <cfRule type="duplicateValues" dxfId="778" priority="50729"/>
  </conditionalFormatting>
  <conditionalFormatting sqref="C554">
    <cfRule type="duplicateValues" dxfId="777" priority="145"/>
  </conditionalFormatting>
  <conditionalFormatting sqref="G554">
    <cfRule type="duplicateValues" dxfId="776" priority="139"/>
  </conditionalFormatting>
  <conditionalFormatting sqref="G554">
    <cfRule type="duplicateValues" dxfId="775" priority="135"/>
    <cfRule type="duplicateValues" dxfId="774" priority="136"/>
    <cfRule type="duplicateValues" dxfId="773" priority="137"/>
    <cfRule type="duplicateValues" dxfId="772" priority="138"/>
  </conditionalFormatting>
  <conditionalFormatting sqref="G554">
    <cfRule type="duplicateValues" dxfId="771" priority="141"/>
    <cfRule type="duplicateValues" dxfId="770" priority="142"/>
    <cfRule type="duplicateValues" dxfId="769" priority="143"/>
  </conditionalFormatting>
  <conditionalFormatting sqref="G554">
    <cfRule type="duplicateValues" dxfId="768" priority="146"/>
  </conditionalFormatting>
  <conditionalFormatting sqref="G554">
    <cfRule type="duplicateValues" dxfId="767" priority="122"/>
  </conditionalFormatting>
  <conditionalFormatting sqref="G554">
    <cfRule type="duplicateValues" dxfId="766" priority="124"/>
  </conditionalFormatting>
  <conditionalFormatting sqref="D554">
    <cfRule type="duplicateValues" dxfId="765" priority="147"/>
  </conditionalFormatting>
  <conditionalFormatting sqref="G554">
    <cfRule type="duplicateValues" dxfId="764" priority="144" stopIfTrue="1"/>
  </conditionalFormatting>
  <conditionalFormatting sqref="G554">
    <cfRule type="duplicateValues" dxfId="763" priority="148"/>
    <cfRule type="duplicateValues" dxfId="762" priority="149"/>
    <cfRule type="duplicateValues" dxfId="761" priority="150"/>
  </conditionalFormatting>
  <conditionalFormatting sqref="G666:G667">
    <cfRule type="duplicateValues" dxfId="760" priority="55" stopIfTrue="1"/>
  </conditionalFormatting>
  <conditionalFormatting sqref="G668">
    <cfRule type="duplicateValues" dxfId="759" priority="54" stopIfTrue="1"/>
  </conditionalFormatting>
  <conditionalFormatting sqref="G669">
    <cfRule type="duplicateValues" dxfId="758" priority="53" stopIfTrue="1"/>
  </conditionalFormatting>
  <conditionalFormatting sqref="G670">
    <cfRule type="duplicateValues" dxfId="757" priority="52" stopIfTrue="1"/>
  </conditionalFormatting>
  <conditionalFormatting sqref="E1 E3:E687 E689:E1048576">
    <cfRule type="duplicateValues" dxfId="756" priority="51"/>
  </conditionalFormatting>
  <conditionalFormatting sqref="C687">
    <cfRule type="duplicateValues" dxfId="755" priority="51067"/>
  </conditionalFormatting>
  <conditionalFormatting sqref="D687">
    <cfRule type="duplicateValues" dxfId="754" priority="51068"/>
  </conditionalFormatting>
  <conditionalFormatting sqref="G687">
    <cfRule type="duplicateValues" dxfId="753" priority="51069"/>
  </conditionalFormatting>
  <conditionalFormatting sqref="C688">
    <cfRule type="duplicateValues" dxfId="752" priority="21"/>
  </conditionalFormatting>
  <conditionalFormatting sqref="D688">
    <cfRule type="duplicateValues" dxfId="751" priority="23"/>
  </conditionalFormatting>
  <conditionalFormatting sqref="E688">
    <cfRule type="duplicateValues" dxfId="750" priority="12"/>
    <cfRule type="duplicateValues" dxfId="749" priority="13"/>
  </conditionalFormatting>
  <conditionalFormatting sqref="E688">
    <cfRule type="duplicateValues" dxfId="748" priority="14"/>
    <cfRule type="duplicateValues" dxfId="747" priority="15"/>
    <cfRule type="duplicateValues" dxfId="746" priority="16"/>
  </conditionalFormatting>
  <conditionalFormatting sqref="E688">
    <cfRule type="duplicateValues" dxfId="745" priority="11"/>
  </conditionalFormatting>
  <conditionalFormatting sqref="G688">
    <cfRule type="duplicateValues" dxfId="744" priority="9" stopIfTrue="1"/>
  </conditionalFormatting>
  <conditionalFormatting sqref="G688">
    <cfRule type="duplicateValues" dxfId="743" priority="8" stopIfTrue="1"/>
  </conditionalFormatting>
  <conditionalFormatting sqref="G688">
    <cfRule type="duplicateValues" dxfId="742" priority="7"/>
  </conditionalFormatting>
  <conditionalFormatting sqref="G688">
    <cfRule type="duplicateValues" dxfId="741" priority="10"/>
  </conditionalFormatting>
  <conditionalFormatting sqref="H3:H688">
    <cfRule type="duplicateValues" dxfId="740" priority="2"/>
    <cfRule type="duplicateValues" dxfId="739" priority="3"/>
  </conditionalFormatting>
  <conditionalFormatting sqref="H3:H688">
    <cfRule type="duplicateValues" dxfId="738" priority="4"/>
    <cfRule type="duplicateValues" dxfId="737" priority="5"/>
    <cfRule type="duplicateValues" dxfId="736" priority="6"/>
  </conditionalFormatting>
  <conditionalFormatting sqref="H3:H688">
    <cfRule type="duplicateValues" dxfId="735" priority="1"/>
  </conditionalFormatting>
  <pageMargins left="0" right="0" top="0.15748031496063" bottom="0.23622047244094499" header="0.31496062992126" footer="0.15748031496063"/>
  <pageSetup paperSize="9" scale="84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N722"/>
  <sheetViews>
    <sheetView zoomScale="115" zoomScaleNormal="115" workbookViewId="0">
      <pane xSplit="9" ySplit="2" topLeftCell="J3" activePane="bottomRight" state="frozen"/>
      <selection pane="topRight"/>
      <selection pane="bottomLeft"/>
      <selection pane="bottomRight" activeCell="F735" sqref="F735"/>
    </sheetView>
  </sheetViews>
  <sheetFormatPr defaultColWidth="9" defaultRowHeight="13.5"/>
  <cols>
    <col min="1" max="1" width="7.25" customWidth="1"/>
    <col min="2" max="2" width="20.5" customWidth="1"/>
    <col min="3" max="3" width="11" customWidth="1"/>
    <col min="5" max="5" width="7.25" style="1" bestFit="1" customWidth="1"/>
    <col min="6" max="6" width="14.5" style="1" customWidth="1"/>
    <col min="7" max="7" width="14.5" customWidth="1"/>
    <col min="8" max="8" width="15.125" customWidth="1"/>
    <col min="9" max="9" width="21.625" style="29" customWidth="1"/>
    <col min="10" max="10" width="8.25" customWidth="1"/>
    <col min="11" max="11" width="14.625" style="378" customWidth="1"/>
    <col min="12" max="12" width="14.625" customWidth="1"/>
    <col min="13" max="13" width="10.625" customWidth="1"/>
    <col min="14" max="14" width="14.625" customWidth="1"/>
  </cols>
  <sheetData>
    <row r="1" spans="1:14">
      <c r="A1" s="199" t="s">
        <v>0</v>
      </c>
      <c r="B1" s="3" t="s">
        <v>1</v>
      </c>
      <c r="C1" s="10" t="s">
        <v>2</v>
      </c>
      <c r="D1" s="138" t="s">
        <v>3</v>
      </c>
      <c r="E1" s="199" t="s">
        <v>4</v>
      </c>
      <c r="F1" s="524" t="s">
        <v>6215</v>
      </c>
      <c r="G1" s="498" t="s">
        <v>4657</v>
      </c>
      <c r="H1" s="359" t="s">
        <v>5</v>
      </c>
      <c r="I1" s="14" t="s">
        <v>6</v>
      </c>
      <c r="J1" s="138" t="s">
        <v>7</v>
      </c>
      <c r="K1" s="362" t="s">
        <v>8</v>
      </c>
      <c r="L1" s="363" t="s">
        <v>9</v>
      </c>
      <c r="M1" s="3" t="s">
        <v>10</v>
      </c>
      <c r="N1" s="363" t="s">
        <v>11</v>
      </c>
    </row>
    <row r="2" spans="1:14">
      <c r="A2" s="10">
        <v>1</v>
      </c>
      <c r="B2" s="13" t="s">
        <v>13</v>
      </c>
      <c r="C2" s="10" t="s">
        <v>14</v>
      </c>
      <c r="D2" s="138" t="s">
        <v>15</v>
      </c>
      <c r="E2" s="199" t="s">
        <v>16</v>
      </c>
      <c r="F2" s="525" t="str">
        <f>D2&amp;E2</f>
        <v>许建平365</v>
      </c>
      <c r="G2" s="497" t="s">
        <v>17</v>
      </c>
      <c r="H2" s="18" t="s">
        <v>17</v>
      </c>
      <c r="I2" s="14" t="s">
        <v>18</v>
      </c>
      <c r="J2" s="38" t="s">
        <v>19</v>
      </c>
      <c r="K2" s="366">
        <v>80</v>
      </c>
      <c r="L2" s="367">
        <v>41606</v>
      </c>
      <c r="M2" s="499">
        <f>VLOOKUP(C2,工时对!A:E,5,0)</f>
        <v>29.94</v>
      </c>
      <c r="N2" s="59">
        <f>VLOOKUP(C2,'12部门提供工资附表主表'!E:AV,40,0)</f>
        <v>0</v>
      </c>
    </row>
    <row r="3" spans="1:14">
      <c r="A3" s="10">
        <v>2</v>
      </c>
      <c r="B3" s="13" t="s">
        <v>20</v>
      </c>
      <c r="C3" s="10" t="s">
        <v>21</v>
      </c>
      <c r="D3" s="138" t="s">
        <v>22</v>
      </c>
      <c r="E3" s="199" t="s">
        <v>23</v>
      </c>
      <c r="F3" s="525" t="str">
        <f t="shared" ref="F3:F66" si="0">D3&amp;E3</f>
        <v>陈严芳500</v>
      </c>
      <c r="G3" s="497" t="s">
        <v>17</v>
      </c>
      <c r="H3" s="18" t="s">
        <v>17</v>
      </c>
      <c r="I3" s="14" t="s">
        <v>24</v>
      </c>
      <c r="J3" s="38" t="s">
        <v>19</v>
      </c>
      <c r="K3" s="366">
        <v>40</v>
      </c>
      <c r="L3" s="367">
        <v>42129</v>
      </c>
      <c r="M3" s="499">
        <f>VLOOKUP(C3,工时对!A:E,5,0)</f>
        <v>27.5</v>
      </c>
      <c r="N3" s="59">
        <f>VLOOKUP(C3,'12部门提供工资附表主表'!E:AV,40,0)</f>
        <v>0</v>
      </c>
    </row>
    <row r="4" spans="1:14">
      <c r="A4" s="10">
        <v>3</v>
      </c>
      <c r="B4" s="13" t="s">
        <v>25</v>
      </c>
      <c r="C4" s="10" t="s">
        <v>26</v>
      </c>
      <c r="D4" s="138" t="s">
        <v>27</v>
      </c>
      <c r="E4" s="199" t="s">
        <v>28</v>
      </c>
      <c r="F4" s="525" t="str">
        <f t="shared" si="0"/>
        <v>李祥华700</v>
      </c>
      <c r="G4" s="497" t="s">
        <v>17</v>
      </c>
      <c r="H4" s="18" t="s">
        <v>17</v>
      </c>
      <c r="I4" s="14" t="s">
        <v>29</v>
      </c>
      <c r="J4" s="38" t="s">
        <v>19</v>
      </c>
      <c r="K4" s="366">
        <v>60</v>
      </c>
      <c r="L4" s="367">
        <v>41711</v>
      </c>
      <c r="M4" s="499">
        <f>VLOOKUP(C4,工时对!A:E,5,0)</f>
        <v>27.63</v>
      </c>
      <c r="N4" s="59">
        <f>VLOOKUP(C4,'12部门提供工资附表主表'!E:AV,40,0)</f>
        <v>0</v>
      </c>
    </row>
    <row r="5" spans="1:14">
      <c r="A5" s="10">
        <v>4</v>
      </c>
      <c r="B5" s="13" t="s">
        <v>30</v>
      </c>
      <c r="C5" s="10" t="s">
        <v>31</v>
      </c>
      <c r="D5" s="138" t="s">
        <v>32</v>
      </c>
      <c r="E5" s="199" t="s">
        <v>33</v>
      </c>
      <c r="F5" s="525" t="str">
        <f t="shared" si="0"/>
        <v>陶桂华145</v>
      </c>
      <c r="G5" s="497" t="s">
        <v>17</v>
      </c>
      <c r="H5" s="18" t="s">
        <v>17</v>
      </c>
      <c r="I5" s="14" t="s">
        <v>34</v>
      </c>
      <c r="J5" s="38" t="s">
        <v>19</v>
      </c>
      <c r="K5" s="366">
        <v>20</v>
      </c>
      <c r="L5" s="367">
        <v>42549</v>
      </c>
      <c r="M5" s="499">
        <f>VLOOKUP(C5,工时对!A:E,5,0)</f>
        <v>22</v>
      </c>
      <c r="N5" s="59">
        <f>VLOOKUP(C5,'12部门提供工资附表主表'!E:AV,40,0)</f>
        <v>0</v>
      </c>
    </row>
    <row r="6" spans="1:14">
      <c r="A6" s="10">
        <v>5</v>
      </c>
      <c r="B6" s="13" t="s">
        <v>35</v>
      </c>
      <c r="C6" s="10" t="s">
        <v>36</v>
      </c>
      <c r="D6" s="138" t="s">
        <v>37</v>
      </c>
      <c r="E6" s="199" t="s">
        <v>38</v>
      </c>
      <c r="F6" s="525" t="str">
        <f t="shared" si="0"/>
        <v>王兴国684</v>
      </c>
      <c r="G6" s="497" t="s">
        <v>17</v>
      </c>
      <c r="H6" s="18" t="s">
        <v>17</v>
      </c>
      <c r="I6" s="14" t="s">
        <v>39</v>
      </c>
      <c r="J6" s="38" t="s">
        <v>19</v>
      </c>
      <c r="K6" s="366">
        <v>40</v>
      </c>
      <c r="L6" s="367">
        <v>42233</v>
      </c>
      <c r="M6" s="499">
        <f>VLOOKUP(C6,工时对!A:E,5,0)</f>
        <v>32.19</v>
      </c>
      <c r="N6" s="59">
        <f>VLOOKUP(C6,'12部门提供工资附表主表'!E:AV,40,0)</f>
        <v>0</v>
      </c>
    </row>
    <row r="7" spans="1:14">
      <c r="A7" s="10">
        <v>6</v>
      </c>
      <c r="B7" s="13" t="s">
        <v>40</v>
      </c>
      <c r="C7" s="10" t="s">
        <v>41</v>
      </c>
      <c r="D7" s="138" t="s">
        <v>42</v>
      </c>
      <c r="E7" s="199" t="s">
        <v>43</v>
      </c>
      <c r="F7" s="525" t="str">
        <f t="shared" si="0"/>
        <v>林亚中292</v>
      </c>
      <c r="G7" s="497" t="s">
        <v>17</v>
      </c>
      <c r="H7" s="18" t="s">
        <v>17</v>
      </c>
      <c r="I7" s="14" t="s">
        <v>44</v>
      </c>
      <c r="J7" s="38" t="s">
        <v>19</v>
      </c>
      <c r="K7" s="366">
        <v>160</v>
      </c>
      <c r="L7" s="367">
        <v>40010</v>
      </c>
      <c r="M7" s="499">
        <f>VLOOKUP(C7,工时对!A:E,5,0)</f>
        <v>28.31</v>
      </c>
      <c r="N7" s="59">
        <f>VLOOKUP(C7,'12部门提供工资附表主表'!E:AV,40,0)</f>
        <v>0</v>
      </c>
    </row>
    <row r="8" spans="1:14">
      <c r="A8" s="10">
        <v>7</v>
      </c>
      <c r="B8" s="13" t="s">
        <v>45</v>
      </c>
      <c r="C8" s="10" t="s">
        <v>46</v>
      </c>
      <c r="D8" s="138" t="s">
        <v>47</v>
      </c>
      <c r="E8" s="199" t="s">
        <v>48</v>
      </c>
      <c r="F8" s="525" t="str">
        <f t="shared" si="0"/>
        <v>龚林福305</v>
      </c>
      <c r="G8" s="497" t="s">
        <v>17</v>
      </c>
      <c r="H8" s="18" t="s">
        <v>17</v>
      </c>
      <c r="I8" s="14" t="s">
        <v>49</v>
      </c>
      <c r="J8" s="38" t="s">
        <v>19</v>
      </c>
      <c r="K8" s="366">
        <v>140</v>
      </c>
      <c r="L8" s="367">
        <v>40418</v>
      </c>
      <c r="M8" s="499">
        <f>VLOOKUP(C8,工时对!A:E,5,0)</f>
        <v>34.81</v>
      </c>
      <c r="N8" s="59">
        <f>VLOOKUP(C8,'12部门提供工资附表主表'!E:AV,40,0)</f>
        <v>0</v>
      </c>
    </row>
    <row r="9" spans="1:14">
      <c r="A9" s="10">
        <v>8</v>
      </c>
      <c r="B9" s="13" t="s">
        <v>50</v>
      </c>
      <c r="C9" s="10" t="s">
        <v>51</v>
      </c>
      <c r="D9" s="138" t="s">
        <v>52</v>
      </c>
      <c r="E9" s="199" t="s">
        <v>53</v>
      </c>
      <c r="F9" s="525" t="str">
        <f t="shared" si="0"/>
        <v>储章501</v>
      </c>
      <c r="G9" s="497" t="s">
        <v>17</v>
      </c>
      <c r="H9" s="18" t="s">
        <v>17</v>
      </c>
      <c r="I9" s="14" t="s">
        <v>54</v>
      </c>
      <c r="J9" s="38" t="s">
        <v>19</v>
      </c>
      <c r="K9" s="366"/>
      <c r="L9" s="367">
        <v>42817</v>
      </c>
      <c r="M9" s="499">
        <f>VLOOKUP(C9,工时对!A:E,5,0)</f>
        <v>37.630000000000003</v>
      </c>
      <c r="N9" s="59">
        <f>VLOOKUP(C9,'12部门提供工资附表主表'!E:AV,40,0)</f>
        <v>0</v>
      </c>
    </row>
    <row r="10" spans="1:14">
      <c r="A10" s="10">
        <v>9</v>
      </c>
      <c r="B10" s="13" t="s">
        <v>55</v>
      </c>
      <c r="C10" s="10" t="s">
        <v>56</v>
      </c>
      <c r="D10" s="138" t="s">
        <v>57</v>
      </c>
      <c r="E10" s="199" t="s">
        <v>58</v>
      </c>
      <c r="F10" s="525" t="str">
        <f t="shared" si="0"/>
        <v>杨明604</v>
      </c>
      <c r="G10" s="497" t="s">
        <v>17</v>
      </c>
      <c r="H10" s="18" t="s">
        <v>17</v>
      </c>
      <c r="I10" s="14" t="s">
        <v>59</v>
      </c>
      <c r="J10" s="38" t="s">
        <v>19</v>
      </c>
      <c r="K10" s="366"/>
      <c r="L10" s="367">
        <v>42823</v>
      </c>
      <c r="M10" s="499">
        <f>VLOOKUP(C10,工时对!A:E,5,0)</f>
        <v>34.75</v>
      </c>
      <c r="N10" s="59">
        <f>VLOOKUP(C10,'12部门提供工资附表主表'!E:AV,40,0)</f>
        <v>0</v>
      </c>
    </row>
    <row r="11" spans="1:14">
      <c r="A11" s="10">
        <v>10</v>
      </c>
      <c r="B11" s="13" t="s">
        <v>60</v>
      </c>
      <c r="C11" s="10" t="s">
        <v>61</v>
      </c>
      <c r="D11" s="138" t="s">
        <v>62</v>
      </c>
      <c r="E11" s="199" t="s">
        <v>63</v>
      </c>
      <c r="F11" s="525" t="str">
        <f t="shared" si="0"/>
        <v>陈建忠394</v>
      </c>
      <c r="G11" s="497" t="s">
        <v>17</v>
      </c>
      <c r="H11" s="18" t="s">
        <v>17</v>
      </c>
      <c r="I11" s="14" t="s">
        <v>64</v>
      </c>
      <c r="J11" s="38" t="s">
        <v>19</v>
      </c>
      <c r="K11" s="366"/>
      <c r="L11" s="367">
        <v>42843</v>
      </c>
      <c r="M11" s="499">
        <f>VLOOKUP(C11,工时对!A:E,5,0)</f>
        <v>26</v>
      </c>
      <c r="N11" s="59">
        <f>VLOOKUP(C11,'12部门提供工资附表主表'!E:AV,40,0)</f>
        <v>0</v>
      </c>
    </row>
    <row r="12" spans="1:14" hidden="1">
      <c r="A12" s="10">
        <v>11</v>
      </c>
      <c r="B12" s="13" t="s">
        <v>65</v>
      </c>
      <c r="C12" s="10" t="s">
        <v>66</v>
      </c>
      <c r="D12" s="138" t="s">
        <v>67</v>
      </c>
      <c r="E12" s="199" t="s">
        <v>68</v>
      </c>
      <c r="F12" s="525" t="str">
        <f t="shared" si="0"/>
        <v>张国栋121</v>
      </c>
      <c r="G12" s="497" t="s">
        <v>17</v>
      </c>
      <c r="H12" s="371" t="s">
        <v>17</v>
      </c>
      <c r="I12" s="14" t="s">
        <v>69</v>
      </c>
      <c r="J12" s="38" t="s">
        <v>19</v>
      </c>
      <c r="K12" s="366"/>
      <c r="L12" s="367">
        <v>42887</v>
      </c>
      <c r="M12" s="499">
        <f>VLOOKUP(C12,工时对!A:E,5,0)</f>
        <v>26.75</v>
      </c>
      <c r="N12" s="59">
        <f>VLOOKUP(C12,'12部门提供工资附表主表'!E:AV,40,0)</f>
        <v>0</v>
      </c>
    </row>
    <row r="13" spans="1:14">
      <c r="A13" s="10">
        <v>12</v>
      </c>
      <c r="B13" s="13" t="s">
        <v>70</v>
      </c>
      <c r="C13" s="10" t="s">
        <v>71</v>
      </c>
      <c r="D13" s="138" t="s">
        <v>72</v>
      </c>
      <c r="E13" s="199" t="s">
        <v>73</v>
      </c>
      <c r="F13" s="525" t="str">
        <f t="shared" si="0"/>
        <v>朱文飞110</v>
      </c>
      <c r="G13" s="497" t="s">
        <v>17</v>
      </c>
      <c r="H13" s="371" t="s">
        <v>17</v>
      </c>
      <c r="I13" s="14" t="s">
        <v>74</v>
      </c>
      <c r="J13" s="38" t="s">
        <v>19</v>
      </c>
      <c r="K13" s="366"/>
      <c r="L13" s="367">
        <v>43015</v>
      </c>
      <c r="M13" s="499">
        <f>VLOOKUP(C13,工时对!A:E,5,0)</f>
        <v>37.19</v>
      </c>
      <c r="N13" s="59">
        <f>VLOOKUP(C13,'12部门提供工资附表主表'!E:AV,40,0)</f>
        <v>0</v>
      </c>
    </row>
    <row r="14" spans="1:14">
      <c r="A14" s="10">
        <v>13</v>
      </c>
      <c r="B14" s="13" t="s">
        <v>75</v>
      </c>
      <c r="C14" s="10" t="s">
        <v>76</v>
      </c>
      <c r="D14" s="138" t="s">
        <v>77</v>
      </c>
      <c r="E14" s="199" t="s">
        <v>78</v>
      </c>
      <c r="F14" s="525" t="str">
        <f t="shared" si="0"/>
        <v>王海兰666</v>
      </c>
      <c r="G14" s="497" t="s">
        <v>17</v>
      </c>
      <c r="H14" s="18" t="s">
        <v>17</v>
      </c>
      <c r="I14" s="14" t="s">
        <v>79</v>
      </c>
      <c r="J14" s="38" t="s">
        <v>19</v>
      </c>
      <c r="K14" s="366">
        <v>120</v>
      </c>
      <c r="L14" s="367">
        <v>40575</v>
      </c>
      <c r="M14" s="499">
        <f>VLOOKUP(C14,工时对!A:E,5,0)</f>
        <v>31.06</v>
      </c>
      <c r="N14" s="59">
        <f>VLOOKUP(C14,'12部门提供工资附表主表'!E:AV,40,0)</f>
        <v>0</v>
      </c>
    </row>
    <row r="15" spans="1:14">
      <c r="A15" s="10">
        <v>14</v>
      </c>
      <c r="B15" s="13" t="s">
        <v>80</v>
      </c>
      <c r="C15" s="10" t="s">
        <v>81</v>
      </c>
      <c r="D15" s="138" t="s">
        <v>82</v>
      </c>
      <c r="E15" s="199" t="s">
        <v>83</v>
      </c>
      <c r="F15" s="525" t="str">
        <f t="shared" si="0"/>
        <v>陈梁63</v>
      </c>
      <c r="G15" s="497" t="s">
        <v>17</v>
      </c>
      <c r="H15" s="18" t="s">
        <v>17</v>
      </c>
      <c r="I15" s="14" t="s">
        <v>84</v>
      </c>
      <c r="J15" s="38" t="s">
        <v>19</v>
      </c>
      <c r="K15" s="366">
        <v>200</v>
      </c>
      <c r="L15" s="367">
        <v>37387</v>
      </c>
      <c r="M15" s="499">
        <f>VLOOKUP(C15,工时对!A:E,5,0)</f>
        <v>30.75</v>
      </c>
      <c r="N15" s="59">
        <f>VLOOKUP(C15,'12部门提供工资附表主表'!E:AV,40,0)</f>
        <v>0</v>
      </c>
    </row>
    <row r="16" spans="1:14">
      <c r="A16" s="10">
        <v>15</v>
      </c>
      <c r="B16" s="13" t="s">
        <v>85</v>
      </c>
      <c r="C16" s="10" t="s">
        <v>86</v>
      </c>
      <c r="D16" s="138" t="s">
        <v>87</v>
      </c>
      <c r="E16" s="199" t="s">
        <v>88</v>
      </c>
      <c r="F16" s="525" t="str">
        <f t="shared" si="0"/>
        <v>瞿永官195</v>
      </c>
      <c r="G16" s="497" t="s">
        <v>17</v>
      </c>
      <c r="H16" s="18" t="s">
        <v>17</v>
      </c>
      <c r="I16" s="14" t="s">
        <v>89</v>
      </c>
      <c r="J16" s="38" t="s">
        <v>19</v>
      </c>
      <c r="K16" s="366">
        <v>200</v>
      </c>
      <c r="L16" s="367">
        <v>38546</v>
      </c>
      <c r="M16" s="499">
        <f>VLOOKUP(C16,工时对!A:E,5,0)</f>
        <v>27.31</v>
      </c>
      <c r="N16" s="59">
        <f>VLOOKUP(C16,'12部门提供工资附表主表'!E:AV,40,0)</f>
        <v>0</v>
      </c>
    </row>
    <row r="17" spans="1:14">
      <c r="A17" s="10">
        <v>16</v>
      </c>
      <c r="B17" s="13" t="s">
        <v>90</v>
      </c>
      <c r="C17" s="10" t="s">
        <v>91</v>
      </c>
      <c r="D17" s="138" t="s">
        <v>92</v>
      </c>
      <c r="E17" s="199" t="s">
        <v>93</v>
      </c>
      <c r="F17" s="525" t="str">
        <f t="shared" si="0"/>
        <v>金高峰322</v>
      </c>
      <c r="G17" s="497" t="s">
        <v>17</v>
      </c>
      <c r="H17" s="18" t="s">
        <v>94</v>
      </c>
      <c r="I17" s="14" t="s">
        <v>95</v>
      </c>
      <c r="J17" s="38" t="s">
        <v>19</v>
      </c>
      <c r="K17" s="366">
        <v>200</v>
      </c>
      <c r="L17" s="367">
        <v>39194</v>
      </c>
      <c r="M17" s="499">
        <f>VLOOKUP(C17,工时对!A:E,5,0)</f>
        <v>27.13</v>
      </c>
      <c r="N17" s="59">
        <f>VLOOKUP(C17,'12部门提供工资附表主表'!E:AV,40,0)</f>
        <v>0</v>
      </c>
    </row>
    <row r="18" spans="1:14">
      <c r="A18" s="10">
        <v>17</v>
      </c>
      <c r="B18" s="13" t="s">
        <v>96</v>
      </c>
      <c r="C18" s="10" t="s">
        <v>97</v>
      </c>
      <c r="D18" s="138" t="s">
        <v>98</v>
      </c>
      <c r="E18" s="199" t="s">
        <v>99</v>
      </c>
      <c r="F18" s="525" t="str">
        <f t="shared" si="0"/>
        <v>叶军344</v>
      </c>
      <c r="G18" s="497" t="s">
        <v>17</v>
      </c>
      <c r="H18" s="18" t="s">
        <v>94</v>
      </c>
      <c r="I18" s="14" t="s">
        <v>100</v>
      </c>
      <c r="J18" s="38" t="s">
        <v>19</v>
      </c>
      <c r="K18" s="366">
        <v>140</v>
      </c>
      <c r="L18" s="367">
        <v>40357</v>
      </c>
      <c r="M18" s="499">
        <f>VLOOKUP(C18,工时对!A:E,5,0)</f>
        <v>29.94</v>
      </c>
      <c r="N18" s="59">
        <f>VLOOKUP(C18,'12部门提供工资附表主表'!E:AV,40,0)</f>
        <v>0</v>
      </c>
    </row>
    <row r="19" spans="1:14">
      <c r="A19" s="10">
        <v>18</v>
      </c>
      <c r="B19" s="13" t="s">
        <v>101</v>
      </c>
      <c r="C19" s="10" t="s">
        <v>102</v>
      </c>
      <c r="D19" s="138" t="s">
        <v>103</v>
      </c>
      <c r="E19" s="199" t="s">
        <v>104</v>
      </c>
      <c r="F19" s="525" t="str">
        <f t="shared" si="0"/>
        <v>陈强205</v>
      </c>
      <c r="G19" s="497" t="s">
        <v>17</v>
      </c>
      <c r="H19" s="18" t="s">
        <v>94</v>
      </c>
      <c r="I19" s="14" t="s">
        <v>105</v>
      </c>
      <c r="J19" s="38" t="s">
        <v>19</v>
      </c>
      <c r="K19" s="366">
        <v>120</v>
      </c>
      <c r="L19" s="367">
        <v>40585</v>
      </c>
      <c r="M19" s="499">
        <f>VLOOKUP(C19,工时对!A:E,5,0)</f>
        <v>25.25</v>
      </c>
      <c r="N19" s="59">
        <f>VLOOKUP(C19,'12部门提供工资附表主表'!E:AV,40,0)</f>
        <v>0</v>
      </c>
    </row>
    <row r="20" spans="1:14">
      <c r="A20" s="10">
        <v>19</v>
      </c>
      <c r="B20" s="13" t="s">
        <v>106</v>
      </c>
      <c r="C20" s="10" t="s">
        <v>107</v>
      </c>
      <c r="D20" s="138" t="s">
        <v>108</v>
      </c>
      <c r="E20" s="199" t="s">
        <v>109</v>
      </c>
      <c r="F20" s="525" t="str">
        <f t="shared" si="0"/>
        <v>诸天元313</v>
      </c>
      <c r="G20" s="497" t="s">
        <v>17</v>
      </c>
      <c r="H20" s="18" t="s">
        <v>94</v>
      </c>
      <c r="I20" s="14" t="s">
        <v>110</v>
      </c>
      <c r="J20" s="38" t="s">
        <v>19</v>
      </c>
      <c r="K20" s="366">
        <v>200</v>
      </c>
      <c r="L20" s="367">
        <v>39140</v>
      </c>
      <c r="M20" s="499">
        <f>VLOOKUP(C20,工时对!A:E,5,0)</f>
        <v>28.38</v>
      </c>
      <c r="N20" s="59">
        <f>VLOOKUP(C20,'12部门提供工资附表主表'!E:AV,40,0)</f>
        <v>0</v>
      </c>
    </row>
    <row r="21" spans="1:14">
      <c r="A21" s="10">
        <v>20</v>
      </c>
      <c r="B21" s="13" t="s">
        <v>111</v>
      </c>
      <c r="C21" s="10" t="s">
        <v>112</v>
      </c>
      <c r="D21" s="138" t="s">
        <v>113</v>
      </c>
      <c r="E21" s="199" t="s">
        <v>114</v>
      </c>
      <c r="F21" s="525" t="str">
        <f t="shared" si="0"/>
        <v>王妹妹585</v>
      </c>
      <c r="G21" s="497" t="s">
        <v>17</v>
      </c>
      <c r="H21" s="18" t="s">
        <v>94</v>
      </c>
      <c r="I21" s="14" t="s">
        <v>115</v>
      </c>
      <c r="J21" s="38" t="s">
        <v>19</v>
      </c>
      <c r="K21" s="366">
        <v>100</v>
      </c>
      <c r="L21" s="367">
        <v>41033</v>
      </c>
      <c r="M21" s="499">
        <f>VLOOKUP(C21,工时对!A:E,5,0)</f>
        <v>25.56</v>
      </c>
      <c r="N21" s="59">
        <f>VLOOKUP(C21,'12部门提供工资附表主表'!E:AV,40,0)</f>
        <v>0</v>
      </c>
    </row>
    <row r="22" spans="1:14">
      <c r="A22" s="10">
        <v>21</v>
      </c>
      <c r="B22" s="13" t="s">
        <v>116</v>
      </c>
      <c r="C22" s="10" t="s">
        <v>117</v>
      </c>
      <c r="D22" s="138" t="s">
        <v>118</v>
      </c>
      <c r="E22" s="199" t="s">
        <v>119</v>
      </c>
      <c r="F22" s="525" t="str">
        <f t="shared" si="0"/>
        <v>沈燕华157</v>
      </c>
      <c r="G22" s="497" t="s">
        <v>17</v>
      </c>
      <c r="H22" s="18" t="s">
        <v>94</v>
      </c>
      <c r="I22" s="14" t="s">
        <v>120</v>
      </c>
      <c r="J22" s="38" t="s">
        <v>19</v>
      </c>
      <c r="K22" s="366">
        <v>80</v>
      </c>
      <c r="L22" s="367">
        <v>41626</v>
      </c>
      <c r="M22" s="499">
        <f>VLOOKUP(C22,工时对!A:E,5,0)</f>
        <v>29.38</v>
      </c>
      <c r="N22" s="59">
        <f>VLOOKUP(C22,'12部门提供工资附表主表'!E:AV,40,0)</f>
        <v>0</v>
      </c>
    </row>
    <row r="23" spans="1:14">
      <c r="A23" s="10">
        <v>22</v>
      </c>
      <c r="B23" s="13" t="s">
        <v>121</v>
      </c>
      <c r="C23" s="10" t="s">
        <v>122</v>
      </c>
      <c r="D23" s="138" t="s">
        <v>123</v>
      </c>
      <c r="E23" s="199" t="s">
        <v>124</v>
      </c>
      <c r="F23" s="525" t="str">
        <f t="shared" si="0"/>
        <v>董云573</v>
      </c>
      <c r="G23" s="497" t="s">
        <v>17</v>
      </c>
      <c r="H23" s="18" t="s">
        <v>94</v>
      </c>
      <c r="I23" s="14" t="s">
        <v>125</v>
      </c>
      <c r="J23" s="38" t="s">
        <v>19</v>
      </c>
      <c r="K23" s="366">
        <v>100</v>
      </c>
      <c r="L23" s="367">
        <v>40941</v>
      </c>
      <c r="M23" s="499">
        <f>VLOOKUP(C23,工时对!A:E,5,0)</f>
        <v>32.19</v>
      </c>
      <c r="N23" s="59">
        <f>VLOOKUP(C23,'12部门提供工资附表主表'!E:AV,40,0)</f>
        <v>0</v>
      </c>
    </row>
    <row r="24" spans="1:14">
      <c r="A24" s="10">
        <v>23</v>
      </c>
      <c r="B24" s="13" t="s">
        <v>126</v>
      </c>
      <c r="C24" s="10" t="s">
        <v>127</v>
      </c>
      <c r="D24" s="138" t="s">
        <v>128</v>
      </c>
      <c r="E24" s="199" t="s">
        <v>129</v>
      </c>
      <c r="F24" s="525" t="str">
        <f t="shared" si="0"/>
        <v>陈前显320</v>
      </c>
      <c r="G24" s="497" t="s">
        <v>3121</v>
      </c>
      <c r="H24" s="18" t="s">
        <v>130</v>
      </c>
      <c r="I24" s="14" t="s">
        <v>131</v>
      </c>
      <c r="J24" s="38" t="s">
        <v>19</v>
      </c>
      <c r="K24" s="366">
        <v>200</v>
      </c>
      <c r="L24" s="367">
        <v>39146</v>
      </c>
      <c r="M24" s="499">
        <f>VLOOKUP(C24,工时对!A:E,5,0)</f>
        <v>44.25</v>
      </c>
      <c r="N24" s="59">
        <f>VLOOKUP(C24,'12部门提供工资附表主表'!E:AV,40,0)</f>
        <v>0</v>
      </c>
    </row>
    <row r="25" spans="1:14">
      <c r="A25" s="10">
        <v>24</v>
      </c>
      <c r="B25" s="13" t="s">
        <v>132</v>
      </c>
      <c r="C25" s="10" t="s">
        <v>133</v>
      </c>
      <c r="D25" s="138" t="s">
        <v>134</v>
      </c>
      <c r="E25" s="199" t="s">
        <v>135</v>
      </c>
      <c r="F25" s="525" t="str">
        <f t="shared" si="0"/>
        <v>李丽65</v>
      </c>
      <c r="G25" s="497" t="s">
        <v>3121</v>
      </c>
      <c r="H25" s="18" t="s">
        <v>130</v>
      </c>
      <c r="I25" s="14" t="s">
        <v>136</v>
      </c>
      <c r="J25" s="38" t="s">
        <v>19</v>
      </c>
      <c r="K25" s="366">
        <v>200</v>
      </c>
      <c r="L25" s="367">
        <v>37398</v>
      </c>
      <c r="M25" s="499">
        <f>VLOOKUP(C25,工时对!A:E,5,0)</f>
        <v>33.81</v>
      </c>
      <c r="N25" s="59">
        <f>VLOOKUP(C25,'12部门提供工资附表主表'!E:AV,40,0)</f>
        <v>0</v>
      </c>
    </row>
    <row r="26" spans="1:14">
      <c r="A26" s="10">
        <v>25</v>
      </c>
      <c r="B26" s="13" t="s">
        <v>137</v>
      </c>
      <c r="C26" s="10" t="s">
        <v>138</v>
      </c>
      <c r="D26" s="138" t="s">
        <v>139</v>
      </c>
      <c r="E26" s="199" t="s">
        <v>140</v>
      </c>
      <c r="F26" s="525" t="str">
        <f t="shared" si="0"/>
        <v>熊建才29</v>
      </c>
      <c r="G26" s="497" t="s">
        <v>3596</v>
      </c>
      <c r="H26" s="18" t="s">
        <v>130</v>
      </c>
      <c r="I26" s="14" t="s">
        <v>141</v>
      </c>
      <c r="J26" s="38" t="s">
        <v>19</v>
      </c>
      <c r="K26" s="366">
        <v>200</v>
      </c>
      <c r="L26" s="367">
        <v>37134</v>
      </c>
      <c r="M26" s="499">
        <f>VLOOKUP(C26,工时对!A:E,5,0)</f>
        <v>39.49</v>
      </c>
      <c r="N26" s="59">
        <f>VLOOKUP(C26,'12部门提供工资附表主表'!E:AV,40,0)</f>
        <v>0</v>
      </c>
    </row>
    <row r="27" spans="1:14">
      <c r="A27" s="10">
        <v>26</v>
      </c>
      <c r="B27" s="13" t="s">
        <v>142</v>
      </c>
      <c r="C27" s="10" t="s">
        <v>143</v>
      </c>
      <c r="D27" s="138" t="s">
        <v>144</v>
      </c>
      <c r="E27" s="199" t="s">
        <v>145</v>
      </c>
      <c r="F27" s="525" t="str">
        <f t="shared" si="0"/>
        <v>徐建华114</v>
      </c>
      <c r="G27" s="497" t="s">
        <v>3596</v>
      </c>
      <c r="H27" s="18" t="s">
        <v>130</v>
      </c>
      <c r="I27" s="14" t="s">
        <v>146</v>
      </c>
      <c r="J27" s="38" t="s">
        <v>19</v>
      </c>
      <c r="K27" s="366">
        <v>200</v>
      </c>
      <c r="L27" s="367">
        <v>38054</v>
      </c>
      <c r="M27" s="499">
        <f>VLOOKUP(C27,工时对!A:E,5,0)</f>
        <v>37.43</v>
      </c>
      <c r="N27" s="59">
        <f>VLOOKUP(C27,'12部门提供工资附表主表'!E:AV,40,0)</f>
        <v>0</v>
      </c>
    </row>
    <row r="28" spans="1:14">
      <c r="A28" s="10">
        <v>27</v>
      </c>
      <c r="B28" s="13" t="s">
        <v>147</v>
      </c>
      <c r="C28" s="10" t="s">
        <v>148</v>
      </c>
      <c r="D28" s="138" t="s">
        <v>149</v>
      </c>
      <c r="E28" s="199" t="s">
        <v>150</v>
      </c>
      <c r="F28" s="525" t="str">
        <f t="shared" si="0"/>
        <v>谢剑兵100</v>
      </c>
      <c r="G28" s="497" t="s">
        <v>3121</v>
      </c>
      <c r="H28" s="18" t="s">
        <v>151</v>
      </c>
      <c r="I28" s="14" t="s">
        <v>152</v>
      </c>
      <c r="J28" s="38" t="s">
        <v>19</v>
      </c>
      <c r="K28" s="366">
        <v>200</v>
      </c>
      <c r="L28" s="367">
        <v>39254</v>
      </c>
      <c r="M28" s="499">
        <f>VLOOKUP(C28,工时对!A:E,5,0)</f>
        <v>40.630000000000003</v>
      </c>
      <c r="N28" s="59">
        <f>VLOOKUP(C28,'12部门提供工资附表主表'!E:AV,40,0)</f>
        <v>0</v>
      </c>
    </row>
    <row r="29" spans="1:14">
      <c r="A29" s="10">
        <v>28</v>
      </c>
      <c r="B29" s="13" t="s">
        <v>153</v>
      </c>
      <c r="C29" s="10" t="s">
        <v>154</v>
      </c>
      <c r="D29" s="138" t="s">
        <v>155</v>
      </c>
      <c r="E29" s="199" t="s">
        <v>156</v>
      </c>
      <c r="F29" s="525" t="str">
        <f t="shared" si="0"/>
        <v>张福伦490</v>
      </c>
      <c r="G29" s="497" t="s">
        <v>3121</v>
      </c>
      <c r="H29" s="18" t="s">
        <v>151</v>
      </c>
      <c r="I29" s="14" t="s">
        <v>157</v>
      </c>
      <c r="J29" s="38" t="s">
        <v>19</v>
      </c>
      <c r="K29" s="366">
        <v>120</v>
      </c>
      <c r="L29" s="367">
        <v>40705</v>
      </c>
      <c r="M29" s="499">
        <f>VLOOKUP(C29,工时对!A:E,5,0)</f>
        <v>29</v>
      </c>
      <c r="N29" s="59">
        <f>VLOOKUP(C29,'12部门提供工资附表主表'!E:AV,40,0)</f>
        <v>0</v>
      </c>
    </row>
    <row r="30" spans="1:14">
      <c r="A30" s="10">
        <v>29</v>
      </c>
      <c r="B30" s="13" t="s">
        <v>158</v>
      </c>
      <c r="C30" s="10" t="s">
        <v>159</v>
      </c>
      <c r="D30" s="138" t="s">
        <v>160</v>
      </c>
      <c r="E30" s="199" t="s">
        <v>161</v>
      </c>
      <c r="F30" s="525" t="str">
        <f t="shared" si="0"/>
        <v>周明明607</v>
      </c>
      <c r="G30" s="497" t="s">
        <v>3121</v>
      </c>
      <c r="H30" s="18" t="s">
        <v>151</v>
      </c>
      <c r="I30" s="14" t="s">
        <v>162</v>
      </c>
      <c r="J30" s="38" t="s">
        <v>19</v>
      </c>
      <c r="K30" s="366">
        <v>20</v>
      </c>
      <c r="L30" s="367">
        <v>42550</v>
      </c>
      <c r="M30" s="499">
        <f>VLOOKUP(C30,工时对!A:E,5,0)</f>
        <v>37.130000000000003</v>
      </c>
      <c r="N30" s="59">
        <f>VLOOKUP(C30,'12部门提供工资附表主表'!E:AV,40,0)</f>
        <v>0</v>
      </c>
    </row>
    <row r="31" spans="1:14">
      <c r="A31" s="10">
        <v>30</v>
      </c>
      <c r="B31" s="13" t="s">
        <v>163</v>
      </c>
      <c r="C31" s="10" t="s">
        <v>164</v>
      </c>
      <c r="D31" s="138" t="s">
        <v>165</v>
      </c>
      <c r="E31" s="199" t="s">
        <v>166</v>
      </c>
      <c r="F31" s="525" t="str">
        <f t="shared" si="0"/>
        <v>朱国华87</v>
      </c>
      <c r="G31" s="497" t="s">
        <v>3121</v>
      </c>
      <c r="H31" s="18" t="s">
        <v>151</v>
      </c>
      <c r="I31" s="14" t="s">
        <v>167</v>
      </c>
      <c r="J31" s="38" t="s">
        <v>19</v>
      </c>
      <c r="K31" s="366">
        <v>200</v>
      </c>
      <c r="L31" s="367">
        <v>37774</v>
      </c>
      <c r="M31" s="499">
        <f>VLOOKUP(C31,工时对!A:E,5,0)</f>
        <v>41.13</v>
      </c>
      <c r="N31" s="59">
        <f>VLOOKUP(C31,'12部门提供工资附表主表'!E:AV,40,0)</f>
        <v>30</v>
      </c>
    </row>
    <row r="32" spans="1:14">
      <c r="A32" s="10">
        <v>31</v>
      </c>
      <c r="B32" s="13" t="s">
        <v>168</v>
      </c>
      <c r="C32" s="10" t="s">
        <v>169</v>
      </c>
      <c r="D32" s="138" t="s">
        <v>170</v>
      </c>
      <c r="E32" s="199" t="s">
        <v>171</v>
      </c>
      <c r="F32" s="525" t="str">
        <f t="shared" si="0"/>
        <v>王晴31</v>
      </c>
      <c r="G32" s="497" t="s">
        <v>3596</v>
      </c>
      <c r="H32" s="18" t="s">
        <v>151</v>
      </c>
      <c r="I32" s="14" t="s">
        <v>172</v>
      </c>
      <c r="J32" s="38" t="s">
        <v>19</v>
      </c>
      <c r="K32" s="366">
        <v>80</v>
      </c>
      <c r="L32" s="367">
        <v>41334</v>
      </c>
      <c r="M32" s="499">
        <f>VLOOKUP(C32,工时对!A:E,5,0)</f>
        <v>36.69</v>
      </c>
      <c r="N32" s="59">
        <f>VLOOKUP(C32,'12部门提供工资附表主表'!E:AV,40,0)</f>
        <v>0</v>
      </c>
    </row>
    <row r="33" spans="1:14">
      <c r="A33" s="10">
        <v>32</v>
      </c>
      <c r="B33" s="13" t="s">
        <v>173</v>
      </c>
      <c r="C33" s="10" t="s">
        <v>174</v>
      </c>
      <c r="D33" s="138" t="s">
        <v>175</v>
      </c>
      <c r="E33" s="199" t="s">
        <v>176</v>
      </c>
      <c r="F33" s="525" t="str">
        <f t="shared" si="0"/>
        <v>胡亚军135</v>
      </c>
      <c r="G33" s="497" t="s">
        <v>3596</v>
      </c>
      <c r="H33" s="18" t="s">
        <v>151</v>
      </c>
      <c r="I33" s="14" t="s">
        <v>177</v>
      </c>
      <c r="J33" s="38" t="s">
        <v>19</v>
      </c>
      <c r="K33" s="366">
        <v>200</v>
      </c>
      <c r="L33" s="367">
        <v>38199</v>
      </c>
      <c r="M33" s="499">
        <f>VLOOKUP(C33,工时对!A:E,5,0)</f>
        <v>43.38</v>
      </c>
      <c r="N33" s="59">
        <f>VLOOKUP(C33,'12部门提供工资附表主表'!E:AV,40,0)</f>
        <v>0</v>
      </c>
    </row>
    <row r="34" spans="1:14">
      <c r="A34" s="10">
        <v>33</v>
      </c>
      <c r="B34" s="13" t="s">
        <v>178</v>
      </c>
      <c r="C34" s="10" t="s">
        <v>179</v>
      </c>
      <c r="D34" s="138" t="s">
        <v>180</v>
      </c>
      <c r="E34" s="199" t="s">
        <v>181</v>
      </c>
      <c r="F34" s="525" t="str">
        <f t="shared" si="0"/>
        <v>宋志明149</v>
      </c>
      <c r="G34" s="497" t="s">
        <v>3596</v>
      </c>
      <c r="H34" s="18" t="s">
        <v>151</v>
      </c>
      <c r="I34" s="14" t="s">
        <v>182</v>
      </c>
      <c r="J34" s="38" t="s">
        <v>19</v>
      </c>
      <c r="K34" s="366">
        <v>100</v>
      </c>
      <c r="L34" s="367">
        <v>40995</v>
      </c>
      <c r="M34" s="499">
        <f>VLOOKUP(C34,工时对!A:E,5,0)</f>
        <v>40.25</v>
      </c>
      <c r="N34" s="59">
        <f>VLOOKUP(C34,'12部门提供工资附表主表'!E:AV,40,0)</f>
        <v>0</v>
      </c>
    </row>
    <row r="35" spans="1:14">
      <c r="A35" s="10">
        <v>34</v>
      </c>
      <c r="B35" s="13" t="s">
        <v>183</v>
      </c>
      <c r="C35" s="10" t="s">
        <v>184</v>
      </c>
      <c r="D35" s="138" t="s">
        <v>185</v>
      </c>
      <c r="E35" s="199" t="s">
        <v>186</v>
      </c>
      <c r="F35" s="525" t="str">
        <f t="shared" si="0"/>
        <v>王春艳177</v>
      </c>
      <c r="G35" s="497" t="s">
        <v>3596</v>
      </c>
      <c r="H35" s="18" t="s">
        <v>151</v>
      </c>
      <c r="I35" s="14" t="s">
        <v>187</v>
      </c>
      <c r="J35" s="38" t="s">
        <v>19</v>
      </c>
      <c r="K35" s="366">
        <v>120</v>
      </c>
      <c r="L35" s="367">
        <v>40586</v>
      </c>
      <c r="M35" s="499">
        <f>VLOOKUP(C35,工时对!A:E,5,0)</f>
        <v>40.5</v>
      </c>
      <c r="N35" s="59">
        <f>VLOOKUP(C35,'12部门提供工资附表主表'!E:AV,40,0)</f>
        <v>0</v>
      </c>
    </row>
    <row r="36" spans="1:14">
      <c r="A36" s="10">
        <v>35</v>
      </c>
      <c r="B36" s="13" t="s">
        <v>188</v>
      </c>
      <c r="C36" s="10" t="s">
        <v>189</v>
      </c>
      <c r="D36" s="138" t="s">
        <v>190</v>
      </c>
      <c r="E36" s="199" t="s">
        <v>191</v>
      </c>
      <c r="F36" s="525" t="str">
        <f t="shared" si="0"/>
        <v>唐立206</v>
      </c>
      <c r="G36" s="497" t="s">
        <v>3596</v>
      </c>
      <c r="H36" s="18" t="s">
        <v>151</v>
      </c>
      <c r="I36" s="14" t="s">
        <v>192</v>
      </c>
      <c r="J36" s="38" t="s">
        <v>19</v>
      </c>
      <c r="K36" s="366">
        <v>140</v>
      </c>
      <c r="L36" s="367">
        <v>40240</v>
      </c>
      <c r="M36" s="499">
        <f>VLOOKUP(C36,工时对!A:E,5,0)</f>
        <v>41.31</v>
      </c>
      <c r="N36" s="59">
        <f>VLOOKUP(C36,'12部门提供工资附表主表'!E:AV,40,0)</f>
        <v>30</v>
      </c>
    </row>
    <row r="37" spans="1:14">
      <c r="A37" s="10">
        <v>36</v>
      </c>
      <c r="B37" s="13" t="s">
        <v>193</v>
      </c>
      <c r="C37" s="10" t="s">
        <v>194</v>
      </c>
      <c r="D37" s="138" t="s">
        <v>195</v>
      </c>
      <c r="E37" s="199" t="s">
        <v>196</v>
      </c>
      <c r="F37" s="525" t="str">
        <f t="shared" si="0"/>
        <v>张海军300</v>
      </c>
      <c r="G37" s="497" t="s">
        <v>3596</v>
      </c>
      <c r="H37" s="18" t="s">
        <v>197</v>
      </c>
      <c r="I37" s="14" t="s">
        <v>198</v>
      </c>
      <c r="J37" s="38" t="s">
        <v>19</v>
      </c>
      <c r="K37" s="366">
        <v>160</v>
      </c>
      <c r="L37" s="367">
        <v>40057</v>
      </c>
      <c r="M37" s="499">
        <f>VLOOKUP(C37,工时对!A:E,5,0)</f>
        <v>39.25</v>
      </c>
      <c r="N37" s="59">
        <f>VLOOKUP(C37,'12部门提供工资附表主表'!E:AV,40,0)</f>
        <v>0</v>
      </c>
    </row>
    <row r="38" spans="1:14">
      <c r="A38" s="10">
        <v>37</v>
      </c>
      <c r="B38" s="13" t="s">
        <v>199</v>
      </c>
      <c r="C38" s="10" t="s">
        <v>200</v>
      </c>
      <c r="D38" s="138" t="s">
        <v>201</v>
      </c>
      <c r="E38" s="199" t="s">
        <v>202</v>
      </c>
      <c r="F38" s="525" t="str">
        <f t="shared" si="0"/>
        <v>徐伟勇88</v>
      </c>
      <c r="G38" s="497" t="s">
        <v>3121</v>
      </c>
      <c r="H38" s="18" t="s">
        <v>197</v>
      </c>
      <c r="I38" s="14" t="s">
        <v>203</v>
      </c>
      <c r="J38" s="38" t="s">
        <v>19</v>
      </c>
      <c r="K38" s="366">
        <v>160</v>
      </c>
      <c r="L38" s="367">
        <v>39921</v>
      </c>
      <c r="M38" s="499">
        <f>VLOOKUP(C38,工时对!A:E,5,0)</f>
        <v>39</v>
      </c>
      <c r="N38" s="59">
        <f>VLOOKUP(C38,'12部门提供工资附表主表'!E:AV,40,0)</f>
        <v>0</v>
      </c>
    </row>
    <row r="39" spans="1:14">
      <c r="A39" s="10">
        <v>38</v>
      </c>
      <c r="B39" s="13" t="s">
        <v>204</v>
      </c>
      <c r="C39" s="10" t="s">
        <v>205</v>
      </c>
      <c r="D39" s="138" t="s">
        <v>206</v>
      </c>
      <c r="E39" s="199" t="s">
        <v>207</v>
      </c>
      <c r="F39" s="525" t="str">
        <f t="shared" si="0"/>
        <v>陈志华130</v>
      </c>
      <c r="G39" s="497" t="s">
        <v>3121</v>
      </c>
      <c r="H39" s="18" t="s">
        <v>197</v>
      </c>
      <c r="I39" s="14" t="s">
        <v>208</v>
      </c>
      <c r="J39" s="38" t="s">
        <v>19</v>
      </c>
      <c r="K39" s="366">
        <v>200</v>
      </c>
      <c r="L39" s="367">
        <v>38144</v>
      </c>
      <c r="M39" s="499">
        <f>VLOOKUP(C39,工时对!A:E,5,0)</f>
        <v>50.63</v>
      </c>
      <c r="N39" s="59">
        <f>VLOOKUP(C39,'12部门提供工资附表主表'!E:AV,40,0)</f>
        <v>0</v>
      </c>
    </row>
    <row r="40" spans="1:14">
      <c r="A40" s="10">
        <v>39</v>
      </c>
      <c r="B40" s="13" t="s">
        <v>209</v>
      </c>
      <c r="C40" s="10" t="s">
        <v>210</v>
      </c>
      <c r="D40" s="138" t="s">
        <v>211</v>
      </c>
      <c r="E40" s="199" t="s">
        <v>212</v>
      </c>
      <c r="F40" s="525" t="str">
        <f t="shared" si="0"/>
        <v>王国华102</v>
      </c>
      <c r="G40" s="497" t="s">
        <v>3121</v>
      </c>
      <c r="H40" s="18" t="s">
        <v>197</v>
      </c>
      <c r="I40" s="14" t="s">
        <v>213</v>
      </c>
      <c r="J40" s="38" t="s">
        <v>19</v>
      </c>
      <c r="K40" s="366">
        <v>200</v>
      </c>
      <c r="L40" s="367">
        <v>38497</v>
      </c>
      <c r="M40" s="499">
        <f>VLOOKUP(C40,工时对!A:E,5,0)</f>
        <v>40.799999999999997</v>
      </c>
      <c r="N40" s="59">
        <f>VLOOKUP(C40,'12部门提供工资附表主表'!E:AV,40,0)</f>
        <v>0</v>
      </c>
    </row>
    <row r="41" spans="1:14">
      <c r="A41" s="10">
        <v>40</v>
      </c>
      <c r="B41" s="13" t="s">
        <v>214</v>
      </c>
      <c r="C41" s="10" t="s">
        <v>215</v>
      </c>
      <c r="D41" s="138" t="s">
        <v>216</v>
      </c>
      <c r="E41" s="199" t="s">
        <v>217</v>
      </c>
      <c r="F41" s="525" t="str">
        <f t="shared" si="0"/>
        <v>唐卫忠278</v>
      </c>
      <c r="G41" s="497" t="s">
        <v>3121</v>
      </c>
      <c r="H41" s="18" t="s">
        <v>197</v>
      </c>
      <c r="I41" s="14" t="s">
        <v>218</v>
      </c>
      <c r="J41" s="38" t="s">
        <v>19</v>
      </c>
      <c r="K41" s="366">
        <v>200</v>
      </c>
      <c r="L41" s="367">
        <v>39286</v>
      </c>
      <c r="M41" s="499">
        <f>VLOOKUP(C41,工时对!A:E,5,0)</f>
        <v>49</v>
      </c>
      <c r="N41" s="59">
        <f>VLOOKUP(C41,'12部门提供工资附表主表'!E:AV,40,0)</f>
        <v>0</v>
      </c>
    </row>
    <row r="42" spans="1:14">
      <c r="A42" s="10">
        <v>41</v>
      </c>
      <c r="B42" s="13" t="s">
        <v>219</v>
      </c>
      <c r="C42" s="10" t="s">
        <v>220</v>
      </c>
      <c r="D42" s="138" t="s">
        <v>221</v>
      </c>
      <c r="E42" s="199" t="s">
        <v>222</v>
      </c>
      <c r="F42" s="525" t="str">
        <f t="shared" si="0"/>
        <v>付龙飞129</v>
      </c>
      <c r="G42" s="497" t="s">
        <v>3121</v>
      </c>
      <c r="H42" s="18" t="s">
        <v>197</v>
      </c>
      <c r="I42" s="14" t="s">
        <v>223</v>
      </c>
      <c r="J42" s="38" t="s">
        <v>19</v>
      </c>
      <c r="K42" s="366">
        <v>200</v>
      </c>
      <c r="L42" s="367">
        <v>38565</v>
      </c>
      <c r="M42" s="499">
        <f>VLOOKUP(C42,工时对!A:E,5,0)</f>
        <v>44.25</v>
      </c>
      <c r="N42" s="59">
        <f>VLOOKUP(C42,'12部门提供工资附表主表'!E:AV,40,0)</f>
        <v>0</v>
      </c>
    </row>
    <row r="43" spans="1:14">
      <c r="A43" s="10">
        <v>42</v>
      </c>
      <c r="B43" s="13" t="s">
        <v>224</v>
      </c>
      <c r="C43" s="10" t="s">
        <v>225</v>
      </c>
      <c r="D43" s="138" t="s">
        <v>226</v>
      </c>
      <c r="E43" s="199" t="s">
        <v>227</v>
      </c>
      <c r="F43" s="525" t="str">
        <f t="shared" si="0"/>
        <v>卿乐芝191</v>
      </c>
      <c r="G43" s="497" t="s">
        <v>3121</v>
      </c>
      <c r="H43" s="18" t="s">
        <v>197</v>
      </c>
      <c r="I43" s="14" t="s">
        <v>228</v>
      </c>
      <c r="J43" s="38" t="s">
        <v>19</v>
      </c>
      <c r="K43" s="366">
        <v>200</v>
      </c>
      <c r="L43" s="367">
        <v>38565</v>
      </c>
      <c r="M43" s="499">
        <f>VLOOKUP(C43,工时对!A:E,5,0)</f>
        <v>42</v>
      </c>
      <c r="N43" s="59">
        <f>VLOOKUP(C43,'12部门提供工资附表主表'!E:AV,40,0)</f>
        <v>0</v>
      </c>
    </row>
    <row r="44" spans="1:14">
      <c r="A44" s="10">
        <v>43</v>
      </c>
      <c r="B44" s="13" t="s">
        <v>229</v>
      </c>
      <c r="C44" s="10" t="s">
        <v>230</v>
      </c>
      <c r="D44" s="138" t="s">
        <v>231</v>
      </c>
      <c r="E44" s="199" t="s">
        <v>232</v>
      </c>
      <c r="F44" s="525" t="str">
        <f t="shared" si="0"/>
        <v>徐志平275</v>
      </c>
      <c r="G44" s="497" t="s">
        <v>3121</v>
      </c>
      <c r="H44" s="18" t="s">
        <v>197</v>
      </c>
      <c r="I44" s="14" t="s">
        <v>233</v>
      </c>
      <c r="J44" s="38" t="s">
        <v>19</v>
      </c>
      <c r="K44" s="366">
        <v>200</v>
      </c>
      <c r="L44" s="367">
        <v>38997</v>
      </c>
      <c r="M44" s="499">
        <f>VLOOKUP(C44,工时对!A:E,5,0)</f>
        <v>33.880000000000003</v>
      </c>
      <c r="N44" s="59">
        <f>VLOOKUP(C44,'12部门提供工资附表主表'!E:AV,40,0)</f>
        <v>0</v>
      </c>
    </row>
    <row r="45" spans="1:14">
      <c r="A45" s="10">
        <v>44</v>
      </c>
      <c r="B45" s="13" t="s">
        <v>234</v>
      </c>
      <c r="C45" s="10" t="s">
        <v>235</v>
      </c>
      <c r="D45" s="138" t="s">
        <v>236</v>
      </c>
      <c r="E45" s="199" t="s">
        <v>237</v>
      </c>
      <c r="F45" s="525" t="str">
        <f t="shared" si="0"/>
        <v>孙华弟211</v>
      </c>
      <c r="G45" s="497" t="s">
        <v>3121</v>
      </c>
      <c r="H45" s="18" t="s">
        <v>197</v>
      </c>
      <c r="I45" s="14" t="s">
        <v>238</v>
      </c>
      <c r="J45" s="38" t="s">
        <v>19</v>
      </c>
      <c r="K45" s="366">
        <v>200</v>
      </c>
      <c r="L45" s="367">
        <v>38798</v>
      </c>
      <c r="M45" s="499">
        <f>VLOOKUP(C45,工时对!A:E,5,0)</f>
        <v>29.05</v>
      </c>
      <c r="N45" s="59">
        <f>VLOOKUP(C45,'12部门提供工资附表主表'!E:AV,40,0)</f>
        <v>0</v>
      </c>
    </row>
    <row r="46" spans="1:14">
      <c r="A46" s="10">
        <v>45</v>
      </c>
      <c r="B46" s="13" t="s">
        <v>239</v>
      </c>
      <c r="C46" s="10" t="s">
        <v>240</v>
      </c>
      <c r="D46" s="138" t="s">
        <v>241</v>
      </c>
      <c r="E46" s="199" t="s">
        <v>242</v>
      </c>
      <c r="F46" s="525" t="str">
        <f t="shared" si="0"/>
        <v>孟祥峰352</v>
      </c>
      <c r="G46" s="497" t="s">
        <v>3121</v>
      </c>
      <c r="H46" s="18" t="s">
        <v>197</v>
      </c>
      <c r="I46" s="14" t="s">
        <v>243</v>
      </c>
      <c r="J46" s="38" t="s">
        <v>19</v>
      </c>
      <c r="K46" s="366">
        <v>200</v>
      </c>
      <c r="L46" s="367">
        <v>39174</v>
      </c>
      <c r="M46" s="499">
        <f>VLOOKUP(C46,工时对!A:E,5,0)</f>
        <v>43.5</v>
      </c>
      <c r="N46" s="59">
        <f>VLOOKUP(C46,'12部门提供工资附表主表'!E:AV,40,0)</f>
        <v>0</v>
      </c>
    </row>
    <row r="47" spans="1:14">
      <c r="A47" s="10">
        <v>46</v>
      </c>
      <c r="B47" s="13" t="s">
        <v>244</v>
      </c>
      <c r="C47" s="10" t="s">
        <v>245</v>
      </c>
      <c r="D47" s="138" t="s">
        <v>246</v>
      </c>
      <c r="E47" s="199" t="s">
        <v>247</v>
      </c>
      <c r="F47" s="525" t="str">
        <f t="shared" si="0"/>
        <v>徐德祥199</v>
      </c>
      <c r="G47" s="497" t="s">
        <v>3121</v>
      </c>
      <c r="H47" s="18" t="s">
        <v>197</v>
      </c>
      <c r="I47" s="14" t="s">
        <v>248</v>
      </c>
      <c r="J47" s="38" t="s">
        <v>19</v>
      </c>
      <c r="K47" s="366">
        <v>160</v>
      </c>
      <c r="L47" s="367">
        <v>39863</v>
      </c>
      <c r="M47" s="499">
        <f>VLOOKUP(C47,工时对!A:E,5,0)</f>
        <v>42</v>
      </c>
      <c r="N47" s="59">
        <f>VLOOKUP(C47,'12部门提供工资附表主表'!E:AV,40,0)</f>
        <v>0</v>
      </c>
    </row>
    <row r="48" spans="1:14">
      <c r="A48" s="10">
        <v>47</v>
      </c>
      <c r="B48" s="13" t="s">
        <v>249</v>
      </c>
      <c r="C48" s="10" t="s">
        <v>250</v>
      </c>
      <c r="D48" s="138" t="s">
        <v>251</v>
      </c>
      <c r="E48" s="199" t="s">
        <v>252</v>
      </c>
      <c r="F48" s="525" t="str">
        <f t="shared" si="0"/>
        <v>许成忠166</v>
      </c>
      <c r="G48" s="497" t="s">
        <v>3121</v>
      </c>
      <c r="H48" s="18" t="s">
        <v>197</v>
      </c>
      <c r="I48" s="14" t="s">
        <v>253</v>
      </c>
      <c r="J48" s="38" t="s">
        <v>19</v>
      </c>
      <c r="K48" s="366">
        <v>160</v>
      </c>
      <c r="L48" s="367">
        <v>39879</v>
      </c>
      <c r="M48" s="499">
        <f>VLOOKUP(C48,工时对!A:E,5,0)</f>
        <v>34.5</v>
      </c>
      <c r="N48" s="59">
        <f>VLOOKUP(C48,'12部门提供工资附表主表'!E:AV,40,0)</f>
        <v>0</v>
      </c>
    </row>
    <row r="49" spans="1:14">
      <c r="A49" s="10">
        <v>48</v>
      </c>
      <c r="B49" s="13" t="s">
        <v>254</v>
      </c>
      <c r="C49" s="10" t="s">
        <v>255</v>
      </c>
      <c r="D49" s="138" t="s">
        <v>256</v>
      </c>
      <c r="E49" s="199" t="s">
        <v>257</v>
      </c>
      <c r="F49" s="525" t="str">
        <f t="shared" si="0"/>
        <v>张体江215</v>
      </c>
      <c r="G49" s="497" t="s">
        <v>3121</v>
      </c>
      <c r="H49" s="18" t="s">
        <v>197</v>
      </c>
      <c r="I49" s="14" t="s">
        <v>258</v>
      </c>
      <c r="J49" s="38" t="s">
        <v>19</v>
      </c>
      <c r="K49" s="366">
        <v>160</v>
      </c>
      <c r="L49" s="367">
        <v>39900</v>
      </c>
      <c r="M49" s="499">
        <f>VLOOKUP(C49,工时对!A:E,5,0)</f>
        <v>40.130000000000003</v>
      </c>
      <c r="N49" s="59">
        <f>VLOOKUP(C49,'12部门提供工资附表主表'!E:AV,40,0)</f>
        <v>0</v>
      </c>
    </row>
    <row r="50" spans="1:14">
      <c r="A50" s="10">
        <v>49</v>
      </c>
      <c r="B50" s="13" t="s">
        <v>259</v>
      </c>
      <c r="C50" s="10" t="s">
        <v>260</v>
      </c>
      <c r="D50" s="138" t="s">
        <v>261</v>
      </c>
      <c r="E50" s="199" t="s">
        <v>262</v>
      </c>
      <c r="F50" s="525" t="str">
        <f t="shared" si="0"/>
        <v>康志荣255</v>
      </c>
      <c r="G50" s="497" t="s">
        <v>3121</v>
      </c>
      <c r="H50" s="18" t="s">
        <v>197</v>
      </c>
      <c r="I50" s="14" t="s">
        <v>263</v>
      </c>
      <c r="J50" s="38" t="s">
        <v>19</v>
      </c>
      <c r="K50" s="366">
        <v>140</v>
      </c>
      <c r="L50" s="367">
        <v>40240</v>
      </c>
      <c r="M50" s="499">
        <f>VLOOKUP(C50,工时对!A:E,5,0)</f>
        <v>36</v>
      </c>
      <c r="N50" s="59">
        <f>VLOOKUP(C50,'12部门提供工资附表主表'!E:AV,40,0)</f>
        <v>0</v>
      </c>
    </row>
    <row r="51" spans="1:14">
      <c r="A51" s="10">
        <v>50</v>
      </c>
      <c r="B51" s="13" t="s">
        <v>264</v>
      </c>
      <c r="C51" s="10" t="s">
        <v>265</v>
      </c>
      <c r="D51" s="138" t="s">
        <v>266</v>
      </c>
      <c r="E51" s="199" t="s">
        <v>267</v>
      </c>
      <c r="F51" s="525" t="str">
        <f t="shared" si="0"/>
        <v>王纪明337</v>
      </c>
      <c r="G51" s="497" t="s">
        <v>3121</v>
      </c>
      <c r="H51" s="18" t="s">
        <v>197</v>
      </c>
      <c r="I51" s="14" t="s">
        <v>268</v>
      </c>
      <c r="J51" s="38" t="s">
        <v>19</v>
      </c>
      <c r="K51" s="366">
        <v>140</v>
      </c>
      <c r="L51" s="367">
        <v>40332</v>
      </c>
      <c r="M51" s="499">
        <f>VLOOKUP(C51,工时对!A:E,5,0)</f>
        <v>19.5</v>
      </c>
      <c r="N51" s="59">
        <f>VLOOKUP(C51,'12部门提供工资附表主表'!E:AV,40,0)</f>
        <v>0</v>
      </c>
    </row>
    <row r="52" spans="1:14">
      <c r="A52" s="10">
        <v>51</v>
      </c>
      <c r="B52" s="13" t="s">
        <v>269</v>
      </c>
      <c r="C52" s="10" t="s">
        <v>270</v>
      </c>
      <c r="D52" s="138" t="s">
        <v>271</v>
      </c>
      <c r="E52" s="199" t="s">
        <v>272</v>
      </c>
      <c r="F52" s="525" t="str">
        <f t="shared" si="0"/>
        <v>周敏232</v>
      </c>
      <c r="G52" s="497" t="s">
        <v>3121</v>
      </c>
      <c r="H52" s="18" t="s">
        <v>197</v>
      </c>
      <c r="I52" s="14" t="s">
        <v>273</v>
      </c>
      <c r="J52" s="38" t="s">
        <v>19</v>
      </c>
      <c r="K52" s="366">
        <v>160</v>
      </c>
      <c r="L52" s="367">
        <v>40058</v>
      </c>
      <c r="M52" s="499">
        <f>VLOOKUP(C52,工时对!A:E,5,0)</f>
        <v>39.25</v>
      </c>
      <c r="N52" s="59">
        <f>VLOOKUP(C52,'12部门提供工资附表主表'!E:AV,40,0)</f>
        <v>0</v>
      </c>
    </row>
    <row r="53" spans="1:14">
      <c r="A53" s="10">
        <v>52</v>
      </c>
      <c r="B53" s="13" t="s">
        <v>274</v>
      </c>
      <c r="C53" s="10" t="s">
        <v>275</v>
      </c>
      <c r="D53" s="138" t="s">
        <v>276</v>
      </c>
      <c r="E53" s="199" t="s">
        <v>277</v>
      </c>
      <c r="F53" s="525" t="str">
        <f t="shared" si="0"/>
        <v>汪见文458</v>
      </c>
      <c r="G53" s="497" t="s">
        <v>3121</v>
      </c>
      <c r="H53" s="18" t="s">
        <v>197</v>
      </c>
      <c r="I53" s="14" t="s">
        <v>278</v>
      </c>
      <c r="J53" s="38" t="s">
        <v>19</v>
      </c>
      <c r="K53" s="366">
        <v>140</v>
      </c>
      <c r="L53" s="367">
        <v>40439</v>
      </c>
      <c r="M53" s="499">
        <f>VLOOKUP(C53,工时对!A:E,5,0)</f>
        <v>39.25</v>
      </c>
      <c r="N53" s="59">
        <f>VLOOKUP(C53,'12部门提供工资附表主表'!E:AV,40,0)</f>
        <v>0</v>
      </c>
    </row>
    <row r="54" spans="1:14">
      <c r="A54" s="10">
        <v>53</v>
      </c>
      <c r="B54" s="13" t="s">
        <v>279</v>
      </c>
      <c r="C54" s="10" t="s">
        <v>280</v>
      </c>
      <c r="D54" s="138" t="s">
        <v>281</v>
      </c>
      <c r="E54" s="199" t="s">
        <v>282</v>
      </c>
      <c r="F54" s="525" t="str">
        <f t="shared" si="0"/>
        <v>吴林祥495</v>
      </c>
      <c r="G54" s="497" t="s">
        <v>3121</v>
      </c>
      <c r="H54" s="18" t="s">
        <v>197</v>
      </c>
      <c r="I54" s="14" t="s">
        <v>283</v>
      </c>
      <c r="J54" s="38" t="s">
        <v>19</v>
      </c>
      <c r="K54" s="366">
        <v>120</v>
      </c>
      <c r="L54" s="367">
        <v>40679</v>
      </c>
      <c r="M54" s="499">
        <f>VLOOKUP(C54,工时对!A:E,5,0)</f>
        <v>33.75</v>
      </c>
      <c r="N54" s="59">
        <f>VLOOKUP(C54,'12部门提供工资附表主表'!E:AV,40,0)</f>
        <v>0</v>
      </c>
    </row>
    <row r="55" spans="1:14">
      <c r="A55" s="10">
        <v>54</v>
      </c>
      <c r="B55" s="13" t="s">
        <v>284</v>
      </c>
      <c r="C55" s="10" t="s">
        <v>285</v>
      </c>
      <c r="D55" s="138" t="s">
        <v>286</v>
      </c>
      <c r="E55" s="199" t="s">
        <v>287</v>
      </c>
      <c r="F55" s="525" t="str">
        <f t="shared" si="0"/>
        <v>余金法611</v>
      </c>
      <c r="G55" s="497" t="s">
        <v>3121</v>
      </c>
      <c r="H55" s="18" t="s">
        <v>197</v>
      </c>
      <c r="I55" s="14" t="s">
        <v>288</v>
      </c>
      <c r="J55" s="38" t="s">
        <v>19</v>
      </c>
      <c r="K55" s="366">
        <v>120</v>
      </c>
      <c r="L55" s="367">
        <v>40735</v>
      </c>
      <c r="M55" s="499">
        <f>VLOOKUP(C55,工时对!A:E,5,0)</f>
        <v>30</v>
      </c>
      <c r="N55" s="59">
        <f>VLOOKUP(C55,'12部门提供工资附表主表'!E:AV,40,0)</f>
        <v>0</v>
      </c>
    </row>
    <row r="56" spans="1:14">
      <c r="A56" s="10">
        <v>55</v>
      </c>
      <c r="B56" s="13" t="s">
        <v>289</v>
      </c>
      <c r="C56" s="10" t="s">
        <v>290</v>
      </c>
      <c r="D56" s="138" t="s">
        <v>291</v>
      </c>
      <c r="E56" s="199" t="s">
        <v>292</v>
      </c>
      <c r="F56" s="525" t="str">
        <f t="shared" si="0"/>
        <v>王爱军101</v>
      </c>
      <c r="G56" s="497" t="s">
        <v>3121</v>
      </c>
      <c r="H56" s="18" t="s">
        <v>197</v>
      </c>
      <c r="I56" s="14" t="s">
        <v>293</v>
      </c>
      <c r="J56" s="38" t="s">
        <v>19</v>
      </c>
      <c r="K56" s="366">
        <v>200</v>
      </c>
      <c r="L56" s="367">
        <v>38360</v>
      </c>
      <c r="M56" s="499">
        <f>VLOOKUP(C56,工时对!A:E,5,0)</f>
        <v>41.75</v>
      </c>
      <c r="N56" s="59">
        <f>VLOOKUP(C56,'12部门提供工资附表主表'!E:AV,40,0)</f>
        <v>0</v>
      </c>
    </row>
    <row r="57" spans="1:14">
      <c r="A57" s="10">
        <v>56</v>
      </c>
      <c r="B57" s="13" t="s">
        <v>294</v>
      </c>
      <c r="C57" s="10" t="s">
        <v>295</v>
      </c>
      <c r="D57" s="138" t="s">
        <v>296</v>
      </c>
      <c r="E57" s="199" t="s">
        <v>297</v>
      </c>
      <c r="F57" s="525" t="str">
        <f t="shared" si="0"/>
        <v>余华法578</v>
      </c>
      <c r="G57" s="497" t="s">
        <v>3121</v>
      </c>
      <c r="H57" s="18" t="s">
        <v>197</v>
      </c>
      <c r="I57" s="14" t="s">
        <v>298</v>
      </c>
      <c r="J57" s="38" t="s">
        <v>19</v>
      </c>
      <c r="K57" s="366">
        <v>120</v>
      </c>
      <c r="L57" s="367">
        <v>40851</v>
      </c>
      <c r="M57" s="499">
        <f>VLOOKUP(C57,工时对!A:E,5,0)</f>
        <v>32.25</v>
      </c>
      <c r="N57" s="59">
        <f>VLOOKUP(C57,'12部门提供工资附表主表'!E:AV,40,0)</f>
        <v>0</v>
      </c>
    </row>
    <row r="58" spans="1:14">
      <c r="A58" s="10">
        <v>57</v>
      </c>
      <c r="B58" s="13" t="s">
        <v>299</v>
      </c>
      <c r="C58" s="10" t="s">
        <v>300</v>
      </c>
      <c r="D58" s="138" t="s">
        <v>301</v>
      </c>
      <c r="E58" s="199" t="s">
        <v>302</v>
      </c>
      <c r="F58" s="525" t="str">
        <f t="shared" si="0"/>
        <v>程隆喜59</v>
      </c>
      <c r="G58" s="497" t="s">
        <v>3121</v>
      </c>
      <c r="H58" s="18" t="s">
        <v>197</v>
      </c>
      <c r="I58" s="14" t="s">
        <v>303</v>
      </c>
      <c r="J58" s="38" t="s">
        <v>19</v>
      </c>
      <c r="K58" s="366">
        <v>120</v>
      </c>
      <c r="L58" s="367">
        <v>40854</v>
      </c>
      <c r="M58" s="499">
        <f>VLOOKUP(C58,工时对!A:E,5,0)</f>
        <v>41</v>
      </c>
      <c r="N58" s="59">
        <f>VLOOKUP(C58,'12部门提供工资附表主表'!E:AV,40,0)</f>
        <v>0</v>
      </c>
    </row>
    <row r="59" spans="1:14">
      <c r="A59" s="10">
        <v>58</v>
      </c>
      <c r="B59" s="13" t="s">
        <v>304</v>
      </c>
      <c r="C59" s="10" t="s">
        <v>305</v>
      </c>
      <c r="D59" s="138" t="s">
        <v>306</v>
      </c>
      <c r="E59" s="199" t="s">
        <v>307</v>
      </c>
      <c r="F59" s="525" t="str">
        <f t="shared" si="0"/>
        <v>邱东健471</v>
      </c>
      <c r="G59" s="497" t="s">
        <v>3121</v>
      </c>
      <c r="H59" s="18" t="s">
        <v>197</v>
      </c>
      <c r="I59" s="14" t="s">
        <v>308</v>
      </c>
      <c r="J59" s="38" t="s">
        <v>19</v>
      </c>
      <c r="K59" s="366">
        <v>100</v>
      </c>
      <c r="L59" s="367">
        <v>40949</v>
      </c>
      <c r="M59" s="499">
        <f>VLOOKUP(C59,工时对!A:E,5,0)</f>
        <v>43.8</v>
      </c>
      <c r="N59" s="59">
        <f>VLOOKUP(C59,'12部门提供工资附表主表'!E:AV,40,0)</f>
        <v>0</v>
      </c>
    </row>
    <row r="60" spans="1:14">
      <c r="A60" s="10">
        <v>59</v>
      </c>
      <c r="B60" s="13" t="s">
        <v>309</v>
      </c>
      <c r="C60" s="10" t="s">
        <v>310</v>
      </c>
      <c r="D60" s="138" t="s">
        <v>311</v>
      </c>
      <c r="E60" s="199" t="s">
        <v>312</v>
      </c>
      <c r="F60" s="525" t="str">
        <f t="shared" si="0"/>
        <v>金志强405</v>
      </c>
      <c r="G60" s="497" t="s">
        <v>3121</v>
      </c>
      <c r="H60" s="18" t="s">
        <v>197</v>
      </c>
      <c r="I60" s="14" t="s">
        <v>313</v>
      </c>
      <c r="J60" s="38" t="s">
        <v>19</v>
      </c>
      <c r="K60" s="366">
        <v>100</v>
      </c>
      <c r="L60" s="367">
        <v>41080</v>
      </c>
      <c r="M60" s="499">
        <f>VLOOKUP(C60,工时对!A:E,5,0)</f>
        <v>39</v>
      </c>
      <c r="N60" s="59">
        <f>VLOOKUP(C60,'12部门提供工资附表主表'!E:AV,40,0)</f>
        <v>0</v>
      </c>
    </row>
    <row r="61" spans="1:14">
      <c r="A61" s="10">
        <v>60</v>
      </c>
      <c r="B61" s="13" t="s">
        <v>314</v>
      </c>
      <c r="C61" s="10" t="s">
        <v>315</v>
      </c>
      <c r="D61" s="138" t="s">
        <v>316</v>
      </c>
      <c r="E61" s="199" t="s">
        <v>317</v>
      </c>
      <c r="F61" s="525" t="str">
        <f t="shared" si="0"/>
        <v>桑瑞根485</v>
      </c>
      <c r="G61" s="497" t="s">
        <v>3121</v>
      </c>
      <c r="H61" s="18" t="s">
        <v>197</v>
      </c>
      <c r="I61" s="14" t="s">
        <v>318</v>
      </c>
      <c r="J61" s="38" t="s">
        <v>19</v>
      </c>
      <c r="K61" s="366">
        <v>100</v>
      </c>
      <c r="L61" s="367">
        <v>41111</v>
      </c>
      <c r="M61" s="499">
        <f>VLOOKUP(C61,工时对!A:E,5,0)</f>
        <v>34.75</v>
      </c>
      <c r="N61" s="59">
        <f>VLOOKUP(C61,'12部门提供工资附表主表'!E:AV,40,0)</f>
        <v>0</v>
      </c>
    </row>
    <row r="62" spans="1:14">
      <c r="A62" s="10">
        <v>61</v>
      </c>
      <c r="B62" s="13" t="s">
        <v>319</v>
      </c>
      <c r="C62" s="10" t="s">
        <v>320</v>
      </c>
      <c r="D62" s="138" t="s">
        <v>321</v>
      </c>
      <c r="E62" s="199" t="s">
        <v>322</v>
      </c>
      <c r="F62" s="525" t="str">
        <f t="shared" si="0"/>
        <v>张沪军424</v>
      </c>
      <c r="G62" s="497" t="s">
        <v>3121</v>
      </c>
      <c r="H62" s="18" t="s">
        <v>197</v>
      </c>
      <c r="I62" s="14" t="s">
        <v>323</v>
      </c>
      <c r="J62" s="38" t="s">
        <v>19</v>
      </c>
      <c r="K62" s="366">
        <v>100</v>
      </c>
      <c r="L62" s="367">
        <v>41239</v>
      </c>
      <c r="M62" s="499">
        <f>VLOOKUP(C62,工时对!A:E,5,0)</f>
        <v>42.19</v>
      </c>
      <c r="N62" s="59">
        <f>VLOOKUP(C62,'12部门提供工资附表主表'!E:AV,40,0)</f>
        <v>0</v>
      </c>
    </row>
    <row r="63" spans="1:14">
      <c r="A63" s="10">
        <v>62</v>
      </c>
      <c r="B63" s="13" t="s">
        <v>324</v>
      </c>
      <c r="C63" s="10" t="s">
        <v>325</v>
      </c>
      <c r="D63" s="138" t="s">
        <v>326</v>
      </c>
      <c r="E63" s="199" t="s">
        <v>327</v>
      </c>
      <c r="F63" s="525" t="str">
        <f t="shared" si="0"/>
        <v>朱贤军363</v>
      </c>
      <c r="G63" s="497" t="s">
        <v>3121</v>
      </c>
      <c r="H63" s="18" t="s">
        <v>197</v>
      </c>
      <c r="I63" s="14" t="s">
        <v>328</v>
      </c>
      <c r="J63" s="38" t="s">
        <v>19</v>
      </c>
      <c r="K63" s="366">
        <v>80</v>
      </c>
      <c r="L63" s="367">
        <v>41324</v>
      </c>
      <c r="M63" s="499">
        <f>VLOOKUP(C63,工时对!A:E,5,0)</f>
        <v>43.6</v>
      </c>
      <c r="N63" s="59">
        <f>VLOOKUP(C63,'12部门提供工资附表主表'!E:AV,40,0)</f>
        <v>0</v>
      </c>
    </row>
    <row r="64" spans="1:14">
      <c r="A64" s="10">
        <v>63</v>
      </c>
      <c r="B64" s="13" t="s">
        <v>329</v>
      </c>
      <c r="C64" s="10" t="s">
        <v>330</v>
      </c>
      <c r="D64" s="138" t="s">
        <v>331</v>
      </c>
      <c r="E64" s="199" t="s">
        <v>332</v>
      </c>
      <c r="F64" s="525" t="str">
        <f t="shared" si="0"/>
        <v>邹传亮469</v>
      </c>
      <c r="G64" s="497" t="s">
        <v>3121</v>
      </c>
      <c r="H64" s="18" t="s">
        <v>197</v>
      </c>
      <c r="I64" s="14" t="s">
        <v>333</v>
      </c>
      <c r="J64" s="38" t="s">
        <v>19</v>
      </c>
      <c r="K64" s="366">
        <v>80</v>
      </c>
      <c r="L64" s="367">
        <v>41340</v>
      </c>
      <c r="M64" s="499">
        <f>VLOOKUP(C64,工时对!A:E,5,0)</f>
        <v>41</v>
      </c>
      <c r="N64" s="59">
        <f>VLOOKUP(C64,'12部门提供工资附表主表'!E:AV,40,0)</f>
        <v>0</v>
      </c>
    </row>
    <row r="65" spans="1:14">
      <c r="A65" s="10">
        <v>64</v>
      </c>
      <c r="B65" s="13" t="s">
        <v>334</v>
      </c>
      <c r="C65" s="10" t="s">
        <v>335</v>
      </c>
      <c r="D65" s="138" t="s">
        <v>336</v>
      </c>
      <c r="E65" s="199" t="s">
        <v>337</v>
      </c>
      <c r="F65" s="525" t="str">
        <f t="shared" si="0"/>
        <v>施秋华555</v>
      </c>
      <c r="G65" s="497" t="s">
        <v>3121</v>
      </c>
      <c r="H65" s="18" t="s">
        <v>197</v>
      </c>
      <c r="I65" s="14" t="s">
        <v>338</v>
      </c>
      <c r="J65" s="38" t="s">
        <v>19</v>
      </c>
      <c r="K65" s="366">
        <v>80</v>
      </c>
      <c r="L65" s="367">
        <v>41335</v>
      </c>
      <c r="M65" s="499">
        <f>VLOOKUP(C65,工时对!A:E,5,0)</f>
        <v>43</v>
      </c>
      <c r="N65" s="59">
        <f>VLOOKUP(C65,'12部门提供工资附表主表'!E:AV,40,0)</f>
        <v>0</v>
      </c>
    </row>
    <row r="66" spans="1:14">
      <c r="A66" s="10">
        <v>66</v>
      </c>
      <c r="B66" s="13" t="s">
        <v>339</v>
      </c>
      <c r="C66" s="10" t="s">
        <v>340</v>
      </c>
      <c r="D66" s="138" t="s">
        <v>341</v>
      </c>
      <c r="E66" s="199" t="s">
        <v>342</v>
      </c>
      <c r="F66" s="525" t="str">
        <f t="shared" si="0"/>
        <v>胡龙菊432</v>
      </c>
      <c r="G66" s="497" t="s">
        <v>3121</v>
      </c>
      <c r="H66" s="38" t="s">
        <v>343</v>
      </c>
      <c r="I66" s="14" t="s">
        <v>344</v>
      </c>
      <c r="J66" s="38" t="s">
        <v>345</v>
      </c>
      <c r="K66" s="366">
        <v>80</v>
      </c>
      <c r="L66" s="367">
        <v>41461</v>
      </c>
      <c r="M66" s="499">
        <f>VLOOKUP(C66,工时对!A:E,5,0)</f>
        <v>22.5</v>
      </c>
      <c r="N66" s="59">
        <f>VLOOKUP(C66,'12部门提供工资附表主表'!E:AV,40,0)</f>
        <v>0</v>
      </c>
    </row>
    <row r="67" spans="1:14">
      <c r="A67" s="10">
        <v>67</v>
      </c>
      <c r="B67" s="13" t="s">
        <v>346</v>
      </c>
      <c r="C67" s="10" t="s">
        <v>347</v>
      </c>
      <c r="D67" s="138" t="s">
        <v>348</v>
      </c>
      <c r="E67" s="199" t="s">
        <v>349</v>
      </c>
      <c r="F67" s="525" t="str">
        <f t="shared" ref="F67:F128" si="1">D67&amp;E67</f>
        <v>付小宝279</v>
      </c>
      <c r="G67" s="497" t="s">
        <v>3121</v>
      </c>
      <c r="H67" s="18" t="s">
        <v>197</v>
      </c>
      <c r="I67" s="14" t="s">
        <v>350</v>
      </c>
      <c r="J67" s="38" t="s">
        <v>19</v>
      </c>
      <c r="K67" s="366">
        <v>80</v>
      </c>
      <c r="L67" s="367">
        <v>41457</v>
      </c>
      <c r="M67" s="499">
        <f>VLOOKUP(C67,工时对!A:E,5,0)</f>
        <v>42</v>
      </c>
      <c r="N67" s="59">
        <f>VLOOKUP(C67,'12部门提供工资附表主表'!E:AV,40,0)</f>
        <v>0</v>
      </c>
    </row>
    <row r="68" spans="1:14">
      <c r="A68" s="10">
        <v>68</v>
      </c>
      <c r="B68" s="13" t="s">
        <v>351</v>
      </c>
      <c r="C68" s="10" t="s">
        <v>352</v>
      </c>
      <c r="D68" s="138" t="s">
        <v>353</v>
      </c>
      <c r="E68" s="199" t="s">
        <v>354</v>
      </c>
      <c r="F68" s="525" t="str">
        <f t="shared" si="1"/>
        <v>郑君育373</v>
      </c>
      <c r="G68" s="497" t="s">
        <v>3121</v>
      </c>
      <c r="H68" s="18" t="s">
        <v>197</v>
      </c>
      <c r="I68" s="14" t="s">
        <v>355</v>
      </c>
      <c r="J68" s="38" t="s">
        <v>19</v>
      </c>
      <c r="K68" s="366">
        <v>80</v>
      </c>
      <c r="L68" s="367">
        <v>41564</v>
      </c>
      <c r="M68" s="499">
        <f>VLOOKUP(C68,工时对!A:E,5,0)</f>
        <v>42</v>
      </c>
      <c r="N68" s="59">
        <f>VLOOKUP(C68,'12部门提供工资附表主表'!E:AV,40,0)</f>
        <v>0</v>
      </c>
    </row>
    <row r="69" spans="1:14">
      <c r="A69" s="10">
        <v>69</v>
      </c>
      <c r="B69" s="13" t="s">
        <v>356</v>
      </c>
      <c r="C69" s="10" t="s">
        <v>357</v>
      </c>
      <c r="D69" s="138" t="s">
        <v>358</v>
      </c>
      <c r="E69" s="199" t="s">
        <v>359</v>
      </c>
      <c r="F69" s="525" t="str">
        <f t="shared" si="1"/>
        <v>沈言兆550</v>
      </c>
      <c r="G69" s="497" t="s">
        <v>3121</v>
      </c>
      <c r="H69" s="18" t="s">
        <v>197</v>
      </c>
      <c r="I69" s="14" t="s">
        <v>360</v>
      </c>
      <c r="J69" s="38" t="s">
        <v>19</v>
      </c>
      <c r="K69" s="366">
        <v>60</v>
      </c>
      <c r="L69" s="367">
        <v>41686</v>
      </c>
      <c r="M69" s="499">
        <f>VLOOKUP(C69,工时对!A:E,5,0)</f>
        <v>42.25</v>
      </c>
      <c r="N69" s="59">
        <f>VLOOKUP(C69,'12部门提供工资附表主表'!E:AV,40,0)</f>
        <v>0</v>
      </c>
    </row>
    <row r="70" spans="1:14">
      <c r="A70" s="10">
        <v>70</v>
      </c>
      <c r="B70" s="13" t="s">
        <v>361</v>
      </c>
      <c r="C70" s="10" t="s">
        <v>362</v>
      </c>
      <c r="D70" s="138" t="s">
        <v>363</v>
      </c>
      <c r="E70" s="199" t="s">
        <v>364</v>
      </c>
      <c r="F70" s="525" t="str">
        <f t="shared" si="1"/>
        <v>明光平267</v>
      </c>
      <c r="G70" s="497" t="s">
        <v>3121</v>
      </c>
      <c r="H70" s="18" t="s">
        <v>197</v>
      </c>
      <c r="I70" s="14" t="s">
        <v>365</v>
      </c>
      <c r="J70" s="38" t="s">
        <v>19</v>
      </c>
      <c r="K70" s="366">
        <v>60</v>
      </c>
      <c r="L70" s="367">
        <v>41766</v>
      </c>
      <c r="M70" s="499">
        <f>VLOOKUP(C70,工时对!A:E,5,0)</f>
        <v>36.75</v>
      </c>
      <c r="N70" s="59">
        <f>VLOOKUP(C70,'12部门提供工资附表主表'!E:AV,40,0)</f>
        <v>0</v>
      </c>
    </row>
    <row r="71" spans="1:14">
      <c r="A71" s="10">
        <v>71</v>
      </c>
      <c r="B71" s="13" t="s">
        <v>366</v>
      </c>
      <c r="C71" s="10" t="s">
        <v>367</v>
      </c>
      <c r="D71" s="138" t="s">
        <v>368</v>
      </c>
      <c r="E71" s="199" t="s">
        <v>369</v>
      </c>
      <c r="F71" s="525" t="str">
        <f t="shared" si="1"/>
        <v>姚明军690</v>
      </c>
      <c r="G71" s="497" t="s">
        <v>3121</v>
      </c>
      <c r="H71" s="18" t="s">
        <v>197</v>
      </c>
      <c r="I71" s="14" t="s">
        <v>370</v>
      </c>
      <c r="J71" s="38" t="s">
        <v>19</v>
      </c>
      <c r="K71" s="366">
        <v>40</v>
      </c>
      <c r="L71" s="367">
        <v>42072</v>
      </c>
      <c r="M71" s="499">
        <f>VLOOKUP(C71,工时对!A:E,5,0)</f>
        <v>34.880000000000003</v>
      </c>
      <c r="N71" s="59">
        <f>VLOOKUP(C71,'12部门提供工资附表主表'!E:AV,40,0)</f>
        <v>0</v>
      </c>
    </row>
    <row r="72" spans="1:14">
      <c r="A72" s="10">
        <v>72</v>
      </c>
      <c r="B72" s="13" t="s">
        <v>371</v>
      </c>
      <c r="C72" s="10" t="s">
        <v>372</v>
      </c>
      <c r="D72" s="138" t="s">
        <v>373</v>
      </c>
      <c r="E72" s="199" t="s">
        <v>374</v>
      </c>
      <c r="F72" s="525" t="str">
        <f t="shared" si="1"/>
        <v>陈永军179</v>
      </c>
      <c r="G72" s="497" t="s">
        <v>3121</v>
      </c>
      <c r="H72" s="18" t="s">
        <v>197</v>
      </c>
      <c r="I72" s="14" t="s">
        <v>375</v>
      </c>
      <c r="J72" s="38" t="s">
        <v>19</v>
      </c>
      <c r="K72" s="366">
        <v>20</v>
      </c>
      <c r="L72" s="367">
        <v>42496</v>
      </c>
      <c r="M72" s="499">
        <f>VLOOKUP(C72,工时对!A:E,5,0)</f>
        <v>0</v>
      </c>
      <c r="N72" s="59">
        <f>VLOOKUP(C72,'12部门提供工资附表主表'!E:AV,40,0)</f>
        <v>0</v>
      </c>
    </row>
    <row r="73" spans="1:14">
      <c r="A73" s="10">
        <v>73</v>
      </c>
      <c r="B73" s="13" t="s">
        <v>376</v>
      </c>
      <c r="C73" s="10" t="s">
        <v>377</v>
      </c>
      <c r="D73" s="138" t="s">
        <v>378</v>
      </c>
      <c r="E73" s="199" t="s">
        <v>379</v>
      </c>
      <c r="F73" s="525" t="str">
        <f t="shared" si="1"/>
        <v>杨锋354</v>
      </c>
      <c r="G73" s="497" t="s">
        <v>3121</v>
      </c>
      <c r="H73" s="18" t="s">
        <v>197</v>
      </c>
      <c r="I73" s="14" t="s">
        <v>380</v>
      </c>
      <c r="J73" s="38" t="s">
        <v>19</v>
      </c>
      <c r="K73" s="366">
        <v>20</v>
      </c>
      <c r="L73" s="367">
        <v>42601</v>
      </c>
      <c r="M73" s="499">
        <f>VLOOKUP(C73,工时对!A:E,5,0)</f>
        <v>40.880000000000003</v>
      </c>
      <c r="N73" s="59">
        <f>VLOOKUP(C73,'12部门提供工资附表主表'!E:AV,40,0)</f>
        <v>0</v>
      </c>
    </row>
    <row r="74" spans="1:14">
      <c r="A74" s="10">
        <v>74</v>
      </c>
      <c r="B74" s="13" t="s">
        <v>381</v>
      </c>
      <c r="C74" s="10" t="s">
        <v>382</v>
      </c>
      <c r="D74" s="138" t="s">
        <v>383</v>
      </c>
      <c r="E74" s="199" t="s">
        <v>384</v>
      </c>
      <c r="F74" s="525" t="str">
        <f t="shared" si="1"/>
        <v>张跃群413</v>
      </c>
      <c r="G74" s="497" t="s">
        <v>3121</v>
      </c>
      <c r="H74" s="18" t="s">
        <v>197</v>
      </c>
      <c r="I74" s="14" t="s">
        <v>385</v>
      </c>
      <c r="J74" s="38" t="s">
        <v>19</v>
      </c>
      <c r="K74" s="366"/>
      <c r="L74" s="367">
        <v>42779</v>
      </c>
      <c r="M74" s="499">
        <f>VLOOKUP(C74,工时对!A:E,5,0)</f>
        <v>30.13</v>
      </c>
      <c r="N74" s="59">
        <f>VLOOKUP(C74,'12部门提供工资附表主表'!E:AV,40,0)</f>
        <v>0</v>
      </c>
    </row>
    <row r="75" spans="1:14">
      <c r="A75" s="10">
        <v>75</v>
      </c>
      <c r="B75" s="13" t="s">
        <v>386</v>
      </c>
      <c r="C75" s="10" t="s">
        <v>387</v>
      </c>
      <c r="D75" s="138" t="s">
        <v>388</v>
      </c>
      <c r="E75" s="199" t="s">
        <v>389</v>
      </c>
      <c r="F75" s="525" t="str">
        <f t="shared" si="1"/>
        <v>陈刚599</v>
      </c>
      <c r="G75" s="497" t="s">
        <v>3121</v>
      </c>
      <c r="H75" s="18" t="s">
        <v>197</v>
      </c>
      <c r="I75" s="14" t="s">
        <v>390</v>
      </c>
      <c r="J75" s="38" t="s">
        <v>19</v>
      </c>
      <c r="K75" s="366"/>
      <c r="L75" s="367">
        <v>41229</v>
      </c>
      <c r="M75" s="499">
        <f>VLOOKUP(C75,工时对!A:E,5,0)</f>
        <v>34.130000000000003</v>
      </c>
      <c r="N75" s="59">
        <f>VLOOKUP(C75,'12部门提供工资附表主表'!E:AV,40,0)</f>
        <v>0</v>
      </c>
    </row>
    <row r="76" spans="1:14">
      <c r="A76" s="10">
        <v>76</v>
      </c>
      <c r="B76" s="13" t="s">
        <v>391</v>
      </c>
      <c r="C76" s="10" t="s">
        <v>392</v>
      </c>
      <c r="D76" s="138" t="s">
        <v>393</v>
      </c>
      <c r="E76" s="199" t="s">
        <v>394</v>
      </c>
      <c r="F76" s="525" t="str">
        <f t="shared" si="1"/>
        <v>钱刚141</v>
      </c>
      <c r="G76" s="497" t="s">
        <v>3121</v>
      </c>
      <c r="H76" s="371" t="s">
        <v>197</v>
      </c>
      <c r="I76" s="14" t="s">
        <v>395</v>
      </c>
      <c r="J76" s="38" t="s">
        <v>19</v>
      </c>
      <c r="K76" s="366"/>
      <c r="L76" s="367">
        <v>43019</v>
      </c>
      <c r="M76" s="499">
        <f>VLOOKUP(C76,工时对!A:E,5,0)</f>
        <v>42</v>
      </c>
      <c r="N76" s="59">
        <f>VLOOKUP(C76,'12部门提供工资附表主表'!E:AV,40,0)</f>
        <v>0</v>
      </c>
    </row>
    <row r="77" spans="1:14">
      <c r="A77" s="10">
        <v>77</v>
      </c>
      <c r="B77" s="13" t="s">
        <v>396</v>
      </c>
      <c r="C77" s="10" t="s">
        <v>397</v>
      </c>
      <c r="D77" s="138" t="s">
        <v>398</v>
      </c>
      <c r="E77" s="199" t="s">
        <v>399</v>
      </c>
      <c r="F77" s="525" t="str">
        <f t="shared" si="1"/>
        <v>仇春妹175</v>
      </c>
      <c r="G77" s="497" t="s">
        <v>3121</v>
      </c>
      <c r="H77" s="18" t="s">
        <v>197</v>
      </c>
      <c r="I77" s="14" t="s">
        <v>400</v>
      </c>
      <c r="J77" s="38" t="s">
        <v>19</v>
      </c>
      <c r="K77" s="366">
        <v>160</v>
      </c>
      <c r="L77" s="367">
        <v>39918</v>
      </c>
      <c r="M77" s="499">
        <f>VLOOKUP(C77,工时对!A:E,5,0)</f>
        <v>42</v>
      </c>
      <c r="N77" s="59">
        <f>VLOOKUP(C77,'12部门提供工资附表主表'!E:AV,40,0)</f>
        <v>0</v>
      </c>
    </row>
    <row r="78" spans="1:14">
      <c r="A78" s="10">
        <v>78</v>
      </c>
      <c r="B78" s="13" t="s">
        <v>401</v>
      </c>
      <c r="C78" s="10" t="s">
        <v>402</v>
      </c>
      <c r="D78" s="138" t="s">
        <v>403</v>
      </c>
      <c r="E78" s="199" t="s">
        <v>404</v>
      </c>
      <c r="F78" s="525" t="str">
        <f t="shared" si="1"/>
        <v>蔡应军483</v>
      </c>
      <c r="G78" s="497" t="s">
        <v>3121</v>
      </c>
      <c r="H78" s="371" t="s">
        <v>197</v>
      </c>
      <c r="I78" s="14" t="s">
        <v>405</v>
      </c>
      <c r="J78" s="38" t="s">
        <v>19</v>
      </c>
      <c r="K78" s="366"/>
      <c r="L78" s="367">
        <v>43088</v>
      </c>
      <c r="M78" s="499">
        <f>VLOOKUP(C78,工时对!A:E,5,0)</f>
        <v>41.25</v>
      </c>
      <c r="N78" s="59">
        <f>VLOOKUP(C78,'12部门提供工资附表主表'!E:AV,40,0)</f>
        <v>0</v>
      </c>
    </row>
    <row r="79" spans="1:14">
      <c r="A79" s="10">
        <v>79</v>
      </c>
      <c r="B79" s="13" t="s">
        <v>406</v>
      </c>
      <c r="C79" s="10" t="s">
        <v>407</v>
      </c>
      <c r="D79" s="138" t="s">
        <v>408</v>
      </c>
      <c r="E79" s="199" t="s">
        <v>409</v>
      </c>
      <c r="F79" s="525" t="str">
        <f t="shared" si="1"/>
        <v>雷耀从631</v>
      </c>
      <c r="G79" s="497" t="s">
        <v>3121</v>
      </c>
      <c r="H79" s="371" t="s">
        <v>197</v>
      </c>
      <c r="I79" s="14" t="s">
        <v>410</v>
      </c>
      <c r="J79" s="38" t="s">
        <v>19</v>
      </c>
      <c r="K79" s="366"/>
      <c r="L79" s="367">
        <v>43174</v>
      </c>
      <c r="M79" s="499">
        <f>VLOOKUP(C79,工时对!A:E,5,0)</f>
        <v>39.880000000000003</v>
      </c>
      <c r="N79" s="59">
        <f>VLOOKUP(C79,'12部门提供工资附表主表'!E:AV,40,0)</f>
        <v>0</v>
      </c>
    </row>
    <row r="80" spans="1:14">
      <c r="A80" s="10">
        <v>80</v>
      </c>
      <c r="B80" s="13" t="s">
        <v>411</v>
      </c>
      <c r="C80" s="10" t="s">
        <v>412</v>
      </c>
      <c r="D80" s="138" t="s">
        <v>413</v>
      </c>
      <c r="E80" s="199" t="s">
        <v>414</v>
      </c>
      <c r="F80" s="525" t="str">
        <f t="shared" si="1"/>
        <v>孙玉东728</v>
      </c>
      <c r="G80" s="497" t="s">
        <v>3121</v>
      </c>
      <c r="H80" s="371" t="s">
        <v>197</v>
      </c>
      <c r="I80" s="14" t="s">
        <v>415</v>
      </c>
      <c r="J80" s="38" t="s">
        <v>19</v>
      </c>
      <c r="K80" s="366"/>
      <c r="L80" s="367">
        <v>43179</v>
      </c>
      <c r="M80" s="499">
        <f>VLOOKUP(C80,工时对!A:E,5,0)</f>
        <v>39.880000000000003</v>
      </c>
      <c r="N80" s="59">
        <f>VLOOKUP(C80,'12部门提供工资附表主表'!E:AV,40,0)</f>
        <v>0</v>
      </c>
    </row>
    <row r="81" spans="1:14">
      <c r="A81" s="10">
        <v>81</v>
      </c>
      <c r="B81" s="13" t="s">
        <v>416</v>
      </c>
      <c r="C81" s="10" t="s">
        <v>417</v>
      </c>
      <c r="D81" s="138" t="s">
        <v>418</v>
      </c>
      <c r="E81" s="199" t="s">
        <v>419</v>
      </c>
      <c r="F81" s="525" t="str">
        <f t="shared" si="1"/>
        <v>韦彩侠552</v>
      </c>
      <c r="G81" s="497" t="s">
        <v>3121</v>
      </c>
      <c r="H81" s="371" t="s">
        <v>197</v>
      </c>
      <c r="I81" s="14" t="s">
        <v>420</v>
      </c>
      <c r="J81" s="38" t="s">
        <v>19</v>
      </c>
      <c r="K81" s="366"/>
      <c r="L81" s="367">
        <v>43164</v>
      </c>
      <c r="M81" s="499">
        <f>VLOOKUP(C81,工时对!A:E,5,0)</f>
        <v>42</v>
      </c>
      <c r="N81" s="59">
        <f>VLOOKUP(C81,'12部门提供工资附表主表'!E:AV,40,0)</f>
        <v>0</v>
      </c>
    </row>
    <row r="82" spans="1:14" hidden="1">
      <c r="A82" s="10">
        <v>82</v>
      </c>
      <c r="B82" s="13" t="s">
        <v>421</v>
      </c>
      <c r="C82" s="10" t="s">
        <v>422</v>
      </c>
      <c r="D82" s="138" t="s">
        <v>423</v>
      </c>
      <c r="E82" s="199" t="s">
        <v>424</v>
      </c>
      <c r="F82" s="525" t="str">
        <f t="shared" si="1"/>
        <v>高庆芹447</v>
      </c>
      <c r="G82" s="497" t="s">
        <v>3121</v>
      </c>
      <c r="H82" s="371" t="s">
        <v>197</v>
      </c>
      <c r="I82" s="14" t="s">
        <v>425</v>
      </c>
      <c r="J82" s="38" t="s">
        <v>19</v>
      </c>
      <c r="K82" s="366"/>
      <c r="L82" s="367">
        <v>43160</v>
      </c>
      <c r="M82" s="499">
        <f>VLOOKUP(C82,工时对!A:E,5,0)</f>
        <v>44.5</v>
      </c>
      <c r="N82" s="59">
        <f>VLOOKUP(C82,'12部门提供工资附表主表'!E:AV,40,0)</f>
        <v>0</v>
      </c>
    </row>
    <row r="83" spans="1:14">
      <c r="A83" s="10">
        <v>83</v>
      </c>
      <c r="B83" s="13" t="s">
        <v>426</v>
      </c>
      <c r="C83" s="10" t="s">
        <v>427</v>
      </c>
      <c r="D83" s="138" t="s">
        <v>428</v>
      </c>
      <c r="E83" s="199" t="s">
        <v>429</v>
      </c>
      <c r="F83" s="525" t="str">
        <f t="shared" si="1"/>
        <v>郭振74</v>
      </c>
      <c r="G83" s="497" t="s">
        <v>3121</v>
      </c>
      <c r="H83" s="371" t="s">
        <v>197</v>
      </c>
      <c r="I83" s="14" t="s">
        <v>430</v>
      </c>
      <c r="J83" s="38" t="s">
        <v>19</v>
      </c>
      <c r="K83" s="366"/>
      <c r="L83" s="367">
        <v>43192</v>
      </c>
      <c r="M83" s="499">
        <f>VLOOKUP(C83,工时对!A:E,5,0)</f>
        <v>42.13</v>
      </c>
      <c r="N83" s="59">
        <f>VLOOKUP(C83,'12部门提供工资附表主表'!E:AV,40,0)</f>
        <v>0</v>
      </c>
    </row>
    <row r="84" spans="1:14">
      <c r="A84" s="10">
        <v>84</v>
      </c>
      <c r="B84" s="13" t="s">
        <v>431</v>
      </c>
      <c r="C84" s="10" t="s">
        <v>432</v>
      </c>
      <c r="D84" s="138" t="s">
        <v>433</v>
      </c>
      <c r="E84" s="199" t="s">
        <v>434</v>
      </c>
      <c r="F84" s="525" t="str">
        <f t="shared" si="1"/>
        <v>王良华287</v>
      </c>
      <c r="G84" s="497" t="s">
        <v>3121</v>
      </c>
      <c r="H84" s="18" t="s">
        <v>197</v>
      </c>
      <c r="I84" s="14" t="s">
        <v>435</v>
      </c>
      <c r="J84" s="38" t="s">
        <v>19</v>
      </c>
      <c r="K84" s="366">
        <v>200</v>
      </c>
      <c r="L84" s="367">
        <v>38950</v>
      </c>
      <c r="M84" s="499">
        <f>VLOOKUP(C84,工时对!A:E,5,0)</f>
        <v>33.880000000000003</v>
      </c>
      <c r="N84" s="59">
        <f>VLOOKUP(C84,'12部门提供工资附表主表'!E:AV,40,0)</f>
        <v>0</v>
      </c>
    </row>
    <row r="85" spans="1:14">
      <c r="A85" s="10">
        <v>85</v>
      </c>
      <c r="B85" s="13" t="s">
        <v>436</v>
      </c>
      <c r="C85" s="10" t="s">
        <v>437</v>
      </c>
      <c r="D85" s="138" t="s">
        <v>438</v>
      </c>
      <c r="E85" s="199" t="s">
        <v>439</v>
      </c>
      <c r="F85" s="525" t="str">
        <f t="shared" si="1"/>
        <v>魏加刚351</v>
      </c>
      <c r="G85" s="497" t="s">
        <v>3596</v>
      </c>
      <c r="H85" s="18" t="s">
        <v>197</v>
      </c>
      <c r="I85" s="14" t="s">
        <v>440</v>
      </c>
      <c r="J85" s="38" t="s">
        <v>19</v>
      </c>
      <c r="K85" s="366">
        <v>100</v>
      </c>
      <c r="L85" s="367">
        <v>41006</v>
      </c>
      <c r="M85" s="499">
        <f>VLOOKUP(C85,工时对!A:E,5,0)</f>
        <v>30</v>
      </c>
      <c r="N85" s="59">
        <f>VLOOKUP(C85,'12部门提供工资附表主表'!E:AV,40,0)</f>
        <v>0</v>
      </c>
    </row>
    <row r="86" spans="1:14">
      <c r="A86" s="10">
        <v>86</v>
      </c>
      <c r="B86" s="13" t="s">
        <v>441</v>
      </c>
      <c r="C86" s="10" t="s">
        <v>442</v>
      </c>
      <c r="D86" s="138" t="s">
        <v>443</v>
      </c>
      <c r="E86" s="199" t="s">
        <v>444</v>
      </c>
      <c r="F86" s="525" t="str">
        <f t="shared" si="1"/>
        <v>陆桂兴142</v>
      </c>
      <c r="G86" s="497" t="s">
        <v>4569</v>
      </c>
      <c r="H86" s="18" t="s">
        <v>197</v>
      </c>
      <c r="I86" s="14" t="s">
        <v>445</v>
      </c>
      <c r="J86" s="38" t="s">
        <v>19</v>
      </c>
      <c r="K86" s="366">
        <v>200</v>
      </c>
      <c r="L86" s="367">
        <v>38529</v>
      </c>
      <c r="M86" s="499">
        <f>VLOOKUP(C86,工时对!A:E,5,0)</f>
        <v>39</v>
      </c>
      <c r="N86" s="59">
        <f>VLOOKUP(C86,'12部门提供工资附表主表'!E:AV,40,0)</f>
        <v>0</v>
      </c>
    </row>
    <row r="87" spans="1:14">
      <c r="A87" s="10">
        <v>87</v>
      </c>
      <c r="B87" s="13" t="s">
        <v>446</v>
      </c>
      <c r="C87" s="10" t="s">
        <v>447</v>
      </c>
      <c r="D87" s="138" t="s">
        <v>448</v>
      </c>
      <c r="E87" s="199" t="s">
        <v>449</v>
      </c>
      <c r="F87" s="525" t="str">
        <f t="shared" si="1"/>
        <v>周斌627</v>
      </c>
      <c r="G87" s="497" t="s">
        <v>4569</v>
      </c>
      <c r="H87" s="18" t="s">
        <v>197</v>
      </c>
      <c r="I87" s="14" t="s">
        <v>450</v>
      </c>
      <c r="J87" s="38" t="s">
        <v>19</v>
      </c>
      <c r="K87" s="366">
        <v>80</v>
      </c>
      <c r="L87" s="367">
        <v>41502</v>
      </c>
      <c r="M87" s="499">
        <f>VLOOKUP(C87,工时对!A:E,5,0)</f>
        <v>30.75</v>
      </c>
      <c r="N87" s="59">
        <f>VLOOKUP(C87,'12部门提供工资附表主表'!E:AV,40,0)</f>
        <v>0</v>
      </c>
    </row>
    <row r="88" spans="1:14">
      <c r="A88" s="10">
        <v>88</v>
      </c>
      <c r="B88" s="13" t="s">
        <v>451</v>
      </c>
      <c r="C88" s="10" t="s">
        <v>452</v>
      </c>
      <c r="D88" s="138" t="s">
        <v>453</v>
      </c>
      <c r="E88" s="199" t="s">
        <v>454</v>
      </c>
      <c r="F88" s="525" t="str">
        <f t="shared" si="1"/>
        <v>李兴元679</v>
      </c>
      <c r="G88" s="497" t="s">
        <v>4797</v>
      </c>
      <c r="H88" s="371" t="s">
        <v>455</v>
      </c>
      <c r="I88" s="14" t="s">
        <v>456</v>
      </c>
      <c r="J88" s="38" t="s">
        <v>19</v>
      </c>
      <c r="K88" s="366"/>
      <c r="L88" s="367">
        <v>42887</v>
      </c>
      <c r="M88" s="499">
        <f>VLOOKUP(C88,工时对!A:E,5,0)</f>
        <v>37.5</v>
      </c>
      <c r="N88" s="59">
        <f>VLOOKUP(C88,'12部门提供工资附表主表'!E:AV,40,0)</f>
        <v>0</v>
      </c>
    </row>
    <row r="89" spans="1:14">
      <c r="A89" s="10">
        <v>89</v>
      </c>
      <c r="B89" s="13" t="s">
        <v>457</v>
      </c>
      <c r="C89" s="10" t="s">
        <v>458</v>
      </c>
      <c r="D89" s="138" t="s">
        <v>459</v>
      </c>
      <c r="E89" s="199" t="s">
        <v>460</v>
      </c>
      <c r="F89" s="525" t="str">
        <f t="shared" si="1"/>
        <v>李会彬397</v>
      </c>
      <c r="G89" s="497" t="s">
        <v>455</v>
      </c>
      <c r="H89" s="18" t="s">
        <v>455</v>
      </c>
      <c r="I89" s="14" t="s">
        <v>461</v>
      </c>
      <c r="J89" s="38" t="s">
        <v>19</v>
      </c>
      <c r="K89" s="366">
        <v>160</v>
      </c>
      <c r="L89" s="367">
        <v>40015</v>
      </c>
      <c r="M89" s="499">
        <f>VLOOKUP(C89,工时对!A:E,5,0)</f>
        <v>45.75</v>
      </c>
      <c r="N89" s="59">
        <f>VLOOKUP(C89,'12部门提供工资附表主表'!E:AV,40,0)</f>
        <v>0</v>
      </c>
    </row>
    <row r="90" spans="1:14">
      <c r="A90" s="10">
        <v>90</v>
      </c>
      <c r="B90" s="365" t="s">
        <v>462</v>
      </c>
      <c r="C90" s="10" t="s">
        <v>463</v>
      </c>
      <c r="D90" s="138" t="s">
        <v>464</v>
      </c>
      <c r="E90" s="199" t="s">
        <v>465</v>
      </c>
      <c r="F90" s="525" t="str">
        <f t="shared" si="1"/>
        <v>顾建锋224</v>
      </c>
      <c r="G90" s="497" t="s">
        <v>455</v>
      </c>
      <c r="H90" s="18" t="s">
        <v>455</v>
      </c>
      <c r="I90" s="14" t="s">
        <v>466</v>
      </c>
      <c r="J90" s="38" t="s">
        <v>19</v>
      </c>
      <c r="K90" s="366">
        <v>140</v>
      </c>
      <c r="L90" s="367">
        <v>40331</v>
      </c>
      <c r="M90" s="499">
        <f>VLOOKUP(C90,工时对!A:E,5,0)</f>
        <v>49</v>
      </c>
      <c r="N90" s="59">
        <f>VLOOKUP(C90,'12部门提供工资附表主表'!E:AV,40,0)</f>
        <v>0</v>
      </c>
    </row>
    <row r="91" spans="1:14">
      <c r="A91" s="10">
        <v>91</v>
      </c>
      <c r="B91" s="13" t="s">
        <v>467</v>
      </c>
      <c r="C91" s="10" t="s">
        <v>468</v>
      </c>
      <c r="D91" s="138" t="s">
        <v>469</v>
      </c>
      <c r="E91" s="199" t="s">
        <v>470</v>
      </c>
      <c r="F91" s="525" t="str">
        <f t="shared" si="1"/>
        <v>王元宏383</v>
      </c>
      <c r="G91" s="497" t="s">
        <v>455</v>
      </c>
      <c r="H91" s="371" t="s">
        <v>455</v>
      </c>
      <c r="I91" s="14" t="s">
        <v>471</v>
      </c>
      <c r="J91" s="38" t="s">
        <v>19</v>
      </c>
      <c r="K91" s="366"/>
      <c r="L91" s="367">
        <v>42895</v>
      </c>
      <c r="M91" s="499">
        <f>VLOOKUP(C91,工时对!A:E,5,0)</f>
        <v>40</v>
      </c>
      <c r="N91" s="59">
        <f>VLOOKUP(C91,'12部门提供工资附表主表'!E:AV,40,0)</f>
        <v>0</v>
      </c>
    </row>
    <row r="92" spans="1:14">
      <c r="A92" s="10">
        <v>92</v>
      </c>
      <c r="B92" s="13" t="s">
        <v>472</v>
      </c>
      <c r="C92" s="10" t="s">
        <v>473</v>
      </c>
      <c r="D92" s="138" t="s">
        <v>474</v>
      </c>
      <c r="E92" s="199" t="s">
        <v>475</v>
      </c>
      <c r="F92" s="525" t="str">
        <f t="shared" si="1"/>
        <v>严中华380</v>
      </c>
      <c r="G92" s="497" t="s">
        <v>455</v>
      </c>
      <c r="H92" s="18" t="s">
        <v>455</v>
      </c>
      <c r="I92" s="14" t="s">
        <v>476</v>
      </c>
      <c r="J92" s="38" t="s">
        <v>19</v>
      </c>
      <c r="K92" s="366">
        <v>60</v>
      </c>
      <c r="L92" s="367">
        <v>41699</v>
      </c>
      <c r="M92" s="499">
        <f>VLOOKUP(C92,工时对!A:E,5,0)</f>
        <v>44.75</v>
      </c>
      <c r="N92" s="59">
        <f>VLOOKUP(C92,'12部门提供工资附表主表'!E:AV,40,0)</f>
        <v>0</v>
      </c>
    </row>
    <row r="93" spans="1:14">
      <c r="A93" s="10">
        <v>93</v>
      </c>
      <c r="B93" s="13" t="s">
        <v>477</v>
      </c>
      <c r="C93" s="10" t="s">
        <v>478</v>
      </c>
      <c r="D93" s="138" t="s">
        <v>479</v>
      </c>
      <c r="E93" s="199" t="s">
        <v>480</v>
      </c>
      <c r="F93" s="525" t="str">
        <f t="shared" si="1"/>
        <v>杨玉红237</v>
      </c>
      <c r="G93" s="497" t="s">
        <v>455</v>
      </c>
      <c r="H93" s="18" t="s">
        <v>455</v>
      </c>
      <c r="I93" s="14" t="s">
        <v>481</v>
      </c>
      <c r="J93" s="38" t="s">
        <v>19</v>
      </c>
      <c r="K93" s="366">
        <v>80</v>
      </c>
      <c r="L93" s="367">
        <v>41445</v>
      </c>
      <c r="M93" s="499">
        <f>VLOOKUP(C93,工时对!A:E,5,0)</f>
        <v>40.75</v>
      </c>
      <c r="N93" s="59">
        <f>VLOOKUP(C93,'12部门提供工资附表主表'!E:AV,40,0)</f>
        <v>0</v>
      </c>
    </row>
    <row r="94" spans="1:14">
      <c r="A94" s="10">
        <v>94</v>
      </c>
      <c r="B94" s="13" t="s">
        <v>482</v>
      </c>
      <c r="C94" s="10" t="s">
        <v>483</v>
      </c>
      <c r="D94" s="138" t="s">
        <v>484</v>
      </c>
      <c r="E94" s="199" t="s">
        <v>485</v>
      </c>
      <c r="F94" s="525" t="str">
        <f t="shared" si="1"/>
        <v>杨刚513</v>
      </c>
      <c r="G94" s="497" t="s">
        <v>455</v>
      </c>
      <c r="H94" s="18" t="s">
        <v>455</v>
      </c>
      <c r="I94" s="14" t="s">
        <v>486</v>
      </c>
      <c r="J94" s="38" t="s">
        <v>19</v>
      </c>
      <c r="K94" s="366">
        <v>60</v>
      </c>
      <c r="L94" s="367">
        <v>41794</v>
      </c>
      <c r="M94" s="499">
        <f>VLOOKUP(C94,工时对!A:E,5,0)</f>
        <v>44.38</v>
      </c>
      <c r="N94" s="59">
        <f>VLOOKUP(C94,'12部门提供工资附表主表'!E:AV,40,0)</f>
        <v>0</v>
      </c>
    </row>
    <row r="95" spans="1:14" s="29" customFormat="1" hidden="1">
      <c r="A95" s="20">
        <v>95</v>
      </c>
      <c r="B95" s="14" t="s">
        <v>487</v>
      </c>
      <c r="C95" s="20" t="s">
        <v>488</v>
      </c>
      <c r="D95" s="138" t="s">
        <v>489</v>
      </c>
      <c r="E95" s="535"/>
      <c r="F95" s="524" t="str">
        <f t="shared" si="1"/>
        <v>胡庆芳</v>
      </c>
      <c r="G95" s="536" t="s">
        <v>455</v>
      </c>
      <c r="H95" s="19" t="s">
        <v>455</v>
      </c>
      <c r="I95" s="14" t="s">
        <v>490</v>
      </c>
      <c r="J95" s="363" t="s">
        <v>19</v>
      </c>
      <c r="K95" s="537"/>
      <c r="L95" s="538">
        <v>43101</v>
      </c>
      <c r="M95" s="539" t="e">
        <f>VLOOKUP(C95,工时对!A:E,5,0)</f>
        <v>#N/A</v>
      </c>
      <c r="N95" s="433">
        <f>VLOOKUP(C95,'12部门提供工资附表主表'!E:AV,40,0)</f>
        <v>0</v>
      </c>
    </row>
    <row r="96" spans="1:14" s="29" customFormat="1" hidden="1">
      <c r="A96" s="20">
        <v>96</v>
      </c>
      <c r="B96" s="14" t="s">
        <v>491</v>
      </c>
      <c r="C96" s="20" t="s">
        <v>492</v>
      </c>
      <c r="D96" s="138" t="s">
        <v>493</v>
      </c>
      <c r="E96" s="535"/>
      <c r="F96" s="524" t="str">
        <f t="shared" si="1"/>
        <v>夏朝合</v>
      </c>
      <c r="G96" s="536" t="s">
        <v>455</v>
      </c>
      <c r="H96" s="19" t="s">
        <v>455</v>
      </c>
      <c r="I96" s="14" t="s">
        <v>494</v>
      </c>
      <c r="J96" s="363" t="s">
        <v>19</v>
      </c>
      <c r="K96" s="537"/>
      <c r="L96" s="538">
        <v>43101</v>
      </c>
      <c r="M96" s="539" t="e">
        <f>VLOOKUP(C96,工时对!A:E,5,0)</f>
        <v>#N/A</v>
      </c>
      <c r="N96" s="433">
        <f>VLOOKUP(C96,'12部门提供工资附表主表'!E:AV,40,0)</f>
        <v>0</v>
      </c>
    </row>
    <row r="97" spans="1:14" s="29" customFormat="1" hidden="1">
      <c r="A97" s="20">
        <v>97</v>
      </c>
      <c r="B97" s="14" t="s">
        <v>495</v>
      </c>
      <c r="C97" s="20" t="s">
        <v>496</v>
      </c>
      <c r="D97" s="138" t="s">
        <v>497</v>
      </c>
      <c r="E97" s="535"/>
      <c r="F97" s="524" t="str">
        <f t="shared" si="1"/>
        <v>宋红霞</v>
      </c>
      <c r="G97" s="536" t="s">
        <v>455</v>
      </c>
      <c r="H97" s="19" t="s">
        <v>455</v>
      </c>
      <c r="I97" s="14" t="s">
        <v>498</v>
      </c>
      <c r="J97" s="363" t="s">
        <v>19</v>
      </c>
      <c r="K97" s="537"/>
      <c r="L97" s="538">
        <v>43101</v>
      </c>
      <c r="M97" s="539" t="e">
        <f>VLOOKUP(C97,工时对!A:E,5,0)</f>
        <v>#N/A</v>
      </c>
      <c r="N97" s="433">
        <f>VLOOKUP(C97,'12部门提供工资附表主表'!E:AV,40,0)</f>
        <v>0</v>
      </c>
    </row>
    <row r="98" spans="1:14" s="29" customFormat="1" hidden="1">
      <c r="A98" s="20">
        <v>98</v>
      </c>
      <c r="B98" s="14" t="s">
        <v>499</v>
      </c>
      <c r="C98" s="20" t="s">
        <v>500</v>
      </c>
      <c r="D98" s="138" t="s">
        <v>501</v>
      </c>
      <c r="E98" s="535"/>
      <c r="F98" s="524" t="str">
        <f t="shared" si="1"/>
        <v>刘勇</v>
      </c>
      <c r="G98" s="536" t="s">
        <v>455</v>
      </c>
      <c r="H98" s="19" t="s">
        <v>455</v>
      </c>
      <c r="I98" s="14" t="s">
        <v>502</v>
      </c>
      <c r="J98" s="363" t="s">
        <v>19</v>
      </c>
      <c r="K98" s="537"/>
      <c r="L98" s="538">
        <v>43101</v>
      </c>
      <c r="M98" s="539" t="e">
        <f>VLOOKUP(C98,工时对!A:E,5,0)</f>
        <v>#N/A</v>
      </c>
      <c r="N98" s="433">
        <f>VLOOKUP(C98,'12部门提供工资附表主表'!E:AV,40,0)</f>
        <v>0</v>
      </c>
    </row>
    <row r="99" spans="1:14">
      <c r="A99" s="10">
        <v>99</v>
      </c>
      <c r="B99" s="13" t="s">
        <v>503</v>
      </c>
      <c r="C99" s="10" t="s">
        <v>504</v>
      </c>
      <c r="D99" s="138" t="s">
        <v>505</v>
      </c>
      <c r="E99" s="199" t="s">
        <v>506</v>
      </c>
      <c r="F99" s="525" t="str">
        <f t="shared" si="1"/>
        <v>刘正帅118</v>
      </c>
      <c r="G99" s="497" t="s">
        <v>455</v>
      </c>
      <c r="H99" s="371" t="s">
        <v>455</v>
      </c>
      <c r="I99" s="14" t="s">
        <v>507</v>
      </c>
      <c r="J99" s="38" t="s">
        <v>19</v>
      </c>
      <c r="K99" s="366"/>
      <c r="L99" s="367">
        <v>43073</v>
      </c>
      <c r="M99" s="499">
        <f>VLOOKUP(C99,工时对!A:E,5,0)</f>
        <v>40.75</v>
      </c>
      <c r="N99" s="59">
        <f>VLOOKUP(C99,'12部门提供工资附表主表'!E:AV,40,0)</f>
        <v>0</v>
      </c>
    </row>
    <row r="100" spans="1:14">
      <c r="A100" s="10">
        <v>100</v>
      </c>
      <c r="B100" s="13" t="s">
        <v>508</v>
      </c>
      <c r="C100" s="10" t="s">
        <v>509</v>
      </c>
      <c r="D100" s="138" t="s">
        <v>510</v>
      </c>
      <c r="E100" s="497" t="s">
        <v>6283</v>
      </c>
      <c r="F100" s="525" t="str">
        <f t="shared" si="1"/>
        <v>王丙苗1005</v>
      </c>
      <c r="G100" s="497" t="s">
        <v>745</v>
      </c>
      <c r="H100" s="35" t="s">
        <v>511</v>
      </c>
      <c r="I100" s="14" t="s">
        <v>512</v>
      </c>
      <c r="J100" s="38" t="s">
        <v>19</v>
      </c>
      <c r="K100" s="366">
        <v>20</v>
      </c>
      <c r="L100" s="367">
        <v>42675</v>
      </c>
      <c r="M100" s="499">
        <f>VLOOKUP(C100,工时对!A:E,5,0)</f>
        <v>37.1875</v>
      </c>
      <c r="N100" s="59">
        <f>VLOOKUP(C100,'12部门提供工资附表主表'!E:AV,40,0)</f>
        <v>0</v>
      </c>
    </row>
    <row r="101" spans="1:14">
      <c r="A101" s="10">
        <v>101</v>
      </c>
      <c r="B101" s="13" t="s">
        <v>513</v>
      </c>
      <c r="C101" s="10" t="s">
        <v>514</v>
      </c>
      <c r="D101" s="138" t="s">
        <v>515</v>
      </c>
      <c r="E101" s="497" t="s">
        <v>6284</v>
      </c>
      <c r="F101" s="525" t="str">
        <f t="shared" si="1"/>
        <v>王波312</v>
      </c>
      <c r="G101" s="497" t="s">
        <v>757</v>
      </c>
      <c r="H101" s="35" t="s">
        <v>511</v>
      </c>
      <c r="I101" s="14" t="s">
        <v>516</v>
      </c>
      <c r="J101" s="38" t="s">
        <v>19</v>
      </c>
      <c r="K101" s="366">
        <v>100</v>
      </c>
      <c r="L101" s="367">
        <v>41201</v>
      </c>
      <c r="M101" s="499">
        <f>VLOOKUP(C101,工时对!A:E,5,0)</f>
        <v>37.75</v>
      </c>
      <c r="N101" s="59">
        <f>VLOOKUP(C101,'12部门提供工资附表主表'!E:AV,40,0)</f>
        <v>0</v>
      </c>
    </row>
    <row r="102" spans="1:14">
      <c r="A102" s="10">
        <v>102</v>
      </c>
      <c r="B102" s="13" t="s">
        <v>517</v>
      </c>
      <c r="C102" s="10" t="s">
        <v>518</v>
      </c>
      <c r="D102" s="138" t="s">
        <v>519</v>
      </c>
      <c r="E102" s="497" t="s">
        <v>6226</v>
      </c>
      <c r="F102" s="525" t="str">
        <f t="shared" si="1"/>
        <v>方浩扬G43</v>
      </c>
      <c r="G102" s="497" t="s">
        <v>511</v>
      </c>
      <c r="H102" s="35" t="s">
        <v>511</v>
      </c>
      <c r="I102" s="14" t="s">
        <v>520</v>
      </c>
      <c r="J102" s="38" t="s">
        <v>19</v>
      </c>
      <c r="K102" s="366"/>
      <c r="L102" s="372">
        <v>43101</v>
      </c>
      <c r="M102" s="499">
        <f>VLOOKUP(C102,工时对!A:E,5,0)</f>
        <v>27.25</v>
      </c>
      <c r="N102" s="59">
        <f>VLOOKUP(C102,'12部门提供工资附表主表'!E:AV,40,0)</f>
        <v>0</v>
      </c>
    </row>
    <row r="103" spans="1:14">
      <c r="A103" s="10">
        <v>103</v>
      </c>
      <c r="B103" s="13" t="s">
        <v>521</v>
      </c>
      <c r="C103" s="10" t="s">
        <v>522</v>
      </c>
      <c r="D103" s="138" t="s">
        <v>523</v>
      </c>
      <c r="E103" s="497" t="s">
        <v>6227</v>
      </c>
      <c r="F103" s="525" t="str">
        <f t="shared" si="1"/>
        <v>宋志生G59</v>
      </c>
      <c r="G103" s="497" t="s">
        <v>511</v>
      </c>
      <c r="H103" s="35" t="s">
        <v>511</v>
      </c>
      <c r="I103" s="14" t="s">
        <v>524</v>
      </c>
      <c r="J103" s="38" t="s">
        <v>19</v>
      </c>
      <c r="K103" s="366"/>
      <c r="L103" s="372">
        <v>43101</v>
      </c>
      <c r="M103" s="499">
        <f>VLOOKUP(C103,工时对!A:E,5,0)</f>
        <v>29.75</v>
      </c>
      <c r="N103" s="59">
        <f>VLOOKUP(C103,'12部门提供工资附表主表'!E:AV,40,0)</f>
        <v>0</v>
      </c>
    </row>
    <row r="104" spans="1:14">
      <c r="A104" s="10">
        <v>105</v>
      </c>
      <c r="B104" s="13" t="s">
        <v>529</v>
      </c>
      <c r="C104" s="10" t="s">
        <v>530</v>
      </c>
      <c r="D104" s="138" t="s">
        <v>531</v>
      </c>
      <c r="E104" s="497" t="s">
        <v>6287</v>
      </c>
      <c r="F104" s="525" t="str">
        <f t="shared" si="1"/>
        <v>唐能能358</v>
      </c>
      <c r="G104" s="497" t="s">
        <v>511</v>
      </c>
      <c r="H104" s="35" t="s">
        <v>511</v>
      </c>
      <c r="I104" s="14" t="s">
        <v>532</v>
      </c>
      <c r="J104" s="38" t="s">
        <v>19</v>
      </c>
      <c r="K104" s="366"/>
      <c r="L104" s="367">
        <v>41206</v>
      </c>
      <c r="M104" s="499">
        <f>VLOOKUP(C104,工时对!A:E,5,0)</f>
        <v>30.75</v>
      </c>
      <c r="N104" s="59">
        <f>VLOOKUP(C104,'12部门提供工资附表主表'!E:AV,40,0)</f>
        <v>0</v>
      </c>
    </row>
    <row r="105" spans="1:14">
      <c r="A105" s="10">
        <v>106</v>
      </c>
      <c r="B105" s="13" t="s">
        <v>533</v>
      </c>
      <c r="C105" s="10" t="s">
        <v>534</v>
      </c>
      <c r="D105" s="138" t="s">
        <v>535</v>
      </c>
      <c r="E105" s="497" t="s">
        <v>6228</v>
      </c>
      <c r="F105" s="525" t="str">
        <f t="shared" si="1"/>
        <v>赵清华G144</v>
      </c>
      <c r="G105" s="497" t="s">
        <v>511</v>
      </c>
      <c r="H105" s="35" t="s">
        <v>511</v>
      </c>
      <c r="I105" s="14" t="s">
        <v>536</v>
      </c>
      <c r="J105" s="38" t="s">
        <v>19</v>
      </c>
      <c r="K105" s="366"/>
      <c r="L105" s="372">
        <v>43101</v>
      </c>
      <c r="M105" s="499">
        <f>VLOOKUP(C105,工时对!A:E,5,0)</f>
        <v>28.625</v>
      </c>
      <c r="N105" s="59">
        <f>VLOOKUP(C105,'12部门提供工资附表主表'!E:AV,40,0)</f>
        <v>0</v>
      </c>
    </row>
    <row r="106" spans="1:14">
      <c r="A106" s="10">
        <v>107</v>
      </c>
      <c r="B106" s="13" t="s">
        <v>537</v>
      </c>
      <c r="C106" s="10" t="s">
        <v>538</v>
      </c>
      <c r="D106" s="138" t="s">
        <v>539</v>
      </c>
      <c r="E106" s="497" t="s">
        <v>6229</v>
      </c>
      <c r="F106" s="525" t="str">
        <f t="shared" si="1"/>
        <v>黄家卓G156</v>
      </c>
      <c r="G106" s="497" t="s">
        <v>511</v>
      </c>
      <c r="H106" s="35" t="s">
        <v>511</v>
      </c>
      <c r="I106" s="14" t="s">
        <v>540</v>
      </c>
      <c r="J106" s="38" t="s">
        <v>19</v>
      </c>
      <c r="K106" s="366"/>
      <c r="L106" s="372">
        <v>43101</v>
      </c>
      <c r="M106" s="499">
        <f>VLOOKUP(C106,工时对!A:E,5,0)</f>
        <v>27.625</v>
      </c>
      <c r="N106" s="59">
        <f>VLOOKUP(C106,'12部门提供工资附表主表'!E:AV,40,0)</f>
        <v>0</v>
      </c>
    </row>
    <row r="107" spans="1:14">
      <c r="A107" s="10">
        <v>108</v>
      </c>
      <c r="B107" s="13" t="s">
        <v>541</v>
      </c>
      <c r="C107" s="10" t="s">
        <v>542</v>
      </c>
      <c r="D107" s="138" t="s">
        <v>543</v>
      </c>
      <c r="E107" s="497" t="s">
        <v>6230</v>
      </c>
      <c r="F107" s="525" t="str">
        <f t="shared" si="1"/>
        <v>林寅G160</v>
      </c>
      <c r="G107" s="497" t="s">
        <v>511</v>
      </c>
      <c r="H107" s="35" t="s">
        <v>511</v>
      </c>
      <c r="I107" s="14" t="s">
        <v>544</v>
      </c>
      <c r="J107" s="38" t="s">
        <v>19</v>
      </c>
      <c r="K107" s="366"/>
      <c r="L107" s="372">
        <v>43101</v>
      </c>
      <c r="M107" s="499">
        <f>VLOOKUP(C107,工时对!A:E,5,0)</f>
        <v>28</v>
      </c>
      <c r="N107" s="59">
        <f>VLOOKUP(C107,'12部门提供工资附表主表'!E:AV,40,0)</f>
        <v>0</v>
      </c>
    </row>
    <row r="108" spans="1:14">
      <c r="A108" s="10">
        <v>109</v>
      </c>
      <c r="B108" s="13" t="s">
        <v>545</v>
      </c>
      <c r="C108" s="10" t="s">
        <v>546</v>
      </c>
      <c r="D108" s="138" t="s">
        <v>547</v>
      </c>
      <c r="E108" s="497" t="s">
        <v>6231</v>
      </c>
      <c r="F108" s="525" t="str">
        <f t="shared" si="1"/>
        <v>方浩智G161</v>
      </c>
      <c r="G108" s="497" t="s">
        <v>511</v>
      </c>
      <c r="H108" s="35" t="s">
        <v>511</v>
      </c>
      <c r="I108" s="14" t="s">
        <v>548</v>
      </c>
      <c r="J108" s="38" t="s">
        <v>19</v>
      </c>
      <c r="K108" s="366"/>
      <c r="L108" s="372">
        <v>43101</v>
      </c>
      <c r="M108" s="499">
        <f>VLOOKUP(C108,工时对!A:E,5,0)</f>
        <v>27.625</v>
      </c>
      <c r="N108" s="59">
        <f>VLOOKUP(C108,'12部门提供工资附表主表'!E:AV,40,0)</f>
        <v>0</v>
      </c>
    </row>
    <row r="109" spans="1:14">
      <c r="A109" s="10">
        <v>110</v>
      </c>
      <c r="B109" s="13" t="s">
        <v>549</v>
      </c>
      <c r="C109" s="10" t="s">
        <v>550</v>
      </c>
      <c r="D109" s="138" t="s">
        <v>551</v>
      </c>
      <c r="E109" s="497" t="s">
        <v>6232</v>
      </c>
      <c r="F109" s="525" t="str">
        <f t="shared" si="1"/>
        <v>黄胜民G174</v>
      </c>
      <c r="G109" s="497" t="s">
        <v>511</v>
      </c>
      <c r="H109" s="35" t="s">
        <v>511</v>
      </c>
      <c r="I109" s="14" t="s">
        <v>552</v>
      </c>
      <c r="J109" s="38" t="s">
        <v>19</v>
      </c>
      <c r="K109" s="366"/>
      <c r="L109" s="372">
        <v>43101</v>
      </c>
      <c r="M109" s="499">
        <f>VLOOKUP(C109,工时对!A:E,5,0)</f>
        <v>25.75</v>
      </c>
      <c r="N109" s="59">
        <f>VLOOKUP(C109,'12部门提供工资附表主表'!E:AV,40,0)</f>
        <v>0</v>
      </c>
    </row>
    <row r="110" spans="1:14">
      <c r="A110" s="10">
        <v>111</v>
      </c>
      <c r="B110" s="13" t="s">
        <v>553</v>
      </c>
      <c r="C110" s="10" t="s">
        <v>554</v>
      </c>
      <c r="D110" s="138" t="s">
        <v>555</v>
      </c>
      <c r="E110" s="497" t="s">
        <v>6233</v>
      </c>
      <c r="F110" s="525" t="str">
        <f t="shared" si="1"/>
        <v>农兴亮G197</v>
      </c>
      <c r="G110" s="497" t="s">
        <v>511</v>
      </c>
      <c r="H110" s="35" t="s">
        <v>511</v>
      </c>
      <c r="I110" s="14" t="s">
        <v>556</v>
      </c>
      <c r="J110" s="38" t="s">
        <v>19</v>
      </c>
      <c r="K110" s="366"/>
      <c r="L110" s="372">
        <v>43101</v>
      </c>
      <c r="M110" s="499">
        <f>VLOOKUP(C110,工时对!A:E,5,0)</f>
        <v>27.5625</v>
      </c>
      <c r="N110" s="59">
        <f>VLOOKUP(C110,'12部门提供工资附表主表'!E:AV,40,0)</f>
        <v>0</v>
      </c>
    </row>
    <row r="111" spans="1:14">
      <c r="A111" s="10">
        <v>112</v>
      </c>
      <c r="B111" s="13" t="s">
        <v>557</v>
      </c>
      <c r="C111" s="10" t="s">
        <v>558</v>
      </c>
      <c r="D111" s="138" t="s">
        <v>559</v>
      </c>
      <c r="E111" s="497" t="s">
        <v>6234</v>
      </c>
      <c r="F111" s="525" t="str">
        <f t="shared" si="1"/>
        <v>李梦蝶G199</v>
      </c>
      <c r="G111" s="497" t="s">
        <v>511</v>
      </c>
      <c r="H111" s="35" t="s">
        <v>511</v>
      </c>
      <c r="I111" s="14" t="s">
        <v>560</v>
      </c>
      <c r="J111" s="38" t="s">
        <v>19</v>
      </c>
      <c r="K111" s="366"/>
      <c r="L111" s="372">
        <v>43101</v>
      </c>
      <c r="M111" s="499">
        <f>VLOOKUP(C111,工时对!A:E,5,0)</f>
        <v>3.375</v>
      </c>
      <c r="N111" s="59">
        <f>VLOOKUP(C111,'12部门提供工资附表主表'!E:AV,40,0)</f>
        <v>0</v>
      </c>
    </row>
    <row r="112" spans="1:14">
      <c r="A112" s="10">
        <v>114</v>
      </c>
      <c r="B112" s="13" t="s">
        <v>565</v>
      </c>
      <c r="C112" s="10" t="s">
        <v>566</v>
      </c>
      <c r="D112" s="138" t="s">
        <v>567</v>
      </c>
      <c r="E112" s="497" t="s">
        <v>6236</v>
      </c>
      <c r="F112" s="525" t="str">
        <f t="shared" si="1"/>
        <v>朱杰平G221</v>
      </c>
      <c r="G112" s="497" t="s">
        <v>511</v>
      </c>
      <c r="H112" s="35" t="s">
        <v>511</v>
      </c>
      <c r="I112" s="14" t="s">
        <v>568</v>
      </c>
      <c r="J112" s="38" t="s">
        <v>19</v>
      </c>
      <c r="K112" s="366"/>
      <c r="L112" s="372">
        <v>43101</v>
      </c>
      <c r="M112" s="499">
        <f>VLOOKUP(C112,工时对!A:E,5,0)</f>
        <v>32.25</v>
      </c>
      <c r="N112" s="59">
        <f>VLOOKUP(C112,'12部门提供工资附表主表'!E:AV,40,0)</f>
        <v>0</v>
      </c>
    </row>
    <row r="113" spans="1:14">
      <c r="A113" s="10">
        <v>115</v>
      </c>
      <c r="B113" s="13" t="s">
        <v>569</v>
      </c>
      <c r="C113" s="10" t="s">
        <v>570</v>
      </c>
      <c r="D113" s="138" t="s">
        <v>571</v>
      </c>
      <c r="E113" s="497" t="s">
        <v>6285</v>
      </c>
      <c r="F113" s="525" t="str">
        <f t="shared" si="1"/>
        <v>李敏华G223</v>
      </c>
      <c r="G113" s="497" t="s">
        <v>511</v>
      </c>
      <c r="H113" s="35" t="s">
        <v>511</v>
      </c>
      <c r="I113" s="14" t="s">
        <v>572</v>
      </c>
      <c r="J113" s="38" t="s">
        <v>19</v>
      </c>
      <c r="K113" s="366"/>
      <c r="L113" s="372">
        <v>43101</v>
      </c>
      <c r="M113" s="499">
        <f>VLOOKUP(C113,工时对!A:E,5,0)</f>
        <v>29.6875</v>
      </c>
      <c r="N113" s="59">
        <f>VLOOKUP(C113,'12部门提供工资附表主表'!E:AV,40,0)</f>
        <v>0</v>
      </c>
    </row>
    <row r="114" spans="1:14">
      <c r="A114" s="10">
        <v>116</v>
      </c>
      <c r="B114" s="13" t="s">
        <v>573</v>
      </c>
      <c r="C114" s="10" t="s">
        <v>574</v>
      </c>
      <c r="D114" s="138" t="s">
        <v>575</v>
      </c>
      <c r="E114" s="199" t="s">
        <v>576</v>
      </c>
      <c r="F114" s="525" t="str">
        <f t="shared" si="1"/>
        <v>俞萍144</v>
      </c>
      <c r="G114" s="497" t="s">
        <v>577</v>
      </c>
      <c r="H114" s="18" t="s">
        <v>577</v>
      </c>
      <c r="I114" s="14" t="s">
        <v>578</v>
      </c>
      <c r="J114" s="38" t="s">
        <v>19</v>
      </c>
      <c r="K114" s="366">
        <v>200</v>
      </c>
      <c r="L114" s="367">
        <v>38173</v>
      </c>
      <c r="M114" s="499">
        <f>VLOOKUP(C114,工时对!A:E,5,0)</f>
        <v>27</v>
      </c>
      <c r="N114" s="59">
        <f>VLOOKUP(C114,'12部门提供工资附表主表'!E:AV,40,0)</f>
        <v>0</v>
      </c>
    </row>
    <row r="115" spans="1:14">
      <c r="A115" s="10">
        <v>117</v>
      </c>
      <c r="B115" s="13" t="s">
        <v>579</v>
      </c>
      <c r="C115" s="10" t="s">
        <v>580</v>
      </c>
      <c r="D115" s="138" t="s">
        <v>581</v>
      </c>
      <c r="E115" s="199" t="s">
        <v>582</v>
      </c>
      <c r="F115" s="525" t="str">
        <f t="shared" si="1"/>
        <v>朱正伯90</v>
      </c>
      <c r="G115" s="497" t="s">
        <v>577</v>
      </c>
      <c r="H115" s="18" t="s">
        <v>577</v>
      </c>
      <c r="I115" s="14" t="s">
        <v>583</v>
      </c>
      <c r="J115" s="38" t="s">
        <v>19</v>
      </c>
      <c r="K115" s="366">
        <v>200</v>
      </c>
      <c r="L115" s="367">
        <v>38784</v>
      </c>
      <c r="M115" s="499">
        <f>VLOOKUP(C115,工时对!A:E,5,0)</f>
        <v>27</v>
      </c>
      <c r="N115" s="59">
        <f>VLOOKUP(C115,'12部门提供工资附表主表'!E:AV,40,0)</f>
        <v>0</v>
      </c>
    </row>
    <row r="116" spans="1:14">
      <c r="A116" s="10">
        <v>118</v>
      </c>
      <c r="B116" s="13" t="s">
        <v>584</v>
      </c>
      <c r="C116" s="10" t="s">
        <v>585</v>
      </c>
      <c r="D116" s="138" t="s">
        <v>586</v>
      </c>
      <c r="E116" s="199" t="s">
        <v>587</v>
      </c>
      <c r="F116" s="525" t="str">
        <f t="shared" si="1"/>
        <v>严忠妹197</v>
      </c>
      <c r="G116" s="497" t="s">
        <v>577</v>
      </c>
      <c r="H116" s="18" t="s">
        <v>577</v>
      </c>
      <c r="I116" s="14" t="s">
        <v>588</v>
      </c>
      <c r="J116" s="38" t="s">
        <v>19</v>
      </c>
      <c r="K116" s="366">
        <v>60</v>
      </c>
      <c r="L116" s="367">
        <v>41645</v>
      </c>
      <c r="M116" s="499">
        <f>VLOOKUP(C116,工时对!A:E,5,0)</f>
        <v>28</v>
      </c>
      <c r="N116" s="59">
        <f>VLOOKUP(C116,'12部门提供工资附表主表'!E:AV,40,0)</f>
        <v>0</v>
      </c>
    </row>
    <row r="117" spans="1:14">
      <c r="A117" s="10">
        <v>119</v>
      </c>
      <c r="B117" s="13" t="s">
        <v>589</v>
      </c>
      <c r="C117" s="10" t="s">
        <v>590</v>
      </c>
      <c r="D117" s="138" t="s">
        <v>591</v>
      </c>
      <c r="E117" s="199" t="s">
        <v>592</v>
      </c>
      <c r="F117" s="525" t="str">
        <f t="shared" si="1"/>
        <v>曹国鑫53</v>
      </c>
      <c r="G117" s="497" t="s">
        <v>577</v>
      </c>
      <c r="H117" s="18" t="s">
        <v>577</v>
      </c>
      <c r="I117" s="14" t="s">
        <v>593</v>
      </c>
      <c r="J117" s="38" t="s">
        <v>19</v>
      </c>
      <c r="K117" s="366">
        <v>60</v>
      </c>
      <c r="L117" s="367">
        <v>41950</v>
      </c>
      <c r="M117" s="499">
        <f>VLOOKUP(C117,工时对!A:E,5,0)</f>
        <v>28</v>
      </c>
      <c r="N117" s="59">
        <f>VLOOKUP(C117,'12部门提供工资附表主表'!E:AV,40,0)</f>
        <v>0</v>
      </c>
    </row>
    <row r="118" spans="1:14">
      <c r="A118" s="10">
        <v>120</v>
      </c>
      <c r="B118" s="13" t="s">
        <v>594</v>
      </c>
      <c r="C118" s="10" t="s">
        <v>595</v>
      </c>
      <c r="D118" s="138" t="s">
        <v>596</v>
      </c>
      <c r="E118" s="199" t="s">
        <v>597</v>
      </c>
      <c r="F118" s="525" t="str">
        <f t="shared" si="1"/>
        <v>董龙仙695</v>
      </c>
      <c r="G118" s="497" t="s">
        <v>577</v>
      </c>
      <c r="H118" s="18" t="s">
        <v>577</v>
      </c>
      <c r="I118" s="14" t="s">
        <v>598</v>
      </c>
      <c r="J118" s="38" t="s">
        <v>19</v>
      </c>
      <c r="K118" s="366">
        <v>60</v>
      </c>
      <c r="L118" s="367">
        <v>41711</v>
      </c>
      <c r="M118" s="499">
        <f>VLOOKUP(C118,工时对!A:E,5,0)</f>
        <v>27</v>
      </c>
      <c r="N118" s="59">
        <f>VLOOKUP(C118,'12部门提供工资附表主表'!E:AV,40,0)</f>
        <v>0</v>
      </c>
    </row>
    <row r="119" spans="1:14">
      <c r="A119" s="10">
        <v>121</v>
      </c>
      <c r="B119" s="13" t="s">
        <v>599</v>
      </c>
      <c r="C119" s="10" t="s">
        <v>600</v>
      </c>
      <c r="D119" s="138" t="s">
        <v>601</v>
      </c>
      <c r="E119" s="199" t="s">
        <v>602</v>
      </c>
      <c r="F119" s="525" t="str">
        <f t="shared" si="1"/>
        <v>董凤仙635</v>
      </c>
      <c r="G119" s="497" t="s">
        <v>577</v>
      </c>
      <c r="H119" s="18" t="s">
        <v>577</v>
      </c>
      <c r="I119" s="14" t="s">
        <v>603</v>
      </c>
      <c r="J119" s="38" t="s">
        <v>19</v>
      </c>
      <c r="K119" s="366">
        <v>100</v>
      </c>
      <c r="L119" s="367">
        <v>40947</v>
      </c>
      <c r="M119" s="499">
        <f>VLOOKUP(C119,工时对!A:E,5,0)</f>
        <v>27</v>
      </c>
      <c r="N119" s="59">
        <f>VLOOKUP(C119,'12部门提供工资附表主表'!E:AV,40,0)</f>
        <v>0</v>
      </c>
    </row>
    <row r="120" spans="1:14">
      <c r="A120" s="10">
        <v>122</v>
      </c>
      <c r="B120" s="13" t="s">
        <v>604</v>
      </c>
      <c r="C120" s="10" t="s">
        <v>605</v>
      </c>
      <c r="D120" s="138" t="s">
        <v>606</v>
      </c>
      <c r="E120" s="199" t="s">
        <v>607</v>
      </c>
      <c r="F120" s="525" t="str">
        <f t="shared" si="1"/>
        <v>罗卫龙207</v>
      </c>
      <c r="G120" s="497" t="s">
        <v>577</v>
      </c>
      <c r="H120" s="18" t="s">
        <v>577</v>
      </c>
      <c r="I120" s="14" t="s">
        <v>608</v>
      </c>
      <c r="J120" s="38" t="s">
        <v>19</v>
      </c>
      <c r="K120" s="366">
        <v>200</v>
      </c>
      <c r="L120" s="367">
        <v>38778</v>
      </c>
      <c r="M120" s="499">
        <f>VLOOKUP(C120,工时对!A:E,5,0)</f>
        <v>29.25</v>
      </c>
      <c r="N120" s="59">
        <f>VLOOKUP(C120,'12部门提供工资附表主表'!E:AV,40,0)</f>
        <v>0</v>
      </c>
    </row>
    <row r="121" spans="1:14">
      <c r="A121" s="10">
        <v>123</v>
      </c>
      <c r="B121" s="13" t="s">
        <v>609</v>
      </c>
      <c r="C121" s="10" t="s">
        <v>610</v>
      </c>
      <c r="D121" s="138" t="s">
        <v>611</v>
      </c>
      <c r="E121" s="199" t="s">
        <v>612</v>
      </c>
      <c r="F121" s="525" t="str">
        <f t="shared" si="1"/>
        <v>吴红花633</v>
      </c>
      <c r="G121" s="497" t="s">
        <v>577</v>
      </c>
      <c r="H121" s="18" t="s">
        <v>577</v>
      </c>
      <c r="I121" s="14" t="s">
        <v>613</v>
      </c>
      <c r="J121" s="38" t="s">
        <v>19</v>
      </c>
      <c r="K121" s="366">
        <v>40</v>
      </c>
      <c r="L121" s="367">
        <v>42101</v>
      </c>
      <c r="M121" s="499">
        <f>VLOOKUP(C121,工时对!A:E,5,0)</f>
        <v>27.44</v>
      </c>
      <c r="N121" s="59">
        <f>VLOOKUP(C121,'12部门提供工资附表主表'!E:AV,40,0)</f>
        <v>0</v>
      </c>
    </row>
    <row r="122" spans="1:14">
      <c r="A122" s="10">
        <v>124</v>
      </c>
      <c r="B122" s="13" t="s">
        <v>614</v>
      </c>
      <c r="C122" s="10" t="s">
        <v>615</v>
      </c>
      <c r="D122" s="138" t="s">
        <v>616</v>
      </c>
      <c r="E122" s="199" t="s">
        <v>617</v>
      </c>
      <c r="F122" s="525" t="str">
        <f t="shared" si="1"/>
        <v>傅正宇669</v>
      </c>
      <c r="G122" s="497" t="s">
        <v>577</v>
      </c>
      <c r="H122" s="18" t="s">
        <v>577</v>
      </c>
      <c r="I122" s="14" t="s">
        <v>618</v>
      </c>
      <c r="J122" s="38" t="s">
        <v>19</v>
      </c>
      <c r="K122" s="366"/>
      <c r="L122" s="367">
        <v>42887</v>
      </c>
      <c r="M122" s="499">
        <f>VLOOKUP(C122,工时对!A:E,5,0)</f>
        <v>27</v>
      </c>
      <c r="N122" s="59">
        <f>VLOOKUP(C122,'12部门提供工资附表主表'!E:AV,40,0)</f>
        <v>0</v>
      </c>
    </row>
    <row r="123" spans="1:14">
      <c r="A123" s="10">
        <v>125</v>
      </c>
      <c r="B123" s="13" t="s">
        <v>619</v>
      </c>
      <c r="C123" s="10" t="s">
        <v>620</v>
      </c>
      <c r="D123" s="138" t="s">
        <v>621</v>
      </c>
      <c r="E123" s="199" t="s">
        <v>622</v>
      </c>
      <c r="F123" s="525" t="str">
        <f t="shared" si="1"/>
        <v>褚芹仙676</v>
      </c>
      <c r="G123" s="497" t="s">
        <v>577</v>
      </c>
      <c r="H123" s="18" t="s">
        <v>577</v>
      </c>
      <c r="I123" s="14" t="s">
        <v>623</v>
      </c>
      <c r="J123" s="38" t="s">
        <v>19</v>
      </c>
      <c r="K123" s="366">
        <v>60</v>
      </c>
      <c r="L123" s="367">
        <v>41939</v>
      </c>
      <c r="M123" s="499">
        <f>VLOOKUP(C123,工时对!A:E,5,0)</f>
        <v>31.25</v>
      </c>
      <c r="N123" s="59">
        <f>VLOOKUP(C123,'12部门提供工资附表主表'!E:AV,40,0)</f>
        <v>0</v>
      </c>
    </row>
    <row r="124" spans="1:14">
      <c r="A124" s="10">
        <v>126</v>
      </c>
      <c r="B124" s="13" t="s">
        <v>624</v>
      </c>
      <c r="C124" s="10" t="s">
        <v>625</v>
      </c>
      <c r="D124" s="138" t="s">
        <v>626</v>
      </c>
      <c r="E124" s="199" t="s">
        <v>627</v>
      </c>
      <c r="F124" s="525" t="str">
        <f t="shared" si="1"/>
        <v>胡学明52</v>
      </c>
      <c r="G124" s="497" t="s">
        <v>577</v>
      </c>
      <c r="H124" s="18" t="s">
        <v>577</v>
      </c>
      <c r="I124" s="14" t="s">
        <v>628</v>
      </c>
      <c r="J124" s="38" t="s">
        <v>19</v>
      </c>
      <c r="K124" s="366">
        <v>20</v>
      </c>
      <c r="L124" s="367">
        <v>42645</v>
      </c>
      <c r="M124" s="499">
        <f>VLOOKUP(C124,工时对!A:E,5,0)</f>
        <v>22</v>
      </c>
      <c r="N124" s="59">
        <f>VLOOKUP(C124,'12部门提供工资附表主表'!E:AV,40,0)</f>
        <v>0</v>
      </c>
    </row>
    <row r="125" spans="1:14">
      <c r="A125" s="10">
        <v>127</v>
      </c>
      <c r="B125" s="13" t="s">
        <v>629</v>
      </c>
      <c r="C125" s="10" t="s">
        <v>630</v>
      </c>
      <c r="D125" s="138" t="s">
        <v>631</v>
      </c>
      <c r="E125" s="199" t="s">
        <v>632</v>
      </c>
      <c r="F125" s="525" t="str">
        <f t="shared" si="1"/>
        <v>计炳全596</v>
      </c>
      <c r="G125" s="497" t="s">
        <v>577</v>
      </c>
      <c r="H125" s="18" t="s">
        <v>577</v>
      </c>
      <c r="I125" s="14" t="s">
        <v>633</v>
      </c>
      <c r="J125" s="38" t="s">
        <v>19</v>
      </c>
      <c r="K125" s="366">
        <v>80</v>
      </c>
      <c r="L125" s="367">
        <v>41279</v>
      </c>
      <c r="M125" s="499">
        <f>VLOOKUP(C125,工时对!A:E,5,0)</f>
        <v>22</v>
      </c>
      <c r="N125" s="59">
        <f>VLOOKUP(C125,'12部门提供工资附表主表'!E:AV,40,0)</f>
        <v>0</v>
      </c>
    </row>
    <row r="126" spans="1:14">
      <c r="A126" s="10">
        <v>128</v>
      </c>
      <c r="B126" s="13" t="s">
        <v>634</v>
      </c>
      <c r="C126" s="10" t="s">
        <v>635</v>
      </c>
      <c r="D126" s="138" t="s">
        <v>636</v>
      </c>
      <c r="E126" s="199" t="s">
        <v>637</v>
      </c>
      <c r="F126" s="525" t="str">
        <f t="shared" si="1"/>
        <v>沈新华204</v>
      </c>
      <c r="G126" s="497" t="s">
        <v>577</v>
      </c>
      <c r="H126" s="18" t="s">
        <v>577</v>
      </c>
      <c r="I126" s="14" t="s">
        <v>638</v>
      </c>
      <c r="J126" s="38" t="s">
        <v>19</v>
      </c>
      <c r="K126" s="366">
        <v>60</v>
      </c>
      <c r="L126" s="367">
        <v>41648</v>
      </c>
      <c r="M126" s="499">
        <f>VLOOKUP(C126,工时对!A:E,5,0)</f>
        <v>21</v>
      </c>
      <c r="N126" s="59">
        <f>VLOOKUP(C126,'12部门提供工资附表主表'!E:AV,40,0)</f>
        <v>0</v>
      </c>
    </row>
    <row r="127" spans="1:14">
      <c r="A127" s="10">
        <v>129</v>
      </c>
      <c r="B127" s="13" t="s">
        <v>639</v>
      </c>
      <c r="C127" s="10" t="s">
        <v>640</v>
      </c>
      <c r="D127" s="138" t="s">
        <v>641</v>
      </c>
      <c r="E127" s="199" t="s">
        <v>642</v>
      </c>
      <c r="F127" s="525" t="str">
        <f t="shared" si="1"/>
        <v>严志明560</v>
      </c>
      <c r="G127" s="497" t="s">
        <v>577</v>
      </c>
      <c r="H127" s="18" t="s">
        <v>577</v>
      </c>
      <c r="I127" s="14" t="s">
        <v>643</v>
      </c>
      <c r="J127" s="38" t="s">
        <v>19</v>
      </c>
      <c r="K127" s="366">
        <v>60</v>
      </c>
      <c r="L127" s="367">
        <v>41720</v>
      </c>
      <c r="M127" s="499">
        <f>VLOOKUP(C127,工时对!A:E,5,0)</f>
        <v>26</v>
      </c>
      <c r="N127" s="59">
        <f>VLOOKUP(C127,'12部门提供工资附表主表'!E:AV,40,0)</f>
        <v>0</v>
      </c>
    </row>
    <row r="128" spans="1:14">
      <c r="A128" s="10">
        <v>130</v>
      </c>
      <c r="B128" s="13" t="s">
        <v>644</v>
      </c>
      <c r="C128" s="10" t="s">
        <v>645</v>
      </c>
      <c r="D128" s="138" t="s">
        <v>646</v>
      </c>
      <c r="E128" s="199" t="s">
        <v>647</v>
      </c>
      <c r="F128" s="525" t="str">
        <f t="shared" si="1"/>
        <v>代红梅726</v>
      </c>
      <c r="G128" s="497" t="s">
        <v>577</v>
      </c>
      <c r="H128" s="371" t="s">
        <v>577</v>
      </c>
      <c r="I128" s="14" t="s">
        <v>648</v>
      </c>
      <c r="J128" s="38" t="s">
        <v>19</v>
      </c>
      <c r="K128" s="366"/>
      <c r="L128" s="367">
        <v>43169</v>
      </c>
      <c r="M128" s="499">
        <f>VLOOKUP(C128,工时对!A:E,5,0)</f>
        <v>27</v>
      </c>
      <c r="N128" s="59">
        <f>VLOOKUP(C128,'12部门提供工资附表主表'!E:AV,40,0)</f>
        <v>0</v>
      </c>
    </row>
    <row r="129" spans="1:14">
      <c r="A129" s="10">
        <v>131</v>
      </c>
      <c r="B129" s="13" t="s">
        <v>649</v>
      </c>
      <c r="C129" s="10" t="s">
        <v>650</v>
      </c>
      <c r="D129" s="138" t="s">
        <v>651</v>
      </c>
      <c r="E129" s="199" t="s">
        <v>652</v>
      </c>
      <c r="F129" s="525" t="str">
        <f t="shared" ref="F129:F192" si="2">D129&amp;E129</f>
        <v>王龙明225</v>
      </c>
      <c r="G129" s="497" t="s">
        <v>577</v>
      </c>
      <c r="H129" s="18" t="s">
        <v>577</v>
      </c>
      <c r="I129" s="14" t="s">
        <v>653</v>
      </c>
      <c r="J129" s="38" t="s">
        <v>19</v>
      </c>
      <c r="K129" s="366">
        <v>200</v>
      </c>
      <c r="L129" s="367">
        <v>38514</v>
      </c>
      <c r="M129" s="499">
        <f>VLOOKUP(C129,工时对!A:E,5,0)</f>
        <v>27</v>
      </c>
      <c r="N129" s="59">
        <f>VLOOKUP(C129,'12部门提供工资附表主表'!E:AV,40,0)</f>
        <v>0</v>
      </c>
    </row>
    <row r="130" spans="1:14">
      <c r="A130" s="10">
        <v>132</v>
      </c>
      <c r="B130" s="13" t="s">
        <v>654</v>
      </c>
      <c r="C130" s="10" t="s">
        <v>655</v>
      </c>
      <c r="D130" s="138" t="s">
        <v>656</v>
      </c>
      <c r="E130" s="199" t="s">
        <v>657</v>
      </c>
      <c r="F130" s="525" t="str">
        <f t="shared" si="2"/>
        <v>唐祥海71</v>
      </c>
      <c r="G130" s="497" t="s">
        <v>4851</v>
      </c>
      <c r="H130" s="18" t="s">
        <v>577</v>
      </c>
      <c r="I130" s="14" t="s">
        <v>658</v>
      </c>
      <c r="J130" s="38" t="s">
        <v>19</v>
      </c>
      <c r="K130" s="366">
        <v>200</v>
      </c>
      <c r="L130" s="367">
        <v>37421</v>
      </c>
      <c r="M130" s="499">
        <f>VLOOKUP(C130,工时对!A:E,5,0)</f>
        <v>32</v>
      </c>
      <c r="N130" s="59">
        <f>VLOOKUP(C130,'12部门提供工资附表主表'!E:AV,40,0)</f>
        <v>0</v>
      </c>
    </row>
    <row r="131" spans="1:14">
      <c r="A131" s="10">
        <v>133</v>
      </c>
      <c r="B131" s="13" t="s">
        <v>659</v>
      </c>
      <c r="C131" s="10" t="s">
        <v>660</v>
      </c>
      <c r="D131" s="138" t="s">
        <v>661</v>
      </c>
      <c r="E131" s="199" t="s">
        <v>662</v>
      </c>
      <c r="F131" s="525" t="str">
        <f t="shared" si="2"/>
        <v>晁宽明209</v>
      </c>
      <c r="G131" s="497" t="s">
        <v>757</v>
      </c>
      <c r="H131" s="371" t="s">
        <v>663</v>
      </c>
      <c r="I131" s="14" t="s">
        <v>664</v>
      </c>
      <c r="J131" s="38" t="s">
        <v>19</v>
      </c>
      <c r="K131" s="366"/>
      <c r="L131" s="367">
        <v>42993</v>
      </c>
      <c r="M131" s="499">
        <f>VLOOKUP(C131,工时对!A:E,5,0)</f>
        <v>39.44</v>
      </c>
      <c r="N131" s="59">
        <f>VLOOKUP(C131,'12部门提供工资附表主表'!E:AV,40,0)</f>
        <v>0</v>
      </c>
    </row>
    <row r="132" spans="1:14">
      <c r="A132" s="10">
        <v>134</v>
      </c>
      <c r="B132" s="13" t="s">
        <v>665</v>
      </c>
      <c r="C132" s="10" t="s">
        <v>666</v>
      </c>
      <c r="D132" s="138" t="s">
        <v>667</v>
      </c>
      <c r="E132" s="199" t="s">
        <v>668</v>
      </c>
      <c r="F132" s="525" t="str">
        <f t="shared" si="2"/>
        <v>董潇484</v>
      </c>
      <c r="G132" s="497" t="s">
        <v>2798</v>
      </c>
      <c r="H132" s="18" t="s">
        <v>663</v>
      </c>
      <c r="I132" s="14" t="s">
        <v>669</v>
      </c>
      <c r="J132" s="38" t="s">
        <v>19</v>
      </c>
      <c r="K132" s="366">
        <v>20</v>
      </c>
      <c r="L132" s="367">
        <v>42550</v>
      </c>
      <c r="M132" s="499">
        <f>VLOOKUP(C132,工时对!A:E,5,0)</f>
        <v>41.25</v>
      </c>
      <c r="N132" s="59">
        <f>VLOOKUP(C132,'12部门提供工资附表主表'!E:AV,40,0)</f>
        <v>0</v>
      </c>
    </row>
    <row r="133" spans="1:14">
      <c r="A133" s="10">
        <v>135</v>
      </c>
      <c r="B133" s="13" t="s">
        <v>670</v>
      </c>
      <c r="C133" s="10" t="s">
        <v>671</v>
      </c>
      <c r="D133" s="138" t="s">
        <v>672</v>
      </c>
      <c r="E133" s="199" t="s">
        <v>673</v>
      </c>
      <c r="F133" s="525" t="str">
        <f t="shared" si="2"/>
        <v>孙庆家476</v>
      </c>
      <c r="G133" s="497" t="s">
        <v>2798</v>
      </c>
      <c r="H133" s="18" t="s">
        <v>663</v>
      </c>
      <c r="I133" s="14" t="s">
        <v>674</v>
      </c>
      <c r="J133" s="38" t="s">
        <v>19</v>
      </c>
      <c r="K133" s="366">
        <v>120</v>
      </c>
      <c r="L133" s="367">
        <v>40587</v>
      </c>
      <c r="M133" s="499">
        <f>VLOOKUP(C133,工时对!A:E,5,0)</f>
        <v>42.88</v>
      </c>
      <c r="N133" s="59">
        <f>VLOOKUP(C133,'12部门提供工资附表主表'!E:AV,40,0)</f>
        <v>0</v>
      </c>
    </row>
    <row r="134" spans="1:14">
      <c r="A134" s="10">
        <v>136</v>
      </c>
      <c r="B134" s="13" t="s">
        <v>675</v>
      </c>
      <c r="C134" s="10" t="s">
        <v>676</v>
      </c>
      <c r="D134" s="138" t="s">
        <v>677</v>
      </c>
      <c r="E134" s="199" t="s">
        <v>678</v>
      </c>
      <c r="F134" s="525" t="str">
        <f t="shared" si="2"/>
        <v>陈福洲54</v>
      </c>
      <c r="G134" s="497" t="s">
        <v>2798</v>
      </c>
      <c r="H134" s="18" t="s">
        <v>663</v>
      </c>
      <c r="I134" s="14" t="s">
        <v>679</v>
      </c>
      <c r="J134" s="38" t="s">
        <v>19</v>
      </c>
      <c r="K134" s="366">
        <v>200</v>
      </c>
      <c r="L134" s="367">
        <v>36861</v>
      </c>
      <c r="M134" s="499">
        <f>VLOOKUP(C134,工时对!A:E,5,0)</f>
        <v>33</v>
      </c>
      <c r="N134" s="59">
        <f>VLOOKUP(C134,'12部门提供工资附表主表'!E:AV,40,0)</f>
        <v>0</v>
      </c>
    </row>
    <row r="135" spans="1:14">
      <c r="A135" s="10">
        <v>137</v>
      </c>
      <c r="B135" s="13" t="s">
        <v>680</v>
      </c>
      <c r="C135" s="10" t="s">
        <v>681</v>
      </c>
      <c r="D135" s="138" t="s">
        <v>682</v>
      </c>
      <c r="E135" s="199" t="s">
        <v>683</v>
      </c>
      <c r="F135" s="525" t="str">
        <f t="shared" si="2"/>
        <v>杨丙清93</v>
      </c>
      <c r="G135" s="497" t="s">
        <v>2798</v>
      </c>
      <c r="H135" s="18" t="s">
        <v>663</v>
      </c>
      <c r="I135" s="14" t="s">
        <v>684</v>
      </c>
      <c r="J135" s="38" t="s">
        <v>19</v>
      </c>
      <c r="K135" s="366">
        <v>160</v>
      </c>
      <c r="L135" s="367">
        <v>39989</v>
      </c>
      <c r="M135" s="499">
        <f>VLOOKUP(C135,工时对!A:E,5,0)</f>
        <v>41.63</v>
      </c>
      <c r="N135" s="59">
        <f>VLOOKUP(C135,'12部门提供工资附表主表'!E:AV,40,0)</f>
        <v>0</v>
      </c>
    </row>
    <row r="136" spans="1:14">
      <c r="A136" s="10">
        <v>138</v>
      </c>
      <c r="B136" s="13" t="s">
        <v>685</v>
      </c>
      <c r="C136" s="10" t="s">
        <v>686</v>
      </c>
      <c r="D136" s="138" t="s">
        <v>687</v>
      </c>
      <c r="E136" s="199" t="s">
        <v>688</v>
      </c>
      <c r="F136" s="525" t="str">
        <f t="shared" si="2"/>
        <v>丁彦花400</v>
      </c>
      <c r="G136" s="497" t="s">
        <v>2798</v>
      </c>
      <c r="H136" s="18" t="s">
        <v>663</v>
      </c>
      <c r="I136" s="14" t="s">
        <v>689</v>
      </c>
      <c r="J136" s="38" t="s">
        <v>19</v>
      </c>
      <c r="K136" s="366">
        <v>140</v>
      </c>
      <c r="L136" s="367">
        <v>40252</v>
      </c>
      <c r="M136" s="499">
        <f>VLOOKUP(C136,工时对!A:E,5,0)</f>
        <v>42.88</v>
      </c>
      <c r="N136" s="59">
        <f>VLOOKUP(C136,'12部门提供工资附表主表'!E:AV,40,0)</f>
        <v>0</v>
      </c>
    </row>
    <row r="137" spans="1:14">
      <c r="A137" s="10">
        <v>139</v>
      </c>
      <c r="B137" s="13" t="s">
        <v>690</v>
      </c>
      <c r="C137" s="10" t="s">
        <v>691</v>
      </c>
      <c r="D137" s="138" t="s">
        <v>692</v>
      </c>
      <c r="E137" s="199" t="s">
        <v>693</v>
      </c>
      <c r="F137" s="525" t="str">
        <f t="shared" si="2"/>
        <v>储召军505</v>
      </c>
      <c r="G137" s="497" t="s">
        <v>2798</v>
      </c>
      <c r="H137" s="18" t="s">
        <v>663</v>
      </c>
      <c r="I137" s="14" t="s">
        <v>694</v>
      </c>
      <c r="J137" s="38" t="s">
        <v>19</v>
      </c>
      <c r="K137" s="366">
        <v>120</v>
      </c>
      <c r="L137" s="367">
        <v>40644</v>
      </c>
      <c r="M137" s="499">
        <f>VLOOKUP(C137,工时对!A:E,5,0)</f>
        <v>40.31</v>
      </c>
      <c r="N137" s="59">
        <f>VLOOKUP(C137,'12部门提供工资附表主表'!E:AV,40,0)</f>
        <v>0</v>
      </c>
    </row>
    <row r="138" spans="1:14" hidden="1">
      <c r="A138" s="10">
        <v>140</v>
      </c>
      <c r="B138" s="13" t="s">
        <v>695</v>
      </c>
      <c r="C138" s="10" t="s">
        <v>696</v>
      </c>
      <c r="D138" s="138" t="s">
        <v>697</v>
      </c>
      <c r="E138" s="199" t="s">
        <v>698</v>
      </c>
      <c r="F138" s="525" t="str">
        <f t="shared" si="2"/>
        <v>任永香425</v>
      </c>
      <c r="G138" s="497" t="s">
        <v>2798</v>
      </c>
      <c r="H138" s="18" t="s">
        <v>663</v>
      </c>
      <c r="I138" s="14" t="s">
        <v>699</v>
      </c>
      <c r="J138" s="38" t="s">
        <v>19</v>
      </c>
      <c r="K138" s="366">
        <v>120</v>
      </c>
      <c r="L138" s="367">
        <v>40586</v>
      </c>
      <c r="M138" s="499" t="e">
        <f>VLOOKUP(C138,工时对!A:E,5,0)</f>
        <v>#N/A</v>
      </c>
      <c r="N138" s="59" t="e">
        <f>VLOOKUP(C138,'12部门提供工资附表主表'!E:AV,40,0)</f>
        <v>#N/A</v>
      </c>
    </row>
    <row r="139" spans="1:14">
      <c r="A139" s="10">
        <v>141</v>
      </c>
      <c r="B139" s="13" t="s">
        <v>700</v>
      </c>
      <c r="C139" s="10" t="s">
        <v>701</v>
      </c>
      <c r="D139" s="138" t="s">
        <v>702</v>
      </c>
      <c r="E139" s="199" t="s">
        <v>703</v>
      </c>
      <c r="F139" s="525" t="str">
        <f t="shared" si="2"/>
        <v>王春雷282</v>
      </c>
      <c r="G139" s="497" t="s">
        <v>2798</v>
      </c>
      <c r="H139" s="18" t="s">
        <v>663</v>
      </c>
      <c r="I139" s="14" t="s">
        <v>704</v>
      </c>
      <c r="J139" s="38" t="s">
        <v>19</v>
      </c>
      <c r="K139" s="366">
        <v>100</v>
      </c>
      <c r="L139" s="367">
        <v>40946</v>
      </c>
      <c r="M139" s="499">
        <f>VLOOKUP(C139,工时对!A:E,5,0)</f>
        <v>40.880000000000003</v>
      </c>
      <c r="N139" s="59">
        <f>VLOOKUP(C139,'12部门提供工资附表主表'!E:AV,40,0)</f>
        <v>0</v>
      </c>
    </row>
    <row r="140" spans="1:14">
      <c r="A140" s="10">
        <v>142</v>
      </c>
      <c r="B140" s="13" t="s">
        <v>705</v>
      </c>
      <c r="C140" s="10" t="s">
        <v>706</v>
      </c>
      <c r="D140" s="138" t="s">
        <v>707</v>
      </c>
      <c r="E140" s="199" t="s">
        <v>708</v>
      </c>
      <c r="F140" s="525" t="str">
        <f t="shared" si="2"/>
        <v>李仁春492</v>
      </c>
      <c r="G140" s="497" t="s">
        <v>2798</v>
      </c>
      <c r="H140" s="18" t="s">
        <v>663</v>
      </c>
      <c r="I140" s="14" t="s">
        <v>709</v>
      </c>
      <c r="J140" s="38" t="s">
        <v>19</v>
      </c>
      <c r="K140" s="366">
        <v>100</v>
      </c>
      <c r="L140" s="367">
        <v>40941</v>
      </c>
      <c r="M140" s="499">
        <f>VLOOKUP(C140,工时对!A:E,5,0)</f>
        <v>39.19</v>
      </c>
      <c r="N140" s="59">
        <f>VLOOKUP(C140,'12部门提供工资附表主表'!E:AV,40,0)</f>
        <v>0</v>
      </c>
    </row>
    <row r="141" spans="1:14">
      <c r="A141" s="10">
        <v>143</v>
      </c>
      <c r="B141" s="13" t="s">
        <v>710</v>
      </c>
      <c r="C141" s="10" t="s">
        <v>711</v>
      </c>
      <c r="D141" s="138" t="s">
        <v>712</v>
      </c>
      <c r="E141" s="199" t="s">
        <v>713</v>
      </c>
      <c r="F141" s="525" t="str">
        <f t="shared" si="2"/>
        <v>张有君213</v>
      </c>
      <c r="G141" s="497" t="s">
        <v>2798</v>
      </c>
      <c r="H141" s="18" t="s">
        <v>663</v>
      </c>
      <c r="I141" s="14" t="s">
        <v>714</v>
      </c>
      <c r="J141" s="38" t="s">
        <v>19</v>
      </c>
      <c r="K141" s="366">
        <v>80</v>
      </c>
      <c r="L141" s="367">
        <v>41422</v>
      </c>
      <c r="M141" s="499">
        <f>VLOOKUP(C141,工时对!A:E,5,0)</f>
        <v>41.31</v>
      </c>
      <c r="N141" s="59">
        <f>VLOOKUP(C141,'12部门提供工资附表主表'!E:AV,40,0)</f>
        <v>0</v>
      </c>
    </row>
    <row r="142" spans="1:14">
      <c r="A142" s="10">
        <v>144</v>
      </c>
      <c r="B142" s="13" t="s">
        <v>715</v>
      </c>
      <c r="C142" s="10" t="s">
        <v>716</v>
      </c>
      <c r="D142" s="138" t="s">
        <v>717</v>
      </c>
      <c r="E142" s="199" t="s">
        <v>718</v>
      </c>
      <c r="F142" s="525" t="str">
        <f t="shared" si="2"/>
        <v>顾华建335</v>
      </c>
      <c r="G142" s="497" t="s">
        <v>2798</v>
      </c>
      <c r="H142" s="18" t="s">
        <v>663</v>
      </c>
      <c r="I142" s="14" t="s">
        <v>719</v>
      </c>
      <c r="J142" s="38" t="s">
        <v>19</v>
      </c>
      <c r="K142" s="366">
        <v>140</v>
      </c>
      <c r="L142" s="367">
        <v>40402</v>
      </c>
      <c r="M142" s="499">
        <f>VLOOKUP(C142,工时对!A:E,5,0)</f>
        <v>39.69</v>
      </c>
      <c r="N142" s="59">
        <f>VLOOKUP(C142,'12部门提供工资附表主表'!E:AV,40,0)</f>
        <v>0</v>
      </c>
    </row>
    <row r="143" spans="1:14">
      <c r="A143" s="10">
        <v>145</v>
      </c>
      <c r="B143" s="13" t="s">
        <v>720</v>
      </c>
      <c r="C143" s="10" t="s">
        <v>721</v>
      </c>
      <c r="D143" s="138" t="s">
        <v>722</v>
      </c>
      <c r="E143" s="199" t="s">
        <v>723</v>
      </c>
      <c r="F143" s="525" t="str">
        <f t="shared" si="2"/>
        <v>王业山620</v>
      </c>
      <c r="G143" s="497" t="s">
        <v>2798</v>
      </c>
      <c r="H143" s="18" t="s">
        <v>663</v>
      </c>
      <c r="I143" s="14" t="s">
        <v>724</v>
      </c>
      <c r="J143" s="38" t="s">
        <v>19</v>
      </c>
      <c r="K143" s="366">
        <v>40</v>
      </c>
      <c r="L143" s="367">
        <v>42068</v>
      </c>
      <c r="M143" s="499">
        <f>VLOOKUP(C143,工时对!A:E,5,0)</f>
        <v>41.69</v>
      </c>
      <c r="N143" s="59">
        <f>VLOOKUP(C143,'12部门提供工资附表主表'!E:AV,40,0)</f>
        <v>0</v>
      </c>
    </row>
    <row r="144" spans="1:14">
      <c r="A144" s="10">
        <v>146</v>
      </c>
      <c r="B144" s="13" t="s">
        <v>725</v>
      </c>
      <c r="C144" s="10" t="s">
        <v>726</v>
      </c>
      <c r="D144" s="138" t="s">
        <v>727</v>
      </c>
      <c r="E144" s="199" t="s">
        <v>728</v>
      </c>
      <c r="F144" s="525" t="str">
        <f t="shared" si="2"/>
        <v>段涛334</v>
      </c>
      <c r="G144" s="497" t="s">
        <v>2798</v>
      </c>
      <c r="H144" s="18" t="s">
        <v>663</v>
      </c>
      <c r="I144" s="14" t="s">
        <v>729</v>
      </c>
      <c r="J144" s="38" t="s">
        <v>19</v>
      </c>
      <c r="K144" s="366">
        <v>80</v>
      </c>
      <c r="L144" s="367">
        <v>41561</v>
      </c>
      <c r="M144" s="499">
        <f>VLOOKUP(C144,工时对!A:E,5,0)</f>
        <v>42.69</v>
      </c>
      <c r="N144" s="59">
        <f>VLOOKUP(C144,'12部门提供工资附表主表'!E:AV,40,0)</f>
        <v>0</v>
      </c>
    </row>
    <row r="145" spans="1:14">
      <c r="A145" s="10">
        <v>147</v>
      </c>
      <c r="B145" s="13" t="s">
        <v>730</v>
      </c>
      <c r="C145" s="10" t="s">
        <v>731</v>
      </c>
      <c r="D145" s="138" t="s">
        <v>732</v>
      </c>
      <c r="E145" s="199" t="s">
        <v>733</v>
      </c>
      <c r="F145" s="525" t="str">
        <f t="shared" si="2"/>
        <v>赵治功302</v>
      </c>
      <c r="G145" s="497" t="s">
        <v>2798</v>
      </c>
      <c r="H145" s="38" t="s">
        <v>663</v>
      </c>
      <c r="I145" s="14" t="s">
        <v>734</v>
      </c>
      <c r="J145" s="38" t="s">
        <v>735</v>
      </c>
      <c r="K145" s="366"/>
      <c r="L145" s="367">
        <v>42863</v>
      </c>
      <c r="M145" s="499">
        <f>VLOOKUP(C145,工时对!A:E,5,0)</f>
        <v>13.13</v>
      </c>
      <c r="N145" s="59">
        <f>VLOOKUP(C145,'12部门提供工资附表主表'!E:AV,40,0)</f>
        <v>0</v>
      </c>
    </row>
    <row r="146" spans="1:14">
      <c r="A146" s="10">
        <v>148</v>
      </c>
      <c r="B146" s="13" t="s">
        <v>736</v>
      </c>
      <c r="C146" s="10" t="s">
        <v>737</v>
      </c>
      <c r="D146" s="138" t="s">
        <v>738</v>
      </c>
      <c r="E146" s="199" t="s">
        <v>739</v>
      </c>
      <c r="F146" s="525" t="str">
        <f t="shared" si="2"/>
        <v>解东生143</v>
      </c>
      <c r="G146" s="497" t="s">
        <v>2798</v>
      </c>
      <c r="H146" s="371" t="s">
        <v>663</v>
      </c>
      <c r="I146" s="14" t="s">
        <v>740</v>
      </c>
      <c r="J146" s="38" t="s">
        <v>19</v>
      </c>
      <c r="K146" s="366"/>
      <c r="L146" s="367">
        <v>43160</v>
      </c>
      <c r="M146" s="499">
        <f>VLOOKUP(C146,工时对!A:E,5,0)</f>
        <v>41.63</v>
      </c>
      <c r="N146" s="59">
        <f>VLOOKUP(C146,'12部门提供工资附表主表'!E:AV,40,0)</f>
        <v>0</v>
      </c>
    </row>
    <row r="147" spans="1:14">
      <c r="A147" s="10">
        <v>149</v>
      </c>
      <c r="B147" s="13" t="s">
        <v>741</v>
      </c>
      <c r="C147" s="10" t="s">
        <v>742</v>
      </c>
      <c r="D147" s="138" t="s">
        <v>743</v>
      </c>
      <c r="E147" s="199" t="s">
        <v>744</v>
      </c>
      <c r="F147" s="525" t="str">
        <f t="shared" si="2"/>
        <v>万良萍470</v>
      </c>
      <c r="G147" s="497" t="s">
        <v>745</v>
      </c>
      <c r="H147" s="38" t="s">
        <v>745</v>
      </c>
      <c r="I147" s="14" t="s">
        <v>746</v>
      </c>
      <c r="J147" s="38" t="s">
        <v>747</v>
      </c>
      <c r="K147" s="366"/>
      <c r="L147" s="367">
        <v>43243</v>
      </c>
      <c r="M147" s="499">
        <f>VLOOKUP(C147,工时对!A:E,5,0)</f>
        <v>33.880000000000003</v>
      </c>
      <c r="N147" s="59">
        <f>VLOOKUP(C147,'12部门提供工资附表主表'!E:AV,40,0)</f>
        <v>0</v>
      </c>
    </row>
    <row r="148" spans="1:14">
      <c r="A148" s="10">
        <v>150</v>
      </c>
      <c r="B148" s="13" t="s">
        <v>748</v>
      </c>
      <c r="C148" s="10" t="s">
        <v>749</v>
      </c>
      <c r="D148" s="138" t="s">
        <v>750</v>
      </c>
      <c r="E148" s="199" t="s">
        <v>751</v>
      </c>
      <c r="F148" s="525" t="str">
        <f t="shared" si="2"/>
        <v>褚慧敏475</v>
      </c>
      <c r="G148" s="497" t="s">
        <v>745</v>
      </c>
      <c r="H148" s="38" t="s">
        <v>745</v>
      </c>
      <c r="I148" s="14" t="s">
        <v>752</v>
      </c>
      <c r="J148" s="38" t="s">
        <v>747</v>
      </c>
      <c r="K148" s="366"/>
      <c r="L148" s="372"/>
      <c r="M148" s="499">
        <f>VLOOKUP(C148,工时对!A:E,5,0)</f>
        <v>36.44</v>
      </c>
      <c r="N148" s="59">
        <f>VLOOKUP(C148,'12部门提供工资附表主表'!E:AV,40,0)</f>
        <v>0</v>
      </c>
    </row>
    <row r="149" spans="1:14">
      <c r="A149" s="10">
        <v>151</v>
      </c>
      <c r="B149" s="13" t="s">
        <v>753</v>
      </c>
      <c r="C149" s="10" t="s">
        <v>754</v>
      </c>
      <c r="D149" s="138" t="s">
        <v>755</v>
      </c>
      <c r="E149" s="199" t="s">
        <v>756</v>
      </c>
      <c r="F149" s="525" t="str">
        <f t="shared" si="2"/>
        <v>蔡惠娟333</v>
      </c>
      <c r="G149" s="497" t="s">
        <v>757</v>
      </c>
      <c r="H149" s="18" t="s">
        <v>757</v>
      </c>
      <c r="I149" s="14" t="s">
        <v>758</v>
      </c>
      <c r="J149" s="38" t="s">
        <v>19</v>
      </c>
      <c r="K149" s="366">
        <v>200</v>
      </c>
      <c r="L149" s="367">
        <v>39142</v>
      </c>
      <c r="M149" s="499">
        <f>VLOOKUP(C149,工时对!A:E,5,0)</f>
        <v>40.130000000000003</v>
      </c>
      <c r="N149" s="59">
        <f>VLOOKUP(C149,'12部门提供工资附表主表'!E:AV,40,0)</f>
        <v>0</v>
      </c>
    </row>
    <row r="150" spans="1:14">
      <c r="A150" s="10">
        <v>152</v>
      </c>
      <c r="B150" s="13" t="s">
        <v>759</v>
      </c>
      <c r="C150" s="10" t="s">
        <v>760</v>
      </c>
      <c r="D150" s="138" t="s">
        <v>761</v>
      </c>
      <c r="E150" s="199" t="s">
        <v>762</v>
      </c>
      <c r="F150" s="525" t="str">
        <f t="shared" si="2"/>
        <v>张芬256</v>
      </c>
      <c r="G150" s="497" t="s">
        <v>757</v>
      </c>
      <c r="H150" s="18" t="s">
        <v>757</v>
      </c>
      <c r="I150" s="14" t="s">
        <v>763</v>
      </c>
      <c r="J150" s="38" t="s">
        <v>19</v>
      </c>
      <c r="K150" s="366">
        <v>200</v>
      </c>
      <c r="L150" s="367">
        <v>39136</v>
      </c>
      <c r="M150" s="499">
        <f>VLOOKUP(C150,工时对!A:E,5,0)</f>
        <v>43.31</v>
      </c>
      <c r="N150" s="59">
        <f>VLOOKUP(C150,'12部门提供工资附表主表'!E:AV,40,0)</f>
        <v>0</v>
      </c>
    </row>
    <row r="151" spans="1:14">
      <c r="A151" s="10">
        <v>153</v>
      </c>
      <c r="B151" s="13" t="s">
        <v>764</v>
      </c>
      <c r="C151" s="10" t="s">
        <v>765</v>
      </c>
      <c r="D151" s="138" t="s">
        <v>766</v>
      </c>
      <c r="E151" s="199" t="s">
        <v>767</v>
      </c>
      <c r="F151" s="525" t="str">
        <f t="shared" si="2"/>
        <v>吴之荣221</v>
      </c>
      <c r="G151" s="497" t="s">
        <v>757</v>
      </c>
      <c r="H151" s="18" t="s">
        <v>757</v>
      </c>
      <c r="I151" s="14" t="s">
        <v>768</v>
      </c>
      <c r="J151" s="38" t="s">
        <v>19</v>
      </c>
      <c r="K151" s="366">
        <v>180</v>
      </c>
      <c r="L151" s="367">
        <v>39506</v>
      </c>
      <c r="M151" s="499">
        <f>VLOOKUP(C151,工时对!A:E,5,0)</f>
        <v>40.19</v>
      </c>
      <c r="N151" s="59">
        <f>VLOOKUP(C151,'12部门提供工资附表主表'!E:AV,40,0)</f>
        <v>0</v>
      </c>
    </row>
    <row r="152" spans="1:14">
      <c r="A152" s="10">
        <v>154</v>
      </c>
      <c r="B152" s="13" t="s">
        <v>769</v>
      </c>
      <c r="C152" s="10" t="s">
        <v>770</v>
      </c>
      <c r="D152" s="138" t="s">
        <v>771</v>
      </c>
      <c r="E152" s="199" t="s">
        <v>772</v>
      </c>
      <c r="F152" s="525" t="str">
        <f t="shared" si="2"/>
        <v>吴焕389</v>
      </c>
      <c r="G152" s="497" t="s">
        <v>757</v>
      </c>
      <c r="H152" s="18" t="s">
        <v>757</v>
      </c>
      <c r="I152" s="14" t="s">
        <v>773</v>
      </c>
      <c r="J152" s="38" t="s">
        <v>19</v>
      </c>
      <c r="K152" s="366">
        <v>60</v>
      </c>
      <c r="L152" s="367">
        <v>41851</v>
      </c>
      <c r="M152" s="499">
        <f>VLOOKUP(C152,工时对!A:E,5,0)</f>
        <v>38.56</v>
      </c>
      <c r="N152" s="59">
        <f>VLOOKUP(C152,'12部门提供工资附表主表'!E:AV,40,0)</f>
        <v>0</v>
      </c>
    </row>
    <row r="153" spans="1:14">
      <c r="A153" s="10">
        <v>155</v>
      </c>
      <c r="B153" s="13" t="s">
        <v>774</v>
      </c>
      <c r="C153" s="10" t="s">
        <v>775</v>
      </c>
      <c r="D153" s="138" t="s">
        <v>776</v>
      </c>
      <c r="E153" s="199" t="s">
        <v>777</v>
      </c>
      <c r="F153" s="525" t="str">
        <f t="shared" si="2"/>
        <v>杨润清395</v>
      </c>
      <c r="G153" s="497" t="s">
        <v>757</v>
      </c>
      <c r="H153" s="18" t="s">
        <v>757</v>
      </c>
      <c r="I153" s="14" t="s">
        <v>778</v>
      </c>
      <c r="J153" s="38" t="s">
        <v>19</v>
      </c>
      <c r="K153" s="366">
        <v>180</v>
      </c>
      <c r="L153" s="367">
        <v>39559</v>
      </c>
      <c r="M153" s="499">
        <f>VLOOKUP(C153,工时对!A:E,5,0)</f>
        <v>38.94</v>
      </c>
      <c r="N153" s="59">
        <f>VLOOKUP(C153,'12部门提供工资附表主表'!E:AV,40,0)</f>
        <v>0</v>
      </c>
    </row>
    <row r="154" spans="1:14">
      <c r="A154" s="10">
        <v>156</v>
      </c>
      <c r="B154" s="13" t="s">
        <v>779</v>
      </c>
      <c r="C154" s="10" t="s">
        <v>780</v>
      </c>
      <c r="D154" s="138" t="s">
        <v>781</v>
      </c>
      <c r="E154" s="199" t="s">
        <v>782</v>
      </c>
      <c r="F154" s="525" t="str">
        <f t="shared" si="2"/>
        <v>刘世方296</v>
      </c>
      <c r="G154" s="497" t="s">
        <v>757</v>
      </c>
      <c r="H154" s="18" t="s">
        <v>757</v>
      </c>
      <c r="I154" s="14" t="s">
        <v>783</v>
      </c>
      <c r="J154" s="38" t="s">
        <v>19</v>
      </c>
      <c r="K154" s="366">
        <v>20</v>
      </c>
      <c r="L154" s="367">
        <v>42652</v>
      </c>
      <c r="M154" s="499">
        <f>VLOOKUP(C154,工时对!A:E,5,0)</f>
        <v>40.44</v>
      </c>
      <c r="N154" s="59">
        <f>VLOOKUP(C154,'12部门提供工资附表主表'!E:AV,40,0)</f>
        <v>0</v>
      </c>
    </row>
    <row r="155" spans="1:14">
      <c r="A155" s="10">
        <v>157</v>
      </c>
      <c r="B155" s="13" t="s">
        <v>784</v>
      </c>
      <c r="C155" s="10" t="s">
        <v>785</v>
      </c>
      <c r="D155" s="138" t="s">
        <v>786</v>
      </c>
      <c r="E155" s="199" t="s">
        <v>787</v>
      </c>
      <c r="F155" s="525" t="str">
        <f t="shared" si="2"/>
        <v>周小莹524</v>
      </c>
      <c r="G155" s="497" t="s">
        <v>757</v>
      </c>
      <c r="H155" s="18" t="s">
        <v>757</v>
      </c>
      <c r="I155" s="14" t="s">
        <v>788</v>
      </c>
      <c r="J155" s="38" t="s">
        <v>19</v>
      </c>
      <c r="K155" s="366">
        <v>20</v>
      </c>
      <c r="L155" s="367">
        <v>42664</v>
      </c>
      <c r="M155" s="499">
        <f>VLOOKUP(C155,工时对!A:E,5,0)</f>
        <v>38.75</v>
      </c>
      <c r="N155" s="59">
        <f>VLOOKUP(C155,'12部门提供工资附表主表'!E:AV,40,0)</f>
        <v>0</v>
      </c>
    </row>
    <row r="156" spans="1:14">
      <c r="A156" s="10">
        <v>158</v>
      </c>
      <c r="B156" s="13" t="s">
        <v>789</v>
      </c>
      <c r="C156" s="10" t="s">
        <v>790</v>
      </c>
      <c r="D156" s="138" t="s">
        <v>791</v>
      </c>
      <c r="E156" s="199" t="s">
        <v>792</v>
      </c>
      <c r="F156" s="525" t="str">
        <f t="shared" si="2"/>
        <v>刘邦443</v>
      </c>
      <c r="G156" s="497" t="s">
        <v>757</v>
      </c>
      <c r="H156" s="18" t="s">
        <v>757</v>
      </c>
      <c r="I156" s="14" t="s">
        <v>793</v>
      </c>
      <c r="J156" s="38" t="s">
        <v>19</v>
      </c>
      <c r="K156" s="366">
        <v>120</v>
      </c>
      <c r="L156" s="367">
        <v>40588</v>
      </c>
      <c r="M156" s="499">
        <f>VLOOKUP(C156,工时对!A:E,5,0)</f>
        <v>39.130000000000003</v>
      </c>
      <c r="N156" s="59">
        <f>VLOOKUP(C156,'12部门提供工资附表主表'!E:AV,40,0)</f>
        <v>0</v>
      </c>
    </row>
    <row r="157" spans="1:14">
      <c r="A157" s="10">
        <v>159</v>
      </c>
      <c r="B157" s="13" t="s">
        <v>794</v>
      </c>
      <c r="C157" s="10" t="s">
        <v>795</v>
      </c>
      <c r="D157" s="138" t="s">
        <v>796</v>
      </c>
      <c r="E157" s="199" t="s">
        <v>797</v>
      </c>
      <c r="F157" s="525" t="str">
        <f t="shared" si="2"/>
        <v>郭广风243</v>
      </c>
      <c r="G157" s="497" t="s">
        <v>757</v>
      </c>
      <c r="H157" s="18" t="s">
        <v>757</v>
      </c>
      <c r="I157" s="14" t="s">
        <v>798</v>
      </c>
      <c r="J157" s="38" t="s">
        <v>19</v>
      </c>
      <c r="K157" s="366">
        <v>120</v>
      </c>
      <c r="L157" s="367">
        <v>40593</v>
      </c>
      <c r="M157" s="499">
        <f>VLOOKUP(C157,工时对!A:E,5,0)</f>
        <v>44.13</v>
      </c>
      <c r="N157" s="59">
        <f>VLOOKUP(C157,'12部门提供工资附表主表'!E:AV,40,0)</f>
        <v>0</v>
      </c>
    </row>
    <row r="158" spans="1:14">
      <c r="A158" s="10">
        <v>160</v>
      </c>
      <c r="B158" s="13" t="s">
        <v>799</v>
      </c>
      <c r="C158" s="10" t="s">
        <v>800</v>
      </c>
      <c r="D158" s="138" t="s">
        <v>801</v>
      </c>
      <c r="E158" s="199" t="s">
        <v>802</v>
      </c>
      <c r="F158" s="525" t="str">
        <f t="shared" si="2"/>
        <v>陈腊梅370</v>
      </c>
      <c r="G158" s="497" t="s">
        <v>757</v>
      </c>
      <c r="H158" s="18" t="s">
        <v>757</v>
      </c>
      <c r="I158" s="14" t="s">
        <v>803</v>
      </c>
      <c r="J158" s="38" t="s">
        <v>19</v>
      </c>
      <c r="K158" s="366">
        <v>120</v>
      </c>
      <c r="L158" s="367">
        <v>40585</v>
      </c>
      <c r="M158" s="499">
        <f>VLOOKUP(C158,工时对!A:E,5,0)</f>
        <v>38.380000000000003</v>
      </c>
      <c r="N158" s="59">
        <f>VLOOKUP(C158,'12部门提供工资附表主表'!E:AV,40,0)</f>
        <v>0</v>
      </c>
    </row>
    <row r="159" spans="1:14">
      <c r="A159" s="10">
        <v>161</v>
      </c>
      <c r="B159" s="13" t="s">
        <v>804</v>
      </c>
      <c r="C159" s="10" t="s">
        <v>805</v>
      </c>
      <c r="D159" s="138" t="s">
        <v>806</v>
      </c>
      <c r="E159" s="199" t="s">
        <v>807</v>
      </c>
      <c r="F159" s="525" t="str">
        <f t="shared" si="2"/>
        <v>鲁满锋574</v>
      </c>
      <c r="G159" s="497" t="s">
        <v>757</v>
      </c>
      <c r="H159" s="18" t="s">
        <v>757</v>
      </c>
      <c r="I159" s="14" t="s">
        <v>808</v>
      </c>
      <c r="J159" s="38" t="s">
        <v>19</v>
      </c>
      <c r="K159" s="366">
        <v>120</v>
      </c>
      <c r="L159" s="367">
        <v>40718</v>
      </c>
      <c r="M159" s="499">
        <f>VLOOKUP(C159,工时对!A:E,5,0)</f>
        <v>42.5</v>
      </c>
      <c r="N159" s="59">
        <f>VLOOKUP(C159,'12部门提供工资附表主表'!E:AV,40,0)</f>
        <v>0</v>
      </c>
    </row>
    <row r="160" spans="1:14">
      <c r="A160" s="10">
        <v>162</v>
      </c>
      <c r="B160" s="13" t="s">
        <v>809</v>
      </c>
      <c r="C160" s="10" t="s">
        <v>810</v>
      </c>
      <c r="D160" s="138" t="s">
        <v>811</v>
      </c>
      <c r="E160" s="199" t="s">
        <v>812</v>
      </c>
      <c r="F160" s="525" t="str">
        <f t="shared" si="2"/>
        <v>何秀华257</v>
      </c>
      <c r="G160" s="497" t="s">
        <v>757</v>
      </c>
      <c r="H160" s="18" t="s">
        <v>757</v>
      </c>
      <c r="I160" s="14" t="s">
        <v>813</v>
      </c>
      <c r="J160" s="38" t="s">
        <v>19</v>
      </c>
      <c r="K160" s="366">
        <v>120</v>
      </c>
      <c r="L160" s="367">
        <v>40757</v>
      </c>
      <c r="M160" s="499">
        <f>VLOOKUP(C160,工时对!A:E,5,0)</f>
        <v>40.380000000000003</v>
      </c>
      <c r="N160" s="59">
        <f>VLOOKUP(C160,'12部门提供工资附表主表'!E:AV,40,0)</f>
        <v>0</v>
      </c>
    </row>
    <row r="161" spans="1:14">
      <c r="A161" s="10">
        <v>163</v>
      </c>
      <c r="B161" s="13" t="s">
        <v>814</v>
      </c>
      <c r="C161" s="10" t="s">
        <v>815</v>
      </c>
      <c r="D161" s="138" t="s">
        <v>816</v>
      </c>
      <c r="E161" s="199" t="s">
        <v>817</v>
      </c>
      <c r="F161" s="525" t="str">
        <f t="shared" si="2"/>
        <v>胡文文46</v>
      </c>
      <c r="G161" s="497" t="s">
        <v>757</v>
      </c>
      <c r="H161" s="18" t="s">
        <v>757</v>
      </c>
      <c r="I161" s="14" t="s">
        <v>818</v>
      </c>
      <c r="J161" s="38" t="s">
        <v>19</v>
      </c>
      <c r="K161" s="366">
        <v>100</v>
      </c>
      <c r="L161" s="367">
        <v>41016</v>
      </c>
      <c r="M161" s="499">
        <f>VLOOKUP(C161,工时对!A:E,5,0)</f>
        <v>44.13</v>
      </c>
      <c r="N161" s="59">
        <f>VLOOKUP(C161,'12部门提供工资附表主表'!E:AV,40,0)</f>
        <v>0</v>
      </c>
    </row>
    <row r="162" spans="1:14">
      <c r="A162" s="10">
        <v>164</v>
      </c>
      <c r="B162" s="13" t="s">
        <v>819</v>
      </c>
      <c r="C162" s="10" t="s">
        <v>820</v>
      </c>
      <c r="D162" s="138" t="s">
        <v>821</v>
      </c>
      <c r="E162" s="199" t="s">
        <v>822</v>
      </c>
      <c r="F162" s="525" t="str">
        <f t="shared" si="2"/>
        <v>陈兆信590</v>
      </c>
      <c r="G162" s="497" t="s">
        <v>757</v>
      </c>
      <c r="H162" s="18" t="s">
        <v>757</v>
      </c>
      <c r="I162" s="14" t="s">
        <v>823</v>
      </c>
      <c r="J162" s="38" t="s">
        <v>19</v>
      </c>
      <c r="K162" s="366">
        <v>100</v>
      </c>
      <c r="L162" s="367">
        <v>41052</v>
      </c>
      <c r="M162" s="499">
        <f>VLOOKUP(C162,工时对!A:E,5,0)</f>
        <v>41.25</v>
      </c>
      <c r="N162" s="59">
        <f>VLOOKUP(C162,'12部门提供工资附表主表'!E:AV,40,0)</f>
        <v>0</v>
      </c>
    </row>
    <row r="163" spans="1:14">
      <c r="A163" s="10">
        <v>165</v>
      </c>
      <c r="B163" s="13" t="s">
        <v>824</v>
      </c>
      <c r="C163" s="10" t="s">
        <v>825</v>
      </c>
      <c r="D163" s="138" t="s">
        <v>826</v>
      </c>
      <c r="E163" s="199" t="s">
        <v>827</v>
      </c>
      <c r="F163" s="525" t="str">
        <f t="shared" si="2"/>
        <v>许松186</v>
      </c>
      <c r="G163" s="497" t="s">
        <v>757</v>
      </c>
      <c r="H163" s="18" t="s">
        <v>757</v>
      </c>
      <c r="I163" s="14" t="s">
        <v>828</v>
      </c>
      <c r="J163" s="38" t="s">
        <v>19</v>
      </c>
      <c r="K163" s="366">
        <v>100</v>
      </c>
      <c r="L163" s="367">
        <v>41128</v>
      </c>
      <c r="M163" s="499">
        <f>VLOOKUP(C163,工时对!A:E,5,0)</f>
        <v>45.63</v>
      </c>
      <c r="N163" s="59">
        <f>VLOOKUP(C163,'12部门提供工资附表主表'!E:AV,40,0)</f>
        <v>0</v>
      </c>
    </row>
    <row r="164" spans="1:14">
      <c r="A164" s="10">
        <v>166</v>
      </c>
      <c r="B164" s="13" t="s">
        <v>829</v>
      </c>
      <c r="C164" s="10" t="s">
        <v>830</v>
      </c>
      <c r="D164" s="138" t="s">
        <v>831</v>
      </c>
      <c r="E164" s="199" t="s">
        <v>832</v>
      </c>
      <c r="F164" s="525" t="str">
        <f t="shared" si="2"/>
        <v>时应根591</v>
      </c>
      <c r="G164" s="497" t="s">
        <v>757</v>
      </c>
      <c r="H164" s="18" t="s">
        <v>757</v>
      </c>
      <c r="I164" s="14" t="s">
        <v>833</v>
      </c>
      <c r="J164" s="38" t="s">
        <v>19</v>
      </c>
      <c r="K164" s="366">
        <v>100</v>
      </c>
      <c r="L164" s="367">
        <v>41141</v>
      </c>
      <c r="M164" s="499">
        <f>VLOOKUP(C164,工时对!A:E,5,0)</f>
        <v>40.630000000000003</v>
      </c>
      <c r="N164" s="59">
        <f>VLOOKUP(C164,'12部门提供工资附表主表'!E:AV,40,0)</f>
        <v>0</v>
      </c>
    </row>
    <row r="165" spans="1:14">
      <c r="A165" s="10">
        <v>167</v>
      </c>
      <c r="B165" s="13" t="s">
        <v>834</v>
      </c>
      <c r="C165" s="10" t="s">
        <v>835</v>
      </c>
      <c r="D165" s="138" t="s">
        <v>836</v>
      </c>
      <c r="E165" s="199" t="s">
        <v>837</v>
      </c>
      <c r="F165" s="525" t="str">
        <f t="shared" si="2"/>
        <v>钱树娟239</v>
      </c>
      <c r="G165" s="497" t="s">
        <v>757</v>
      </c>
      <c r="H165" s="18" t="s">
        <v>757</v>
      </c>
      <c r="I165" s="14" t="s">
        <v>838</v>
      </c>
      <c r="J165" s="38" t="s">
        <v>19</v>
      </c>
      <c r="K165" s="366">
        <v>60</v>
      </c>
      <c r="L165" s="367">
        <v>41799</v>
      </c>
      <c r="M165" s="499">
        <f>VLOOKUP(C165,工时对!A:E,5,0)</f>
        <v>41.63</v>
      </c>
      <c r="N165" s="59">
        <f>VLOOKUP(C165,'12部门提供工资附表主表'!E:AV,40,0)</f>
        <v>0</v>
      </c>
    </row>
    <row r="166" spans="1:14">
      <c r="A166" s="10">
        <v>168</v>
      </c>
      <c r="B166" s="13" t="s">
        <v>839</v>
      </c>
      <c r="C166" s="10" t="s">
        <v>840</v>
      </c>
      <c r="D166" s="138" t="s">
        <v>841</v>
      </c>
      <c r="E166" s="199" t="s">
        <v>842</v>
      </c>
      <c r="F166" s="525" t="str">
        <f t="shared" si="2"/>
        <v>张谋学348</v>
      </c>
      <c r="G166" s="497" t="s">
        <v>757</v>
      </c>
      <c r="H166" s="18" t="s">
        <v>757</v>
      </c>
      <c r="I166" s="14" t="s">
        <v>843</v>
      </c>
      <c r="J166" s="38" t="s">
        <v>19</v>
      </c>
      <c r="K166" s="366">
        <v>60</v>
      </c>
      <c r="L166" s="367">
        <v>41682</v>
      </c>
      <c r="M166" s="499">
        <f>VLOOKUP(C166,工时对!A:E,5,0)</f>
        <v>41.38</v>
      </c>
      <c r="N166" s="59">
        <f>VLOOKUP(C166,'12部门提供工资附表主表'!E:AV,40,0)</f>
        <v>0</v>
      </c>
    </row>
    <row r="167" spans="1:14">
      <c r="A167" s="10">
        <v>169</v>
      </c>
      <c r="B167" s="13" t="s">
        <v>844</v>
      </c>
      <c r="C167" s="10" t="s">
        <v>845</v>
      </c>
      <c r="D167" s="138" t="s">
        <v>846</v>
      </c>
      <c r="E167" s="199" t="s">
        <v>847</v>
      </c>
      <c r="F167" s="525" t="str">
        <f t="shared" si="2"/>
        <v>张小娥452</v>
      </c>
      <c r="G167" s="497" t="s">
        <v>757</v>
      </c>
      <c r="H167" s="18" t="s">
        <v>757</v>
      </c>
      <c r="I167" s="14" t="s">
        <v>848</v>
      </c>
      <c r="J167" s="38" t="s">
        <v>19</v>
      </c>
      <c r="K167" s="366">
        <v>60</v>
      </c>
      <c r="L167" s="367">
        <v>41683</v>
      </c>
      <c r="M167" s="499">
        <f>VLOOKUP(C167,工时对!A:E,5,0)</f>
        <v>39.130000000000003</v>
      </c>
      <c r="N167" s="59">
        <f>VLOOKUP(C167,'12部门提供工资附表主表'!E:AV,40,0)</f>
        <v>0</v>
      </c>
    </row>
    <row r="168" spans="1:14">
      <c r="A168" s="10">
        <v>170</v>
      </c>
      <c r="B168" s="13" t="s">
        <v>849</v>
      </c>
      <c r="C168" s="10" t="s">
        <v>850</v>
      </c>
      <c r="D168" s="138" t="s">
        <v>851</v>
      </c>
      <c r="E168" s="199" t="s">
        <v>852</v>
      </c>
      <c r="F168" s="525" t="str">
        <f t="shared" si="2"/>
        <v>唐波516</v>
      </c>
      <c r="G168" s="497" t="s">
        <v>757</v>
      </c>
      <c r="H168" s="18" t="s">
        <v>757</v>
      </c>
      <c r="I168" s="14" t="s">
        <v>853</v>
      </c>
      <c r="J168" s="38" t="s">
        <v>19</v>
      </c>
      <c r="K168" s="366">
        <v>60</v>
      </c>
      <c r="L168" s="367">
        <v>41699</v>
      </c>
      <c r="M168" s="499">
        <f>VLOOKUP(C168,工时对!A:E,5,0)</f>
        <v>43.38</v>
      </c>
      <c r="N168" s="59">
        <f>VLOOKUP(C168,'12部门提供工资附表主表'!E:AV,40,0)</f>
        <v>0</v>
      </c>
    </row>
    <row r="169" spans="1:14">
      <c r="A169" s="10">
        <v>171</v>
      </c>
      <c r="B169" s="13" t="s">
        <v>854</v>
      </c>
      <c r="C169" s="10" t="s">
        <v>855</v>
      </c>
      <c r="D169" s="138" t="s">
        <v>856</v>
      </c>
      <c r="E169" s="199" t="s">
        <v>857</v>
      </c>
      <c r="F169" s="525" t="str">
        <f t="shared" si="2"/>
        <v>晁凤巧715</v>
      </c>
      <c r="G169" s="497" t="s">
        <v>757</v>
      </c>
      <c r="H169" s="18" t="s">
        <v>757</v>
      </c>
      <c r="I169" s="14" t="s">
        <v>858</v>
      </c>
      <c r="J169" s="38" t="s">
        <v>19</v>
      </c>
      <c r="K169" s="366">
        <v>60</v>
      </c>
      <c r="L169" s="367">
        <v>41785</v>
      </c>
      <c r="M169" s="499">
        <f>VLOOKUP(C169,工时对!A:E,5,0)</f>
        <v>40.5</v>
      </c>
      <c r="N169" s="59">
        <f>VLOOKUP(C169,'12部门提供工资附表主表'!E:AV,40,0)</f>
        <v>0</v>
      </c>
    </row>
    <row r="170" spans="1:14">
      <c r="A170" s="10">
        <v>172</v>
      </c>
      <c r="B170" s="13" t="s">
        <v>859</v>
      </c>
      <c r="C170" s="10" t="s">
        <v>860</v>
      </c>
      <c r="D170" s="138" t="s">
        <v>861</v>
      </c>
      <c r="E170" s="199" t="s">
        <v>862</v>
      </c>
      <c r="F170" s="525" t="str">
        <f t="shared" si="2"/>
        <v>黄霞410</v>
      </c>
      <c r="G170" s="497" t="s">
        <v>757</v>
      </c>
      <c r="H170" s="18" t="s">
        <v>757</v>
      </c>
      <c r="I170" s="14" t="s">
        <v>863</v>
      </c>
      <c r="J170" s="38" t="s">
        <v>19</v>
      </c>
      <c r="K170" s="366">
        <v>60</v>
      </c>
      <c r="L170" s="367">
        <v>41766</v>
      </c>
      <c r="M170" s="499">
        <f>VLOOKUP(C170,工时对!A:E,5,0)</f>
        <v>35.130000000000003</v>
      </c>
      <c r="N170" s="59">
        <f>VLOOKUP(C170,'12部门提供工资附表主表'!E:AV,40,0)</f>
        <v>0</v>
      </c>
    </row>
    <row r="171" spans="1:14">
      <c r="A171" s="10">
        <v>173</v>
      </c>
      <c r="B171" s="13" t="s">
        <v>864</v>
      </c>
      <c r="C171" s="10" t="s">
        <v>865</v>
      </c>
      <c r="D171" s="138" t="s">
        <v>866</v>
      </c>
      <c r="E171" s="199" t="s">
        <v>867</v>
      </c>
      <c r="F171" s="525" t="str">
        <f t="shared" si="2"/>
        <v>罗伟21</v>
      </c>
      <c r="G171" s="497" t="s">
        <v>757</v>
      </c>
      <c r="H171" s="18" t="s">
        <v>757</v>
      </c>
      <c r="I171" s="14" t="s">
        <v>868</v>
      </c>
      <c r="J171" s="38" t="s">
        <v>19</v>
      </c>
      <c r="K171" s="366">
        <v>60</v>
      </c>
      <c r="L171" s="367">
        <v>41820</v>
      </c>
      <c r="M171" s="499">
        <f>VLOOKUP(C171,工时对!A:E,5,0)</f>
        <v>36.880000000000003</v>
      </c>
      <c r="N171" s="59">
        <f>VLOOKUP(C171,'12部门提供工资附表主表'!E:AV,40,0)</f>
        <v>0</v>
      </c>
    </row>
    <row r="172" spans="1:14">
      <c r="A172" s="10">
        <v>174</v>
      </c>
      <c r="B172" s="13" t="s">
        <v>869</v>
      </c>
      <c r="C172" s="10" t="s">
        <v>870</v>
      </c>
      <c r="D172" s="138" t="s">
        <v>871</v>
      </c>
      <c r="E172" s="199" t="s">
        <v>872</v>
      </c>
      <c r="F172" s="525" t="str">
        <f t="shared" si="2"/>
        <v>崔红田677</v>
      </c>
      <c r="G172" s="497" t="s">
        <v>757</v>
      </c>
      <c r="H172" s="18" t="s">
        <v>757</v>
      </c>
      <c r="I172" s="14" t="s">
        <v>873</v>
      </c>
      <c r="J172" s="38" t="s">
        <v>19</v>
      </c>
      <c r="K172" s="366">
        <v>60</v>
      </c>
      <c r="L172" s="367">
        <v>41852</v>
      </c>
      <c r="M172" s="499">
        <f>VLOOKUP(C172,工时对!A:E,5,0)</f>
        <v>37.56</v>
      </c>
      <c r="N172" s="59">
        <f>VLOOKUP(C172,'12部门提供工资附表主表'!E:AV,40,0)</f>
        <v>0</v>
      </c>
    </row>
    <row r="173" spans="1:14">
      <c r="A173" s="10">
        <v>175</v>
      </c>
      <c r="B173" s="13" t="s">
        <v>874</v>
      </c>
      <c r="C173" s="10" t="s">
        <v>875</v>
      </c>
      <c r="D173" s="138" t="s">
        <v>876</v>
      </c>
      <c r="E173" s="199" t="s">
        <v>877</v>
      </c>
      <c r="F173" s="525" t="str">
        <f t="shared" si="2"/>
        <v>单彩侠614</v>
      </c>
      <c r="G173" s="497" t="s">
        <v>757</v>
      </c>
      <c r="H173" s="18" t="s">
        <v>757</v>
      </c>
      <c r="I173" s="14" t="s">
        <v>878</v>
      </c>
      <c r="J173" s="38" t="s">
        <v>19</v>
      </c>
      <c r="K173" s="366">
        <v>60</v>
      </c>
      <c r="L173" s="367">
        <v>41898</v>
      </c>
      <c r="M173" s="499">
        <f>VLOOKUP(C173,工时对!A:E,5,0)</f>
        <v>40.380000000000003</v>
      </c>
      <c r="N173" s="59">
        <f>VLOOKUP(C173,'12部门提供工资附表主表'!E:AV,40,0)</f>
        <v>0</v>
      </c>
    </row>
    <row r="174" spans="1:14">
      <c r="A174" s="10">
        <v>176</v>
      </c>
      <c r="B174" s="13" t="s">
        <v>879</v>
      </c>
      <c r="C174" s="10" t="s">
        <v>880</v>
      </c>
      <c r="D174" s="138" t="s">
        <v>881</v>
      </c>
      <c r="E174" s="199" t="s">
        <v>882</v>
      </c>
      <c r="F174" s="525" t="str">
        <f t="shared" si="2"/>
        <v>陈浩504</v>
      </c>
      <c r="G174" s="497" t="s">
        <v>757</v>
      </c>
      <c r="H174" s="196" t="s">
        <v>883</v>
      </c>
      <c r="I174" s="14" t="s">
        <v>884</v>
      </c>
      <c r="J174" s="38" t="s">
        <v>19</v>
      </c>
      <c r="K174" s="366">
        <v>40</v>
      </c>
      <c r="L174" s="367">
        <v>42087</v>
      </c>
      <c r="M174" s="499">
        <f>VLOOKUP(C174,工时对!A:E,5,0)</f>
        <v>24.69</v>
      </c>
      <c r="N174" s="59">
        <f>VLOOKUP(C174,'12部门提供工资附表主表'!E:AV,40,0)</f>
        <v>0</v>
      </c>
    </row>
    <row r="175" spans="1:14" ht="14.25">
      <c r="A175" s="10">
        <v>177</v>
      </c>
      <c r="B175" s="13" t="s">
        <v>885</v>
      </c>
      <c r="C175" s="10" t="s">
        <v>886</v>
      </c>
      <c r="D175" s="138" t="s">
        <v>887</v>
      </c>
      <c r="E175" s="199" t="s">
        <v>888</v>
      </c>
      <c r="F175" s="525" t="str">
        <f t="shared" si="2"/>
        <v>闫苗云441</v>
      </c>
      <c r="G175" s="497" t="s">
        <v>757</v>
      </c>
      <c r="H175" s="357" t="s">
        <v>757</v>
      </c>
      <c r="I175" s="14" t="s">
        <v>889</v>
      </c>
      <c r="J175" s="38" t="s">
        <v>747</v>
      </c>
      <c r="K175" s="366">
        <v>40</v>
      </c>
      <c r="L175" s="367">
        <v>42065</v>
      </c>
      <c r="M175" s="499">
        <f>VLOOKUP(C175,工时对!A:E,5,0)</f>
        <v>39.44</v>
      </c>
      <c r="N175" s="59">
        <f>VLOOKUP(C175,'12部门提供工资附表主表'!E:AV,40,0)</f>
        <v>0</v>
      </c>
    </row>
    <row r="176" spans="1:14">
      <c r="A176" s="10">
        <v>178</v>
      </c>
      <c r="B176" s="13" t="s">
        <v>890</v>
      </c>
      <c r="C176" s="10" t="s">
        <v>891</v>
      </c>
      <c r="D176" s="138" t="s">
        <v>892</v>
      </c>
      <c r="E176" s="199" t="s">
        <v>893</v>
      </c>
      <c r="F176" s="525" t="str">
        <f t="shared" si="2"/>
        <v>房丽娟691</v>
      </c>
      <c r="G176" s="497" t="s">
        <v>757</v>
      </c>
      <c r="H176" s="18" t="s">
        <v>757</v>
      </c>
      <c r="I176" s="14" t="s">
        <v>894</v>
      </c>
      <c r="J176" s="38" t="s">
        <v>19</v>
      </c>
      <c r="K176" s="366">
        <v>40</v>
      </c>
      <c r="L176" s="367">
        <v>42072</v>
      </c>
      <c r="M176" s="499">
        <f>VLOOKUP(C176,工时对!A:E,5,0)</f>
        <v>33.380000000000003</v>
      </c>
      <c r="N176" s="59">
        <f>VLOOKUP(C176,'12部门提供工资附表主表'!E:AV,40,0)</f>
        <v>0</v>
      </c>
    </row>
    <row r="177" spans="1:14">
      <c r="A177" s="10">
        <v>179</v>
      </c>
      <c r="B177" s="13" t="s">
        <v>895</v>
      </c>
      <c r="C177" s="10" t="s">
        <v>896</v>
      </c>
      <c r="D177" s="138" t="s">
        <v>897</v>
      </c>
      <c r="E177" s="199" t="s">
        <v>898</v>
      </c>
      <c r="F177" s="525" t="str">
        <f t="shared" si="2"/>
        <v>岳旭丽721</v>
      </c>
      <c r="G177" s="497" t="s">
        <v>757</v>
      </c>
      <c r="H177" s="18" t="s">
        <v>757</v>
      </c>
      <c r="I177" s="14" t="s">
        <v>899</v>
      </c>
      <c r="J177" s="38" t="s">
        <v>19</v>
      </c>
      <c r="K177" s="366">
        <v>40</v>
      </c>
      <c r="L177" s="367">
        <v>42074</v>
      </c>
      <c r="M177" s="499">
        <f>VLOOKUP(C177,工时对!A:E,5,0)</f>
        <v>41.13</v>
      </c>
      <c r="N177" s="59">
        <f>VLOOKUP(C177,'12部门提供工资附表主表'!E:AV,40,0)</f>
        <v>0</v>
      </c>
    </row>
    <row r="178" spans="1:14" hidden="1">
      <c r="A178" s="10">
        <v>180</v>
      </c>
      <c r="B178" s="13" t="s">
        <v>900</v>
      </c>
      <c r="C178" s="10" t="s">
        <v>901</v>
      </c>
      <c r="D178" s="498" t="s">
        <v>6310</v>
      </c>
      <c r="E178" s="199" t="s">
        <v>903</v>
      </c>
      <c r="F178" s="525" t="str">
        <f t="shared" si="2"/>
        <v>应影 309</v>
      </c>
      <c r="G178" s="497" t="s">
        <v>757</v>
      </c>
      <c r="H178" s="18" t="s">
        <v>757</v>
      </c>
      <c r="I178" s="14" t="s">
        <v>904</v>
      </c>
      <c r="J178" s="38" t="s">
        <v>19</v>
      </c>
      <c r="K178" s="366">
        <v>20</v>
      </c>
      <c r="L178" s="45">
        <v>42550</v>
      </c>
      <c r="M178" s="499" t="e">
        <f>VLOOKUP(C178,工时对!A:E,5,0)</f>
        <v>#N/A</v>
      </c>
      <c r="N178" s="59" t="e">
        <f>VLOOKUP(C178,'12部门提供工资附表主表'!E:AV,40,0)</f>
        <v>#N/A</v>
      </c>
    </row>
    <row r="179" spans="1:14">
      <c r="A179" s="10">
        <v>181</v>
      </c>
      <c r="B179" s="13" t="s">
        <v>905</v>
      </c>
      <c r="C179" s="10" t="s">
        <v>906</v>
      </c>
      <c r="D179" s="138" t="s">
        <v>907</v>
      </c>
      <c r="E179" s="199" t="s">
        <v>908</v>
      </c>
      <c r="F179" s="525" t="str">
        <f t="shared" si="2"/>
        <v>徐应霞78</v>
      </c>
      <c r="G179" s="497" t="s">
        <v>757</v>
      </c>
      <c r="H179" s="18" t="s">
        <v>757</v>
      </c>
      <c r="I179" s="14" t="s">
        <v>909</v>
      </c>
      <c r="J179" s="38" t="s">
        <v>19</v>
      </c>
      <c r="K179" s="366">
        <v>20</v>
      </c>
      <c r="L179" s="367">
        <v>42552</v>
      </c>
      <c r="M179" s="499">
        <f>VLOOKUP(C179,工时对!A:E,5,0)</f>
        <v>40.06</v>
      </c>
      <c r="N179" s="59">
        <f>VLOOKUP(C179,'12部门提供工资附表主表'!E:AV,40,0)</f>
        <v>0</v>
      </c>
    </row>
    <row r="180" spans="1:14">
      <c r="A180" s="10">
        <v>182</v>
      </c>
      <c r="B180" s="13" t="s">
        <v>910</v>
      </c>
      <c r="C180" s="10" t="s">
        <v>911</v>
      </c>
      <c r="D180" s="138" t="s">
        <v>912</v>
      </c>
      <c r="E180" s="199" t="s">
        <v>913</v>
      </c>
      <c r="F180" s="525" t="str">
        <f t="shared" si="2"/>
        <v>胡桂英323</v>
      </c>
      <c r="G180" s="497" t="s">
        <v>757</v>
      </c>
      <c r="H180" s="18" t="s">
        <v>757</v>
      </c>
      <c r="I180" s="14" t="s">
        <v>914</v>
      </c>
      <c r="J180" s="38" t="s">
        <v>19</v>
      </c>
      <c r="K180" s="366">
        <v>20</v>
      </c>
      <c r="L180" s="367">
        <v>42558</v>
      </c>
      <c r="M180" s="499">
        <f>VLOOKUP(C180,工时对!A:E,5,0)</f>
        <v>42.13</v>
      </c>
      <c r="N180" s="59">
        <f>VLOOKUP(C180,'12部门提供工资附表主表'!E:AV,40,0)</f>
        <v>0</v>
      </c>
    </row>
    <row r="181" spans="1:14">
      <c r="A181" s="10">
        <v>183</v>
      </c>
      <c r="B181" s="13" t="s">
        <v>915</v>
      </c>
      <c r="C181" s="10" t="s">
        <v>916</v>
      </c>
      <c r="D181" s="138" t="s">
        <v>917</v>
      </c>
      <c r="E181" s="199" t="s">
        <v>918</v>
      </c>
      <c r="F181" s="525" t="str">
        <f t="shared" si="2"/>
        <v>陈洪601</v>
      </c>
      <c r="G181" s="497" t="s">
        <v>757</v>
      </c>
      <c r="H181" s="18" t="s">
        <v>757</v>
      </c>
      <c r="I181" s="14" t="s">
        <v>919</v>
      </c>
      <c r="J181" s="38" t="s">
        <v>19</v>
      </c>
      <c r="K181" s="366">
        <v>40</v>
      </c>
      <c r="L181" s="367">
        <v>42185</v>
      </c>
      <c r="M181" s="499">
        <f>VLOOKUP(C181,工时对!A:E,5,0)</f>
        <v>42.69</v>
      </c>
      <c r="N181" s="59">
        <f>VLOOKUP(C181,'12部门提供工资附表主表'!E:AV,40,0)</f>
        <v>0</v>
      </c>
    </row>
    <row r="182" spans="1:14">
      <c r="A182" s="10">
        <v>184</v>
      </c>
      <c r="B182" s="13" t="s">
        <v>920</v>
      </c>
      <c r="C182" s="10" t="s">
        <v>921</v>
      </c>
      <c r="D182" s="138" t="s">
        <v>922</v>
      </c>
      <c r="E182" s="199" t="s">
        <v>923</v>
      </c>
      <c r="F182" s="525" t="str">
        <f t="shared" si="2"/>
        <v>罗贵173</v>
      </c>
      <c r="G182" s="497" t="s">
        <v>757</v>
      </c>
      <c r="H182" s="18" t="s">
        <v>757</v>
      </c>
      <c r="I182" s="14" t="s">
        <v>924</v>
      </c>
      <c r="J182" s="38" t="s">
        <v>19</v>
      </c>
      <c r="K182" s="366"/>
      <c r="L182" s="367">
        <v>42894</v>
      </c>
      <c r="M182" s="499">
        <f>VLOOKUP(C182,工时对!A:E,5,0)</f>
        <v>38.19</v>
      </c>
      <c r="N182" s="59">
        <f>VLOOKUP(C182,'12部门提供工资附表主表'!E:AV,40,0)</f>
        <v>0</v>
      </c>
    </row>
    <row r="183" spans="1:14">
      <c r="A183" s="10">
        <v>185</v>
      </c>
      <c r="B183" s="13" t="s">
        <v>925</v>
      </c>
      <c r="C183" s="10" t="s">
        <v>926</v>
      </c>
      <c r="D183" s="138" t="s">
        <v>927</v>
      </c>
      <c r="E183" s="199" t="s">
        <v>928</v>
      </c>
      <c r="F183" s="525" t="str">
        <f t="shared" si="2"/>
        <v>康凤珍464</v>
      </c>
      <c r="G183" s="497" t="s">
        <v>757</v>
      </c>
      <c r="H183" s="18" t="s">
        <v>757</v>
      </c>
      <c r="I183" s="14" t="s">
        <v>929</v>
      </c>
      <c r="J183" s="38" t="s">
        <v>19</v>
      </c>
      <c r="K183" s="366">
        <v>20</v>
      </c>
      <c r="L183" s="367">
        <v>42423</v>
      </c>
      <c r="M183" s="499">
        <f>VLOOKUP(C183,工时对!A:E,5,0)</f>
        <v>43.94</v>
      </c>
      <c r="N183" s="59">
        <f>VLOOKUP(C183,'12部门提供工资附表主表'!E:AV,40,0)</f>
        <v>0</v>
      </c>
    </row>
    <row r="184" spans="1:14">
      <c r="A184" s="10">
        <v>186</v>
      </c>
      <c r="B184" s="13" t="s">
        <v>930</v>
      </c>
      <c r="C184" s="10" t="s">
        <v>931</v>
      </c>
      <c r="D184" s="138" t="s">
        <v>932</v>
      </c>
      <c r="E184" s="199" t="s">
        <v>933</v>
      </c>
      <c r="F184" s="525" t="str">
        <f t="shared" si="2"/>
        <v>刘学伟126</v>
      </c>
      <c r="G184" s="497" t="s">
        <v>757</v>
      </c>
      <c r="H184" s="18" t="s">
        <v>757</v>
      </c>
      <c r="I184" s="14" t="s">
        <v>934</v>
      </c>
      <c r="J184" s="38" t="s">
        <v>19</v>
      </c>
      <c r="K184" s="366">
        <v>20</v>
      </c>
      <c r="L184" s="367">
        <v>42418</v>
      </c>
      <c r="M184" s="499">
        <f>VLOOKUP(C184,工时对!A:E,5,0)</f>
        <v>40.31</v>
      </c>
      <c r="N184" s="59">
        <f>VLOOKUP(C184,'12部门提供工资附表主表'!E:AV,40,0)</f>
        <v>0</v>
      </c>
    </row>
    <row r="185" spans="1:14">
      <c r="A185" s="10">
        <v>187</v>
      </c>
      <c r="B185" s="13" t="s">
        <v>935</v>
      </c>
      <c r="C185" s="10" t="s">
        <v>936</v>
      </c>
      <c r="D185" s="138" t="s">
        <v>937</v>
      </c>
      <c r="E185" s="199" t="s">
        <v>938</v>
      </c>
      <c r="F185" s="525" t="str">
        <f t="shared" si="2"/>
        <v>王亭245</v>
      </c>
      <c r="G185" s="497" t="s">
        <v>757</v>
      </c>
      <c r="H185" s="103" t="s">
        <v>757</v>
      </c>
      <c r="I185" s="14" t="s">
        <v>939</v>
      </c>
      <c r="J185" s="38" t="s">
        <v>747</v>
      </c>
      <c r="K185" s="366">
        <v>20</v>
      </c>
      <c r="L185" s="367">
        <v>42418</v>
      </c>
      <c r="M185" s="499">
        <f>VLOOKUP(C185,工时对!A:E,5,0)</f>
        <v>37.06</v>
      </c>
      <c r="N185" s="59">
        <f>VLOOKUP(C185,'12部门提供工资附表主表'!E:AV,40,0)</f>
        <v>0</v>
      </c>
    </row>
    <row r="186" spans="1:14">
      <c r="A186" s="10">
        <v>188</v>
      </c>
      <c r="B186" s="13" t="s">
        <v>940</v>
      </c>
      <c r="C186" s="10" t="s">
        <v>941</v>
      </c>
      <c r="D186" s="138" t="s">
        <v>942</v>
      </c>
      <c r="E186" s="199" t="s">
        <v>943</v>
      </c>
      <c r="F186" s="525" t="str">
        <f t="shared" si="2"/>
        <v>熊小玲439</v>
      </c>
      <c r="G186" s="497" t="s">
        <v>757</v>
      </c>
      <c r="H186" s="18" t="s">
        <v>757</v>
      </c>
      <c r="I186" s="14" t="s">
        <v>944</v>
      </c>
      <c r="J186" s="38" t="s">
        <v>19</v>
      </c>
      <c r="K186" s="366">
        <v>20</v>
      </c>
      <c r="L186" s="367">
        <v>42417</v>
      </c>
      <c r="M186" s="499">
        <f>VLOOKUP(C186,工时对!A:E,5,0)</f>
        <v>35.56</v>
      </c>
      <c r="N186" s="59">
        <f>VLOOKUP(C186,'12部门提供工资附表主表'!E:AV,40,0)</f>
        <v>0</v>
      </c>
    </row>
    <row r="187" spans="1:14">
      <c r="A187" s="10">
        <v>189</v>
      </c>
      <c r="B187" s="13" t="s">
        <v>945</v>
      </c>
      <c r="C187" s="10" t="s">
        <v>946</v>
      </c>
      <c r="D187" s="138" t="s">
        <v>947</v>
      </c>
      <c r="E187" s="199" t="s">
        <v>948</v>
      </c>
      <c r="F187" s="525" t="str">
        <f t="shared" si="2"/>
        <v>李兆辉283</v>
      </c>
      <c r="G187" s="497" t="s">
        <v>757</v>
      </c>
      <c r="H187" s="18" t="s">
        <v>757</v>
      </c>
      <c r="I187" s="14" t="s">
        <v>949</v>
      </c>
      <c r="J187" s="38" t="s">
        <v>19</v>
      </c>
      <c r="K187" s="366">
        <v>20</v>
      </c>
      <c r="L187" s="367">
        <v>42438</v>
      </c>
      <c r="M187" s="499">
        <f>VLOOKUP(C187,工时对!A:E,5,0)</f>
        <v>40.19</v>
      </c>
      <c r="N187" s="59">
        <f>VLOOKUP(C187,'12部门提供工资附表主表'!E:AV,40,0)</f>
        <v>0</v>
      </c>
    </row>
    <row r="188" spans="1:14">
      <c r="A188" s="10">
        <v>190</v>
      </c>
      <c r="B188" s="13" t="s">
        <v>950</v>
      </c>
      <c r="C188" s="10" t="s">
        <v>951</v>
      </c>
      <c r="D188" s="138" t="s">
        <v>952</v>
      </c>
      <c r="E188" s="199" t="s">
        <v>953</v>
      </c>
      <c r="F188" s="525" t="str">
        <f t="shared" si="2"/>
        <v>杨俊2519</v>
      </c>
      <c r="G188" s="497" t="s">
        <v>757</v>
      </c>
      <c r="H188" s="18" t="s">
        <v>757</v>
      </c>
      <c r="I188" s="14" t="s">
        <v>954</v>
      </c>
      <c r="J188" s="38" t="s">
        <v>19</v>
      </c>
      <c r="K188" s="366">
        <v>20</v>
      </c>
      <c r="L188" s="45">
        <v>42538</v>
      </c>
      <c r="M188" s="499">
        <f>VLOOKUP(C188,工时对!A:E,5,0)</f>
        <v>43.63</v>
      </c>
      <c r="N188" s="59">
        <f>VLOOKUP(C188,'12部门提供工资附表主表'!E:AV,40,0)</f>
        <v>0</v>
      </c>
    </row>
    <row r="189" spans="1:14">
      <c r="A189" s="10">
        <v>191</v>
      </c>
      <c r="B189" s="13" t="s">
        <v>955</v>
      </c>
      <c r="C189" s="10" t="s">
        <v>956</v>
      </c>
      <c r="D189" s="138" t="s">
        <v>957</v>
      </c>
      <c r="E189" s="199" t="s">
        <v>958</v>
      </c>
      <c r="F189" s="525" t="str">
        <f t="shared" si="2"/>
        <v>王莉472</v>
      </c>
      <c r="G189" s="497" t="s">
        <v>757</v>
      </c>
      <c r="H189" s="18" t="s">
        <v>757</v>
      </c>
      <c r="I189" s="14" t="s">
        <v>959</v>
      </c>
      <c r="J189" s="38" t="s">
        <v>19</v>
      </c>
      <c r="K189" s="366">
        <v>20</v>
      </c>
      <c r="L189" s="367">
        <v>42482</v>
      </c>
      <c r="M189" s="499">
        <f>VLOOKUP(C189,工时对!A:E,5,0)</f>
        <v>37.25</v>
      </c>
      <c r="N189" s="59">
        <f>VLOOKUP(C189,'12部门提供工资附表主表'!E:AV,40,0)</f>
        <v>0</v>
      </c>
    </row>
    <row r="190" spans="1:14">
      <c r="A190" s="10">
        <v>192</v>
      </c>
      <c r="B190" s="13" t="s">
        <v>960</v>
      </c>
      <c r="C190" s="10" t="s">
        <v>961</v>
      </c>
      <c r="D190" s="138" t="s">
        <v>962</v>
      </c>
      <c r="E190" s="199" t="s">
        <v>963</v>
      </c>
      <c r="F190" s="525" t="str">
        <f t="shared" si="2"/>
        <v>马华东155</v>
      </c>
      <c r="G190" s="497" t="s">
        <v>757</v>
      </c>
      <c r="H190" s="18" t="s">
        <v>757</v>
      </c>
      <c r="I190" s="14" t="s">
        <v>964</v>
      </c>
      <c r="J190" s="38" t="s">
        <v>19</v>
      </c>
      <c r="K190" s="366">
        <v>20</v>
      </c>
      <c r="L190" s="367">
        <v>42466</v>
      </c>
      <c r="M190" s="499">
        <f>VLOOKUP(C190,工时对!A:E,5,0)</f>
        <v>44.44</v>
      </c>
      <c r="N190" s="59">
        <f>VLOOKUP(C190,'12部门提供工资附表主表'!E:AV,40,0)</f>
        <v>0</v>
      </c>
    </row>
    <row r="191" spans="1:14">
      <c r="A191" s="10">
        <v>193</v>
      </c>
      <c r="B191" s="13" t="s">
        <v>965</v>
      </c>
      <c r="C191" s="10" t="s">
        <v>966</v>
      </c>
      <c r="D191" s="138" t="s">
        <v>967</v>
      </c>
      <c r="E191" s="199" t="s">
        <v>968</v>
      </c>
      <c r="F191" s="525" t="str">
        <f t="shared" si="2"/>
        <v>张俊526</v>
      </c>
      <c r="G191" s="497" t="s">
        <v>757</v>
      </c>
      <c r="H191" s="18" t="s">
        <v>757</v>
      </c>
      <c r="I191" s="14" t="s">
        <v>969</v>
      </c>
      <c r="J191" s="38" t="s">
        <v>19</v>
      </c>
      <c r="K191" s="366">
        <v>20</v>
      </c>
      <c r="L191" s="367">
        <v>42506</v>
      </c>
      <c r="M191" s="499">
        <f>VLOOKUP(C191,工时对!A:E,5,0)</f>
        <v>39.81</v>
      </c>
      <c r="N191" s="59">
        <f>VLOOKUP(C191,'12部门提供工资附表主表'!E:AV,40,0)</f>
        <v>0</v>
      </c>
    </row>
    <row r="192" spans="1:14">
      <c r="A192" s="10">
        <v>194</v>
      </c>
      <c r="B192" s="13" t="s">
        <v>970</v>
      </c>
      <c r="C192" s="10" t="s">
        <v>971</v>
      </c>
      <c r="D192" s="138" t="s">
        <v>972</v>
      </c>
      <c r="E192" s="199" t="s">
        <v>973</v>
      </c>
      <c r="F192" s="525" t="str">
        <f t="shared" si="2"/>
        <v>于利英433</v>
      </c>
      <c r="G192" s="497" t="s">
        <v>757</v>
      </c>
      <c r="H192" s="18" t="s">
        <v>757</v>
      </c>
      <c r="I192" s="14" t="s">
        <v>974</v>
      </c>
      <c r="J192" s="38" t="s">
        <v>19</v>
      </c>
      <c r="K192" s="366">
        <v>20</v>
      </c>
      <c r="L192" s="367">
        <v>42592</v>
      </c>
      <c r="M192" s="499">
        <f>VLOOKUP(C192,工时对!A:E,5,0)</f>
        <v>36.75</v>
      </c>
      <c r="N192" s="59">
        <f>VLOOKUP(C192,'12部门提供工资附表主表'!E:AV,40,0)</f>
        <v>0</v>
      </c>
    </row>
    <row r="193" spans="1:14">
      <c r="A193" s="10">
        <v>195</v>
      </c>
      <c r="B193" s="13" t="s">
        <v>975</v>
      </c>
      <c r="C193" s="10" t="s">
        <v>976</v>
      </c>
      <c r="D193" s="138" t="s">
        <v>977</v>
      </c>
      <c r="E193" s="199" t="s">
        <v>978</v>
      </c>
      <c r="F193" s="525" t="str">
        <f t="shared" ref="F193:F256" si="3">D193&amp;E193</f>
        <v>刘广娥1016</v>
      </c>
      <c r="G193" s="497" t="s">
        <v>757</v>
      </c>
      <c r="H193" s="18" t="s">
        <v>757</v>
      </c>
      <c r="I193" s="14" t="s">
        <v>979</v>
      </c>
      <c r="J193" s="38" t="s">
        <v>19</v>
      </c>
      <c r="K193" s="366">
        <v>20</v>
      </c>
      <c r="L193" s="367">
        <v>42689</v>
      </c>
      <c r="M193" s="499">
        <f>VLOOKUP(C193,工时对!A:E,5,0)</f>
        <v>43.25</v>
      </c>
      <c r="N193" s="59">
        <f>VLOOKUP(C193,'12部门提供工资附表主表'!E:AV,40,0)</f>
        <v>0</v>
      </c>
    </row>
    <row r="194" spans="1:14">
      <c r="A194" s="10">
        <v>196</v>
      </c>
      <c r="B194" s="13" t="s">
        <v>980</v>
      </c>
      <c r="C194" s="10" t="s">
        <v>981</v>
      </c>
      <c r="D194" s="138" t="s">
        <v>982</v>
      </c>
      <c r="E194" s="199" t="s">
        <v>983</v>
      </c>
      <c r="F194" s="525" t="str">
        <f t="shared" si="3"/>
        <v>耿跃辉84</v>
      </c>
      <c r="G194" s="497" t="s">
        <v>757</v>
      </c>
      <c r="H194" s="18" t="s">
        <v>757</v>
      </c>
      <c r="I194" s="14" t="s">
        <v>984</v>
      </c>
      <c r="J194" s="38" t="s">
        <v>19</v>
      </c>
      <c r="K194" s="366"/>
      <c r="L194" s="367">
        <v>42773</v>
      </c>
      <c r="M194" s="499">
        <f>VLOOKUP(C194,工时对!A:E,5,0)</f>
        <v>40.81</v>
      </c>
      <c r="N194" s="59">
        <f>VLOOKUP(C194,'12部门提供工资附表主表'!E:AV,40,0)</f>
        <v>0</v>
      </c>
    </row>
    <row r="195" spans="1:14">
      <c r="A195" s="10">
        <v>197</v>
      </c>
      <c r="B195" s="13" t="s">
        <v>985</v>
      </c>
      <c r="C195" s="10" t="s">
        <v>986</v>
      </c>
      <c r="D195" s="138" t="s">
        <v>987</v>
      </c>
      <c r="E195" s="199" t="s">
        <v>988</v>
      </c>
      <c r="F195" s="525" t="str">
        <f t="shared" si="3"/>
        <v>仲伟风99</v>
      </c>
      <c r="G195" s="497" t="s">
        <v>757</v>
      </c>
      <c r="H195" s="18" t="s">
        <v>757</v>
      </c>
      <c r="I195" s="14" t="s">
        <v>989</v>
      </c>
      <c r="J195" s="38" t="s">
        <v>19</v>
      </c>
      <c r="K195" s="366"/>
      <c r="L195" s="367">
        <v>42773</v>
      </c>
      <c r="M195" s="499">
        <f>VLOOKUP(C195,工时对!A:E,5,0)</f>
        <v>42.5</v>
      </c>
      <c r="N195" s="59">
        <f>VLOOKUP(C195,'12部门提供工资附表主表'!E:AV,40,0)</f>
        <v>0</v>
      </c>
    </row>
    <row r="196" spans="1:14">
      <c r="A196" s="10">
        <v>198</v>
      </c>
      <c r="B196" s="13" t="s">
        <v>990</v>
      </c>
      <c r="C196" s="10" t="s">
        <v>991</v>
      </c>
      <c r="D196" s="138" t="s">
        <v>992</v>
      </c>
      <c r="E196" s="199" t="s">
        <v>993</v>
      </c>
      <c r="F196" s="525" t="str">
        <f t="shared" si="3"/>
        <v>胡林喜507</v>
      </c>
      <c r="G196" s="497" t="s">
        <v>757</v>
      </c>
      <c r="H196" s="18" t="s">
        <v>757</v>
      </c>
      <c r="I196" s="14" t="s">
        <v>994</v>
      </c>
      <c r="J196" s="38" t="s">
        <v>19</v>
      </c>
      <c r="K196" s="366"/>
      <c r="L196" s="367">
        <v>42779</v>
      </c>
      <c r="M196" s="499">
        <f>VLOOKUP(C196,工时对!A:E,5,0)</f>
        <v>41.75</v>
      </c>
      <c r="N196" s="59">
        <f>VLOOKUP(C196,'12部门提供工资附表主表'!E:AV,40,0)</f>
        <v>0</v>
      </c>
    </row>
    <row r="197" spans="1:14">
      <c r="A197" s="10">
        <v>199</v>
      </c>
      <c r="B197" s="13" t="s">
        <v>995</v>
      </c>
      <c r="C197" s="10" t="s">
        <v>996</v>
      </c>
      <c r="D197" s="138" t="s">
        <v>997</v>
      </c>
      <c r="E197" s="199" t="s">
        <v>998</v>
      </c>
      <c r="F197" s="525" t="str">
        <f t="shared" si="3"/>
        <v>成爱群541</v>
      </c>
      <c r="G197" s="497" t="s">
        <v>757</v>
      </c>
      <c r="H197" s="18" t="s">
        <v>757</v>
      </c>
      <c r="I197" s="14" t="s">
        <v>999</v>
      </c>
      <c r="J197" s="38" t="s">
        <v>19</v>
      </c>
      <c r="K197" s="366"/>
      <c r="L197" s="367">
        <v>42821</v>
      </c>
      <c r="M197" s="499">
        <f>VLOOKUP(C197,工时对!A:E,5,0)</f>
        <v>41.94</v>
      </c>
      <c r="N197" s="59">
        <f>VLOOKUP(C197,'12部门提供工资附表主表'!E:AV,40,0)</f>
        <v>0</v>
      </c>
    </row>
    <row r="198" spans="1:14">
      <c r="A198" s="10">
        <v>200</v>
      </c>
      <c r="B198" s="13" t="s">
        <v>1000</v>
      </c>
      <c r="C198" s="10" t="s">
        <v>1001</v>
      </c>
      <c r="D198" s="138" t="s">
        <v>1002</v>
      </c>
      <c r="E198" s="199" t="s">
        <v>1003</v>
      </c>
      <c r="F198" s="525" t="str">
        <f t="shared" si="3"/>
        <v>晁艳芹270</v>
      </c>
      <c r="G198" s="497" t="s">
        <v>757</v>
      </c>
      <c r="H198" s="18" t="s">
        <v>757</v>
      </c>
      <c r="I198" s="14" t="s">
        <v>1004</v>
      </c>
      <c r="J198" s="38" t="s">
        <v>19</v>
      </c>
      <c r="K198" s="366"/>
      <c r="L198" s="367">
        <v>42836</v>
      </c>
      <c r="M198" s="499">
        <f>VLOOKUP(C198,工时对!A:E,5,0)</f>
        <v>39.75</v>
      </c>
      <c r="N198" s="59">
        <f>VLOOKUP(C198,'12部门提供工资附表主表'!E:AV,40,0)</f>
        <v>0</v>
      </c>
    </row>
    <row r="199" spans="1:14">
      <c r="A199" s="10">
        <v>201</v>
      </c>
      <c r="B199" s="13" t="s">
        <v>1005</v>
      </c>
      <c r="C199" s="10" t="s">
        <v>1006</v>
      </c>
      <c r="D199" s="138" t="s">
        <v>1007</v>
      </c>
      <c r="E199" s="199" t="s">
        <v>1008</v>
      </c>
      <c r="F199" s="525" t="str">
        <f t="shared" si="3"/>
        <v>单歌利319</v>
      </c>
      <c r="G199" s="497" t="s">
        <v>757</v>
      </c>
      <c r="H199" s="18" t="s">
        <v>757</v>
      </c>
      <c r="I199" s="14" t="s">
        <v>1009</v>
      </c>
      <c r="J199" s="38" t="s">
        <v>19</v>
      </c>
      <c r="K199" s="366">
        <v>100</v>
      </c>
      <c r="L199" s="367">
        <v>41249</v>
      </c>
      <c r="M199" s="499">
        <f>VLOOKUP(C199,工时对!A:E,5,0)</f>
        <v>42.63</v>
      </c>
      <c r="N199" s="59">
        <f>VLOOKUP(C199,'12部门提供工资附表主表'!E:AV,40,0)</f>
        <v>0</v>
      </c>
    </row>
    <row r="200" spans="1:14">
      <c r="A200" s="10">
        <v>202</v>
      </c>
      <c r="B200" s="13" t="s">
        <v>1010</v>
      </c>
      <c r="C200" s="10" t="s">
        <v>1011</v>
      </c>
      <c r="D200" s="138" t="s">
        <v>1012</v>
      </c>
      <c r="E200" s="199" t="s">
        <v>1013</v>
      </c>
      <c r="F200" s="525" t="str">
        <f t="shared" si="3"/>
        <v>周士军592</v>
      </c>
      <c r="G200" s="497" t="s">
        <v>757</v>
      </c>
      <c r="H200" s="18" t="s">
        <v>757</v>
      </c>
      <c r="I200" s="14" t="s">
        <v>1014</v>
      </c>
      <c r="J200" s="38" t="s">
        <v>19</v>
      </c>
      <c r="K200" s="366">
        <v>80</v>
      </c>
      <c r="L200" s="367">
        <v>41331</v>
      </c>
      <c r="M200" s="499">
        <f>VLOOKUP(C200,工时对!A:E,5,0)</f>
        <v>40.44</v>
      </c>
      <c r="N200" s="59">
        <f>VLOOKUP(C200,'12部门提供工资附表主表'!E:AV,40,0)</f>
        <v>0</v>
      </c>
    </row>
    <row r="201" spans="1:14">
      <c r="A201" s="10">
        <v>203</v>
      </c>
      <c r="B201" s="13" t="s">
        <v>1015</v>
      </c>
      <c r="C201" s="10" t="s">
        <v>1016</v>
      </c>
      <c r="D201" s="138" t="s">
        <v>1017</v>
      </c>
      <c r="E201" s="199" t="s">
        <v>1018</v>
      </c>
      <c r="F201" s="525" t="str">
        <f t="shared" si="3"/>
        <v>王方祥390</v>
      </c>
      <c r="G201" s="497" t="s">
        <v>757</v>
      </c>
      <c r="H201" s="18" t="s">
        <v>757</v>
      </c>
      <c r="I201" s="14" t="s">
        <v>1019</v>
      </c>
      <c r="J201" s="38" t="s">
        <v>19</v>
      </c>
      <c r="K201" s="366">
        <v>60</v>
      </c>
      <c r="L201" s="367">
        <v>41682</v>
      </c>
      <c r="M201" s="499">
        <f>VLOOKUP(C201,工时对!A:E,5,0)</f>
        <v>43.13</v>
      </c>
      <c r="N201" s="59">
        <f>VLOOKUP(C201,'12部门提供工资附表主表'!E:AV,40,0)</f>
        <v>0</v>
      </c>
    </row>
    <row r="202" spans="1:14">
      <c r="A202" s="10">
        <v>204</v>
      </c>
      <c r="B202" s="13" t="s">
        <v>1020</v>
      </c>
      <c r="C202" s="10" t="s">
        <v>1021</v>
      </c>
      <c r="D202" s="138" t="s">
        <v>1022</v>
      </c>
      <c r="E202" s="199" t="s">
        <v>1023</v>
      </c>
      <c r="F202" s="525" t="str">
        <f t="shared" si="3"/>
        <v>廖海霞525</v>
      </c>
      <c r="G202" s="497" t="s">
        <v>757</v>
      </c>
      <c r="H202" s="18" t="s">
        <v>757</v>
      </c>
      <c r="I202" s="14" t="s">
        <v>1024</v>
      </c>
      <c r="J202" s="38" t="s">
        <v>19</v>
      </c>
      <c r="K202" s="366">
        <v>80</v>
      </c>
      <c r="L202" s="367">
        <v>41494</v>
      </c>
      <c r="M202" s="499">
        <f>VLOOKUP(C202,工时对!A:E,5,0)</f>
        <v>39.5</v>
      </c>
      <c r="N202" s="59">
        <f>VLOOKUP(C202,'12部门提供工资附表主表'!E:AV,40,0)</f>
        <v>0</v>
      </c>
    </row>
    <row r="203" spans="1:14">
      <c r="A203" s="10">
        <v>205</v>
      </c>
      <c r="B203" s="13" t="s">
        <v>1025</v>
      </c>
      <c r="C203" s="10" t="s">
        <v>1026</v>
      </c>
      <c r="D203" s="138" t="s">
        <v>1027</v>
      </c>
      <c r="E203" s="199" t="s">
        <v>1028</v>
      </c>
      <c r="F203" s="525" t="str">
        <f t="shared" si="3"/>
        <v>张飞250</v>
      </c>
      <c r="G203" s="497" t="s">
        <v>757</v>
      </c>
      <c r="H203" s="18" t="s">
        <v>757</v>
      </c>
      <c r="I203" s="14" t="s">
        <v>1029</v>
      </c>
      <c r="J203" s="38" t="s">
        <v>19</v>
      </c>
      <c r="K203" s="366">
        <v>80</v>
      </c>
      <c r="L203" s="367">
        <v>41557</v>
      </c>
      <c r="M203" s="499">
        <f>VLOOKUP(C203,工时对!A:E,5,0)</f>
        <v>38.880000000000003</v>
      </c>
      <c r="N203" s="59">
        <f>VLOOKUP(C203,'12部门提供工资附表主表'!E:AV,40,0)</f>
        <v>0</v>
      </c>
    </row>
    <row r="204" spans="1:14">
      <c r="A204" s="10">
        <v>206</v>
      </c>
      <c r="B204" s="13" t="s">
        <v>1030</v>
      </c>
      <c r="C204" s="10" t="s">
        <v>1031</v>
      </c>
      <c r="D204" s="138" t="s">
        <v>1032</v>
      </c>
      <c r="E204" s="199" t="s">
        <v>1033</v>
      </c>
      <c r="F204" s="525" t="str">
        <f t="shared" si="3"/>
        <v>张雷712</v>
      </c>
      <c r="G204" s="497" t="s">
        <v>757</v>
      </c>
      <c r="H204" s="18" t="s">
        <v>757</v>
      </c>
      <c r="I204" s="14" t="s">
        <v>1034</v>
      </c>
      <c r="J204" s="38" t="s">
        <v>19</v>
      </c>
      <c r="K204" s="366"/>
      <c r="L204" s="367">
        <v>43185</v>
      </c>
      <c r="M204" s="499">
        <f>VLOOKUP(C204,工时对!A:E,5,0)</f>
        <v>37.880000000000003</v>
      </c>
      <c r="N204" s="59">
        <f>VLOOKUP(C204,'12部门提供工资附表主表'!E:AV,40,0)</f>
        <v>0</v>
      </c>
    </row>
    <row r="205" spans="1:14">
      <c r="A205" s="10">
        <v>207</v>
      </c>
      <c r="B205" s="13" t="s">
        <v>1035</v>
      </c>
      <c r="C205" s="10" t="s">
        <v>1036</v>
      </c>
      <c r="D205" s="138" t="s">
        <v>1037</v>
      </c>
      <c r="E205" s="199" t="s">
        <v>1038</v>
      </c>
      <c r="F205" s="525" t="str">
        <f t="shared" si="3"/>
        <v>张学林572</v>
      </c>
      <c r="G205" s="497" t="s">
        <v>757</v>
      </c>
      <c r="H205" s="18" t="s">
        <v>757</v>
      </c>
      <c r="I205" s="14" t="s">
        <v>1039</v>
      </c>
      <c r="J205" s="38" t="s">
        <v>19</v>
      </c>
      <c r="K205" s="366"/>
      <c r="L205" s="367">
        <v>42779</v>
      </c>
      <c r="M205" s="499">
        <f>VLOOKUP(C205,工时对!A:E,5,0)</f>
        <v>45.13</v>
      </c>
      <c r="N205" s="59">
        <f>VLOOKUP(C205,'12部门提供工资附表主表'!E:AV,40,0)</f>
        <v>0</v>
      </c>
    </row>
    <row r="206" spans="1:14">
      <c r="A206" s="10">
        <v>208</v>
      </c>
      <c r="B206" s="13" t="s">
        <v>1040</v>
      </c>
      <c r="C206" s="10" t="s">
        <v>1041</v>
      </c>
      <c r="D206" s="138" t="s">
        <v>1042</v>
      </c>
      <c r="E206" s="199" t="s">
        <v>1043</v>
      </c>
      <c r="F206" s="525" t="str">
        <f t="shared" si="3"/>
        <v>刘光友269</v>
      </c>
      <c r="G206" s="497" t="s">
        <v>757</v>
      </c>
      <c r="H206" s="18" t="s">
        <v>757</v>
      </c>
      <c r="I206" s="14" t="s">
        <v>1044</v>
      </c>
      <c r="J206" s="38" t="s">
        <v>19</v>
      </c>
      <c r="K206" s="366"/>
      <c r="L206" s="367">
        <v>42921</v>
      </c>
      <c r="M206" s="499">
        <f>VLOOKUP(C206,工时对!A:E,5,0)</f>
        <v>46.13</v>
      </c>
      <c r="N206" s="59">
        <f>VLOOKUP(C206,'12部门提供工资附表主表'!E:AV,40,0)</f>
        <v>0</v>
      </c>
    </row>
    <row r="207" spans="1:14">
      <c r="A207" s="10">
        <v>209</v>
      </c>
      <c r="B207" s="13" t="s">
        <v>1045</v>
      </c>
      <c r="C207" s="10" t="s">
        <v>1046</v>
      </c>
      <c r="D207" s="138" t="s">
        <v>1047</v>
      </c>
      <c r="E207" s="199" t="s">
        <v>1048</v>
      </c>
      <c r="F207" s="525" t="str">
        <f t="shared" si="3"/>
        <v>饶正来75</v>
      </c>
      <c r="G207" s="497" t="s">
        <v>757</v>
      </c>
      <c r="H207" s="18" t="s">
        <v>757</v>
      </c>
      <c r="I207" s="14" t="s">
        <v>1049</v>
      </c>
      <c r="J207" s="38" t="s">
        <v>19</v>
      </c>
      <c r="K207" s="366">
        <v>200</v>
      </c>
      <c r="L207" s="367">
        <v>39262</v>
      </c>
      <c r="M207" s="499">
        <f>VLOOKUP(C207,工时对!A:E,5,0)</f>
        <v>43.88</v>
      </c>
      <c r="N207" s="59">
        <f>VLOOKUP(C207,'12部门提供工资附表主表'!E:AV,40,0)</f>
        <v>0</v>
      </c>
    </row>
    <row r="208" spans="1:14">
      <c r="A208" s="10">
        <v>210</v>
      </c>
      <c r="B208" s="13" t="s">
        <v>1050</v>
      </c>
      <c r="C208" s="10" t="s">
        <v>1051</v>
      </c>
      <c r="D208" s="138" t="s">
        <v>1052</v>
      </c>
      <c r="E208" s="199" t="s">
        <v>1053</v>
      </c>
      <c r="F208" s="525" t="str">
        <f t="shared" si="3"/>
        <v>郭广彬285</v>
      </c>
      <c r="G208" s="497" t="s">
        <v>757</v>
      </c>
      <c r="H208" s="18" t="s">
        <v>757</v>
      </c>
      <c r="I208" s="14" t="s">
        <v>1054</v>
      </c>
      <c r="J208" s="38" t="s">
        <v>19</v>
      </c>
      <c r="K208" s="366">
        <v>120</v>
      </c>
      <c r="L208" s="367">
        <v>40693</v>
      </c>
      <c r="M208" s="499">
        <f>VLOOKUP(C208,工时对!A:E,5,0)</f>
        <v>37</v>
      </c>
      <c r="N208" s="59">
        <f>VLOOKUP(C208,'12部门提供工资附表主表'!E:AV,40,0)</f>
        <v>0</v>
      </c>
    </row>
    <row r="209" spans="1:14">
      <c r="A209" s="10">
        <v>211</v>
      </c>
      <c r="B209" s="13" t="s">
        <v>1055</v>
      </c>
      <c r="C209" s="10" t="s">
        <v>1056</v>
      </c>
      <c r="D209" s="138" t="s">
        <v>1057</v>
      </c>
      <c r="E209" s="199" t="s">
        <v>1058</v>
      </c>
      <c r="F209" s="525" t="str">
        <f t="shared" si="3"/>
        <v>黄杜俊518</v>
      </c>
      <c r="G209" s="497" t="s">
        <v>757</v>
      </c>
      <c r="H209" s="18" t="s">
        <v>757</v>
      </c>
      <c r="I209" s="14" t="s">
        <v>1059</v>
      </c>
      <c r="J209" s="38" t="s">
        <v>19</v>
      </c>
      <c r="K209" s="366">
        <v>120</v>
      </c>
      <c r="L209" s="367">
        <v>40642</v>
      </c>
      <c r="M209" s="499">
        <f>VLOOKUP(C209,工时对!A:E,5,0)</f>
        <v>44.94</v>
      </c>
      <c r="N209" s="59">
        <f>VLOOKUP(C209,'12部门提供工资附表主表'!E:AV,40,0)</f>
        <v>0</v>
      </c>
    </row>
    <row r="210" spans="1:14">
      <c r="A210" s="10">
        <v>212</v>
      </c>
      <c r="B210" s="13" t="s">
        <v>1060</v>
      </c>
      <c r="C210" s="10" t="s">
        <v>1061</v>
      </c>
      <c r="D210" s="138" t="s">
        <v>1062</v>
      </c>
      <c r="E210" s="199" t="s">
        <v>1063</v>
      </c>
      <c r="F210" s="525" t="str">
        <f t="shared" si="3"/>
        <v>朱军华244</v>
      </c>
      <c r="G210" s="497" t="s">
        <v>757</v>
      </c>
      <c r="H210" s="18" t="s">
        <v>757</v>
      </c>
      <c r="I210" s="14" t="s">
        <v>1064</v>
      </c>
      <c r="J210" s="38" t="s">
        <v>19</v>
      </c>
      <c r="K210" s="366">
        <v>200</v>
      </c>
      <c r="L210" s="367">
        <v>39140</v>
      </c>
      <c r="M210" s="499">
        <f>VLOOKUP(C210,工时对!A:E,5,0)</f>
        <v>40.81</v>
      </c>
      <c r="N210" s="59">
        <f>VLOOKUP(C210,'12部门提供工资附表主表'!E:AV,40,0)</f>
        <v>0</v>
      </c>
    </row>
    <row r="211" spans="1:14">
      <c r="A211" s="10">
        <v>213</v>
      </c>
      <c r="B211" s="13" t="s">
        <v>1065</v>
      </c>
      <c r="C211" s="10" t="s">
        <v>1066</v>
      </c>
      <c r="D211" s="138" t="s">
        <v>1067</v>
      </c>
      <c r="E211" s="199" t="s">
        <v>1068</v>
      </c>
      <c r="F211" s="525" t="str">
        <f t="shared" si="3"/>
        <v>邢小波486</v>
      </c>
      <c r="G211" s="497" t="s">
        <v>757</v>
      </c>
      <c r="H211" s="18" t="s">
        <v>757</v>
      </c>
      <c r="I211" s="14" t="s">
        <v>1069</v>
      </c>
      <c r="J211" s="38" t="s">
        <v>19</v>
      </c>
      <c r="K211" s="366">
        <v>120</v>
      </c>
      <c r="L211" s="367">
        <v>40763</v>
      </c>
      <c r="M211" s="499">
        <f>VLOOKUP(C211,工时对!A:E,5,0)</f>
        <v>43.5</v>
      </c>
      <c r="N211" s="59">
        <f>VLOOKUP(C211,'12部门提供工资附表主表'!E:AV,40,0)</f>
        <v>0</v>
      </c>
    </row>
    <row r="212" spans="1:14">
      <c r="A212" s="10">
        <v>214</v>
      </c>
      <c r="B212" s="13" t="s">
        <v>1070</v>
      </c>
      <c r="C212" s="10" t="s">
        <v>1071</v>
      </c>
      <c r="D212" s="138" t="s">
        <v>1072</v>
      </c>
      <c r="E212" s="199" t="s">
        <v>1073</v>
      </c>
      <c r="F212" s="525" t="str">
        <f t="shared" si="3"/>
        <v>杜爱勇379</v>
      </c>
      <c r="G212" s="497" t="s">
        <v>757</v>
      </c>
      <c r="H212" s="18" t="s">
        <v>757</v>
      </c>
      <c r="I212" s="14" t="s">
        <v>1074</v>
      </c>
      <c r="J212" s="38" t="s">
        <v>19</v>
      </c>
      <c r="K212" s="366">
        <v>80</v>
      </c>
      <c r="L212" s="367">
        <v>41327</v>
      </c>
      <c r="M212" s="499">
        <f>VLOOKUP(C212,工时对!A:E,5,0)</f>
        <v>37.630000000000003</v>
      </c>
      <c r="N212" s="59">
        <f>VLOOKUP(C212,'12部门提供工资附表主表'!E:AV,40,0)</f>
        <v>0</v>
      </c>
    </row>
    <row r="213" spans="1:14">
      <c r="A213" s="10">
        <v>215</v>
      </c>
      <c r="B213" s="13" t="s">
        <v>1075</v>
      </c>
      <c r="C213" s="10" t="s">
        <v>1076</v>
      </c>
      <c r="D213" s="138" t="s">
        <v>1077</v>
      </c>
      <c r="E213" s="199" t="s">
        <v>1078</v>
      </c>
      <c r="F213" s="525" t="str">
        <f t="shared" si="3"/>
        <v>袁同齐271</v>
      </c>
      <c r="G213" s="497" t="s">
        <v>757</v>
      </c>
      <c r="H213" s="18" t="s">
        <v>757</v>
      </c>
      <c r="I213" s="14" t="s">
        <v>1079</v>
      </c>
      <c r="J213" s="38" t="s">
        <v>19</v>
      </c>
      <c r="K213" s="366">
        <v>200</v>
      </c>
      <c r="L213" s="367">
        <v>38884</v>
      </c>
      <c r="M213" s="499">
        <f>VLOOKUP(C213,工时对!A:E,5,0)</f>
        <v>39.880000000000003</v>
      </c>
      <c r="N213" s="59">
        <f>VLOOKUP(C213,'12部门提供工资附表主表'!E:AV,40,0)</f>
        <v>0</v>
      </c>
    </row>
    <row r="214" spans="1:14">
      <c r="A214" s="10">
        <v>216</v>
      </c>
      <c r="B214" s="13" t="s">
        <v>1080</v>
      </c>
      <c r="C214" s="10" t="s">
        <v>1081</v>
      </c>
      <c r="D214" s="138" t="s">
        <v>1082</v>
      </c>
      <c r="E214" s="199" t="s">
        <v>1083</v>
      </c>
      <c r="F214" s="525" t="str">
        <f t="shared" si="3"/>
        <v>刘贵龙605</v>
      </c>
      <c r="G214" s="497" t="s">
        <v>757</v>
      </c>
      <c r="H214" s="18" t="s">
        <v>757</v>
      </c>
      <c r="I214" s="14" t="s">
        <v>1084</v>
      </c>
      <c r="J214" s="38" t="s">
        <v>19</v>
      </c>
      <c r="K214" s="366">
        <v>60</v>
      </c>
      <c r="L214" s="367">
        <v>41700</v>
      </c>
      <c r="M214" s="499">
        <f>VLOOKUP(C214,工时对!A:E,5,0)</f>
        <v>41.94</v>
      </c>
      <c r="N214" s="59">
        <f>VLOOKUP(C214,'12部门提供工资附表主表'!E:AV,40,0)</f>
        <v>0</v>
      </c>
    </row>
    <row r="215" spans="1:14">
      <c r="A215" s="10">
        <v>217</v>
      </c>
      <c r="B215" s="13" t="s">
        <v>1085</v>
      </c>
      <c r="C215" s="10" t="s">
        <v>1086</v>
      </c>
      <c r="D215" s="138" t="s">
        <v>1087</v>
      </c>
      <c r="E215" s="199" t="s">
        <v>1088</v>
      </c>
      <c r="F215" s="525" t="str">
        <f t="shared" si="3"/>
        <v>迟运海463</v>
      </c>
      <c r="G215" s="497" t="s">
        <v>757</v>
      </c>
      <c r="H215" s="18" t="s">
        <v>757</v>
      </c>
      <c r="I215" s="14" t="s">
        <v>1089</v>
      </c>
      <c r="J215" s="38" t="s">
        <v>19</v>
      </c>
      <c r="K215" s="366"/>
      <c r="L215" s="367">
        <v>43062</v>
      </c>
      <c r="M215" s="499">
        <f>VLOOKUP(C215,工时对!A:E,5,0)</f>
        <v>42.56</v>
      </c>
      <c r="N215" s="59">
        <f>VLOOKUP(C215,'12部门提供工资附表主表'!E:AV,40,0)</f>
        <v>0</v>
      </c>
    </row>
    <row r="216" spans="1:14">
      <c r="A216" s="10">
        <v>218</v>
      </c>
      <c r="B216" s="13" t="s">
        <v>1090</v>
      </c>
      <c r="C216" s="10" t="s">
        <v>1091</v>
      </c>
      <c r="D216" s="138" t="s">
        <v>1092</v>
      </c>
      <c r="E216" s="199" t="s">
        <v>1093</v>
      </c>
      <c r="F216" s="525" t="str">
        <f t="shared" si="3"/>
        <v>尤立凤467</v>
      </c>
      <c r="G216" s="497" t="s">
        <v>757</v>
      </c>
      <c r="H216" s="18" t="s">
        <v>757</v>
      </c>
      <c r="I216" s="14" t="s">
        <v>1094</v>
      </c>
      <c r="J216" s="38" t="s">
        <v>19</v>
      </c>
      <c r="K216" s="366"/>
      <c r="L216" s="367">
        <v>43062</v>
      </c>
      <c r="M216" s="499">
        <f>VLOOKUP(C216,工时对!A:E,5,0)</f>
        <v>40.5</v>
      </c>
      <c r="N216" s="59">
        <f>VLOOKUP(C216,'12部门提供工资附表主表'!E:AV,40,0)</f>
        <v>0</v>
      </c>
    </row>
    <row r="217" spans="1:14">
      <c r="A217" s="10">
        <v>219</v>
      </c>
      <c r="B217" s="13" t="s">
        <v>1095</v>
      </c>
      <c r="C217" s="10" t="s">
        <v>1096</v>
      </c>
      <c r="D217" s="138" t="s">
        <v>1097</v>
      </c>
      <c r="E217" s="199" t="s">
        <v>1098</v>
      </c>
      <c r="F217" s="525" t="str">
        <f t="shared" si="3"/>
        <v>赵小华408</v>
      </c>
      <c r="G217" s="497" t="s">
        <v>757</v>
      </c>
      <c r="H217" s="18" t="s">
        <v>757</v>
      </c>
      <c r="I217" s="14" t="s">
        <v>1099</v>
      </c>
      <c r="J217" s="38" t="s">
        <v>19</v>
      </c>
      <c r="K217" s="366"/>
      <c r="L217" s="367">
        <v>43048</v>
      </c>
      <c r="M217" s="499">
        <f>VLOOKUP(C217,工时对!A:E,5,0)</f>
        <v>42.06</v>
      </c>
      <c r="N217" s="59">
        <f>VLOOKUP(C217,'12部门提供工资附表主表'!E:AV,40,0)</f>
        <v>0</v>
      </c>
    </row>
    <row r="218" spans="1:14">
      <c r="A218" s="10">
        <v>220</v>
      </c>
      <c r="B218" s="13" t="s">
        <v>1100</v>
      </c>
      <c r="C218" s="10" t="s">
        <v>1101</v>
      </c>
      <c r="D218" s="138" t="s">
        <v>1102</v>
      </c>
      <c r="E218" s="199" t="s">
        <v>1103</v>
      </c>
      <c r="F218" s="525" t="str">
        <f t="shared" si="3"/>
        <v>朱英436</v>
      </c>
      <c r="G218" s="497" t="s">
        <v>757</v>
      </c>
      <c r="H218" s="38" t="s">
        <v>1104</v>
      </c>
      <c r="I218" s="14" t="s">
        <v>1105</v>
      </c>
      <c r="J218" s="38" t="s">
        <v>747</v>
      </c>
      <c r="K218" s="366">
        <v>40</v>
      </c>
      <c r="L218" s="367">
        <v>42067</v>
      </c>
      <c r="M218" s="499">
        <f>VLOOKUP(C218,工时对!A:E,5,0)</f>
        <v>30.75</v>
      </c>
      <c r="N218" s="59">
        <f>VLOOKUP(C218,'12部门提供工资附表主表'!E:AV,40,0)</f>
        <v>0</v>
      </c>
    </row>
    <row r="219" spans="1:14">
      <c r="A219" s="10">
        <v>221</v>
      </c>
      <c r="B219" s="13" t="s">
        <v>1106</v>
      </c>
      <c r="C219" s="10" t="s">
        <v>1107</v>
      </c>
      <c r="D219" s="138" t="s">
        <v>1108</v>
      </c>
      <c r="E219" s="199" t="s">
        <v>1109</v>
      </c>
      <c r="F219" s="525" t="str">
        <f t="shared" si="3"/>
        <v>相伟堂64</v>
      </c>
      <c r="G219" s="497" t="s">
        <v>757</v>
      </c>
      <c r="H219" s="38" t="s">
        <v>1110</v>
      </c>
      <c r="I219" s="14" t="s">
        <v>1111</v>
      </c>
      <c r="J219" s="38" t="s">
        <v>747</v>
      </c>
      <c r="K219" s="366"/>
      <c r="L219" s="367">
        <v>43157</v>
      </c>
      <c r="M219" s="499">
        <f>VLOOKUP(C219,工时对!A:E,5,0)</f>
        <v>41.69</v>
      </c>
      <c r="N219" s="59">
        <f>VLOOKUP(C219,'12部门提供工资附表主表'!E:AV,40,0)</f>
        <v>0</v>
      </c>
    </row>
    <row r="220" spans="1:14">
      <c r="A220" s="10">
        <v>222</v>
      </c>
      <c r="B220" s="13" t="s">
        <v>1112</v>
      </c>
      <c r="C220" s="10" t="s">
        <v>1113</v>
      </c>
      <c r="D220" s="138" t="s">
        <v>1114</v>
      </c>
      <c r="E220" s="199" t="s">
        <v>1115</v>
      </c>
      <c r="F220" s="525" t="str">
        <f t="shared" si="3"/>
        <v>陶东苏57</v>
      </c>
      <c r="G220" s="497" t="s">
        <v>757</v>
      </c>
      <c r="H220" s="18" t="s">
        <v>757</v>
      </c>
      <c r="I220" s="14" t="s">
        <v>1116</v>
      </c>
      <c r="J220" s="38" t="s">
        <v>19</v>
      </c>
      <c r="K220" s="366"/>
      <c r="L220" s="367">
        <v>43157</v>
      </c>
      <c r="M220" s="499">
        <f>VLOOKUP(C220,工时对!A:E,5,0)</f>
        <v>41.31</v>
      </c>
      <c r="N220" s="59">
        <f>VLOOKUP(C220,'12部门提供工资附表主表'!E:AV,40,0)</f>
        <v>0</v>
      </c>
    </row>
    <row r="221" spans="1:14">
      <c r="A221" s="10">
        <v>224</v>
      </c>
      <c r="B221" s="13" t="s">
        <v>1117</v>
      </c>
      <c r="C221" s="10" t="s">
        <v>1118</v>
      </c>
      <c r="D221" s="138" t="s">
        <v>1119</v>
      </c>
      <c r="E221" s="199" t="s">
        <v>1120</v>
      </c>
      <c r="F221" s="525" t="str">
        <f t="shared" si="3"/>
        <v>张海军2749</v>
      </c>
      <c r="G221" s="497" t="s">
        <v>757</v>
      </c>
      <c r="H221" s="18" t="s">
        <v>757</v>
      </c>
      <c r="I221" s="14" t="s">
        <v>1121</v>
      </c>
      <c r="J221" s="38" t="s">
        <v>19</v>
      </c>
      <c r="K221" s="366"/>
      <c r="L221" s="45">
        <v>43187</v>
      </c>
      <c r="M221" s="499">
        <f>VLOOKUP(C221,工时对!A:E,5,0)</f>
        <v>44.31</v>
      </c>
      <c r="N221" s="59">
        <f>VLOOKUP(C221,'12部门提供工资附表主表'!E:AV,40,0)</f>
        <v>0</v>
      </c>
    </row>
    <row r="222" spans="1:14">
      <c r="A222" s="10">
        <v>225</v>
      </c>
      <c r="B222" s="13" t="s">
        <v>1122</v>
      </c>
      <c r="C222" s="10" t="s">
        <v>1123</v>
      </c>
      <c r="D222" s="138" t="s">
        <v>1124</v>
      </c>
      <c r="E222" s="199" t="s">
        <v>1125</v>
      </c>
      <c r="F222" s="525" t="str">
        <f t="shared" si="3"/>
        <v>姚宇451</v>
      </c>
      <c r="G222" s="497" t="s">
        <v>757</v>
      </c>
      <c r="H222" s="18" t="s">
        <v>757</v>
      </c>
      <c r="I222" s="14" t="s">
        <v>1126</v>
      </c>
      <c r="J222" s="38" t="s">
        <v>19</v>
      </c>
      <c r="K222" s="366"/>
      <c r="L222" s="367">
        <v>43160</v>
      </c>
      <c r="M222" s="499">
        <f>VLOOKUP(C222,工时对!A:E,5,0)</f>
        <v>45.75</v>
      </c>
      <c r="N222" s="59">
        <f>VLOOKUP(C222,'12部门提供工资附表主表'!E:AV,40,0)</f>
        <v>0</v>
      </c>
    </row>
    <row r="223" spans="1:14">
      <c r="A223" s="10">
        <v>226</v>
      </c>
      <c r="B223" s="13" t="s">
        <v>1127</v>
      </c>
      <c r="C223" s="10" t="s">
        <v>1128</v>
      </c>
      <c r="D223" s="138" t="s">
        <v>1129</v>
      </c>
      <c r="E223" s="199" t="s">
        <v>1130</v>
      </c>
      <c r="F223" s="525" t="str">
        <f t="shared" si="3"/>
        <v>李朋丽711</v>
      </c>
      <c r="G223" s="497" t="s">
        <v>757</v>
      </c>
      <c r="H223" s="18" t="s">
        <v>757</v>
      </c>
      <c r="I223" s="14" t="s">
        <v>1131</v>
      </c>
      <c r="J223" s="38" t="s">
        <v>19</v>
      </c>
      <c r="K223" s="366"/>
      <c r="L223" s="367">
        <v>43172</v>
      </c>
      <c r="M223" s="499">
        <f>VLOOKUP(C223,工时对!A:E,5,0)</f>
        <v>39.56</v>
      </c>
      <c r="N223" s="59">
        <f>VLOOKUP(C223,'12部门提供工资附表主表'!E:AV,40,0)</f>
        <v>0</v>
      </c>
    </row>
    <row r="224" spans="1:14">
      <c r="A224" s="10">
        <v>227</v>
      </c>
      <c r="B224" s="13" t="s">
        <v>1132</v>
      </c>
      <c r="C224" s="10" t="s">
        <v>1133</v>
      </c>
      <c r="D224" s="138" t="s">
        <v>1134</v>
      </c>
      <c r="E224" s="199" t="s">
        <v>1135</v>
      </c>
      <c r="F224" s="525" t="str">
        <f t="shared" si="3"/>
        <v>王海波617</v>
      </c>
      <c r="G224" s="497" t="s">
        <v>757</v>
      </c>
      <c r="H224" s="18" t="s">
        <v>757</v>
      </c>
      <c r="I224" s="14" t="s">
        <v>1136</v>
      </c>
      <c r="J224" s="38" t="s">
        <v>19</v>
      </c>
      <c r="K224" s="366"/>
      <c r="L224" s="367">
        <v>43165</v>
      </c>
      <c r="M224" s="499">
        <f>VLOOKUP(C224,工时对!A:E,5,0)</f>
        <v>38.69</v>
      </c>
      <c r="N224" s="59">
        <f>VLOOKUP(C224,'12部门提供工资附表主表'!E:AV,40,0)</f>
        <v>0</v>
      </c>
    </row>
    <row r="225" spans="1:14">
      <c r="A225" s="10">
        <v>228</v>
      </c>
      <c r="B225" s="13" t="s">
        <v>1137</v>
      </c>
      <c r="C225" s="10" t="s">
        <v>1138</v>
      </c>
      <c r="D225" s="138" t="s">
        <v>1139</v>
      </c>
      <c r="E225" s="199" t="s">
        <v>1140</v>
      </c>
      <c r="F225" s="525" t="str">
        <f t="shared" si="3"/>
        <v>蒲鸿贤80</v>
      </c>
      <c r="G225" s="497" t="s">
        <v>757</v>
      </c>
      <c r="H225" s="18" t="s">
        <v>757</v>
      </c>
      <c r="I225" s="14" t="s">
        <v>1141</v>
      </c>
      <c r="J225" s="38" t="s">
        <v>19</v>
      </c>
      <c r="K225" s="366"/>
      <c r="L225" s="367">
        <v>43228</v>
      </c>
      <c r="M225" s="499">
        <f>VLOOKUP(C225,工时对!A:E,5,0)</f>
        <v>43.13</v>
      </c>
      <c r="N225" s="59">
        <f>VLOOKUP(C225,'12部门提供工资附表主表'!E:AV,40,0)</f>
        <v>0</v>
      </c>
    </row>
    <row r="226" spans="1:14">
      <c r="A226" s="10">
        <v>229</v>
      </c>
      <c r="B226" s="13" t="s">
        <v>1142</v>
      </c>
      <c r="C226" s="10" t="s">
        <v>1143</v>
      </c>
      <c r="D226" s="138" t="s">
        <v>1144</v>
      </c>
      <c r="E226" s="199" t="s">
        <v>1145</v>
      </c>
      <c r="F226" s="525" t="str">
        <f t="shared" si="3"/>
        <v>徐旺旺406</v>
      </c>
      <c r="G226" s="497" t="s">
        <v>757</v>
      </c>
      <c r="H226" s="18" t="s">
        <v>757</v>
      </c>
      <c r="I226" s="14" t="s">
        <v>1146</v>
      </c>
      <c r="J226" s="38" t="s">
        <v>19</v>
      </c>
      <c r="K226" s="366"/>
      <c r="L226" s="367">
        <v>43238</v>
      </c>
      <c r="M226" s="499">
        <f>VLOOKUP(C226,工时对!A:E,5,0)</f>
        <v>42.31</v>
      </c>
      <c r="N226" s="59">
        <f>VLOOKUP(C226,'12部门提供工资附表主表'!E:AV,40,0)</f>
        <v>0</v>
      </c>
    </row>
    <row r="227" spans="1:14">
      <c r="A227" s="10">
        <v>230</v>
      </c>
      <c r="B227" s="13" t="s">
        <v>1147</v>
      </c>
      <c r="C227" s="10" t="s">
        <v>1148</v>
      </c>
      <c r="D227" s="138" t="s">
        <v>1149</v>
      </c>
      <c r="E227" s="199" t="s">
        <v>1150</v>
      </c>
      <c r="F227" s="525" t="str">
        <f t="shared" si="3"/>
        <v>樊华灵140</v>
      </c>
      <c r="G227" s="497" t="s">
        <v>343</v>
      </c>
      <c r="H227" s="18" t="s">
        <v>757</v>
      </c>
      <c r="I227" s="14" t="s">
        <v>1151</v>
      </c>
      <c r="J227" s="38" t="s">
        <v>19</v>
      </c>
      <c r="K227" s="366">
        <v>20</v>
      </c>
      <c r="L227" s="367">
        <v>42584</v>
      </c>
      <c r="M227" s="499">
        <f>VLOOKUP(C227,工时对!A:E,5,0)</f>
        <v>41.81</v>
      </c>
      <c r="N227" s="59">
        <f>VLOOKUP(C227,'12部门提供工资附表主表'!E:AV,40,0)</f>
        <v>0</v>
      </c>
    </row>
    <row r="228" spans="1:14">
      <c r="A228" s="10">
        <v>231</v>
      </c>
      <c r="B228" s="13" t="s">
        <v>1152</v>
      </c>
      <c r="C228" s="10" t="s">
        <v>1153</v>
      </c>
      <c r="D228" s="138" t="s">
        <v>1154</v>
      </c>
      <c r="E228" s="199" t="s">
        <v>1155</v>
      </c>
      <c r="F228" s="525" t="str">
        <f t="shared" si="3"/>
        <v>任少梅148</v>
      </c>
      <c r="G228" s="497" t="s">
        <v>757</v>
      </c>
      <c r="H228" s="18" t="s">
        <v>1104</v>
      </c>
      <c r="I228" s="14" t="s">
        <v>1156</v>
      </c>
      <c r="J228" s="38" t="s">
        <v>19</v>
      </c>
      <c r="K228" s="366">
        <v>200</v>
      </c>
      <c r="L228" s="367">
        <v>38504</v>
      </c>
      <c r="M228" s="499">
        <f>VLOOKUP(C228,工时对!A:E,5,0)</f>
        <v>31.69</v>
      </c>
      <c r="N228" s="59">
        <f>VLOOKUP(C228,'12部门提供工资附表主表'!E:AV,40,0)</f>
        <v>0</v>
      </c>
    </row>
    <row r="229" spans="1:14">
      <c r="A229" s="10">
        <v>232</v>
      </c>
      <c r="B229" s="13" t="s">
        <v>1157</v>
      </c>
      <c r="C229" s="10" t="s">
        <v>1158</v>
      </c>
      <c r="D229" s="138" t="s">
        <v>1159</v>
      </c>
      <c r="E229" s="199" t="s">
        <v>1160</v>
      </c>
      <c r="F229" s="525" t="str">
        <f t="shared" si="3"/>
        <v>黄斌438</v>
      </c>
      <c r="G229" s="497" t="s">
        <v>757</v>
      </c>
      <c r="H229" s="18" t="s">
        <v>1104</v>
      </c>
      <c r="I229" s="14" t="s">
        <v>1161</v>
      </c>
      <c r="J229" s="38" t="s">
        <v>19</v>
      </c>
      <c r="K229" s="366">
        <v>140</v>
      </c>
      <c r="L229" s="367">
        <v>40400</v>
      </c>
      <c r="M229" s="499">
        <f>VLOOKUP(C229,工时对!A:E,5,0)</f>
        <v>33</v>
      </c>
      <c r="N229" s="59">
        <f>VLOOKUP(C229,'12部门提供工资附表主表'!E:AV,40,0)</f>
        <v>0</v>
      </c>
    </row>
    <row r="230" spans="1:14">
      <c r="A230" s="10">
        <v>233</v>
      </c>
      <c r="B230" s="13" t="s">
        <v>1162</v>
      </c>
      <c r="C230" s="10" t="s">
        <v>1163</v>
      </c>
      <c r="D230" s="138" t="s">
        <v>1164</v>
      </c>
      <c r="E230" s="199" t="s">
        <v>1165</v>
      </c>
      <c r="F230" s="525" t="str">
        <f t="shared" si="3"/>
        <v>顾桂萍420</v>
      </c>
      <c r="G230" s="497" t="s">
        <v>757</v>
      </c>
      <c r="H230" s="18" t="s">
        <v>1104</v>
      </c>
      <c r="I230" s="14" t="s">
        <v>1166</v>
      </c>
      <c r="J230" s="38" t="s">
        <v>19</v>
      </c>
      <c r="K230" s="366">
        <v>140</v>
      </c>
      <c r="L230" s="367">
        <v>40359</v>
      </c>
      <c r="M230" s="499">
        <f>VLOOKUP(C230,工时对!A:E,5,0)</f>
        <v>30.63</v>
      </c>
      <c r="N230" s="59">
        <f>VLOOKUP(C230,'12部门提供工资附表主表'!E:AV,40,0)</f>
        <v>0</v>
      </c>
    </row>
    <row r="231" spans="1:14">
      <c r="A231" s="10">
        <v>234</v>
      </c>
      <c r="B231" s="13" t="s">
        <v>1167</v>
      </c>
      <c r="C231" s="10" t="s">
        <v>1168</v>
      </c>
      <c r="D231" s="138" t="s">
        <v>1169</v>
      </c>
      <c r="E231" s="199" t="s">
        <v>1170</v>
      </c>
      <c r="F231" s="525" t="str">
        <f t="shared" si="3"/>
        <v>陈鹏伟650</v>
      </c>
      <c r="G231" s="497" t="s">
        <v>3596</v>
      </c>
      <c r="H231" s="38" t="s">
        <v>1171</v>
      </c>
      <c r="I231" s="14" t="s">
        <v>1172</v>
      </c>
      <c r="J231" s="38" t="s">
        <v>19</v>
      </c>
      <c r="K231" s="366">
        <v>60</v>
      </c>
      <c r="L231" s="367">
        <v>41779</v>
      </c>
      <c r="M231" s="499">
        <f>VLOOKUP(C231,工时对!A:E,5,0)</f>
        <v>25.81</v>
      </c>
      <c r="N231" s="59">
        <f>VLOOKUP(C231,'12部门提供工资附表主表'!E:AV,40,0)</f>
        <v>0</v>
      </c>
    </row>
    <row r="232" spans="1:14">
      <c r="A232" s="10">
        <v>235</v>
      </c>
      <c r="B232" s="13" t="s">
        <v>1173</v>
      </c>
      <c r="C232" s="10" t="s">
        <v>1174</v>
      </c>
      <c r="D232" s="138" t="s">
        <v>1175</v>
      </c>
      <c r="E232" s="199" t="s">
        <v>1176</v>
      </c>
      <c r="F232" s="525" t="str">
        <f t="shared" si="3"/>
        <v>牟静静147</v>
      </c>
      <c r="G232" s="497" t="s">
        <v>757</v>
      </c>
      <c r="H232" s="18" t="s">
        <v>1104</v>
      </c>
      <c r="I232" s="14" t="s">
        <v>1177</v>
      </c>
      <c r="J232" s="38" t="s">
        <v>19</v>
      </c>
      <c r="K232" s="366">
        <v>40</v>
      </c>
      <c r="L232" s="367">
        <v>42095</v>
      </c>
      <c r="M232" s="499">
        <f>VLOOKUP(C232,工时对!A:E,5,0)</f>
        <v>31.25</v>
      </c>
      <c r="N232" s="59">
        <f>VLOOKUP(C232,'12部门提供工资附表主表'!E:AV,40,0)</f>
        <v>0</v>
      </c>
    </row>
    <row r="233" spans="1:14">
      <c r="A233" s="10">
        <v>236</v>
      </c>
      <c r="B233" s="13" t="s">
        <v>1178</v>
      </c>
      <c r="C233" s="10" t="s">
        <v>1179</v>
      </c>
      <c r="D233" s="138" t="s">
        <v>1180</v>
      </c>
      <c r="E233" s="199" t="s">
        <v>1181</v>
      </c>
      <c r="F233" s="525" t="str">
        <f t="shared" si="3"/>
        <v>顾玉莲494</v>
      </c>
      <c r="G233" s="497" t="s">
        <v>757</v>
      </c>
      <c r="H233" s="18" t="s">
        <v>1104</v>
      </c>
      <c r="I233" s="14" t="s">
        <v>1182</v>
      </c>
      <c r="J233" s="38" t="s">
        <v>19</v>
      </c>
      <c r="K233" s="366"/>
      <c r="L233" s="367">
        <v>42775</v>
      </c>
      <c r="M233" s="499">
        <f>VLOOKUP(C233,工时对!A:E,5,0)</f>
        <v>29.31</v>
      </c>
      <c r="N233" s="59">
        <f>VLOOKUP(C233,'12部门提供工资附表主表'!E:AV,40,0)</f>
        <v>0</v>
      </c>
    </row>
    <row r="234" spans="1:14">
      <c r="A234" s="10">
        <v>237</v>
      </c>
      <c r="B234" s="13" t="s">
        <v>1183</v>
      </c>
      <c r="C234" s="10" t="s">
        <v>1184</v>
      </c>
      <c r="D234" s="138" t="s">
        <v>1185</v>
      </c>
      <c r="E234" s="199" t="s">
        <v>1186</v>
      </c>
      <c r="F234" s="525" t="str">
        <f t="shared" si="3"/>
        <v>李小雷280</v>
      </c>
      <c r="G234" s="497" t="s">
        <v>2798</v>
      </c>
      <c r="H234" s="18" t="s">
        <v>455</v>
      </c>
      <c r="I234" s="14" t="s">
        <v>1187</v>
      </c>
      <c r="J234" s="38" t="s">
        <v>19</v>
      </c>
      <c r="K234" s="366">
        <v>80</v>
      </c>
      <c r="L234" s="367">
        <v>41521</v>
      </c>
      <c r="M234" s="499">
        <f>VLOOKUP(C234,工时对!A:E,5,0)</f>
        <v>25.88</v>
      </c>
      <c r="N234" s="59">
        <f>VLOOKUP(C234,'12部门提供工资附表主表'!E:AV,40,0)</f>
        <v>0</v>
      </c>
    </row>
    <row r="235" spans="1:14">
      <c r="A235" s="10">
        <v>238</v>
      </c>
      <c r="B235" s="13" t="s">
        <v>1188</v>
      </c>
      <c r="C235" s="10" t="s">
        <v>1189</v>
      </c>
      <c r="D235" s="138" t="s">
        <v>1190</v>
      </c>
      <c r="E235" s="199" t="s">
        <v>1191</v>
      </c>
      <c r="F235" s="525" t="str">
        <f t="shared" si="3"/>
        <v>周保和624</v>
      </c>
      <c r="G235" s="497" t="s">
        <v>2798</v>
      </c>
      <c r="H235" s="18" t="s">
        <v>663</v>
      </c>
      <c r="I235" s="14" t="s">
        <v>1192</v>
      </c>
      <c r="J235" s="38" t="s">
        <v>19</v>
      </c>
      <c r="K235" s="366"/>
      <c r="L235" s="367">
        <v>43166</v>
      </c>
      <c r="M235" s="499">
        <f>VLOOKUP(C235,工时对!A:E,5,0)</f>
        <v>42</v>
      </c>
      <c r="N235" s="59">
        <f>VLOOKUP(C235,'12部门提供工资附表主表'!E:AV,40,0)</f>
        <v>0</v>
      </c>
    </row>
    <row r="236" spans="1:14">
      <c r="A236" s="10">
        <v>239</v>
      </c>
      <c r="B236" s="13" t="s">
        <v>1193</v>
      </c>
      <c r="C236" s="10" t="s">
        <v>1194</v>
      </c>
      <c r="D236" s="138" t="s">
        <v>1195</v>
      </c>
      <c r="E236" s="199" t="s">
        <v>1196</v>
      </c>
      <c r="F236" s="525" t="str">
        <f t="shared" si="3"/>
        <v>吴进英543</v>
      </c>
      <c r="G236" s="497" t="s">
        <v>3121</v>
      </c>
      <c r="H236" s="18" t="s">
        <v>343</v>
      </c>
      <c r="I236" s="14" t="s">
        <v>1197</v>
      </c>
      <c r="J236" s="38" t="s">
        <v>19</v>
      </c>
      <c r="K236" s="366">
        <v>80</v>
      </c>
      <c r="L236" s="367">
        <v>41500</v>
      </c>
      <c r="M236" s="499">
        <f>VLOOKUP(C236,工时对!A:E,5,0)</f>
        <v>40.5</v>
      </c>
      <c r="N236" s="59">
        <f>VLOOKUP(C236,'12部门提供工资附表主表'!E:AV,40,0)</f>
        <v>0</v>
      </c>
    </row>
    <row r="237" spans="1:14">
      <c r="A237" s="10">
        <v>240</v>
      </c>
      <c r="B237" s="13" t="s">
        <v>1198</v>
      </c>
      <c r="C237" s="10" t="s">
        <v>1199</v>
      </c>
      <c r="D237" s="138" t="s">
        <v>1200</v>
      </c>
      <c r="E237" s="199" t="s">
        <v>1201</v>
      </c>
      <c r="F237" s="525" t="str">
        <f t="shared" si="3"/>
        <v>齐中英82</v>
      </c>
      <c r="G237" s="497" t="s">
        <v>3121</v>
      </c>
      <c r="H237" s="18" t="s">
        <v>343</v>
      </c>
      <c r="I237" s="14" t="s">
        <v>1202</v>
      </c>
      <c r="J237" s="38" t="s">
        <v>19</v>
      </c>
      <c r="K237" s="366">
        <v>120</v>
      </c>
      <c r="L237" s="367">
        <v>40824</v>
      </c>
      <c r="M237" s="499">
        <f>VLOOKUP(C237,工时对!A:E,5,0)</f>
        <v>39</v>
      </c>
      <c r="N237" s="59">
        <f>VLOOKUP(C237,'12部门提供工资附表主表'!E:AV,40,0)</f>
        <v>0</v>
      </c>
    </row>
    <row r="238" spans="1:14">
      <c r="A238" s="10">
        <v>241</v>
      </c>
      <c r="B238" s="13" t="s">
        <v>1203</v>
      </c>
      <c r="C238" s="10" t="s">
        <v>1204</v>
      </c>
      <c r="D238" s="138" t="s">
        <v>1205</v>
      </c>
      <c r="E238" s="199" t="s">
        <v>1206</v>
      </c>
      <c r="F238" s="525" t="str">
        <f t="shared" si="3"/>
        <v>刘利113</v>
      </c>
      <c r="G238" s="497" t="s">
        <v>3121</v>
      </c>
      <c r="H238" s="18" t="s">
        <v>343</v>
      </c>
      <c r="I238" s="14" t="s">
        <v>1207</v>
      </c>
      <c r="J238" s="38" t="s">
        <v>19</v>
      </c>
      <c r="K238" s="366">
        <v>100</v>
      </c>
      <c r="L238" s="367">
        <v>40956</v>
      </c>
      <c r="M238" s="499">
        <f>VLOOKUP(C238,工时对!A:E,5,0)</f>
        <v>42.5</v>
      </c>
      <c r="N238" s="59">
        <f>VLOOKUP(C238,'12部门提供工资附表主表'!E:AV,40,0)</f>
        <v>0</v>
      </c>
    </row>
    <row r="239" spans="1:14">
      <c r="A239" s="10">
        <v>242</v>
      </c>
      <c r="B239" s="13" t="s">
        <v>1208</v>
      </c>
      <c r="C239" s="10" t="s">
        <v>1209</v>
      </c>
      <c r="D239" s="138" t="s">
        <v>1210</v>
      </c>
      <c r="E239" s="199" t="s">
        <v>1211</v>
      </c>
      <c r="F239" s="525" t="str">
        <f t="shared" si="3"/>
        <v>沈方明218</v>
      </c>
      <c r="G239" s="497" t="s">
        <v>343</v>
      </c>
      <c r="H239" s="18" t="s">
        <v>343</v>
      </c>
      <c r="I239" s="14" t="s">
        <v>1212</v>
      </c>
      <c r="J239" s="38" t="s">
        <v>19</v>
      </c>
      <c r="K239" s="366">
        <v>160</v>
      </c>
      <c r="L239" s="367">
        <v>39882</v>
      </c>
      <c r="M239" s="499">
        <f>VLOOKUP(C239,工时对!A:E,5,0)</f>
        <v>37.5</v>
      </c>
      <c r="N239" s="59">
        <f>VLOOKUP(C239,'12部门提供工资附表主表'!E:AV,40,0)</f>
        <v>0</v>
      </c>
    </row>
    <row r="240" spans="1:14">
      <c r="A240" s="10">
        <v>243</v>
      </c>
      <c r="B240" s="13" t="s">
        <v>1213</v>
      </c>
      <c r="C240" s="10" t="s">
        <v>1214</v>
      </c>
      <c r="D240" s="138" t="s">
        <v>1215</v>
      </c>
      <c r="E240" s="199" t="s">
        <v>1216</v>
      </c>
      <c r="F240" s="525" t="str">
        <f t="shared" si="3"/>
        <v>张熙亮184</v>
      </c>
      <c r="G240" s="497" t="s">
        <v>343</v>
      </c>
      <c r="H240" s="18" t="s">
        <v>343</v>
      </c>
      <c r="I240" s="14" t="s">
        <v>1217</v>
      </c>
      <c r="J240" s="38" t="s">
        <v>19</v>
      </c>
      <c r="K240" s="366">
        <v>80</v>
      </c>
      <c r="L240" s="367">
        <v>41334</v>
      </c>
      <c r="M240" s="499">
        <f>VLOOKUP(C240,工时对!A:E,5,0)</f>
        <v>41</v>
      </c>
      <c r="N240" s="59">
        <f>VLOOKUP(C240,'12部门提供工资附表主表'!E:AV,40,0)</f>
        <v>0</v>
      </c>
    </row>
    <row r="241" spans="1:14">
      <c r="A241" s="10">
        <v>244</v>
      </c>
      <c r="B241" s="13" t="s">
        <v>1218</v>
      </c>
      <c r="C241" s="10" t="s">
        <v>1219</v>
      </c>
      <c r="D241" s="138" t="s">
        <v>1220</v>
      </c>
      <c r="E241" s="199" t="s">
        <v>1221</v>
      </c>
      <c r="F241" s="525" t="str">
        <f t="shared" si="3"/>
        <v>杨振国241</v>
      </c>
      <c r="G241" s="497" t="s">
        <v>343</v>
      </c>
      <c r="H241" s="18" t="s">
        <v>343</v>
      </c>
      <c r="I241" s="14" t="s">
        <v>1222</v>
      </c>
      <c r="J241" s="38" t="s">
        <v>19</v>
      </c>
      <c r="K241" s="366">
        <v>20</v>
      </c>
      <c r="L241" s="367">
        <v>42419</v>
      </c>
      <c r="M241" s="499">
        <f>VLOOKUP(C241,工时对!A:E,5,0)</f>
        <v>45.5</v>
      </c>
      <c r="N241" s="59">
        <f>VLOOKUP(C241,'12部门提供工资附表主表'!E:AV,40,0)</f>
        <v>0</v>
      </c>
    </row>
    <row r="242" spans="1:14">
      <c r="A242" s="10">
        <v>245</v>
      </c>
      <c r="B242" s="13" t="s">
        <v>1223</v>
      </c>
      <c r="C242" s="10" t="s">
        <v>1224</v>
      </c>
      <c r="D242" s="138" t="s">
        <v>1225</v>
      </c>
      <c r="E242" s="199" t="s">
        <v>1226</v>
      </c>
      <c r="F242" s="525" t="str">
        <f t="shared" si="3"/>
        <v>张长重254</v>
      </c>
      <c r="G242" s="497" t="s">
        <v>343</v>
      </c>
      <c r="H242" s="18" t="s">
        <v>343</v>
      </c>
      <c r="I242" s="14" t="s">
        <v>1227</v>
      </c>
      <c r="J242" s="38" t="s">
        <v>19</v>
      </c>
      <c r="K242" s="366">
        <v>20</v>
      </c>
      <c r="L242" s="367">
        <v>42438</v>
      </c>
      <c r="M242" s="499">
        <f>VLOOKUP(C242,工时对!A:E,5,0)</f>
        <v>45</v>
      </c>
      <c r="N242" s="59">
        <f>VLOOKUP(C242,'12部门提供工资附表主表'!E:AV,40,0)</f>
        <v>0</v>
      </c>
    </row>
    <row r="243" spans="1:14">
      <c r="A243" s="10">
        <v>246</v>
      </c>
      <c r="B243" s="13" t="s">
        <v>1228</v>
      </c>
      <c r="C243" s="10" t="s">
        <v>1229</v>
      </c>
      <c r="D243" s="138" t="s">
        <v>1230</v>
      </c>
      <c r="E243" s="199" t="s">
        <v>1231</v>
      </c>
      <c r="F243" s="525" t="str">
        <f t="shared" si="3"/>
        <v>张玉柱398</v>
      </c>
      <c r="G243" s="497" t="s">
        <v>343</v>
      </c>
      <c r="H243" s="18" t="s">
        <v>343</v>
      </c>
      <c r="I243" s="14" t="s">
        <v>1232</v>
      </c>
      <c r="J243" s="38" t="s">
        <v>19</v>
      </c>
      <c r="K243" s="366">
        <v>60</v>
      </c>
      <c r="L243" s="367">
        <v>41724</v>
      </c>
      <c r="M243" s="499">
        <f>VLOOKUP(C243,工时对!A:E,5,0)</f>
        <v>43.5</v>
      </c>
      <c r="N243" s="59">
        <f>VLOOKUP(C243,'12部门提供工资附表主表'!E:AV,40,0)</f>
        <v>0</v>
      </c>
    </row>
    <row r="244" spans="1:14">
      <c r="A244" s="10">
        <v>247</v>
      </c>
      <c r="B244" s="13" t="s">
        <v>1233</v>
      </c>
      <c r="C244" s="10" t="s">
        <v>1234</v>
      </c>
      <c r="D244" s="138" t="s">
        <v>1235</v>
      </c>
      <c r="E244" s="199" t="s">
        <v>1236</v>
      </c>
      <c r="F244" s="525" t="str">
        <f t="shared" si="3"/>
        <v>王张红582</v>
      </c>
      <c r="G244" s="497" t="s">
        <v>343</v>
      </c>
      <c r="H244" s="18" t="s">
        <v>343</v>
      </c>
      <c r="I244" s="14" t="s">
        <v>1237</v>
      </c>
      <c r="J244" s="38" t="s">
        <v>19</v>
      </c>
      <c r="K244" s="366"/>
      <c r="L244" s="367">
        <v>42783</v>
      </c>
      <c r="M244" s="499">
        <f>VLOOKUP(C244,工时对!A:E,5,0)</f>
        <v>42</v>
      </c>
      <c r="N244" s="59">
        <f>VLOOKUP(C244,'12部门提供工资附表主表'!E:AV,40,0)</f>
        <v>0</v>
      </c>
    </row>
    <row r="245" spans="1:14">
      <c r="A245" s="10">
        <v>248</v>
      </c>
      <c r="B245" s="13" t="s">
        <v>1238</v>
      </c>
      <c r="C245" s="10" t="s">
        <v>1239</v>
      </c>
      <c r="D245" s="138" t="s">
        <v>1240</v>
      </c>
      <c r="E245" s="199" t="s">
        <v>1241</v>
      </c>
      <c r="F245" s="525" t="str">
        <f t="shared" si="3"/>
        <v>王士双238</v>
      </c>
      <c r="G245" s="497" t="s">
        <v>343</v>
      </c>
      <c r="H245" s="18" t="s">
        <v>343</v>
      </c>
      <c r="I245" s="14" t="s">
        <v>1242</v>
      </c>
      <c r="J245" s="38" t="s">
        <v>19</v>
      </c>
      <c r="K245" s="366"/>
      <c r="L245" s="367">
        <v>42863</v>
      </c>
      <c r="M245" s="499">
        <f>VLOOKUP(C245,工时对!A:E,5,0)</f>
        <v>31.5</v>
      </c>
      <c r="N245" s="59">
        <f>VLOOKUP(C245,'12部门提供工资附表主表'!E:AV,40,0)</f>
        <v>0</v>
      </c>
    </row>
    <row r="246" spans="1:14">
      <c r="A246" s="10">
        <v>249</v>
      </c>
      <c r="B246" s="13" t="s">
        <v>1243</v>
      </c>
      <c r="C246" s="10" t="s">
        <v>1244</v>
      </c>
      <c r="D246" s="138" t="s">
        <v>1245</v>
      </c>
      <c r="E246" s="199" t="s">
        <v>1246</v>
      </c>
      <c r="F246" s="525" t="str">
        <f t="shared" si="3"/>
        <v>孟凡云38</v>
      </c>
      <c r="G246" s="497" t="s">
        <v>343</v>
      </c>
      <c r="H246" s="18" t="s">
        <v>343</v>
      </c>
      <c r="I246" s="14" t="s">
        <v>1247</v>
      </c>
      <c r="J246" s="38" t="s">
        <v>19</v>
      </c>
      <c r="K246" s="366"/>
      <c r="L246" s="367">
        <v>43115</v>
      </c>
      <c r="M246" s="499">
        <f>VLOOKUP(C246,工时对!A:E,5,0)</f>
        <v>42</v>
      </c>
      <c r="N246" s="59">
        <f>VLOOKUP(C246,'12部门提供工资附表主表'!E:AV,40,0)</f>
        <v>0</v>
      </c>
    </row>
    <row r="247" spans="1:14">
      <c r="A247" s="10">
        <v>250</v>
      </c>
      <c r="B247" s="13" t="s">
        <v>1248</v>
      </c>
      <c r="C247" s="10" t="s">
        <v>1249</v>
      </c>
      <c r="D247" s="138" t="s">
        <v>1250</v>
      </c>
      <c r="E247" s="199" t="s">
        <v>1251</v>
      </c>
      <c r="F247" s="525" t="str">
        <f t="shared" si="3"/>
        <v>陆伟615</v>
      </c>
      <c r="G247" s="497" t="s">
        <v>17</v>
      </c>
      <c r="H247" s="18" t="s">
        <v>1252</v>
      </c>
      <c r="I247" s="14" t="s">
        <v>1253</v>
      </c>
      <c r="J247" s="38" t="s">
        <v>19</v>
      </c>
      <c r="K247" s="366"/>
      <c r="L247" s="367">
        <v>42943</v>
      </c>
      <c r="M247" s="499">
        <f>VLOOKUP(C247,工时对!A:E,5,0)</f>
        <v>36.06</v>
      </c>
      <c r="N247" s="59">
        <f>VLOOKUP(C247,'12部门提供工资附表主表'!E:AV,40,0)</f>
        <v>0</v>
      </c>
    </row>
    <row r="248" spans="1:14">
      <c r="A248" s="10">
        <v>251</v>
      </c>
      <c r="B248" s="13" t="s">
        <v>1254</v>
      </c>
      <c r="C248" s="10" t="s">
        <v>1255</v>
      </c>
      <c r="D248" s="138" t="s">
        <v>1256</v>
      </c>
      <c r="E248" s="199" t="s">
        <v>1257</v>
      </c>
      <c r="F248" s="525" t="str">
        <f t="shared" si="3"/>
        <v>周美青630</v>
      </c>
      <c r="G248" s="497" t="s">
        <v>17</v>
      </c>
      <c r="H248" s="18" t="s">
        <v>1252</v>
      </c>
      <c r="I248" s="14" t="s">
        <v>1258</v>
      </c>
      <c r="J248" s="38" t="s">
        <v>19</v>
      </c>
      <c r="K248" s="366">
        <v>60</v>
      </c>
      <c r="L248" s="367">
        <v>41687</v>
      </c>
      <c r="M248" s="499">
        <f>VLOOKUP(C248,工时对!A:E,5,0)</f>
        <v>38.06</v>
      </c>
      <c r="N248" s="59">
        <f>VLOOKUP(C248,'12部门提供工资附表主表'!E:AV,40,0)</f>
        <v>0</v>
      </c>
    </row>
    <row r="249" spans="1:14">
      <c r="A249" s="10">
        <v>252</v>
      </c>
      <c r="B249" s="13" t="s">
        <v>1259</v>
      </c>
      <c r="C249" s="10" t="s">
        <v>1260</v>
      </c>
      <c r="D249" s="138" t="s">
        <v>1261</v>
      </c>
      <c r="E249" s="199" t="s">
        <v>1262</v>
      </c>
      <c r="F249" s="525" t="str">
        <f t="shared" si="3"/>
        <v>朱红308</v>
      </c>
      <c r="G249" s="497" t="s">
        <v>17</v>
      </c>
      <c r="H249" s="18" t="s">
        <v>1252</v>
      </c>
      <c r="I249" s="14" t="s">
        <v>1263</v>
      </c>
      <c r="J249" s="38" t="s">
        <v>19</v>
      </c>
      <c r="K249" s="366">
        <v>40</v>
      </c>
      <c r="L249" s="367">
        <v>42284</v>
      </c>
      <c r="M249" s="499">
        <f>VLOOKUP(C249,工时对!A:E,5,0)</f>
        <v>39.31</v>
      </c>
      <c r="N249" s="59">
        <f>VLOOKUP(C249,'12部门提供工资附表主表'!E:AV,40,0)</f>
        <v>0</v>
      </c>
    </row>
    <row r="250" spans="1:14">
      <c r="A250" s="10">
        <v>253</v>
      </c>
      <c r="B250" s="13" t="s">
        <v>1264</v>
      </c>
      <c r="C250" s="10" t="s">
        <v>1265</v>
      </c>
      <c r="D250" s="138" t="s">
        <v>1266</v>
      </c>
      <c r="E250" s="199" t="s">
        <v>1267</v>
      </c>
      <c r="F250" s="525" t="str">
        <f t="shared" si="3"/>
        <v>胡建国517</v>
      </c>
      <c r="G250" s="497" t="s">
        <v>17</v>
      </c>
      <c r="H250" s="18" t="s">
        <v>1252</v>
      </c>
      <c r="I250" s="14" t="s">
        <v>1268</v>
      </c>
      <c r="J250" s="38" t="s">
        <v>19</v>
      </c>
      <c r="K250" s="366">
        <v>80</v>
      </c>
      <c r="L250" s="367">
        <v>41486</v>
      </c>
      <c r="M250" s="499">
        <f>VLOOKUP(C250,工时对!A:E,5,0)</f>
        <v>28.06</v>
      </c>
      <c r="N250" s="59">
        <f>VLOOKUP(C250,'12部门提供工资附表主表'!E:AV,40,0)</f>
        <v>0</v>
      </c>
    </row>
    <row r="251" spans="1:14">
      <c r="A251" s="10">
        <v>254</v>
      </c>
      <c r="B251" s="13" t="s">
        <v>1269</v>
      </c>
      <c r="C251" s="10" t="s">
        <v>1270</v>
      </c>
      <c r="D251" s="138" t="s">
        <v>1271</v>
      </c>
      <c r="E251" s="199" t="s">
        <v>1272</v>
      </c>
      <c r="F251" s="525" t="str">
        <f t="shared" si="3"/>
        <v>周美234</v>
      </c>
      <c r="G251" s="497" t="s">
        <v>17</v>
      </c>
      <c r="H251" s="18" t="s">
        <v>1252</v>
      </c>
      <c r="I251" s="14" t="s">
        <v>1273</v>
      </c>
      <c r="J251" s="38" t="s">
        <v>19</v>
      </c>
      <c r="K251" s="366">
        <v>20</v>
      </c>
      <c r="L251" s="367">
        <v>42417</v>
      </c>
      <c r="M251" s="499">
        <f>VLOOKUP(C251,工时对!A:E,5,0)</f>
        <v>38.19</v>
      </c>
      <c r="N251" s="59">
        <f>VLOOKUP(C251,'12部门提供工资附表主表'!E:AV,40,0)</f>
        <v>0</v>
      </c>
    </row>
    <row r="252" spans="1:14">
      <c r="A252" s="10">
        <v>255</v>
      </c>
      <c r="B252" s="13" t="s">
        <v>1274</v>
      </c>
      <c r="C252" s="10" t="s">
        <v>1275</v>
      </c>
      <c r="D252" s="138" t="s">
        <v>1276</v>
      </c>
      <c r="E252" s="199" t="s">
        <v>1277</v>
      </c>
      <c r="F252" s="525" t="str">
        <f t="shared" si="3"/>
        <v>乔佩红714</v>
      </c>
      <c r="G252" s="497" t="s">
        <v>17</v>
      </c>
      <c r="H252" s="18" t="s">
        <v>1252</v>
      </c>
      <c r="I252" s="14" t="s">
        <v>1278</v>
      </c>
      <c r="J252" s="38" t="s">
        <v>19</v>
      </c>
      <c r="K252" s="366">
        <v>20</v>
      </c>
      <c r="L252" s="367">
        <v>42580</v>
      </c>
      <c r="M252" s="499">
        <f>VLOOKUP(C252,工时对!A:E,5,0)</f>
        <v>38.06</v>
      </c>
      <c r="N252" s="59">
        <f>VLOOKUP(C252,'12部门提供工资附表主表'!E:AV,40,0)</f>
        <v>0</v>
      </c>
    </row>
    <row r="253" spans="1:14">
      <c r="A253" s="10">
        <v>256</v>
      </c>
      <c r="B253" s="13" t="s">
        <v>1279</v>
      </c>
      <c r="C253" s="10" t="s">
        <v>1280</v>
      </c>
      <c r="D253" s="138" t="s">
        <v>1281</v>
      </c>
      <c r="E253" s="199" t="s">
        <v>1282</v>
      </c>
      <c r="F253" s="525" t="str">
        <f t="shared" si="3"/>
        <v>顾慧花663</v>
      </c>
      <c r="G253" s="497" t="s">
        <v>17</v>
      </c>
      <c r="H253" s="18" t="s">
        <v>1252</v>
      </c>
      <c r="I253" s="14" t="s">
        <v>1283</v>
      </c>
      <c r="J253" s="38" t="s">
        <v>19</v>
      </c>
      <c r="K253" s="366"/>
      <c r="L253" s="367">
        <v>42882</v>
      </c>
      <c r="M253" s="499">
        <f>VLOOKUP(C253,工时对!A:E,5,0)</f>
        <v>40.94</v>
      </c>
      <c r="N253" s="59">
        <f>VLOOKUP(C253,'12部门提供工资附表主表'!E:AV,40,0)</f>
        <v>0</v>
      </c>
    </row>
    <row r="254" spans="1:14">
      <c r="A254" s="10">
        <v>257</v>
      </c>
      <c r="B254" s="13" t="s">
        <v>1284</v>
      </c>
      <c r="C254" s="10" t="s">
        <v>1285</v>
      </c>
      <c r="D254" s="138" t="s">
        <v>1286</v>
      </c>
      <c r="E254" s="199" t="s">
        <v>1287</v>
      </c>
      <c r="F254" s="525" t="str">
        <f t="shared" si="3"/>
        <v>黄彩英566</v>
      </c>
      <c r="G254" s="497" t="s">
        <v>17</v>
      </c>
      <c r="H254" s="18" t="s">
        <v>1252</v>
      </c>
      <c r="I254" s="14" t="s">
        <v>1288</v>
      </c>
      <c r="J254" s="38" t="s">
        <v>19</v>
      </c>
      <c r="K254" s="366"/>
      <c r="L254" s="367">
        <v>43164</v>
      </c>
      <c r="M254" s="499">
        <f>VLOOKUP(C254,工时对!A:E,5,0)</f>
        <v>37.94</v>
      </c>
      <c r="N254" s="59">
        <f>VLOOKUP(C254,'12部门提供工资附表主表'!E:AV,40,0)</f>
        <v>0</v>
      </c>
    </row>
    <row r="255" spans="1:14">
      <c r="A255" s="10">
        <v>258</v>
      </c>
      <c r="B255" s="13" t="s">
        <v>1289</v>
      </c>
      <c r="C255" s="10" t="s">
        <v>1290</v>
      </c>
      <c r="D255" s="138" t="s">
        <v>1291</v>
      </c>
      <c r="E255" s="199" t="s">
        <v>1292</v>
      </c>
      <c r="F255" s="525" t="str">
        <f t="shared" si="3"/>
        <v>魏钢530</v>
      </c>
      <c r="G255" s="497" t="s">
        <v>3596</v>
      </c>
      <c r="H255" s="18" t="s">
        <v>1293</v>
      </c>
      <c r="I255" s="14" t="s">
        <v>1294</v>
      </c>
      <c r="J255" s="38" t="s">
        <v>19</v>
      </c>
      <c r="K255" s="366">
        <v>100</v>
      </c>
      <c r="L255" s="367">
        <v>40948</v>
      </c>
      <c r="M255" s="499">
        <f>VLOOKUP(C255,工时对!A:E,5,0)</f>
        <v>29.5</v>
      </c>
      <c r="N255" s="59">
        <f>VLOOKUP(C255,'12部门提供工资附表主表'!E:AV,40,0)</f>
        <v>0</v>
      </c>
    </row>
    <row r="256" spans="1:14">
      <c r="A256" s="10">
        <v>259</v>
      </c>
      <c r="B256" s="13" t="s">
        <v>1295</v>
      </c>
      <c r="C256" s="10" t="s">
        <v>1296</v>
      </c>
      <c r="D256" s="138" t="s">
        <v>1297</v>
      </c>
      <c r="E256" s="199" t="s">
        <v>1298</v>
      </c>
      <c r="F256" s="525" t="str">
        <f t="shared" si="3"/>
        <v>罗晓红311</v>
      </c>
      <c r="G256" s="497" t="s">
        <v>3596</v>
      </c>
      <c r="H256" s="38" t="s">
        <v>1299</v>
      </c>
      <c r="I256" s="14" t="s">
        <v>1300</v>
      </c>
      <c r="J256" s="38" t="s">
        <v>19</v>
      </c>
      <c r="K256" s="366">
        <v>80</v>
      </c>
      <c r="L256" s="367">
        <v>41344</v>
      </c>
      <c r="M256" s="499">
        <f>VLOOKUP(C256,工时对!A:E,5,0)</f>
        <v>11</v>
      </c>
      <c r="N256" s="59">
        <f>VLOOKUP(C256,'12部门提供工资附表主表'!E:AV,40,0)</f>
        <v>0</v>
      </c>
    </row>
    <row r="257" spans="1:14">
      <c r="A257" s="10">
        <v>260</v>
      </c>
      <c r="B257" s="13" t="s">
        <v>1301</v>
      </c>
      <c r="C257" s="10" t="s">
        <v>1302</v>
      </c>
      <c r="D257" s="138" t="s">
        <v>1303</v>
      </c>
      <c r="E257" s="199" t="s">
        <v>1304</v>
      </c>
      <c r="F257" s="525" t="str">
        <f t="shared" ref="F257:F320" si="4">D257&amp;E257</f>
        <v>沈夏杰449</v>
      </c>
      <c r="G257" s="497" t="s">
        <v>3596</v>
      </c>
      <c r="H257" s="18" t="s">
        <v>1293</v>
      </c>
      <c r="I257" s="14" t="s">
        <v>1305</v>
      </c>
      <c r="J257" s="38" t="s">
        <v>19</v>
      </c>
      <c r="K257" s="366">
        <v>40</v>
      </c>
      <c r="L257" s="367">
        <v>42221</v>
      </c>
      <c r="M257" s="499">
        <f>VLOOKUP(C257,工时对!A:E,5,0)</f>
        <v>32.56</v>
      </c>
      <c r="N257" s="59">
        <f>VLOOKUP(C257,'12部门提供工资附表主表'!E:AV,40,0)</f>
        <v>0</v>
      </c>
    </row>
    <row r="258" spans="1:14">
      <c r="A258" s="10">
        <v>261</v>
      </c>
      <c r="B258" s="13" t="s">
        <v>1306</v>
      </c>
      <c r="C258" s="10" t="s">
        <v>1307</v>
      </c>
      <c r="D258" s="138" t="s">
        <v>1308</v>
      </c>
      <c r="E258" s="199" t="s">
        <v>1309</v>
      </c>
      <c r="F258" s="525" t="str">
        <f t="shared" si="4"/>
        <v>钱叶青253</v>
      </c>
      <c r="G258" s="497" t="s">
        <v>3596</v>
      </c>
      <c r="H258" s="18" t="s">
        <v>1293</v>
      </c>
      <c r="I258" s="14" t="s">
        <v>1310</v>
      </c>
      <c r="J258" s="38" t="s">
        <v>19</v>
      </c>
      <c r="K258" s="366">
        <v>60</v>
      </c>
      <c r="L258" s="367">
        <v>41754</v>
      </c>
      <c r="M258" s="499">
        <f>VLOOKUP(C258,工时对!A:E,5,0)</f>
        <v>29.44</v>
      </c>
      <c r="N258" s="59">
        <f>VLOOKUP(C258,'12部门提供工资附表主表'!E:AV,40,0)</f>
        <v>0</v>
      </c>
    </row>
    <row r="259" spans="1:14">
      <c r="A259" s="10">
        <v>262</v>
      </c>
      <c r="B259" s="13" t="s">
        <v>1311</v>
      </c>
      <c r="C259" s="10" t="s">
        <v>1312</v>
      </c>
      <c r="D259" s="138" t="s">
        <v>1313</v>
      </c>
      <c r="E259" s="199" t="s">
        <v>1314</v>
      </c>
      <c r="F259" s="525" t="str">
        <f t="shared" si="4"/>
        <v>傅红171</v>
      </c>
      <c r="G259" s="497" t="s">
        <v>3596</v>
      </c>
      <c r="H259" s="18" t="s">
        <v>1293</v>
      </c>
      <c r="I259" s="14" t="s">
        <v>1315</v>
      </c>
      <c r="J259" s="38" t="s">
        <v>19</v>
      </c>
      <c r="K259" s="366">
        <v>160</v>
      </c>
      <c r="L259" s="367">
        <v>40044</v>
      </c>
      <c r="M259" s="499">
        <f>VLOOKUP(C259,工时对!A:E,5,0)</f>
        <v>23.13</v>
      </c>
      <c r="N259" s="59">
        <f>VLOOKUP(C259,'12部门提供工资附表主表'!E:AV,40,0)</f>
        <v>0</v>
      </c>
    </row>
    <row r="260" spans="1:14">
      <c r="A260" s="10">
        <v>263</v>
      </c>
      <c r="B260" s="13" t="s">
        <v>1316</v>
      </c>
      <c r="C260" s="10" t="s">
        <v>1317</v>
      </c>
      <c r="D260" s="138" t="s">
        <v>1318</v>
      </c>
      <c r="E260" s="199" t="s">
        <v>1319</v>
      </c>
      <c r="F260" s="525" t="str">
        <f t="shared" si="4"/>
        <v>陈晓东109</v>
      </c>
      <c r="G260" s="497" t="s">
        <v>3596</v>
      </c>
      <c r="H260" s="18" t="s">
        <v>1293</v>
      </c>
      <c r="I260" s="14" t="s">
        <v>1320</v>
      </c>
      <c r="J260" s="38" t="s">
        <v>19</v>
      </c>
      <c r="K260" s="366">
        <v>120</v>
      </c>
      <c r="L260" s="367">
        <v>40826</v>
      </c>
      <c r="M260" s="499">
        <f>VLOOKUP(C260,工时对!A:E,5,0)</f>
        <v>21.75</v>
      </c>
      <c r="N260" s="59">
        <f>VLOOKUP(C260,'12部门提供工资附表主表'!E:AV,40,0)</f>
        <v>0</v>
      </c>
    </row>
    <row r="261" spans="1:14">
      <c r="A261" s="10">
        <v>264</v>
      </c>
      <c r="B261" s="13" t="s">
        <v>1321</v>
      </c>
      <c r="C261" s="10" t="s">
        <v>1322</v>
      </c>
      <c r="D261" s="138" t="s">
        <v>1323</v>
      </c>
      <c r="E261" s="199" t="s">
        <v>1324</v>
      </c>
      <c r="F261" s="525" t="str">
        <f t="shared" si="4"/>
        <v>张万露531</v>
      </c>
      <c r="G261" s="497" t="s">
        <v>3596</v>
      </c>
      <c r="H261" s="18" t="s">
        <v>1293</v>
      </c>
      <c r="I261" s="14" t="s">
        <v>1325</v>
      </c>
      <c r="J261" s="38" t="s">
        <v>19</v>
      </c>
      <c r="K261" s="366">
        <v>100</v>
      </c>
      <c r="L261" s="367">
        <v>40941</v>
      </c>
      <c r="M261" s="499">
        <f>VLOOKUP(C261,工时对!A:E,5,0)</f>
        <v>30.25</v>
      </c>
      <c r="N261" s="59">
        <f>VLOOKUP(C261,'12部门提供工资附表主表'!E:AV,40,0)</f>
        <v>0</v>
      </c>
    </row>
    <row r="262" spans="1:14">
      <c r="A262" s="10">
        <v>265</v>
      </c>
      <c r="B262" s="13" t="s">
        <v>1326</v>
      </c>
      <c r="C262" s="10" t="s">
        <v>1327</v>
      </c>
      <c r="D262" s="138" t="s">
        <v>1328</v>
      </c>
      <c r="E262" s="199" t="s">
        <v>1329</v>
      </c>
      <c r="F262" s="525" t="str">
        <f t="shared" si="4"/>
        <v>潘春妹104</v>
      </c>
      <c r="G262" s="497" t="s">
        <v>3596</v>
      </c>
      <c r="H262" s="38" t="s">
        <v>1299</v>
      </c>
      <c r="I262" s="14" t="s">
        <v>1330</v>
      </c>
      <c r="J262" s="38" t="s">
        <v>19</v>
      </c>
      <c r="K262" s="366">
        <v>200</v>
      </c>
      <c r="L262" s="367">
        <v>38681</v>
      </c>
      <c r="M262" s="499">
        <f>VLOOKUP(C262,工时对!A:E,5,0)</f>
        <v>24.88</v>
      </c>
      <c r="N262" s="59">
        <f>VLOOKUP(C262,'12部门提供工资附表主表'!E:AV,40,0)</f>
        <v>0</v>
      </c>
    </row>
    <row r="263" spans="1:14">
      <c r="A263" s="10">
        <v>266</v>
      </c>
      <c r="B263" s="13" t="s">
        <v>1331</v>
      </c>
      <c r="C263" s="10" t="s">
        <v>1332</v>
      </c>
      <c r="D263" s="138" t="s">
        <v>1333</v>
      </c>
      <c r="E263" s="199" t="s">
        <v>1334</v>
      </c>
      <c r="F263" s="525" t="str">
        <f t="shared" si="4"/>
        <v>张锦瑛360</v>
      </c>
      <c r="G263" s="497" t="s">
        <v>3596</v>
      </c>
      <c r="H263" s="18" t="s">
        <v>1293</v>
      </c>
      <c r="I263" s="14" t="s">
        <v>1335</v>
      </c>
      <c r="J263" s="38" t="s">
        <v>19</v>
      </c>
      <c r="K263" s="366">
        <v>100</v>
      </c>
      <c r="L263" s="367">
        <v>41079</v>
      </c>
      <c r="M263" s="499">
        <f>VLOOKUP(C263,工时对!A:E,5,0)</f>
        <v>22.44</v>
      </c>
      <c r="N263" s="59">
        <f>VLOOKUP(C263,'12部门提供工资附表主表'!E:AV,40,0)</f>
        <v>0</v>
      </c>
    </row>
    <row r="264" spans="1:14">
      <c r="A264" s="10">
        <v>267</v>
      </c>
      <c r="B264" s="13" t="s">
        <v>1336</v>
      </c>
      <c r="C264" s="10" t="s">
        <v>1337</v>
      </c>
      <c r="D264" s="138" t="s">
        <v>1338</v>
      </c>
      <c r="E264" s="199" t="s">
        <v>1339</v>
      </c>
      <c r="F264" s="525" t="str">
        <f t="shared" si="4"/>
        <v>任凯凯127</v>
      </c>
      <c r="G264" s="497" t="s">
        <v>3596</v>
      </c>
      <c r="H264" s="18" t="s">
        <v>1293</v>
      </c>
      <c r="I264" s="14" t="s">
        <v>1340</v>
      </c>
      <c r="J264" s="38" t="s">
        <v>19</v>
      </c>
      <c r="K264" s="366">
        <v>160</v>
      </c>
      <c r="L264" s="367">
        <v>39874</v>
      </c>
      <c r="M264" s="499">
        <f>VLOOKUP(C264,工时对!A:E,5,0)</f>
        <v>5.38</v>
      </c>
      <c r="N264" s="59">
        <f>VLOOKUP(C264,'12部门提供工资附表主表'!E:AV,40,0)</f>
        <v>2693.04545454545</v>
      </c>
    </row>
    <row r="265" spans="1:14">
      <c r="A265" s="10">
        <v>268</v>
      </c>
      <c r="B265" s="13" t="s">
        <v>1341</v>
      </c>
      <c r="C265" s="10" t="s">
        <v>1342</v>
      </c>
      <c r="D265" s="138" t="s">
        <v>1343</v>
      </c>
      <c r="E265" s="199" t="s">
        <v>1344</v>
      </c>
      <c r="F265" s="525" t="str">
        <f t="shared" si="4"/>
        <v>潘强150</v>
      </c>
      <c r="G265" s="497" t="s">
        <v>3596</v>
      </c>
      <c r="H265" s="18" t="s">
        <v>1345</v>
      </c>
      <c r="I265" s="14" t="s">
        <v>1346</v>
      </c>
      <c r="J265" s="38" t="s">
        <v>19</v>
      </c>
      <c r="K265" s="366">
        <v>200</v>
      </c>
      <c r="L265" s="367">
        <v>38681</v>
      </c>
      <c r="M265" s="499">
        <f>VLOOKUP(C265,工时对!A:E,5,0)</f>
        <v>34.380000000000003</v>
      </c>
      <c r="N265" s="59">
        <f>VLOOKUP(C265,'12部门提供工资附表主表'!E:AV,40,0)</f>
        <v>0</v>
      </c>
    </row>
    <row r="266" spans="1:14">
      <c r="A266" s="10">
        <v>269</v>
      </c>
      <c r="B266" s="13" t="s">
        <v>1347</v>
      </c>
      <c r="C266" s="10" t="s">
        <v>1348</v>
      </c>
      <c r="D266" s="138" t="s">
        <v>1349</v>
      </c>
      <c r="E266" s="199" t="s">
        <v>1350</v>
      </c>
      <c r="F266" s="525" t="str">
        <f t="shared" si="4"/>
        <v>肖辉357</v>
      </c>
      <c r="G266" s="497" t="s">
        <v>3596</v>
      </c>
      <c r="H266" s="18" t="s">
        <v>1293</v>
      </c>
      <c r="I266" s="14" t="s">
        <v>1351</v>
      </c>
      <c r="J266" s="38" t="s">
        <v>1352</v>
      </c>
      <c r="K266" s="366"/>
      <c r="L266" s="367">
        <v>42804</v>
      </c>
      <c r="M266" s="499">
        <f>VLOOKUP(C266,工时对!A:E,5,0)</f>
        <v>25.69</v>
      </c>
      <c r="N266" s="59">
        <f>VLOOKUP(C266,'12部门提供工资附表主表'!E:AV,40,0)</f>
        <v>0</v>
      </c>
    </row>
    <row r="267" spans="1:14">
      <c r="A267" s="10">
        <v>270</v>
      </c>
      <c r="B267" s="13" t="s">
        <v>1353</v>
      </c>
      <c r="C267" s="10" t="s">
        <v>1354</v>
      </c>
      <c r="D267" s="138" t="s">
        <v>1355</v>
      </c>
      <c r="E267" s="199" t="s">
        <v>1356</v>
      </c>
      <c r="F267" s="525" t="str">
        <f t="shared" si="4"/>
        <v>黄运阳569</v>
      </c>
      <c r="G267" s="497" t="s">
        <v>3596</v>
      </c>
      <c r="H267" s="18" t="s">
        <v>1293</v>
      </c>
      <c r="I267" s="14" t="s">
        <v>1357</v>
      </c>
      <c r="J267" s="38" t="s">
        <v>1352</v>
      </c>
      <c r="K267" s="366"/>
      <c r="L267" s="367">
        <v>42821</v>
      </c>
      <c r="M267" s="499">
        <f>VLOOKUP(C267,工时对!A:E,5,0)</f>
        <v>24.94</v>
      </c>
      <c r="N267" s="59">
        <f>VLOOKUP(C267,'12部门提供工资附表主表'!E:AV,40,0)</f>
        <v>0</v>
      </c>
    </row>
    <row r="268" spans="1:14">
      <c r="A268" s="10">
        <v>271</v>
      </c>
      <c r="B268" s="13" t="s">
        <v>1358</v>
      </c>
      <c r="C268" s="10" t="s">
        <v>1359</v>
      </c>
      <c r="D268" s="138" t="s">
        <v>1360</v>
      </c>
      <c r="E268" s="199" t="s">
        <v>1361</v>
      </c>
      <c r="F268" s="525" t="str">
        <f t="shared" si="4"/>
        <v>顾飞飞722</v>
      </c>
      <c r="G268" s="497" t="s">
        <v>3596</v>
      </c>
      <c r="H268" s="18" t="s">
        <v>1293</v>
      </c>
      <c r="I268" s="14" t="s">
        <v>1362</v>
      </c>
      <c r="J268" s="38" t="s">
        <v>19</v>
      </c>
      <c r="K268" s="366"/>
      <c r="L268" s="367">
        <v>43178</v>
      </c>
      <c r="M268" s="499">
        <f>VLOOKUP(C268,工时对!A:E,5,0)</f>
        <v>31.19</v>
      </c>
      <c r="N268" s="59">
        <f>VLOOKUP(C268,'12部门提供工资附表主表'!E:AV,40,0)</f>
        <v>0</v>
      </c>
    </row>
    <row r="269" spans="1:14">
      <c r="A269" s="10">
        <v>272</v>
      </c>
      <c r="B269" s="13" t="s">
        <v>1363</v>
      </c>
      <c r="C269" s="10" t="s">
        <v>1364</v>
      </c>
      <c r="D269" s="138" t="s">
        <v>1365</v>
      </c>
      <c r="E269" s="199" t="s">
        <v>1366</v>
      </c>
      <c r="F269" s="525" t="str">
        <f t="shared" si="4"/>
        <v>陆向红180</v>
      </c>
      <c r="G269" s="497" t="s">
        <v>3596</v>
      </c>
      <c r="H269" s="18" t="s">
        <v>1293</v>
      </c>
      <c r="I269" s="14" t="s">
        <v>1367</v>
      </c>
      <c r="J269" s="38" t="s">
        <v>19</v>
      </c>
      <c r="K269" s="366">
        <v>200</v>
      </c>
      <c r="L269" s="367">
        <v>38544</v>
      </c>
      <c r="M269" s="499">
        <f>VLOOKUP(C269,工时对!A:E,5,0)</f>
        <v>32.44</v>
      </c>
      <c r="N269" s="59">
        <f>VLOOKUP(C269,'12部门提供工资附表主表'!E:AV,40,0)</f>
        <v>0</v>
      </c>
    </row>
    <row r="270" spans="1:14">
      <c r="A270" s="10">
        <v>273</v>
      </c>
      <c r="B270" s="13" t="s">
        <v>1368</v>
      </c>
      <c r="C270" s="10" t="s">
        <v>1369</v>
      </c>
      <c r="D270" s="138" t="s">
        <v>1370</v>
      </c>
      <c r="E270" s="199" t="s">
        <v>1371</v>
      </c>
      <c r="F270" s="525" t="str">
        <f t="shared" si="4"/>
        <v>周智慧315</v>
      </c>
      <c r="G270" s="497" t="s">
        <v>745</v>
      </c>
      <c r="H270" s="18" t="s">
        <v>745</v>
      </c>
      <c r="I270" s="14" t="s">
        <v>1372</v>
      </c>
      <c r="J270" s="38" t="s">
        <v>19</v>
      </c>
      <c r="K270" s="366"/>
      <c r="L270" s="367">
        <v>43026</v>
      </c>
      <c r="M270" s="499">
        <f>VLOOKUP(C270,工时对!A:E,5,0)</f>
        <v>34.5</v>
      </c>
      <c r="N270" s="59">
        <f>VLOOKUP(C270,'12部门提供工资附表主表'!E:AV,40,0)</f>
        <v>0</v>
      </c>
    </row>
    <row r="271" spans="1:14">
      <c r="A271" s="10">
        <v>274</v>
      </c>
      <c r="B271" s="13" t="s">
        <v>1373</v>
      </c>
      <c r="C271" s="10" t="s">
        <v>1374</v>
      </c>
      <c r="D271" s="138" t="s">
        <v>1375</v>
      </c>
      <c r="E271" s="199" t="s">
        <v>1376</v>
      </c>
      <c r="F271" s="525" t="str">
        <f t="shared" si="4"/>
        <v>杨琼474</v>
      </c>
      <c r="G271" s="497" t="s">
        <v>745</v>
      </c>
      <c r="H271" s="18" t="s">
        <v>745</v>
      </c>
      <c r="I271" s="14" t="s">
        <v>1377</v>
      </c>
      <c r="J271" s="38" t="s">
        <v>19</v>
      </c>
      <c r="K271" s="366">
        <v>120</v>
      </c>
      <c r="L271" s="367">
        <v>40587</v>
      </c>
      <c r="M271" s="499">
        <f>VLOOKUP(C271,工时对!A:E,5,0)</f>
        <v>37.380000000000003</v>
      </c>
      <c r="N271" s="59">
        <f>VLOOKUP(C271,'12部门提供工资附表主表'!E:AV,40,0)</f>
        <v>0</v>
      </c>
    </row>
    <row r="272" spans="1:14">
      <c r="A272" s="10">
        <v>275</v>
      </c>
      <c r="B272" s="13" t="s">
        <v>1378</v>
      </c>
      <c r="C272" s="10" t="s">
        <v>1379</v>
      </c>
      <c r="D272" s="138" t="s">
        <v>1380</v>
      </c>
      <c r="E272" s="199" t="s">
        <v>1381</v>
      </c>
      <c r="F272" s="525" t="str">
        <f t="shared" si="4"/>
        <v>王谋胜537</v>
      </c>
      <c r="G272" s="497" t="s">
        <v>745</v>
      </c>
      <c r="H272" s="18" t="s">
        <v>745</v>
      </c>
      <c r="I272" s="14" t="s">
        <v>1382</v>
      </c>
      <c r="J272" s="38" t="s">
        <v>19</v>
      </c>
      <c r="K272" s="366">
        <v>120</v>
      </c>
      <c r="L272" s="367">
        <v>40627</v>
      </c>
      <c r="M272" s="499">
        <f>VLOOKUP(C272,工时对!A:E,5,0)</f>
        <v>40.630000000000003</v>
      </c>
      <c r="N272" s="59">
        <f>VLOOKUP(C272,'12部门提供工资附表主表'!E:AV,40,0)</f>
        <v>0</v>
      </c>
    </row>
    <row r="273" spans="1:14">
      <c r="A273" s="10">
        <v>276</v>
      </c>
      <c r="B273" s="13" t="s">
        <v>1383</v>
      </c>
      <c r="C273" s="10" t="s">
        <v>1384</v>
      </c>
      <c r="D273" s="138" t="s">
        <v>1385</v>
      </c>
      <c r="E273" s="199" t="s">
        <v>1386</v>
      </c>
      <c r="F273" s="525" t="str">
        <f t="shared" si="4"/>
        <v>董月琴178</v>
      </c>
      <c r="G273" s="497" t="s">
        <v>745</v>
      </c>
      <c r="H273" s="18" t="s">
        <v>745</v>
      </c>
      <c r="I273" s="14" t="s">
        <v>1387</v>
      </c>
      <c r="J273" s="38" t="s">
        <v>19</v>
      </c>
      <c r="K273" s="366">
        <v>20</v>
      </c>
      <c r="L273" s="367">
        <v>42552</v>
      </c>
      <c r="M273" s="499">
        <f>VLOOKUP(C273,工时对!A:E,5,0)</f>
        <v>39.94</v>
      </c>
      <c r="N273" s="59">
        <f>VLOOKUP(C273,'12部门提供工资附表主表'!E:AV,40,0)</f>
        <v>0</v>
      </c>
    </row>
    <row r="274" spans="1:14">
      <c r="A274" s="10">
        <v>277</v>
      </c>
      <c r="B274" s="13" t="s">
        <v>1388</v>
      </c>
      <c r="C274" s="10" t="s">
        <v>1389</v>
      </c>
      <c r="D274" s="363" t="s">
        <v>1390</v>
      </c>
      <c r="E274" s="199" t="s">
        <v>1391</v>
      </c>
      <c r="F274" s="525" t="str">
        <f t="shared" si="4"/>
        <v>王平2423</v>
      </c>
      <c r="G274" s="497" t="s">
        <v>745</v>
      </c>
      <c r="H274" s="18" t="s">
        <v>745</v>
      </c>
      <c r="I274" s="14" t="s">
        <v>1392</v>
      </c>
      <c r="J274" s="38" t="s">
        <v>19</v>
      </c>
      <c r="K274" s="366">
        <v>20</v>
      </c>
      <c r="L274" s="367">
        <v>42654</v>
      </c>
      <c r="M274" s="499">
        <f>VLOOKUP(C274,工时对!A:E,5,0)</f>
        <v>41.38</v>
      </c>
      <c r="N274" s="59">
        <f>VLOOKUP(C274,'12部门提供工资附表主表'!E:AV,40,0)</f>
        <v>0</v>
      </c>
    </row>
    <row r="275" spans="1:14">
      <c r="A275" s="10">
        <v>278</v>
      </c>
      <c r="B275" s="13" t="s">
        <v>1394</v>
      </c>
      <c r="C275" s="10" t="s">
        <v>1395</v>
      </c>
      <c r="D275" s="138" t="s">
        <v>1396</v>
      </c>
      <c r="E275" s="199" t="s">
        <v>1397</v>
      </c>
      <c r="F275" s="525" t="str">
        <f t="shared" si="4"/>
        <v>杨小娟435</v>
      </c>
      <c r="G275" s="497" t="s">
        <v>745</v>
      </c>
      <c r="H275" s="18" t="s">
        <v>745</v>
      </c>
      <c r="I275" s="14" t="s">
        <v>1398</v>
      </c>
      <c r="J275" s="38" t="s">
        <v>19</v>
      </c>
      <c r="K275" s="366">
        <v>20</v>
      </c>
      <c r="L275" s="367">
        <v>42671</v>
      </c>
      <c r="M275" s="499">
        <f>VLOOKUP(C275,工时对!A:E,5,0)</f>
        <v>35.19</v>
      </c>
      <c r="N275" s="59">
        <f>VLOOKUP(C275,'12部门提供工资附表主表'!E:AV,40,0)</f>
        <v>0</v>
      </c>
    </row>
    <row r="276" spans="1:14">
      <c r="A276" s="10">
        <v>279</v>
      </c>
      <c r="B276" s="13" t="s">
        <v>1399</v>
      </c>
      <c r="C276" s="10" t="s">
        <v>1400</v>
      </c>
      <c r="D276" s="138" t="s">
        <v>1401</v>
      </c>
      <c r="E276" s="199" t="s">
        <v>1402</v>
      </c>
      <c r="F276" s="525" t="str">
        <f t="shared" si="4"/>
        <v>胡利平318</v>
      </c>
      <c r="G276" s="497" t="s">
        <v>745</v>
      </c>
      <c r="H276" s="18" t="s">
        <v>745</v>
      </c>
      <c r="I276" s="14" t="s">
        <v>1403</v>
      </c>
      <c r="J276" s="38" t="s">
        <v>19</v>
      </c>
      <c r="K276" s="366">
        <v>20</v>
      </c>
      <c r="L276" s="367">
        <v>42640</v>
      </c>
      <c r="M276" s="499">
        <f>VLOOKUP(C276,工时对!A:E,5,0)</f>
        <v>39.75</v>
      </c>
      <c r="N276" s="59">
        <f>VLOOKUP(C276,'12部门提供工资附表主表'!E:AV,40,0)</f>
        <v>0</v>
      </c>
    </row>
    <row r="277" spans="1:14">
      <c r="A277" s="10">
        <v>280</v>
      </c>
      <c r="B277" s="13" t="s">
        <v>1404</v>
      </c>
      <c r="C277" s="10" t="s">
        <v>1405</v>
      </c>
      <c r="D277" s="138" t="s">
        <v>1406</v>
      </c>
      <c r="E277" s="199" t="s">
        <v>1407</v>
      </c>
      <c r="F277" s="525" t="str">
        <f t="shared" si="4"/>
        <v>侯娟450</v>
      </c>
      <c r="G277" s="497" t="s">
        <v>745</v>
      </c>
      <c r="H277" s="18" t="s">
        <v>745</v>
      </c>
      <c r="I277" s="14" t="s">
        <v>1408</v>
      </c>
      <c r="J277" s="38" t="s">
        <v>19</v>
      </c>
      <c r="K277" s="366">
        <v>20</v>
      </c>
      <c r="L277" s="367">
        <v>42593</v>
      </c>
      <c r="M277" s="499">
        <f>VLOOKUP(C277,工时对!A:E,5,0)</f>
        <v>38.44</v>
      </c>
      <c r="N277" s="59">
        <f>VLOOKUP(C277,'12部门提供工资附表主表'!E:AV,40,0)</f>
        <v>0</v>
      </c>
    </row>
    <row r="278" spans="1:14" hidden="1">
      <c r="A278" s="10">
        <v>281</v>
      </c>
      <c r="B278" s="13" t="s">
        <v>1409</v>
      </c>
      <c r="C278" s="10" t="s">
        <v>1410</v>
      </c>
      <c r="D278" s="138" t="s">
        <v>1411</v>
      </c>
      <c r="E278" s="199" t="s">
        <v>1412</v>
      </c>
      <c r="F278" s="525" t="str">
        <f t="shared" si="4"/>
        <v>姬玉果1014</v>
      </c>
      <c r="G278" s="497" t="s">
        <v>745</v>
      </c>
      <c r="H278" s="18" t="s">
        <v>745</v>
      </c>
      <c r="I278" s="14" t="s">
        <v>1413</v>
      </c>
      <c r="J278" s="38" t="s">
        <v>19</v>
      </c>
      <c r="K278" s="366">
        <v>20</v>
      </c>
      <c r="L278" s="367">
        <v>42620</v>
      </c>
      <c r="M278" s="499" t="e">
        <f>VLOOKUP(C278,工时对!A:E,5,0)</f>
        <v>#N/A</v>
      </c>
      <c r="N278" s="59" t="e">
        <f>VLOOKUP(C278,'12部门提供工资附表主表'!E:AV,40,0)</f>
        <v>#N/A</v>
      </c>
    </row>
    <row r="279" spans="1:14" hidden="1">
      <c r="A279" s="10">
        <v>282</v>
      </c>
      <c r="B279" s="13" t="s">
        <v>1414</v>
      </c>
      <c r="C279" s="10" t="s">
        <v>1415</v>
      </c>
      <c r="D279" s="138" t="s">
        <v>1416</v>
      </c>
      <c r="E279" s="199" t="s">
        <v>1417</v>
      </c>
      <c r="F279" s="525" t="str">
        <f t="shared" si="4"/>
        <v>姬利芳1015</v>
      </c>
      <c r="G279" s="497" t="s">
        <v>745</v>
      </c>
      <c r="H279" s="18" t="s">
        <v>745</v>
      </c>
      <c r="I279" s="14" t="s">
        <v>1418</v>
      </c>
      <c r="J279" s="38" t="s">
        <v>19</v>
      </c>
      <c r="K279" s="366">
        <v>20</v>
      </c>
      <c r="L279" s="367">
        <v>42620</v>
      </c>
      <c r="M279" s="499" t="e">
        <f>VLOOKUP(C279,工时对!A:E,5,0)</f>
        <v>#N/A</v>
      </c>
      <c r="N279" s="59" t="e">
        <f>VLOOKUP(C279,'12部门提供工资附表主表'!E:AV,40,0)</f>
        <v>#N/A</v>
      </c>
    </row>
    <row r="280" spans="1:14">
      <c r="A280" s="10">
        <v>283</v>
      </c>
      <c r="B280" s="13" t="s">
        <v>1419</v>
      </c>
      <c r="C280" s="10" t="s">
        <v>1420</v>
      </c>
      <c r="D280" s="138" t="s">
        <v>1421</v>
      </c>
      <c r="E280" s="199" t="s">
        <v>1422</v>
      </c>
      <c r="F280" s="525" t="str">
        <f t="shared" si="4"/>
        <v>况传金192</v>
      </c>
      <c r="G280" s="497" t="s">
        <v>745</v>
      </c>
      <c r="H280" s="18" t="s">
        <v>745</v>
      </c>
      <c r="I280" s="14" t="s">
        <v>1423</v>
      </c>
      <c r="J280" s="38" t="s">
        <v>19</v>
      </c>
      <c r="K280" s="366"/>
      <c r="L280" s="367">
        <v>42900</v>
      </c>
      <c r="M280" s="499">
        <f>VLOOKUP(C280,工时对!A:E,5,0)</f>
        <v>40.25</v>
      </c>
      <c r="N280" s="59">
        <f>VLOOKUP(C280,'12部门提供工资附表主表'!E:AV,40,0)</f>
        <v>0</v>
      </c>
    </row>
    <row r="281" spans="1:14">
      <c r="A281" s="10">
        <v>284</v>
      </c>
      <c r="B281" s="13" t="s">
        <v>1424</v>
      </c>
      <c r="C281" s="10" t="s">
        <v>1425</v>
      </c>
      <c r="D281" s="138" t="s">
        <v>1426</v>
      </c>
      <c r="E281" s="199" t="s">
        <v>1427</v>
      </c>
      <c r="F281" s="525" t="str">
        <f t="shared" si="4"/>
        <v>胡红梅414</v>
      </c>
      <c r="G281" s="497" t="s">
        <v>745</v>
      </c>
      <c r="H281" s="18" t="s">
        <v>745</v>
      </c>
      <c r="I281" s="14" t="s">
        <v>1428</v>
      </c>
      <c r="J281" s="38" t="s">
        <v>19</v>
      </c>
      <c r="K281" s="366"/>
      <c r="L281" s="367">
        <v>42913</v>
      </c>
      <c r="M281" s="499">
        <f>VLOOKUP(C281,工时对!A:E,5,0)</f>
        <v>8.94</v>
      </c>
      <c r="N281" s="59">
        <f>VLOOKUP(C281,'12部门提供工资附表主表'!E:AV,40,0)</f>
        <v>0</v>
      </c>
    </row>
    <row r="282" spans="1:14">
      <c r="A282" s="10">
        <v>285</v>
      </c>
      <c r="B282" s="13" t="s">
        <v>1429</v>
      </c>
      <c r="C282" s="10" t="s">
        <v>1430</v>
      </c>
      <c r="D282" s="138" t="s">
        <v>1431</v>
      </c>
      <c r="E282" s="199" t="s">
        <v>1432</v>
      </c>
      <c r="F282" s="525" t="str">
        <f t="shared" si="4"/>
        <v>陈恩群417</v>
      </c>
      <c r="G282" s="497" t="s">
        <v>745</v>
      </c>
      <c r="H282" s="18" t="s">
        <v>745</v>
      </c>
      <c r="I282" s="14" t="s">
        <v>1433</v>
      </c>
      <c r="J282" s="38" t="s">
        <v>19</v>
      </c>
      <c r="K282" s="366">
        <v>120</v>
      </c>
      <c r="L282" s="367">
        <v>40775</v>
      </c>
      <c r="M282" s="499">
        <f>VLOOKUP(C282,工时对!A:E,5,0)</f>
        <v>42.25</v>
      </c>
      <c r="N282" s="59">
        <f>VLOOKUP(C282,'12部门提供工资附表主表'!E:AV,40,0)</f>
        <v>0</v>
      </c>
    </row>
    <row r="283" spans="1:14">
      <c r="A283" s="10">
        <v>286</v>
      </c>
      <c r="B283" s="13" t="s">
        <v>1434</v>
      </c>
      <c r="C283" s="10" t="s">
        <v>1435</v>
      </c>
      <c r="D283" s="138" t="s">
        <v>1436</v>
      </c>
      <c r="E283" s="199" t="s">
        <v>1437</v>
      </c>
      <c r="F283" s="525" t="str">
        <f t="shared" si="4"/>
        <v>庞明武553</v>
      </c>
      <c r="G283" s="497" t="s">
        <v>745</v>
      </c>
      <c r="H283" s="18" t="s">
        <v>745</v>
      </c>
      <c r="I283" s="14" t="s">
        <v>1438</v>
      </c>
      <c r="J283" s="38" t="s">
        <v>19</v>
      </c>
      <c r="K283" s="366">
        <v>100</v>
      </c>
      <c r="L283" s="367">
        <v>41051</v>
      </c>
      <c r="M283" s="499">
        <f>VLOOKUP(C283,工时对!A:E,5,0)</f>
        <v>38.06</v>
      </c>
      <c r="N283" s="59">
        <f>VLOOKUP(C283,'12部门提供工资附表主表'!E:AV,40,0)</f>
        <v>0</v>
      </c>
    </row>
    <row r="284" spans="1:14">
      <c r="A284" s="10">
        <v>287</v>
      </c>
      <c r="B284" s="13" t="s">
        <v>1439</v>
      </c>
      <c r="C284" s="10" t="s">
        <v>1440</v>
      </c>
      <c r="D284" s="138" t="s">
        <v>1441</v>
      </c>
      <c r="E284" s="199" t="s">
        <v>1442</v>
      </c>
      <c r="F284" s="525" t="str">
        <f t="shared" si="4"/>
        <v>林裴琪349</v>
      </c>
      <c r="G284" s="497" t="s">
        <v>745</v>
      </c>
      <c r="H284" s="38" t="s">
        <v>1110</v>
      </c>
      <c r="I284" s="14" t="s">
        <v>1443</v>
      </c>
      <c r="J284" s="38" t="s">
        <v>19</v>
      </c>
      <c r="K284" s="366">
        <v>100</v>
      </c>
      <c r="L284" s="367">
        <v>41087</v>
      </c>
      <c r="M284" s="499">
        <f>VLOOKUP(C284,工时对!A:E,5,0)</f>
        <v>40.19</v>
      </c>
      <c r="N284" s="59">
        <f>VLOOKUP(C284,'12部门提供工资附表主表'!E:AV,40,0)</f>
        <v>0</v>
      </c>
    </row>
    <row r="285" spans="1:14">
      <c r="A285" s="10">
        <v>288</v>
      </c>
      <c r="B285" s="13" t="s">
        <v>1444</v>
      </c>
      <c r="C285" s="10" t="s">
        <v>1445</v>
      </c>
      <c r="D285" s="138" t="s">
        <v>1446</v>
      </c>
      <c r="E285" s="199" t="s">
        <v>1447</v>
      </c>
      <c r="F285" s="525" t="str">
        <f t="shared" si="4"/>
        <v>杨长好35</v>
      </c>
      <c r="G285" s="497" t="s">
        <v>745</v>
      </c>
      <c r="H285" s="18" t="s">
        <v>745</v>
      </c>
      <c r="I285" s="14" t="s">
        <v>1448</v>
      </c>
      <c r="J285" s="38" t="s">
        <v>19</v>
      </c>
      <c r="K285" s="366">
        <v>100</v>
      </c>
      <c r="L285" s="367">
        <v>41220</v>
      </c>
      <c r="M285" s="499">
        <f>VLOOKUP(C285,工时对!A:E,5,0)</f>
        <v>40.31</v>
      </c>
      <c r="N285" s="59">
        <f>VLOOKUP(C285,'12部门提供工资附表主表'!E:AV,40,0)</f>
        <v>0</v>
      </c>
    </row>
    <row r="286" spans="1:14">
      <c r="A286" s="10">
        <v>289</v>
      </c>
      <c r="B286" s="13" t="s">
        <v>1449</v>
      </c>
      <c r="C286" s="10" t="s">
        <v>1450</v>
      </c>
      <c r="D286" s="138" t="s">
        <v>1451</v>
      </c>
      <c r="E286" s="199" t="s">
        <v>1452</v>
      </c>
      <c r="F286" s="525" t="str">
        <f t="shared" si="4"/>
        <v>张容容482</v>
      </c>
      <c r="G286" s="497" t="s">
        <v>745</v>
      </c>
      <c r="H286" s="18" t="s">
        <v>745</v>
      </c>
      <c r="I286" s="14" t="s">
        <v>1453</v>
      </c>
      <c r="J286" s="38" t="s">
        <v>19</v>
      </c>
      <c r="K286" s="366">
        <v>80</v>
      </c>
      <c r="L286" s="367">
        <v>41327</v>
      </c>
      <c r="M286" s="499">
        <f>VLOOKUP(C286,工时对!A:E,5,0)</f>
        <v>30</v>
      </c>
      <c r="N286" s="59">
        <f>VLOOKUP(C286,'12部门提供工资附表主表'!E:AV,40,0)</f>
        <v>0</v>
      </c>
    </row>
    <row r="287" spans="1:14">
      <c r="A287" s="10">
        <v>290</v>
      </c>
      <c r="B287" s="13" t="s">
        <v>1454</v>
      </c>
      <c r="C287" s="10" t="s">
        <v>1455</v>
      </c>
      <c r="D287" s="138" t="s">
        <v>1456</v>
      </c>
      <c r="E287" s="199" t="s">
        <v>1457</v>
      </c>
      <c r="F287" s="525" t="str">
        <f t="shared" si="4"/>
        <v>李进281</v>
      </c>
      <c r="G287" s="497" t="s">
        <v>745</v>
      </c>
      <c r="H287" s="18" t="s">
        <v>745</v>
      </c>
      <c r="I287" s="14" t="s">
        <v>1458</v>
      </c>
      <c r="J287" s="38" t="s">
        <v>19</v>
      </c>
      <c r="K287" s="366">
        <v>80</v>
      </c>
      <c r="L287" s="367">
        <v>41325</v>
      </c>
      <c r="M287" s="499">
        <f>VLOOKUP(C287,工时对!A:E,5,0)</f>
        <v>40.5</v>
      </c>
      <c r="N287" s="59">
        <f>VLOOKUP(C287,'12部门提供工资附表主表'!E:AV,40,0)</f>
        <v>0</v>
      </c>
    </row>
    <row r="288" spans="1:14">
      <c r="A288" s="10">
        <v>291</v>
      </c>
      <c r="B288" s="13" t="s">
        <v>1459</v>
      </c>
      <c r="C288" s="10" t="s">
        <v>1460</v>
      </c>
      <c r="D288" s="138" t="s">
        <v>1461</v>
      </c>
      <c r="E288" s="199" t="s">
        <v>1462</v>
      </c>
      <c r="F288" s="525" t="str">
        <f t="shared" si="4"/>
        <v>胡庆林81</v>
      </c>
      <c r="G288" s="497" t="s">
        <v>745</v>
      </c>
      <c r="H288" s="18" t="s">
        <v>745</v>
      </c>
      <c r="I288" s="14" t="s">
        <v>1463</v>
      </c>
      <c r="J288" s="38" t="s">
        <v>19</v>
      </c>
      <c r="K288" s="366">
        <v>120</v>
      </c>
      <c r="L288" s="367">
        <v>40777</v>
      </c>
      <c r="M288" s="499">
        <f>VLOOKUP(C288,工时对!A:E,5,0)</f>
        <v>34.56</v>
      </c>
      <c r="N288" s="59">
        <f>VLOOKUP(C288,'12部门提供工资附表主表'!E:AV,40,0)</f>
        <v>0</v>
      </c>
    </row>
    <row r="289" spans="1:14">
      <c r="A289" s="10">
        <v>292</v>
      </c>
      <c r="B289" s="13" t="s">
        <v>1464</v>
      </c>
      <c r="C289" s="10" t="s">
        <v>1465</v>
      </c>
      <c r="D289" s="138" t="s">
        <v>1466</v>
      </c>
      <c r="E289" s="199" t="s">
        <v>1467</v>
      </c>
      <c r="F289" s="525" t="str">
        <f t="shared" si="4"/>
        <v>何兰英603</v>
      </c>
      <c r="G289" s="497" t="s">
        <v>745</v>
      </c>
      <c r="H289" s="18" t="s">
        <v>745</v>
      </c>
      <c r="I289" s="14" t="s">
        <v>1468</v>
      </c>
      <c r="J289" s="38" t="s">
        <v>19</v>
      </c>
      <c r="K289" s="366">
        <v>80</v>
      </c>
      <c r="L289" s="367">
        <v>41467</v>
      </c>
      <c r="M289" s="499">
        <f>VLOOKUP(C289,工时对!A:E,5,0)</f>
        <v>39.06</v>
      </c>
      <c r="N289" s="59">
        <f>VLOOKUP(C289,'12部门提供工资附表主表'!E:AV,40,0)</f>
        <v>0</v>
      </c>
    </row>
    <row r="290" spans="1:14">
      <c r="A290" s="10">
        <v>293</v>
      </c>
      <c r="B290" s="13" t="s">
        <v>1469</v>
      </c>
      <c r="C290" s="10" t="s">
        <v>1470</v>
      </c>
      <c r="D290" s="138" t="s">
        <v>1471</v>
      </c>
      <c r="E290" s="199" t="s">
        <v>1472</v>
      </c>
      <c r="F290" s="525" t="str">
        <f t="shared" si="4"/>
        <v>闵燕446</v>
      </c>
      <c r="G290" s="497" t="s">
        <v>745</v>
      </c>
      <c r="H290" s="18" t="s">
        <v>745</v>
      </c>
      <c r="I290" s="14" t="s">
        <v>1473</v>
      </c>
      <c r="J290" s="38" t="s">
        <v>19</v>
      </c>
      <c r="K290" s="366">
        <v>40</v>
      </c>
      <c r="L290" s="367">
        <v>42063</v>
      </c>
      <c r="M290" s="499">
        <f>VLOOKUP(C290,工时对!A:E,5,0)</f>
        <v>34.75</v>
      </c>
      <c r="N290" s="59">
        <f>VLOOKUP(C290,'12部门提供工资附表主表'!E:AV,40,0)</f>
        <v>0</v>
      </c>
    </row>
    <row r="291" spans="1:14">
      <c r="A291" s="10">
        <v>294</v>
      </c>
      <c r="B291" s="13" t="s">
        <v>1474</v>
      </c>
      <c r="C291" s="10" t="s">
        <v>1475</v>
      </c>
      <c r="D291" s="138" t="s">
        <v>1476</v>
      </c>
      <c r="E291" s="199" t="s">
        <v>1477</v>
      </c>
      <c r="F291" s="525" t="str">
        <f t="shared" si="4"/>
        <v>宋冬英561</v>
      </c>
      <c r="G291" s="497" t="s">
        <v>745</v>
      </c>
      <c r="H291" s="18" t="s">
        <v>745</v>
      </c>
      <c r="I291" s="14" t="s">
        <v>1478</v>
      </c>
      <c r="J291" s="38" t="s">
        <v>19</v>
      </c>
      <c r="K291" s="366">
        <v>40</v>
      </c>
      <c r="L291" s="367">
        <v>42067</v>
      </c>
      <c r="M291" s="499">
        <f>VLOOKUP(C291,工时对!A:E,5,0)</f>
        <v>42.88</v>
      </c>
      <c r="N291" s="59">
        <f>VLOOKUP(C291,'12部门提供工资附表主表'!E:AV,40,0)</f>
        <v>0</v>
      </c>
    </row>
    <row r="292" spans="1:14">
      <c r="A292" s="10">
        <v>295</v>
      </c>
      <c r="B292" s="13" t="s">
        <v>1479</v>
      </c>
      <c r="C292" s="10" t="s">
        <v>1480</v>
      </c>
      <c r="D292" s="138" t="s">
        <v>1481</v>
      </c>
      <c r="E292" s="199" t="s">
        <v>1482</v>
      </c>
      <c r="F292" s="525" t="str">
        <f t="shared" si="4"/>
        <v>甘小红554</v>
      </c>
      <c r="G292" s="497" t="s">
        <v>745</v>
      </c>
      <c r="H292" s="18" t="s">
        <v>745</v>
      </c>
      <c r="I292" s="14" t="s">
        <v>1483</v>
      </c>
      <c r="J292" s="38" t="s">
        <v>19</v>
      </c>
      <c r="K292" s="366">
        <v>40</v>
      </c>
      <c r="L292" s="367">
        <v>42077</v>
      </c>
      <c r="M292" s="499">
        <f>VLOOKUP(C292,工时对!A:E,5,0)</f>
        <v>25.63</v>
      </c>
      <c r="N292" s="59">
        <f>VLOOKUP(C292,'12部门提供工资附表主表'!E:AV,40,0)</f>
        <v>0</v>
      </c>
    </row>
    <row r="293" spans="1:14">
      <c r="A293" s="10">
        <v>296</v>
      </c>
      <c r="B293" s="13" t="s">
        <v>1484</v>
      </c>
      <c r="C293" s="10" t="s">
        <v>1485</v>
      </c>
      <c r="D293" s="138" t="s">
        <v>1486</v>
      </c>
      <c r="E293" s="199" t="s">
        <v>1487</v>
      </c>
      <c r="F293" s="525" t="str">
        <f t="shared" si="4"/>
        <v>吴绍慧551</v>
      </c>
      <c r="G293" s="497" t="s">
        <v>745</v>
      </c>
      <c r="H293" s="18" t="s">
        <v>745</v>
      </c>
      <c r="I293" s="14" t="s">
        <v>1488</v>
      </c>
      <c r="J293" s="38" t="s">
        <v>19</v>
      </c>
      <c r="K293" s="366">
        <v>40</v>
      </c>
      <c r="L293" s="367">
        <v>42077</v>
      </c>
      <c r="M293" s="499">
        <f>VLOOKUP(C293,工时对!A:E,5,0)</f>
        <v>28.38</v>
      </c>
      <c r="N293" s="59">
        <f>VLOOKUP(C293,'12部门提供工资附表主表'!E:AV,40,0)</f>
        <v>0</v>
      </c>
    </row>
    <row r="294" spans="1:14">
      <c r="A294" s="10">
        <v>297</v>
      </c>
      <c r="B294" s="13" t="s">
        <v>1489</v>
      </c>
      <c r="C294" s="10" t="s">
        <v>1490</v>
      </c>
      <c r="D294" s="138" t="s">
        <v>1491</v>
      </c>
      <c r="E294" s="199" t="s">
        <v>1492</v>
      </c>
      <c r="F294" s="525" t="str">
        <f t="shared" si="4"/>
        <v>方英33</v>
      </c>
      <c r="G294" s="497" t="s">
        <v>745</v>
      </c>
      <c r="H294" s="18" t="s">
        <v>745</v>
      </c>
      <c r="I294" s="14" t="s">
        <v>1493</v>
      </c>
      <c r="J294" s="38" t="s">
        <v>19</v>
      </c>
      <c r="K294" s="366">
        <v>40</v>
      </c>
      <c r="L294" s="367">
        <v>42079</v>
      </c>
      <c r="M294" s="499">
        <f>VLOOKUP(C294,工时对!A:E,5,0)</f>
        <v>39.56</v>
      </c>
      <c r="N294" s="59">
        <f>VLOOKUP(C294,'12部门提供工资附表主表'!E:AV,40,0)</f>
        <v>0</v>
      </c>
    </row>
    <row r="295" spans="1:14" hidden="1">
      <c r="A295" s="10">
        <v>298</v>
      </c>
      <c r="B295" s="13" t="s">
        <v>1494</v>
      </c>
      <c r="C295" s="10" t="s">
        <v>1495</v>
      </c>
      <c r="D295" s="138" t="s">
        <v>1496</v>
      </c>
      <c r="E295" s="199" t="s">
        <v>1497</v>
      </c>
      <c r="F295" s="525" t="str">
        <f t="shared" si="4"/>
        <v>张海燕393</v>
      </c>
      <c r="G295" s="497" t="s">
        <v>745</v>
      </c>
      <c r="H295" s="18" t="s">
        <v>745</v>
      </c>
      <c r="I295" s="14" t="s">
        <v>1498</v>
      </c>
      <c r="J295" s="38" t="s">
        <v>19</v>
      </c>
      <c r="K295" s="366">
        <v>20</v>
      </c>
      <c r="L295" s="367">
        <v>42417</v>
      </c>
      <c r="M295" s="499" t="e">
        <f>VLOOKUP(C295,工时对!A:E,5,0)</f>
        <v>#N/A</v>
      </c>
      <c r="N295" s="59" t="e">
        <f>VLOOKUP(C295,'12部门提供工资附表主表'!E:AV,40,0)</f>
        <v>#N/A</v>
      </c>
    </row>
    <row r="296" spans="1:14">
      <c r="A296" s="10">
        <v>299</v>
      </c>
      <c r="B296" s="13" t="s">
        <v>1499</v>
      </c>
      <c r="C296" s="10" t="s">
        <v>1500</v>
      </c>
      <c r="D296" s="138" t="s">
        <v>1501</v>
      </c>
      <c r="E296" s="199" t="s">
        <v>1502</v>
      </c>
      <c r="F296" s="525" t="str">
        <f t="shared" si="4"/>
        <v>刘作新557</v>
      </c>
      <c r="G296" s="497" t="s">
        <v>745</v>
      </c>
      <c r="H296" s="18" t="s">
        <v>745</v>
      </c>
      <c r="I296" s="14" t="s">
        <v>1503</v>
      </c>
      <c r="J296" s="38" t="s">
        <v>19</v>
      </c>
      <c r="K296" s="366">
        <v>20</v>
      </c>
      <c r="L296" s="367">
        <v>42452</v>
      </c>
      <c r="M296" s="499">
        <f>VLOOKUP(C296,工时对!A:E,5,0)</f>
        <v>42.25</v>
      </c>
      <c r="N296" s="59">
        <f>VLOOKUP(C296,'12部门提供工资附表主表'!E:AV,40,0)</f>
        <v>0</v>
      </c>
    </row>
    <row r="297" spans="1:14">
      <c r="A297" s="10">
        <v>300</v>
      </c>
      <c r="B297" s="13" t="s">
        <v>1504</v>
      </c>
      <c r="C297" s="10" t="s">
        <v>1505</v>
      </c>
      <c r="D297" s="138" t="s">
        <v>1506</v>
      </c>
      <c r="E297" s="199" t="s">
        <v>1507</v>
      </c>
      <c r="F297" s="525" t="str">
        <f t="shared" si="4"/>
        <v>谢文丽473</v>
      </c>
      <c r="G297" s="497" t="s">
        <v>745</v>
      </c>
      <c r="H297" s="18" t="s">
        <v>745</v>
      </c>
      <c r="I297" s="14" t="s">
        <v>1508</v>
      </c>
      <c r="J297" s="38" t="s">
        <v>19</v>
      </c>
      <c r="K297" s="366"/>
      <c r="L297" s="367">
        <v>42776</v>
      </c>
      <c r="M297" s="499">
        <f>VLOOKUP(C297,工时对!A:E,5,0)</f>
        <v>41.75</v>
      </c>
      <c r="N297" s="59">
        <f>VLOOKUP(C297,'12部门提供工资附表主表'!E:AV,40,0)</f>
        <v>0</v>
      </c>
    </row>
    <row r="298" spans="1:14">
      <c r="A298" s="10">
        <v>301</v>
      </c>
      <c r="B298" s="13" t="s">
        <v>1509</v>
      </c>
      <c r="C298" s="10" t="s">
        <v>1510</v>
      </c>
      <c r="D298" s="138" t="s">
        <v>1511</v>
      </c>
      <c r="E298" s="199" t="s">
        <v>1512</v>
      </c>
      <c r="F298" s="525" t="str">
        <f t="shared" si="4"/>
        <v>王炳贯528</v>
      </c>
      <c r="G298" s="497" t="s">
        <v>745</v>
      </c>
      <c r="H298" s="18" t="s">
        <v>745</v>
      </c>
      <c r="I298" s="14" t="s">
        <v>1513</v>
      </c>
      <c r="J298" s="38" t="s">
        <v>19</v>
      </c>
      <c r="K298" s="366"/>
      <c r="L298" s="367">
        <v>43178</v>
      </c>
      <c r="M298" s="499">
        <f>VLOOKUP(C298,工时对!A:E,5,0)</f>
        <v>39.5</v>
      </c>
      <c r="N298" s="59">
        <f>VLOOKUP(C298,'12部门提供工资附表主表'!E:AV,40,0)</f>
        <v>0</v>
      </c>
    </row>
    <row r="299" spans="1:14">
      <c r="A299" s="10">
        <v>302</v>
      </c>
      <c r="B299" s="13" t="s">
        <v>1514</v>
      </c>
      <c r="C299" s="10" t="s">
        <v>1515</v>
      </c>
      <c r="D299" s="138" t="s">
        <v>1516</v>
      </c>
      <c r="E299" s="199" t="s">
        <v>1517</v>
      </c>
      <c r="F299" s="525" t="str">
        <f t="shared" si="4"/>
        <v>刘小红375</v>
      </c>
      <c r="G299" s="497" t="s">
        <v>745</v>
      </c>
      <c r="H299" s="18" t="s">
        <v>745</v>
      </c>
      <c r="I299" s="14" t="s">
        <v>1518</v>
      </c>
      <c r="J299" s="38" t="s">
        <v>19</v>
      </c>
      <c r="K299" s="366">
        <v>60</v>
      </c>
      <c r="L299" s="367">
        <v>41696</v>
      </c>
      <c r="M299" s="499">
        <f>VLOOKUP(C299,工时对!A:E,5,0)</f>
        <v>40.06</v>
      </c>
      <c r="N299" s="59">
        <f>VLOOKUP(C299,'12部门提供工资附表主表'!E:AV,40,0)</f>
        <v>0</v>
      </c>
    </row>
    <row r="300" spans="1:14">
      <c r="A300" s="10">
        <v>303</v>
      </c>
      <c r="B300" s="13" t="s">
        <v>1519</v>
      </c>
      <c r="C300" s="10" t="s">
        <v>1520</v>
      </c>
      <c r="D300" s="138" t="s">
        <v>1521</v>
      </c>
      <c r="E300" s="199" t="s">
        <v>1522</v>
      </c>
      <c r="F300" s="525" t="str">
        <f t="shared" si="4"/>
        <v>瞿华699</v>
      </c>
      <c r="G300" s="497" t="s">
        <v>745</v>
      </c>
      <c r="H300" s="18" t="s">
        <v>745</v>
      </c>
      <c r="I300" s="14" t="s">
        <v>1523</v>
      </c>
      <c r="J300" s="38" t="s">
        <v>19</v>
      </c>
      <c r="K300" s="366">
        <v>60</v>
      </c>
      <c r="L300" s="367">
        <v>41716</v>
      </c>
      <c r="M300" s="499">
        <f>VLOOKUP(C300,工时对!A:E,5,0)</f>
        <v>40</v>
      </c>
      <c r="N300" s="59">
        <f>VLOOKUP(C300,'12部门提供工资附表主表'!E:AV,40,0)</f>
        <v>0</v>
      </c>
    </row>
    <row r="301" spans="1:14">
      <c r="A301" s="10">
        <v>304</v>
      </c>
      <c r="B301" s="13" t="s">
        <v>1524</v>
      </c>
      <c r="C301" s="10" t="s">
        <v>1525</v>
      </c>
      <c r="D301" s="138" t="s">
        <v>1526</v>
      </c>
      <c r="E301" s="199" t="s">
        <v>1527</v>
      </c>
      <c r="F301" s="525" t="str">
        <f t="shared" si="4"/>
        <v>刘媛媛649</v>
      </c>
      <c r="G301" s="497" t="s">
        <v>745</v>
      </c>
      <c r="H301" s="18" t="s">
        <v>745</v>
      </c>
      <c r="I301" s="14" t="s">
        <v>1528</v>
      </c>
      <c r="J301" s="38" t="s">
        <v>19</v>
      </c>
      <c r="K301" s="366">
        <v>60</v>
      </c>
      <c r="L301" s="367">
        <v>41757</v>
      </c>
      <c r="M301" s="499">
        <f>VLOOKUP(C301,工时对!A:E,5,0)</f>
        <v>24.25</v>
      </c>
      <c r="N301" s="59">
        <f>VLOOKUP(C301,'12部门提供工资附表主表'!E:AV,40,0)</f>
        <v>0</v>
      </c>
    </row>
    <row r="302" spans="1:14">
      <c r="A302" s="10">
        <v>305</v>
      </c>
      <c r="B302" s="13" t="s">
        <v>1529</v>
      </c>
      <c r="C302" s="10" t="s">
        <v>1530</v>
      </c>
      <c r="D302" s="138" t="s">
        <v>1531</v>
      </c>
      <c r="E302" s="199" t="s">
        <v>1532</v>
      </c>
      <c r="F302" s="525" t="str">
        <f t="shared" si="4"/>
        <v>田金芝418</v>
      </c>
      <c r="G302" s="497" t="s">
        <v>745</v>
      </c>
      <c r="H302" s="18" t="s">
        <v>745</v>
      </c>
      <c r="I302" s="14" t="s">
        <v>1533</v>
      </c>
      <c r="J302" s="38" t="s">
        <v>19</v>
      </c>
      <c r="K302" s="366">
        <v>60</v>
      </c>
      <c r="L302" s="367">
        <v>41809</v>
      </c>
      <c r="M302" s="499">
        <f>VLOOKUP(C302,工时对!A:E,5,0)</f>
        <v>38.06</v>
      </c>
      <c r="N302" s="59">
        <f>VLOOKUP(C302,'12部门提供工资附表主表'!E:AV,40,0)</f>
        <v>0</v>
      </c>
    </row>
    <row r="303" spans="1:14">
      <c r="A303" s="10">
        <v>306</v>
      </c>
      <c r="B303" s="13" t="s">
        <v>1534</v>
      </c>
      <c r="C303" s="10" t="s">
        <v>1535</v>
      </c>
      <c r="D303" s="138" t="s">
        <v>1536</v>
      </c>
      <c r="E303" s="199" t="s">
        <v>1537</v>
      </c>
      <c r="F303" s="525" t="str">
        <f t="shared" si="4"/>
        <v>柯桂荣94</v>
      </c>
      <c r="G303" s="497" t="s">
        <v>745</v>
      </c>
      <c r="H303" s="18" t="s">
        <v>745</v>
      </c>
      <c r="I303" s="14" t="s">
        <v>1538</v>
      </c>
      <c r="J303" s="38" t="s">
        <v>19</v>
      </c>
      <c r="K303" s="366"/>
      <c r="L303" s="367">
        <v>42831</v>
      </c>
      <c r="M303" s="499">
        <f>VLOOKUP(C303,工时对!A:E,5,0)</f>
        <v>39.25</v>
      </c>
      <c r="N303" s="59">
        <f>VLOOKUP(C303,'12部门提供工资附表主表'!E:AV,40,0)</f>
        <v>0</v>
      </c>
    </row>
    <row r="304" spans="1:14">
      <c r="A304" s="10">
        <v>307</v>
      </c>
      <c r="B304" s="13" t="s">
        <v>1539</v>
      </c>
      <c r="C304" s="10" t="s">
        <v>1540</v>
      </c>
      <c r="D304" s="138" t="s">
        <v>1541</v>
      </c>
      <c r="E304" s="199" t="s">
        <v>1542</v>
      </c>
      <c r="F304" s="525" t="str">
        <f t="shared" si="4"/>
        <v>潘燕367</v>
      </c>
      <c r="G304" s="497" t="s">
        <v>745</v>
      </c>
      <c r="H304" s="18" t="s">
        <v>745</v>
      </c>
      <c r="I304" s="14" t="s">
        <v>1543</v>
      </c>
      <c r="J304" s="38" t="s">
        <v>19</v>
      </c>
      <c r="K304" s="366"/>
      <c r="L304" s="367">
        <v>42838</v>
      </c>
      <c r="M304" s="499">
        <f>VLOOKUP(C304,工时对!A:E,5,0)</f>
        <v>39.56</v>
      </c>
      <c r="N304" s="59">
        <f>VLOOKUP(C304,'12部门提供工资附表主表'!E:AV,40,0)</f>
        <v>0</v>
      </c>
    </row>
    <row r="305" spans="1:14">
      <c r="A305" s="10">
        <v>308</v>
      </c>
      <c r="B305" s="13" t="s">
        <v>1544</v>
      </c>
      <c r="C305" s="10" t="s">
        <v>1545</v>
      </c>
      <c r="D305" s="138" t="s">
        <v>1546</v>
      </c>
      <c r="E305" s="199" t="s">
        <v>1547</v>
      </c>
      <c r="F305" s="525" t="str">
        <f t="shared" si="4"/>
        <v>程素芬488</v>
      </c>
      <c r="G305" s="497" t="s">
        <v>745</v>
      </c>
      <c r="H305" s="18" t="s">
        <v>745</v>
      </c>
      <c r="I305" s="14" t="s">
        <v>1548</v>
      </c>
      <c r="J305" s="38" t="s">
        <v>19</v>
      </c>
      <c r="K305" s="366"/>
      <c r="L305" s="367">
        <v>42850</v>
      </c>
      <c r="M305" s="499">
        <f>VLOOKUP(C305,工时对!A:E,5,0)</f>
        <v>35.5</v>
      </c>
      <c r="N305" s="59">
        <f>VLOOKUP(C305,'12部门提供工资附表主表'!E:AV,40,0)</f>
        <v>0</v>
      </c>
    </row>
    <row r="306" spans="1:14">
      <c r="A306" s="10">
        <v>309</v>
      </c>
      <c r="B306" s="13" t="s">
        <v>1549</v>
      </c>
      <c r="C306" s="10" t="s">
        <v>1550</v>
      </c>
      <c r="D306" s="138" t="s">
        <v>1551</v>
      </c>
      <c r="E306" s="199" t="s">
        <v>1552</v>
      </c>
      <c r="F306" s="525" t="str">
        <f t="shared" si="4"/>
        <v>毛利娟616</v>
      </c>
      <c r="G306" s="497" t="s">
        <v>745</v>
      </c>
      <c r="H306" s="18" t="s">
        <v>745</v>
      </c>
      <c r="I306" s="14" t="s">
        <v>1553</v>
      </c>
      <c r="J306" s="38" t="s">
        <v>19</v>
      </c>
      <c r="K306" s="366"/>
      <c r="L306" s="367">
        <v>42852</v>
      </c>
      <c r="M306" s="499">
        <f>VLOOKUP(C306,工时对!A:E,5,0)</f>
        <v>36.81</v>
      </c>
      <c r="N306" s="59">
        <f>VLOOKUP(C306,'12部门提供工资附表主表'!E:AV,40,0)</f>
        <v>0</v>
      </c>
    </row>
    <row r="307" spans="1:14">
      <c r="A307" s="10">
        <v>310</v>
      </c>
      <c r="B307" s="13" t="s">
        <v>1554</v>
      </c>
      <c r="C307" s="10" t="s">
        <v>1555</v>
      </c>
      <c r="D307" s="138" t="s">
        <v>1556</v>
      </c>
      <c r="E307" s="199" t="s">
        <v>1557</v>
      </c>
      <c r="F307" s="525" t="str">
        <f t="shared" si="4"/>
        <v>王芬298</v>
      </c>
      <c r="G307" s="497" t="s">
        <v>745</v>
      </c>
      <c r="H307" s="18" t="s">
        <v>745</v>
      </c>
      <c r="I307" s="14" t="s">
        <v>1558</v>
      </c>
      <c r="J307" s="38" t="s">
        <v>19</v>
      </c>
      <c r="K307" s="366"/>
      <c r="L307" s="367">
        <v>42861</v>
      </c>
      <c r="M307" s="499">
        <f>VLOOKUP(C307,工时对!A:E,5,0)</f>
        <v>35.880000000000003</v>
      </c>
      <c r="N307" s="59">
        <f>VLOOKUP(C307,'12部门提供工资附表主表'!E:AV,40,0)</f>
        <v>0</v>
      </c>
    </row>
    <row r="308" spans="1:14">
      <c r="A308" s="10">
        <v>311</v>
      </c>
      <c r="B308" s="13" t="s">
        <v>1559</v>
      </c>
      <c r="C308" s="10" t="s">
        <v>1560</v>
      </c>
      <c r="D308" s="138" t="s">
        <v>1561</v>
      </c>
      <c r="E308" s="199" t="s">
        <v>1562</v>
      </c>
      <c r="F308" s="525" t="str">
        <f t="shared" si="4"/>
        <v>刘丽216</v>
      </c>
      <c r="G308" s="497" t="s">
        <v>745</v>
      </c>
      <c r="H308" s="18" t="s">
        <v>745</v>
      </c>
      <c r="I308" s="14" t="s">
        <v>1563</v>
      </c>
      <c r="J308" s="38" t="s">
        <v>19</v>
      </c>
      <c r="K308" s="366"/>
      <c r="L308" s="367">
        <v>42860</v>
      </c>
      <c r="M308" s="499">
        <f>VLOOKUP(C308,工时对!A:E,5,0)</f>
        <v>40.31</v>
      </c>
      <c r="N308" s="59">
        <f>VLOOKUP(C308,'12部门提供工资附表主表'!E:AV,40,0)</f>
        <v>0</v>
      </c>
    </row>
    <row r="309" spans="1:14">
      <c r="A309" s="10">
        <v>312</v>
      </c>
      <c r="B309" s="13" t="s">
        <v>1564</v>
      </c>
      <c r="C309" s="10" t="s">
        <v>1565</v>
      </c>
      <c r="D309" s="138" t="s">
        <v>1566</v>
      </c>
      <c r="E309" s="199" t="s">
        <v>1567</v>
      </c>
      <c r="F309" s="525" t="str">
        <f t="shared" si="4"/>
        <v>汪秀云340</v>
      </c>
      <c r="G309" s="497" t="s">
        <v>745</v>
      </c>
      <c r="H309" s="18" t="s">
        <v>745</v>
      </c>
      <c r="I309" s="14" t="s">
        <v>1568</v>
      </c>
      <c r="J309" s="38" t="s">
        <v>19</v>
      </c>
      <c r="K309" s="366"/>
      <c r="L309" s="367">
        <v>42921</v>
      </c>
      <c r="M309" s="499">
        <f>VLOOKUP(C309,工时对!A:E,5,0)</f>
        <v>19.559999999999999</v>
      </c>
      <c r="N309" s="59">
        <f>VLOOKUP(C309,'12部门提供工资附表主表'!E:AV,40,0)</f>
        <v>0</v>
      </c>
    </row>
    <row r="310" spans="1:14">
      <c r="A310" s="10">
        <v>313</v>
      </c>
      <c r="B310" s="13" t="s">
        <v>1569</v>
      </c>
      <c r="C310" s="10" t="s">
        <v>1570</v>
      </c>
      <c r="D310" s="138" t="s">
        <v>1571</v>
      </c>
      <c r="E310" s="199" t="s">
        <v>1572</v>
      </c>
      <c r="F310" s="525" t="str">
        <f t="shared" si="4"/>
        <v>蔡娟娟202</v>
      </c>
      <c r="G310" s="497" t="s">
        <v>745</v>
      </c>
      <c r="H310" s="18" t="s">
        <v>745</v>
      </c>
      <c r="I310" s="14" t="s">
        <v>1573</v>
      </c>
      <c r="J310" s="38" t="s">
        <v>19</v>
      </c>
      <c r="K310" s="366"/>
      <c r="L310" s="367">
        <v>42936</v>
      </c>
      <c r="M310" s="499">
        <f>VLOOKUP(C310,工时对!A:E,5,0)</f>
        <v>35.31</v>
      </c>
      <c r="N310" s="59">
        <f>VLOOKUP(C310,'12部门提供工资附表主表'!E:AV,40,0)</f>
        <v>0</v>
      </c>
    </row>
    <row r="311" spans="1:14">
      <c r="A311" s="10">
        <v>314</v>
      </c>
      <c r="B311" s="13" t="s">
        <v>1574</v>
      </c>
      <c r="C311" s="10" t="s">
        <v>1575</v>
      </c>
      <c r="D311" s="138" t="s">
        <v>1576</v>
      </c>
      <c r="E311" s="199" t="s">
        <v>1577</v>
      </c>
      <c r="F311" s="525" t="str">
        <f t="shared" si="4"/>
        <v>刘玉明571</v>
      </c>
      <c r="G311" s="497" t="s">
        <v>745</v>
      </c>
      <c r="H311" s="18" t="s">
        <v>745</v>
      </c>
      <c r="I311" s="14" t="s">
        <v>1578</v>
      </c>
      <c r="J311" s="38" t="s">
        <v>19</v>
      </c>
      <c r="K311" s="366"/>
      <c r="L311" s="367">
        <v>42976</v>
      </c>
      <c r="M311" s="499">
        <f>VLOOKUP(C311,工时对!A:E,5,0)</f>
        <v>43.63</v>
      </c>
      <c r="N311" s="59">
        <f>VLOOKUP(C311,'12部门提供工资附表主表'!E:AV,40,0)</f>
        <v>0</v>
      </c>
    </row>
    <row r="312" spans="1:14">
      <c r="A312" s="10">
        <v>315</v>
      </c>
      <c r="B312" s="13" t="s">
        <v>1579</v>
      </c>
      <c r="C312" s="10" t="s">
        <v>1580</v>
      </c>
      <c r="D312" s="138" t="s">
        <v>1581</v>
      </c>
      <c r="E312" s="199" t="s">
        <v>1582</v>
      </c>
      <c r="F312" s="525" t="str">
        <f t="shared" si="4"/>
        <v>汪秀珍499</v>
      </c>
      <c r="G312" s="497" t="s">
        <v>745</v>
      </c>
      <c r="H312" s="18" t="s">
        <v>745</v>
      </c>
      <c r="I312" s="14" t="s">
        <v>1583</v>
      </c>
      <c r="J312" s="38" t="s">
        <v>19</v>
      </c>
      <c r="K312" s="366"/>
      <c r="L312" s="367">
        <v>42969</v>
      </c>
      <c r="M312" s="499">
        <f>VLOOKUP(C312,工时对!A:E,5,0)</f>
        <v>41.63</v>
      </c>
      <c r="N312" s="59">
        <f>VLOOKUP(C312,'12部门提供工资附表主表'!E:AV,40,0)</f>
        <v>0</v>
      </c>
    </row>
    <row r="313" spans="1:14">
      <c r="A313" s="10">
        <v>316</v>
      </c>
      <c r="B313" s="13" t="s">
        <v>1584</v>
      </c>
      <c r="C313" s="10" t="s">
        <v>1585</v>
      </c>
      <c r="D313" s="138" t="s">
        <v>1586</v>
      </c>
      <c r="E313" s="497" t="s">
        <v>6286</v>
      </c>
      <c r="F313" s="525" t="str">
        <f t="shared" si="4"/>
        <v>杨智锋339</v>
      </c>
      <c r="G313" s="497" t="s">
        <v>745</v>
      </c>
      <c r="H313" s="35" t="s">
        <v>511</v>
      </c>
      <c r="I313" s="14" t="s">
        <v>1588</v>
      </c>
      <c r="J313" s="38" t="s">
        <v>19</v>
      </c>
      <c r="K313" s="366"/>
      <c r="L313" s="367">
        <v>42950</v>
      </c>
      <c r="M313" s="499">
        <f>VLOOKUP(C313,工时对!A:E,5,0)</f>
        <v>0</v>
      </c>
      <c r="N313" s="59">
        <f>VLOOKUP(C313,'12部门提供工资附表主表'!E:AV,40,0)</f>
        <v>0</v>
      </c>
    </row>
    <row r="314" spans="1:14">
      <c r="A314" s="10">
        <v>317</v>
      </c>
      <c r="B314" s="13" t="s">
        <v>1589</v>
      </c>
      <c r="C314" s="10" t="s">
        <v>1590</v>
      </c>
      <c r="D314" s="138" t="s">
        <v>1591</v>
      </c>
      <c r="E314" s="199" t="s">
        <v>1592</v>
      </c>
      <c r="F314" s="525" t="str">
        <f t="shared" si="4"/>
        <v>胡燕华702</v>
      </c>
      <c r="G314" s="497" t="s">
        <v>745</v>
      </c>
      <c r="H314" s="18" t="s">
        <v>745</v>
      </c>
      <c r="I314" s="14" t="s">
        <v>1593</v>
      </c>
      <c r="J314" s="38" t="s">
        <v>19</v>
      </c>
      <c r="K314" s="366">
        <v>60</v>
      </c>
      <c r="L314" s="367">
        <v>41706</v>
      </c>
      <c r="M314" s="499">
        <f>VLOOKUP(C314,工时对!A:E,5,0)</f>
        <v>30.56</v>
      </c>
      <c r="N314" s="59">
        <f>VLOOKUP(C314,'12部门提供工资附表主表'!E:AV,40,0)</f>
        <v>0</v>
      </c>
    </row>
    <row r="315" spans="1:14">
      <c r="A315" s="10">
        <v>318</v>
      </c>
      <c r="B315" s="13" t="s">
        <v>1594</v>
      </c>
      <c r="C315" s="10" t="s">
        <v>1595</v>
      </c>
      <c r="D315" s="138" t="s">
        <v>1596</v>
      </c>
      <c r="E315" s="199" t="s">
        <v>1597</v>
      </c>
      <c r="F315" s="525" t="str">
        <f t="shared" si="4"/>
        <v>王亚娟445</v>
      </c>
      <c r="G315" s="497" t="s">
        <v>745</v>
      </c>
      <c r="H315" s="18" t="s">
        <v>745</v>
      </c>
      <c r="I315" s="14" t="s">
        <v>1598</v>
      </c>
      <c r="J315" s="38" t="s">
        <v>19</v>
      </c>
      <c r="K315" s="366">
        <v>100</v>
      </c>
      <c r="L315" s="367">
        <v>40943</v>
      </c>
      <c r="M315" s="499">
        <f>VLOOKUP(C315,工时对!A:E,5,0)</f>
        <v>37.5</v>
      </c>
      <c r="N315" s="59">
        <f>VLOOKUP(C315,'12部门提供工资附表主表'!E:AV,40,0)</f>
        <v>0</v>
      </c>
    </row>
    <row r="316" spans="1:14">
      <c r="A316" s="10">
        <v>319</v>
      </c>
      <c r="B316" s="13" t="s">
        <v>1599</v>
      </c>
      <c r="C316" s="10" t="s">
        <v>1600</v>
      </c>
      <c r="D316" s="138" t="s">
        <v>1601</v>
      </c>
      <c r="E316" s="199" t="s">
        <v>1602</v>
      </c>
      <c r="F316" s="525" t="str">
        <f t="shared" si="4"/>
        <v>李月芹122</v>
      </c>
      <c r="G316" s="497" t="s">
        <v>745</v>
      </c>
      <c r="H316" s="18" t="s">
        <v>745</v>
      </c>
      <c r="I316" s="14" t="s">
        <v>1603</v>
      </c>
      <c r="J316" s="38" t="s">
        <v>19</v>
      </c>
      <c r="K316" s="366">
        <v>80</v>
      </c>
      <c r="L316" s="367">
        <v>41512</v>
      </c>
      <c r="M316" s="499">
        <f>VLOOKUP(C316,工时对!A:E,5,0)</f>
        <v>40.69</v>
      </c>
      <c r="N316" s="59">
        <f>VLOOKUP(C316,'12部门提供工资附表主表'!E:AV,40,0)</f>
        <v>0</v>
      </c>
    </row>
    <row r="317" spans="1:14">
      <c r="A317" s="10">
        <v>320</v>
      </c>
      <c r="B317" s="13" t="s">
        <v>1604</v>
      </c>
      <c r="C317" s="10" t="s">
        <v>1605</v>
      </c>
      <c r="D317" s="138" t="s">
        <v>1606</v>
      </c>
      <c r="E317" s="199" t="s">
        <v>1607</v>
      </c>
      <c r="F317" s="525" t="str">
        <f t="shared" si="4"/>
        <v>任家斌580</v>
      </c>
      <c r="G317" s="497" t="s">
        <v>745</v>
      </c>
      <c r="H317" s="18" t="s">
        <v>745</v>
      </c>
      <c r="I317" s="14" t="s">
        <v>1608</v>
      </c>
      <c r="J317" s="38" t="s">
        <v>19</v>
      </c>
      <c r="K317" s="366">
        <v>60</v>
      </c>
      <c r="L317" s="367">
        <v>41857</v>
      </c>
      <c r="M317" s="499">
        <f>VLOOKUP(C317,工时对!A:E,5,0)</f>
        <v>41.56</v>
      </c>
      <c r="N317" s="59">
        <f>VLOOKUP(C317,'12部门提供工资附表主表'!E:AV,40,0)</f>
        <v>0</v>
      </c>
    </row>
    <row r="318" spans="1:14">
      <c r="A318" s="10">
        <v>321</v>
      </c>
      <c r="B318" s="13" t="s">
        <v>1609</v>
      </c>
      <c r="C318" s="10" t="s">
        <v>1610</v>
      </c>
      <c r="D318" s="138" t="s">
        <v>1611</v>
      </c>
      <c r="E318" s="199" t="s">
        <v>1612</v>
      </c>
      <c r="F318" s="525" t="str">
        <f t="shared" si="4"/>
        <v>胡金红707</v>
      </c>
      <c r="G318" s="497" t="s">
        <v>745</v>
      </c>
      <c r="H318" s="18" t="s">
        <v>745</v>
      </c>
      <c r="I318" s="14" t="s">
        <v>1613</v>
      </c>
      <c r="J318" s="38" t="s">
        <v>19</v>
      </c>
      <c r="K318" s="366">
        <v>40</v>
      </c>
      <c r="L318" s="367">
        <v>42136</v>
      </c>
      <c r="M318" s="499">
        <f>VLOOKUP(C318,工时对!A:E,5,0)</f>
        <v>40.75</v>
      </c>
      <c r="N318" s="59">
        <f>VLOOKUP(C318,'12部门提供工资附表主表'!E:AV,40,0)</f>
        <v>0</v>
      </c>
    </row>
    <row r="319" spans="1:14">
      <c r="A319" s="10">
        <v>322</v>
      </c>
      <c r="B319" s="13" t="s">
        <v>1614</v>
      </c>
      <c r="C319" s="10" t="s">
        <v>1615</v>
      </c>
      <c r="D319" s="138" t="s">
        <v>1616</v>
      </c>
      <c r="E319" s="199" t="s">
        <v>1617</v>
      </c>
      <c r="F319" s="525" t="str">
        <f t="shared" si="4"/>
        <v>欧阳淑霞576</v>
      </c>
      <c r="G319" s="497" t="s">
        <v>745</v>
      </c>
      <c r="H319" s="18" t="s">
        <v>745</v>
      </c>
      <c r="I319" s="14" t="s">
        <v>1618</v>
      </c>
      <c r="J319" s="38" t="s">
        <v>19</v>
      </c>
      <c r="K319" s="366">
        <v>60</v>
      </c>
      <c r="L319" s="367">
        <v>41750</v>
      </c>
      <c r="M319" s="499">
        <f>VLOOKUP(C319,工时对!A:E,5,0)</f>
        <v>41.13</v>
      </c>
      <c r="N319" s="59">
        <f>VLOOKUP(C319,'12部门提供工资附表主表'!E:AV,40,0)</f>
        <v>0</v>
      </c>
    </row>
    <row r="320" spans="1:14">
      <c r="A320" s="10">
        <v>323</v>
      </c>
      <c r="B320" s="13" t="s">
        <v>1619</v>
      </c>
      <c r="C320" s="10" t="s">
        <v>1620</v>
      </c>
      <c r="D320" s="138" t="s">
        <v>1621</v>
      </c>
      <c r="E320" s="199" t="s">
        <v>133</v>
      </c>
      <c r="F320" s="525" t="str">
        <f t="shared" si="4"/>
        <v>汪同党1004</v>
      </c>
      <c r="G320" s="497" t="s">
        <v>745</v>
      </c>
      <c r="H320" s="18" t="s">
        <v>745</v>
      </c>
      <c r="I320" s="14" t="s">
        <v>1622</v>
      </c>
      <c r="J320" s="38" t="s">
        <v>19</v>
      </c>
      <c r="K320" s="366">
        <v>20</v>
      </c>
      <c r="L320" s="367">
        <v>42675</v>
      </c>
      <c r="M320" s="499">
        <f>VLOOKUP(C320,工时对!A:E,5,0)</f>
        <v>38.94</v>
      </c>
      <c r="N320" s="59">
        <f>VLOOKUP(C320,'12部门提供工资附表主表'!E:AV,40,0)</f>
        <v>0</v>
      </c>
    </row>
    <row r="321" spans="1:14">
      <c r="A321" s="10">
        <v>324</v>
      </c>
      <c r="B321" s="13" t="s">
        <v>1623</v>
      </c>
      <c r="C321" s="10" t="s">
        <v>1624</v>
      </c>
      <c r="D321" s="138" t="s">
        <v>1625</v>
      </c>
      <c r="E321" s="199" t="s">
        <v>1626</v>
      </c>
      <c r="F321" s="525" t="str">
        <f t="shared" ref="F321:F384" si="5">D321&amp;E321</f>
        <v>马绪苹409</v>
      </c>
      <c r="G321" s="497" t="s">
        <v>745</v>
      </c>
      <c r="H321" s="18" t="s">
        <v>745</v>
      </c>
      <c r="I321" s="14" t="s">
        <v>1627</v>
      </c>
      <c r="J321" s="38" t="s">
        <v>19</v>
      </c>
      <c r="K321" s="366"/>
      <c r="L321" s="367">
        <v>43159</v>
      </c>
      <c r="M321" s="499">
        <f>VLOOKUP(C321,工时对!A:E,5,0)</f>
        <v>39.94</v>
      </c>
      <c r="N321" s="59">
        <f>VLOOKUP(C321,'12部门提供工资附表主表'!E:AV,40,0)</f>
        <v>0</v>
      </c>
    </row>
    <row r="322" spans="1:14">
      <c r="A322" s="10">
        <v>325</v>
      </c>
      <c r="B322" s="13" t="s">
        <v>1628</v>
      </c>
      <c r="C322" s="10" t="s">
        <v>1629</v>
      </c>
      <c r="D322" s="138" t="s">
        <v>1630</v>
      </c>
      <c r="E322" s="199" t="s">
        <v>1631</v>
      </c>
      <c r="F322" s="525" t="str">
        <f t="shared" si="5"/>
        <v>陶蕴378</v>
      </c>
      <c r="G322" s="497" t="s">
        <v>745</v>
      </c>
      <c r="H322" s="197" t="s">
        <v>757</v>
      </c>
      <c r="I322" s="14" t="s">
        <v>1632</v>
      </c>
      <c r="J322" s="38" t="s">
        <v>1633</v>
      </c>
      <c r="K322" s="366"/>
      <c r="L322" s="367">
        <v>43159</v>
      </c>
      <c r="M322" s="499">
        <f>VLOOKUP(C322,工时对!A:E,5,0)</f>
        <v>41.31</v>
      </c>
      <c r="N322" s="59">
        <f>VLOOKUP(C322,'12部门提供工资附表主表'!E:AV,40,0)</f>
        <v>0</v>
      </c>
    </row>
    <row r="323" spans="1:14">
      <c r="A323" s="10">
        <v>327</v>
      </c>
      <c r="B323" s="13" t="s">
        <v>1634</v>
      </c>
      <c r="C323" s="10" t="s">
        <v>1635</v>
      </c>
      <c r="D323" s="138" t="s">
        <v>1636</v>
      </c>
      <c r="E323" s="199" t="s">
        <v>1637</v>
      </c>
      <c r="F323" s="525" t="str">
        <f t="shared" si="5"/>
        <v>潘春燕268</v>
      </c>
      <c r="G323" s="497" t="s">
        <v>745</v>
      </c>
      <c r="H323" s="18" t="s">
        <v>745</v>
      </c>
      <c r="I323" s="14" t="s">
        <v>1638</v>
      </c>
      <c r="J323" s="38" t="s">
        <v>19</v>
      </c>
      <c r="K323" s="366"/>
      <c r="L323" s="367">
        <v>43158</v>
      </c>
      <c r="M323" s="499">
        <f>VLOOKUP(C323,工时对!A:E,5,0)</f>
        <v>39.5</v>
      </c>
      <c r="N323" s="59">
        <f>VLOOKUP(C323,'12部门提供工资附表主表'!E:AV,40,0)</f>
        <v>0</v>
      </c>
    </row>
    <row r="324" spans="1:14">
      <c r="A324" s="10">
        <v>329</v>
      </c>
      <c r="B324" s="13" t="s">
        <v>1639</v>
      </c>
      <c r="C324" s="10" t="s">
        <v>1640</v>
      </c>
      <c r="D324" s="138" t="s">
        <v>1641</v>
      </c>
      <c r="E324" s="199" t="s">
        <v>1642</v>
      </c>
      <c r="F324" s="525" t="str">
        <f t="shared" si="5"/>
        <v>耿三平738</v>
      </c>
      <c r="G324" s="497" t="s">
        <v>745</v>
      </c>
      <c r="H324" s="18" t="s">
        <v>745</v>
      </c>
      <c r="I324" s="14" t="s">
        <v>1643</v>
      </c>
      <c r="J324" s="38" t="s">
        <v>19</v>
      </c>
      <c r="K324" s="366"/>
      <c r="L324" s="367">
        <v>43186</v>
      </c>
      <c r="M324" s="499">
        <f>VLOOKUP(C324,工时对!A:E,5,0)</f>
        <v>33.69</v>
      </c>
      <c r="N324" s="59">
        <f>VLOOKUP(C324,'12部门提供工资附表主表'!E:AV,40,0)</f>
        <v>0</v>
      </c>
    </row>
    <row r="325" spans="1:14">
      <c r="A325" s="10">
        <v>330</v>
      </c>
      <c r="B325" s="13" t="s">
        <v>1644</v>
      </c>
      <c r="C325" s="10" t="s">
        <v>1645</v>
      </c>
      <c r="D325" s="138" t="s">
        <v>1646</v>
      </c>
      <c r="E325" s="199" t="s">
        <v>1647</v>
      </c>
      <c r="F325" s="525" t="str">
        <f t="shared" si="5"/>
        <v>朱红红742</v>
      </c>
      <c r="G325" s="497" t="s">
        <v>745</v>
      </c>
      <c r="H325" s="18" t="s">
        <v>745</v>
      </c>
      <c r="I325" s="14" t="s">
        <v>1648</v>
      </c>
      <c r="J325" s="38" t="s">
        <v>19</v>
      </c>
      <c r="K325" s="366"/>
      <c r="L325" s="367">
        <v>43182</v>
      </c>
      <c r="M325" s="499">
        <f>VLOOKUP(C325,工时对!A:E,5,0)</f>
        <v>39.630000000000003</v>
      </c>
      <c r="N325" s="59">
        <f>VLOOKUP(C325,'12部门提供工资附表主表'!E:AV,40,0)</f>
        <v>0</v>
      </c>
    </row>
    <row r="326" spans="1:14">
      <c r="A326" s="10">
        <v>331</v>
      </c>
      <c r="B326" s="13" t="s">
        <v>1649</v>
      </c>
      <c r="C326" s="10" t="s">
        <v>1650</v>
      </c>
      <c r="D326" s="138" t="s">
        <v>1651</v>
      </c>
      <c r="E326" s="199" t="s">
        <v>1652</v>
      </c>
      <c r="F326" s="525" t="str">
        <f t="shared" si="5"/>
        <v>宋天涯625</v>
      </c>
      <c r="G326" s="497" t="s">
        <v>745</v>
      </c>
      <c r="H326" s="18" t="s">
        <v>745</v>
      </c>
      <c r="I326" s="14" t="s">
        <v>1653</v>
      </c>
      <c r="J326" s="38" t="s">
        <v>19</v>
      </c>
      <c r="K326" s="366"/>
      <c r="L326" s="367">
        <v>43174</v>
      </c>
      <c r="M326" s="499">
        <f>VLOOKUP(C326,工时对!A:E,5,0)</f>
        <v>37.44</v>
      </c>
      <c r="N326" s="59">
        <f>VLOOKUP(C326,'12部门提供工资附表主表'!E:AV,40,0)</f>
        <v>0</v>
      </c>
    </row>
    <row r="327" spans="1:14">
      <c r="A327" s="10">
        <v>332</v>
      </c>
      <c r="B327" s="13" t="s">
        <v>1654</v>
      </c>
      <c r="C327" s="10" t="s">
        <v>1655</v>
      </c>
      <c r="D327" s="138" t="s">
        <v>1656</v>
      </c>
      <c r="E327" s="199" t="s">
        <v>1657</v>
      </c>
      <c r="F327" s="525" t="str">
        <f t="shared" si="5"/>
        <v>杨俊杰396</v>
      </c>
      <c r="G327" s="497" t="s">
        <v>745</v>
      </c>
      <c r="H327" s="18" t="s">
        <v>745</v>
      </c>
      <c r="I327" s="14" t="s">
        <v>1658</v>
      </c>
      <c r="J327" s="38" t="s">
        <v>19</v>
      </c>
      <c r="K327" s="366"/>
      <c r="L327" s="367">
        <v>43167</v>
      </c>
      <c r="M327" s="499">
        <f>VLOOKUP(C327,工时对!A:E,5,0)</f>
        <v>37.630000000000003</v>
      </c>
      <c r="N327" s="59">
        <f>VLOOKUP(C327,'12部门提供工资附表主表'!E:AV,40,0)</f>
        <v>0</v>
      </c>
    </row>
    <row r="328" spans="1:14" ht="14.25">
      <c r="A328" s="10">
        <v>334</v>
      </c>
      <c r="B328" s="13" t="s">
        <v>1659</v>
      </c>
      <c r="C328" s="10" t="s">
        <v>1660</v>
      </c>
      <c r="D328" s="138" t="s">
        <v>1661</v>
      </c>
      <c r="E328" s="199" t="s">
        <v>1662</v>
      </c>
      <c r="F328" s="525" t="str">
        <f t="shared" si="5"/>
        <v>宋燕208</v>
      </c>
      <c r="G328" s="497" t="s">
        <v>745</v>
      </c>
      <c r="H328" s="357" t="s">
        <v>757</v>
      </c>
      <c r="I328" s="14" t="s">
        <v>1663</v>
      </c>
      <c r="J328" s="38" t="s">
        <v>19</v>
      </c>
      <c r="K328" s="366"/>
      <c r="L328" s="367">
        <v>43228</v>
      </c>
      <c r="M328" s="499">
        <f>VLOOKUP(C328,工时对!A:E,5,0)</f>
        <v>35.75</v>
      </c>
      <c r="N328" s="59">
        <f>VLOOKUP(C328,'12部门提供工资附表主表'!E:AV,40,0)</f>
        <v>0</v>
      </c>
    </row>
    <row r="329" spans="1:14">
      <c r="A329" s="10">
        <v>335</v>
      </c>
      <c r="B329" s="13" t="s">
        <v>1664</v>
      </c>
      <c r="C329" s="10" t="s">
        <v>1665</v>
      </c>
      <c r="D329" s="138" t="s">
        <v>1666</v>
      </c>
      <c r="E329" s="199" t="s">
        <v>1667</v>
      </c>
      <c r="F329" s="525" t="str">
        <f t="shared" si="5"/>
        <v>曹婉玉640</v>
      </c>
      <c r="G329" s="497" t="s">
        <v>757</v>
      </c>
      <c r="H329" s="18" t="s">
        <v>745</v>
      </c>
      <c r="I329" s="14" t="s">
        <v>1668</v>
      </c>
      <c r="J329" s="38" t="s">
        <v>19</v>
      </c>
      <c r="K329" s="366"/>
      <c r="L329" s="367">
        <v>43166</v>
      </c>
      <c r="M329" s="499">
        <f>VLOOKUP(C329,工时对!A:E,5,0)</f>
        <v>41.63</v>
      </c>
      <c r="N329" s="59">
        <f>VLOOKUP(C329,'12部门提供工资附表主表'!E:AV,40,0)</f>
        <v>0</v>
      </c>
    </row>
    <row r="330" spans="1:14" hidden="1">
      <c r="A330" s="10">
        <v>336</v>
      </c>
      <c r="B330" s="13" t="s">
        <v>1669</v>
      </c>
      <c r="C330" s="10" t="s">
        <v>1670</v>
      </c>
      <c r="D330" s="138" t="s">
        <v>1671</v>
      </c>
      <c r="E330" s="199" t="s">
        <v>1672</v>
      </c>
      <c r="F330" s="525" t="str">
        <f t="shared" si="5"/>
        <v>孙爱云632</v>
      </c>
      <c r="G330" s="497" t="s">
        <v>757</v>
      </c>
      <c r="H330" s="18" t="s">
        <v>745</v>
      </c>
      <c r="I330" s="14" t="s">
        <v>1673</v>
      </c>
      <c r="J330" s="38" t="s">
        <v>19</v>
      </c>
      <c r="K330" s="366"/>
      <c r="L330" s="367">
        <v>43166</v>
      </c>
      <c r="M330" s="499" t="e">
        <f>VLOOKUP(C330,工时对!A:E,5,0)</f>
        <v>#N/A</v>
      </c>
      <c r="N330" s="59" t="e">
        <f>VLOOKUP(C330,'12部门提供工资附表主表'!E:AV,40,0)</f>
        <v>#N/A</v>
      </c>
    </row>
    <row r="331" spans="1:14">
      <c r="A331" s="10">
        <v>337</v>
      </c>
      <c r="B331" s="13" t="s">
        <v>1674</v>
      </c>
      <c r="C331" s="10" t="s">
        <v>1675</v>
      </c>
      <c r="D331" s="138" t="s">
        <v>1676</v>
      </c>
      <c r="E331" s="199" t="s">
        <v>1677</v>
      </c>
      <c r="F331" s="525" t="str">
        <f t="shared" si="5"/>
        <v>王学梅619</v>
      </c>
      <c r="G331" s="497" t="s">
        <v>757</v>
      </c>
      <c r="H331" s="18" t="s">
        <v>745</v>
      </c>
      <c r="I331" s="14" t="s">
        <v>1678</v>
      </c>
      <c r="J331" s="38" t="s">
        <v>19</v>
      </c>
      <c r="K331" s="366"/>
      <c r="L331" s="367">
        <v>43165</v>
      </c>
      <c r="M331" s="499">
        <f>VLOOKUP(C331,工时对!A:E,5,0)</f>
        <v>36.31</v>
      </c>
      <c r="N331" s="59">
        <f>VLOOKUP(C331,'12部门提供工资附表主表'!E:AV,40,0)</f>
        <v>0</v>
      </c>
    </row>
    <row r="332" spans="1:14">
      <c r="A332" s="10">
        <v>338</v>
      </c>
      <c r="B332" s="13" t="s">
        <v>1679</v>
      </c>
      <c r="C332" s="10" t="s">
        <v>1680</v>
      </c>
      <c r="D332" s="138" t="s">
        <v>1681</v>
      </c>
      <c r="E332" s="199" t="s">
        <v>1682</v>
      </c>
      <c r="F332" s="525" t="str">
        <f t="shared" si="5"/>
        <v>陈要612</v>
      </c>
      <c r="G332" s="497" t="s">
        <v>757</v>
      </c>
      <c r="H332" s="18" t="s">
        <v>745</v>
      </c>
      <c r="I332" s="14" t="s">
        <v>1683</v>
      </c>
      <c r="J332" s="38" t="s">
        <v>19</v>
      </c>
      <c r="K332" s="366"/>
      <c r="L332" s="367">
        <v>43165</v>
      </c>
      <c r="M332" s="499">
        <f>VLOOKUP(C332,工时对!A:E,5,0)</f>
        <v>37.06</v>
      </c>
      <c r="N332" s="59">
        <f>VLOOKUP(C332,'12部门提供工资附表主表'!E:AV,40,0)</f>
        <v>0</v>
      </c>
    </row>
    <row r="333" spans="1:14">
      <c r="A333" s="10">
        <v>339</v>
      </c>
      <c r="B333" s="13" t="s">
        <v>1684</v>
      </c>
      <c r="C333" s="10" t="s">
        <v>1685</v>
      </c>
      <c r="D333" s="138" t="s">
        <v>1686</v>
      </c>
      <c r="E333" s="199" t="s">
        <v>1687</v>
      </c>
      <c r="F333" s="525" t="str">
        <f t="shared" si="5"/>
        <v>吴建军533</v>
      </c>
      <c r="G333" s="497" t="s">
        <v>757</v>
      </c>
      <c r="H333" s="18" t="s">
        <v>663</v>
      </c>
      <c r="I333" s="14" t="s">
        <v>1688</v>
      </c>
      <c r="J333" s="38" t="s">
        <v>19</v>
      </c>
      <c r="K333" s="366"/>
      <c r="L333" s="367">
        <v>43162</v>
      </c>
      <c r="M333" s="499">
        <f>VLOOKUP(C333,工时对!A:E,5,0)</f>
        <v>36.56</v>
      </c>
      <c r="N333" s="59">
        <f>VLOOKUP(C333,'12部门提供工资附表主表'!E:AV,40,0)</f>
        <v>0</v>
      </c>
    </row>
    <row r="334" spans="1:14">
      <c r="A334" s="10">
        <v>340</v>
      </c>
      <c r="B334" s="13" t="s">
        <v>1689</v>
      </c>
      <c r="C334" s="10" t="s">
        <v>1690</v>
      </c>
      <c r="D334" s="138" t="s">
        <v>1691</v>
      </c>
      <c r="E334" s="199" t="s">
        <v>1692</v>
      </c>
      <c r="F334" s="525" t="str">
        <f t="shared" si="5"/>
        <v>胡巨合608</v>
      </c>
      <c r="G334" s="497" t="s">
        <v>2798</v>
      </c>
      <c r="H334" s="18" t="s">
        <v>745</v>
      </c>
      <c r="I334" s="14" t="s">
        <v>1693</v>
      </c>
      <c r="J334" s="38" t="s">
        <v>19</v>
      </c>
      <c r="K334" s="366">
        <v>60</v>
      </c>
      <c r="L334" s="367">
        <v>41685</v>
      </c>
      <c r="M334" s="499">
        <f>VLOOKUP(C334,工时对!A:E,5,0)</f>
        <v>35.5</v>
      </c>
      <c r="N334" s="59">
        <f>VLOOKUP(C334,'12部门提供工资附表主表'!E:AV,40,0)</f>
        <v>0</v>
      </c>
    </row>
    <row r="335" spans="1:14">
      <c r="A335" s="10">
        <v>341</v>
      </c>
      <c r="B335" s="13" t="s">
        <v>1694</v>
      </c>
      <c r="C335" s="10" t="s">
        <v>1695</v>
      </c>
      <c r="D335" s="138" t="s">
        <v>1696</v>
      </c>
      <c r="E335" s="199" t="s">
        <v>1697</v>
      </c>
      <c r="F335" s="525" t="str">
        <f t="shared" si="5"/>
        <v>蒋庆德293</v>
      </c>
      <c r="G335" s="497" t="s">
        <v>2798</v>
      </c>
      <c r="H335" s="18" t="s">
        <v>745</v>
      </c>
      <c r="I335" s="14" t="s">
        <v>1698</v>
      </c>
      <c r="J335" s="38" t="s">
        <v>19</v>
      </c>
      <c r="K335" s="366">
        <v>200</v>
      </c>
      <c r="L335" s="367">
        <v>38903</v>
      </c>
      <c r="M335" s="499">
        <f>VLOOKUP(C335,工时对!A:E,5,0)</f>
        <v>42.44</v>
      </c>
      <c r="N335" s="59">
        <f>VLOOKUP(C335,'12部门提供工资附表主表'!E:AV,40,0)</f>
        <v>0</v>
      </c>
    </row>
    <row r="336" spans="1:14">
      <c r="A336" s="10">
        <v>342</v>
      </c>
      <c r="B336" s="13" t="s">
        <v>1699</v>
      </c>
      <c r="C336" s="10" t="s">
        <v>1700</v>
      </c>
      <c r="D336" s="138" t="s">
        <v>1701</v>
      </c>
      <c r="E336" s="199" t="s">
        <v>1702</v>
      </c>
      <c r="F336" s="525" t="str">
        <f t="shared" si="5"/>
        <v>胡多地355</v>
      </c>
      <c r="G336" s="497" t="s">
        <v>2798</v>
      </c>
      <c r="H336" s="18" t="s">
        <v>745</v>
      </c>
      <c r="I336" s="14" t="s">
        <v>1703</v>
      </c>
      <c r="J336" s="38" t="s">
        <v>19</v>
      </c>
      <c r="K336" s="366">
        <v>200</v>
      </c>
      <c r="L336" s="367">
        <v>39147</v>
      </c>
      <c r="M336" s="499">
        <f>VLOOKUP(C336,工时对!A:E,5,0)</f>
        <v>39.56</v>
      </c>
      <c r="N336" s="59">
        <f>VLOOKUP(C336,'12部门提供工资附表主表'!E:AV,40,0)</f>
        <v>0</v>
      </c>
    </row>
    <row r="337" spans="1:14">
      <c r="A337" s="10">
        <v>343</v>
      </c>
      <c r="B337" s="13" t="s">
        <v>1704</v>
      </c>
      <c r="C337" s="10" t="s">
        <v>1705</v>
      </c>
      <c r="D337" s="138" t="s">
        <v>1706</v>
      </c>
      <c r="E337" s="199" t="s">
        <v>1707</v>
      </c>
      <c r="F337" s="525" t="str">
        <f t="shared" si="5"/>
        <v>郭景员422</v>
      </c>
      <c r="G337" s="497" t="s">
        <v>2798</v>
      </c>
      <c r="H337" s="18" t="s">
        <v>745</v>
      </c>
      <c r="I337" s="14" t="s">
        <v>1708</v>
      </c>
      <c r="J337" s="38" t="s">
        <v>19</v>
      </c>
      <c r="K337" s="366">
        <v>80</v>
      </c>
      <c r="L337" s="367">
        <v>41339</v>
      </c>
      <c r="M337" s="499">
        <f>VLOOKUP(C337,工时对!A:E,5,0)</f>
        <v>34</v>
      </c>
      <c r="N337" s="59">
        <f>VLOOKUP(C337,'12部门提供工资附表主表'!E:AV,40,0)</f>
        <v>0</v>
      </c>
    </row>
    <row r="338" spans="1:14">
      <c r="A338" s="10">
        <v>344</v>
      </c>
      <c r="B338" s="13" t="s">
        <v>1709</v>
      </c>
      <c r="C338" s="10" t="s">
        <v>1710</v>
      </c>
      <c r="D338" s="138" t="s">
        <v>1711</v>
      </c>
      <c r="E338" s="199" t="s">
        <v>1712</v>
      </c>
      <c r="F338" s="525" t="str">
        <f t="shared" si="5"/>
        <v>靳跃龙595</v>
      </c>
      <c r="G338" s="497" t="s">
        <v>2798</v>
      </c>
      <c r="H338" s="18" t="s">
        <v>745</v>
      </c>
      <c r="I338" s="14" t="s">
        <v>1713</v>
      </c>
      <c r="J338" s="38" t="s">
        <v>19</v>
      </c>
      <c r="K338" s="366">
        <v>120</v>
      </c>
      <c r="L338" s="367">
        <v>40773</v>
      </c>
      <c r="M338" s="499">
        <f>VLOOKUP(C338,工时对!A:E,5,0)</f>
        <v>43.38</v>
      </c>
      <c r="N338" s="59">
        <f>VLOOKUP(C338,'12部门提供工资附表主表'!E:AV,40,0)</f>
        <v>0</v>
      </c>
    </row>
    <row r="339" spans="1:14">
      <c r="A339" s="10">
        <v>345</v>
      </c>
      <c r="B339" s="13" t="s">
        <v>1714</v>
      </c>
      <c r="C339" s="10" t="s">
        <v>1715</v>
      </c>
      <c r="D339" s="138" t="s">
        <v>1716</v>
      </c>
      <c r="E339" s="199" t="s">
        <v>1717</v>
      </c>
      <c r="F339" s="525" t="str">
        <f t="shared" si="5"/>
        <v>周自华193</v>
      </c>
      <c r="G339" s="497" t="s">
        <v>2798</v>
      </c>
      <c r="H339" s="18" t="s">
        <v>745</v>
      </c>
      <c r="I339" s="14" t="s">
        <v>1718</v>
      </c>
      <c r="J339" s="38" t="s">
        <v>19</v>
      </c>
      <c r="K339" s="366">
        <v>40</v>
      </c>
      <c r="L339" s="367">
        <v>42089</v>
      </c>
      <c r="M339" s="499">
        <f>VLOOKUP(C339,工时对!A:E,5,0)</f>
        <v>43.5</v>
      </c>
      <c r="N339" s="59">
        <f>VLOOKUP(C339,'12部门提供工资附表主表'!E:AV,40,0)</f>
        <v>0</v>
      </c>
    </row>
    <row r="340" spans="1:14">
      <c r="A340" s="10">
        <v>346</v>
      </c>
      <c r="B340" s="13" t="s">
        <v>1719</v>
      </c>
      <c r="C340" s="10" t="s">
        <v>1720</v>
      </c>
      <c r="D340" s="138" t="s">
        <v>1721</v>
      </c>
      <c r="E340" s="199" t="s">
        <v>1722</v>
      </c>
      <c r="F340" s="525" t="str">
        <f t="shared" si="5"/>
        <v>王传武636</v>
      </c>
      <c r="G340" s="497" t="s">
        <v>2798</v>
      </c>
      <c r="H340" s="18" t="s">
        <v>745</v>
      </c>
      <c r="I340" s="14" t="s">
        <v>1723</v>
      </c>
      <c r="J340" s="38" t="s">
        <v>19</v>
      </c>
      <c r="K340" s="366">
        <v>40</v>
      </c>
      <c r="L340" s="367">
        <v>42072</v>
      </c>
      <c r="M340" s="499">
        <f>VLOOKUP(C340,工时对!A:E,5,0)</f>
        <v>40.5</v>
      </c>
      <c r="N340" s="59">
        <f>VLOOKUP(C340,'12部门提供工资附表主表'!E:AV,40,0)</f>
        <v>0</v>
      </c>
    </row>
    <row r="341" spans="1:14">
      <c r="A341" s="10">
        <v>347</v>
      </c>
      <c r="B341" s="13" t="s">
        <v>1724</v>
      </c>
      <c r="C341" s="10" t="s">
        <v>1725</v>
      </c>
      <c r="D341" s="138" t="s">
        <v>1726</v>
      </c>
      <c r="E341" s="199" t="s">
        <v>1727</v>
      </c>
      <c r="F341" s="525" t="str">
        <f t="shared" si="5"/>
        <v>杨根219</v>
      </c>
      <c r="G341" s="497" t="s">
        <v>2798</v>
      </c>
      <c r="H341" s="18" t="s">
        <v>745</v>
      </c>
      <c r="I341" s="14" t="s">
        <v>1728</v>
      </c>
      <c r="J341" s="38" t="s">
        <v>19</v>
      </c>
      <c r="K341" s="366">
        <v>40</v>
      </c>
      <c r="L341" s="367">
        <v>42264</v>
      </c>
      <c r="M341" s="499">
        <f>VLOOKUP(C341,工时对!A:E,5,0)</f>
        <v>43.38</v>
      </c>
      <c r="N341" s="59">
        <f>VLOOKUP(C341,'12部门提供工资附表主表'!E:AV,40,0)</f>
        <v>0</v>
      </c>
    </row>
    <row r="342" spans="1:14">
      <c r="A342" s="10">
        <v>348</v>
      </c>
      <c r="B342" s="13" t="s">
        <v>1729</v>
      </c>
      <c r="C342" s="10" t="s">
        <v>1730</v>
      </c>
      <c r="D342" s="138" t="s">
        <v>1731</v>
      </c>
      <c r="E342" s="199" t="s">
        <v>1732</v>
      </c>
      <c r="F342" s="525" t="str">
        <f t="shared" si="5"/>
        <v>李方方538</v>
      </c>
      <c r="G342" s="497" t="s">
        <v>2798</v>
      </c>
      <c r="H342" s="18" t="s">
        <v>745</v>
      </c>
      <c r="I342" s="14" t="s">
        <v>1733</v>
      </c>
      <c r="J342" s="38" t="s">
        <v>19</v>
      </c>
      <c r="K342" s="366">
        <v>60</v>
      </c>
      <c r="L342" s="367">
        <v>41767</v>
      </c>
      <c r="M342" s="499">
        <f>VLOOKUP(C342,工时对!A:E,5,0)</f>
        <v>41.63</v>
      </c>
      <c r="N342" s="59">
        <f>VLOOKUP(C342,'12部门提供工资附表主表'!E:AV,40,0)</f>
        <v>0</v>
      </c>
    </row>
    <row r="343" spans="1:14">
      <c r="A343" s="10">
        <v>350</v>
      </c>
      <c r="B343" s="13" t="s">
        <v>1734</v>
      </c>
      <c r="C343" s="10" t="s">
        <v>1735</v>
      </c>
      <c r="D343" s="138" t="s">
        <v>1736</v>
      </c>
      <c r="E343" s="199" t="s">
        <v>1737</v>
      </c>
      <c r="F343" s="525" t="str">
        <f t="shared" si="5"/>
        <v>曹莉252</v>
      </c>
      <c r="G343" s="497" t="s">
        <v>2798</v>
      </c>
      <c r="H343" s="18" t="s">
        <v>745</v>
      </c>
      <c r="I343" s="14" t="s">
        <v>1738</v>
      </c>
      <c r="J343" s="38" t="s">
        <v>19</v>
      </c>
      <c r="K343" s="366"/>
      <c r="L343" s="367">
        <v>42902</v>
      </c>
      <c r="M343" s="499">
        <f>VLOOKUP(C343,工时对!A:E,5,0)</f>
        <v>43.38</v>
      </c>
      <c r="N343" s="59">
        <f>VLOOKUP(C343,'12部门提供工资附表主表'!E:AV,40,0)</f>
        <v>0</v>
      </c>
    </row>
    <row r="344" spans="1:14">
      <c r="A344" s="10">
        <v>351</v>
      </c>
      <c r="B344" s="13" t="s">
        <v>1739</v>
      </c>
      <c r="C344" s="10" t="s">
        <v>1740</v>
      </c>
      <c r="D344" s="138" t="s">
        <v>1741</v>
      </c>
      <c r="E344" s="199" t="s">
        <v>1742</v>
      </c>
      <c r="F344" s="525" t="str">
        <f t="shared" si="5"/>
        <v>沈军289</v>
      </c>
      <c r="G344" s="497" t="s">
        <v>2798</v>
      </c>
      <c r="H344" s="38" t="s">
        <v>1110</v>
      </c>
      <c r="I344" s="14" t="s">
        <v>1743</v>
      </c>
      <c r="J344" s="38" t="s">
        <v>19</v>
      </c>
      <c r="K344" s="366">
        <v>200</v>
      </c>
      <c r="L344" s="45">
        <v>38515</v>
      </c>
      <c r="M344" s="499">
        <f>VLOOKUP(C344,工时对!A:E,5,0)</f>
        <v>38.75</v>
      </c>
      <c r="N344" s="59">
        <f>VLOOKUP(C344,'12部门提供工资附表主表'!E:AV,40,0)</f>
        <v>0</v>
      </c>
    </row>
    <row r="345" spans="1:14">
      <c r="A345" s="10">
        <v>352</v>
      </c>
      <c r="B345" s="13" t="s">
        <v>1744</v>
      </c>
      <c r="C345" s="10" t="s">
        <v>1745</v>
      </c>
      <c r="D345" s="138" t="s">
        <v>1746</v>
      </c>
      <c r="E345" s="199" t="s">
        <v>1747</v>
      </c>
      <c r="F345" s="525" t="str">
        <f t="shared" si="5"/>
        <v>王翠平169</v>
      </c>
      <c r="G345" s="497" t="s">
        <v>4569</v>
      </c>
      <c r="H345" s="18" t="s">
        <v>745</v>
      </c>
      <c r="I345" s="14" t="s">
        <v>1748</v>
      </c>
      <c r="J345" s="38" t="s">
        <v>19</v>
      </c>
      <c r="K345" s="366">
        <v>200</v>
      </c>
      <c r="L345" s="367">
        <v>38534</v>
      </c>
      <c r="M345" s="499">
        <f>VLOOKUP(C345,工时对!A:E,5,0)</f>
        <v>37.31</v>
      </c>
      <c r="N345" s="59">
        <f>VLOOKUP(C345,'12部门提供工资附表主表'!E:AV,40,0)</f>
        <v>0</v>
      </c>
    </row>
    <row r="346" spans="1:14">
      <c r="A346" s="10">
        <v>353</v>
      </c>
      <c r="B346" s="13" t="s">
        <v>1749</v>
      </c>
      <c r="C346" s="10" t="s">
        <v>1750</v>
      </c>
      <c r="D346" s="138" t="s">
        <v>1751</v>
      </c>
      <c r="E346" s="199" t="s">
        <v>1752</v>
      </c>
      <c r="F346" s="525" t="str">
        <f t="shared" si="5"/>
        <v>谈建芳98</v>
      </c>
      <c r="G346" s="497" t="s">
        <v>745</v>
      </c>
      <c r="H346" s="18" t="s">
        <v>1110</v>
      </c>
      <c r="I346" s="14" t="s">
        <v>1753</v>
      </c>
      <c r="J346" s="38" t="s">
        <v>19</v>
      </c>
      <c r="K346" s="366">
        <v>200</v>
      </c>
      <c r="L346" s="367">
        <v>37970</v>
      </c>
      <c r="M346" s="499">
        <f>VLOOKUP(C346,工时对!A:E,5,0)</f>
        <v>31.06</v>
      </c>
      <c r="N346" s="59">
        <f>VLOOKUP(C346,'12部门提供工资附表主表'!E:AV,40,0)</f>
        <v>0</v>
      </c>
    </row>
    <row r="347" spans="1:14">
      <c r="A347" s="10">
        <v>354</v>
      </c>
      <c r="B347" s="13" t="s">
        <v>1754</v>
      </c>
      <c r="C347" s="10" t="s">
        <v>1755</v>
      </c>
      <c r="D347" s="138" t="s">
        <v>1756</v>
      </c>
      <c r="E347" s="199" t="s">
        <v>1757</v>
      </c>
      <c r="F347" s="525" t="str">
        <f t="shared" si="5"/>
        <v>朱井云568</v>
      </c>
      <c r="G347" s="497" t="s">
        <v>3596</v>
      </c>
      <c r="H347" s="19" t="s">
        <v>1758</v>
      </c>
      <c r="I347" s="14" t="s">
        <v>1759</v>
      </c>
      <c r="J347" s="38" t="s">
        <v>19</v>
      </c>
      <c r="K347" s="366">
        <v>100</v>
      </c>
      <c r="L347" s="367">
        <v>41139</v>
      </c>
      <c r="M347" s="499">
        <f>VLOOKUP(C347,工时对!A:E,5,0)</f>
        <v>26.5</v>
      </c>
      <c r="N347" s="59">
        <f>VLOOKUP(C347,'12部门提供工资附表主表'!E:AV,40,0)</f>
        <v>0</v>
      </c>
    </row>
    <row r="348" spans="1:14">
      <c r="A348" s="10">
        <v>355</v>
      </c>
      <c r="B348" s="13" t="s">
        <v>1760</v>
      </c>
      <c r="C348" s="10" t="s">
        <v>1761</v>
      </c>
      <c r="D348" s="138" t="s">
        <v>1762</v>
      </c>
      <c r="E348" s="199" t="s">
        <v>1763</v>
      </c>
      <c r="F348" s="525" t="str">
        <f t="shared" si="5"/>
        <v>陆叶629</v>
      </c>
      <c r="G348" s="497" t="s">
        <v>745</v>
      </c>
      <c r="H348" s="18" t="s">
        <v>1104</v>
      </c>
      <c r="I348" s="14" t="s">
        <v>1764</v>
      </c>
      <c r="J348" s="38" t="s">
        <v>19</v>
      </c>
      <c r="K348" s="366">
        <v>80</v>
      </c>
      <c r="L348" s="367">
        <v>41345</v>
      </c>
      <c r="M348" s="499">
        <f>VLOOKUP(C348,工时对!A:E,5,0)</f>
        <v>31.88</v>
      </c>
      <c r="N348" s="59">
        <f>VLOOKUP(C348,'12部门提供工资附表主表'!E:AV,40,0)</f>
        <v>0</v>
      </c>
    </row>
    <row r="349" spans="1:14">
      <c r="A349" s="10">
        <v>356</v>
      </c>
      <c r="B349" s="13" t="s">
        <v>1765</v>
      </c>
      <c r="C349" s="10" t="s">
        <v>1766</v>
      </c>
      <c r="D349" s="138" t="s">
        <v>1767</v>
      </c>
      <c r="E349" s="199" t="s">
        <v>1768</v>
      </c>
      <c r="F349" s="525" t="str">
        <f t="shared" si="5"/>
        <v>张萍229</v>
      </c>
      <c r="G349" s="497" t="s">
        <v>745</v>
      </c>
      <c r="H349" s="18" t="s">
        <v>1104</v>
      </c>
      <c r="I349" s="14" t="s">
        <v>1769</v>
      </c>
      <c r="J349" s="38" t="s">
        <v>19</v>
      </c>
      <c r="K349" s="366">
        <v>80</v>
      </c>
      <c r="L349" s="367">
        <v>41325</v>
      </c>
      <c r="M349" s="499">
        <f>VLOOKUP(C349,工时对!A:E,5,0)</f>
        <v>26.88</v>
      </c>
      <c r="N349" s="59">
        <f>VLOOKUP(C349,'12部门提供工资附表主表'!E:AV,40,0)</f>
        <v>0</v>
      </c>
    </row>
    <row r="350" spans="1:14" ht="14.25">
      <c r="A350" s="10">
        <v>357</v>
      </c>
      <c r="B350" s="13" t="s">
        <v>1770</v>
      </c>
      <c r="C350" s="10" t="s">
        <v>1771</v>
      </c>
      <c r="D350" s="138" t="s">
        <v>1772</v>
      </c>
      <c r="E350" s="199" t="s">
        <v>1773</v>
      </c>
      <c r="F350" s="525" t="str">
        <f t="shared" si="5"/>
        <v>王秋玲299</v>
      </c>
      <c r="G350" s="497" t="s">
        <v>745</v>
      </c>
      <c r="H350" s="376" t="s">
        <v>745</v>
      </c>
      <c r="I350" s="14" t="s">
        <v>1774</v>
      </c>
      <c r="J350" s="38" t="s">
        <v>19</v>
      </c>
      <c r="K350" s="366">
        <v>80</v>
      </c>
      <c r="L350" s="367">
        <v>41471</v>
      </c>
      <c r="M350" s="499">
        <f>VLOOKUP(C350,工时对!A:E,5,0)</f>
        <v>39</v>
      </c>
      <c r="N350" s="59">
        <f>VLOOKUP(C350,'12部门提供工资附表主表'!E:AV,40,0)</f>
        <v>0</v>
      </c>
    </row>
    <row r="351" spans="1:14">
      <c r="A351" s="10">
        <v>358</v>
      </c>
      <c r="B351" s="13" t="s">
        <v>1775</v>
      </c>
      <c r="C351" s="10" t="s">
        <v>1776</v>
      </c>
      <c r="D351" s="138" t="s">
        <v>1777</v>
      </c>
      <c r="E351" s="199" t="s">
        <v>1778</v>
      </c>
      <c r="F351" s="525" t="str">
        <f t="shared" si="5"/>
        <v>呙琼372</v>
      </c>
      <c r="G351" s="497" t="s">
        <v>745</v>
      </c>
      <c r="H351" s="38" t="s">
        <v>1779</v>
      </c>
      <c r="I351" s="14" t="s">
        <v>1780</v>
      </c>
      <c r="J351" s="38" t="s">
        <v>19</v>
      </c>
      <c r="K351" s="366">
        <v>140</v>
      </c>
      <c r="L351" s="367">
        <v>40294</v>
      </c>
      <c r="M351" s="499">
        <f>VLOOKUP(C351,工时对!A:E,5,0)</f>
        <v>32.31</v>
      </c>
      <c r="N351" s="59">
        <f>VLOOKUP(C351,'12部门提供工资附表主表'!E:AV,40,0)</f>
        <v>0</v>
      </c>
    </row>
    <row r="352" spans="1:14">
      <c r="A352" s="10">
        <v>359</v>
      </c>
      <c r="B352" s="13" t="s">
        <v>1781</v>
      </c>
      <c r="C352" s="10" t="s">
        <v>1782</v>
      </c>
      <c r="D352" s="138" t="s">
        <v>1783</v>
      </c>
      <c r="E352" s="199" t="s">
        <v>1784</v>
      </c>
      <c r="F352" s="525" t="str">
        <f t="shared" si="5"/>
        <v>姚顺459</v>
      </c>
      <c r="G352" s="497" t="s">
        <v>757</v>
      </c>
      <c r="H352" s="18" t="s">
        <v>1110</v>
      </c>
      <c r="I352" s="14" t="s">
        <v>1785</v>
      </c>
      <c r="J352" s="38" t="s">
        <v>19</v>
      </c>
      <c r="K352" s="366">
        <v>120</v>
      </c>
      <c r="L352" s="367">
        <v>40590</v>
      </c>
      <c r="M352" s="499">
        <f>VLOOKUP(C352,工时对!A:E,5,0)</f>
        <v>37.56</v>
      </c>
      <c r="N352" s="59">
        <f>VLOOKUP(C352,'12部门提供工资附表主表'!E:AV,40,0)</f>
        <v>0</v>
      </c>
    </row>
    <row r="353" spans="1:14">
      <c r="A353" s="10">
        <v>360</v>
      </c>
      <c r="B353" s="13" t="s">
        <v>1786</v>
      </c>
      <c r="C353" s="10" t="s">
        <v>1787</v>
      </c>
      <c r="D353" s="138" t="s">
        <v>1788</v>
      </c>
      <c r="E353" s="199" t="s">
        <v>1789</v>
      </c>
      <c r="F353" s="525" t="str">
        <f t="shared" si="5"/>
        <v>李卫明72</v>
      </c>
      <c r="G353" s="497" t="s">
        <v>757</v>
      </c>
      <c r="H353" s="18" t="s">
        <v>1110</v>
      </c>
      <c r="I353" s="14" t="s">
        <v>1790</v>
      </c>
      <c r="J353" s="38" t="s">
        <v>19</v>
      </c>
      <c r="K353" s="366">
        <v>200</v>
      </c>
      <c r="L353" s="367">
        <v>37573</v>
      </c>
      <c r="M353" s="499">
        <f>VLOOKUP(C353,工时对!A:E,5,0)</f>
        <v>41.06</v>
      </c>
      <c r="N353" s="59">
        <f>VLOOKUP(C353,'12部门提供工资附表主表'!E:AV,40,0)</f>
        <v>0</v>
      </c>
    </row>
    <row r="354" spans="1:14">
      <c r="A354" s="10">
        <v>361</v>
      </c>
      <c r="B354" s="13" t="s">
        <v>1791</v>
      </c>
      <c r="C354" s="10" t="s">
        <v>1792</v>
      </c>
      <c r="D354" s="138" t="s">
        <v>1793</v>
      </c>
      <c r="E354" s="199" t="s">
        <v>1794</v>
      </c>
      <c r="F354" s="525" t="str">
        <f t="shared" si="5"/>
        <v>周雷361</v>
      </c>
      <c r="G354" s="497" t="s">
        <v>757</v>
      </c>
      <c r="H354" s="18" t="s">
        <v>1110</v>
      </c>
      <c r="I354" s="14" t="s">
        <v>1795</v>
      </c>
      <c r="J354" s="38" t="s">
        <v>19</v>
      </c>
      <c r="K354" s="366">
        <v>100</v>
      </c>
      <c r="L354" s="367">
        <v>40946</v>
      </c>
      <c r="M354" s="499">
        <f>VLOOKUP(C354,工时对!A:E,5,0)</f>
        <v>41.5</v>
      </c>
      <c r="N354" s="59">
        <f>VLOOKUP(C354,'12部门提供工资附表主表'!E:AV,40,0)</f>
        <v>0</v>
      </c>
    </row>
    <row r="355" spans="1:14">
      <c r="A355" s="10">
        <v>362</v>
      </c>
      <c r="B355" s="13" t="s">
        <v>1796</v>
      </c>
      <c r="C355" s="10" t="s">
        <v>1797</v>
      </c>
      <c r="D355" s="138" t="s">
        <v>1798</v>
      </c>
      <c r="E355" s="199" t="s">
        <v>1799</v>
      </c>
      <c r="F355" s="525" t="str">
        <f t="shared" si="5"/>
        <v>张莉莉662</v>
      </c>
      <c r="G355" s="497" t="s">
        <v>757</v>
      </c>
      <c r="H355" s="18" t="s">
        <v>1110</v>
      </c>
      <c r="I355" s="14" t="s">
        <v>1800</v>
      </c>
      <c r="J355" s="38" t="s">
        <v>19</v>
      </c>
      <c r="K355" s="366">
        <v>60</v>
      </c>
      <c r="L355" s="367">
        <v>41687</v>
      </c>
      <c r="M355" s="499">
        <f>VLOOKUP(C355,工时对!A:E,5,0)</f>
        <v>35.25</v>
      </c>
      <c r="N355" s="59">
        <f>VLOOKUP(C355,'12部门提供工资附表主表'!E:AV,40,0)</f>
        <v>0</v>
      </c>
    </row>
    <row r="356" spans="1:14">
      <c r="A356" s="10">
        <v>363</v>
      </c>
      <c r="B356" s="13" t="s">
        <v>1801</v>
      </c>
      <c r="C356" s="10" t="s">
        <v>1802</v>
      </c>
      <c r="D356" s="138" t="s">
        <v>1803</v>
      </c>
      <c r="E356" s="199" t="s">
        <v>1804</v>
      </c>
      <c r="F356" s="525" t="str">
        <f t="shared" si="5"/>
        <v>陆秀娟83</v>
      </c>
      <c r="G356" s="497" t="s">
        <v>757</v>
      </c>
      <c r="H356" s="18" t="s">
        <v>1110</v>
      </c>
      <c r="I356" s="14" t="s">
        <v>1805</v>
      </c>
      <c r="J356" s="38" t="s">
        <v>19</v>
      </c>
      <c r="K356" s="366">
        <v>60</v>
      </c>
      <c r="L356" s="367">
        <v>41971</v>
      </c>
      <c r="M356" s="499">
        <f>VLOOKUP(C356,工时对!A:E,5,0)</f>
        <v>40.380000000000003</v>
      </c>
      <c r="N356" s="59">
        <f>VLOOKUP(C356,'12部门提供工资附表主表'!E:AV,40,0)</f>
        <v>0</v>
      </c>
    </row>
    <row r="357" spans="1:14">
      <c r="A357" s="10">
        <v>364</v>
      </c>
      <c r="B357" s="13" t="s">
        <v>1806</v>
      </c>
      <c r="C357" s="10" t="s">
        <v>1807</v>
      </c>
      <c r="D357" s="138" t="s">
        <v>1808</v>
      </c>
      <c r="E357" s="199" t="s">
        <v>1809</v>
      </c>
      <c r="F357" s="525" t="str">
        <f t="shared" si="5"/>
        <v>孙贤保316</v>
      </c>
      <c r="G357" s="497" t="s">
        <v>757</v>
      </c>
      <c r="H357" s="196" t="s">
        <v>1810</v>
      </c>
      <c r="I357" s="14" t="s">
        <v>1811</v>
      </c>
      <c r="J357" s="38" t="s">
        <v>19</v>
      </c>
      <c r="K357" s="366">
        <v>200</v>
      </c>
      <c r="L357" s="367">
        <v>39140</v>
      </c>
      <c r="M357" s="499">
        <f>VLOOKUP(C357,工时对!A:E,5,0)</f>
        <v>37.5</v>
      </c>
      <c r="N357" s="59">
        <f>VLOOKUP(C357,'12部门提供工资附表主表'!E:AV,40,0)</f>
        <v>0</v>
      </c>
    </row>
    <row r="358" spans="1:14">
      <c r="A358" s="10">
        <v>365</v>
      </c>
      <c r="B358" s="13" t="s">
        <v>1812</v>
      </c>
      <c r="C358" s="10" t="s">
        <v>1813</v>
      </c>
      <c r="D358" s="138" t="s">
        <v>1814</v>
      </c>
      <c r="E358" s="199" t="s">
        <v>1815</v>
      </c>
      <c r="F358" s="525" t="str">
        <f t="shared" si="5"/>
        <v>陈娟132</v>
      </c>
      <c r="G358" s="497" t="s">
        <v>757</v>
      </c>
      <c r="H358" s="50" t="s">
        <v>757</v>
      </c>
      <c r="I358" s="14" t="s">
        <v>1816</v>
      </c>
      <c r="J358" s="38" t="s">
        <v>1817</v>
      </c>
      <c r="K358" s="366"/>
      <c r="L358" s="367">
        <v>42948</v>
      </c>
      <c r="M358" s="499">
        <f>VLOOKUP(C358,工时对!A:E,5,0)</f>
        <v>40.31</v>
      </c>
      <c r="N358" s="59">
        <f>VLOOKUP(C358,'12部门提供工资附表主表'!E:AV,40,0)</f>
        <v>0</v>
      </c>
    </row>
    <row r="359" spans="1:14">
      <c r="A359" s="10">
        <v>366</v>
      </c>
      <c r="B359" s="13" t="s">
        <v>1818</v>
      </c>
      <c r="C359" s="10" t="s">
        <v>1819</v>
      </c>
      <c r="D359" s="138" t="s">
        <v>1820</v>
      </c>
      <c r="E359" s="199" t="s">
        <v>1821</v>
      </c>
      <c r="F359" s="525" t="str">
        <f t="shared" si="5"/>
        <v>和鑫523</v>
      </c>
      <c r="G359" s="497" t="s">
        <v>2798</v>
      </c>
      <c r="H359" s="18" t="s">
        <v>1110</v>
      </c>
      <c r="I359" s="14" t="s">
        <v>1822</v>
      </c>
      <c r="J359" s="38" t="s">
        <v>19</v>
      </c>
      <c r="K359" s="366">
        <v>100</v>
      </c>
      <c r="L359" s="367">
        <v>40995</v>
      </c>
      <c r="M359" s="499">
        <f>VLOOKUP(C359,工时对!A:E,5,0)</f>
        <v>39.81</v>
      </c>
      <c r="N359" s="59">
        <f>VLOOKUP(C359,'12部门提供工资附表主表'!E:AV,40,0)</f>
        <v>0</v>
      </c>
    </row>
    <row r="360" spans="1:14">
      <c r="A360" s="10">
        <v>367</v>
      </c>
      <c r="B360" s="13" t="s">
        <v>1823</v>
      </c>
      <c r="C360" s="10" t="s">
        <v>1824</v>
      </c>
      <c r="D360" s="138" t="s">
        <v>1825</v>
      </c>
      <c r="E360" s="199" t="s">
        <v>1826</v>
      </c>
      <c r="F360" s="525" t="str">
        <f t="shared" si="5"/>
        <v>徐永州638</v>
      </c>
      <c r="G360" s="497" t="s">
        <v>2798</v>
      </c>
      <c r="H360" s="38" t="s">
        <v>745</v>
      </c>
      <c r="I360" s="14" t="s">
        <v>1827</v>
      </c>
      <c r="J360" s="38" t="s">
        <v>1817</v>
      </c>
      <c r="K360" s="366">
        <v>60</v>
      </c>
      <c r="L360" s="367">
        <v>41776</v>
      </c>
      <c r="M360" s="499">
        <f>VLOOKUP(C360,工时对!A:E,5,0)</f>
        <v>42.31</v>
      </c>
      <c r="N360" s="59">
        <f>VLOOKUP(C360,'12部门提供工资附表主表'!E:AV,40,0)</f>
        <v>0</v>
      </c>
    </row>
    <row r="361" spans="1:14">
      <c r="A361" s="10">
        <v>368</v>
      </c>
      <c r="B361" s="13" t="s">
        <v>1828</v>
      </c>
      <c r="C361" s="10" t="s">
        <v>1829</v>
      </c>
      <c r="D361" s="138" t="s">
        <v>1830</v>
      </c>
      <c r="E361" s="199" t="s">
        <v>1831</v>
      </c>
      <c r="F361" s="525" t="str">
        <f t="shared" si="5"/>
        <v>杨才彬198</v>
      </c>
      <c r="G361" s="497" t="s">
        <v>2798</v>
      </c>
      <c r="H361" s="38" t="s">
        <v>745</v>
      </c>
      <c r="I361" s="14" t="s">
        <v>1832</v>
      </c>
      <c r="J361" s="38" t="s">
        <v>1817</v>
      </c>
      <c r="K361" s="366">
        <v>20</v>
      </c>
      <c r="L361" s="367">
        <v>42556</v>
      </c>
      <c r="M361" s="499">
        <f>VLOOKUP(C361,工时对!A:E,5,0)</f>
        <v>42.75</v>
      </c>
      <c r="N361" s="59">
        <f>VLOOKUP(C361,'12部门提供工资附表主表'!E:AV,40,0)</f>
        <v>0</v>
      </c>
    </row>
    <row r="362" spans="1:14">
      <c r="A362" s="10">
        <v>369</v>
      </c>
      <c r="B362" s="13" t="s">
        <v>1833</v>
      </c>
      <c r="C362" s="10" t="s">
        <v>1834</v>
      </c>
      <c r="D362" s="138" t="s">
        <v>1835</v>
      </c>
      <c r="E362" s="199" t="s">
        <v>1836</v>
      </c>
      <c r="F362" s="525" t="str">
        <f t="shared" si="5"/>
        <v>龚英210</v>
      </c>
      <c r="G362" s="497" t="s">
        <v>17</v>
      </c>
      <c r="H362" s="18" t="s">
        <v>1104</v>
      </c>
      <c r="I362" s="14" t="s">
        <v>1837</v>
      </c>
      <c r="J362" s="38" t="s">
        <v>19</v>
      </c>
      <c r="K362" s="366"/>
      <c r="L362" s="367">
        <v>42832</v>
      </c>
      <c r="M362" s="499">
        <f>VLOOKUP(C362,工时对!A:E,5,0)</f>
        <v>29.56</v>
      </c>
      <c r="N362" s="59">
        <f>VLOOKUP(C362,'12部门提供工资附表主表'!E:AV,40,0)</f>
        <v>0</v>
      </c>
    </row>
    <row r="363" spans="1:14" hidden="1">
      <c r="A363" s="10">
        <v>370</v>
      </c>
      <c r="B363" s="13" t="s">
        <v>1838</v>
      </c>
      <c r="C363" s="10" t="s">
        <v>1839</v>
      </c>
      <c r="D363" s="138" t="s">
        <v>1840</v>
      </c>
      <c r="E363" s="199" t="s">
        <v>1841</v>
      </c>
      <c r="F363" s="525" t="str">
        <f t="shared" si="5"/>
        <v>范才荣28</v>
      </c>
      <c r="G363" s="497" t="s">
        <v>3596</v>
      </c>
      <c r="H363" s="19" t="s">
        <v>1842</v>
      </c>
      <c r="I363" s="20" t="s">
        <v>1843</v>
      </c>
      <c r="J363" s="38" t="s">
        <v>19</v>
      </c>
      <c r="K363" s="366">
        <v>20</v>
      </c>
      <c r="L363" s="367">
        <v>42555</v>
      </c>
      <c r="M363" s="499">
        <f>VLOOKUP(C363,工时对!A:E,5,0)</f>
        <v>21.69</v>
      </c>
      <c r="N363" s="59">
        <f>VLOOKUP(C363,'12部门提供工资附表主表'!E:AV,40,0)</f>
        <v>0</v>
      </c>
    </row>
    <row r="364" spans="1:14">
      <c r="A364" s="10">
        <v>371</v>
      </c>
      <c r="B364" s="13" t="s">
        <v>1844</v>
      </c>
      <c r="C364" s="10" t="s">
        <v>1845</v>
      </c>
      <c r="D364" s="138" t="s">
        <v>1846</v>
      </c>
      <c r="E364" s="199" t="s">
        <v>1847</v>
      </c>
      <c r="F364" s="525" t="str">
        <f t="shared" si="5"/>
        <v>刘加勇7</v>
      </c>
      <c r="G364" s="497" t="s">
        <v>3596</v>
      </c>
      <c r="H364" s="19" t="s">
        <v>1842</v>
      </c>
      <c r="I364" s="20" t="s">
        <v>1848</v>
      </c>
      <c r="J364" s="38" t="s">
        <v>19</v>
      </c>
      <c r="K364" s="366">
        <v>200</v>
      </c>
      <c r="L364" s="367">
        <v>36794</v>
      </c>
      <c r="M364" s="499">
        <f>VLOOKUP(C364,工时对!A:E,5,0)</f>
        <v>27</v>
      </c>
      <c r="N364" s="59">
        <f>VLOOKUP(C364,'12部门提供工资附表主表'!E:AV,40,0)</f>
        <v>0</v>
      </c>
    </row>
    <row r="365" spans="1:14">
      <c r="A365" s="10">
        <v>372</v>
      </c>
      <c r="B365" s="13" t="s">
        <v>1849</v>
      </c>
      <c r="C365" s="10" t="s">
        <v>1850</v>
      </c>
      <c r="D365" s="138" t="s">
        <v>1851</v>
      </c>
      <c r="E365" s="199" t="s">
        <v>1852</v>
      </c>
      <c r="F365" s="525" t="str">
        <f t="shared" si="5"/>
        <v>陈佩43</v>
      </c>
      <c r="G365" s="497" t="s">
        <v>3596</v>
      </c>
      <c r="H365" s="19" t="s">
        <v>1853</v>
      </c>
      <c r="I365" s="20" t="s">
        <v>1854</v>
      </c>
      <c r="J365" s="38" t="s">
        <v>19</v>
      </c>
      <c r="K365" s="366"/>
      <c r="L365" s="367">
        <v>42984</v>
      </c>
      <c r="M365" s="499">
        <f>VLOOKUP(C365,工时对!A:E,5,0)</f>
        <v>22</v>
      </c>
      <c r="N365" s="59">
        <f>VLOOKUP(C365,'12部门提供工资附表主表'!E:AV,40,0)</f>
        <v>0</v>
      </c>
    </row>
    <row r="366" spans="1:14" hidden="1">
      <c r="A366" s="10">
        <v>373</v>
      </c>
      <c r="B366" s="13" t="s">
        <v>1855</v>
      </c>
      <c r="C366" s="10" t="s">
        <v>1856</v>
      </c>
      <c r="D366" s="138" t="s">
        <v>1857</v>
      </c>
      <c r="E366" s="523"/>
      <c r="F366" s="525" t="str">
        <f t="shared" si="5"/>
        <v>金志华</v>
      </c>
      <c r="G366" s="497" t="s">
        <v>3597</v>
      </c>
      <c r="H366" s="19" t="s">
        <v>1853</v>
      </c>
      <c r="I366" s="20" t="s">
        <v>1858</v>
      </c>
      <c r="J366" s="38" t="s">
        <v>19</v>
      </c>
      <c r="K366" s="366"/>
      <c r="L366" s="367">
        <v>42919</v>
      </c>
      <c r="M366" s="499" t="e">
        <f>VLOOKUP(C366,工时对!A:E,5,0)</f>
        <v>#N/A</v>
      </c>
      <c r="N366" s="59">
        <f>VLOOKUP(C366,'12部门提供工资附表主表'!E:AV,40,0)</f>
        <v>0</v>
      </c>
    </row>
    <row r="367" spans="1:14" hidden="1">
      <c r="A367" s="10">
        <v>374</v>
      </c>
      <c r="B367" s="13" t="s">
        <v>1859</v>
      </c>
      <c r="C367" s="10" t="s">
        <v>1860</v>
      </c>
      <c r="D367" s="138" t="s">
        <v>1861</v>
      </c>
      <c r="E367" s="199" t="s">
        <v>1862</v>
      </c>
      <c r="F367" s="525" t="str">
        <f t="shared" si="5"/>
        <v>吴春燕9</v>
      </c>
      <c r="G367" s="497" t="s">
        <v>3596</v>
      </c>
      <c r="H367" s="19" t="s">
        <v>1853</v>
      </c>
      <c r="I367" s="20" t="s">
        <v>1863</v>
      </c>
      <c r="J367" s="38" t="s">
        <v>19</v>
      </c>
      <c r="K367" s="366">
        <v>200</v>
      </c>
      <c r="L367" s="367">
        <v>38969</v>
      </c>
      <c r="M367" s="499">
        <f>VLOOKUP(C367,工时对!A:E,5,0)</f>
        <v>26.63</v>
      </c>
      <c r="N367" s="59">
        <f>VLOOKUP(C367,'12部门提供工资附表主表'!E:AV,40,0)</f>
        <v>0</v>
      </c>
    </row>
    <row r="368" spans="1:14">
      <c r="A368" s="10">
        <v>375</v>
      </c>
      <c r="B368" s="13" t="s">
        <v>1864</v>
      </c>
      <c r="C368" s="10" t="s">
        <v>1865</v>
      </c>
      <c r="D368" s="138" t="s">
        <v>1866</v>
      </c>
      <c r="E368" s="199" t="s">
        <v>1867</v>
      </c>
      <c r="F368" s="525" t="str">
        <f t="shared" si="5"/>
        <v>诸东英138</v>
      </c>
      <c r="G368" s="497" t="s">
        <v>3596</v>
      </c>
      <c r="H368" s="19" t="s">
        <v>1853</v>
      </c>
      <c r="I368" s="20" t="s">
        <v>1868</v>
      </c>
      <c r="J368" s="38" t="s">
        <v>19</v>
      </c>
      <c r="K368" s="366">
        <v>200</v>
      </c>
      <c r="L368" s="367">
        <v>38236</v>
      </c>
      <c r="M368" s="499">
        <f>VLOOKUP(C368,工时对!A:E,5,0)</f>
        <v>22.25</v>
      </c>
      <c r="N368" s="59">
        <f>VLOOKUP(C368,'12部门提供工资附表主表'!E:AV,40,0)</f>
        <v>0</v>
      </c>
    </row>
    <row r="369" spans="1:14">
      <c r="A369" s="10">
        <v>376</v>
      </c>
      <c r="B369" s="13" t="s">
        <v>1869</v>
      </c>
      <c r="C369" s="10" t="s">
        <v>1870</v>
      </c>
      <c r="D369" s="138" t="s">
        <v>1871</v>
      </c>
      <c r="E369" s="199" t="s">
        <v>1872</v>
      </c>
      <c r="F369" s="525" t="str">
        <f t="shared" si="5"/>
        <v>高华558</v>
      </c>
      <c r="G369" s="497" t="s">
        <v>3596</v>
      </c>
      <c r="H369" s="19" t="s">
        <v>1853</v>
      </c>
      <c r="I369" s="20" t="s">
        <v>1873</v>
      </c>
      <c r="J369" s="38" t="s">
        <v>19</v>
      </c>
      <c r="K369" s="366">
        <v>60</v>
      </c>
      <c r="L369" s="367">
        <v>41745</v>
      </c>
      <c r="M369" s="499">
        <f>VLOOKUP(C369,工时对!A:E,5,0)</f>
        <v>22</v>
      </c>
      <c r="N369" s="59">
        <f>VLOOKUP(C369,'12部门提供工资附表主表'!E:AV,40,0)</f>
        <v>0</v>
      </c>
    </row>
    <row r="370" spans="1:14" hidden="1">
      <c r="A370" s="10">
        <v>377</v>
      </c>
      <c r="B370" s="13" t="s">
        <v>1874</v>
      </c>
      <c r="C370" s="10" t="s">
        <v>1875</v>
      </c>
      <c r="D370" s="138" t="s">
        <v>1876</v>
      </c>
      <c r="E370" s="199" t="s">
        <v>1877</v>
      </c>
      <c r="F370" s="525" t="str">
        <f t="shared" si="5"/>
        <v>胡涛369</v>
      </c>
      <c r="G370" s="497" t="s">
        <v>3596</v>
      </c>
      <c r="H370" s="19" t="s">
        <v>1853</v>
      </c>
      <c r="I370" s="20" t="s">
        <v>1878</v>
      </c>
      <c r="J370" s="38" t="s">
        <v>1352</v>
      </c>
      <c r="K370" s="366"/>
      <c r="L370" s="367">
        <v>42950</v>
      </c>
      <c r="M370" s="499">
        <f>VLOOKUP(C370,工时对!A:E,5,0)</f>
        <v>22.13</v>
      </c>
      <c r="N370" s="59">
        <f>VLOOKUP(C370,'12部门提供工资附表主表'!E:AV,40,0)</f>
        <v>0</v>
      </c>
    </row>
    <row r="371" spans="1:14" hidden="1">
      <c r="A371" s="10">
        <v>378</v>
      </c>
      <c r="B371" s="13" t="s">
        <v>1879</v>
      </c>
      <c r="C371" s="10" t="s">
        <v>1880</v>
      </c>
      <c r="D371" s="138" t="s">
        <v>1881</v>
      </c>
      <c r="E371" s="199" t="s">
        <v>1882</v>
      </c>
      <c r="F371" s="525" t="str">
        <f t="shared" si="5"/>
        <v>沈孝春246</v>
      </c>
      <c r="G371" s="497" t="s">
        <v>3596</v>
      </c>
      <c r="H371" s="19" t="s">
        <v>1853</v>
      </c>
      <c r="I371" s="12" t="s">
        <v>1883</v>
      </c>
      <c r="J371" s="38" t="s">
        <v>19</v>
      </c>
      <c r="K371" s="366"/>
      <c r="L371" s="367">
        <v>43108</v>
      </c>
      <c r="M371" s="499">
        <f>VLOOKUP(C371,工时对!A:E,5,0)</f>
        <v>32.06</v>
      </c>
      <c r="N371" s="59">
        <f>VLOOKUP(C371,'12部门提供工资附表主表'!E:AV,40,0)</f>
        <v>0</v>
      </c>
    </row>
    <row r="372" spans="1:14" hidden="1">
      <c r="A372" s="10">
        <v>379</v>
      </c>
      <c r="B372" s="13" t="s">
        <v>1884</v>
      </c>
      <c r="C372" s="10" t="s">
        <v>1885</v>
      </c>
      <c r="D372" s="138" t="s">
        <v>1886</v>
      </c>
      <c r="E372" s="199" t="s">
        <v>1887</v>
      </c>
      <c r="F372" s="525" t="str">
        <f t="shared" si="5"/>
        <v>陈寿千24</v>
      </c>
      <c r="G372" s="497" t="s">
        <v>3596</v>
      </c>
      <c r="H372" s="19" t="s">
        <v>1853</v>
      </c>
      <c r="I372" s="20" t="s">
        <v>1888</v>
      </c>
      <c r="J372" s="38" t="s">
        <v>1352</v>
      </c>
      <c r="K372" s="366"/>
      <c r="L372" s="367">
        <v>43171</v>
      </c>
      <c r="M372" s="499" t="e">
        <f>VLOOKUP(C372,工时对!A:E,5,0)</f>
        <v>#N/A</v>
      </c>
      <c r="N372" s="59">
        <f>VLOOKUP(C372,'12部门提供工资附表主表'!E:AV,40,0)</f>
        <v>0</v>
      </c>
    </row>
    <row r="373" spans="1:14">
      <c r="A373" s="10">
        <v>381</v>
      </c>
      <c r="B373" s="13" t="s">
        <v>1889</v>
      </c>
      <c r="C373" s="10" t="s">
        <v>1890</v>
      </c>
      <c r="D373" s="138" t="s">
        <v>1891</v>
      </c>
      <c r="E373" s="199" t="s">
        <v>1892</v>
      </c>
      <c r="F373" s="525" t="str">
        <f t="shared" si="5"/>
        <v>盛丽娜251</v>
      </c>
      <c r="G373" s="497" t="s">
        <v>3596</v>
      </c>
      <c r="H373" s="19" t="s">
        <v>1853</v>
      </c>
      <c r="I373" s="20" t="s">
        <v>1893</v>
      </c>
      <c r="J373" s="38" t="s">
        <v>19</v>
      </c>
      <c r="K373" s="366"/>
      <c r="L373" s="367">
        <v>42800</v>
      </c>
      <c r="M373" s="499">
        <f>VLOOKUP(C373,工时对!A:E,5,0)</f>
        <v>22</v>
      </c>
      <c r="N373" s="59">
        <f>VLOOKUP(C373,'12部门提供工资附表主表'!E:AV,40,0)</f>
        <v>0</v>
      </c>
    </row>
    <row r="374" spans="1:14">
      <c r="A374" s="10">
        <v>382</v>
      </c>
      <c r="B374" s="13" t="s">
        <v>1894</v>
      </c>
      <c r="C374" s="10" t="s">
        <v>1895</v>
      </c>
      <c r="D374" s="138" t="s">
        <v>1896</v>
      </c>
      <c r="E374" s="199" t="s">
        <v>1897</v>
      </c>
      <c r="F374" s="525" t="str">
        <f t="shared" si="5"/>
        <v>顾秀兰164</v>
      </c>
      <c r="G374" s="497" t="s">
        <v>3596</v>
      </c>
      <c r="H374" s="19" t="s">
        <v>1853</v>
      </c>
      <c r="I374" s="20" t="s">
        <v>1898</v>
      </c>
      <c r="J374" s="38" t="s">
        <v>19</v>
      </c>
      <c r="K374" s="366">
        <v>200</v>
      </c>
      <c r="L374" s="367">
        <v>38506</v>
      </c>
      <c r="M374" s="499">
        <f>VLOOKUP(C374,工时对!A:E,5,0)</f>
        <v>22</v>
      </c>
      <c r="N374" s="59">
        <f>VLOOKUP(C374,'12部门提供工资附表主表'!E:AV,40,0)</f>
        <v>0</v>
      </c>
    </row>
    <row r="375" spans="1:14" hidden="1">
      <c r="A375" s="10">
        <v>383</v>
      </c>
      <c r="B375" s="13" t="s">
        <v>1899</v>
      </c>
      <c r="C375" s="10" t="s">
        <v>1900</v>
      </c>
      <c r="D375" s="138" t="s">
        <v>1901</v>
      </c>
      <c r="E375" s="199" t="s">
        <v>1902</v>
      </c>
      <c r="F375" s="525" t="str">
        <f t="shared" si="5"/>
        <v>倪燕652</v>
      </c>
      <c r="G375" s="497" t="s">
        <v>3596</v>
      </c>
      <c r="H375" s="19" t="s">
        <v>1903</v>
      </c>
      <c r="I375" s="20" t="s">
        <v>1904</v>
      </c>
      <c r="J375" s="38" t="s">
        <v>19</v>
      </c>
      <c r="K375" s="366"/>
      <c r="L375" s="367">
        <v>43168</v>
      </c>
      <c r="M375" s="499">
        <f>VLOOKUP(C375,工时对!A:E,5,0)</f>
        <v>22.81</v>
      </c>
      <c r="N375" s="59">
        <f>VLOOKUP(C375,'12部门提供工资附表主表'!E:AV,40,0)</f>
        <v>0</v>
      </c>
    </row>
    <row r="376" spans="1:14">
      <c r="A376" s="10">
        <v>384</v>
      </c>
      <c r="B376" s="13" t="s">
        <v>1905</v>
      </c>
      <c r="C376" s="10" t="s">
        <v>1906</v>
      </c>
      <c r="D376" s="138" t="s">
        <v>1907</v>
      </c>
      <c r="E376" s="199" t="s">
        <v>1908</v>
      </c>
      <c r="F376" s="525" t="str">
        <f t="shared" si="5"/>
        <v>潘沈心悦651</v>
      </c>
      <c r="G376" s="497" t="s">
        <v>3596</v>
      </c>
      <c r="H376" s="19" t="s">
        <v>1903</v>
      </c>
      <c r="I376" s="20" t="s">
        <v>1909</v>
      </c>
      <c r="J376" s="38" t="s">
        <v>19</v>
      </c>
      <c r="K376" s="366"/>
      <c r="L376" s="367">
        <v>43168</v>
      </c>
      <c r="M376" s="499">
        <f>VLOOKUP(C376,工时对!A:E,5,0)</f>
        <v>24.25</v>
      </c>
      <c r="N376" s="59">
        <f>VLOOKUP(C376,'12部门提供工资附表主表'!E:AV,40,0)</f>
        <v>0</v>
      </c>
    </row>
    <row r="377" spans="1:14" hidden="1">
      <c r="A377" s="10">
        <v>385</v>
      </c>
      <c r="B377" s="13" t="s">
        <v>1910</v>
      </c>
      <c r="C377" s="10" t="s">
        <v>1911</v>
      </c>
      <c r="D377" s="138" t="s">
        <v>1912</v>
      </c>
      <c r="E377" s="199" t="s">
        <v>1913</v>
      </c>
      <c r="F377" s="525" t="str">
        <f t="shared" si="5"/>
        <v>黄道满387</v>
      </c>
      <c r="G377" s="497" t="s">
        <v>3596</v>
      </c>
      <c r="H377" s="19" t="s">
        <v>1903</v>
      </c>
      <c r="I377" s="20" t="s">
        <v>1914</v>
      </c>
      <c r="J377" s="38" t="s">
        <v>19</v>
      </c>
      <c r="K377" s="366">
        <v>180</v>
      </c>
      <c r="L377" s="367">
        <v>39540</v>
      </c>
      <c r="M377" s="499">
        <f>VLOOKUP(C377,工时对!A:E,5,0)</f>
        <v>19.809999999999999</v>
      </c>
      <c r="N377" s="59">
        <f>VLOOKUP(C377,'12部门提供工资附表主表'!E:AV,40,0)</f>
        <v>0</v>
      </c>
    </row>
    <row r="378" spans="1:14" hidden="1">
      <c r="A378" s="10">
        <v>386</v>
      </c>
      <c r="B378" s="13" t="s">
        <v>1915</v>
      </c>
      <c r="C378" s="10" t="s">
        <v>1916</v>
      </c>
      <c r="D378" s="138" t="s">
        <v>1917</v>
      </c>
      <c r="E378" s="199" t="s">
        <v>1918</v>
      </c>
      <c r="F378" s="525" t="str">
        <f t="shared" si="5"/>
        <v>龚燕223</v>
      </c>
      <c r="G378" s="497" t="s">
        <v>3596</v>
      </c>
      <c r="H378" s="19" t="s">
        <v>1903</v>
      </c>
      <c r="I378" s="20" t="s">
        <v>1919</v>
      </c>
      <c r="J378" s="38" t="s">
        <v>19</v>
      </c>
      <c r="K378" s="366"/>
      <c r="L378" s="367">
        <v>42800</v>
      </c>
      <c r="M378" s="499">
        <f>VLOOKUP(C378,工时对!A:E,5,0)</f>
        <v>22.88</v>
      </c>
      <c r="N378" s="59">
        <f>VLOOKUP(C378,'12部门提供工资附表主表'!E:AV,40,0)</f>
        <v>0</v>
      </c>
    </row>
    <row r="379" spans="1:14">
      <c r="A379" s="10">
        <v>387</v>
      </c>
      <c r="B379" s="13" t="s">
        <v>1920</v>
      </c>
      <c r="C379" s="10" t="s">
        <v>1921</v>
      </c>
      <c r="D379" s="138" t="s">
        <v>1922</v>
      </c>
      <c r="E379" s="199" t="s">
        <v>1923</v>
      </c>
      <c r="F379" s="525" t="str">
        <f t="shared" si="5"/>
        <v>陈裴174</v>
      </c>
      <c r="G379" s="497" t="s">
        <v>3596</v>
      </c>
      <c r="H379" s="19" t="s">
        <v>1903</v>
      </c>
      <c r="I379" s="20" t="s">
        <v>1924</v>
      </c>
      <c r="J379" s="38" t="s">
        <v>19</v>
      </c>
      <c r="K379" s="366">
        <v>100</v>
      </c>
      <c r="L379" s="367">
        <v>41199</v>
      </c>
      <c r="M379" s="499">
        <f>VLOOKUP(C379,工时对!A:E,5,0)</f>
        <v>25</v>
      </c>
      <c r="N379" s="59">
        <f>VLOOKUP(C379,'12部门提供工资附表主表'!E:AV,40,0)</f>
        <v>0</v>
      </c>
    </row>
    <row r="380" spans="1:14" hidden="1">
      <c r="A380" s="10">
        <v>388</v>
      </c>
      <c r="B380" s="13" t="s">
        <v>1925</v>
      </c>
      <c r="C380" s="10" t="s">
        <v>1926</v>
      </c>
      <c r="D380" s="138" t="s">
        <v>1927</v>
      </c>
      <c r="E380" s="199" t="s">
        <v>1928</v>
      </c>
      <c r="F380" s="525" t="str">
        <f t="shared" si="5"/>
        <v>邓杨106</v>
      </c>
      <c r="G380" s="497" t="s">
        <v>3596</v>
      </c>
      <c r="H380" s="19" t="s">
        <v>1903</v>
      </c>
      <c r="I380" s="20" t="s">
        <v>1929</v>
      </c>
      <c r="J380" s="38" t="s">
        <v>19</v>
      </c>
      <c r="K380" s="366">
        <v>40</v>
      </c>
      <c r="L380" s="367">
        <v>42429</v>
      </c>
      <c r="M380" s="499">
        <f>VLOOKUP(C380,工时对!A:E,5,0)</f>
        <v>19.440000000000001</v>
      </c>
      <c r="N380" s="59">
        <f>VLOOKUP(C380,'12部门提供工资附表主表'!E:AV,40,0)</f>
        <v>0</v>
      </c>
    </row>
    <row r="381" spans="1:14">
      <c r="A381" s="10">
        <v>389</v>
      </c>
      <c r="B381" s="13" t="s">
        <v>1930</v>
      </c>
      <c r="C381" s="10" t="s">
        <v>1931</v>
      </c>
      <c r="D381" s="138" t="s">
        <v>1932</v>
      </c>
      <c r="E381" s="199" t="s">
        <v>1933</v>
      </c>
      <c r="F381" s="525" t="str">
        <f t="shared" si="5"/>
        <v>孙丽丽5</v>
      </c>
      <c r="G381" s="497" t="s">
        <v>3596</v>
      </c>
      <c r="H381" s="19" t="s">
        <v>1903</v>
      </c>
      <c r="I381" s="12" t="s">
        <v>1934</v>
      </c>
      <c r="J381" s="38" t="s">
        <v>19</v>
      </c>
      <c r="K381" s="366">
        <v>140</v>
      </c>
      <c r="L381" s="367">
        <v>40436</v>
      </c>
      <c r="M381" s="499">
        <f>VLOOKUP(C381,工时对!A:E,5,0)</f>
        <v>0</v>
      </c>
      <c r="N381" s="59">
        <f>VLOOKUP(C381,'12部门提供工资附表主表'!E:AV,40,0)</f>
        <v>0</v>
      </c>
    </row>
    <row r="382" spans="1:14" s="29" customFormat="1" hidden="1">
      <c r="A382" s="20">
        <v>390</v>
      </c>
      <c r="B382" s="14" t="s">
        <v>1935</v>
      </c>
      <c r="C382" s="20" t="s">
        <v>1936</v>
      </c>
      <c r="D382" s="138" t="s">
        <v>1937</v>
      </c>
      <c r="E382" s="535"/>
      <c r="F382" s="524" t="str">
        <f t="shared" si="5"/>
        <v>陆军</v>
      </c>
      <c r="G382" s="536" t="s">
        <v>4569</v>
      </c>
      <c r="H382" s="48" t="s">
        <v>1938</v>
      </c>
      <c r="I382" s="20" t="s">
        <v>1939</v>
      </c>
      <c r="J382" s="363" t="s">
        <v>19</v>
      </c>
      <c r="K382" s="537"/>
      <c r="L382" s="538">
        <v>43101</v>
      </c>
      <c r="M382" s="539" t="e">
        <f>VLOOKUP(C382,工时对!A:E,5,0)</f>
        <v>#N/A</v>
      </c>
      <c r="N382" s="433">
        <f>VLOOKUP(C382,'12部门提供工资附表主表'!E:AV,40,0)</f>
        <v>462.5</v>
      </c>
    </row>
    <row r="383" spans="1:14" s="29" customFormat="1" hidden="1">
      <c r="A383" s="20">
        <v>391</v>
      </c>
      <c r="B383" s="14" t="s">
        <v>1940</v>
      </c>
      <c r="C383" s="20" t="s">
        <v>1941</v>
      </c>
      <c r="D383" s="138" t="s">
        <v>1942</v>
      </c>
      <c r="E383" s="535"/>
      <c r="F383" s="524" t="str">
        <f t="shared" si="5"/>
        <v>祝金彪</v>
      </c>
      <c r="G383" s="536" t="s">
        <v>4569</v>
      </c>
      <c r="H383" s="48" t="s">
        <v>1938</v>
      </c>
      <c r="I383" s="20" t="s">
        <v>1943</v>
      </c>
      <c r="J383" s="363" t="s">
        <v>19</v>
      </c>
      <c r="K383" s="537"/>
      <c r="L383" s="538">
        <v>43101</v>
      </c>
      <c r="M383" s="539" t="e">
        <f>VLOOKUP(C383,工时对!A:E,5,0)</f>
        <v>#N/A</v>
      </c>
      <c r="N383" s="433">
        <f>VLOOKUP(C383,'12部门提供工资附表主表'!E:AV,40,0)</f>
        <v>662.5</v>
      </c>
    </row>
    <row r="384" spans="1:14" s="29" customFormat="1" hidden="1">
      <c r="A384" s="20">
        <v>392</v>
      </c>
      <c r="B384" s="14" t="s">
        <v>1944</v>
      </c>
      <c r="C384" s="20" t="s">
        <v>1945</v>
      </c>
      <c r="D384" s="138" t="s">
        <v>1946</v>
      </c>
      <c r="E384" s="535"/>
      <c r="F384" s="524" t="str">
        <f t="shared" si="5"/>
        <v>龚福民</v>
      </c>
      <c r="G384" s="536" t="s">
        <v>4569</v>
      </c>
      <c r="H384" s="48" t="s">
        <v>1938</v>
      </c>
      <c r="I384" s="20" t="s">
        <v>1947</v>
      </c>
      <c r="J384" s="363" t="s">
        <v>19</v>
      </c>
      <c r="K384" s="537"/>
      <c r="L384" s="538">
        <v>43101</v>
      </c>
      <c r="M384" s="539" t="e">
        <f>VLOOKUP(C384,工时对!A:E,5,0)</f>
        <v>#N/A</v>
      </c>
      <c r="N384" s="433">
        <f>VLOOKUP(C384,'12部门提供工资附表主表'!E:AV,40,0)</f>
        <v>662.5</v>
      </c>
    </row>
    <row r="385" spans="1:14" hidden="1">
      <c r="A385" s="10">
        <v>393</v>
      </c>
      <c r="B385" s="13" t="s">
        <v>1948</v>
      </c>
      <c r="C385" s="10" t="s">
        <v>1949</v>
      </c>
      <c r="D385" s="138" t="s">
        <v>1950</v>
      </c>
      <c r="E385" s="199" t="s">
        <v>1951</v>
      </c>
      <c r="F385" s="525" t="str">
        <f t="shared" ref="F385:F448" si="6">D385&amp;E385</f>
        <v>潘爱国200</v>
      </c>
      <c r="G385" s="497" t="s">
        <v>3596</v>
      </c>
      <c r="H385" s="19" t="s">
        <v>1952</v>
      </c>
      <c r="I385" s="20" t="s">
        <v>1953</v>
      </c>
      <c r="J385" s="38" t="s">
        <v>19</v>
      </c>
      <c r="K385" s="366">
        <v>200</v>
      </c>
      <c r="L385" s="367">
        <v>38765</v>
      </c>
      <c r="M385" s="499">
        <f>VLOOKUP(C385,工时对!A:E,5,0)</f>
        <v>24.38</v>
      </c>
      <c r="N385" s="59">
        <f>VLOOKUP(C385,'12部门提供工资附表主表'!E:AV,40,0)</f>
        <v>0</v>
      </c>
    </row>
    <row r="386" spans="1:14">
      <c r="A386" s="10">
        <v>394</v>
      </c>
      <c r="B386" s="13" t="s">
        <v>1954</v>
      </c>
      <c r="C386" s="10" t="s">
        <v>1955</v>
      </c>
      <c r="D386" s="138" t="s">
        <v>1956</v>
      </c>
      <c r="E386" s="199" t="s">
        <v>1957</v>
      </c>
      <c r="F386" s="525" t="str">
        <f t="shared" si="6"/>
        <v>张忠8</v>
      </c>
      <c r="G386" s="497" t="s">
        <v>3596</v>
      </c>
      <c r="H386" s="48" t="s">
        <v>1958</v>
      </c>
      <c r="I386" s="20" t="s">
        <v>1959</v>
      </c>
      <c r="J386" s="38" t="s">
        <v>19</v>
      </c>
      <c r="K386" s="366">
        <v>200</v>
      </c>
      <c r="L386" s="367">
        <v>35551</v>
      </c>
      <c r="M386" s="499">
        <f>VLOOKUP(C386,工时对!A:E,5,0)</f>
        <v>26.5</v>
      </c>
      <c r="N386" s="59">
        <f>VLOOKUP(C386,'12部门提供工资附表主表'!E:AV,40,0)</f>
        <v>0</v>
      </c>
    </row>
    <row r="387" spans="1:14" hidden="1">
      <c r="A387" s="10">
        <v>395</v>
      </c>
      <c r="B387" s="13" t="s">
        <v>1960</v>
      </c>
      <c r="C387" s="10" t="s">
        <v>1961</v>
      </c>
      <c r="D387" s="138" t="s">
        <v>1962</v>
      </c>
      <c r="E387" s="199" t="s">
        <v>1963</v>
      </c>
      <c r="F387" s="525" t="str">
        <f t="shared" si="6"/>
        <v>邱建南19</v>
      </c>
      <c r="G387" s="497" t="s">
        <v>3596</v>
      </c>
      <c r="H387" s="19" t="s">
        <v>1345</v>
      </c>
      <c r="I387" s="20" t="s">
        <v>1964</v>
      </c>
      <c r="J387" s="38" t="s">
        <v>19</v>
      </c>
      <c r="K387" s="366">
        <v>200</v>
      </c>
      <c r="L387" s="367">
        <v>34547</v>
      </c>
      <c r="M387" s="499">
        <f>VLOOKUP(C387,工时对!A:E,5,0)</f>
        <v>28.44</v>
      </c>
      <c r="N387" s="59">
        <f>VLOOKUP(C387,'12部门提供工资附表主表'!E:AV,40,0)</f>
        <v>0</v>
      </c>
    </row>
    <row r="388" spans="1:14">
      <c r="A388" s="10">
        <v>396</v>
      </c>
      <c r="B388" s="13" t="s">
        <v>1965</v>
      </c>
      <c r="C388" s="10" t="s">
        <v>1966</v>
      </c>
      <c r="D388" s="138" t="s">
        <v>1967</v>
      </c>
      <c r="E388" s="199" t="s">
        <v>1968</v>
      </c>
      <c r="F388" s="525" t="str">
        <f t="shared" si="6"/>
        <v>陆嘉雯217</v>
      </c>
      <c r="G388" s="497" t="s">
        <v>3596</v>
      </c>
      <c r="H388" s="19" t="s">
        <v>1969</v>
      </c>
      <c r="I388" s="20" t="s">
        <v>1970</v>
      </c>
      <c r="J388" s="38" t="s">
        <v>19</v>
      </c>
      <c r="K388" s="366"/>
      <c r="L388" s="367">
        <v>43019</v>
      </c>
      <c r="M388" s="499">
        <f>VLOOKUP(C388,工时对!A:E,5,0)</f>
        <v>22</v>
      </c>
      <c r="N388" s="59">
        <f>VLOOKUP(C388,'12部门提供工资附表主表'!E:AV,40,0)</f>
        <v>0</v>
      </c>
    </row>
    <row r="389" spans="1:14" hidden="1">
      <c r="A389" s="10">
        <v>397</v>
      </c>
      <c r="B389" s="13" t="s">
        <v>1971</v>
      </c>
      <c r="C389" s="10" t="s">
        <v>1972</v>
      </c>
      <c r="D389" s="138" t="s">
        <v>1973</v>
      </c>
      <c r="E389" s="199" t="s">
        <v>1974</v>
      </c>
      <c r="F389" s="525" t="str">
        <f t="shared" si="6"/>
        <v>高洁222</v>
      </c>
      <c r="G389" s="497" t="s">
        <v>3596</v>
      </c>
      <c r="H389" s="19" t="s">
        <v>1969</v>
      </c>
      <c r="I389" s="20" t="s">
        <v>1975</v>
      </c>
      <c r="J389" s="38" t="s">
        <v>19</v>
      </c>
      <c r="K389" s="366">
        <v>200</v>
      </c>
      <c r="L389" s="367">
        <v>38807</v>
      </c>
      <c r="M389" s="499">
        <f>VLOOKUP(C389,工时对!A:E,5,0)</f>
        <v>24.38</v>
      </c>
      <c r="N389" s="59">
        <f>VLOOKUP(C389,'12部门提供工资附表主表'!E:AV,40,0)</f>
        <v>0</v>
      </c>
    </row>
    <row r="390" spans="1:14">
      <c r="A390" s="10">
        <v>398</v>
      </c>
      <c r="B390" s="13" t="s">
        <v>1976</v>
      </c>
      <c r="C390" s="10" t="s">
        <v>1977</v>
      </c>
      <c r="D390" s="138" t="s">
        <v>1978</v>
      </c>
      <c r="E390" s="199" t="s">
        <v>1979</v>
      </c>
      <c r="F390" s="525" t="str">
        <f t="shared" si="6"/>
        <v>黄峰303</v>
      </c>
      <c r="G390" s="497" t="s">
        <v>3596</v>
      </c>
      <c r="H390" s="19" t="s">
        <v>1969</v>
      </c>
      <c r="I390" s="20" t="s">
        <v>1980</v>
      </c>
      <c r="J390" s="38" t="s">
        <v>19</v>
      </c>
      <c r="K390" s="366">
        <v>180</v>
      </c>
      <c r="L390" s="367">
        <v>39646</v>
      </c>
      <c r="M390" s="499">
        <f>VLOOKUP(C390,工时对!A:E,5,0)</f>
        <v>22</v>
      </c>
      <c r="N390" s="59">
        <f>VLOOKUP(C390,'12部门提供工资附表主表'!E:AV,40,0)</f>
        <v>0</v>
      </c>
    </row>
    <row r="391" spans="1:14" hidden="1">
      <c r="A391" s="10">
        <v>399</v>
      </c>
      <c r="B391" s="13" t="s">
        <v>1981</v>
      </c>
      <c r="C391" s="10" t="s">
        <v>1982</v>
      </c>
      <c r="D391" s="138" t="s">
        <v>1983</v>
      </c>
      <c r="E391" s="199" t="s">
        <v>1984</v>
      </c>
      <c r="F391" s="525" t="str">
        <f t="shared" si="6"/>
        <v>张瑜56</v>
      </c>
      <c r="G391" s="497" t="s">
        <v>3596</v>
      </c>
      <c r="H391" s="19" t="s">
        <v>1969</v>
      </c>
      <c r="I391" s="20" t="s">
        <v>1985</v>
      </c>
      <c r="J391" s="38" t="s">
        <v>19</v>
      </c>
      <c r="K391" s="366">
        <v>140</v>
      </c>
      <c r="L391" s="367">
        <v>40406</v>
      </c>
      <c r="M391" s="499">
        <f>VLOOKUP(C391,工时对!A:E,5,0)</f>
        <v>23.44</v>
      </c>
      <c r="N391" s="59">
        <f>VLOOKUP(C391,'12部门提供工资附表主表'!E:AV,40,0)</f>
        <v>0</v>
      </c>
    </row>
    <row r="392" spans="1:14" hidden="1">
      <c r="A392" s="10">
        <v>400</v>
      </c>
      <c r="B392" s="13" t="s">
        <v>1986</v>
      </c>
      <c r="C392" s="10" t="s">
        <v>1987</v>
      </c>
      <c r="D392" s="138" t="s">
        <v>1988</v>
      </c>
      <c r="E392" s="199" t="s">
        <v>1989</v>
      </c>
      <c r="F392" s="525" t="str">
        <f t="shared" si="6"/>
        <v>陈梅华317</v>
      </c>
      <c r="G392" s="497" t="s">
        <v>3596</v>
      </c>
      <c r="H392" s="19" t="s">
        <v>1969</v>
      </c>
      <c r="I392" s="20" t="s">
        <v>1990</v>
      </c>
      <c r="J392" s="38" t="s">
        <v>19</v>
      </c>
      <c r="K392" s="366">
        <v>200</v>
      </c>
      <c r="L392" s="367">
        <v>39155</v>
      </c>
      <c r="M392" s="499">
        <f>VLOOKUP(C392,工时对!A:E,5,0)</f>
        <v>23.31</v>
      </c>
      <c r="N392" s="59">
        <f>VLOOKUP(C392,'12部门提供工资附表主表'!E:AV,40,0)</f>
        <v>0</v>
      </c>
    </row>
    <row r="393" spans="1:14">
      <c r="A393" s="10">
        <v>401</v>
      </c>
      <c r="B393" s="13" t="s">
        <v>1991</v>
      </c>
      <c r="C393" s="10" t="s">
        <v>1992</v>
      </c>
      <c r="D393" s="138" t="s">
        <v>1993</v>
      </c>
      <c r="E393" s="199" t="s">
        <v>1994</v>
      </c>
      <c r="F393" s="525" t="str">
        <f t="shared" si="6"/>
        <v>李水杰345</v>
      </c>
      <c r="G393" s="497" t="s">
        <v>3596</v>
      </c>
      <c r="H393" s="19" t="s">
        <v>1969</v>
      </c>
      <c r="I393" s="20" t="s">
        <v>1995</v>
      </c>
      <c r="J393" s="38" t="s">
        <v>19</v>
      </c>
      <c r="K393" s="366">
        <v>100</v>
      </c>
      <c r="L393" s="367">
        <v>40949</v>
      </c>
      <c r="M393" s="499">
        <f>VLOOKUP(C393,工时对!A:E,5,0)</f>
        <v>23.13</v>
      </c>
      <c r="N393" s="59">
        <f>VLOOKUP(C393,'12部门提供工资附表主表'!E:AV,40,0)</f>
        <v>0</v>
      </c>
    </row>
    <row r="394" spans="1:14" hidden="1">
      <c r="A394" s="10">
        <v>402</v>
      </c>
      <c r="B394" s="13" t="s">
        <v>1996</v>
      </c>
      <c r="C394" s="10" t="s">
        <v>1997</v>
      </c>
      <c r="D394" s="138" t="s">
        <v>1998</v>
      </c>
      <c r="E394" s="199" t="s">
        <v>1999</v>
      </c>
      <c r="F394" s="525" t="str">
        <f t="shared" si="6"/>
        <v>钮亚文429</v>
      </c>
      <c r="G394" s="497" t="s">
        <v>3596</v>
      </c>
      <c r="H394" s="19" t="s">
        <v>1810</v>
      </c>
      <c r="I394" s="20" t="s">
        <v>2000</v>
      </c>
      <c r="J394" s="38" t="s">
        <v>19</v>
      </c>
      <c r="K394" s="366"/>
      <c r="L394" s="367">
        <v>42913</v>
      </c>
      <c r="M394" s="499" t="e">
        <f>VLOOKUP(C394,工时对!A:E,5,0)</f>
        <v>#N/A</v>
      </c>
      <c r="N394" s="59" t="e">
        <f>VLOOKUP(C394,'12部门提供工资附表主表'!E:AV,40,0)</f>
        <v>#N/A</v>
      </c>
    </row>
    <row r="395" spans="1:14">
      <c r="A395" s="10">
        <v>403</v>
      </c>
      <c r="B395" s="13" t="s">
        <v>2001</v>
      </c>
      <c r="C395" s="10" t="s">
        <v>2002</v>
      </c>
      <c r="D395" s="138" t="s">
        <v>2003</v>
      </c>
      <c r="E395" s="199" t="s">
        <v>2004</v>
      </c>
      <c r="F395" s="525" t="str">
        <f t="shared" si="6"/>
        <v>孙蕾红26</v>
      </c>
      <c r="G395" s="497" t="s">
        <v>3596</v>
      </c>
      <c r="H395" s="19" t="s">
        <v>1810</v>
      </c>
      <c r="I395" s="20" t="s">
        <v>2005</v>
      </c>
      <c r="J395" s="38" t="s">
        <v>19</v>
      </c>
      <c r="K395" s="366">
        <v>160</v>
      </c>
      <c r="L395" s="367">
        <v>39874</v>
      </c>
      <c r="M395" s="499">
        <f>VLOOKUP(C395,工时对!A:E,5,0)</f>
        <v>0</v>
      </c>
      <c r="N395" s="59" t="e">
        <f>VLOOKUP(C395,'12部门提供工资附表主表'!E:AV,40,0)</f>
        <v>#N/A</v>
      </c>
    </row>
    <row r="396" spans="1:14" hidden="1">
      <c r="A396" s="10">
        <v>404</v>
      </c>
      <c r="B396" s="13" t="s">
        <v>2006</v>
      </c>
      <c r="C396" s="10" t="s">
        <v>2007</v>
      </c>
      <c r="D396" s="138" t="s">
        <v>2008</v>
      </c>
      <c r="E396" s="199" t="s">
        <v>2009</v>
      </c>
      <c r="F396" s="525" t="str">
        <f t="shared" si="6"/>
        <v>刘沁85</v>
      </c>
      <c r="G396" s="497" t="s">
        <v>3596</v>
      </c>
      <c r="H396" s="19" t="s">
        <v>1810</v>
      </c>
      <c r="I396" s="20" t="s">
        <v>2010</v>
      </c>
      <c r="J396" s="38" t="s">
        <v>19</v>
      </c>
      <c r="K396" s="366">
        <v>80</v>
      </c>
      <c r="L396" s="367">
        <v>41610</v>
      </c>
      <c r="M396" s="499">
        <f>VLOOKUP(C396,工时对!A:E,5,0)</f>
        <v>36.5</v>
      </c>
      <c r="N396" s="59">
        <f>VLOOKUP(C396,'12部门提供工资附表主表'!E:AV,40,0)</f>
        <v>0</v>
      </c>
    </row>
    <row r="397" spans="1:14" hidden="1">
      <c r="A397" s="10">
        <v>405</v>
      </c>
      <c r="B397" s="13" t="s">
        <v>2011</v>
      </c>
      <c r="C397" s="10" t="s">
        <v>2012</v>
      </c>
      <c r="D397" s="138" t="s">
        <v>2013</v>
      </c>
      <c r="E397" s="199" t="s">
        <v>2014</v>
      </c>
      <c r="F397" s="525" t="str">
        <f t="shared" si="6"/>
        <v>傅凌剑153</v>
      </c>
      <c r="G397" s="497" t="s">
        <v>3596</v>
      </c>
      <c r="H397" s="19" t="s">
        <v>1810</v>
      </c>
      <c r="I397" s="20" t="s">
        <v>2015</v>
      </c>
      <c r="J397" s="38" t="s">
        <v>19</v>
      </c>
      <c r="K397" s="366">
        <v>40</v>
      </c>
      <c r="L397" s="367">
        <v>42265</v>
      </c>
      <c r="M397" s="499">
        <f>VLOOKUP(C397,工时对!A:E,5,0)</f>
        <v>31.81</v>
      </c>
      <c r="N397" s="59">
        <f>VLOOKUP(C397,'12部门提供工资附表主表'!E:AV,40,0)</f>
        <v>0</v>
      </c>
    </row>
    <row r="398" spans="1:14">
      <c r="A398" s="10">
        <v>406</v>
      </c>
      <c r="B398" s="13" t="s">
        <v>2016</v>
      </c>
      <c r="C398" s="10" t="s">
        <v>2017</v>
      </c>
      <c r="D398" s="138" t="s">
        <v>2018</v>
      </c>
      <c r="E398" s="199" t="s">
        <v>2019</v>
      </c>
      <c r="F398" s="525" t="str">
        <f t="shared" si="6"/>
        <v>董俊祥346</v>
      </c>
      <c r="G398" s="497" t="s">
        <v>3596</v>
      </c>
      <c r="H398" s="19" t="s">
        <v>1810</v>
      </c>
      <c r="I398" s="20" t="s">
        <v>2020</v>
      </c>
      <c r="J398" s="38" t="s">
        <v>19</v>
      </c>
      <c r="K398" s="366">
        <v>120</v>
      </c>
      <c r="L398" s="367">
        <v>40618</v>
      </c>
      <c r="M398" s="499">
        <f>VLOOKUP(C398,工时对!A:E,5,0)</f>
        <v>31</v>
      </c>
      <c r="N398" s="59">
        <f>VLOOKUP(C398,'12部门提供工资附表主表'!E:AV,40,0)</f>
        <v>0</v>
      </c>
    </row>
    <row r="399" spans="1:14">
      <c r="A399" s="10">
        <v>407</v>
      </c>
      <c r="B399" s="13" t="s">
        <v>2021</v>
      </c>
      <c r="C399" s="10" t="s">
        <v>2022</v>
      </c>
      <c r="D399" s="138" t="s">
        <v>2023</v>
      </c>
      <c r="E399" s="199" t="s">
        <v>2024</v>
      </c>
      <c r="F399" s="525" t="str">
        <f t="shared" si="6"/>
        <v>丁超181</v>
      </c>
      <c r="G399" s="497" t="s">
        <v>3596</v>
      </c>
      <c r="H399" s="19" t="s">
        <v>1810</v>
      </c>
      <c r="I399" s="20" t="s">
        <v>2025</v>
      </c>
      <c r="J399" s="38" t="s">
        <v>1352</v>
      </c>
      <c r="K399" s="366">
        <v>20</v>
      </c>
      <c r="L399" s="367">
        <v>42618</v>
      </c>
      <c r="M399" s="499">
        <f>VLOOKUP(C399,工时对!A:E,5,0)</f>
        <v>30.13</v>
      </c>
      <c r="N399" s="59">
        <f>VLOOKUP(C399,'12部门提供工资附表主表'!E:AV,40,0)</f>
        <v>0</v>
      </c>
    </row>
    <row r="400" spans="1:14">
      <c r="A400" s="10">
        <v>408</v>
      </c>
      <c r="B400" s="13" t="s">
        <v>2026</v>
      </c>
      <c r="C400" s="10" t="s">
        <v>2027</v>
      </c>
      <c r="D400" s="138" t="s">
        <v>2028</v>
      </c>
      <c r="E400" s="199" t="s">
        <v>2029</v>
      </c>
      <c r="F400" s="525" t="str">
        <f t="shared" si="6"/>
        <v>王二宏45</v>
      </c>
      <c r="G400" s="497" t="s">
        <v>3596</v>
      </c>
      <c r="H400" s="19" t="s">
        <v>1810</v>
      </c>
      <c r="I400" s="20" t="s">
        <v>2030</v>
      </c>
      <c r="J400" s="38" t="s">
        <v>19</v>
      </c>
      <c r="K400" s="366"/>
      <c r="L400" s="367">
        <v>42979</v>
      </c>
      <c r="M400" s="499">
        <f>VLOOKUP(C400,工时对!A:E,5,0)</f>
        <v>25.25</v>
      </c>
      <c r="N400" s="59">
        <f>VLOOKUP(C400,'12部门提供工资附表主表'!E:AV,40,0)</f>
        <v>0</v>
      </c>
    </row>
    <row r="401" spans="1:14" hidden="1">
      <c r="A401" s="10">
        <v>409</v>
      </c>
      <c r="B401" s="13" t="s">
        <v>2031</v>
      </c>
      <c r="C401" s="10" t="s">
        <v>2032</v>
      </c>
      <c r="D401" s="138" t="s">
        <v>2033</v>
      </c>
      <c r="E401" s="199" t="s">
        <v>2034</v>
      </c>
      <c r="F401" s="525" t="str">
        <f t="shared" si="6"/>
        <v>陆振明11</v>
      </c>
      <c r="G401" s="497" t="s">
        <v>4569</v>
      </c>
      <c r="H401" s="48" t="s">
        <v>577</v>
      </c>
      <c r="I401" s="20" t="s">
        <v>2035</v>
      </c>
      <c r="J401" s="38" t="s">
        <v>19</v>
      </c>
      <c r="K401" s="366">
        <v>200</v>
      </c>
      <c r="L401" s="367">
        <v>35462</v>
      </c>
      <c r="M401" s="499">
        <f>VLOOKUP(C401,工时对!A:E,5,0)</f>
        <v>3</v>
      </c>
      <c r="N401" s="59">
        <f>VLOOKUP(C401,'12部门提供工资附表主表'!E:AV,40,0)</f>
        <v>2487.2727272727302</v>
      </c>
    </row>
    <row r="402" spans="1:14">
      <c r="A402" s="10">
        <v>410</v>
      </c>
      <c r="B402" s="13" t="s">
        <v>2036</v>
      </c>
      <c r="C402" s="10" t="s">
        <v>2037</v>
      </c>
      <c r="D402" s="138" t="s">
        <v>2038</v>
      </c>
      <c r="E402" s="199" t="s">
        <v>2039</v>
      </c>
      <c r="F402" s="525" t="str">
        <f t="shared" si="6"/>
        <v>刘良军274</v>
      </c>
      <c r="G402" s="497" t="s">
        <v>3596</v>
      </c>
      <c r="H402" s="48" t="s">
        <v>2040</v>
      </c>
      <c r="I402" s="20" t="s">
        <v>2041</v>
      </c>
      <c r="J402" s="38" t="s">
        <v>19</v>
      </c>
      <c r="K402" s="366">
        <v>80</v>
      </c>
      <c r="L402" s="367">
        <v>41358</v>
      </c>
      <c r="M402" s="499">
        <f>VLOOKUP(C402,工时对!A:E,5,0)</f>
        <v>0</v>
      </c>
      <c r="N402" s="59">
        <f>VLOOKUP(C402,'12部门提供工资附表主表'!E:AV,40,0)</f>
        <v>0</v>
      </c>
    </row>
    <row r="403" spans="1:14" hidden="1">
      <c r="A403" s="10">
        <v>411</v>
      </c>
      <c r="B403" s="13" t="s">
        <v>2042</v>
      </c>
      <c r="C403" s="10" t="s">
        <v>2043</v>
      </c>
      <c r="D403" s="138" t="s">
        <v>2044</v>
      </c>
      <c r="E403" s="199" t="s">
        <v>2045</v>
      </c>
      <c r="F403" s="525" t="str">
        <f t="shared" si="6"/>
        <v>赵彩芳660</v>
      </c>
      <c r="G403" s="497" t="s">
        <v>3596</v>
      </c>
      <c r="H403" s="19" t="s">
        <v>2046</v>
      </c>
      <c r="I403" s="20" t="s">
        <v>2047</v>
      </c>
      <c r="J403" s="38" t="s">
        <v>19</v>
      </c>
      <c r="K403" s="366">
        <v>60</v>
      </c>
      <c r="L403" s="367">
        <v>41687</v>
      </c>
      <c r="M403" s="499">
        <f>VLOOKUP(C403,工时对!A:E,5,0)</f>
        <v>24.63</v>
      </c>
      <c r="N403" s="59">
        <f>VLOOKUP(C403,'12部门提供工资附表主表'!E:AV,40,0)</f>
        <v>0</v>
      </c>
    </row>
    <row r="404" spans="1:14" hidden="1">
      <c r="A404" s="10">
        <v>412</v>
      </c>
      <c r="B404" s="13" t="s">
        <v>2048</v>
      </c>
      <c r="C404" s="10" t="s">
        <v>2049</v>
      </c>
      <c r="D404" s="138" t="s">
        <v>2050</v>
      </c>
      <c r="E404" s="199" t="s">
        <v>2051</v>
      </c>
      <c r="F404" s="525" t="str">
        <f t="shared" si="6"/>
        <v>顾伟杰79</v>
      </c>
      <c r="G404" s="497" t="s">
        <v>3596</v>
      </c>
      <c r="H404" s="19" t="s">
        <v>2046</v>
      </c>
      <c r="I404" s="20" t="s">
        <v>2052</v>
      </c>
      <c r="J404" s="38" t="s">
        <v>19</v>
      </c>
      <c r="K404" s="366">
        <v>200</v>
      </c>
      <c r="L404" s="367">
        <v>37901</v>
      </c>
      <c r="M404" s="499">
        <f>VLOOKUP(C404,工时对!A:E,5,0)</f>
        <v>25.5</v>
      </c>
      <c r="N404" s="59">
        <f>VLOOKUP(C404,'12部门提供工资附表主表'!E:AV,40,0)</f>
        <v>0</v>
      </c>
    </row>
    <row r="405" spans="1:14">
      <c r="A405" s="10">
        <v>413</v>
      </c>
      <c r="B405" s="13" t="s">
        <v>2053</v>
      </c>
      <c r="C405" s="10" t="s">
        <v>2054</v>
      </c>
      <c r="D405" s="138" t="s">
        <v>2055</v>
      </c>
      <c r="E405" s="199" t="s">
        <v>2056</v>
      </c>
      <c r="F405" s="525" t="str">
        <f t="shared" si="6"/>
        <v>张彩英105</v>
      </c>
      <c r="G405" s="497" t="s">
        <v>3596</v>
      </c>
      <c r="H405" s="19" t="s">
        <v>2046</v>
      </c>
      <c r="I405" s="20" t="s">
        <v>2057</v>
      </c>
      <c r="J405" s="38" t="s">
        <v>19</v>
      </c>
      <c r="K405" s="366">
        <v>20</v>
      </c>
      <c r="L405" s="367">
        <v>42493</v>
      </c>
      <c r="M405" s="499">
        <f>VLOOKUP(C405,工时对!A:E,5,0)</f>
        <v>23.5</v>
      </c>
      <c r="N405" s="59">
        <f>VLOOKUP(C405,'12部门提供工资附表主表'!E:AV,40,0)</f>
        <v>0</v>
      </c>
    </row>
    <row r="406" spans="1:14" hidden="1">
      <c r="A406" s="10">
        <v>414</v>
      </c>
      <c r="B406" s="13" t="s">
        <v>2058</v>
      </c>
      <c r="C406" s="10" t="s">
        <v>2059</v>
      </c>
      <c r="D406" s="138" t="s">
        <v>2060</v>
      </c>
      <c r="E406" s="199" t="s">
        <v>2061</v>
      </c>
      <c r="F406" s="525" t="str">
        <f t="shared" si="6"/>
        <v>富惠红214</v>
      </c>
      <c r="G406" s="497" t="s">
        <v>3596</v>
      </c>
      <c r="H406" s="19" t="s">
        <v>2046</v>
      </c>
      <c r="I406" s="20" t="s">
        <v>2062</v>
      </c>
      <c r="J406" s="38" t="s">
        <v>19</v>
      </c>
      <c r="K406" s="366"/>
      <c r="L406" s="367">
        <v>42835</v>
      </c>
      <c r="M406" s="499">
        <f>VLOOKUP(C406,工时对!A:E,5,0)</f>
        <v>22.75</v>
      </c>
      <c r="N406" s="59">
        <f>VLOOKUP(C406,'12部门提供工资附表主表'!E:AV,40,0)</f>
        <v>0</v>
      </c>
    </row>
    <row r="407" spans="1:14">
      <c r="A407" s="10">
        <v>415</v>
      </c>
      <c r="B407" s="13" t="s">
        <v>2063</v>
      </c>
      <c r="C407" s="10" t="s">
        <v>2064</v>
      </c>
      <c r="D407" s="138" t="s">
        <v>2065</v>
      </c>
      <c r="E407" s="199" t="s">
        <v>2066</v>
      </c>
      <c r="F407" s="525" t="str">
        <f t="shared" si="6"/>
        <v>周素华152</v>
      </c>
      <c r="G407" s="497" t="s">
        <v>4851</v>
      </c>
      <c r="H407" s="19" t="s">
        <v>2046</v>
      </c>
      <c r="I407" s="20" t="s">
        <v>2067</v>
      </c>
      <c r="J407" s="38" t="s">
        <v>19</v>
      </c>
      <c r="K407" s="366">
        <v>200</v>
      </c>
      <c r="L407" s="367">
        <v>39281</v>
      </c>
      <c r="M407" s="499">
        <f>VLOOKUP(C407,工时对!A:E,5,0)</f>
        <v>27.5</v>
      </c>
      <c r="N407" s="59">
        <f>VLOOKUP(C407,'12部门提供工资附表主表'!E:AV,40,0)</f>
        <v>0</v>
      </c>
    </row>
    <row r="408" spans="1:14">
      <c r="A408" s="10">
        <v>416</v>
      </c>
      <c r="B408" s="13" t="s">
        <v>2068</v>
      </c>
      <c r="C408" s="10" t="s">
        <v>2069</v>
      </c>
      <c r="D408" s="138" t="s">
        <v>2070</v>
      </c>
      <c r="E408" s="199" t="s">
        <v>2071</v>
      </c>
      <c r="F408" s="525" t="str">
        <f t="shared" si="6"/>
        <v>孙金兰12</v>
      </c>
      <c r="G408" s="497" t="s">
        <v>3596</v>
      </c>
      <c r="H408" s="19" t="s">
        <v>2072</v>
      </c>
      <c r="I408" s="20" t="s">
        <v>2073</v>
      </c>
      <c r="J408" s="38" t="s">
        <v>19</v>
      </c>
      <c r="K408" s="366">
        <v>200</v>
      </c>
      <c r="L408" s="367">
        <v>34394</v>
      </c>
      <c r="M408" s="499">
        <f>VLOOKUP(C408,工时对!A:E,5,0)</f>
        <v>33.880000000000003</v>
      </c>
      <c r="N408" s="59">
        <f>VLOOKUP(C408,'12部门提供工资附表主表'!E:AV,40,0)</f>
        <v>0</v>
      </c>
    </row>
    <row r="409" spans="1:14" hidden="1">
      <c r="A409" s="10">
        <v>417</v>
      </c>
      <c r="B409" s="13" t="s">
        <v>2074</v>
      </c>
      <c r="C409" s="10" t="s">
        <v>2075</v>
      </c>
      <c r="D409" s="138" t="s">
        <v>2076</v>
      </c>
      <c r="E409" s="199" t="s">
        <v>2077</v>
      </c>
      <c r="F409" s="525" t="str">
        <f t="shared" si="6"/>
        <v>周小四27</v>
      </c>
      <c r="G409" s="497" t="s">
        <v>3596</v>
      </c>
      <c r="H409" s="19" t="s">
        <v>1171</v>
      </c>
      <c r="I409" s="20" t="s">
        <v>2078</v>
      </c>
      <c r="J409" s="38" t="s">
        <v>19</v>
      </c>
      <c r="K409" s="366">
        <v>200</v>
      </c>
      <c r="L409" s="367">
        <v>36861</v>
      </c>
      <c r="M409" s="499">
        <f>VLOOKUP(C409,工时对!A:E,5,0)</f>
        <v>26.13</v>
      </c>
      <c r="N409" s="59">
        <f>VLOOKUP(C409,'12部门提供工资附表主表'!E:AV,40,0)</f>
        <v>0</v>
      </c>
    </row>
    <row r="410" spans="1:14">
      <c r="A410" s="10">
        <v>418</v>
      </c>
      <c r="B410" s="13" t="s">
        <v>2079</v>
      </c>
      <c r="C410" s="10" t="s">
        <v>2080</v>
      </c>
      <c r="D410" s="138" t="s">
        <v>2081</v>
      </c>
      <c r="E410" s="199" t="s">
        <v>2082</v>
      </c>
      <c r="F410" s="525" t="str">
        <f t="shared" si="6"/>
        <v>吕秀红69</v>
      </c>
      <c r="G410" s="497" t="s">
        <v>3596</v>
      </c>
      <c r="H410" s="19" t="s">
        <v>1171</v>
      </c>
      <c r="I410" s="20" t="s">
        <v>2083</v>
      </c>
      <c r="J410" s="38" t="s">
        <v>19</v>
      </c>
      <c r="K410" s="366">
        <v>200</v>
      </c>
      <c r="L410" s="367">
        <v>37422</v>
      </c>
      <c r="M410" s="499">
        <f>VLOOKUP(C410,工时对!A:E,5,0)</f>
        <v>30.63</v>
      </c>
      <c r="N410" s="59">
        <f>VLOOKUP(C410,'12部门提供工资附表主表'!E:AV,40,0)</f>
        <v>0</v>
      </c>
    </row>
    <row r="411" spans="1:14">
      <c r="A411" s="10">
        <v>419</v>
      </c>
      <c r="B411" s="13" t="s">
        <v>2084</v>
      </c>
      <c r="C411" s="10" t="s">
        <v>2085</v>
      </c>
      <c r="D411" s="138" t="s">
        <v>2086</v>
      </c>
      <c r="E411" s="199" t="s">
        <v>2087</v>
      </c>
      <c r="F411" s="525" t="str">
        <f t="shared" si="6"/>
        <v>王康林588</v>
      </c>
      <c r="G411" s="497" t="s">
        <v>3596</v>
      </c>
      <c r="H411" s="19" t="s">
        <v>1299</v>
      </c>
      <c r="I411" s="20" t="s">
        <v>2088</v>
      </c>
      <c r="J411" s="38" t="s">
        <v>19</v>
      </c>
      <c r="K411" s="366">
        <v>100</v>
      </c>
      <c r="L411" s="367">
        <v>41022</v>
      </c>
      <c r="M411" s="499">
        <f>VLOOKUP(C411,工时对!A:E,5,0)</f>
        <v>25.69</v>
      </c>
      <c r="N411" s="59">
        <f>VLOOKUP(C411,'12部门提供工资附表主表'!E:AV,40,0)</f>
        <v>0</v>
      </c>
    </row>
    <row r="412" spans="1:14" hidden="1">
      <c r="A412" s="10">
        <v>420</v>
      </c>
      <c r="B412" s="13" t="s">
        <v>2089</v>
      </c>
      <c r="C412" s="10" t="s">
        <v>2090</v>
      </c>
      <c r="D412" s="138" t="s">
        <v>2091</v>
      </c>
      <c r="E412" s="199" t="s">
        <v>2092</v>
      </c>
      <c r="F412" s="525" t="str">
        <f t="shared" si="6"/>
        <v>吉祥291</v>
      </c>
      <c r="G412" s="497" t="s">
        <v>3596</v>
      </c>
      <c r="H412" s="19" t="s">
        <v>1299</v>
      </c>
      <c r="I412" s="20" t="s">
        <v>2093</v>
      </c>
      <c r="J412" s="38" t="s">
        <v>19</v>
      </c>
      <c r="K412" s="366">
        <v>200</v>
      </c>
      <c r="L412" s="367">
        <v>39055</v>
      </c>
      <c r="M412" s="499">
        <f>VLOOKUP(C412,工时对!A:E,5,0)</f>
        <v>14.19</v>
      </c>
      <c r="N412" s="59">
        <f>VLOOKUP(C412,'12部门提供工资附表主表'!E:AV,40,0)</f>
        <v>0</v>
      </c>
    </row>
    <row r="413" spans="1:14" hidden="1">
      <c r="A413" s="10">
        <v>421</v>
      </c>
      <c r="B413" s="13" t="s">
        <v>2094</v>
      </c>
      <c r="C413" s="10" t="s">
        <v>2095</v>
      </c>
      <c r="D413" s="138" t="s">
        <v>2096</v>
      </c>
      <c r="E413" s="199" t="s">
        <v>2097</v>
      </c>
      <c r="F413" s="525" t="str">
        <f t="shared" si="6"/>
        <v>王帆86</v>
      </c>
      <c r="G413" s="497" t="s">
        <v>3596</v>
      </c>
      <c r="H413" s="19" t="s">
        <v>1299</v>
      </c>
      <c r="I413" s="20" t="s">
        <v>2098</v>
      </c>
      <c r="J413" s="38" t="s">
        <v>19</v>
      </c>
      <c r="K413" s="366">
        <v>40</v>
      </c>
      <c r="L413" s="367">
        <v>42285</v>
      </c>
      <c r="M413" s="499">
        <f>VLOOKUP(C413,工时对!A:E,5,0)</f>
        <v>24.19</v>
      </c>
      <c r="N413" s="59">
        <f>VLOOKUP(C413,'12部门提供工资附表主表'!E:AV,40,0)</f>
        <v>0</v>
      </c>
    </row>
    <row r="414" spans="1:14" hidden="1">
      <c r="A414" s="10">
        <v>422</v>
      </c>
      <c r="B414" s="13" t="s">
        <v>2099</v>
      </c>
      <c r="C414" s="10" t="s">
        <v>2100</v>
      </c>
      <c r="D414" s="138" t="s">
        <v>2101</v>
      </c>
      <c r="E414" s="199" t="s">
        <v>2102</v>
      </c>
      <c r="F414" s="525" t="str">
        <f t="shared" si="6"/>
        <v>潘沛30</v>
      </c>
      <c r="G414" s="497" t="s">
        <v>3596</v>
      </c>
      <c r="H414" s="19" t="s">
        <v>1299</v>
      </c>
      <c r="I414" s="20" t="s">
        <v>2103</v>
      </c>
      <c r="J414" s="38" t="s">
        <v>19</v>
      </c>
      <c r="K414" s="366">
        <v>200</v>
      </c>
      <c r="L414" s="367">
        <v>38782</v>
      </c>
      <c r="M414" s="499">
        <f>VLOOKUP(C414,工时对!A:E,5,0)</f>
        <v>22.38</v>
      </c>
      <c r="N414" s="59">
        <f>VLOOKUP(C414,'12部门提供工资附表主表'!E:AV,40,0)</f>
        <v>0</v>
      </c>
    </row>
    <row r="415" spans="1:14">
      <c r="A415" s="10">
        <v>423</v>
      </c>
      <c r="B415" s="13" t="s">
        <v>2104</v>
      </c>
      <c r="C415" s="10" t="s">
        <v>2105</v>
      </c>
      <c r="D415" s="138" t="s">
        <v>2106</v>
      </c>
      <c r="E415" s="199" t="s">
        <v>2107</v>
      </c>
      <c r="F415" s="525" t="str">
        <f t="shared" si="6"/>
        <v>倪志军49</v>
      </c>
      <c r="G415" s="497" t="s">
        <v>3596</v>
      </c>
      <c r="H415" s="19" t="s">
        <v>1299</v>
      </c>
      <c r="I415" s="20" t="s">
        <v>2108</v>
      </c>
      <c r="J415" s="38" t="s">
        <v>19</v>
      </c>
      <c r="K415" s="366">
        <v>200</v>
      </c>
      <c r="L415" s="367">
        <v>36799</v>
      </c>
      <c r="M415" s="499">
        <f>VLOOKUP(C415,工时对!A:E,5,0)</f>
        <v>25</v>
      </c>
      <c r="N415" s="59">
        <f>VLOOKUP(C415,'12部门提供工资附表主表'!E:AV,40,0)</f>
        <v>0</v>
      </c>
    </row>
    <row r="416" spans="1:14" hidden="1">
      <c r="A416" s="10">
        <v>424</v>
      </c>
      <c r="B416" s="13" t="s">
        <v>2109</v>
      </c>
      <c r="C416" s="10" t="s">
        <v>2110</v>
      </c>
      <c r="D416" s="138" t="s">
        <v>2111</v>
      </c>
      <c r="E416" s="199" t="s">
        <v>2112</v>
      </c>
      <c r="F416" s="525" t="str">
        <f t="shared" si="6"/>
        <v>周婷240</v>
      </c>
      <c r="G416" s="497" t="s">
        <v>3596</v>
      </c>
      <c r="H416" s="19" t="s">
        <v>1299</v>
      </c>
      <c r="I416" s="20" t="s">
        <v>2113</v>
      </c>
      <c r="J416" s="38" t="s">
        <v>19</v>
      </c>
      <c r="K416" s="366">
        <v>200</v>
      </c>
      <c r="L416" s="367">
        <v>39041</v>
      </c>
      <c r="M416" s="499">
        <f>VLOOKUP(C416,工时对!A:E,5,0)</f>
        <v>22.75</v>
      </c>
      <c r="N416" s="59">
        <f>VLOOKUP(C416,'12部门提供工资附表主表'!E:AV,40,0)</f>
        <v>0</v>
      </c>
    </row>
    <row r="417" spans="1:14">
      <c r="A417" s="10">
        <v>425</v>
      </c>
      <c r="B417" s="13" t="s">
        <v>2114</v>
      </c>
      <c r="C417" s="10" t="s">
        <v>2115</v>
      </c>
      <c r="D417" s="138" t="s">
        <v>2116</v>
      </c>
      <c r="E417" s="199" t="s">
        <v>2117</v>
      </c>
      <c r="F417" s="525" t="str">
        <f t="shared" si="6"/>
        <v>诸建115</v>
      </c>
      <c r="G417" s="497" t="s">
        <v>3596</v>
      </c>
      <c r="H417" s="19" t="s">
        <v>1299</v>
      </c>
      <c r="I417" s="20" t="s">
        <v>2118</v>
      </c>
      <c r="J417" s="38" t="s">
        <v>19</v>
      </c>
      <c r="K417" s="366">
        <v>200</v>
      </c>
      <c r="L417" s="367">
        <v>38058</v>
      </c>
      <c r="M417" s="499">
        <f>VLOOKUP(C417,工时对!A:E,5,0)</f>
        <v>25.75</v>
      </c>
      <c r="N417" s="59">
        <f>VLOOKUP(C417,'12部门提供工资附表主表'!E:AV,40,0)</f>
        <v>0</v>
      </c>
    </row>
    <row r="418" spans="1:14" hidden="1">
      <c r="A418" s="10">
        <v>426</v>
      </c>
      <c r="B418" s="13" t="s">
        <v>2119</v>
      </c>
      <c r="C418" s="10" t="s">
        <v>2120</v>
      </c>
      <c r="D418" s="138" t="s">
        <v>2121</v>
      </c>
      <c r="E418" s="199" t="s">
        <v>2122</v>
      </c>
      <c r="F418" s="525" t="str">
        <f t="shared" si="6"/>
        <v>陈荣祥168</v>
      </c>
      <c r="G418" s="497" t="s">
        <v>3596</v>
      </c>
      <c r="H418" s="19" t="s">
        <v>1299</v>
      </c>
      <c r="I418" s="20" t="s">
        <v>2123</v>
      </c>
      <c r="J418" s="38" t="s">
        <v>19</v>
      </c>
      <c r="K418" s="366">
        <v>180</v>
      </c>
      <c r="L418" s="367">
        <v>39626</v>
      </c>
      <c r="M418" s="499">
        <f>VLOOKUP(C418,工时对!A:E,5,0)</f>
        <v>24.5</v>
      </c>
      <c r="N418" s="59">
        <f>VLOOKUP(C418,'12部门提供工资附表主表'!E:AV,40,0)</f>
        <v>0</v>
      </c>
    </row>
    <row r="419" spans="1:14" hidden="1">
      <c r="A419" s="10">
        <v>427</v>
      </c>
      <c r="B419" s="13" t="s">
        <v>2124</v>
      </c>
      <c r="C419" s="10" t="s">
        <v>2125</v>
      </c>
      <c r="D419" s="138" t="s">
        <v>2126</v>
      </c>
      <c r="E419" s="199" t="s">
        <v>2127</v>
      </c>
      <c r="F419" s="525" t="str">
        <f t="shared" si="6"/>
        <v>欧阳淑琼107</v>
      </c>
      <c r="G419" s="497" t="s">
        <v>3596</v>
      </c>
      <c r="H419" s="19" t="s">
        <v>1299</v>
      </c>
      <c r="I419" s="20" t="s">
        <v>2128</v>
      </c>
      <c r="J419" s="38" t="s">
        <v>19</v>
      </c>
      <c r="K419" s="366">
        <v>200</v>
      </c>
      <c r="L419" s="367">
        <v>38845</v>
      </c>
      <c r="M419" s="499">
        <f>VLOOKUP(C419,工时对!A:E,5,0)</f>
        <v>28.25</v>
      </c>
      <c r="N419" s="59">
        <f>VLOOKUP(C419,'12部门提供工资附表主表'!E:AV,40,0)</f>
        <v>0</v>
      </c>
    </row>
    <row r="420" spans="1:14">
      <c r="A420" s="10">
        <v>428</v>
      </c>
      <c r="B420" s="13" t="s">
        <v>2129</v>
      </c>
      <c r="C420" s="10" t="s">
        <v>2130</v>
      </c>
      <c r="D420" s="138" t="s">
        <v>2131</v>
      </c>
      <c r="E420" s="199" t="s">
        <v>2132</v>
      </c>
      <c r="F420" s="525" t="str">
        <f t="shared" si="6"/>
        <v>陈继644</v>
      </c>
      <c r="G420" s="497" t="s">
        <v>3596</v>
      </c>
      <c r="H420" s="19" t="s">
        <v>1299</v>
      </c>
      <c r="I420" s="20" t="s">
        <v>2133</v>
      </c>
      <c r="J420" s="38" t="s">
        <v>19</v>
      </c>
      <c r="K420" s="366">
        <v>120</v>
      </c>
      <c r="L420" s="367">
        <v>40767</v>
      </c>
      <c r="M420" s="499">
        <f>VLOOKUP(C420,工时对!A:E,5,0)</f>
        <v>30.25</v>
      </c>
      <c r="N420" s="59">
        <f>VLOOKUP(C420,'12部门提供工资附表主表'!E:AV,40,0)</f>
        <v>0</v>
      </c>
    </row>
    <row r="421" spans="1:14">
      <c r="A421" s="10">
        <v>429</v>
      </c>
      <c r="B421" s="13" t="s">
        <v>2134</v>
      </c>
      <c r="C421" s="10" t="s">
        <v>2135</v>
      </c>
      <c r="D421" s="138" t="s">
        <v>2136</v>
      </c>
      <c r="E421" s="199" t="s">
        <v>2137</v>
      </c>
      <c r="F421" s="525" t="str">
        <f t="shared" si="6"/>
        <v>朱晓枫434</v>
      </c>
      <c r="G421" s="497" t="s">
        <v>3596</v>
      </c>
      <c r="H421" s="19" t="s">
        <v>1299</v>
      </c>
      <c r="I421" s="20" t="s">
        <v>2138</v>
      </c>
      <c r="J421" s="38" t="s">
        <v>19</v>
      </c>
      <c r="K421" s="366">
        <v>100</v>
      </c>
      <c r="L421" s="367">
        <v>41239</v>
      </c>
      <c r="M421" s="499">
        <f>VLOOKUP(C421,工时对!A:E,5,0)</f>
        <v>23.5</v>
      </c>
      <c r="N421" s="59">
        <f>VLOOKUP(C421,'12部门提供工资附表主表'!E:AV,40,0)</f>
        <v>0</v>
      </c>
    </row>
    <row r="422" spans="1:14" hidden="1">
      <c r="A422" s="10">
        <v>430</v>
      </c>
      <c r="B422" s="13" t="s">
        <v>2139</v>
      </c>
      <c r="C422" s="10" t="s">
        <v>2140</v>
      </c>
      <c r="D422" s="138" t="s">
        <v>2141</v>
      </c>
      <c r="E422" s="199" t="s">
        <v>2142</v>
      </c>
      <c r="F422" s="525" t="str">
        <f t="shared" si="6"/>
        <v>徐青324</v>
      </c>
      <c r="G422" s="497" t="s">
        <v>3596</v>
      </c>
      <c r="H422" s="19" t="s">
        <v>1299</v>
      </c>
      <c r="I422" s="20" t="s">
        <v>2143</v>
      </c>
      <c r="J422" s="38" t="s">
        <v>19</v>
      </c>
      <c r="K422" s="366">
        <v>60</v>
      </c>
      <c r="L422" s="367">
        <v>41779</v>
      </c>
      <c r="M422" s="499">
        <f>VLOOKUP(C422,工时对!A:E,5,0)</f>
        <v>24</v>
      </c>
      <c r="N422" s="59">
        <f>VLOOKUP(C422,'12部门提供工资附表主表'!E:AV,40,0)</f>
        <v>0</v>
      </c>
    </row>
    <row r="423" spans="1:14">
      <c r="A423" s="10">
        <v>431</v>
      </c>
      <c r="B423" s="13" t="s">
        <v>2144</v>
      </c>
      <c r="C423" s="10" t="s">
        <v>2145</v>
      </c>
      <c r="D423" s="138" t="s">
        <v>2146</v>
      </c>
      <c r="E423" s="199" t="s">
        <v>2147</v>
      </c>
      <c r="F423" s="525" t="str">
        <f t="shared" si="6"/>
        <v>张冯莉123</v>
      </c>
      <c r="G423" s="497" t="s">
        <v>3596</v>
      </c>
      <c r="H423" s="19" t="s">
        <v>1299</v>
      </c>
      <c r="I423" s="20" t="s">
        <v>2148</v>
      </c>
      <c r="J423" s="38" t="s">
        <v>19</v>
      </c>
      <c r="K423" s="366">
        <v>100</v>
      </c>
      <c r="L423" s="367">
        <v>41055</v>
      </c>
      <c r="M423" s="499">
        <f>VLOOKUP(C423,工时对!A:E,5,0)</f>
        <v>26.5</v>
      </c>
      <c r="N423" s="59">
        <f>VLOOKUP(C423,'12部门提供工资附表主表'!E:AV,40,0)</f>
        <v>0</v>
      </c>
    </row>
    <row r="424" spans="1:14">
      <c r="A424" s="10">
        <v>432</v>
      </c>
      <c r="B424" s="13" t="s">
        <v>2149</v>
      </c>
      <c r="C424" s="10" t="s">
        <v>2150</v>
      </c>
      <c r="D424" s="138" t="s">
        <v>2151</v>
      </c>
      <c r="E424" s="199" t="s">
        <v>2152</v>
      </c>
      <c r="F424" s="525" t="str">
        <f t="shared" si="6"/>
        <v>翁磊535</v>
      </c>
      <c r="G424" s="497" t="s">
        <v>3596</v>
      </c>
      <c r="H424" s="19" t="s">
        <v>1299</v>
      </c>
      <c r="I424" s="20" t="s">
        <v>2153</v>
      </c>
      <c r="J424" s="38" t="s">
        <v>19</v>
      </c>
      <c r="K424" s="366">
        <v>60</v>
      </c>
      <c r="L424" s="367">
        <v>41897</v>
      </c>
      <c r="M424" s="499">
        <f>VLOOKUP(C424,工时对!A:E,5,0)</f>
        <v>25</v>
      </c>
      <c r="N424" s="59">
        <f>VLOOKUP(C424,'12部门提供工资附表主表'!E:AV,40,0)</f>
        <v>0</v>
      </c>
    </row>
    <row r="425" spans="1:14">
      <c r="A425" s="10">
        <v>433</v>
      </c>
      <c r="B425" s="13" t="s">
        <v>2154</v>
      </c>
      <c r="C425" s="10" t="s">
        <v>2155</v>
      </c>
      <c r="D425" s="138" t="s">
        <v>2156</v>
      </c>
      <c r="E425" s="199" t="s">
        <v>2157</v>
      </c>
      <c r="F425" s="525" t="str">
        <f t="shared" si="6"/>
        <v>张超583</v>
      </c>
      <c r="G425" s="497" t="s">
        <v>3596</v>
      </c>
      <c r="H425" s="19" t="s">
        <v>1299</v>
      </c>
      <c r="I425" s="20" t="s">
        <v>2158</v>
      </c>
      <c r="J425" s="38" t="s">
        <v>19</v>
      </c>
      <c r="K425" s="366">
        <v>60</v>
      </c>
      <c r="L425" s="367">
        <v>41928</v>
      </c>
      <c r="M425" s="499">
        <f>VLOOKUP(C425,工时对!A:E,5,0)</f>
        <v>30.63</v>
      </c>
      <c r="N425" s="59">
        <f>VLOOKUP(C425,'12部门提供工资附表主表'!E:AV,40,0)</f>
        <v>0</v>
      </c>
    </row>
    <row r="426" spans="1:14">
      <c r="A426" s="10">
        <v>434</v>
      </c>
      <c r="B426" s="13" t="s">
        <v>2159</v>
      </c>
      <c r="C426" s="10" t="s">
        <v>2160</v>
      </c>
      <c r="D426" s="138" t="s">
        <v>2161</v>
      </c>
      <c r="E426" s="199" t="s">
        <v>2162</v>
      </c>
      <c r="F426" s="525" t="str">
        <f t="shared" si="6"/>
        <v>单永凤95</v>
      </c>
      <c r="G426" s="497" t="s">
        <v>3596</v>
      </c>
      <c r="H426" s="19" t="s">
        <v>1299</v>
      </c>
      <c r="I426" s="20" t="s">
        <v>2163</v>
      </c>
      <c r="J426" s="38" t="s">
        <v>19</v>
      </c>
      <c r="K426" s="366">
        <v>200</v>
      </c>
      <c r="L426" s="367">
        <v>37839</v>
      </c>
      <c r="M426" s="499">
        <f>VLOOKUP(C426,工时对!A:E,5,0)</f>
        <v>27.06</v>
      </c>
      <c r="N426" s="59">
        <f>VLOOKUP(C426,'12部门提供工资附表主表'!E:AV,40,0)</f>
        <v>0</v>
      </c>
    </row>
    <row r="427" spans="1:14" hidden="1">
      <c r="A427" s="10">
        <v>435</v>
      </c>
      <c r="B427" s="13" t="s">
        <v>2164</v>
      </c>
      <c r="C427" s="10" t="s">
        <v>2165</v>
      </c>
      <c r="D427" s="138" t="s">
        <v>2166</v>
      </c>
      <c r="E427" s="199" t="s">
        <v>2167</v>
      </c>
      <c r="F427" s="525" t="str">
        <f t="shared" si="6"/>
        <v>吴莲莲718</v>
      </c>
      <c r="G427" s="497" t="s">
        <v>3596</v>
      </c>
      <c r="H427" s="19" t="s">
        <v>1299</v>
      </c>
      <c r="I427" s="20" t="s">
        <v>2168</v>
      </c>
      <c r="J427" s="38" t="s">
        <v>19</v>
      </c>
      <c r="K427" s="366"/>
      <c r="L427" s="367">
        <v>43173</v>
      </c>
      <c r="M427" s="499">
        <f>VLOOKUP(C427,工时对!A:E,5,0)</f>
        <v>25.19</v>
      </c>
      <c r="N427" s="59">
        <f>VLOOKUP(C427,'12部门提供工资附表主表'!E:AV,40,0)</f>
        <v>0</v>
      </c>
    </row>
    <row r="428" spans="1:14" hidden="1">
      <c r="A428" s="10">
        <v>436</v>
      </c>
      <c r="B428" s="13" t="s">
        <v>2169</v>
      </c>
      <c r="C428" s="10" t="s">
        <v>2170</v>
      </c>
      <c r="D428" s="138" t="s">
        <v>2171</v>
      </c>
      <c r="E428" s="199" t="s">
        <v>2172</v>
      </c>
      <c r="F428" s="525" t="str">
        <f t="shared" si="6"/>
        <v>孙薇656</v>
      </c>
      <c r="G428" s="497" t="s">
        <v>3596</v>
      </c>
      <c r="H428" s="19" t="s">
        <v>1299</v>
      </c>
      <c r="I428" s="20" t="s">
        <v>2173</v>
      </c>
      <c r="J428" s="38" t="s">
        <v>19</v>
      </c>
      <c r="K428" s="366"/>
      <c r="L428" s="367">
        <v>43167</v>
      </c>
      <c r="M428" s="499">
        <f>VLOOKUP(C428,工时对!A:E,5,0)</f>
        <v>24.5</v>
      </c>
      <c r="N428" s="59">
        <f>VLOOKUP(C428,'12部门提供工资附表主表'!E:AV,40,0)</f>
        <v>0</v>
      </c>
    </row>
    <row r="429" spans="1:14">
      <c r="A429" s="10">
        <v>437</v>
      </c>
      <c r="B429" s="13" t="s">
        <v>2174</v>
      </c>
      <c r="C429" s="10" t="s">
        <v>2175</v>
      </c>
      <c r="D429" s="138" t="s">
        <v>2176</v>
      </c>
      <c r="E429" s="199" t="s">
        <v>2177</v>
      </c>
      <c r="F429" s="525" t="str">
        <f t="shared" si="6"/>
        <v>钟俊显111</v>
      </c>
      <c r="G429" s="497" t="s">
        <v>3596</v>
      </c>
      <c r="H429" s="19" t="s">
        <v>1299</v>
      </c>
      <c r="I429" s="20" t="s">
        <v>2178</v>
      </c>
      <c r="J429" s="38" t="s">
        <v>19</v>
      </c>
      <c r="K429" s="366"/>
      <c r="L429" s="367">
        <v>43104</v>
      </c>
      <c r="M429" s="499">
        <f>VLOOKUP(C429,工时对!A:E,5,0)</f>
        <v>27.63</v>
      </c>
      <c r="N429" s="59">
        <f>VLOOKUP(C429,'12部门提供工资附表主表'!E:AV,40,0)</f>
        <v>0</v>
      </c>
    </row>
    <row r="430" spans="1:14" hidden="1">
      <c r="A430" s="10">
        <v>438</v>
      </c>
      <c r="B430" s="13" t="s">
        <v>2179</v>
      </c>
      <c r="C430" s="10" t="s">
        <v>2180</v>
      </c>
      <c r="D430" s="19" t="s">
        <v>2181</v>
      </c>
      <c r="E430" s="523"/>
      <c r="F430" s="525" t="str">
        <f t="shared" si="6"/>
        <v>汤利国</v>
      </c>
      <c r="G430" s="497" t="s">
        <v>4797</v>
      </c>
      <c r="H430" s="19" t="s">
        <v>2182</v>
      </c>
      <c r="I430" s="20"/>
      <c r="J430" s="38" t="s">
        <v>19</v>
      </c>
      <c r="K430" s="366"/>
      <c r="L430" s="367">
        <v>42887</v>
      </c>
      <c r="M430" s="499" t="e">
        <f>VLOOKUP(C430,工时对!A:E,5,0)</f>
        <v>#N/A</v>
      </c>
      <c r="N430" s="59">
        <f>VLOOKUP(C430,'12部门提供工资附表主表'!E:AV,40,0)</f>
        <v>0</v>
      </c>
    </row>
    <row r="431" spans="1:14">
      <c r="A431" s="10">
        <v>439</v>
      </c>
      <c r="B431" s="13" t="s">
        <v>2183</v>
      </c>
      <c r="C431" s="10" t="s">
        <v>2184</v>
      </c>
      <c r="D431" s="138" t="s">
        <v>2185</v>
      </c>
      <c r="E431" s="199" t="s">
        <v>2186</v>
      </c>
      <c r="F431" s="525" t="str">
        <f t="shared" si="6"/>
        <v>张东411</v>
      </c>
      <c r="G431" s="497" t="s">
        <v>3596</v>
      </c>
      <c r="H431" s="19" t="s">
        <v>2187</v>
      </c>
      <c r="I431" s="20" t="s">
        <v>2188</v>
      </c>
      <c r="J431" s="38" t="s">
        <v>19</v>
      </c>
      <c r="K431" s="366">
        <v>140</v>
      </c>
      <c r="L431" s="367">
        <v>40309</v>
      </c>
      <c r="M431" s="499">
        <f>VLOOKUP(C431,工时对!A:E,5,0)</f>
        <v>39.44</v>
      </c>
      <c r="N431" s="59">
        <f>VLOOKUP(C431,'12部门提供工资附表主表'!E:AV,40,0)</f>
        <v>0</v>
      </c>
    </row>
    <row r="432" spans="1:14">
      <c r="A432" s="10">
        <v>440</v>
      </c>
      <c r="B432" s="13" t="s">
        <v>2189</v>
      </c>
      <c r="C432" s="10" t="s">
        <v>2190</v>
      </c>
      <c r="D432" s="138" t="s">
        <v>2191</v>
      </c>
      <c r="E432" s="199" t="s">
        <v>2192</v>
      </c>
      <c r="F432" s="525" t="str">
        <f t="shared" si="6"/>
        <v>李高军139</v>
      </c>
      <c r="G432" s="497" t="s">
        <v>3596</v>
      </c>
      <c r="H432" s="19" t="s">
        <v>2193</v>
      </c>
      <c r="I432" s="20" t="s">
        <v>2194</v>
      </c>
      <c r="J432" s="38" t="s">
        <v>1352</v>
      </c>
      <c r="K432" s="366"/>
      <c r="L432" s="367">
        <v>43074</v>
      </c>
      <c r="M432" s="499">
        <f>VLOOKUP(C432,工时对!A:E,5,0)</f>
        <v>31.19</v>
      </c>
      <c r="N432" s="59">
        <f>VLOOKUP(C432,'12部门提供工资附表主表'!E:AV,40,0)</f>
        <v>0</v>
      </c>
    </row>
    <row r="433" spans="1:14">
      <c r="A433" s="10">
        <v>441</v>
      </c>
      <c r="B433" s="13" t="s">
        <v>2195</v>
      </c>
      <c r="C433" s="10" t="s">
        <v>2196</v>
      </c>
      <c r="D433" s="138" t="s">
        <v>2197</v>
      </c>
      <c r="E433" s="199" t="s">
        <v>2198</v>
      </c>
      <c r="F433" s="525" t="str">
        <f t="shared" si="6"/>
        <v>邵金花540</v>
      </c>
      <c r="G433" s="497" t="s">
        <v>3596</v>
      </c>
      <c r="H433" s="19" t="s">
        <v>2193</v>
      </c>
      <c r="I433" s="20" t="s">
        <v>2199</v>
      </c>
      <c r="J433" s="38" t="s">
        <v>1352</v>
      </c>
      <c r="K433" s="366">
        <v>40</v>
      </c>
      <c r="L433" s="367">
        <v>42184</v>
      </c>
      <c r="M433" s="499">
        <f>VLOOKUP(C433,工时对!A:E,5,0)</f>
        <v>23.88</v>
      </c>
      <c r="N433" s="59">
        <f>VLOOKUP(C433,'12部门提供工资附表主表'!E:AV,40,0)</f>
        <v>0</v>
      </c>
    </row>
    <row r="434" spans="1:14">
      <c r="A434" s="10">
        <v>442</v>
      </c>
      <c r="B434" s="13" t="s">
        <v>2200</v>
      </c>
      <c r="C434" s="10" t="s">
        <v>2201</v>
      </c>
      <c r="D434" s="138" t="s">
        <v>2202</v>
      </c>
      <c r="E434" s="199" t="s">
        <v>2203</v>
      </c>
      <c r="F434" s="525" t="str">
        <f t="shared" si="6"/>
        <v>宋霞40</v>
      </c>
      <c r="G434" s="497" t="s">
        <v>3596</v>
      </c>
      <c r="H434" s="50" t="s">
        <v>1293</v>
      </c>
      <c r="I434" s="20" t="s">
        <v>2204</v>
      </c>
      <c r="J434" s="38" t="s">
        <v>19</v>
      </c>
      <c r="K434" s="366"/>
      <c r="L434" s="367">
        <v>42857</v>
      </c>
      <c r="M434" s="499">
        <f>VLOOKUP(C434,工时对!A:E,5,0)</f>
        <v>25.81</v>
      </c>
      <c r="N434" s="59">
        <f>VLOOKUP(C434,'12部门提供工资附表主表'!E:AV,40,0)</f>
        <v>0</v>
      </c>
    </row>
    <row r="435" spans="1:14">
      <c r="A435" s="10">
        <v>443</v>
      </c>
      <c r="B435" s="13" t="s">
        <v>2205</v>
      </c>
      <c r="C435" s="10" t="s">
        <v>2206</v>
      </c>
      <c r="D435" s="138" t="s">
        <v>2207</v>
      </c>
      <c r="E435" s="199" t="s">
        <v>2208</v>
      </c>
      <c r="F435" s="525" t="str">
        <f t="shared" si="6"/>
        <v>张国民25</v>
      </c>
      <c r="G435" s="497" t="s">
        <v>3596</v>
      </c>
      <c r="H435" s="48" t="s">
        <v>2209</v>
      </c>
      <c r="I435" s="20" t="s">
        <v>2210</v>
      </c>
      <c r="J435" s="38" t="s">
        <v>19</v>
      </c>
      <c r="K435" s="366">
        <v>200</v>
      </c>
      <c r="L435" s="367">
        <v>36572</v>
      </c>
      <c r="M435" s="499">
        <f>VLOOKUP(C435,工时对!A:E,5,0)</f>
        <v>29</v>
      </c>
      <c r="N435" s="59">
        <f>VLOOKUP(C435,'12部门提供工资附表主表'!E:AV,40,0)</f>
        <v>0</v>
      </c>
    </row>
    <row r="436" spans="1:14">
      <c r="A436" s="10">
        <v>444</v>
      </c>
      <c r="B436" s="13" t="s">
        <v>2211</v>
      </c>
      <c r="C436" s="10" t="s">
        <v>2212</v>
      </c>
      <c r="D436" s="138" t="s">
        <v>2213</v>
      </c>
      <c r="E436" s="199" t="s">
        <v>2214</v>
      </c>
      <c r="F436" s="525" t="str">
        <f t="shared" si="6"/>
        <v>汤晓丹686</v>
      </c>
      <c r="G436" s="497" t="s">
        <v>3596</v>
      </c>
      <c r="H436" s="48" t="s">
        <v>1903</v>
      </c>
      <c r="I436" s="20" t="s">
        <v>2215</v>
      </c>
      <c r="J436" s="38" t="s">
        <v>19</v>
      </c>
      <c r="K436" s="366"/>
      <c r="L436" s="367">
        <v>42887</v>
      </c>
      <c r="M436" s="499">
        <f>VLOOKUP(C436,工时对!A:E,5,0)</f>
        <v>25.56</v>
      </c>
      <c r="N436" s="59">
        <f>VLOOKUP(C436,'12部门提供工资附表主表'!E:AV,40,0)</f>
        <v>0</v>
      </c>
    </row>
    <row r="437" spans="1:14">
      <c r="A437" s="10">
        <v>445</v>
      </c>
      <c r="B437" s="13" t="s">
        <v>2216</v>
      </c>
      <c r="C437" s="10" t="s">
        <v>2217</v>
      </c>
      <c r="D437" s="138" t="s">
        <v>2218</v>
      </c>
      <c r="E437" s="199" t="s">
        <v>2219</v>
      </c>
      <c r="F437" s="525" t="str">
        <f t="shared" si="6"/>
        <v>沈志明50</v>
      </c>
      <c r="G437" s="497" t="s">
        <v>3596</v>
      </c>
      <c r="H437" s="19" t="s">
        <v>2220</v>
      </c>
      <c r="I437" s="20" t="s">
        <v>2221</v>
      </c>
      <c r="J437" s="38" t="s">
        <v>19</v>
      </c>
      <c r="K437" s="366">
        <v>200</v>
      </c>
      <c r="L437" s="367">
        <v>36770</v>
      </c>
      <c r="M437" s="499">
        <f>VLOOKUP(C437,工时对!A:E,5,0)</f>
        <v>30.5</v>
      </c>
      <c r="N437" s="59">
        <f>VLOOKUP(C437,'12部门提供工资附表主表'!E:AV,40,0)</f>
        <v>0</v>
      </c>
    </row>
    <row r="438" spans="1:14" hidden="1">
      <c r="A438" s="10">
        <v>446</v>
      </c>
      <c r="B438" s="13" t="s">
        <v>2222</v>
      </c>
      <c r="C438" s="10" t="s">
        <v>2223</v>
      </c>
      <c r="D438" s="138" t="s">
        <v>2224</v>
      </c>
      <c r="E438" s="199" t="s">
        <v>2225</v>
      </c>
      <c r="F438" s="525" t="str">
        <f t="shared" si="6"/>
        <v>祝李萍587</v>
      </c>
      <c r="G438" s="497" t="s">
        <v>3596</v>
      </c>
      <c r="H438" s="19" t="s">
        <v>2226</v>
      </c>
      <c r="I438" s="20" t="s">
        <v>2227</v>
      </c>
      <c r="J438" s="38" t="s">
        <v>19</v>
      </c>
      <c r="K438" s="366"/>
      <c r="L438" s="367">
        <v>42916</v>
      </c>
      <c r="M438" s="499">
        <f>VLOOKUP(C438,工时对!A:E,5,0)</f>
        <v>21.44</v>
      </c>
      <c r="N438" s="59">
        <f>VLOOKUP(C438,'12部门提供工资附表主表'!E:AV,40,0)</f>
        <v>0</v>
      </c>
    </row>
    <row r="439" spans="1:14" hidden="1">
      <c r="A439" s="10">
        <v>447</v>
      </c>
      <c r="B439" s="13" t="s">
        <v>2228</v>
      </c>
      <c r="C439" s="10" t="s">
        <v>2229</v>
      </c>
      <c r="D439" s="138" t="s">
        <v>2230</v>
      </c>
      <c r="E439" s="199" t="s">
        <v>2231</v>
      </c>
      <c r="F439" s="525" t="str">
        <f t="shared" si="6"/>
        <v>康勇622</v>
      </c>
      <c r="G439" s="497" t="s">
        <v>745</v>
      </c>
      <c r="H439" s="19" t="s">
        <v>2232</v>
      </c>
      <c r="I439" s="20" t="s">
        <v>2233</v>
      </c>
      <c r="J439" s="38" t="s">
        <v>19</v>
      </c>
      <c r="K439" s="366">
        <v>100</v>
      </c>
      <c r="L439" s="367">
        <v>40937</v>
      </c>
      <c r="M439" s="499">
        <f>VLOOKUP(C439,工时对!A:E,5,0)</f>
        <v>45.31</v>
      </c>
      <c r="N439" s="59">
        <f>VLOOKUP(C439,'12部门提供工资附表主表'!E:AV,40,0)</f>
        <v>0</v>
      </c>
    </row>
    <row r="440" spans="1:14">
      <c r="A440" s="10">
        <v>448</v>
      </c>
      <c r="B440" s="13" t="s">
        <v>2234</v>
      </c>
      <c r="C440" s="10" t="s">
        <v>2235</v>
      </c>
      <c r="D440" s="138" t="s">
        <v>2236</v>
      </c>
      <c r="E440" s="199" t="s">
        <v>2237</v>
      </c>
      <c r="F440" s="525" t="str">
        <f t="shared" si="6"/>
        <v>王玉飞368</v>
      </c>
      <c r="G440" s="497" t="s">
        <v>3597</v>
      </c>
      <c r="H440" s="19" t="s">
        <v>2232</v>
      </c>
      <c r="I440" s="20" t="s">
        <v>2238</v>
      </c>
      <c r="J440" s="38" t="s">
        <v>19</v>
      </c>
      <c r="K440" s="366">
        <v>200</v>
      </c>
      <c r="L440" s="367">
        <v>39162</v>
      </c>
      <c r="M440" s="499">
        <f>VLOOKUP(C440,工时对!A:E,5,0)</f>
        <v>44.44</v>
      </c>
      <c r="N440" s="59">
        <f>VLOOKUP(C440,'12部门提供工资附表主表'!E:AV,40,0)</f>
        <v>0</v>
      </c>
    </row>
    <row r="441" spans="1:14" ht="14.25">
      <c r="A441" s="10">
        <v>449</v>
      </c>
      <c r="B441" s="13" t="s">
        <v>2239</v>
      </c>
      <c r="C441" s="10" t="s">
        <v>2240</v>
      </c>
      <c r="D441" s="46" t="s">
        <v>2241</v>
      </c>
      <c r="E441" s="199" t="s">
        <v>2242</v>
      </c>
      <c r="F441" s="525" t="str">
        <f t="shared" si="6"/>
        <v>康萝男220</v>
      </c>
      <c r="G441" s="497" t="s">
        <v>3597</v>
      </c>
      <c r="H441" s="19" t="s">
        <v>2232</v>
      </c>
      <c r="I441" s="20" t="s">
        <v>2243</v>
      </c>
      <c r="J441" s="38" t="s">
        <v>19</v>
      </c>
      <c r="K441" s="366">
        <v>200</v>
      </c>
      <c r="L441" s="367">
        <v>38994</v>
      </c>
      <c r="M441" s="499">
        <f>VLOOKUP(C441,工时对!A:E,5,0)</f>
        <v>44.75</v>
      </c>
      <c r="N441" s="59">
        <f>VLOOKUP(C441,'12部门提供工资附表主表'!E:AV,40,0)</f>
        <v>0</v>
      </c>
    </row>
    <row r="442" spans="1:14">
      <c r="A442" s="10">
        <v>450</v>
      </c>
      <c r="B442" s="13" t="s">
        <v>2244</v>
      </c>
      <c r="C442" s="10" t="s">
        <v>2245</v>
      </c>
      <c r="D442" s="138" t="s">
        <v>2246</v>
      </c>
      <c r="E442" s="199" t="s">
        <v>2247</v>
      </c>
      <c r="F442" s="525" t="str">
        <f t="shared" si="6"/>
        <v>范新初34</v>
      </c>
      <c r="G442" s="497" t="s">
        <v>3597</v>
      </c>
      <c r="H442" s="19" t="s">
        <v>2232</v>
      </c>
      <c r="I442" s="20" t="s">
        <v>2248</v>
      </c>
      <c r="J442" s="38" t="s">
        <v>19</v>
      </c>
      <c r="K442" s="366">
        <v>40</v>
      </c>
      <c r="L442" s="367">
        <v>42060</v>
      </c>
      <c r="M442" s="499">
        <f>VLOOKUP(C442,工时对!A:E,5,0)</f>
        <v>45.13</v>
      </c>
      <c r="N442" s="59">
        <f>VLOOKUP(C442,'12部门提供工资附表主表'!E:AV,40,0)</f>
        <v>0</v>
      </c>
    </row>
    <row r="443" spans="1:14">
      <c r="A443" s="10">
        <v>451</v>
      </c>
      <c r="B443" s="365" t="s">
        <v>2249</v>
      </c>
      <c r="C443" s="10" t="s">
        <v>2250</v>
      </c>
      <c r="D443" s="138" t="s">
        <v>2251</v>
      </c>
      <c r="E443" s="199" t="s">
        <v>2252</v>
      </c>
      <c r="F443" s="525" t="str">
        <f t="shared" si="6"/>
        <v>孙标151</v>
      </c>
      <c r="G443" s="497" t="s">
        <v>3597</v>
      </c>
      <c r="H443" s="19" t="s">
        <v>2232</v>
      </c>
      <c r="I443" s="20" t="s">
        <v>2253</v>
      </c>
      <c r="J443" s="38" t="s">
        <v>19</v>
      </c>
      <c r="K443" s="366">
        <v>200</v>
      </c>
      <c r="L443" s="367">
        <v>39389</v>
      </c>
      <c r="M443" s="499">
        <f>VLOOKUP(C443,工时对!A:E,5,0)</f>
        <v>42.75</v>
      </c>
      <c r="N443" s="59">
        <f>VLOOKUP(C443,'12部门提供工资附表主表'!E:AV,40,0)</f>
        <v>0</v>
      </c>
    </row>
    <row r="444" spans="1:14" hidden="1">
      <c r="A444" s="10">
        <v>452</v>
      </c>
      <c r="B444" s="13" t="s">
        <v>2254</v>
      </c>
      <c r="C444" s="10" t="s">
        <v>2255</v>
      </c>
      <c r="D444" s="138" t="s">
        <v>2256</v>
      </c>
      <c r="E444" s="199" t="s">
        <v>2257</v>
      </c>
      <c r="F444" s="525" t="str">
        <f t="shared" si="6"/>
        <v>顾德兴14</v>
      </c>
      <c r="G444" s="497" t="s">
        <v>3596</v>
      </c>
      <c r="H444" s="19" t="s">
        <v>2232</v>
      </c>
      <c r="I444" s="20" t="s">
        <v>2258</v>
      </c>
      <c r="J444" s="38" t="s">
        <v>19</v>
      </c>
      <c r="K444" s="366">
        <v>200</v>
      </c>
      <c r="L444" s="367">
        <v>36678</v>
      </c>
      <c r="M444" s="499">
        <f>VLOOKUP(C444,工时对!A:E,5,0)</f>
        <v>22.38</v>
      </c>
      <c r="N444" s="59">
        <f>VLOOKUP(C444,'12部门提供工资附表主表'!E:AV,40,0)</f>
        <v>0</v>
      </c>
    </row>
    <row r="445" spans="1:14">
      <c r="A445" s="10">
        <v>454</v>
      </c>
      <c r="B445" s="13" t="s">
        <v>2259</v>
      </c>
      <c r="C445" s="10" t="s">
        <v>2260</v>
      </c>
      <c r="D445" s="138" t="s">
        <v>2261</v>
      </c>
      <c r="E445" s="199" t="s">
        <v>2262</v>
      </c>
      <c r="F445" s="525" t="str">
        <f t="shared" si="6"/>
        <v>王志飞188</v>
      </c>
      <c r="G445" s="497" t="s">
        <v>4851</v>
      </c>
      <c r="H445" s="19" t="s">
        <v>2232</v>
      </c>
      <c r="I445" s="20" t="s">
        <v>2263</v>
      </c>
      <c r="J445" s="38" t="s">
        <v>19</v>
      </c>
      <c r="K445" s="366">
        <v>200</v>
      </c>
      <c r="L445" s="367">
        <v>39342</v>
      </c>
      <c r="M445" s="499">
        <f>VLOOKUP(C445,工时对!A:E,5,0)</f>
        <v>44.13</v>
      </c>
      <c r="N445" s="59">
        <f>VLOOKUP(C445,'12部门提供工资附表主表'!E:AV,40,0)</f>
        <v>0</v>
      </c>
    </row>
    <row r="446" spans="1:14" hidden="1">
      <c r="A446" s="10">
        <v>455</v>
      </c>
      <c r="B446" s="13" t="s">
        <v>2264</v>
      </c>
      <c r="C446" s="10" t="s">
        <v>2265</v>
      </c>
      <c r="D446" s="138" t="s">
        <v>2266</v>
      </c>
      <c r="E446" s="523"/>
      <c r="F446" s="525" t="str">
        <f t="shared" si="6"/>
        <v>郝云玮</v>
      </c>
      <c r="G446" s="497" t="s">
        <v>2345</v>
      </c>
      <c r="H446" s="48" t="s">
        <v>2267</v>
      </c>
      <c r="I446" s="20" t="s">
        <v>2268</v>
      </c>
      <c r="J446" s="38" t="s">
        <v>19</v>
      </c>
      <c r="K446" s="366"/>
      <c r="L446" s="372">
        <v>43101</v>
      </c>
      <c r="M446" s="499" t="e">
        <f>VLOOKUP(C446,工时对!A:E,5,0)</f>
        <v>#N/A</v>
      </c>
      <c r="N446" s="59">
        <f>VLOOKUP(C446,'12部门提供工资附表主表'!E:AV,40,0)</f>
        <v>0</v>
      </c>
    </row>
    <row r="447" spans="1:14" hidden="1">
      <c r="A447" s="10">
        <v>456</v>
      </c>
      <c r="B447" s="13" t="s">
        <v>2269</v>
      </c>
      <c r="C447" s="10" t="s">
        <v>2270</v>
      </c>
      <c r="D447" s="138" t="s">
        <v>2271</v>
      </c>
      <c r="E447" s="523"/>
      <c r="F447" s="525" t="str">
        <f t="shared" si="6"/>
        <v>顾郁卿</v>
      </c>
      <c r="G447" s="497" t="s">
        <v>2345</v>
      </c>
      <c r="H447" s="48" t="s">
        <v>2267</v>
      </c>
      <c r="I447" s="20" t="s">
        <v>2272</v>
      </c>
      <c r="J447" s="38" t="s">
        <v>19</v>
      </c>
      <c r="K447" s="366"/>
      <c r="L447" s="372">
        <v>43101</v>
      </c>
      <c r="M447" s="499" t="e">
        <f>VLOOKUP(C447,工时对!A:E,5,0)</f>
        <v>#N/A</v>
      </c>
      <c r="N447" s="59" t="e">
        <f>VLOOKUP(C447,'12部门提供工资附表主表'!E:AV,40,0)</f>
        <v>#N/A</v>
      </c>
    </row>
    <row r="448" spans="1:14" hidden="1">
      <c r="A448" s="10">
        <v>457</v>
      </c>
      <c r="B448" s="13" t="s">
        <v>2273</v>
      </c>
      <c r="C448" s="10" t="s">
        <v>2274</v>
      </c>
      <c r="D448" s="138" t="s">
        <v>2275</v>
      </c>
      <c r="E448" s="523"/>
      <c r="F448" s="525" t="str">
        <f t="shared" si="6"/>
        <v>张世萍</v>
      </c>
      <c r="G448" s="497" t="s">
        <v>2345</v>
      </c>
      <c r="H448" s="48" t="s">
        <v>2267</v>
      </c>
      <c r="I448" s="20" t="s">
        <v>2276</v>
      </c>
      <c r="J448" s="38" t="s">
        <v>19</v>
      </c>
      <c r="K448" s="366"/>
      <c r="L448" s="372">
        <v>43101</v>
      </c>
      <c r="M448" s="499" t="e">
        <f>VLOOKUP(C448,工时对!A:E,5,0)</f>
        <v>#N/A</v>
      </c>
      <c r="N448" s="59" t="e">
        <f>VLOOKUP(C448,'12部门提供工资附表主表'!E:AV,40,0)</f>
        <v>#N/A</v>
      </c>
    </row>
    <row r="449" spans="1:14">
      <c r="A449" s="10">
        <v>458</v>
      </c>
      <c r="B449" s="13" t="s">
        <v>2277</v>
      </c>
      <c r="C449" s="10" t="s">
        <v>2278</v>
      </c>
      <c r="D449" s="138" t="s">
        <v>2279</v>
      </c>
      <c r="E449" s="199" t="s">
        <v>2280</v>
      </c>
      <c r="F449" s="525" t="str">
        <f t="shared" ref="F449:F508" si="7">D449&amp;E449</f>
        <v>俞彩红167</v>
      </c>
      <c r="G449" s="497" t="s">
        <v>3596</v>
      </c>
      <c r="H449" s="19" t="s">
        <v>1758</v>
      </c>
      <c r="I449" s="20" t="s">
        <v>2281</v>
      </c>
      <c r="J449" s="38" t="s">
        <v>19</v>
      </c>
      <c r="K449" s="366">
        <v>140</v>
      </c>
      <c r="L449" s="367">
        <v>40237</v>
      </c>
      <c r="M449" s="499">
        <f>VLOOKUP(C449,工时对!A:E,5,0)</f>
        <v>36.31</v>
      </c>
      <c r="N449" s="59">
        <f>VLOOKUP(C449,'12部门提供工资附表主表'!E:AV,40,0)</f>
        <v>0</v>
      </c>
    </row>
    <row r="450" spans="1:14">
      <c r="A450" s="10">
        <v>459</v>
      </c>
      <c r="B450" s="365" t="s">
        <v>2282</v>
      </c>
      <c r="C450" s="10" t="s">
        <v>2283</v>
      </c>
      <c r="D450" s="138" t="s">
        <v>2284</v>
      </c>
      <c r="E450" s="199" t="s">
        <v>2285</v>
      </c>
      <c r="F450" s="525" t="str">
        <f t="shared" si="7"/>
        <v>史银花23</v>
      </c>
      <c r="G450" s="497" t="s">
        <v>3596</v>
      </c>
      <c r="H450" s="19" t="s">
        <v>1758</v>
      </c>
      <c r="I450" s="20" t="s">
        <v>2286</v>
      </c>
      <c r="J450" s="38" t="s">
        <v>19</v>
      </c>
      <c r="K450" s="366">
        <v>200</v>
      </c>
      <c r="L450" s="367">
        <v>38454</v>
      </c>
      <c r="M450" s="499">
        <f>VLOOKUP(C450,工时对!A:E,5,0)</f>
        <v>13.13</v>
      </c>
      <c r="N450" s="59">
        <f>VLOOKUP(C450,'12部门提供工资附表主表'!E:AV,40,0)</f>
        <v>0</v>
      </c>
    </row>
    <row r="451" spans="1:14" hidden="1">
      <c r="A451" s="10">
        <v>460</v>
      </c>
      <c r="B451" s="13" t="s">
        <v>2287</v>
      </c>
      <c r="C451" s="10" t="s">
        <v>2288</v>
      </c>
      <c r="D451" s="138" t="s">
        <v>2289</v>
      </c>
      <c r="E451" s="199" t="s">
        <v>2290</v>
      </c>
      <c r="F451" s="525" t="str">
        <f t="shared" si="7"/>
        <v>谢杰108</v>
      </c>
      <c r="G451" s="497" t="s">
        <v>3596</v>
      </c>
      <c r="H451" s="19" t="s">
        <v>1758</v>
      </c>
      <c r="I451" s="20" t="s">
        <v>2291</v>
      </c>
      <c r="J451" s="38" t="s">
        <v>19</v>
      </c>
      <c r="K451" s="366">
        <v>200</v>
      </c>
      <c r="L451" s="367">
        <v>38593</v>
      </c>
      <c r="M451" s="499">
        <f>VLOOKUP(C451,工时对!A:E,5,0)</f>
        <v>26.13</v>
      </c>
      <c r="N451" s="59">
        <f>VLOOKUP(C451,'12部门提供工资附表主表'!E:AV,40,0)</f>
        <v>0</v>
      </c>
    </row>
    <row r="452" spans="1:14" hidden="1">
      <c r="A452" s="10">
        <v>461</v>
      </c>
      <c r="B452" s="13" t="s">
        <v>2292</v>
      </c>
      <c r="C452" s="10" t="s">
        <v>2293</v>
      </c>
      <c r="D452" s="138" t="s">
        <v>2294</v>
      </c>
      <c r="E452" s="199" t="s">
        <v>2295</v>
      </c>
      <c r="F452" s="525" t="str">
        <f t="shared" si="7"/>
        <v>周元妹457</v>
      </c>
      <c r="G452" s="497" t="s">
        <v>3596</v>
      </c>
      <c r="H452" s="19" t="s">
        <v>883</v>
      </c>
      <c r="I452" s="20" t="s">
        <v>2296</v>
      </c>
      <c r="J452" s="38" t="s">
        <v>19</v>
      </c>
      <c r="K452" s="366">
        <v>140</v>
      </c>
      <c r="L452" s="367">
        <v>40424</v>
      </c>
      <c r="M452" s="499">
        <f>VLOOKUP(C452,工时对!A:E,5,0)</f>
        <v>23.56</v>
      </c>
      <c r="N452" s="59">
        <f>VLOOKUP(C452,'12部门提供工资附表主表'!E:AV,40,0)</f>
        <v>0</v>
      </c>
    </row>
    <row r="453" spans="1:14" hidden="1">
      <c r="A453" s="10">
        <v>462</v>
      </c>
      <c r="B453" s="13" t="s">
        <v>2297</v>
      </c>
      <c r="C453" s="10" t="s">
        <v>2298</v>
      </c>
      <c r="D453" s="138" t="s">
        <v>2299</v>
      </c>
      <c r="E453" s="199" t="s">
        <v>2300</v>
      </c>
      <c r="F453" s="525" t="str">
        <f t="shared" si="7"/>
        <v>方强444</v>
      </c>
      <c r="G453" s="497" t="s">
        <v>3596</v>
      </c>
      <c r="H453" s="19" t="s">
        <v>883</v>
      </c>
      <c r="I453" s="20" t="s">
        <v>2301</v>
      </c>
      <c r="J453" s="38" t="s">
        <v>19</v>
      </c>
      <c r="K453" s="366">
        <v>140</v>
      </c>
      <c r="L453" s="367">
        <v>40406</v>
      </c>
      <c r="M453" s="499">
        <f>VLOOKUP(C453,工时对!A:E,5,0)</f>
        <v>22.63</v>
      </c>
      <c r="N453" s="59">
        <f>VLOOKUP(C453,'12部门提供工资附表主表'!E:AV,40,0)</f>
        <v>0</v>
      </c>
    </row>
    <row r="454" spans="1:14" hidden="1">
      <c r="A454" s="10">
        <v>463</v>
      </c>
      <c r="B454" s="13" t="s">
        <v>2302</v>
      </c>
      <c r="C454" s="10" t="s">
        <v>2303</v>
      </c>
      <c r="D454" s="138" t="s">
        <v>2304</v>
      </c>
      <c r="E454" s="523"/>
      <c r="F454" s="525" t="str">
        <f t="shared" si="7"/>
        <v>李林</v>
      </c>
      <c r="G454" s="497" t="s">
        <v>3596</v>
      </c>
      <c r="H454" s="19" t="s">
        <v>883</v>
      </c>
      <c r="I454" s="20" t="s">
        <v>2305</v>
      </c>
      <c r="J454" s="38" t="s">
        <v>19</v>
      </c>
      <c r="K454" s="366"/>
      <c r="L454" s="367">
        <v>42558</v>
      </c>
      <c r="M454" s="499" t="e">
        <f>VLOOKUP(C454,工时对!A:E,5,0)</f>
        <v>#N/A</v>
      </c>
      <c r="N454" s="59">
        <f>VLOOKUP(C454,'12部门提供工资附表主表'!E:AV,40,0)</f>
        <v>0</v>
      </c>
    </row>
    <row r="455" spans="1:14">
      <c r="A455" s="10">
        <v>464</v>
      </c>
      <c r="B455" s="13" t="s">
        <v>2306</v>
      </c>
      <c r="C455" s="10" t="s">
        <v>2307</v>
      </c>
      <c r="D455" s="138" t="s">
        <v>2308</v>
      </c>
      <c r="E455" s="199" t="s">
        <v>2309</v>
      </c>
      <c r="F455" s="525" t="str">
        <f t="shared" si="7"/>
        <v>梁颖58</v>
      </c>
      <c r="G455" s="497" t="s">
        <v>3596</v>
      </c>
      <c r="H455" s="19" t="s">
        <v>883</v>
      </c>
      <c r="I455" s="20" t="s">
        <v>2310</v>
      </c>
      <c r="J455" s="38" t="s">
        <v>1352</v>
      </c>
      <c r="K455" s="366"/>
      <c r="L455" s="367">
        <v>42948</v>
      </c>
      <c r="M455" s="499">
        <f>VLOOKUP(C455,工时对!A:E,5,0)</f>
        <v>0</v>
      </c>
      <c r="N455" s="59">
        <f>VLOOKUP(C455,'12部门提供工资附表主表'!E:AV,40,0)</f>
        <v>229.38999999999942</v>
      </c>
    </row>
    <row r="456" spans="1:14" hidden="1">
      <c r="A456" s="10">
        <v>465</v>
      </c>
      <c r="B456" s="13" t="s">
        <v>2311</v>
      </c>
      <c r="C456" s="10" t="s">
        <v>2312</v>
      </c>
      <c r="D456" s="138" t="s">
        <v>2313</v>
      </c>
      <c r="E456" s="199" t="s">
        <v>2314</v>
      </c>
      <c r="F456" s="525" t="str">
        <f t="shared" si="7"/>
        <v>蔡良慧55</v>
      </c>
      <c r="G456" s="497" t="s">
        <v>3596</v>
      </c>
      <c r="H456" s="19" t="s">
        <v>883</v>
      </c>
      <c r="I456" s="20" t="s">
        <v>2315</v>
      </c>
      <c r="J456" s="38" t="s">
        <v>19</v>
      </c>
      <c r="K456" s="366"/>
      <c r="L456" s="367">
        <v>43174</v>
      </c>
      <c r="M456" s="499">
        <f>VLOOKUP(C456,工时对!A:E,5,0)</f>
        <v>23.94</v>
      </c>
      <c r="N456" s="59">
        <f>VLOOKUP(C456,'12部门提供工资附表主表'!E:AV,40,0)</f>
        <v>0</v>
      </c>
    </row>
    <row r="457" spans="1:14">
      <c r="A457" s="10">
        <v>466</v>
      </c>
      <c r="B457" s="13" t="s">
        <v>2316</v>
      </c>
      <c r="C457" s="10" t="s">
        <v>2317</v>
      </c>
      <c r="D457" s="138" t="s">
        <v>2318</v>
      </c>
      <c r="E457" s="199" t="s">
        <v>2319</v>
      </c>
      <c r="F457" s="525" t="str">
        <f t="shared" si="7"/>
        <v>孙中奇1</v>
      </c>
      <c r="G457" s="497" t="s">
        <v>3597</v>
      </c>
      <c r="H457" s="19" t="s">
        <v>1958</v>
      </c>
      <c r="I457" s="20" t="s">
        <v>2320</v>
      </c>
      <c r="J457" s="38" t="s">
        <v>19</v>
      </c>
      <c r="K457" s="366">
        <v>200</v>
      </c>
      <c r="L457" s="367">
        <v>34394</v>
      </c>
      <c r="M457" s="499">
        <f>VLOOKUP(C457,工时对!A:E,5,0)</f>
        <v>0</v>
      </c>
      <c r="N457" s="59">
        <f>VLOOKUP(C457,'12部门提供工资附表主表'!E:AV,40,0)</f>
        <v>0</v>
      </c>
    </row>
    <row r="458" spans="1:14">
      <c r="A458" s="10">
        <v>467</v>
      </c>
      <c r="B458" s="13" t="s">
        <v>2321</v>
      </c>
      <c r="C458" s="10" t="s">
        <v>2322</v>
      </c>
      <c r="D458" s="138" t="s">
        <v>2323</v>
      </c>
      <c r="E458" s="199" t="s">
        <v>2324</v>
      </c>
      <c r="F458" s="525" t="str">
        <f t="shared" si="7"/>
        <v>顾战瑛2</v>
      </c>
      <c r="G458" s="497" t="s">
        <v>3597</v>
      </c>
      <c r="H458" s="19" t="s">
        <v>1958</v>
      </c>
      <c r="I458" s="12" t="s">
        <v>2325</v>
      </c>
      <c r="J458" s="38" t="s">
        <v>19</v>
      </c>
      <c r="K458" s="366"/>
      <c r="L458" s="45">
        <v>34700</v>
      </c>
      <c r="M458" s="499">
        <f>VLOOKUP(C458,工时对!A:E,5,0)</f>
        <v>0</v>
      </c>
      <c r="N458" s="59">
        <f>VLOOKUP(C458,'12部门提供工资附表主表'!E:AV,40,0)</f>
        <v>0</v>
      </c>
    </row>
    <row r="459" spans="1:14">
      <c r="A459" s="10">
        <v>468</v>
      </c>
      <c r="B459" s="13" t="s">
        <v>2326</v>
      </c>
      <c r="C459" s="10" t="s">
        <v>2327</v>
      </c>
      <c r="D459" s="138" t="s">
        <v>2328</v>
      </c>
      <c r="E459" s="199" t="s">
        <v>2329</v>
      </c>
      <c r="F459" s="525" t="str">
        <f t="shared" si="7"/>
        <v>刘志亮6</v>
      </c>
      <c r="G459" s="497" t="s">
        <v>3596</v>
      </c>
      <c r="H459" s="19" t="s">
        <v>1958</v>
      </c>
      <c r="I459" s="20" t="s">
        <v>2330</v>
      </c>
      <c r="J459" s="38" t="s">
        <v>1352</v>
      </c>
      <c r="K459" s="366"/>
      <c r="L459" s="367">
        <v>43028</v>
      </c>
      <c r="M459" s="499">
        <f>VLOOKUP(C459,工时对!A:E,5,0)</f>
        <v>0</v>
      </c>
      <c r="N459" s="59">
        <f>VLOOKUP(C459,'12部门提供工资附表主表'!E:AV,40,0)</f>
        <v>-479</v>
      </c>
    </row>
    <row r="460" spans="1:14" hidden="1">
      <c r="A460" s="10">
        <v>469</v>
      </c>
      <c r="B460" s="13" t="s">
        <v>2331</v>
      </c>
      <c r="C460" s="10" t="s">
        <v>2332</v>
      </c>
      <c r="D460" s="138" t="s">
        <v>2333</v>
      </c>
      <c r="E460" s="199" t="s">
        <v>2334</v>
      </c>
      <c r="F460" s="525" t="str">
        <f t="shared" si="7"/>
        <v>顾战安4</v>
      </c>
      <c r="G460" s="497" t="s">
        <v>3596</v>
      </c>
      <c r="H460" s="19" t="s">
        <v>1958</v>
      </c>
      <c r="I460" s="20" t="s">
        <v>2335</v>
      </c>
      <c r="J460" s="38" t="s">
        <v>19</v>
      </c>
      <c r="K460" s="366">
        <v>200</v>
      </c>
      <c r="L460" s="367">
        <v>34425</v>
      </c>
      <c r="M460" s="499">
        <f>VLOOKUP(C460,工时对!A:E,5,0)</f>
        <v>26.13</v>
      </c>
      <c r="N460" s="59">
        <f>VLOOKUP(C460,'12部门提供工资附表主表'!E:AV,40,0)</f>
        <v>0</v>
      </c>
    </row>
    <row r="461" spans="1:14" hidden="1">
      <c r="A461" s="10">
        <v>470</v>
      </c>
      <c r="B461" s="13" t="s">
        <v>2336</v>
      </c>
      <c r="C461" s="10" t="s">
        <v>2337</v>
      </c>
      <c r="D461" s="138" t="s">
        <v>2338</v>
      </c>
      <c r="E461" s="199" t="s">
        <v>2339</v>
      </c>
      <c r="F461" s="525" t="str">
        <f t="shared" si="7"/>
        <v>刘雄伟3</v>
      </c>
      <c r="G461" s="497" t="s">
        <v>3596</v>
      </c>
      <c r="H461" s="19" t="s">
        <v>1958</v>
      </c>
      <c r="I461" s="20" t="s">
        <v>2340</v>
      </c>
      <c r="J461" s="38" t="s">
        <v>19</v>
      </c>
      <c r="K461" s="366">
        <v>120</v>
      </c>
      <c r="L461" s="367">
        <v>40695</v>
      </c>
      <c r="M461" s="499">
        <f>VLOOKUP(C461,工时对!A:E,5,0)</f>
        <v>26.81</v>
      </c>
      <c r="N461" s="59">
        <f>VLOOKUP(C461,'12部门提供工资附表主表'!E:AV,40,0)</f>
        <v>0</v>
      </c>
    </row>
    <row r="462" spans="1:14">
      <c r="A462" s="10">
        <v>471</v>
      </c>
      <c r="B462" s="13" t="s">
        <v>2341</v>
      </c>
      <c r="C462" s="10" t="s">
        <v>2342</v>
      </c>
      <c r="D462" s="138" t="s">
        <v>2343</v>
      </c>
      <c r="E462" s="199" t="s">
        <v>2344</v>
      </c>
      <c r="F462" s="525" t="str">
        <f t="shared" si="7"/>
        <v>周从华176</v>
      </c>
      <c r="G462" s="497" t="s">
        <v>3596</v>
      </c>
      <c r="H462" s="19" t="s">
        <v>2345</v>
      </c>
      <c r="I462" s="20" t="s">
        <v>2346</v>
      </c>
      <c r="J462" s="38" t="s">
        <v>19</v>
      </c>
      <c r="K462" s="366">
        <v>200</v>
      </c>
      <c r="L462" s="367">
        <v>38757</v>
      </c>
      <c r="M462" s="499">
        <f>VLOOKUP(C462,工时对!A:E,5,0)</f>
        <v>0</v>
      </c>
      <c r="N462" s="59">
        <f>VLOOKUP(C462,'12部门提供工资附表主表'!E:AV,40,0)</f>
        <v>0</v>
      </c>
    </row>
    <row r="463" spans="1:14">
      <c r="A463" s="10">
        <v>472</v>
      </c>
      <c r="B463" s="13" t="s">
        <v>2347</v>
      </c>
      <c r="C463" s="10" t="s">
        <v>2348</v>
      </c>
      <c r="D463" s="138" t="s">
        <v>2349</v>
      </c>
      <c r="E463" s="199" t="s">
        <v>2350</v>
      </c>
      <c r="F463" s="525" t="str">
        <f t="shared" si="7"/>
        <v>宋彦海284</v>
      </c>
      <c r="G463" s="497" t="s">
        <v>3596</v>
      </c>
      <c r="H463" s="19" t="s">
        <v>2345</v>
      </c>
      <c r="I463" s="20" t="s">
        <v>2351</v>
      </c>
      <c r="J463" s="38" t="s">
        <v>19</v>
      </c>
      <c r="K463" s="366">
        <v>160</v>
      </c>
      <c r="L463" s="367">
        <v>39944</v>
      </c>
      <c r="M463" s="499">
        <f>VLOOKUP(C463,工时对!A:E,5,0)</f>
        <v>0</v>
      </c>
      <c r="N463" s="59">
        <f>VLOOKUP(C463,'12部门提供工资附表主表'!E:AV,40,0)</f>
        <v>0</v>
      </c>
    </row>
    <row r="464" spans="1:14" hidden="1">
      <c r="A464" s="10">
        <v>473</v>
      </c>
      <c r="B464" s="13" t="s">
        <v>2352</v>
      </c>
      <c r="C464" s="10" t="s">
        <v>2353</v>
      </c>
      <c r="D464" s="138" t="s">
        <v>2354</v>
      </c>
      <c r="E464" s="199" t="s">
        <v>2355</v>
      </c>
      <c r="F464" s="525" t="str">
        <f t="shared" si="7"/>
        <v>张艺华159</v>
      </c>
      <c r="G464" s="497" t="s">
        <v>3596</v>
      </c>
      <c r="H464" s="19" t="s">
        <v>1853</v>
      </c>
      <c r="I464" s="20" t="s">
        <v>2356</v>
      </c>
      <c r="J464" s="38" t="s">
        <v>19</v>
      </c>
      <c r="K464" s="366"/>
      <c r="L464" s="474">
        <v>43251</v>
      </c>
      <c r="M464" s="499">
        <f>VLOOKUP(C464,工时对!A:E,5,0)</f>
        <v>17.25</v>
      </c>
      <c r="N464" s="59">
        <f>VLOOKUP(C464,'12部门提供工资附表主表'!E:AV,40,0)</f>
        <v>0</v>
      </c>
    </row>
    <row r="465" spans="1:14">
      <c r="A465" s="10">
        <v>474</v>
      </c>
      <c r="B465" s="13" t="s">
        <v>2357</v>
      </c>
      <c r="C465" s="10" t="s">
        <v>2358</v>
      </c>
      <c r="D465" s="138" t="s">
        <v>2359</v>
      </c>
      <c r="E465" s="199" t="s">
        <v>2360</v>
      </c>
      <c r="F465" s="525" t="str">
        <f t="shared" si="7"/>
        <v>张永军44</v>
      </c>
      <c r="G465" s="497" t="s">
        <v>343</v>
      </c>
      <c r="H465" s="19" t="s">
        <v>343</v>
      </c>
      <c r="I465" s="20" t="s">
        <v>2361</v>
      </c>
      <c r="J465" s="38" t="s">
        <v>19</v>
      </c>
      <c r="K465" s="366"/>
      <c r="L465" s="18">
        <v>201805</v>
      </c>
      <c r="M465" s="499">
        <f>VLOOKUP(C465,工时对!A:E,5,0)</f>
        <v>39</v>
      </c>
      <c r="N465" s="59">
        <f>VLOOKUP(C465,'12部门提供工资附表主表'!E:AV,40,0)</f>
        <v>0</v>
      </c>
    </row>
    <row r="466" spans="1:14">
      <c r="A466" s="10">
        <v>475</v>
      </c>
      <c r="B466" s="13" t="s">
        <v>2362</v>
      </c>
      <c r="C466" s="10" t="s">
        <v>2363</v>
      </c>
      <c r="D466" s="138" t="s">
        <v>2364</v>
      </c>
      <c r="E466" s="199" t="s">
        <v>2365</v>
      </c>
      <c r="F466" s="525" t="str">
        <f t="shared" si="7"/>
        <v>丁方敬233</v>
      </c>
      <c r="G466" s="497" t="s">
        <v>3596</v>
      </c>
      <c r="H466" s="48" t="s">
        <v>1299</v>
      </c>
      <c r="I466" s="20" t="s">
        <v>2366</v>
      </c>
      <c r="J466" s="38" t="s">
        <v>19</v>
      </c>
      <c r="K466" s="366"/>
      <c r="L466" s="18">
        <v>201807</v>
      </c>
      <c r="M466" s="499">
        <f>VLOOKUP(C466,工时对!A:E,5,0)</f>
        <v>32.630000000000003</v>
      </c>
      <c r="N466" s="59">
        <f>VLOOKUP(C466,'12部门提供工资附表主表'!E:AV,40,0)</f>
        <v>0</v>
      </c>
    </row>
    <row r="467" spans="1:14" hidden="1">
      <c r="A467" s="10">
        <v>476</v>
      </c>
      <c r="B467" s="13" t="s">
        <v>2367</v>
      </c>
      <c r="C467" s="10" t="s">
        <v>2368</v>
      </c>
      <c r="D467" s="138" t="s">
        <v>2369</v>
      </c>
      <c r="E467" s="199" t="s">
        <v>2370</v>
      </c>
      <c r="F467" s="525" t="str">
        <f t="shared" si="7"/>
        <v>曹云花260</v>
      </c>
      <c r="G467" s="497" t="s">
        <v>745</v>
      </c>
      <c r="H467" s="19" t="s">
        <v>745</v>
      </c>
      <c r="I467" s="20" t="s">
        <v>2371</v>
      </c>
      <c r="J467" s="38" t="s">
        <v>19</v>
      </c>
      <c r="K467" s="366"/>
      <c r="L467" s="18">
        <v>201807</v>
      </c>
      <c r="M467" s="499">
        <f>VLOOKUP(C467,工时对!A:E,5,0)</f>
        <v>35</v>
      </c>
      <c r="N467" s="59">
        <f>VLOOKUP(C467,'12部门提供工资附表主表'!E:AV,40,0)</f>
        <v>0</v>
      </c>
    </row>
    <row r="468" spans="1:14">
      <c r="A468" s="10">
        <v>477</v>
      </c>
      <c r="B468" s="13" t="s">
        <v>2372</v>
      </c>
      <c r="C468" s="10" t="s">
        <v>2373</v>
      </c>
      <c r="D468" s="138" t="s">
        <v>2374</v>
      </c>
      <c r="E468" s="199" t="s">
        <v>2375</v>
      </c>
      <c r="F468" s="525" t="str">
        <f t="shared" si="7"/>
        <v>刘强雨343</v>
      </c>
      <c r="G468" s="497" t="s">
        <v>745</v>
      </c>
      <c r="H468" s="19" t="s">
        <v>745</v>
      </c>
      <c r="I468" s="20" t="s">
        <v>2376</v>
      </c>
      <c r="J468" s="38" t="s">
        <v>19</v>
      </c>
      <c r="K468" s="366"/>
      <c r="L468" s="18">
        <v>201807</v>
      </c>
      <c r="M468" s="499">
        <f>VLOOKUP(C468,工时对!A:E,5,0)</f>
        <v>38.69</v>
      </c>
      <c r="N468" s="59">
        <f>VLOOKUP(C468,'12部门提供工资附表主表'!E:AV,40,0)</f>
        <v>0</v>
      </c>
    </row>
    <row r="469" spans="1:14">
      <c r="A469" s="10">
        <v>478</v>
      </c>
      <c r="B469" s="13" t="s">
        <v>2377</v>
      </c>
      <c r="C469" s="10" t="s">
        <v>2378</v>
      </c>
      <c r="D469" s="138" t="s">
        <v>2379</v>
      </c>
      <c r="E469" s="199" t="s">
        <v>2380</v>
      </c>
      <c r="F469" s="525" t="str">
        <f t="shared" si="7"/>
        <v>房震超407</v>
      </c>
      <c r="G469" s="497" t="s">
        <v>757</v>
      </c>
      <c r="H469" s="19" t="s">
        <v>757</v>
      </c>
      <c r="I469" s="20" t="s">
        <v>2381</v>
      </c>
      <c r="J469" s="38" t="s">
        <v>19</v>
      </c>
      <c r="K469" s="366"/>
      <c r="L469" s="18">
        <v>201807</v>
      </c>
      <c r="M469" s="499">
        <f>VLOOKUP(C469,工时对!A:E,5,0)</f>
        <v>36.44</v>
      </c>
      <c r="N469" s="59">
        <f>VLOOKUP(C469,'12部门提供工资附表主表'!E:AV,40,0)</f>
        <v>0</v>
      </c>
    </row>
    <row r="470" spans="1:14">
      <c r="A470" s="10">
        <v>479</v>
      </c>
      <c r="B470" s="13" t="s">
        <v>2382</v>
      </c>
      <c r="C470" s="10" t="s">
        <v>2383</v>
      </c>
      <c r="D470" s="18" t="s">
        <v>2384</v>
      </c>
      <c r="E470" s="199" t="s">
        <v>2385</v>
      </c>
      <c r="F470" s="525" t="str">
        <f t="shared" si="7"/>
        <v>邱宗扬286</v>
      </c>
      <c r="G470" s="497" t="s">
        <v>3596</v>
      </c>
      <c r="H470" s="19" t="s">
        <v>1842</v>
      </c>
      <c r="I470" s="20" t="s">
        <v>2386</v>
      </c>
      <c r="J470" s="38" t="s">
        <v>19</v>
      </c>
      <c r="K470" s="366"/>
      <c r="L470" s="18">
        <v>201808</v>
      </c>
      <c r="M470" s="499">
        <f>VLOOKUP(C470,工时对!A:E,5,0)</f>
        <v>26.88</v>
      </c>
      <c r="N470" s="59">
        <f>VLOOKUP(C470,'12部门提供工资附表主表'!E:AV,40,0)</f>
        <v>0</v>
      </c>
    </row>
    <row r="471" spans="1:14" s="29" customFormat="1" hidden="1">
      <c r="A471" s="20">
        <v>480</v>
      </c>
      <c r="B471" s="14" t="s">
        <v>2387</v>
      </c>
      <c r="C471" s="20" t="s">
        <v>2388</v>
      </c>
      <c r="D471" s="138" t="s">
        <v>2389</v>
      </c>
      <c r="E471" s="535"/>
      <c r="F471" s="524" t="str">
        <f t="shared" si="7"/>
        <v>吴俊可</v>
      </c>
      <c r="G471" s="536" t="s">
        <v>455</v>
      </c>
      <c r="H471" s="19" t="s">
        <v>2390</v>
      </c>
      <c r="I471" s="20" t="s">
        <v>2391</v>
      </c>
      <c r="J471" s="363" t="s">
        <v>19</v>
      </c>
      <c r="K471" s="537"/>
      <c r="L471" s="138">
        <v>201808</v>
      </c>
      <c r="M471" s="539" t="e">
        <f>VLOOKUP(C471,工时对!A:E,5,0)</f>
        <v>#N/A</v>
      </c>
      <c r="N471" s="433">
        <f>VLOOKUP(C471,'12部门提供工资附表主表'!E:AV,40,0)</f>
        <v>0</v>
      </c>
    </row>
    <row r="472" spans="1:14" hidden="1">
      <c r="A472" s="10">
        <v>482</v>
      </c>
      <c r="B472" s="13" t="s">
        <v>2396</v>
      </c>
      <c r="C472" s="10" t="s">
        <v>2397</v>
      </c>
      <c r="D472" s="18" t="s">
        <v>2398</v>
      </c>
      <c r="E472" s="199" t="s">
        <v>2399</v>
      </c>
      <c r="F472" s="525" t="str">
        <f t="shared" si="7"/>
        <v>冯杰36</v>
      </c>
      <c r="G472" s="497" t="s">
        <v>3596</v>
      </c>
      <c r="H472" s="19" t="s">
        <v>1299</v>
      </c>
      <c r="I472" s="20" t="s">
        <v>2400</v>
      </c>
      <c r="J472" s="38" t="s">
        <v>19</v>
      </c>
      <c r="K472" s="366"/>
      <c r="L472" s="18">
        <v>201809</v>
      </c>
      <c r="M472" s="499">
        <f>VLOOKUP(C472,工时对!A:E,5,0)</f>
        <v>24.63</v>
      </c>
      <c r="N472" s="59">
        <f>VLOOKUP(C472,'12部门提供工资附表主表'!E:AV,40,0)</f>
        <v>0</v>
      </c>
    </row>
    <row r="473" spans="1:14" hidden="1">
      <c r="A473" s="10">
        <v>483</v>
      </c>
      <c r="B473" s="9" t="s">
        <v>2401</v>
      </c>
      <c r="C473" s="10" t="s">
        <v>2402</v>
      </c>
      <c r="D473" s="32" t="s">
        <v>2403</v>
      </c>
      <c r="E473" s="199" t="s">
        <v>2404</v>
      </c>
      <c r="F473" s="525" t="str">
        <f t="shared" si="7"/>
        <v>施沁97</v>
      </c>
      <c r="G473" s="497" t="s">
        <v>3596</v>
      </c>
      <c r="H473" s="19" t="s">
        <v>883</v>
      </c>
      <c r="I473" s="31" t="s">
        <v>2405</v>
      </c>
      <c r="J473" s="38" t="s">
        <v>19</v>
      </c>
      <c r="K473" s="366"/>
      <c r="L473" s="58">
        <v>201810</v>
      </c>
      <c r="M473" s="499">
        <f>VLOOKUP(C473,工时对!A:E,5,0)</f>
        <v>22.88</v>
      </c>
      <c r="N473" s="59">
        <f>VLOOKUP(C473,'12部门提供工资附表主表'!E:AV,40,0)</f>
        <v>0</v>
      </c>
    </row>
    <row r="474" spans="1:14">
      <c r="A474" s="10">
        <v>484</v>
      </c>
      <c r="B474" s="9" t="s">
        <v>2406</v>
      </c>
      <c r="C474" s="10" t="s">
        <v>2407</v>
      </c>
      <c r="D474" s="30" t="s">
        <v>2408</v>
      </c>
      <c r="E474" s="199" t="s">
        <v>2409</v>
      </c>
      <c r="F474" s="525" t="str">
        <f t="shared" si="7"/>
        <v>周晓龙70</v>
      </c>
      <c r="G474" s="497" t="s">
        <v>757</v>
      </c>
      <c r="H474" s="50" t="s">
        <v>757</v>
      </c>
      <c r="I474" s="31" t="s">
        <v>2410</v>
      </c>
      <c r="J474" s="38" t="s">
        <v>19</v>
      </c>
      <c r="K474" s="366"/>
      <c r="L474" s="58">
        <v>201810</v>
      </c>
      <c r="M474" s="499">
        <f>VLOOKUP(C474,工时对!A:E,5,0)</f>
        <v>41.31</v>
      </c>
      <c r="N474" s="59">
        <f>VLOOKUP(C474,'12部门提供工资附表主表'!E:AV,40,0)</f>
        <v>0</v>
      </c>
    </row>
    <row r="475" spans="1:14">
      <c r="A475" s="10">
        <v>485</v>
      </c>
      <c r="B475" s="9" t="s">
        <v>2411</v>
      </c>
      <c r="C475" s="10" t="s">
        <v>2412</v>
      </c>
      <c r="D475" s="30" t="s">
        <v>2413</v>
      </c>
      <c r="E475" s="199" t="s">
        <v>2414</v>
      </c>
      <c r="F475" s="525" t="str">
        <f t="shared" si="7"/>
        <v>吴然涛119</v>
      </c>
      <c r="G475" s="497" t="s">
        <v>757</v>
      </c>
      <c r="H475" s="50" t="s">
        <v>757</v>
      </c>
      <c r="I475" s="31" t="s">
        <v>2415</v>
      </c>
      <c r="J475" s="38" t="s">
        <v>19</v>
      </c>
      <c r="K475" s="366"/>
      <c r="L475" s="58">
        <v>201810</v>
      </c>
      <c r="M475" s="499">
        <f>VLOOKUP(C475,工时对!A:E,5,0)</f>
        <v>43.19</v>
      </c>
      <c r="N475" s="59">
        <f>VLOOKUP(C475,'12部门提供工资附表主表'!E:AV,40,0)</f>
        <v>0</v>
      </c>
    </row>
    <row r="476" spans="1:14">
      <c r="A476" s="10">
        <v>487</v>
      </c>
      <c r="B476" s="18" t="s">
        <v>2420</v>
      </c>
      <c r="C476" s="10" t="s">
        <v>2421</v>
      </c>
      <c r="D476" s="11" t="s">
        <v>2422</v>
      </c>
      <c r="E476" s="497" t="s">
        <v>6238</v>
      </c>
      <c r="F476" s="525" t="str">
        <f t="shared" si="7"/>
        <v>冯剑锋G230</v>
      </c>
      <c r="G476" s="497" t="s">
        <v>511</v>
      </c>
      <c r="H476" s="35" t="s">
        <v>511</v>
      </c>
      <c r="I476" s="31" t="s">
        <v>2423</v>
      </c>
      <c r="J476" s="38" t="s">
        <v>19</v>
      </c>
      <c r="K476" s="366"/>
      <c r="L476" s="367">
        <v>201810</v>
      </c>
      <c r="M476" s="499">
        <f>VLOOKUP(C476,工时对!A:E,5,0)</f>
        <v>31.5</v>
      </c>
      <c r="N476" s="59">
        <f>VLOOKUP(C476,'12部门提供工资附表主表'!E:AV,40,0)</f>
        <v>0</v>
      </c>
    </row>
    <row r="477" spans="1:14">
      <c r="A477" s="10">
        <v>488</v>
      </c>
      <c r="B477" s="13" t="s">
        <v>2424</v>
      </c>
      <c r="C477" s="10" t="s">
        <v>2425</v>
      </c>
      <c r="D477" s="138" t="s">
        <v>2426</v>
      </c>
      <c r="E477" s="199" t="s">
        <v>2427</v>
      </c>
      <c r="F477" s="525" t="str">
        <f t="shared" si="7"/>
        <v>房震73</v>
      </c>
      <c r="G477" s="497" t="s">
        <v>757</v>
      </c>
      <c r="H477" s="18" t="s">
        <v>757</v>
      </c>
      <c r="I477" s="14" t="s">
        <v>2428</v>
      </c>
      <c r="J477" s="38" t="s">
        <v>19</v>
      </c>
      <c r="K477" s="366"/>
      <c r="L477" s="58">
        <v>201811</v>
      </c>
      <c r="M477" s="499">
        <f>VLOOKUP(C477,工时对!A:E,5,0)</f>
        <v>42.25</v>
      </c>
      <c r="N477" s="59">
        <f>VLOOKUP(C477,'12部门提供工资附表主表'!E:AV,40,0)</f>
        <v>0</v>
      </c>
    </row>
    <row r="478" spans="1:14">
      <c r="A478" s="10">
        <v>489</v>
      </c>
      <c r="B478" s="13" t="s">
        <v>2429</v>
      </c>
      <c r="C478" s="10" t="s">
        <v>2430</v>
      </c>
      <c r="D478" s="138" t="s">
        <v>2431</v>
      </c>
      <c r="E478" s="199" t="s">
        <v>2432</v>
      </c>
      <c r="F478" s="525" t="str">
        <f t="shared" si="7"/>
        <v>葛大明61</v>
      </c>
      <c r="G478" s="497" t="s">
        <v>577</v>
      </c>
      <c r="H478" s="18" t="s">
        <v>577</v>
      </c>
      <c r="I478" s="14" t="s">
        <v>2433</v>
      </c>
      <c r="J478" s="38" t="s">
        <v>19</v>
      </c>
      <c r="K478" s="366"/>
      <c r="L478" s="58">
        <v>201811</v>
      </c>
      <c r="M478" s="499">
        <f>VLOOKUP(C478,工时对!A:E,5,0)</f>
        <v>22</v>
      </c>
      <c r="N478" s="59">
        <f>VLOOKUP(C478,'12部门提供工资附表主表'!E:AV,40,0)</f>
        <v>0</v>
      </c>
    </row>
    <row r="479" spans="1:14">
      <c r="A479" s="10">
        <v>490</v>
      </c>
      <c r="B479" s="13" t="s">
        <v>2434</v>
      </c>
      <c r="C479" s="10" t="s">
        <v>2435</v>
      </c>
      <c r="D479" s="138" t="s">
        <v>2436</v>
      </c>
      <c r="E479" s="199" t="s">
        <v>2437</v>
      </c>
      <c r="F479" s="525" t="str">
        <f t="shared" si="7"/>
        <v>彭百福112</v>
      </c>
      <c r="G479" s="497" t="s">
        <v>757</v>
      </c>
      <c r="H479" s="18" t="s">
        <v>757</v>
      </c>
      <c r="I479" s="14" t="s">
        <v>2438</v>
      </c>
      <c r="J479" s="38" t="s">
        <v>19</v>
      </c>
      <c r="K479" s="366"/>
      <c r="L479" s="58">
        <v>201811</v>
      </c>
      <c r="M479" s="499">
        <f>VLOOKUP(C479,工时对!A:E,5,0)</f>
        <v>42.31</v>
      </c>
      <c r="N479" s="59">
        <f>VLOOKUP(C479,'12部门提供工资附表主表'!E:AV,40,0)</f>
        <v>0</v>
      </c>
    </row>
    <row r="480" spans="1:14">
      <c r="A480" s="10">
        <v>491</v>
      </c>
      <c r="B480" s="9" t="s">
        <v>2439</v>
      </c>
      <c r="C480" s="10" t="s">
        <v>2440</v>
      </c>
      <c r="D480" s="11" t="s">
        <v>2441</v>
      </c>
      <c r="E480" s="199" t="s">
        <v>2442</v>
      </c>
      <c r="F480" s="525" t="str">
        <f t="shared" si="7"/>
        <v>陈丽娜196</v>
      </c>
      <c r="G480" s="497" t="s">
        <v>757</v>
      </c>
      <c r="H480" s="11" t="s">
        <v>757</v>
      </c>
      <c r="I480" s="31" t="s">
        <v>2443</v>
      </c>
      <c r="J480" s="38" t="s">
        <v>19</v>
      </c>
      <c r="K480" s="366"/>
      <c r="L480" s="361">
        <v>43438</v>
      </c>
      <c r="M480" s="499">
        <f>VLOOKUP(C480,工时对!A:E,5,0)</f>
        <v>39.31</v>
      </c>
      <c r="N480" s="59">
        <f>VLOOKUP(C480,'12部门提供工资附表主表'!E:AV,40,0)</f>
        <v>0</v>
      </c>
    </row>
    <row r="481" spans="1:14">
      <c r="A481" s="10">
        <v>492</v>
      </c>
      <c r="B481" s="377" t="s">
        <v>2444</v>
      </c>
      <c r="C481" s="10" t="s">
        <v>2445</v>
      </c>
      <c r="D481" s="18" t="s">
        <v>2446</v>
      </c>
      <c r="E481" s="497" t="s">
        <v>6239</v>
      </c>
      <c r="F481" s="525" t="str">
        <f t="shared" si="7"/>
        <v>钟梅G234</v>
      </c>
      <c r="G481" s="497" t="s">
        <v>511</v>
      </c>
      <c r="H481" s="35" t="s">
        <v>511</v>
      </c>
      <c r="I481" s="10" t="s">
        <v>2447</v>
      </c>
      <c r="J481" s="38" t="s">
        <v>19</v>
      </c>
      <c r="K481" s="395"/>
      <c r="L481" s="361">
        <v>43438</v>
      </c>
      <c r="M481" s="499">
        <f>VLOOKUP(C481,工时对!A:E,5,0)</f>
        <v>26.5</v>
      </c>
      <c r="N481" s="59">
        <f>VLOOKUP(C481,'12部门提供工资附表主表'!E:AV,40,0)</f>
        <v>0</v>
      </c>
    </row>
    <row r="482" spans="1:14" ht="14.25" hidden="1">
      <c r="A482" s="10">
        <v>493</v>
      </c>
      <c r="B482" t="s">
        <v>2448</v>
      </c>
      <c r="C482" s="394" t="s">
        <v>2449</v>
      </c>
      <c r="D482" s="363" t="s">
        <v>2450</v>
      </c>
      <c r="E482" s="523"/>
      <c r="F482" s="525" t="str">
        <f t="shared" si="7"/>
        <v>孙雪林</v>
      </c>
      <c r="G482" s="497" t="s">
        <v>4794</v>
      </c>
      <c r="H482" s="48" t="s">
        <v>1958</v>
      </c>
      <c r="I482" s="20" t="s">
        <v>2451</v>
      </c>
      <c r="J482" s="38" t="s">
        <v>19</v>
      </c>
      <c r="K482" s="366"/>
      <c r="L482" s="18"/>
      <c r="M482" s="499" t="e">
        <f>VLOOKUP(C482,工时对!A:E,5,0)</f>
        <v>#N/A</v>
      </c>
      <c r="N482" s="59">
        <f>VLOOKUP(C482,'12部门提供工资附表主表'!E:AV,40,0)</f>
        <v>0</v>
      </c>
    </row>
    <row r="483" spans="1:14">
      <c r="A483" s="10">
        <v>494</v>
      </c>
      <c r="B483" s="9" t="s">
        <v>2452</v>
      </c>
      <c r="C483" s="374" t="s">
        <v>2453</v>
      </c>
      <c r="D483" s="11" t="s">
        <v>2454</v>
      </c>
      <c r="E483" s="199" t="s">
        <v>2455</v>
      </c>
      <c r="F483" s="525" t="str">
        <f t="shared" si="7"/>
        <v>颜雪春120</v>
      </c>
      <c r="G483" s="497" t="s">
        <v>3596</v>
      </c>
      <c r="H483" s="11" t="s">
        <v>1293</v>
      </c>
      <c r="I483" s="31" t="s">
        <v>2456</v>
      </c>
      <c r="J483" s="38" t="s">
        <v>19</v>
      </c>
      <c r="K483" s="395"/>
      <c r="L483" s="361">
        <v>43469</v>
      </c>
      <c r="M483" s="499">
        <f>VLOOKUP(C483,工时对!A:E,5,0)</f>
        <v>23.88</v>
      </c>
      <c r="N483" s="59">
        <f>VLOOKUP(C483,'12部门提供工资附表主表'!E:AV,40,0)</f>
        <v>0</v>
      </c>
    </row>
    <row r="484" spans="1:14">
      <c r="A484" s="10">
        <v>495</v>
      </c>
      <c r="B484" s="9" t="s">
        <v>2457</v>
      </c>
      <c r="C484" s="10" t="s">
        <v>2458</v>
      </c>
      <c r="D484" s="18" t="s">
        <v>2459</v>
      </c>
      <c r="E484" s="199" t="s">
        <v>2460</v>
      </c>
      <c r="F484" s="525" t="str">
        <f t="shared" si="7"/>
        <v>倪化珍41</v>
      </c>
      <c r="G484" s="497" t="s">
        <v>3596</v>
      </c>
      <c r="H484" s="18" t="s">
        <v>1293</v>
      </c>
      <c r="I484" s="20" t="s">
        <v>2461</v>
      </c>
      <c r="J484" s="38" t="s">
        <v>19</v>
      </c>
      <c r="K484" s="366"/>
      <c r="L484" s="361">
        <v>43509</v>
      </c>
      <c r="M484" s="499">
        <f>VLOOKUP(C484,工时对!A:E,5,0)</f>
        <v>30.5</v>
      </c>
      <c r="N484" s="59">
        <f>VLOOKUP(C484,'12部门提供工资附表主表'!E:AV,40,0)</f>
        <v>0</v>
      </c>
    </row>
    <row r="485" spans="1:14">
      <c r="A485" s="10">
        <v>496</v>
      </c>
      <c r="B485" s="33" t="s">
        <v>2462</v>
      </c>
      <c r="C485" s="10" t="s">
        <v>2463</v>
      </c>
      <c r="D485" s="18" t="s">
        <v>2464</v>
      </c>
      <c r="E485" s="199" t="s">
        <v>2465</v>
      </c>
      <c r="F485" s="525" t="str">
        <f t="shared" si="7"/>
        <v>蒋东琴134</v>
      </c>
      <c r="G485" s="497" t="s">
        <v>757</v>
      </c>
      <c r="H485" s="35" t="s">
        <v>757</v>
      </c>
      <c r="I485" s="20" t="s">
        <v>2466</v>
      </c>
      <c r="J485" s="38" t="s">
        <v>19</v>
      </c>
      <c r="K485" s="366"/>
      <c r="L485" s="361">
        <v>43511</v>
      </c>
      <c r="M485" s="499">
        <f>VLOOKUP(C485,工时对!A:E,5,0)</f>
        <v>41.88</v>
      </c>
      <c r="N485" s="59">
        <f>VLOOKUP(C485,'12部门提供工资附表主表'!E:AV,40,0)</f>
        <v>0</v>
      </c>
    </row>
    <row r="486" spans="1:14">
      <c r="A486" s="10">
        <v>497</v>
      </c>
      <c r="B486" s="33" t="s">
        <v>2467</v>
      </c>
      <c r="C486" s="10" t="s">
        <v>2468</v>
      </c>
      <c r="D486" s="18" t="s">
        <v>2469</v>
      </c>
      <c r="E486" s="199" t="s">
        <v>2470</v>
      </c>
      <c r="F486" s="525" t="str">
        <f t="shared" si="7"/>
        <v>张朝峰183</v>
      </c>
      <c r="G486" s="497" t="s">
        <v>3121</v>
      </c>
      <c r="H486" s="18" t="s">
        <v>197</v>
      </c>
      <c r="I486" s="20" t="s">
        <v>2471</v>
      </c>
      <c r="J486" s="38" t="s">
        <v>19</v>
      </c>
      <c r="K486" s="366"/>
      <c r="L486" s="361">
        <v>43515</v>
      </c>
      <c r="M486" s="499">
        <f>VLOOKUP(C486,工时对!A:E,5,0)</f>
        <v>41.5</v>
      </c>
      <c r="N486" s="59">
        <f>VLOOKUP(C486,'12部门提供工资附表主表'!E:AV,40,0)</f>
        <v>0</v>
      </c>
    </row>
    <row r="487" spans="1:14">
      <c r="A487" s="10">
        <v>498</v>
      </c>
      <c r="B487" s="33" t="s">
        <v>2472</v>
      </c>
      <c r="C487" s="10" t="s">
        <v>2473</v>
      </c>
      <c r="D487" s="18" t="s">
        <v>2474</v>
      </c>
      <c r="E487" s="199" t="s">
        <v>2475</v>
      </c>
      <c r="F487" s="525" t="str">
        <f t="shared" si="7"/>
        <v>白惠惠273</v>
      </c>
      <c r="G487" s="497" t="s">
        <v>757</v>
      </c>
      <c r="H487" s="35" t="s">
        <v>757</v>
      </c>
      <c r="I487" s="20" t="s">
        <v>2476</v>
      </c>
      <c r="J487" s="38" t="s">
        <v>19</v>
      </c>
      <c r="K487" s="366"/>
      <c r="L487" s="361">
        <v>43516</v>
      </c>
      <c r="M487" s="499">
        <f>VLOOKUP(C487,工时对!A:E,5,0)</f>
        <v>35.880000000000003</v>
      </c>
      <c r="N487" s="59">
        <f>VLOOKUP(C487,'12部门提供工资附表主表'!E:AV,40,0)</f>
        <v>0</v>
      </c>
    </row>
    <row r="488" spans="1:14">
      <c r="A488" s="10">
        <v>499</v>
      </c>
      <c r="B488" s="33" t="s">
        <v>2477</v>
      </c>
      <c r="C488" s="10" t="s">
        <v>2478</v>
      </c>
      <c r="D488" s="18" t="s">
        <v>2479</v>
      </c>
      <c r="E488" s="199" t="s">
        <v>2480</v>
      </c>
      <c r="F488" s="525" t="str">
        <f t="shared" si="7"/>
        <v>张红霞294</v>
      </c>
      <c r="G488" s="497" t="s">
        <v>343</v>
      </c>
      <c r="H488" s="18" t="s">
        <v>343</v>
      </c>
      <c r="I488" s="20" t="s">
        <v>2481</v>
      </c>
      <c r="J488" s="38" t="s">
        <v>19</v>
      </c>
      <c r="K488" s="366"/>
      <c r="L488" s="361">
        <v>43518</v>
      </c>
      <c r="M488" s="499">
        <f>VLOOKUP(C488,工时对!A:E,5,0)</f>
        <v>36</v>
      </c>
      <c r="N488" s="59">
        <f>VLOOKUP(C488,'12部门提供工资附表主表'!E:AV,40,0)</f>
        <v>0</v>
      </c>
    </row>
    <row r="489" spans="1:14">
      <c r="A489" s="10">
        <v>500</v>
      </c>
      <c r="B489" s="33" t="s">
        <v>2482</v>
      </c>
      <c r="C489" s="10" t="s">
        <v>2483</v>
      </c>
      <c r="D489" s="18" t="s">
        <v>2484</v>
      </c>
      <c r="E489" s="199" t="s">
        <v>2485</v>
      </c>
      <c r="F489" s="525" t="str">
        <f t="shared" si="7"/>
        <v>杨伟295</v>
      </c>
      <c r="G489" s="497" t="s">
        <v>757</v>
      </c>
      <c r="H489" s="35" t="s">
        <v>757</v>
      </c>
      <c r="I489" s="20" t="s">
        <v>2486</v>
      </c>
      <c r="J489" s="38" t="s">
        <v>19</v>
      </c>
      <c r="K489" s="366"/>
      <c r="L489" s="361">
        <v>43518</v>
      </c>
      <c r="M489" s="499">
        <f>VLOOKUP(C489,工时对!A:E,5,0)</f>
        <v>32.630000000000003</v>
      </c>
      <c r="N489" s="59">
        <f>VLOOKUP(C489,'12部门提供工资附表主表'!E:AV,40,0)</f>
        <v>0</v>
      </c>
    </row>
    <row r="490" spans="1:14">
      <c r="A490" s="10">
        <v>501</v>
      </c>
      <c r="B490" s="33" t="s">
        <v>2487</v>
      </c>
      <c r="C490" s="10" t="s">
        <v>2488</v>
      </c>
      <c r="D490" s="18" t="s">
        <v>2489</v>
      </c>
      <c r="E490" s="199" t="s">
        <v>2490</v>
      </c>
      <c r="F490" s="525" t="str">
        <f t="shared" si="7"/>
        <v>宋雪310</v>
      </c>
      <c r="G490" s="497" t="s">
        <v>757</v>
      </c>
      <c r="H490" s="35" t="s">
        <v>757</v>
      </c>
      <c r="I490" s="20" t="s">
        <v>2491</v>
      </c>
      <c r="J490" s="38" t="s">
        <v>19</v>
      </c>
      <c r="K490" s="366"/>
      <c r="L490" s="361">
        <v>43518</v>
      </c>
      <c r="M490" s="499">
        <f>VLOOKUP(C490,工时对!A:E,5,0)</f>
        <v>40.130000000000003</v>
      </c>
      <c r="N490" s="59">
        <f>VLOOKUP(C490,'12部门提供工资附表主表'!E:AV,40,0)</f>
        <v>0</v>
      </c>
    </row>
    <row r="491" spans="1:14">
      <c r="A491" s="10">
        <v>502</v>
      </c>
      <c r="B491" s="33" t="s">
        <v>2492</v>
      </c>
      <c r="C491" s="10" t="s">
        <v>2493</v>
      </c>
      <c r="D491" s="18" t="s">
        <v>2494</v>
      </c>
      <c r="E491" s="199" t="s">
        <v>2495</v>
      </c>
      <c r="F491" s="525" t="str">
        <f t="shared" si="7"/>
        <v>黄军军326</v>
      </c>
      <c r="G491" s="497" t="s">
        <v>757</v>
      </c>
      <c r="H491" s="35" t="s">
        <v>757</v>
      </c>
      <c r="I491" s="20" t="s">
        <v>2496</v>
      </c>
      <c r="J491" s="38" t="s">
        <v>19</v>
      </c>
      <c r="K491" s="366"/>
      <c r="L491" s="361">
        <v>43521</v>
      </c>
      <c r="M491" s="499">
        <f>VLOOKUP(C491,工时对!A:E,5,0)</f>
        <v>27.44</v>
      </c>
      <c r="N491" s="59">
        <f>VLOOKUP(C491,'12部门提供工资附表主表'!E:AV,40,0)</f>
        <v>0</v>
      </c>
    </row>
    <row r="492" spans="1:14">
      <c r="A492" s="10">
        <v>503</v>
      </c>
      <c r="B492" s="33" t="s">
        <v>2497</v>
      </c>
      <c r="C492" s="10" t="s">
        <v>2498</v>
      </c>
      <c r="D492" s="18" t="s">
        <v>2499</v>
      </c>
      <c r="E492" s="199" t="s">
        <v>2500</v>
      </c>
      <c r="F492" s="525" t="str">
        <f t="shared" si="7"/>
        <v>吴霞347</v>
      </c>
      <c r="G492" s="497" t="s">
        <v>2798</v>
      </c>
      <c r="H492" s="18" t="s">
        <v>757</v>
      </c>
      <c r="I492" s="20" t="s">
        <v>2501</v>
      </c>
      <c r="J492" s="38" t="s">
        <v>19</v>
      </c>
      <c r="K492" s="366"/>
      <c r="L492" s="361">
        <v>43522</v>
      </c>
      <c r="M492" s="499">
        <f>VLOOKUP(C492,工时对!A:E,5,0)</f>
        <v>37.81</v>
      </c>
      <c r="N492" s="59">
        <f>VLOOKUP(C492,'12部门提供工资附表主表'!E:AV,40,0)</f>
        <v>0</v>
      </c>
    </row>
    <row r="493" spans="1:14">
      <c r="A493" s="10">
        <v>504</v>
      </c>
      <c r="B493" s="18" t="s">
        <v>2502</v>
      </c>
      <c r="C493" s="10" t="s">
        <v>2503</v>
      </c>
      <c r="D493" s="18" t="s">
        <v>2504</v>
      </c>
      <c r="E493" s="497" t="s">
        <v>6242</v>
      </c>
      <c r="F493" s="525" t="str">
        <f t="shared" si="7"/>
        <v>何伊玲G240</v>
      </c>
      <c r="G493" s="497" t="s">
        <v>511</v>
      </c>
      <c r="H493" s="35" t="s">
        <v>511</v>
      </c>
      <c r="I493" s="20" t="s">
        <v>2505</v>
      </c>
      <c r="J493" s="38" t="s">
        <v>19</v>
      </c>
      <c r="K493" s="366"/>
      <c r="L493" s="361">
        <v>43515</v>
      </c>
      <c r="M493" s="499">
        <f>VLOOKUP(C493,工时对!A:E,5,0)</f>
        <v>22.25</v>
      </c>
      <c r="N493" s="59">
        <f>VLOOKUP(C493,'12部门提供工资附表主表'!E:AV,40,0)</f>
        <v>0</v>
      </c>
    </row>
    <row r="494" spans="1:14">
      <c r="A494" s="10">
        <v>505</v>
      </c>
      <c r="B494" s="18" t="s">
        <v>2506</v>
      </c>
      <c r="C494" s="10" t="s">
        <v>2507</v>
      </c>
      <c r="D494" s="18" t="s">
        <v>2508</v>
      </c>
      <c r="E494" s="497" t="s">
        <v>6240</v>
      </c>
      <c r="F494" s="525" t="str">
        <f t="shared" si="7"/>
        <v>李燕婷G235</v>
      </c>
      <c r="G494" s="497" t="s">
        <v>511</v>
      </c>
      <c r="H494" s="35" t="s">
        <v>511</v>
      </c>
      <c r="I494" s="20" t="s">
        <v>2509</v>
      </c>
      <c r="J494" s="38" t="s">
        <v>19</v>
      </c>
      <c r="K494" s="366"/>
      <c r="L494" s="361">
        <v>43515</v>
      </c>
      <c r="M494" s="499">
        <f>VLOOKUP(C494,工时对!A:E,5,0)</f>
        <v>27.625</v>
      </c>
      <c r="N494" s="59">
        <f>VLOOKUP(C494,'12部门提供工资附表主表'!E:AV,40,0)</f>
        <v>0</v>
      </c>
    </row>
    <row r="495" spans="1:14">
      <c r="A495" s="10">
        <v>506</v>
      </c>
      <c r="B495" s="18" t="s">
        <v>2510</v>
      </c>
      <c r="C495" s="10" t="s">
        <v>2511</v>
      </c>
      <c r="D495" s="18" t="s">
        <v>2512</v>
      </c>
      <c r="E495" s="497" t="s">
        <v>6241</v>
      </c>
      <c r="F495" s="525" t="str">
        <f t="shared" si="7"/>
        <v>李志伟G237</v>
      </c>
      <c r="G495" s="497" t="s">
        <v>511</v>
      </c>
      <c r="H495" s="35" t="s">
        <v>511</v>
      </c>
      <c r="I495" s="20" t="s">
        <v>2513</v>
      </c>
      <c r="J495" s="38" t="s">
        <v>19</v>
      </c>
      <c r="K495" s="366"/>
      <c r="L495" s="361">
        <v>43515</v>
      </c>
      <c r="M495" s="499">
        <f>VLOOKUP(C495,工时对!A:E,5,0)</f>
        <v>27.625</v>
      </c>
      <c r="N495" s="59">
        <f>VLOOKUP(C495,'12部门提供工资附表主表'!E:AV,40,0)</f>
        <v>0</v>
      </c>
    </row>
    <row r="496" spans="1:14">
      <c r="A496" s="10">
        <v>507</v>
      </c>
      <c r="B496" s="18" t="s">
        <v>2514</v>
      </c>
      <c r="C496" s="10" t="s">
        <v>2515</v>
      </c>
      <c r="D496" s="18" t="s">
        <v>2516</v>
      </c>
      <c r="E496" s="199" t="s">
        <v>2517</v>
      </c>
      <c r="F496" s="525" t="str">
        <f t="shared" si="7"/>
        <v>刘喜辉60</v>
      </c>
      <c r="G496" s="497" t="s">
        <v>745</v>
      </c>
      <c r="H496" s="35" t="s">
        <v>757</v>
      </c>
      <c r="I496" s="20" t="s">
        <v>2518</v>
      </c>
      <c r="J496" s="38" t="s">
        <v>19</v>
      </c>
      <c r="K496" s="366"/>
      <c r="L496" s="361">
        <v>43525</v>
      </c>
      <c r="M496" s="499">
        <f>VLOOKUP(C496,工时对!A:E,5,0)</f>
        <v>37.19</v>
      </c>
      <c r="N496" s="59">
        <f>VLOOKUP(C496,'12部门提供工资附表主表'!E:AV,40,0)</f>
        <v>0</v>
      </c>
    </row>
    <row r="497" spans="1:14">
      <c r="A497" s="10">
        <v>509</v>
      </c>
      <c r="B497" s="18" t="s">
        <v>2519</v>
      </c>
      <c r="C497" s="10" t="s">
        <v>2520</v>
      </c>
      <c r="D497" s="18" t="s">
        <v>2521</v>
      </c>
      <c r="E497" s="199" t="s">
        <v>2522</v>
      </c>
      <c r="F497" s="525" t="str">
        <f t="shared" si="7"/>
        <v>谢翠荣161</v>
      </c>
      <c r="G497" s="497" t="s">
        <v>757</v>
      </c>
      <c r="H497" s="35" t="s">
        <v>757</v>
      </c>
      <c r="I497" s="20" t="s">
        <v>2523</v>
      </c>
      <c r="J497" s="38" t="s">
        <v>19</v>
      </c>
      <c r="K497" s="366"/>
      <c r="L497" s="361">
        <v>43525</v>
      </c>
      <c r="M497" s="499">
        <f>VLOOKUP(C497,工时对!A:E,5,0)</f>
        <v>32.75</v>
      </c>
      <c r="N497" s="59">
        <f>VLOOKUP(C497,'12部门提供工资附表主表'!E:AV,40,0)</f>
        <v>0</v>
      </c>
    </row>
    <row r="498" spans="1:14">
      <c r="A498" s="10">
        <v>510</v>
      </c>
      <c r="B498" s="18" t="s">
        <v>2524</v>
      </c>
      <c r="C498" s="10" t="s">
        <v>2525</v>
      </c>
      <c r="D498" s="18" t="s">
        <v>2526</v>
      </c>
      <c r="E498" s="199" t="s">
        <v>2527</v>
      </c>
      <c r="F498" s="525" t="str">
        <f t="shared" si="7"/>
        <v>易丽194</v>
      </c>
      <c r="G498" s="497" t="s">
        <v>757</v>
      </c>
      <c r="H498" s="35" t="s">
        <v>757</v>
      </c>
      <c r="I498" s="20" t="s">
        <v>2528</v>
      </c>
      <c r="J498" s="38" t="s">
        <v>19</v>
      </c>
      <c r="K498" s="366"/>
      <c r="L498" s="361">
        <v>43525</v>
      </c>
      <c r="M498" s="499">
        <f>VLOOKUP(C498,工时对!A:E,5,0)</f>
        <v>39.44</v>
      </c>
      <c r="N498" s="59">
        <f>VLOOKUP(C498,'12部门提供工资附表主表'!E:AV,40,0)</f>
        <v>0</v>
      </c>
    </row>
    <row r="499" spans="1:14">
      <c r="A499" s="10">
        <v>511</v>
      </c>
      <c r="B499" s="18" t="s">
        <v>2529</v>
      </c>
      <c r="C499" s="10" t="s">
        <v>2530</v>
      </c>
      <c r="D499" s="18" t="s">
        <v>2531</v>
      </c>
      <c r="E499" s="199" t="s">
        <v>2532</v>
      </c>
      <c r="F499" s="525" t="str">
        <f t="shared" si="7"/>
        <v>蔡正娟263</v>
      </c>
      <c r="G499" s="497" t="s">
        <v>757</v>
      </c>
      <c r="H499" s="35" t="s">
        <v>757</v>
      </c>
      <c r="I499" s="20" t="s">
        <v>2533</v>
      </c>
      <c r="J499" s="38" t="s">
        <v>19</v>
      </c>
      <c r="K499" s="366"/>
      <c r="L499" s="361">
        <v>43525</v>
      </c>
      <c r="M499" s="499">
        <f>VLOOKUP(C499,工时对!A:E,5,0)</f>
        <v>43.25</v>
      </c>
      <c r="N499" s="59">
        <f>VLOOKUP(C499,'12部门提供工资附表主表'!E:AV,40,0)</f>
        <v>0</v>
      </c>
    </row>
    <row r="500" spans="1:14">
      <c r="A500" s="10">
        <v>512</v>
      </c>
      <c r="B500" s="18" t="s">
        <v>2534</v>
      </c>
      <c r="C500" s="10" t="s">
        <v>2535</v>
      </c>
      <c r="D500" s="18" t="s">
        <v>2536</v>
      </c>
      <c r="E500" s="199" t="s">
        <v>2537</v>
      </c>
      <c r="F500" s="525" t="str">
        <f t="shared" si="7"/>
        <v>姚树友377</v>
      </c>
      <c r="G500" s="497" t="s">
        <v>343</v>
      </c>
      <c r="H500" s="35" t="s">
        <v>343</v>
      </c>
      <c r="I500" s="20" t="s">
        <v>2538</v>
      </c>
      <c r="J500" s="38" t="s">
        <v>19</v>
      </c>
      <c r="K500" s="366"/>
      <c r="L500" s="361">
        <v>43525</v>
      </c>
      <c r="M500" s="499">
        <f>VLOOKUP(C500,工时对!A:E,5,0)</f>
        <v>41</v>
      </c>
      <c r="N500" s="59">
        <f>VLOOKUP(C500,'12部门提供工资附表主表'!E:AV,40,0)</f>
        <v>0</v>
      </c>
    </row>
    <row r="501" spans="1:14">
      <c r="A501" s="10">
        <v>513</v>
      </c>
      <c r="B501" s="18" t="s">
        <v>2539</v>
      </c>
      <c r="C501" s="10" t="s">
        <v>2540</v>
      </c>
      <c r="D501" s="18" t="s">
        <v>2541</v>
      </c>
      <c r="E501" s="199" t="s">
        <v>2542</v>
      </c>
      <c r="F501" s="525" t="str">
        <f t="shared" si="7"/>
        <v>孙先琴388</v>
      </c>
      <c r="G501" s="497" t="s">
        <v>757</v>
      </c>
      <c r="H501" s="35" t="s">
        <v>757</v>
      </c>
      <c r="I501" s="20" t="s">
        <v>2543</v>
      </c>
      <c r="J501" s="38" t="s">
        <v>19</v>
      </c>
      <c r="K501" s="366"/>
      <c r="L501" s="361">
        <v>43525</v>
      </c>
      <c r="M501" s="499">
        <f>VLOOKUP(C501,工时对!A:E,5,0)</f>
        <v>41.13</v>
      </c>
      <c r="N501" s="59">
        <f>VLOOKUP(C501,'12部门提供工资附表主表'!E:AV,40,0)</f>
        <v>0</v>
      </c>
    </row>
    <row r="502" spans="1:14">
      <c r="A502" s="10">
        <v>514</v>
      </c>
      <c r="B502" s="18" t="s">
        <v>2544</v>
      </c>
      <c r="C502" s="10" t="s">
        <v>2545</v>
      </c>
      <c r="D502" s="18" t="s">
        <v>2546</v>
      </c>
      <c r="E502" s="199" t="s">
        <v>2547</v>
      </c>
      <c r="F502" s="525" t="str">
        <f t="shared" si="7"/>
        <v>徐南芳391</v>
      </c>
      <c r="G502" s="497" t="s">
        <v>577</v>
      </c>
      <c r="H502" s="35" t="s">
        <v>577</v>
      </c>
      <c r="I502" s="20" t="s">
        <v>2548</v>
      </c>
      <c r="J502" s="38" t="s">
        <v>19</v>
      </c>
      <c r="K502" s="366"/>
      <c r="L502" s="361">
        <v>43525</v>
      </c>
      <c r="M502" s="499">
        <f>VLOOKUP(C502,工时对!A:E,5,0)</f>
        <v>26</v>
      </c>
      <c r="N502" s="59">
        <f>VLOOKUP(C502,'12部门提供工资附表主表'!E:AV,40,0)</f>
        <v>0</v>
      </c>
    </row>
    <row r="503" spans="1:14">
      <c r="A503" s="10">
        <v>515</v>
      </c>
      <c r="B503" s="18" t="s">
        <v>2549</v>
      </c>
      <c r="C503" s="10" t="s">
        <v>2550</v>
      </c>
      <c r="D503" s="18" t="s">
        <v>2551</v>
      </c>
      <c r="E503" s="199" t="s">
        <v>2552</v>
      </c>
      <c r="F503" s="525" t="str">
        <f t="shared" si="7"/>
        <v>朱小冲419</v>
      </c>
      <c r="G503" s="497" t="s">
        <v>3596</v>
      </c>
      <c r="H503" s="35" t="s">
        <v>1853</v>
      </c>
      <c r="I503" s="20" t="s">
        <v>2553</v>
      </c>
      <c r="J503" s="38" t="s">
        <v>19</v>
      </c>
      <c r="K503" s="366"/>
      <c r="L503" s="361">
        <v>43525</v>
      </c>
      <c r="M503" s="499">
        <f>VLOOKUP(C503,工时对!A:E,5,0)</f>
        <v>22.25</v>
      </c>
      <c r="N503" s="59">
        <f>VLOOKUP(C503,'12部门提供工资附表主表'!E:AV,40,0)</f>
        <v>0</v>
      </c>
    </row>
    <row r="504" spans="1:14">
      <c r="A504" s="10">
        <v>516</v>
      </c>
      <c r="B504" s="18" t="s">
        <v>2554</v>
      </c>
      <c r="C504" s="10" t="s">
        <v>2555</v>
      </c>
      <c r="D504" s="18" t="s">
        <v>2556</v>
      </c>
      <c r="E504" s="199" t="s">
        <v>2557</v>
      </c>
      <c r="F504" s="525" t="str">
        <f t="shared" si="7"/>
        <v>李孟标427</v>
      </c>
      <c r="G504" s="497" t="s">
        <v>3121</v>
      </c>
      <c r="H504" s="35" t="s">
        <v>151</v>
      </c>
      <c r="I504" s="20" t="s">
        <v>2558</v>
      </c>
      <c r="J504" s="38" t="s">
        <v>19</v>
      </c>
      <c r="K504" s="366"/>
      <c r="L504" s="361">
        <v>43525</v>
      </c>
      <c r="M504" s="499">
        <f>VLOOKUP(C504,工时对!A:E,5,0)</f>
        <v>40.5</v>
      </c>
      <c r="N504" s="59">
        <f>VLOOKUP(C504,'12部门提供工资附表主表'!E:AV,40,0)</f>
        <v>0</v>
      </c>
    </row>
    <row r="505" spans="1:14">
      <c r="A505" s="10">
        <v>517</v>
      </c>
      <c r="B505" s="18" t="s">
        <v>2559</v>
      </c>
      <c r="C505" s="10" t="s">
        <v>2560</v>
      </c>
      <c r="D505" s="18" t="s">
        <v>2561</v>
      </c>
      <c r="E505" s="497" t="s">
        <v>6249</v>
      </c>
      <c r="F505" s="525" t="str">
        <f t="shared" si="7"/>
        <v>邓丽珍G263</v>
      </c>
      <c r="G505" s="497" t="s">
        <v>511</v>
      </c>
      <c r="H505" s="35" t="s">
        <v>511</v>
      </c>
      <c r="I505" s="20" t="s">
        <v>2562</v>
      </c>
      <c r="J505" s="38" t="s">
        <v>19</v>
      </c>
      <c r="K505" s="366"/>
      <c r="L505" s="361">
        <v>43525</v>
      </c>
      <c r="M505" s="499">
        <f>VLOOKUP(C505,工时对!A:E,5,0)</f>
        <v>30.5</v>
      </c>
      <c r="N505" s="59">
        <f>VLOOKUP(C505,'12部门提供工资附表主表'!E:AV,40,0)</f>
        <v>0</v>
      </c>
    </row>
    <row r="506" spans="1:14">
      <c r="A506" s="10">
        <v>519</v>
      </c>
      <c r="B506" s="377" t="s">
        <v>2565</v>
      </c>
      <c r="C506" s="10" t="s">
        <v>2566</v>
      </c>
      <c r="D506" s="18" t="s">
        <v>2567</v>
      </c>
      <c r="E506" s="497" t="s">
        <v>6243</v>
      </c>
      <c r="F506" s="525" t="str">
        <f t="shared" si="7"/>
        <v>刘丽霞G244</v>
      </c>
      <c r="G506" s="497" t="s">
        <v>511</v>
      </c>
      <c r="H506" s="35" t="s">
        <v>511</v>
      </c>
      <c r="I506" s="20" t="s">
        <v>2568</v>
      </c>
      <c r="J506" s="38" t="s">
        <v>19</v>
      </c>
      <c r="K506" s="366"/>
      <c r="L506" s="361">
        <v>43525</v>
      </c>
      <c r="M506" s="499">
        <f>VLOOKUP(C506,工时对!A:E,5,0)</f>
        <v>7</v>
      </c>
      <c r="N506" s="59">
        <f>VLOOKUP(C506,'12部门提供工资附表主表'!E:AV,40,0)</f>
        <v>0</v>
      </c>
    </row>
    <row r="507" spans="1:14">
      <c r="A507" s="10">
        <v>520</v>
      </c>
      <c r="B507" s="377" t="s">
        <v>2569</v>
      </c>
      <c r="C507" s="10" t="s">
        <v>2570</v>
      </c>
      <c r="D507" s="18" t="s">
        <v>2571</v>
      </c>
      <c r="E507" s="497" t="s">
        <v>6244</v>
      </c>
      <c r="F507" s="525" t="str">
        <f t="shared" si="7"/>
        <v>朱永G245</v>
      </c>
      <c r="G507" s="497" t="s">
        <v>511</v>
      </c>
      <c r="H507" s="35" t="s">
        <v>511</v>
      </c>
      <c r="I507" s="20" t="s">
        <v>2572</v>
      </c>
      <c r="J507" s="38" t="s">
        <v>19</v>
      </c>
      <c r="K507" s="366"/>
      <c r="L507" s="361">
        <v>43525</v>
      </c>
      <c r="M507" s="499">
        <f>VLOOKUP(C507,工时对!A:E,5,0)</f>
        <v>20.75</v>
      </c>
      <c r="N507" s="59">
        <f>VLOOKUP(C507,'12部门提供工资附表主表'!E:AV,40,0)</f>
        <v>0</v>
      </c>
    </row>
    <row r="508" spans="1:14">
      <c r="A508" s="10">
        <v>522</v>
      </c>
      <c r="B508" s="377" t="s">
        <v>2575</v>
      </c>
      <c r="C508" s="10" t="s">
        <v>2576</v>
      </c>
      <c r="D508" s="18" t="s">
        <v>2577</v>
      </c>
      <c r="E508" s="497" t="s">
        <v>6245</v>
      </c>
      <c r="F508" s="525" t="str">
        <f t="shared" si="7"/>
        <v>黄常花G247</v>
      </c>
      <c r="G508" s="497" t="s">
        <v>511</v>
      </c>
      <c r="H508" s="35" t="s">
        <v>511</v>
      </c>
      <c r="I508" s="20" t="s">
        <v>2578</v>
      </c>
      <c r="J508" s="38" t="s">
        <v>19</v>
      </c>
      <c r="K508" s="366"/>
      <c r="L508" s="361">
        <v>43525</v>
      </c>
      <c r="M508" s="499">
        <f>VLOOKUP(C508,工时对!A:E,5,0)</f>
        <v>28.625</v>
      </c>
      <c r="N508" s="59">
        <f>VLOOKUP(C508,'12部门提供工资附表主表'!E:AV,40,0)</f>
        <v>0</v>
      </c>
    </row>
    <row r="509" spans="1:14">
      <c r="A509" s="10">
        <v>523</v>
      </c>
      <c r="B509" s="377" t="s">
        <v>2579</v>
      </c>
      <c r="C509" s="10" t="s">
        <v>2580</v>
      </c>
      <c r="D509" s="18" t="s">
        <v>2581</v>
      </c>
      <c r="E509" s="497" t="s">
        <v>6246</v>
      </c>
      <c r="F509" s="525" t="str">
        <f t="shared" ref="F509:F565" si="8">D509&amp;E509</f>
        <v>韦边旁G248</v>
      </c>
      <c r="G509" s="497" t="s">
        <v>511</v>
      </c>
      <c r="H509" s="35" t="s">
        <v>511</v>
      </c>
      <c r="I509" s="20" t="s">
        <v>2582</v>
      </c>
      <c r="J509" s="38" t="s">
        <v>19</v>
      </c>
      <c r="K509" s="366"/>
      <c r="L509" s="361">
        <v>43525</v>
      </c>
      <c r="M509" s="499">
        <f>VLOOKUP(C509,工时对!A:E,5,0)</f>
        <v>27.625</v>
      </c>
      <c r="N509" s="59">
        <f>VLOOKUP(C509,'12部门提供工资附表主表'!E:AV,40,0)</f>
        <v>0</v>
      </c>
    </row>
    <row r="510" spans="1:14">
      <c r="A510" s="10">
        <v>524</v>
      </c>
      <c r="B510" s="377" t="s">
        <v>2583</v>
      </c>
      <c r="C510" s="10" t="s">
        <v>2584</v>
      </c>
      <c r="D510" s="18" t="s">
        <v>2585</v>
      </c>
      <c r="E510" s="497" t="s">
        <v>6247</v>
      </c>
      <c r="F510" s="525" t="str">
        <f t="shared" si="8"/>
        <v>李光路G256</v>
      </c>
      <c r="G510" s="497" t="s">
        <v>511</v>
      </c>
      <c r="H510" s="35" t="s">
        <v>511</v>
      </c>
      <c r="I510" s="20" t="s">
        <v>2586</v>
      </c>
      <c r="J510" s="38" t="s">
        <v>19</v>
      </c>
      <c r="K510" s="366"/>
      <c r="L510" s="361">
        <v>43525</v>
      </c>
      <c r="M510" s="499">
        <f>VLOOKUP(C510,工时对!A:E,5,0)</f>
        <v>32.125</v>
      </c>
      <c r="N510" s="59">
        <f>VLOOKUP(C510,'12部门提供工资附表主表'!E:AV,40,0)</f>
        <v>0</v>
      </c>
    </row>
    <row r="511" spans="1:14">
      <c r="A511" s="10">
        <v>526</v>
      </c>
      <c r="B511" s="377" t="s">
        <v>2589</v>
      </c>
      <c r="C511" s="10" t="s">
        <v>2590</v>
      </c>
      <c r="D511" s="18" t="s">
        <v>2591</v>
      </c>
      <c r="E511" s="497" t="s">
        <v>6248</v>
      </c>
      <c r="F511" s="525" t="str">
        <f t="shared" si="8"/>
        <v>何燕萍G259</v>
      </c>
      <c r="G511" s="497" t="s">
        <v>511</v>
      </c>
      <c r="H511" s="35" t="s">
        <v>511</v>
      </c>
      <c r="I511" s="20" t="s">
        <v>2592</v>
      </c>
      <c r="J511" s="38" t="s">
        <v>19</v>
      </c>
      <c r="K511" s="366"/>
      <c r="L511" s="361">
        <v>43525</v>
      </c>
      <c r="M511" s="499">
        <f>VLOOKUP(C511,工时对!A:E,5,0)</f>
        <v>32.625</v>
      </c>
      <c r="N511" s="59">
        <f>VLOOKUP(C511,'12部门提供工资附表主表'!E:AV,40,0)</f>
        <v>0</v>
      </c>
    </row>
    <row r="512" spans="1:14">
      <c r="A512" s="10">
        <v>528</v>
      </c>
      <c r="B512" t="s">
        <v>2595</v>
      </c>
      <c r="C512" s="10" t="s">
        <v>2596</v>
      </c>
      <c r="D512" s="18" t="s">
        <v>2597</v>
      </c>
      <c r="E512" s="497" t="s">
        <v>6251</v>
      </c>
      <c r="F512" s="525" t="str">
        <f t="shared" si="8"/>
        <v>周成G271</v>
      </c>
      <c r="G512" s="497" t="s">
        <v>511</v>
      </c>
      <c r="H512" s="35" t="s">
        <v>511</v>
      </c>
      <c r="I512" s="12" t="s">
        <v>2598</v>
      </c>
      <c r="J512" s="38" t="s">
        <v>19</v>
      </c>
      <c r="K512" s="366"/>
      <c r="L512" s="361">
        <v>43556</v>
      </c>
      <c r="M512" s="499">
        <f>VLOOKUP(C512,工时对!A:E,5,0)</f>
        <v>32.625</v>
      </c>
      <c r="N512" s="59">
        <f>VLOOKUP(C512,'12部门提供工资附表主表'!E:AV,40,0)</f>
        <v>0</v>
      </c>
    </row>
    <row r="513" spans="1:14">
      <c r="A513" s="10">
        <v>529</v>
      </c>
      <c r="B513" s="18" t="s">
        <v>2599</v>
      </c>
      <c r="C513" s="10" t="s">
        <v>2600</v>
      </c>
      <c r="D513" s="18" t="s">
        <v>2601</v>
      </c>
      <c r="E513" s="199" t="s">
        <v>2602</v>
      </c>
      <c r="F513" s="525" t="str">
        <f t="shared" si="8"/>
        <v>刘鹏67</v>
      </c>
      <c r="G513" s="497" t="s">
        <v>3596</v>
      </c>
      <c r="H513" s="35" t="s">
        <v>1810</v>
      </c>
      <c r="I513" s="12" t="s">
        <v>2603</v>
      </c>
      <c r="J513" s="38" t="s">
        <v>19</v>
      </c>
      <c r="K513" s="366"/>
      <c r="L513" s="361">
        <v>43556</v>
      </c>
      <c r="M513" s="499">
        <f>VLOOKUP(C513,工时对!A:E,5,0)</f>
        <v>33.19</v>
      </c>
      <c r="N513" s="59">
        <f>VLOOKUP(C513,'12部门提供工资附表主表'!E:AV,40,0)</f>
        <v>0</v>
      </c>
    </row>
    <row r="514" spans="1:14">
      <c r="A514" s="10">
        <v>530</v>
      </c>
      <c r="B514" s="377" t="s">
        <v>2604</v>
      </c>
      <c r="C514" t="s">
        <v>2605</v>
      </c>
      <c r="D514" s="18" t="s">
        <v>2606</v>
      </c>
      <c r="E514" s="199" t="s">
        <v>2607</v>
      </c>
      <c r="F514" s="525" t="str">
        <f t="shared" si="8"/>
        <v>杜美荣136</v>
      </c>
      <c r="G514" s="497" t="s">
        <v>3121</v>
      </c>
      <c r="H514" s="35" t="s">
        <v>197</v>
      </c>
      <c r="I514" s="12" t="s">
        <v>2608</v>
      </c>
      <c r="J514" s="38" t="s">
        <v>19</v>
      </c>
      <c r="L514" s="361">
        <v>43556</v>
      </c>
      <c r="M514" s="499">
        <f>VLOOKUP(C514,工时对!A:E,5,0)</f>
        <v>43.5</v>
      </c>
      <c r="N514" s="59">
        <f>VLOOKUP(C514,'12部门提供工资附表主表'!E:AV,40,0)</f>
        <v>0</v>
      </c>
    </row>
    <row r="515" spans="1:14">
      <c r="A515" s="10">
        <v>531</v>
      </c>
      <c r="B515" s="18" t="s">
        <v>2609</v>
      </c>
      <c r="C515" s="10" t="s">
        <v>2610</v>
      </c>
      <c r="D515" s="18" t="s">
        <v>2611</v>
      </c>
      <c r="E515" s="199" t="s">
        <v>2612</v>
      </c>
      <c r="F515" s="525" t="str">
        <f t="shared" si="8"/>
        <v>项田田288</v>
      </c>
      <c r="G515" s="497" t="s">
        <v>745</v>
      </c>
      <c r="H515" s="35" t="s">
        <v>745</v>
      </c>
      <c r="I515" s="12" t="s">
        <v>2613</v>
      </c>
      <c r="J515" s="38" t="s">
        <v>19</v>
      </c>
      <c r="K515" s="366"/>
      <c r="L515" s="361">
        <v>43556</v>
      </c>
      <c r="M515" s="499">
        <f>VLOOKUP(C515,工时对!A:E,5,0)</f>
        <v>37.31</v>
      </c>
      <c r="N515" s="59">
        <f>VLOOKUP(C515,'12部门提供工资附表主表'!E:AV,40,0)</f>
        <v>0</v>
      </c>
    </row>
    <row r="516" spans="1:14" ht="14.25">
      <c r="A516" s="10">
        <v>533</v>
      </c>
      <c r="B516" s="18" t="s">
        <v>2614</v>
      </c>
      <c r="C516" s="10" t="s">
        <v>2615</v>
      </c>
      <c r="D516" s="18" t="s">
        <v>2616</v>
      </c>
      <c r="E516" s="199" t="s">
        <v>2617</v>
      </c>
      <c r="F516" s="525" t="str">
        <f t="shared" si="8"/>
        <v>张彦梅371</v>
      </c>
      <c r="G516" s="497" t="s">
        <v>2798</v>
      </c>
      <c r="H516" s="357" t="s">
        <v>663</v>
      </c>
      <c r="I516" s="12" t="s">
        <v>2618</v>
      </c>
      <c r="J516" s="38" t="s">
        <v>19</v>
      </c>
      <c r="K516" s="366"/>
      <c r="L516" s="361">
        <v>43556</v>
      </c>
      <c r="M516" s="499">
        <f>VLOOKUP(C516,工时对!A:E,5,0)</f>
        <v>40.69</v>
      </c>
      <c r="N516" s="59">
        <f>VLOOKUP(C516,'12部门提供工资附表主表'!E:AV,40,0)</f>
        <v>0</v>
      </c>
    </row>
    <row r="517" spans="1:14">
      <c r="A517" s="10">
        <v>534</v>
      </c>
      <c r="B517" s="18" t="s">
        <v>2619</v>
      </c>
      <c r="C517" s="10" t="s">
        <v>2620</v>
      </c>
      <c r="D517" s="18" t="s">
        <v>2621</v>
      </c>
      <c r="E517" s="199" t="s">
        <v>2622</v>
      </c>
      <c r="F517" s="525" t="str">
        <f t="shared" si="8"/>
        <v>顾新昌385</v>
      </c>
      <c r="G517" s="497" t="s">
        <v>577</v>
      </c>
      <c r="H517" s="35" t="s">
        <v>577</v>
      </c>
      <c r="I517" s="20" t="s">
        <v>2623</v>
      </c>
      <c r="J517" s="38" t="s">
        <v>19</v>
      </c>
      <c r="K517" s="366"/>
      <c r="L517" s="361">
        <v>43556</v>
      </c>
      <c r="M517" s="499">
        <f>VLOOKUP(C517,工时对!A:E,5,0)</f>
        <v>27</v>
      </c>
      <c r="N517" s="59">
        <f>VLOOKUP(C517,'12部门提供工资附表主表'!E:AV,40,0)</f>
        <v>0</v>
      </c>
    </row>
    <row r="518" spans="1:14">
      <c r="A518" s="10">
        <v>536</v>
      </c>
      <c r="B518" s="18" t="s">
        <v>2624</v>
      </c>
      <c r="C518" s="10" t="s">
        <v>2625</v>
      </c>
      <c r="D518" s="18" t="s">
        <v>2626</v>
      </c>
      <c r="E518" s="199" t="s">
        <v>2627</v>
      </c>
      <c r="F518" s="525" t="str">
        <f t="shared" si="8"/>
        <v>韩凯凯404</v>
      </c>
      <c r="G518" s="497" t="s">
        <v>757</v>
      </c>
      <c r="H518" s="35" t="s">
        <v>757</v>
      </c>
      <c r="I518" s="12" t="s">
        <v>2628</v>
      </c>
      <c r="J518" s="38" t="s">
        <v>19</v>
      </c>
      <c r="K518" s="366"/>
      <c r="L518" s="361">
        <v>43556</v>
      </c>
      <c r="M518" s="499">
        <f>VLOOKUP(C518,工时对!A:E,5,0)</f>
        <v>39.56</v>
      </c>
      <c r="N518" s="59">
        <f>VLOOKUP(C518,'12部门提供工资附表主表'!E:AV,40,0)</f>
        <v>0</v>
      </c>
    </row>
    <row r="519" spans="1:14">
      <c r="A519" s="10">
        <v>537</v>
      </c>
      <c r="B519" s="18" t="s">
        <v>2629</v>
      </c>
      <c r="C519" s="10" t="s">
        <v>2630</v>
      </c>
      <c r="D519" s="18" t="s">
        <v>2631</v>
      </c>
      <c r="E519" s="199" t="s">
        <v>2632</v>
      </c>
      <c r="F519" s="525" t="str">
        <f t="shared" si="8"/>
        <v>王燕428</v>
      </c>
      <c r="G519" s="497" t="s">
        <v>745</v>
      </c>
      <c r="H519" s="35" t="s">
        <v>745</v>
      </c>
      <c r="I519" s="12" t="s">
        <v>2633</v>
      </c>
      <c r="J519" s="38" t="s">
        <v>19</v>
      </c>
      <c r="K519" s="366"/>
      <c r="L519" s="361">
        <v>43556</v>
      </c>
      <c r="M519" s="499">
        <f>VLOOKUP(C519,工时对!A:E,5,0)</f>
        <v>35.880000000000003</v>
      </c>
      <c r="N519" s="59">
        <f>VLOOKUP(C519,'12部门提供工资附表主表'!E:AV,40,0)</f>
        <v>0</v>
      </c>
    </row>
    <row r="520" spans="1:14">
      <c r="A520" s="10">
        <v>538</v>
      </c>
      <c r="B520" s="18" t="s">
        <v>2634</v>
      </c>
      <c r="C520" s="10" t="s">
        <v>2635</v>
      </c>
      <c r="D520" s="19" t="s">
        <v>2636</v>
      </c>
      <c r="E520" s="199" t="s">
        <v>2637</v>
      </c>
      <c r="F520" s="525" t="str">
        <f t="shared" si="8"/>
        <v>胡国正421</v>
      </c>
      <c r="G520" s="497" t="s">
        <v>3596</v>
      </c>
      <c r="H520" s="35" t="s">
        <v>1810</v>
      </c>
      <c r="I520" s="12" t="s">
        <v>2638</v>
      </c>
      <c r="J520" s="38" t="s">
        <v>19</v>
      </c>
      <c r="K520" s="366"/>
      <c r="L520" s="361">
        <v>43556</v>
      </c>
      <c r="M520" s="499">
        <f>VLOOKUP(C520,工时对!A:E,5,0)</f>
        <v>31.38</v>
      </c>
      <c r="N520" s="59">
        <f>VLOOKUP(C520,'12部门提供工资附表主表'!E:AV,40,0)</f>
        <v>0</v>
      </c>
    </row>
    <row r="521" spans="1:14">
      <c r="A521" s="10">
        <v>540</v>
      </c>
      <c r="B521" s="377" t="s">
        <v>2639</v>
      </c>
      <c r="C521" s="199" t="s">
        <v>2640</v>
      </c>
      <c r="D521" s="18" t="s">
        <v>2641</v>
      </c>
      <c r="E521" s="199" t="s">
        <v>2642</v>
      </c>
      <c r="F521" s="525" t="str">
        <f t="shared" si="8"/>
        <v>杨亚龙172</v>
      </c>
      <c r="G521" s="497" t="s">
        <v>3121</v>
      </c>
      <c r="H521" s="35" t="s">
        <v>197</v>
      </c>
      <c r="I521" s="12" t="s">
        <v>2643</v>
      </c>
      <c r="J521" s="38" t="s">
        <v>19</v>
      </c>
      <c r="K521" s="366"/>
      <c r="L521" s="361">
        <v>43556</v>
      </c>
      <c r="M521" s="499">
        <f>VLOOKUP(C521,工时对!A:E,5,0)</f>
        <v>40.75</v>
      </c>
      <c r="N521" s="59">
        <f>VLOOKUP(C521,'12部门提供工资附表主表'!E:AV,40,0)</f>
        <v>0</v>
      </c>
    </row>
    <row r="522" spans="1:14">
      <c r="A522" s="10">
        <v>541</v>
      </c>
      <c r="B522" s="377" t="s">
        <v>2644</v>
      </c>
      <c r="C522" s="199" t="s">
        <v>2645</v>
      </c>
      <c r="D522" s="152" t="s">
        <v>2646</v>
      </c>
      <c r="E522" s="497" t="s">
        <v>6250</v>
      </c>
      <c r="F522" s="525" t="str">
        <f t="shared" si="8"/>
        <v>谭存胜G266</v>
      </c>
      <c r="G522" s="497" t="s">
        <v>511</v>
      </c>
      <c r="H522" s="35" t="s">
        <v>511</v>
      </c>
      <c r="I522" s="20" t="s">
        <v>2647</v>
      </c>
      <c r="J522" s="38" t="s">
        <v>19</v>
      </c>
      <c r="K522" s="366"/>
      <c r="L522" s="361">
        <v>43556</v>
      </c>
      <c r="M522" s="499">
        <f>VLOOKUP(C522,工时对!A:E,5,0)</f>
        <v>33.875</v>
      </c>
      <c r="N522" s="59">
        <f>VLOOKUP(C522,'12部门提供工资附表主表'!E:AV,40,0)</f>
        <v>0</v>
      </c>
    </row>
    <row r="523" spans="1:14">
      <c r="A523" s="10">
        <v>542</v>
      </c>
      <c r="B523" s="18" t="s">
        <v>2648</v>
      </c>
      <c r="C523" s="10" t="s">
        <v>2649</v>
      </c>
      <c r="D523" s="18" t="s">
        <v>2650</v>
      </c>
      <c r="E523" s="199" t="s">
        <v>2651</v>
      </c>
      <c r="F523" s="525" t="str">
        <f t="shared" si="8"/>
        <v>戴正春212</v>
      </c>
      <c r="G523" s="497" t="s">
        <v>343</v>
      </c>
      <c r="H523" s="35" t="s">
        <v>343</v>
      </c>
      <c r="I523" s="12" t="s">
        <v>2652</v>
      </c>
      <c r="J523" s="38" t="s">
        <v>19</v>
      </c>
      <c r="K523" s="366"/>
      <c r="L523" s="361">
        <v>43587</v>
      </c>
      <c r="M523" s="499">
        <f>VLOOKUP(C523,工时对!A:E,5,0)</f>
        <v>43.5</v>
      </c>
      <c r="N523" s="59">
        <f>VLOOKUP(C523,'12部门提供工资附表主表'!E:AV,40,0)</f>
        <v>0</v>
      </c>
    </row>
    <row r="524" spans="1:14">
      <c r="A524" s="10">
        <v>543</v>
      </c>
      <c r="B524" s="18" t="s">
        <v>2653</v>
      </c>
      <c r="C524" s="10" t="s">
        <v>2654</v>
      </c>
      <c r="D524" s="18" t="s">
        <v>2655</v>
      </c>
      <c r="E524" s="199" t="s">
        <v>2656</v>
      </c>
      <c r="F524" s="525" t="str">
        <f t="shared" si="8"/>
        <v>徐吉梅165</v>
      </c>
      <c r="G524" s="497" t="s">
        <v>745</v>
      </c>
      <c r="H524" s="35" t="s">
        <v>745</v>
      </c>
      <c r="I524" s="12" t="s">
        <v>2657</v>
      </c>
      <c r="J524" s="38" t="s">
        <v>19</v>
      </c>
      <c r="K524" s="366"/>
      <c r="L524" s="361">
        <v>43592</v>
      </c>
      <c r="M524" s="499">
        <f>VLOOKUP(C524,工时对!A:E,5,0)</f>
        <v>35.880000000000003</v>
      </c>
      <c r="N524" s="59">
        <f>VLOOKUP(C524,'12部门提供工资附表主表'!E:AV,40,0)</f>
        <v>0</v>
      </c>
    </row>
    <row r="525" spans="1:14">
      <c r="A525" s="10">
        <v>544</v>
      </c>
      <c r="B525" s="18" t="s">
        <v>2658</v>
      </c>
      <c r="C525" s="10" t="s">
        <v>2659</v>
      </c>
      <c r="D525" s="18" t="s">
        <v>2660</v>
      </c>
      <c r="E525" s="199" t="s">
        <v>2661</v>
      </c>
      <c r="F525" s="525" t="str">
        <f t="shared" si="8"/>
        <v>王国力137</v>
      </c>
      <c r="G525" s="497" t="s">
        <v>757</v>
      </c>
      <c r="H525" s="35" t="s">
        <v>757</v>
      </c>
      <c r="I525" s="12" t="s">
        <v>2662</v>
      </c>
      <c r="J525" s="38" t="s">
        <v>19</v>
      </c>
      <c r="K525" s="366"/>
      <c r="L525" s="361">
        <v>43594</v>
      </c>
      <c r="M525" s="499">
        <f>VLOOKUP(C525,工时对!A:E,5,0)</f>
        <v>32.19</v>
      </c>
      <c r="N525" s="59">
        <f>VLOOKUP(C525,'12部门提供工资附表主表'!E:AV,40,0)</f>
        <v>0</v>
      </c>
    </row>
    <row r="526" spans="1:14">
      <c r="A526" s="10">
        <v>545</v>
      </c>
      <c r="B526" s="18" t="s">
        <v>2663</v>
      </c>
      <c r="C526" s="10" t="s">
        <v>2664</v>
      </c>
      <c r="D526" s="18" t="s">
        <v>2665</v>
      </c>
      <c r="E526" s="199" t="s">
        <v>2666</v>
      </c>
      <c r="F526" s="525" t="str">
        <f t="shared" si="8"/>
        <v>吴涛382</v>
      </c>
      <c r="G526" s="497" t="s">
        <v>17</v>
      </c>
      <c r="H526" s="35" t="s">
        <v>17</v>
      </c>
      <c r="I526" s="12" t="s">
        <v>2667</v>
      </c>
      <c r="J526" s="38" t="s">
        <v>19</v>
      </c>
      <c r="K526" s="366"/>
      <c r="L526" s="361">
        <v>43595</v>
      </c>
      <c r="M526" s="499">
        <f>VLOOKUP(C526,工时对!A:E,5,0)</f>
        <v>27.06</v>
      </c>
      <c r="N526" s="59">
        <f>VLOOKUP(C526,'12部门提供工资附表主表'!E:AV,40,0)</f>
        <v>0</v>
      </c>
    </row>
    <row r="527" spans="1:14">
      <c r="A527" s="10">
        <v>546</v>
      </c>
      <c r="B527" s="18" t="s">
        <v>2668</v>
      </c>
      <c r="C527" s="10" t="s">
        <v>2669</v>
      </c>
      <c r="D527" s="18" t="s">
        <v>2670</v>
      </c>
      <c r="E527" s="199" t="s">
        <v>2671</v>
      </c>
      <c r="F527" s="525" t="str">
        <f t="shared" si="8"/>
        <v>桂晶莹248</v>
      </c>
      <c r="G527" s="497" t="s">
        <v>745</v>
      </c>
      <c r="H527" s="35" t="s">
        <v>745</v>
      </c>
      <c r="I527" s="12" t="s">
        <v>2672</v>
      </c>
      <c r="J527" s="38" t="s">
        <v>19</v>
      </c>
      <c r="K527" s="366"/>
      <c r="L527" s="361">
        <v>43599</v>
      </c>
      <c r="M527" s="499">
        <f>VLOOKUP(C527,工时对!A:E,5,0)</f>
        <v>38.130000000000003</v>
      </c>
      <c r="N527" s="59">
        <f>VLOOKUP(C527,'12部门提供工资附表主表'!E:AV,40,0)</f>
        <v>0</v>
      </c>
    </row>
    <row r="528" spans="1:14">
      <c r="A528" s="10">
        <v>547</v>
      </c>
      <c r="B528" s="18" t="s">
        <v>2673</v>
      </c>
      <c r="C528" s="10" t="s">
        <v>2674</v>
      </c>
      <c r="D528" s="18" t="s">
        <v>2675</v>
      </c>
      <c r="E528" s="199" t="s">
        <v>2676</v>
      </c>
      <c r="F528" s="525" t="str">
        <f t="shared" si="8"/>
        <v>周登顺261</v>
      </c>
      <c r="G528" s="497" t="s">
        <v>3121</v>
      </c>
      <c r="H528" s="18" t="s">
        <v>197</v>
      </c>
      <c r="I528" s="12" t="s">
        <v>2677</v>
      </c>
      <c r="J528" s="38" t="s">
        <v>19</v>
      </c>
      <c r="K528" s="366"/>
      <c r="L528" s="361">
        <v>43600</v>
      </c>
      <c r="M528" s="499">
        <f>VLOOKUP(C528,工时对!A:E,5,0)</f>
        <v>42.8</v>
      </c>
      <c r="N528" s="59">
        <f>VLOOKUP(C528,'12部门提供工资附表主表'!E:AV,40,0)</f>
        <v>0</v>
      </c>
    </row>
    <row r="529" spans="1:14">
      <c r="A529" s="10">
        <v>548</v>
      </c>
      <c r="B529" s="18" t="s">
        <v>2678</v>
      </c>
      <c r="C529" s="10" t="s">
        <v>2679</v>
      </c>
      <c r="D529" s="18" t="s">
        <v>2680</v>
      </c>
      <c r="E529" s="199" t="s">
        <v>2681</v>
      </c>
      <c r="F529" s="525" t="str">
        <f t="shared" si="8"/>
        <v>张纪永341</v>
      </c>
      <c r="G529" s="497" t="s">
        <v>745</v>
      </c>
      <c r="H529" s="35" t="s">
        <v>745</v>
      </c>
      <c r="I529" s="12" t="s">
        <v>2682</v>
      </c>
      <c r="J529" s="38" t="s">
        <v>19</v>
      </c>
      <c r="K529" s="366"/>
      <c r="L529" s="361">
        <v>43610</v>
      </c>
      <c r="M529" s="499">
        <f>VLOOKUP(C529,工时对!A:E,5,0)</f>
        <v>39.19</v>
      </c>
      <c r="N529" s="59">
        <f>VLOOKUP(C529,'12部门提供工资附表主表'!E:AV,40,0)</f>
        <v>0</v>
      </c>
    </row>
    <row r="530" spans="1:14">
      <c r="A530" s="10">
        <v>549</v>
      </c>
      <c r="B530" s="18" t="s">
        <v>2683</v>
      </c>
      <c r="C530" s="10" t="s">
        <v>2684</v>
      </c>
      <c r="D530" s="18" t="s">
        <v>2685</v>
      </c>
      <c r="E530" s="199" t="s">
        <v>2686</v>
      </c>
      <c r="F530" s="525" t="str">
        <f t="shared" si="8"/>
        <v>韩士领342</v>
      </c>
      <c r="G530" s="497" t="s">
        <v>745</v>
      </c>
      <c r="H530" s="35" t="s">
        <v>745</v>
      </c>
      <c r="I530" s="12" t="s">
        <v>2687</v>
      </c>
      <c r="J530" s="38" t="s">
        <v>19</v>
      </c>
      <c r="K530" s="366"/>
      <c r="L530" s="361">
        <v>43614</v>
      </c>
      <c r="M530" s="499">
        <f>VLOOKUP(C530,工时对!A:E,5,0)</f>
        <v>43</v>
      </c>
      <c r="N530" s="59">
        <f>VLOOKUP(C530,'12部门提供工资附表主表'!E:AV,40,0)</f>
        <v>0</v>
      </c>
    </row>
    <row r="531" spans="1:14">
      <c r="A531" s="10">
        <v>550</v>
      </c>
      <c r="B531" s="18" t="s">
        <v>2688</v>
      </c>
      <c r="C531" s="10" t="s">
        <v>2689</v>
      </c>
      <c r="D531" s="18" t="s">
        <v>2690</v>
      </c>
      <c r="E531" s="199" t="s">
        <v>2691</v>
      </c>
      <c r="F531" s="525" t="str">
        <f t="shared" si="8"/>
        <v>冯伟350</v>
      </c>
      <c r="G531" s="497" t="s">
        <v>757</v>
      </c>
      <c r="H531" s="35" t="s">
        <v>757</v>
      </c>
      <c r="I531" s="12" t="s">
        <v>2692</v>
      </c>
      <c r="J531" s="38" t="s">
        <v>19</v>
      </c>
      <c r="K531" s="366"/>
      <c r="L531" s="361">
        <v>43614</v>
      </c>
      <c r="M531" s="499">
        <f>VLOOKUP(C531,工时对!A:E,5,0)</f>
        <v>41.69</v>
      </c>
      <c r="N531" s="59">
        <f>VLOOKUP(C531,'12部门提供工资附表主表'!E:AV,40,0)</f>
        <v>0</v>
      </c>
    </row>
    <row r="532" spans="1:14">
      <c r="A532" s="10">
        <v>551</v>
      </c>
      <c r="B532" s="18" t="s">
        <v>2693</v>
      </c>
      <c r="C532" s="10" t="s">
        <v>2694</v>
      </c>
      <c r="D532" s="18" t="s">
        <v>2695</v>
      </c>
      <c r="E532" s="199" t="s">
        <v>2696</v>
      </c>
      <c r="F532" s="525" t="str">
        <f t="shared" si="8"/>
        <v>陈高强364</v>
      </c>
      <c r="G532" s="497" t="s">
        <v>2798</v>
      </c>
      <c r="H532" s="103" t="s">
        <v>663</v>
      </c>
      <c r="I532" s="12" t="s">
        <v>2697</v>
      </c>
      <c r="J532" s="38" t="s">
        <v>19</v>
      </c>
      <c r="K532" s="366"/>
      <c r="L532" s="361">
        <v>43614</v>
      </c>
      <c r="M532" s="499">
        <f>VLOOKUP(C532,工时对!A:E,5,0)</f>
        <v>35.94</v>
      </c>
      <c r="N532" s="59">
        <f>VLOOKUP(C532,'12部门提供工资附表主表'!E:AV,40,0)</f>
        <v>0</v>
      </c>
    </row>
    <row r="533" spans="1:14">
      <c r="A533" s="10">
        <v>552</v>
      </c>
      <c r="B533" s="18" t="s">
        <v>2698</v>
      </c>
      <c r="C533" s="10" t="s">
        <v>2699</v>
      </c>
      <c r="D533" s="18" t="s">
        <v>2700</v>
      </c>
      <c r="E533" s="199" t="s">
        <v>2701</v>
      </c>
      <c r="F533" s="525" t="str">
        <f t="shared" si="8"/>
        <v>万良清402</v>
      </c>
      <c r="G533" s="497" t="s">
        <v>745</v>
      </c>
      <c r="H533" s="35" t="s">
        <v>745</v>
      </c>
      <c r="I533" s="12" t="s">
        <v>2702</v>
      </c>
      <c r="J533" s="38" t="s">
        <v>19</v>
      </c>
      <c r="K533" s="366"/>
      <c r="L533" s="361">
        <v>43615</v>
      </c>
      <c r="M533" s="499">
        <f>VLOOKUP(C533,工时对!A:E,5,0)</f>
        <v>40.56</v>
      </c>
      <c r="N533" s="59">
        <f>VLOOKUP(C533,'12部门提供工资附表主表'!E:AV,40,0)</f>
        <v>0</v>
      </c>
    </row>
    <row r="534" spans="1:14">
      <c r="A534" s="10">
        <v>554</v>
      </c>
      <c r="B534" s="18" t="s">
        <v>2703</v>
      </c>
      <c r="C534" s="10" t="s">
        <v>2704</v>
      </c>
      <c r="D534" s="18" t="s">
        <v>2705</v>
      </c>
      <c r="E534" s="497" t="s">
        <v>6252</v>
      </c>
      <c r="F534" s="525" t="str">
        <f t="shared" si="8"/>
        <v>黄利艳G284</v>
      </c>
      <c r="G534" s="497" t="s">
        <v>511</v>
      </c>
      <c r="H534" s="35" t="s">
        <v>511</v>
      </c>
      <c r="I534" s="12" t="s">
        <v>2706</v>
      </c>
      <c r="J534" s="38" t="s">
        <v>19</v>
      </c>
      <c r="K534" s="366"/>
      <c r="L534" s="361">
        <v>43593</v>
      </c>
      <c r="M534" s="499">
        <f>VLOOKUP(C534,工时对!A:E,5,0)</f>
        <v>27.25</v>
      </c>
      <c r="N534" s="59">
        <f>VLOOKUP(C534,'12部门提供工资附表主表'!E:AV,40,0)</f>
        <v>0</v>
      </c>
    </row>
    <row r="535" spans="1:14">
      <c r="A535" s="10">
        <v>555</v>
      </c>
      <c r="B535" s="18" t="s">
        <v>2707</v>
      </c>
      <c r="C535" s="10" t="s">
        <v>2708</v>
      </c>
      <c r="D535" s="18" t="s">
        <v>2709</v>
      </c>
      <c r="E535" s="497" t="s">
        <v>6253</v>
      </c>
      <c r="F535" s="525" t="str">
        <f t="shared" si="8"/>
        <v>邓小兰G285</v>
      </c>
      <c r="G535" s="497" t="s">
        <v>511</v>
      </c>
      <c r="H535" s="35" t="s">
        <v>511</v>
      </c>
      <c r="I535" s="12" t="s">
        <v>2710</v>
      </c>
      <c r="J535" s="38" t="s">
        <v>19</v>
      </c>
      <c r="K535" s="366"/>
      <c r="L535" s="361">
        <v>43599</v>
      </c>
      <c r="M535" s="499">
        <f>VLOOKUP(C535,工时对!A:E,5,0)</f>
        <v>32.9375</v>
      </c>
      <c r="N535" s="59">
        <f>VLOOKUP(C535,'12部门提供工资附表主表'!E:AV,40,0)</f>
        <v>0</v>
      </c>
    </row>
    <row r="536" spans="1:14" s="29" customFormat="1" hidden="1">
      <c r="A536" s="20">
        <v>556</v>
      </c>
      <c r="B536" s="138" t="s">
        <v>2711</v>
      </c>
      <c r="C536" s="20" t="s">
        <v>2712</v>
      </c>
      <c r="D536" s="138" t="s">
        <v>2713</v>
      </c>
      <c r="E536" s="535"/>
      <c r="F536" s="524" t="str">
        <f t="shared" si="8"/>
        <v>李江勇</v>
      </c>
      <c r="G536" s="536" t="s">
        <v>757</v>
      </c>
      <c r="H536" s="534" t="s">
        <v>2390</v>
      </c>
      <c r="I536" s="138" t="s">
        <v>2714</v>
      </c>
      <c r="J536" s="363" t="s">
        <v>19</v>
      </c>
      <c r="K536" s="537"/>
      <c r="L536" s="361"/>
      <c r="M536" s="539" t="e">
        <f>VLOOKUP(C536,工时对!A:E,5,0)</f>
        <v>#N/A</v>
      </c>
      <c r="N536" s="433" t="e">
        <f>VLOOKUP(C536,'12部门提供工资附表主表'!E:AV,40,0)</f>
        <v>#N/A</v>
      </c>
    </row>
    <row r="537" spans="1:14" s="29" customFormat="1" hidden="1">
      <c r="A537" s="20">
        <v>557</v>
      </c>
      <c r="B537" s="353" t="s">
        <v>2715</v>
      </c>
      <c r="C537" s="20" t="s">
        <v>2716</v>
      </c>
      <c r="D537" s="138" t="s">
        <v>2717</v>
      </c>
      <c r="E537" s="535"/>
      <c r="F537" s="524" t="str">
        <f t="shared" si="8"/>
        <v>黄晓伟</v>
      </c>
      <c r="G537" s="536" t="s">
        <v>455</v>
      </c>
      <c r="H537" s="534" t="s">
        <v>2390</v>
      </c>
      <c r="I537" s="138" t="s">
        <v>2718</v>
      </c>
      <c r="J537" s="363" t="s">
        <v>19</v>
      </c>
      <c r="K537" s="537"/>
      <c r="L537" s="361"/>
      <c r="M537" s="539" t="e">
        <f>VLOOKUP(C537,工时对!A:E,5,0)</f>
        <v>#N/A</v>
      </c>
      <c r="N537" s="433" t="e">
        <f>VLOOKUP(C537,'12部门提供工资附表主表'!E:AV,40,0)</f>
        <v>#N/A</v>
      </c>
    </row>
    <row r="538" spans="1:14">
      <c r="A538" s="10">
        <v>558</v>
      </c>
      <c r="B538" s="26" t="s">
        <v>2719</v>
      </c>
      <c r="C538" s="375" t="s">
        <v>2720</v>
      </c>
      <c r="D538" s="375" t="s">
        <v>2721</v>
      </c>
      <c r="E538" s="199" t="s">
        <v>2722</v>
      </c>
      <c r="F538" s="525" t="str">
        <f t="shared" si="8"/>
        <v>张防云15</v>
      </c>
      <c r="G538" s="497" t="s">
        <v>3121</v>
      </c>
      <c r="H538" s="18" t="s">
        <v>197</v>
      </c>
      <c r="I538" s="29" t="s">
        <v>2723</v>
      </c>
      <c r="J538" s="381" t="s">
        <v>2724</v>
      </c>
      <c r="L538" s="379">
        <v>43617</v>
      </c>
      <c r="M538" s="499">
        <f>VLOOKUP(C538,工时对!A:E,5,0)</f>
        <v>43.5</v>
      </c>
      <c r="N538" s="59">
        <f>VLOOKUP(C538,'12部门提供工资附表主表'!E:AV,40,0)</f>
        <v>0</v>
      </c>
    </row>
    <row r="539" spans="1:14">
      <c r="A539" s="10">
        <v>559</v>
      </c>
      <c r="B539" s="26" t="s">
        <v>2725</v>
      </c>
      <c r="C539" s="375" t="s">
        <v>2726</v>
      </c>
      <c r="D539" s="375" t="s">
        <v>2727</v>
      </c>
      <c r="E539" s="199" t="s">
        <v>2728</v>
      </c>
      <c r="F539" s="525" t="str">
        <f t="shared" si="8"/>
        <v>柳爱香154</v>
      </c>
      <c r="G539" s="497" t="s">
        <v>745</v>
      </c>
      <c r="H539" t="s">
        <v>745</v>
      </c>
      <c r="I539" s="29" t="s">
        <v>2729</v>
      </c>
      <c r="J539" s="381" t="s">
        <v>2724</v>
      </c>
      <c r="L539" s="379">
        <v>43617</v>
      </c>
      <c r="M539" s="499">
        <f>VLOOKUP(C539,工时对!A:E,5,0)</f>
        <v>40.56</v>
      </c>
      <c r="N539" s="59">
        <f>VLOOKUP(C539,'12部门提供工资附表主表'!E:AV,40,0)</f>
        <v>0</v>
      </c>
    </row>
    <row r="540" spans="1:14">
      <c r="A540" s="10">
        <v>560</v>
      </c>
      <c r="B540" s="26" t="s">
        <v>2730</v>
      </c>
      <c r="C540" s="375" t="s">
        <v>2731</v>
      </c>
      <c r="D540" s="375" t="s">
        <v>2732</v>
      </c>
      <c r="E540" s="199" t="s">
        <v>2733</v>
      </c>
      <c r="F540" s="525" t="str">
        <f t="shared" si="8"/>
        <v>文欣170</v>
      </c>
      <c r="G540" s="497" t="s">
        <v>745</v>
      </c>
      <c r="H540" t="s">
        <v>745</v>
      </c>
      <c r="I540" s="29" t="s">
        <v>2729</v>
      </c>
      <c r="J540" s="381" t="s">
        <v>2724</v>
      </c>
      <c r="L540" s="379">
        <v>43617</v>
      </c>
      <c r="M540" s="499">
        <f>VLOOKUP(C540,工时对!A:E,5,0)</f>
        <v>40.25</v>
      </c>
      <c r="N540" s="59">
        <f>VLOOKUP(C540,'12部门提供工资附表主表'!E:AV,40,0)</f>
        <v>0</v>
      </c>
    </row>
    <row r="541" spans="1:14">
      <c r="A541" s="10">
        <v>561</v>
      </c>
      <c r="B541" s="26" t="s">
        <v>2734</v>
      </c>
      <c r="C541" s="375" t="s">
        <v>2735</v>
      </c>
      <c r="D541" s="375" t="s">
        <v>2736</v>
      </c>
      <c r="E541" s="199" t="s">
        <v>2737</v>
      </c>
      <c r="F541" s="525" t="str">
        <f t="shared" si="8"/>
        <v>朱圆龙259</v>
      </c>
      <c r="G541" s="497" t="s">
        <v>3121</v>
      </c>
      <c r="H541" s="18" t="s">
        <v>197</v>
      </c>
      <c r="I541" s="29" t="s">
        <v>2738</v>
      </c>
      <c r="J541" s="381" t="s">
        <v>2724</v>
      </c>
      <c r="L541" s="379">
        <v>43617</v>
      </c>
      <c r="M541" s="499">
        <f>VLOOKUP(C541,工时对!A:E,5,0)</f>
        <v>36.25</v>
      </c>
      <c r="N541" s="59">
        <f>VLOOKUP(C541,'12部门提供工资附表主表'!E:AV,40,0)</f>
        <v>0</v>
      </c>
    </row>
    <row r="542" spans="1:14">
      <c r="A542" s="10">
        <v>562</v>
      </c>
      <c r="B542" s="26" t="s">
        <v>2739</v>
      </c>
      <c r="C542" s="375" t="s">
        <v>2740</v>
      </c>
      <c r="D542" s="375" t="s">
        <v>2741</v>
      </c>
      <c r="E542" s="199" t="s">
        <v>2742</v>
      </c>
      <c r="F542" s="525" t="str">
        <f t="shared" si="8"/>
        <v>项关羽131</v>
      </c>
      <c r="G542" s="497" t="s">
        <v>3596</v>
      </c>
      <c r="H542" s="475" t="s">
        <v>1842</v>
      </c>
      <c r="I542" s="29" t="s">
        <v>2743</v>
      </c>
      <c r="J542" s="381" t="s">
        <v>2724</v>
      </c>
      <c r="L542" s="379">
        <v>43617</v>
      </c>
      <c r="M542" s="499">
        <f>VLOOKUP(C542,工时对!A:E,5,0)</f>
        <v>11.19</v>
      </c>
      <c r="N542" s="59">
        <f>VLOOKUP(C542,'12部门提供工资附表主表'!E:AV,40,0)</f>
        <v>0</v>
      </c>
    </row>
    <row r="543" spans="1:14">
      <c r="A543" s="10">
        <v>563</v>
      </c>
      <c r="B543" s="26" t="s">
        <v>2744</v>
      </c>
      <c r="C543" s="375" t="s">
        <v>2745</v>
      </c>
      <c r="D543" s="375" t="s">
        <v>2746</v>
      </c>
      <c r="E543" s="199" t="s">
        <v>2747</v>
      </c>
      <c r="F543" s="525" t="str">
        <f t="shared" si="8"/>
        <v>康秀英353</v>
      </c>
      <c r="G543" s="497" t="s">
        <v>17</v>
      </c>
      <c r="H543" t="s">
        <v>17</v>
      </c>
      <c r="I543" s="29" t="s">
        <v>2748</v>
      </c>
      <c r="J543" s="381" t="s">
        <v>2724</v>
      </c>
      <c r="L543" s="379">
        <v>43617</v>
      </c>
      <c r="M543" s="499">
        <f>VLOOKUP(C543,工时对!A:E,5,0)</f>
        <v>31</v>
      </c>
      <c r="N543" s="59">
        <f>VLOOKUP(C543,'12部门提供工资附表主表'!E:AV,40,0)</f>
        <v>0</v>
      </c>
    </row>
    <row r="544" spans="1:14">
      <c r="A544" s="10">
        <v>564</v>
      </c>
      <c r="B544" s="26" t="s">
        <v>2749</v>
      </c>
      <c r="C544" s="375" t="s">
        <v>2750</v>
      </c>
      <c r="D544" s="375" t="s">
        <v>2751</v>
      </c>
      <c r="E544" s="199" t="s">
        <v>2752</v>
      </c>
      <c r="F544" s="525" t="str">
        <f t="shared" si="8"/>
        <v>何晓青401</v>
      </c>
      <c r="G544" s="497" t="s">
        <v>3596</v>
      </c>
      <c r="H544" s="475" t="s">
        <v>1299</v>
      </c>
      <c r="I544" s="29" t="s">
        <v>2753</v>
      </c>
      <c r="J544" s="381" t="s">
        <v>2724</v>
      </c>
      <c r="L544" s="379">
        <v>43617</v>
      </c>
      <c r="M544" s="499">
        <f>VLOOKUP(C544,工时对!A:E,5,0)</f>
        <v>23</v>
      </c>
      <c r="N544" s="59">
        <f>VLOOKUP(C544,'12部门提供工资附表主表'!E:AV,40,0)</f>
        <v>0</v>
      </c>
    </row>
    <row r="545" spans="1:14">
      <c r="A545" s="10">
        <v>565</v>
      </c>
      <c r="B545" s="26" t="s">
        <v>2754</v>
      </c>
      <c r="C545" s="375" t="s">
        <v>2755</v>
      </c>
      <c r="D545" s="375" t="s">
        <v>2756</v>
      </c>
      <c r="E545" s="199" t="s">
        <v>2757</v>
      </c>
      <c r="F545" s="525" t="str">
        <f t="shared" si="8"/>
        <v>葛建海453</v>
      </c>
      <c r="G545" s="497" t="s">
        <v>3121</v>
      </c>
      <c r="H545" s="18" t="s">
        <v>197</v>
      </c>
      <c r="I545" s="29" t="s">
        <v>2758</v>
      </c>
      <c r="J545" s="381" t="s">
        <v>2724</v>
      </c>
      <c r="L545" s="379">
        <v>43617</v>
      </c>
      <c r="M545" s="499">
        <f>VLOOKUP(C545,工时对!A:E,5,0)</f>
        <v>43.5</v>
      </c>
      <c r="N545" s="59">
        <f>VLOOKUP(C545,'12部门提供工资附表主表'!E:AV,40,0)</f>
        <v>0</v>
      </c>
    </row>
    <row r="546" spans="1:14">
      <c r="A546" s="10">
        <v>566</v>
      </c>
      <c r="B546" s="26" t="s">
        <v>2759</v>
      </c>
      <c r="C546" s="375" t="s">
        <v>2760</v>
      </c>
      <c r="D546" s="375" t="s">
        <v>2761</v>
      </c>
      <c r="E546" s="199" t="s">
        <v>2762</v>
      </c>
      <c r="F546" s="525" t="str">
        <f t="shared" si="8"/>
        <v>李富云454</v>
      </c>
      <c r="G546" s="497" t="s">
        <v>745</v>
      </c>
      <c r="H546" t="s">
        <v>745</v>
      </c>
      <c r="I546" s="29" t="s">
        <v>2763</v>
      </c>
      <c r="J546" s="381" t="s">
        <v>2724</v>
      </c>
      <c r="L546" s="379">
        <v>43617</v>
      </c>
      <c r="M546" s="499">
        <f>VLOOKUP(C546,工时对!A:E,5,0)</f>
        <v>35.630000000000003</v>
      </c>
      <c r="N546" s="59">
        <f>VLOOKUP(C546,'12部门提供工资附表主表'!E:AV,40,0)</f>
        <v>0</v>
      </c>
    </row>
    <row r="547" spans="1:14">
      <c r="A547" s="10">
        <v>567</v>
      </c>
      <c r="B547" s="26" t="s">
        <v>2764</v>
      </c>
      <c r="C547" s="375" t="s">
        <v>2765</v>
      </c>
      <c r="D547" s="375" t="s">
        <v>2766</v>
      </c>
      <c r="E547" s="199" t="s">
        <v>2767</v>
      </c>
      <c r="F547" s="525" t="str">
        <f t="shared" si="8"/>
        <v>郑欢456</v>
      </c>
      <c r="G547" s="497" t="s">
        <v>745</v>
      </c>
      <c r="H547" t="s">
        <v>745</v>
      </c>
      <c r="I547" s="29" t="s">
        <v>2768</v>
      </c>
      <c r="J547" s="381" t="s">
        <v>2724</v>
      </c>
      <c r="L547" s="379">
        <v>43617</v>
      </c>
      <c r="M547" s="499">
        <f>VLOOKUP(C547,工时对!A:E,5,0)</f>
        <v>34.56</v>
      </c>
      <c r="N547" s="59">
        <f>VLOOKUP(C547,'12部门提供工资附表主表'!E:AV,40,0)</f>
        <v>0</v>
      </c>
    </row>
    <row r="548" spans="1:14">
      <c r="A548" s="10">
        <v>569</v>
      </c>
      <c r="B548" s="26" t="s">
        <v>2769</v>
      </c>
      <c r="C548" s="375" t="s">
        <v>2770</v>
      </c>
      <c r="D548" s="375" t="s">
        <v>2771</v>
      </c>
      <c r="E548" s="497" t="s">
        <v>6254</v>
      </c>
      <c r="F548" s="525" t="str">
        <f t="shared" si="8"/>
        <v>雷丹G289</v>
      </c>
      <c r="G548" s="497" t="s">
        <v>511</v>
      </c>
      <c r="H548" t="s">
        <v>511</v>
      </c>
      <c r="I548" s="29" t="s">
        <v>2772</v>
      </c>
      <c r="J548" s="381" t="s">
        <v>2724</v>
      </c>
      <c r="L548" s="379">
        <v>43617</v>
      </c>
      <c r="M548" s="499">
        <f>VLOOKUP(C548,工时对!A:E,5,0)</f>
        <v>32.5</v>
      </c>
      <c r="N548" s="59">
        <f>VLOOKUP(C548,'12部门提供工资附表主表'!E:AV,40,0)</f>
        <v>0</v>
      </c>
    </row>
    <row r="549" spans="1:14">
      <c r="A549" s="10">
        <v>570</v>
      </c>
      <c r="B549" s="26" t="s">
        <v>2773</v>
      </c>
      <c r="C549" s="375" t="s">
        <v>2774</v>
      </c>
      <c r="D549" s="375" t="s">
        <v>2775</v>
      </c>
      <c r="E549" s="497" t="s">
        <v>6255</v>
      </c>
      <c r="F549" s="525" t="str">
        <f t="shared" si="8"/>
        <v>易昌花G290</v>
      </c>
      <c r="G549" s="497" t="s">
        <v>511</v>
      </c>
      <c r="H549" t="s">
        <v>511</v>
      </c>
      <c r="I549" s="29" t="s">
        <v>2776</v>
      </c>
      <c r="J549" s="381" t="s">
        <v>2724</v>
      </c>
      <c r="L549" s="379">
        <v>43617</v>
      </c>
      <c r="M549" s="499">
        <f>VLOOKUP(C549,工时对!A:E,5,0)</f>
        <v>25</v>
      </c>
      <c r="N549" s="59">
        <f>VLOOKUP(C549,'12部门提供工资附表主表'!E:AV,40,0)</f>
        <v>0</v>
      </c>
    </row>
    <row r="550" spans="1:14">
      <c r="A550" s="10">
        <v>571</v>
      </c>
      <c r="B550" s="18" t="s">
        <v>2777</v>
      </c>
      <c r="C550" s="199" t="s">
        <v>2778</v>
      </c>
      <c r="D550" s="18" t="s">
        <v>2779</v>
      </c>
      <c r="E550" s="199" t="s">
        <v>2780</v>
      </c>
      <c r="F550" s="525" t="str">
        <f t="shared" si="8"/>
        <v>李梅478</v>
      </c>
      <c r="G550" s="497" t="s">
        <v>745</v>
      </c>
      <c r="H550" s="35" t="s">
        <v>745</v>
      </c>
      <c r="I550" s="12"/>
      <c r="J550" s="381" t="s">
        <v>2781</v>
      </c>
      <c r="K550" s="366"/>
      <c r="L550" s="361" t="s">
        <v>2781</v>
      </c>
      <c r="M550" s="499">
        <f>VLOOKUP(C550,工时对!A:E,5,0)</f>
        <v>37.06</v>
      </c>
      <c r="N550" s="59">
        <f>VLOOKUP(C550,'12部门提供工资附表主表'!E:AV,40,0)</f>
        <v>0</v>
      </c>
    </row>
    <row r="551" spans="1:14">
      <c r="A551" s="10">
        <v>572</v>
      </c>
      <c r="B551" s="18" t="s">
        <v>2782</v>
      </c>
      <c r="C551" s="199" t="s">
        <v>2783</v>
      </c>
      <c r="D551" s="18" t="s">
        <v>2784</v>
      </c>
      <c r="E551" s="199" t="s">
        <v>2785</v>
      </c>
      <c r="F551" s="525" t="str">
        <f t="shared" si="8"/>
        <v>殷鹏飞479</v>
      </c>
      <c r="G551" s="497" t="s">
        <v>3596</v>
      </c>
      <c r="H551" s="19" t="s">
        <v>1810</v>
      </c>
      <c r="I551" s="12"/>
      <c r="J551" s="381" t="s">
        <v>2781</v>
      </c>
      <c r="K551" s="366"/>
      <c r="L551" s="361" t="s">
        <v>2781</v>
      </c>
      <c r="M551" s="499">
        <f>VLOOKUP(C551,工时对!A:E,5,0)</f>
        <v>30.13</v>
      </c>
      <c r="N551" s="59">
        <f>VLOOKUP(C551,'12部门提供工资附表主表'!E:AV,40,0)</f>
        <v>0</v>
      </c>
    </row>
    <row r="552" spans="1:14">
      <c r="A552" s="10">
        <v>573</v>
      </c>
      <c r="B552" t="s">
        <v>2786</v>
      </c>
      <c r="C552" s="199" t="s">
        <v>2787</v>
      </c>
      <c r="D552" s="18" t="s">
        <v>2788</v>
      </c>
      <c r="E552" s="199" t="s">
        <v>2789</v>
      </c>
      <c r="F552" s="525" t="str">
        <f t="shared" si="8"/>
        <v>卢勤勤480</v>
      </c>
      <c r="G552" s="497" t="s">
        <v>757</v>
      </c>
      <c r="H552" s="35" t="s">
        <v>757</v>
      </c>
      <c r="I552" s="12"/>
      <c r="J552" s="381" t="s">
        <v>2781</v>
      </c>
      <c r="K552" s="366"/>
      <c r="L552" s="361" t="s">
        <v>2781</v>
      </c>
      <c r="M552" s="499">
        <f>VLOOKUP(C552,工时对!A:E,5,0)</f>
        <v>38.44</v>
      </c>
      <c r="N552" s="59">
        <f>VLOOKUP(C552,'12部门提供工资附表主表'!E:AV,40,0)</f>
        <v>0</v>
      </c>
    </row>
    <row r="553" spans="1:14">
      <c r="A553" s="10">
        <v>574</v>
      </c>
      <c r="B553" s="18" t="s">
        <v>2790</v>
      </c>
      <c r="C553" s="199" t="s">
        <v>2791</v>
      </c>
      <c r="D553" s="18" t="s">
        <v>2792</v>
      </c>
      <c r="E553" s="199" t="s">
        <v>2793</v>
      </c>
      <c r="F553" s="525" t="str">
        <f t="shared" si="8"/>
        <v>宣爱平481</v>
      </c>
      <c r="G553" s="497" t="s">
        <v>757</v>
      </c>
      <c r="H553" s="35" t="s">
        <v>757</v>
      </c>
      <c r="I553" s="12"/>
      <c r="J553" s="381" t="s">
        <v>2781</v>
      </c>
      <c r="K553" s="366"/>
      <c r="L553" s="361" t="s">
        <v>2781</v>
      </c>
      <c r="M553" s="499">
        <f>VLOOKUP(C553,工时对!A:E,5,0)</f>
        <v>39.81</v>
      </c>
      <c r="N553" s="59">
        <f>VLOOKUP(C553,'12部门提供工资附表主表'!E:AV,40,0)</f>
        <v>0</v>
      </c>
    </row>
    <row r="554" spans="1:14">
      <c r="A554" s="10">
        <v>575</v>
      </c>
      <c r="B554" s="18" t="s">
        <v>2794</v>
      </c>
      <c r="C554" s="199" t="s">
        <v>2795</v>
      </c>
      <c r="D554" s="18" t="s">
        <v>2796</v>
      </c>
      <c r="E554" s="199" t="s">
        <v>2797</v>
      </c>
      <c r="F554" s="525" t="str">
        <f t="shared" si="8"/>
        <v>易守根487</v>
      </c>
      <c r="G554" s="497" t="s">
        <v>2798</v>
      </c>
      <c r="H554" s="35" t="s">
        <v>2798</v>
      </c>
      <c r="I554" s="12"/>
      <c r="J554" s="381" t="s">
        <v>2781</v>
      </c>
      <c r="K554" s="366"/>
      <c r="L554" s="361" t="s">
        <v>2781</v>
      </c>
      <c r="M554" s="499">
        <f>VLOOKUP(C554,工时对!A:E,5,0)</f>
        <v>39.880000000000003</v>
      </c>
      <c r="N554" s="59">
        <f>VLOOKUP(C554,'12部门提供工资附表主表'!E:AV,40,0)</f>
        <v>0</v>
      </c>
    </row>
    <row r="555" spans="1:14">
      <c r="A555" s="10">
        <v>576</v>
      </c>
      <c r="B555" s="18" t="s">
        <v>2799</v>
      </c>
      <c r="C555" s="199" t="s">
        <v>2800</v>
      </c>
      <c r="D555" s="18" t="s">
        <v>2801</v>
      </c>
      <c r="E555" s="199" t="s">
        <v>2802</v>
      </c>
      <c r="F555" s="525" t="str">
        <f t="shared" si="8"/>
        <v>罗文秀489</v>
      </c>
      <c r="G555" s="497" t="s">
        <v>745</v>
      </c>
      <c r="H555" s="35" t="s">
        <v>745</v>
      </c>
      <c r="I555" s="12"/>
      <c r="J555" s="381" t="s">
        <v>2781</v>
      </c>
      <c r="K555" s="366"/>
      <c r="L555" s="361" t="s">
        <v>2781</v>
      </c>
      <c r="M555" s="499">
        <f>VLOOKUP(C555,工时对!A:E,5,0)</f>
        <v>36</v>
      </c>
      <c r="N555" s="59">
        <f>VLOOKUP(C555,'12部门提供工资附表主表'!E:AV,40,0)</f>
        <v>0</v>
      </c>
    </row>
    <row r="556" spans="1:14">
      <c r="A556" s="10">
        <v>577</v>
      </c>
      <c r="B556" s="18" t="s">
        <v>2803</v>
      </c>
      <c r="C556" s="199" t="s">
        <v>2804</v>
      </c>
      <c r="D556" s="18" t="s">
        <v>2805</v>
      </c>
      <c r="E556" s="199" t="s">
        <v>2806</v>
      </c>
      <c r="F556" s="525" t="str">
        <f t="shared" si="8"/>
        <v>李丙银496</v>
      </c>
      <c r="G556" s="497" t="s">
        <v>757</v>
      </c>
      <c r="H556" s="35" t="s">
        <v>757</v>
      </c>
      <c r="I556" s="12"/>
      <c r="J556" s="381" t="s">
        <v>2781</v>
      </c>
      <c r="K556" s="366"/>
      <c r="L556" s="361" t="s">
        <v>2781</v>
      </c>
      <c r="M556" s="499">
        <f>VLOOKUP(C556,工时对!A:E,5,0)</f>
        <v>39.5</v>
      </c>
      <c r="N556" s="59">
        <f>VLOOKUP(C556,'12部门提供工资附表主表'!E:AV,40,0)</f>
        <v>0</v>
      </c>
    </row>
    <row r="557" spans="1:14">
      <c r="A557" s="10">
        <v>578</v>
      </c>
      <c r="B557" s="18" t="s">
        <v>2807</v>
      </c>
      <c r="C557" s="199" t="s">
        <v>2808</v>
      </c>
      <c r="D557" s="18" t="s">
        <v>2809</v>
      </c>
      <c r="E557" s="199" t="s">
        <v>2810</v>
      </c>
      <c r="F557" s="525" t="str">
        <f t="shared" si="8"/>
        <v>曹攀攀13</v>
      </c>
      <c r="G557" s="497" t="s">
        <v>3121</v>
      </c>
      <c r="H557" s="18" t="s">
        <v>197</v>
      </c>
      <c r="I557" s="12"/>
      <c r="J557" s="381" t="s">
        <v>2781</v>
      </c>
      <c r="K557" s="366"/>
      <c r="L557" s="361" t="s">
        <v>2781</v>
      </c>
      <c r="M557" s="499">
        <f>VLOOKUP(C557,工时对!A:E,5,0)</f>
        <v>42</v>
      </c>
      <c r="N557" s="59">
        <f>VLOOKUP(C557,'12部门提供工资附表主表'!E:AV,40,0)</f>
        <v>0</v>
      </c>
    </row>
    <row r="558" spans="1:14" hidden="1">
      <c r="A558" s="10">
        <v>579</v>
      </c>
      <c r="B558" s="18" t="s">
        <v>2811</v>
      </c>
      <c r="C558" s="199" t="s">
        <v>2812</v>
      </c>
      <c r="D558" s="18" t="s">
        <v>2813</v>
      </c>
      <c r="E558" s="199" t="s">
        <v>2814</v>
      </c>
      <c r="F558" s="525" t="str">
        <f t="shared" si="8"/>
        <v>崔亚行47</v>
      </c>
      <c r="G558" s="497" t="s">
        <v>757</v>
      </c>
      <c r="H558" s="35" t="s">
        <v>757</v>
      </c>
      <c r="I558" s="12"/>
      <c r="J558" s="381" t="s">
        <v>2781</v>
      </c>
      <c r="K558" s="366"/>
      <c r="L558" s="361" t="s">
        <v>2781</v>
      </c>
      <c r="M558" s="499" t="e">
        <f>VLOOKUP(C558,工时对!A:E,5,0)</f>
        <v>#N/A</v>
      </c>
      <c r="N558" s="59" t="e">
        <f>VLOOKUP(C558,'12部门提供工资附表主表'!E:AV,40,0)</f>
        <v>#N/A</v>
      </c>
    </row>
    <row r="559" spans="1:14">
      <c r="A559" s="10">
        <v>580</v>
      </c>
      <c r="B559" s="18" t="s">
        <v>2815</v>
      </c>
      <c r="C559" s="199" t="s">
        <v>2816</v>
      </c>
      <c r="D559" s="18" t="s">
        <v>2817</v>
      </c>
      <c r="E559" s="199" t="s">
        <v>2818</v>
      </c>
      <c r="F559" s="525" t="str">
        <f t="shared" si="8"/>
        <v>兰文明48</v>
      </c>
      <c r="G559" s="497" t="s">
        <v>757</v>
      </c>
      <c r="H559" s="35" t="s">
        <v>757</v>
      </c>
      <c r="I559" s="12"/>
      <c r="J559" s="381" t="s">
        <v>2781</v>
      </c>
      <c r="K559" s="366"/>
      <c r="L559" s="361" t="s">
        <v>2781</v>
      </c>
      <c r="M559" s="499">
        <f>VLOOKUP(C559,工时对!A:E,5,0)</f>
        <v>42.75</v>
      </c>
      <c r="N559" s="59">
        <f>VLOOKUP(C559,'12部门提供工资附表主表'!E:AV,40,0)</f>
        <v>0</v>
      </c>
    </row>
    <row r="560" spans="1:14">
      <c r="A560" s="10">
        <v>581</v>
      </c>
      <c r="B560" s="18" t="s">
        <v>2819</v>
      </c>
      <c r="C560" s="199" t="s">
        <v>2820</v>
      </c>
      <c r="D560" s="18" t="s">
        <v>2821</v>
      </c>
      <c r="E560" s="199" t="s">
        <v>2822</v>
      </c>
      <c r="F560" s="525" t="str">
        <f t="shared" si="8"/>
        <v>李士旺190</v>
      </c>
      <c r="G560" s="497" t="s">
        <v>745</v>
      </c>
      <c r="H560" s="35" t="s">
        <v>745</v>
      </c>
      <c r="I560" s="12"/>
      <c r="J560" s="381" t="s">
        <v>2781</v>
      </c>
      <c r="K560" s="366"/>
      <c r="L560" s="361" t="s">
        <v>2781</v>
      </c>
      <c r="M560" s="499">
        <f>VLOOKUP(C560,工时对!A:E,5,0)</f>
        <v>31.56</v>
      </c>
      <c r="N560" s="59">
        <f>VLOOKUP(C560,'12部门提供工资附表主表'!E:AV,40,0)</f>
        <v>0</v>
      </c>
    </row>
    <row r="561" spans="1:14">
      <c r="A561" s="10">
        <v>582</v>
      </c>
      <c r="B561" s="18" t="s">
        <v>2823</v>
      </c>
      <c r="C561" s="199" t="s">
        <v>2824</v>
      </c>
      <c r="D561" s="18" t="s">
        <v>2825</v>
      </c>
      <c r="E561" s="199" t="s">
        <v>2826</v>
      </c>
      <c r="F561" s="525" t="str">
        <f t="shared" si="8"/>
        <v>方春芬226</v>
      </c>
      <c r="G561" s="497" t="s">
        <v>745</v>
      </c>
      <c r="H561" s="35" t="s">
        <v>745</v>
      </c>
      <c r="I561" s="12"/>
      <c r="J561" s="381" t="s">
        <v>2781</v>
      </c>
      <c r="K561" s="366"/>
      <c r="L561" s="361" t="s">
        <v>2781</v>
      </c>
      <c r="M561" s="499">
        <f>VLOOKUP(C561,工时对!A:E,5,0)</f>
        <v>34.5</v>
      </c>
      <c r="N561" s="59">
        <f>VLOOKUP(C561,'12部门提供工资附表主表'!E:AV,40,0)</f>
        <v>0</v>
      </c>
    </row>
    <row r="562" spans="1:14">
      <c r="A562" s="10">
        <v>585</v>
      </c>
      <c r="B562" s="18" t="s">
        <v>2827</v>
      </c>
      <c r="C562" s="199" t="s">
        <v>2828</v>
      </c>
      <c r="D562" s="18" t="s">
        <v>2829</v>
      </c>
      <c r="E562" s="497" t="s">
        <v>6256</v>
      </c>
      <c r="F562" s="525" t="str">
        <f t="shared" si="8"/>
        <v>林继达G296</v>
      </c>
      <c r="G562" s="497" t="s">
        <v>511</v>
      </c>
      <c r="H562" s="35" t="s">
        <v>511</v>
      </c>
      <c r="I562" s="12"/>
      <c r="J562" s="381" t="s">
        <v>2781</v>
      </c>
      <c r="K562" s="366"/>
      <c r="L562" s="361" t="s">
        <v>2781</v>
      </c>
      <c r="M562" s="499">
        <f>VLOOKUP(C562,工时对!A:E,5,0)</f>
        <v>32.5</v>
      </c>
      <c r="N562" s="59">
        <f>VLOOKUP(C562,'12部门提供工资附表主表'!E:AV,40,0)</f>
        <v>0</v>
      </c>
    </row>
    <row r="563" spans="1:14">
      <c r="A563" s="10">
        <v>587</v>
      </c>
      <c r="B563" s="18" t="s">
        <v>2830</v>
      </c>
      <c r="C563" s="199" t="s">
        <v>2831</v>
      </c>
      <c r="D563" s="18" t="s">
        <v>2832</v>
      </c>
      <c r="E563" s="497" t="s">
        <v>6257</v>
      </c>
      <c r="F563" s="525" t="str">
        <f t="shared" si="8"/>
        <v>曾文静G300</v>
      </c>
      <c r="G563" s="497" t="s">
        <v>511</v>
      </c>
      <c r="H563" s="35" t="s">
        <v>511</v>
      </c>
      <c r="I563" s="12"/>
      <c r="J563" s="381" t="s">
        <v>2781</v>
      </c>
      <c r="K563" s="366"/>
      <c r="L563" s="361" t="s">
        <v>2781</v>
      </c>
      <c r="M563" s="499">
        <f>VLOOKUP(C563,工时对!A:E,5,0)</f>
        <v>24.3125</v>
      </c>
      <c r="N563" s="59">
        <f>VLOOKUP(C563,'12部门提供工资附表主表'!E:AV,40,0)</f>
        <v>0</v>
      </c>
    </row>
    <row r="564" spans="1:14" s="29" customFormat="1" hidden="1">
      <c r="A564" s="20">
        <v>588</v>
      </c>
      <c r="B564" s="138" t="s">
        <v>2833</v>
      </c>
      <c r="C564" s="12" t="s">
        <v>2834</v>
      </c>
      <c r="D564" s="138" t="s">
        <v>2835</v>
      </c>
      <c r="E564" s="535"/>
      <c r="F564" s="524" t="str">
        <f t="shared" si="8"/>
        <v>沈红丽</v>
      </c>
      <c r="G564" s="536" t="s">
        <v>4569</v>
      </c>
      <c r="H564" s="534" t="s">
        <v>1938</v>
      </c>
      <c r="I564" s="12"/>
      <c r="J564" s="381" t="s">
        <v>2781</v>
      </c>
      <c r="K564" s="537"/>
      <c r="L564" s="361" t="s">
        <v>2781</v>
      </c>
      <c r="M564" s="539" t="e">
        <f>VLOOKUP(C564,工时对!A:E,5,0)</f>
        <v>#N/A</v>
      </c>
      <c r="N564" s="433">
        <f>VLOOKUP(C564,'12部门提供工资附表主表'!E:AV,40,0)</f>
        <v>662.5</v>
      </c>
    </row>
    <row r="565" spans="1:14" s="29" customFormat="1" hidden="1">
      <c r="A565" s="20">
        <v>589</v>
      </c>
      <c r="B565" s="29" t="s">
        <v>2836</v>
      </c>
      <c r="C565" s="12" t="s">
        <v>2837</v>
      </c>
      <c r="D565" s="96" t="s">
        <v>2838</v>
      </c>
      <c r="E565" s="535"/>
      <c r="F565" s="524" t="str">
        <f t="shared" si="8"/>
        <v>杨勉芳</v>
      </c>
      <c r="G565" s="536" t="s">
        <v>455</v>
      </c>
      <c r="H565" s="533" t="s">
        <v>455</v>
      </c>
      <c r="J565" s="381" t="s">
        <v>2781</v>
      </c>
      <c r="K565" s="540"/>
      <c r="L565" s="361" t="s">
        <v>2781</v>
      </c>
      <c r="M565" s="539" t="e">
        <f>VLOOKUP(C565,工时对!A:E,5,0)</f>
        <v>#N/A</v>
      </c>
      <c r="N565" s="433">
        <f>VLOOKUP(C565,'12部门提供工资附表主表'!E:AV,40,0)</f>
        <v>0</v>
      </c>
    </row>
    <row r="566" spans="1:14" s="29" customFormat="1" hidden="1">
      <c r="A566" s="20">
        <v>590</v>
      </c>
      <c r="B566" s="14" t="s">
        <v>2839</v>
      </c>
      <c r="C566" s="20" t="s">
        <v>2840</v>
      </c>
      <c r="D566" s="138" t="s">
        <v>2841</v>
      </c>
      <c r="E566" s="535"/>
      <c r="F566" s="524" t="str">
        <f t="shared" ref="F566:F628" si="9">D566&amp;E566</f>
        <v>郁洁</v>
      </c>
      <c r="G566" s="536" t="s">
        <v>4569</v>
      </c>
      <c r="H566" s="48" t="s">
        <v>1938</v>
      </c>
      <c r="I566" s="14" t="s">
        <v>2842</v>
      </c>
      <c r="J566" s="363"/>
      <c r="K566" s="537">
        <v>200</v>
      </c>
      <c r="L566" s="538"/>
      <c r="M566" s="539" t="e">
        <f>VLOOKUP(C566,工时对!A:E,5,0)</f>
        <v>#N/A</v>
      </c>
      <c r="N566" s="433">
        <f>VLOOKUP(C566,'12部门提供工资附表主表'!E:AV,40,0)</f>
        <v>562.5</v>
      </c>
    </row>
    <row r="567" spans="1:14" s="29" customFormat="1" hidden="1">
      <c r="A567" s="20">
        <v>591</v>
      </c>
      <c r="B567" s="14" t="s">
        <v>2843</v>
      </c>
      <c r="C567" s="20" t="s">
        <v>2844</v>
      </c>
      <c r="D567" s="138" t="s">
        <v>2845</v>
      </c>
      <c r="E567" s="535"/>
      <c r="F567" s="524" t="str">
        <f t="shared" si="9"/>
        <v>倪国明</v>
      </c>
      <c r="G567" s="536" t="s">
        <v>4569</v>
      </c>
      <c r="H567" s="48" t="s">
        <v>1938</v>
      </c>
      <c r="I567" s="14" t="s">
        <v>2846</v>
      </c>
      <c r="J567" s="363"/>
      <c r="K567" s="537">
        <v>200</v>
      </c>
      <c r="L567" s="538"/>
      <c r="M567" s="539" t="e">
        <f>VLOOKUP(C567,工时对!A:E,5,0)</f>
        <v>#N/A</v>
      </c>
      <c r="N567" s="433">
        <f>VLOOKUP(C567,'12部门提供工资附表主表'!E:AV,40,0)</f>
        <v>562.5</v>
      </c>
    </row>
    <row r="568" spans="1:14" s="29" customFormat="1" hidden="1">
      <c r="A568" s="20">
        <v>592</v>
      </c>
      <c r="B568" s="14" t="s">
        <v>2847</v>
      </c>
      <c r="C568" s="20" t="s">
        <v>2848</v>
      </c>
      <c r="D568" s="138" t="s">
        <v>2849</v>
      </c>
      <c r="E568" s="535"/>
      <c r="F568" s="524" t="str">
        <f t="shared" si="9"/>
        <v>王红梅</v>
      </c>
      <c r="G568" s="536" t="s">
        <v>4569</v>
      </c>
      <c r="H568" s="48" t="s">
        <v>1938</v>
      </c>
      <c r="I568" s="14" t="s">
        <v>2850</v>
      </c>
      <c r="J568" s="363" t="s">
        <v>19</v>
      </c>
      <c r="K568" s="537"/>
      <c r="L568" s="538">
        <v>201809</v>
      </c>
      <c r="M568" s="539" t="e">
        <f>VLOOKUP(C568,工时对!A:E,5,0)</f>
        <v>#N/A</v>
      </c>
      <c r="N568" s="433">
        <f>VLOOKUP(C568,'12部门提供工资附表主表'!E:AV,40,0)</f>
        <v>662.5</v>
      </c>
    </row>
    <row r="569" spans="1:14">
      <c r="A569" s="10">
        <v>593</v>
      </c>
      <c r="B569" t="s">
        <v>2851</v>
      </c>
      <c r="C569" t="s">
        <v>2852</v>
      </c>
      <c r="D569" t="s">
        <v>2853</v>
      </c>
      <c r="E569" s="199" t="s">
        <v>2854</v>
      </c>
      <c r="F569" s="525" t="str">
        <f t="shared" si="9"/>
        <v>李志信182</v>
      </c>
      <c r="G569" s="497" t="s">
        <v>745</v>
      </c>
      <c r="H569" t="s">
        <v>745</v>
      </c>
      <c r="J569" s="381" t="s">
        <v>2855</v>
      </c>
      <c r="L569" s="381" t="s">
        <v>2855</v>
      </c>
      <c r="M569" s="499">
        <f>VLOOKUP(C569,工时对!A:E,5,0)</f>
        <v>35.630000000000003</v>
      </c>
      <c r="N569" s="59">
        <f>VLOOKUP(C569,'12部门提供工资附表主表'!E:AV,40,0)</f>
        <v>0</v>
      </c>
    </row>
    <row r="570" spans="1:14">
      <c r="A570" s="10">
        <v>594</v>
      </c>
      <c r="B570" t="s">
        <v>2856</v>
      </c>
      <c r="C570" t="s">
        <v>2857</v>
      </c>
      <c r="D570" t="s">
        <v>2858</v>
      </c>
      <c r="E570" s="199" t="s">
        <v>2859</v>
      </c>
      <c r="F570" s="525" t="str">
        <f t="shared" si="9"/>
        <v>肖志强247</v>
      </c>
      <c r="G570" s="497" t="s">
        <v>745</v>
      </c>
      <c r="H570" t="s">
        <v>745</v>
      </c>
      <c r="J570" s="381" t="s">
        <v>2855</v>
      </c>
      <c r="L570" s="381" t="s">
        <v>2855</v>
      </c>
      <c r="M570" s="499">
        <f>VLOOKUP(C570,工时对!A:E,5,0)</f>
        <v>38.630000000000003</v>
      </c>
      <c r="N570" s="59">
        <f>VLOOKUP(C570,'12部门提供工资附表主表'!E:AV,40,0)</f>
        <v>0</v>
      </c>
    </row>
    <row r="571" spans="1:14">
      <c r="A571" s="10">
        <v>595</v>
      </c>
      <c r="B571" t="s">
        <v>2860</v>
      </c>
      <c r="C571" t="s">
        <v>2861</v>
      </c>
      <c r="D571" t="s">
        <v>2862</v>
      </c>
      <c r="E571" s="199" t="s">
        <v>2863</v>
      </c>
      <c r="F571" s="525" t="str">
        <f t="shared" si="9"/>
        <v>曹家英277</v>
      </c>
      <c r="G571" s="497" t="s">
        <v>745</v>
      </c>
      <c r="H571" t="s">
        <v>745</v>
      </c>
      <c r="J571" s="381" t="s">
        <v>2855</v>
      </c>
      <c r="L571" s="381" t="s">
        <v>2855</v>
      </c>
      <c r="M571" s="499">
        <f>VLOOKUP(C571,工时对!A:E,5,0)</f>
        <v>43.38</v>
      </c>
      <c r="N571" s="59">
        <f>VLOOKUP(C571,'12部门提供工资附表主表'!E:AV,40,0)</f>
        <v>0</v>
      </c>
    </row>
    <row r="572" spans="1:14">
      <c r="A572" s="10">
        <v>596</v>
      </c>
      <c r="B572" t="s">
        <v>2864</v>
      </c>
      <c r="C572" t="s">
        <v>2865</v>
      </c>
      <c r="D572" t="s">
        <v>2866</v>
      </c>
      <c r="E572" s="199" t="s">
        <v>2867</v>
      </c>
      <c r="F572" s="525" t="str">
        <f t="shared" si="9"/>
        <v>朱鲁翠297</v>
      </c>
      <c r="G572" s="497" t="s">
        <v>745</v>
      </c>
      <c r="H572" t="s">
        <v>745</v>
      </c>
      <c r="J572" s="381" t="s">
        <v>2855</v>
      </c>
      <c r="L572" s="381" t="s">
        <v>2855</v>
      </c>
      <c r="M572" s="499">
        <f>VLOOKUP(C572,工时对!A:E,5,0)</f>
        <v>36.06</v>
      </c>
      <c r="N572" s="59">
        <f>VLOOKUP(C572,'12部门提供工资附表主表'!E:AV,40,0)</f>
        <v>0</v>
      </c>
    </row>
    <row r="573" spans="1:14">
      <c r="A573" s="10">
        <v>597</v>
      </c>
      <c r="B573" t="s">
        <v>2868</v>
      </c>
      <c r="C573" t="s">
        <v>2869</v>
      </c>
      <c r="D573" t="s">
        <v>2870</v>
      </c>
      <c r="E573" s="199" t="s">
        <v>2871</v>
      </c>
      <c r="F573" s="525" t="str">
        <f t="shared" si="9"/>
        <v>江慧307</v>
      </c>
      <c r="G573" s="497" t="s">
        <v>757</v>
      </c>
      <c r="H573" t="s">
        <v>757</v>
      </c>
      <c r="J573" s="381" t="s">
        <v>2855</v>
      </c>
      <c r="L573" s="381" t="s">
        <v>2855</v>
      </c>
      <c r="M573" s="499">
        <f>VLOOKUP(C573,工时对!A:E,5,0)</f>
        <v>35.25</v>
      </c>
      <c r="N573" s="59">
        <f>VLOOKUP(C573,'12部门提供工资附表主表'!E:AV,40,0)</f>
        <v>0</v>
      </c>
    </row>
    <row r="574" spans="1:14">
      <c r="A574" s="10">
        <v>598</v>
      </c>
      <c r="B574" t="s">
        <v>2872</v>
      </c>
      <c r="C574" t="s">
        <v>2873</v>
      </c>
      <c r="D574" t="s">
        <v>2874</v>
      </c>
      <c r="E574" s="199" t="s">
        <v>2875</v>
      </c>
      <c r="F574" s="525" t="str">
        <f t="shared" si="9"/>
        <v>杨间明374</v>
      </c>
      <c r="G574" s="497" t="s">
        <v>2798</v>
      </c>
      <c r="H574" t="s">
        <v>2798</v>
      </c>
      <c r="J574" s="381" t="s">
        <v>2855</v>
      </c>
      <c r="L574" s="381" t="s">
        <v>2855</v>
      </c>
      <c r="M574" s="499">
        <f>VLOOKUP(C574,工时对!A:E,5,0)</f>
        <v>42.19</v>
      </c>
      <c r="N574" s="59">
        <f>VLOOKUP(C574,'12部门提供工资附表主表'!E:AV,40,0)</f>
        <v>0</v>
      </c>
    </row>
    <row r="575" spans="1:14">
      <c r="A575" s="10">
        <v>599</v>
      </c>
      <c r="B575" t="s">
        <v>2876</v>
      </c>
      <c r="C575" t="s">
        <v>2877</v>
      </c>
      <c r="D575" t="s">
        <v>2878</v>
      </c>
      <c r="E575" s="497" t="s">
        <v>6258</v>
      </c>
      <c r="F575" s="525" t="str">
        <f t="shared" si="9"/>
        <v>杨胜英G301</v>
      </c>
      <c r="G575" s="497" t="s">
        <v>511</v>
      </c>
      <c r="H575" t="s">
        <v>511</v>
      </c>
      <c r="J575" s="381" t="s">
        <v>2855</v>
      </c>
      <c r="L575" s="381" t="s">
        <v>2855</v>
      </c>
      <c r="M575" s="499">
        <f>VLOOKUP(C575,工时对!A:E,5,0)</f>
        <v>26.8125</v>
      </c>
      <c r="N575" s="59">
        <f>VLOOKUP(C575,'12部门提供工资附表主表'!E:AV,40,0)</f>
        <v>0</v>
      </c>
    </row>
    <row r="576" spans="1:14">
      <c r="A576" s="10">
        <v>600</v>
      </c>
      <c r="B576" t="s">
        <v>2879</v>
      </c>
      <c r="C576" t="s">
        <v>2880</v>
      </c>
      <c r="D576" t="s">
        <v>2881</v>
      </c>
      <c r="E576" s="497" t="s">
        <v>6259</v>
      </c>
      <c r="F576" s="525" t="str">
        <f t="shared" si="9"/>
        <v>梁毅康G304</v>
      </c>
      <c r="G576" s="497" t="s">
        <v>511</v>
      </c>
      <c r="H576" t="s">
        <v>511</v>
      </c>
      <c r="J576" s="381" t="s">
        <v>2855</v>
      </c>
      <c r="L576" s="381" t="s">
        <v>2855</v>
      </c>
      <c r="M576" s="499">
        <f>VLOOKUP(C576,工时对!A:E,5,0)</f>
        <v>24.75</v>
      </c>
      <c r="N576" s="59">
        <f>VLOOKUP(C576,'12部门提供工资附表主表'!E:AV,40,0)</f>
        <v>0</v>
      </c>
    </row>
    <row r="577" spans="1:14">
      <c r="A577" s="10">
        <v>601</v>
      </c>
      <c r="B577" t="s">
        <v>2882</v>
      </c>
      <c r="C577" t="s">
        <v>2883</v>
      </c>
      <c r="D577" t="s">
        <v>2884</v>
      </c>
      <c r="E577" s="497" t="s">
        <v>6260</v>
      </c>
      <c r="F577" s="525" t="str">
        <f t="shared" si="9"/>
        <v>韦宽G306</v>
      </c>
      <c r="G577" s="497" t="s">
        <v>511</v>
      </c>
      <c r="H577" t="s">
        <v>511</v>
      </c>
      <c r="J577" s="381" t="s">
        <v>2855</v>
      </c>
      <c r="L577" s="381" t="s">
        <v>2855</v>
      </c>
      <c r="M577" s="499">
        <f>VLOOKUP(C577,工时对!A:E,5,0)</f>
        <v>32.625</v>
      </c>
      <c r="N577" s="59">
        <f>VLOOKUP(C577,'12部门提供工资附表主表'!E:AV,40,0)</f>
        <v>0</v>
      </c>
    </row>
    <row r="578" spans="1:14">
      <c r="A578" s="10">
        <v>602</v>
      </c>
      <c r="B578" t="s">
        <v>2885</v>
      </c>
      <c r="C578" t="s">
        <v>2886</v>
      </c>
      <c r="D578" t="s">
        <v>2887</v>
      </c>
      <c r="E578" s="497" t="s">
        <v>6261</v>
      </c>
      <c r="F578" s="525" t="str">
        <f t="shared" si="9"/>
        <v>谭顺意G307</v>
      </c>
      <c r="G578" s="497" t="s">
        <v>511</v>
      </c>
      <c r="H578" t="s">
        <v>511</v>
      </c>
      <c r="J578" s="381" t="s">
        <v>2855</v>
      </c>
      <c r="L578" s="381" t="s">
        <v>2855</v>
      </c>
      <c r="M578" s="499">
        <f>VLOOKUP(C578,工时对!A:E,5,0)</f>
        <v>32.25</v>
      </c>
      <c r="N578" s="59">
        <f>VLOOKUP(C578,'12部门提供工资附表主表'!E:AV,40,0)</f>
        <v>0</v>
      </c>
    </row>
    <row r="579" spans="1:14">
      <c r="A579" s="10">
        <v>603</v>
      </c>
      <c r="B579" t="s">
        <v>2888</v>
      </c>
      <c r="C579" t="s">
        <v>2889</v>
      </c>
      <c r="D579" t="s">
        <v>2890</v>
      </c>
      <c r="E579" s="199" t="s">
        <v>2891</v>
      </c>
      <c r="F579" s="525" t="str">
        <f t="shared" si="9"/>
        <v>张士美403</v>
      </c>
      <c r="G579" s="497" t="s">
        <v>745</v>
      </c>
      <c r="H579" t="s">
        <v>745</v>
      </c>
      <c r="I579" s="29" t="s">
        <v>2892</v>
      </c>
      <c r="J579" s="381" t="s">
        <v>2893</v>
      </c>
      <c r="L579" s="381" t="s">
        <v>2893</v>
      </c>
      <c r="M579" s="499">
        <f>VLOOKUP(C579,工时对!A:E,5,0)</f>
        <v>40.31</v>
      </c>
      <c r="N579" s="59">
        <f>VLOOKUP(C579,'12部门提供工资附表主表'!E:AV,40,0)</f>
        <v>0</v>
      </c>
    </row>
    <row r="580" spans="1:14">
      <c r="A580" s="10">
        <v>604</v>
      </c>
      <c r="B580" t="s">
        <v>2894</v>
      </c>
      <c r="C580" t="s">
        <v>2895</v>
      </c>
      <c r="D580" t="s">
        <v>2896</v>
      </c>
      <c r="E580" s="199" t="s">
        <v>2897</v>
      </c>
      <c r="F580" s="525" t="str">
        <f t="shared" si="9"/>
        <v>闻海涛440</v>
      </c>
      <c r="G580" s="497" t="s">
        <v>757</v>
      </c>
      <c r="H580" t="s">
        <v>757</v>
      </c>
      <c r="I580" s="29" t="s">
        <v>2898</v>
      </c>
      <c r="J580" s="381" t="s">
        <v>2893</v>
      </c>
      <c r="L580" s="381" t="s">
        <v>2893</v>
      </c>
      <c r="M580" s="499">
        <f>VLOOKUP(C580,工时对!A:E,5,0)</f>
        <v>42.56</v>
      </c>
      <c r="N580" s="59">
        <f>VLOOKUP(C580,'12部门提供工资附表主表'!E:AV,40,0)</f>
        <v>0</v>
      </c>
    </row>
    <row r="581" spans="1:14">
      <c r="A581" s="10">
        <v>606</v>
      </c>
      <c r="B581" t="s">
        <v>2899</v>
      </c>
      <c r="C581" t="s">
        <v>2900</v>
      </c>
      <c r="D581" t="s">
        <v>2901</v>
      </c>
      <c r="E581" s="199" t="s">
        <v>2902</v>
      </c>
      <c r="F581" s="525" t="str">
        <f t="shared" si="9"/>
        <v>刘双双468</v>
      </c>
      <c r="G581" s="497" t="s">
        <v>745</v>
      </c>
      <c r="H581" t="s">
        <v>745</v>
      </c>
      <c r="I581" s="29" t="s">
        <v>2903</v>
      </c>
      <c r="J581" s="381" t="s">
        <v>2893</v>
      </c>
      <c r="L581" s="381" t="s">
        <v>2893</v>
      </c>
      <c r="M581" s="499">
        <f>VLOOKUP(C581,工时对!A:E,5,0)</f>
        <v>38.19</v>
      </c>
      <c r="N581" s="59">
        <f>VLOOKUP(C581,'12部门提供工资附表主表'!E:AV,40,0)</f>
        <v>0</v>
      </c>
    </row>
    <row r="582" spans="1:14">
      <c r="A582" s="10">
        <v>607</v>
      </c>
      <c r="B582" t="s">
        <v>2904</v>
      </c>
      <c r="C582" t="s">
        <v>2905</v>
      </c>
      <c r="D582" t="s">
        <v>2906</v>
      </c>
      <c r="E582" s="199" t="s">
        <v>2907</v>
      </c>
      <c r="F582" s="525" t="str">
        <f t="shared" si="9"/>
        <v>郭毛腾477</v>
      </c>
      <c r="G582" s="497" t="s">
        <v>745</v>
      </c>
      <c r="H582" t="s">
        <v>745</v>
      </c>
      <c r="I582" s="29" t="s">
        <v>2908</v>
      </c>
      <c r="J582" s="381" t="s">
        <v>2893</v>
      </c>
      <c r="L582" s="381" t="s">
        <v>2893</v>
      </c>
      <c r="M582" s="499">
        <f>VLOOKUP(C582,工时对!A:E,5,0)</f>
        <v>35.880000000000003</v>
      </c>
      <c r="N582" s="59">
        <f>VLOOKUP(C582,'12部门提供工资附表主表'!E:AV,40,0)</f>
        <v>0</v>
      </c>
    </row>
    <row r="583" spans="1:14">
      <c r="A583" s="10">
        <v>608</v>
      </c>
      <c r="B583" t="s">
        <v>2909</v>
      </c>
      <c r="C583" t="s">
        <v>2910</v>
      </c>
      <c r="D583" t="s">
        <v>2911</v>
      </c>
      <c r="E583" s="199" t="s">
        <v>2912</v>
      </c>
      <c r="F583" s="525" t="str">
        <f t="shared" si="9"/>
        <v>罗岚清39</v>
      </c>
      <c r="G583" s="497" t="s">
        <v>757</v>
      </c>
      <c r="H583" t="s">
        <v>757</v>
      </c>
      <c r="I583" s="29" t="s">
        <v>2913</v>
      </c>
      <c r="J583" s="381" t="s">
        <v>2893</v>
      </c>
      <c r="L583" s="381" t="s">
        <v>2893</v>
      </c>
      <c r="M583" s="499">
        <f>VLOOKUP(C583,工时对!A:E,5,0)</f>
        <v>37.94</v>
      </c>
      <c r="N583" s="59">
        <f>VLOOKUP(C583,'12部门提供工资附表主表'!E:AV,40,0)</f>
        <v>0</v>
      </c>
    </row>
    <row r="584" spans="1:14">
      <c r="A584" s="10">
        <v>609</v>
      </c>
      <c r="B584" t="s">
        <v>2914</v>
      </c>
      <c r="C584" t="s">
        <v>2915</v>
      </c>
      <c r="D584" t="s">
        <v>2916</v>
      </c>
      <c r="E584" s="199" t="s">
        <v>2917</v>
      </c>
      <c r="F584" s="525" t="str">
        <f t="shared" si="9"/>
        <v>李昆116</v>
      </c>
      <c r="G584" s="497" t="s">
        <v>757</v>
      </c>
      <c r="H584" t="s">
        <v>757</v>
      </c>
      <c r="I584" s="29" t="s">
        <v>2918</v>
      </c>
      <c r="J584" s="381" t="s">
        <v>2893</v>
      </c>
      <c r="L584" s="381" t="s">
        <v>2893</v>
      </c>
      <c r="M584" s="499">
        <f>VLOOKUP(C584,工时对!A:E,5,0)</f>
        <v>38.19</v>
      </c>
      <c r="N584" s="59">
        <f>VLOOKUP(C584,'12部门提供工资附表主表'!E:AV,40,0)</f>
        <v>0</v>
      </c>
    </row>
    <row r="585" spans="1:14">
      <c r="A585" s="10">
        <v>610</v>
      </c>
      <c r="B585" t="s">
        <v>2919</v>
      </c>
      <c r="C585" t="s">
        <v>2920</v>
      </c>
      <c r="D585" t="s">
        <v>2921</v>
      </c>
      <c r="E585" s="497" t="s">
        <v>6262</v>
      </c>
      <c r="F585" s="525" t="str">
        <f t="shared" si="9"/>
        <v>陶卫花G308</v>
      </c>
      <c r="G585" s="497" t="s">
        <v>511</v>
      </c>
      <c r="H585" t="s">
        <v>511</v>
      </c>
      <c r="I585" s="29" t="s">
        <v>2922</v>
      </c>
      <c r="J585" s="381" t="s">
        <v>2893</v>
      </c>
      <c r="L585" s="381" t="s">
        <v>2893</v>
      </c>
      <c r="M585" s="499">
        <f>VLOOKUP(C585,工时对!A:E,5,0)</f>
        <v>32.5625</v>
      </c>
      <c r="N585" s="59">
        <f>VLOOKUP(C585,'12部门提供工资附表主表'!E:AV,40,0)</f>
        <v>0</v>
      </c>
    </row>
    <row r="586" spans="1:14">
      <c r="A586" s="10">
        <v>612</v>
      </c>
      <c r="B586" t="s">
        <v>2923</v>
      </c>
      <c r="C586" t="s">
        <v>2924</v>
      </c>
      <c r="D586" t="s">
        <v>2925</v>
      </c>
      <c r="E586" s="199" t="s">
        <v>2926</v>
      </c>
      <c r="F586" s="525" t="str">
        <f t="shared" si="9"/>
        <v>韩珍128</v>
      </c>
      <c r="G586" s="497" t="s">
        <v>745</v>
      </c>
      <c r="H586" t="s">
        <v>745</v>
      </c>
      <c r="I586" s="29" t="s">
        <v>2927</v>
      </c>
      <c r="J586" s="381" t="s">
        <v>2928</v>
      </c>
      <c r="L586" s="381" t="s">
        <v>2928</v>
      </c>
      <c r="M586" s="499">
        <f>VLOOKUP(C586,工时对!A:E,5,0)</f>
        <v>38.56</v>
      </c>
      <c r="N586" s="59">
        <f>VLOOKUP(C586,'12部门提供工资附表主表'!E:AV,40,0)</f>
        <v>0</v>
      </c>
    </row>
    <row r="587" spans="1:14">
      <c r="A587" s="10">
        <v>613</v>
      </c>
      <c r="B587" t="s">
        <v>2929</v>
      </c>
      <c r="C587" t="s">
        <v>2930</v>
      </c>
      <c r="D587" t="s">
        <v>2931</v>
      </c>
      <c r="E587" s="199" t="s">
        <v>2932</v>
      </c>
      <c r="F587" s="525" t="str">
        <f t="shared" si="9"/>
        <v>陈霞187</v>
      </c>
      <c r="G587" s="497" t="s">
        <v>745</v>
      </c>
      <c r="H587" t="s">
        <v>745</v>
      </c>
      <c r="I587" s="29" t="s">
        <v>2933</v>
      </c>
      <c r="J587" s="381" t="s">
        <v>2928</v>
      </c>
      <c r="L587" s="381" t="s">
        <v>2928</v>
      </c>
      <c r="M587" s="499">
        <f>VLOOKUP(C587,工时对!A:E,5,0)</f>
        <v>38.69</v>
      </c>
      <c r="N587" s="59">
        <f>VLOOKUP(C587,'12部门提供工资附表主表'!E:AV,40,0)</f>
        <v>0</v>
      </c>
    </row>
    <row r="588" spans="1:14">
      <c r="A588" s="10">
        <v>614</v>
      </c>
      <c r="B588" t="s">
        <v>2934</v>
      </c>
      <c r="C588" t="s">
        <v>2935</v>
      </c>
      <c r="D588" t="s">
        <v>2936</v>
      </c>
      <c r="E588" s="199" t="s">
        <v>2937</v>
      </c>
      <c r="F588" s="525" t="str">
        <f t="shared" si="9"/>
        <v>余淑芝189</v>
      </c>
      <c r="G588" s="497" t="s">
        <v>3121</v>
      </c>
      <c r="H588" s="104" t="s">
        <v>197</v>
      </c>
      <c r="I588" s="29" t="s">
        <v>2938</v>
      </c>
      <c r="J588" s="381" t="s">
        <v>2928</v>
      </c>
      <c r="L588" s="381" t="s">
        <v>2928</v>
      </c>
      <c r="M588" s="499">
        <f>VLOOKUP(C588,工时对!A:E,5,0)</f>
        <v>28.38</v>
      </c>
      <c r="N588" s="59">
        <f>VLOOKUP(C588,'12部门提供工资附表主表'!E:AV,40,0)</f>
        <v>0</v>
      </c>
    </row>
    <row r="589" spans="1:14">
      <c r="A589" s="10">
        <v>615</v>
      </c>
      <c r="B589" t="s">
        <v>2939</v>
      </c>
      <c r="C589" t="s">
        <v>2940</v>
      </c>
      <c r="D589" t="s">
        <v>2941</v>
      </c>
      <c r="E589" s="199" t="s">
        <v>2942</v>
      </c>
      <c r="F589" s="525" t="str">
        <f t="shared" si="9"/>
        <v>吕本存235</v>
      </c>
      <c r="G589" s="497" t="s">
        <v>757</v>
      </c>
      <c r="H589" t="s">
        <v>757</v>
      </c>
      <c r="I589" s="29" t="s">
        <v>2943</v>
      </c>
      <c r="J589" s="381" t="s">
        <v>2928</v>
      </c>
      <c r="L589" s="381" t="s">
        <v>2928</v>
      </c>
      <c r="M589" s="499">
        <f>VLOOKUP(C589,工时对!A:E,5,0)</f>
        <v>43.81</v>
      </c>
      <c r="N589" s="59">
        <f>VLOOKUP(C589,'12部门提供工资附表主表'!E:AV,40,0)</f>
        <v>0</v>
      </c>
    </row>
    <row r="590" spans="1:14">
      <c r="A590" s="10">
        <v>617</v>
      </c>
      <c r="B590" t="s">
        <v>2944</v>
      </c>
      <c r="C590" t="s">
        <v>2945</v>
      </c>
      <c r="D590" t="s">
        <v>2946</v>
      </c>
      <c r="E590" s="199" t="s">
        <v>2947</v>
      </c>
      <c r="F590" s="525" t="str">
        <f t="shared" si="9"/>
        <v>贾翠红304</v>
      </c>
      <c r="G590" s="497" t="s">
        <v>757</v>
      </c>
      <c r="H590" t="s">
        <v>757</v>
      </c>
      <c r="I590" s="29" t="s">
        <v>2948</v>
      </c>
      <c r="J590" s="381" t="s">
        <v>2928</v>
      </c>
      <c r="L590" s="381" t="s">
        <v>2928</v>
      </c>
      <c r="M590" s="499">
        <f>VLOOKUP(C590,工时对!A:E,5,0)</f>
        <v>41.81</v>
      </c>
      <c r="N590" s="59">
        <f>VLOOKUP(C590,'12部门提供工资附表主表'!E:AV,40,0)</f>
        <v>0</v>
      </c>
    </row>
    <row r="591" spans="1:14">
      <c r="A591" s="10">
        <v>618</v>
      </c>
      <c r="B591" t="s">
        <v>2949</v>
      </c>
      <c r="C591" t="s">
        <v>2950</v>
      </c>
      <c r="D591" t="s">
        <v>2951</v>
      </c>
      <c r="E591" s="199" t="s">
        <v>2952</v>
      </c>
      <c r="F591" s="525" t="str">
        <f t="shared" si="9"/>
        <v>张江伟68</v>
      </c>
      <c r="G591" s="497" t="s">
        <v>745</v>
      </c>
      <c r="H591" t="s">
        <v>745</v>
      </c>
      <c r="I591" s="29" t="s">
        <v>2953</v>
      </c>
      <c r="J591" s="381" t="s">
        <v>2928</v>
      </c>
      <c r="L591" s="381" t="s">
        <v>2928</v>
      </c>
      <c r="M591" s="499">
        <f>VLOOKUP(C591,工时对!A:E,5,0)</f>
        <v>42.19</v>
      </c>
      <c r="N591" s="59">
        <f>VLOOKUP(C591,'12部门提供工资附表主表'!E:AV,40,0)</f>
        <v>0</v>
      </c>
    </row>
    <row r="592" spans="1:14">
      <c r="A592" s="10">
        <v>619</v>
      </c>
      <c r="B592" t="s">
        <v>2954</v>
      </c>
      <c r="C592" t="s">
        <v>2955</v>
      </c>
      <c r="D592" t="s">
        <v>2956</v>
      </c>
      <c r="E592" s="199" t="s">
        <v>2957</v>
      </c>
      <c r="F592" s="525" t="str">
        <f t="shared" si="9"/>
        <v>潘红249</v>
      </c>
      <c r="G592" s="497" t="s">
        <v>745</v>
      </c>
      <c r="H592" t="s">
        <v>745</v>
      </c>
      <c r="I592" s="29" t="s">
        <v>2958</v>
      </c>
      <c r="J592" s="381" t="s">
        <v>2928</v>
      </c>
      <c r="L592" s="381" t="s">
        <v>2928</v>
      </c>
      <c r="M592" s="499">
        <f>VLOOKUP(C592,工时对!A:E,5,0)</f>
        <v>39</v>
      </c>
      <c r="N592" s="59">
        <f>VLOOKUP(C592,'12部门提供工资附表主表'!E:AV,40,0)</f>
        <v>0</v>
      </c>
    </row>
    <row r="593" spans="1:14">
      <c r="A593" s="10">
        <v>620</v>
      </c>
      <c r="B593" s="388" t="s">
        <v>2959</v>
      </c>
      <c r="C593" s="385" t="s">
        <v>2960</v>
      </c>
      <c r="D593" s="385" t="s">
        <v>2961</v>
      </c>
      <c r="E593" s="199" t="s">
        <v>2962</v>
      </c>
      <c r="F593" s="525" t="str">
        <f t="shared" si="9"/>
        <v>孙克莲16</v>
      </c>
      <c r="G593" s="497" t="s">
        <v>4784</v>
      </c>
      <c r="H593" s="388" t="s">
        <v>1252</v>
      </c>
      <c r="I593" s="385" t="s">
        <v>2963</v>
      </c>
      <c r="J593" s="381" t="s">
        <v>2964</v>
      </c>
      <c r="L593" s="381" t="s">
        <v>2964</v>
      </c>
      <c r="M593" s="499">
        <f>VLOOKUP(C593,工时对!A:E,5,0)</f>
        <v>28.06</v>
      </c>
      <c r="N593" s="59">
        <f>VLOOKUP(C593,'12部门提供工资附表主表'!E:AV,40,0)</f>
        <v>0</v>
      </c>
    </row>
    <row r="594" spans="1:14">
      <c r="A594" s="10">
        <v>621</v>
      </c>
      <c r="B594" s="385" t="s">
        <v>2965</v>
      </c>
      <c r="C594" s="385" t="s">
        <v>2966</v>
      </c>
      <c r="D594" s="385" t="s">
        <v>2967</v>
      </c>
      <c r="E594" s="199" t="s">
        <v>2968</v>
      </c>
      <c r="F594" s="525" t="str">
        <f t="shared" si="9"/>
        <v>范丽平20</v>
      </c>
      <c r="G594" s="497" t="s">
        <v>4784</v>
      </c>
      <c r="H594" s="388" t="s">
        <v>1252</v>
      </c>
      <c r="I594" s="385" t="s">
        <v>2969</v>
      </c>
      <c r="J594" s="381" t="s">
        <v>2964</v>
      </c>
      <c r="L594" s="381" t="s">
        <v>2964</v>
      </c>
      <c r="M594" s="499">
        <f>VLOOKUP(C594,工时对!A:E,5,0)</f>
        <v>36.630000000000003</v>
      </c>
      <c r="N594" s="59">
        <f>VLOOKUP(C594,'12部门提供工资附表主表'!E:AV,40,0)</f>
        <v>0</v>
      </c>
    </row>
    <row r="595" spans="1:14">
      <c r="A595" s="10">
        <v>623</v>
      </c>
      <c r="B595" s="385" t="s">
        <v>2970</v>
      </c>
      <c r="C595" s="385" t="s">
        <v>2971</v>
      </c>
      <c r="D595" s="385" t="s">
        <v>2972</v>
      </c>
      <c r="E595" s="199" t="s">
        <v>2973</v>
      </c>
      <c r="F595" s="525" t="str">
        <f t="shared" si="9"/>
        <v>杨锐156</v>
      </c>
      <c r="G595" s="497" t="s">
        <v>757</v>
      </c>
      <c r="H595" s="385" t="s">
        <v>757</v>
      </c>
      <c r="I595" s="385" t="s">
        <v>2974</v>
      </c>
      <c r="J595" s="381" t="s">
        <v>2964</v>
      </c>
      <c r="L595" s="381" t="s">
        <v>2964</v>
      </c>
      <c r="M595" s="499">
        <f>VLOOKUP(C595,工时对!A:E,5,0)</f>
        <v>39.380000000000003</v>
      </c>
      <c r="N595" s="59">
        <f>VLOOKUP(C595,'12部门提供工资附表主表'!E:AV,40,0)</f>
        <v>0</v>
      </c>
    </row>
    <row r="596" spans="1:14">
      <c r="A596" s="10">
        <v>624</v>
      </c>
      <c r="B596" s="385" t="s">
        <v>2975</v>
      </c>
      <c r="C596" s="385" t="s">
        <v>2976</v>
      </c>
      <c r="D596" s="385" t="s">
        <v>2977</v>
      </c>
      <c r="E596" s="199" t="s">
        <v>2978</v>
      </c>
      <c r="F596" s="525" t="str">
        <f t="shared" si="9"/>
        <v>郭艳玲332</v>
      </c>
      <c r="G596" s="497" t="s">
        <v>757</v>
      </c>
      <c r="H596" s="385" t="s">
        <v>757</v>
      </c>
      <c r="I596" s="385" t="s">
        <v>2979</v>
      </c>
      <c r="J596" s="381" t="s">
        <v>2964</v>
      </c>
      <c r="L596" s="381" t="s">
        <v>2964</v>
      </c>
      <c r="M596" s="499">
        <f>VLOOKUP(C596,工时对!A:E,5,0)</f>
        <v>37</v>
      </c>
      <c r="N596" s="59">
        <f>VLOOKUP(C596,'12部门提供工资附表主表'!E:AV,40,0)</f>
        <v>0</v>
      </c>
    </row>
    <row r="597" spans="1:14">
      <c r="A597" s="10">
        <v>625</v>
      </c>
      <c r="B597" s="385" t="s">
        <v>2980</v>
      </c>
      <c r="C597" s="385" t="s">
        <v>2981</v>
      </c>
      <c r="D597" s="385" t="s">
        <v>2982</v>
      </c>
      <c r="E597" s="497" t="s">
        <v>6263</v>
      </c>
      <c r="F597" s="525" t="str">
        <f t="shared" si="9"/>
        <v>高青霞G311</v>
      </c>
      <c r="G597" s="497" t="s">
        <v>511</v>
      </c>
      <c r="H597" s="385" t="s">
        <v>511</v>
      </c>
      <c r="I597" s="385" t="s">
        <v>2983</v>
      </c>
      <c r="J597" s="381" t="s">
        <v>2964</v>
      </c>
      <c r="L597" s="381" t="s">
        <v>2964</v>
      </c>
      <c r="M597" s="499">
        <f>VLOOKUP(C597,工时对!A:E,5,0)</f>
        <v>9.125</v>
      </c>
      <c r="N597" s="59">
        <f>VLOOKUP(C597,'12部门提供工资附表主表'!E:AV,40,0)</f>
        <v>0</v>
      </c>
    </row>
    <row r="598" spans="1:14">
      <c r="A598" s="10">
        <v>626</v>
      </c>
      <c r="B598" s="385" t="s">
        <v>2984</v>
      </c>
      <c r="C598" s="385" t="s">
        <v>2985</v>
      </c>
      <c r="D598" s="385" t="s">
        <v>6281</v>
      </c>
      <c r="E598" s="497" t="s">
        <v>6235</v>
      </c>
      <c r="F598" s="525" t="str">
        <f t="shared" si="9"/>
        <v>林庆森G312</v>
      </c>
      <c r="G598" s="497" t="s">
        <v>511</v>
      </c>
      <c r="H598" s="385" t="s">
        <v>511</v>
      </c>
      <c r="I598" s="385" t="s">
        <v>2987</v>
      </c>
      <c r="J598" s="381" t="s">
        <v>2964</v>
      </c>
      <c r="L598" s="381" t="s">
        <v>2964</v>
      </c>
      <c r="M598" s="499">
        <f>VLOOKUP(C598,工时对!A:E,5,0)</f>
        <v>24.375</v>
      </c>
      <c r="N598" s="59">
        <f>VLOOKUP(C598,'12部门提供工资附表主表'!E:AV,40,0)</f>
        <v>0</v>
      </c>
    </row>
    <row r="599" spans="1:14">
      <c r="A599" s="10">
        <v>627</v>
      </c>
      <c r="B599" s="385" t="s">
        <v>2988</v>
      </c>
      <c r="C599" s="385" t="s">
        <v>2989</v>
      </c>
      <c r="D599" s="385" t="s">
        <v>2990</v>
      </c>
      <c r="E599" s="497" t="s">
        <v>6264</v>
      </c>
      <c r="F599" s="525" t="str">
        <f t="shared" si="9"/>
        <v>周间飞G315</v>
      </c>
      <c r="G599" s="497" t="s">
        <v>511</v>
      </c>
      <c r="H599" s="385" t="s">
        <v>511</v>
      </c>
      <c r="I599" s="385" t="s">
        <v>2991</v>
      </c>
      <c r="J599" s="381" t="s">
        <v>2964</v>
      </c>
      <c r="L599" s="381" t="s">
        <v>2964</v>
      </c>
      <c r="M599" s="499">
        <f>VLOOKUP(C599,工时对!A:E,5,0)</f>
        <v>28.1875</v>
      </c>
      <c r="N599" s="59">
        <f>VLOOKUP(C599,'12部门提供工资附表主表'!E:AV,40,0)</f>
        <v>0</v>
      </c>
    </row>
    <row r="600" spans="1:14">
      <c r="A600" s="10">
        <v>628</v>
      </c>
      <c r="B600" t="s">
        <v>2992</v>
      </c>
      <c r="C600" s="468" t="s">
        <v>2993</v>
      </c>
      <c r="D600" s="476" t="s">
        <v>2994</v>
      </c>
      <c r="E600" s="199" t="s">
        <v>2995</v>
      </c>
      <c r="F600" s="525" t="str">
        <f t="shared" si="9"/>
        <v>简新云227</v>
      </c>
      <c r="G600" s="497" t="s">
        <v>757</v>
      </c>
      <c r="H600" t="s">
        <v>2996</v>
      </c>
      <c r="I600" t="s">
        <v>2992</v>
      </c>
      <c r="J600" s="391" t="s">
        <v>2997</v>
      </c>
      <c r="L600" s="391" t="s">
        <v>2997</v>
      </c>
      <c r="M600" s="499">
        <f>VLOOKUP(C600,工时对!A:E,5,0)</f>
        <v>42</v>
      </c>
      <c r="N600" s="59">
        <f>VLOOKUP(C600,'12部门提供工资附表主表'!E:AV,40,0)</f>
        <v>0</v>
      </c>
    </row>
    <row r="601" spans="1:14">
      <c r="A601" s="10">
        <v>629</v>
      </c>
      <c r="B601" t="s">
        <v>2998</v>
      </c>
      <c r="C601" s="468" t="s">
        <v>2999</v>
      </c>
      <c r="D601" s="476" t="s">
        <v>3000</v>
      </c>
      <c r="E601" s="199" t="s">
        <v>3001</v>
      </c>
      <c r="F601" s="525" t="str">
        <f t="shared" si="9"/>
        <v>覃邦香230</v>
      </c>
      <c r="G601" s="497" t="s">
        <v>757</v>
      </c>
      <c r="H601" t="s">
        <v>2996</v>
      </c>
      <c r="I601" t="s">
        <v>2998</v>
      </c>
      <c r="J601" s="391" t="s">
        <v>2997</v>
      </c>
      <c r="L601" s="391" t="s">
        <v>2997</v>
      </c>
      <c r="M601" s="499">
        <f>VLOOKUP(C601,工时对!A:E,5,0)</f>
        <v>39.880000000000003</v>
      </c>
      <c r="N601" s="59">
        <f>VLOOKUP(C601,'12部门提供工资附表主表'!E:AV,40,0)</f>
        <v>0</v>
      </c>
    </row>
    <row r="602" spans="1:14">
      <c r="A602" s="10">
        <v>630</v>
      </c>
      <c r="B602" t="s">
        <v>3002</v>
      </c>
      <c r="C602" s="468" t="s">
        <v>3003</v>
      </c>
      <c r="D602" s="476" t="s">
        <v>3004</v>
      </c>
      <c r="E602" s="199" t="s">
        <v>3005</v>
      </c>
      <c r="F602" s="525" t="str">
        <f t="shared" si="9"/>
        <v>李建刚236</v>
      </c>
      <c r="G602" s="497" t="s">
        <v>757</v>
      </c>
      <c r="H602" t="s">
        <v>2996</v>
      </c>
      <c r="I602" t="s">
        <v>3002</v>
      </c>
      <c r="J602" s="391" t="s">
        <v>2997</v>
      </c>
      <c r="L602" s="391" t="s">
        <v>2997</v>
      </c>
      <c r="M602" s="499">
        <f>VLOOKUP(C602,工时对!A:E,5,0)</f>
        <v>12</v>
      </c>
      <c r="N602" s="59">
        <f>VLOOKUP(C602,'12部门提供工资附表主表'!E:AV,40,0)</f>
        <v>0</v>
      </c>
    </row>
    <row r="603" spans="1:14">
      <c r="A603" s="10">
        <v>631</v>
      </c>
      <c r="B603" t="s">
        <v>3006</v>
      </c>
      <c r="C603" s="468" t="s">
        <v>3007</v>
      </c>
      <c r="D603" s="476" t="s">
        <v>3008</v>
      </c>
      <c r="E603" s="199" t="s">
        <v>3009</v>
      </c>
      <c r="F603" s="525" t="str">
        <f t="shared" si="9"/>
        <v>储根标22</v>
      </c>
      <c r="G603" s="497" t="s">
        <v>577</v>
      </c>
      <c r="H603" t="s">
        <v>3010</v>
      </c>
      <c r="I603" t="s">
        <v>3006</v>
      </c>
      <c r="J603" s="391" t="s">
        <v>2997</v>
      </c>
      <c r="L603" s="391" t="s">
        <v>2997</v>
      </c>
      <c r="M603" s="499">
        <f>VLOOKUP(C603,工时对!A:E,5,0)</f>
        <v>22</v>
      </c>
      <c r="N603" s="59">
        <f>VLOOKUP(C603,'12部门提供工资附表主表'!E:AV,40,0)</f>
        <v>0</v>
      </c>
    </row>
    <row r="604" spans="1:14">
      <c r="A604" s="10">
        <v>632</v>
      </c>
      <c r="B604" t="s">
        <v>3011</v>
      </c>
      <c r="C604" s="477" t="s">
        <v>3012</v>
      </c>
      <c r="D604" t="s">
        <v>3013</v>
      </c>
      <c r="E604" s="497" t="s">
        <v>6265</v>
      </c>
      <c r="F604" s="525" t="str">
        <f t="shared" si="9"/>
        <v>高楚然G316</v>
      </c>
      <c r="G604" s="497" t="s">
        <v>511</v>
      </c>
      <c r="H604" s="478" t="s">
        <v>511</v>
      </c>
      <c r="I604" s="479" t="s">
        <v>3014</v>
      </c>
      <c r="J604" s="391" t="s">
        <v>2997</v>
      </c>
      <c r="L604" s="391" t="s">
        <v>2997</v>
      </c>
      <c r="M604" s="499">
        <f>VLOOKUP(C604,工时对!A:E,5,0)</f>
        <v>26.625</v>
      </c>
      <c r="N604" s="59">
        <f>VLOOKUP(C604,'12部门提供工资附表主表'!E:AV,40,0)</f>
        <v>0</v>
      </c>
    </row>
    <row r="605" spans="1:14">
      <c r="A605" s="10">
        <v>633</v>
      </c>
      <c r="B605" s="389" t="s">
        <v>3015</v>
      </c>
      <c r="C605" s="477" t="s">
        <v>3016</v>
      </c>
      <c r="D605" s="480" t="s">
        <v>3017</v>
      </c>
      <c r="E605" s="199" t="s">
        <v>3018</v>
      </c>
      <c r="F605" s="525" t="str">
        <f t="shared" si="9"/>
        <v>康龙福18</v>
      </c>
      <c r="G605" s="497" t="s">
        <v>577</v>
      </c>
      <c r="H605" t="s">
        <v>3010</v>
      </c>
      <c r="I605" s="481" t="s">
        <v>3019</v>
      </c>
      <c r="J605" s="391" t="s">
        <v>3020</v>
      </c>
      <c r="L605" s="391" t="s">
        <v>3020</v>
      </c>
      <c r="M605" s="499">
        <f>VLOOKUP(C605,工时对!A:E,5,0)</f>
        <v>22</v>
      </c>
      <c r="N605" s="59">
        <f>VLOOKUP(C605,'12部门提供工资附表主表'!E:AV,40,0)</f>
        <v>0</v>
      </c>
    </row>
    <row r="606" spans="1:14">
      <c r="A606" s="10">
        <v>634</v>
      </c>
      <c r="B606" s="481" t="s">
        <v>3021</v>
      </c>
      <c r="C606" s="477" t="s">
        <v>3022</v>
      </c>
      <c r="D606" s="480" t="s">
        <v>3023</v>
      </c>
      <c r="E606" s="199" t="s">
        <v>3024</v>
      </c>
      <c r="F606" s="525" t="str">
        <f t="shared" si="9"/>
        <v>顾凤祥32</v>
      </c>
      <c r="G606" s="497" t="s">
        <v>577</v>
      </c>
      <c r="H606" t="s">
        <v>3010</v>
      </c>
      <c r="I606" s="481" t="s">
        <v>3025</v>
      </c>
      <c r="J606" s="391" t="s">
        <v>3020</v>
      </c>
      <c r="L606" s="391" t="s">
        <v>3020</v>
      </c>
      <c r="M606" s="499">
        <f>VLOOKUP(C606,工时对!A:E,5,0)</f>
        <v>22</v>
      </c>
      <c r="N606" s="59">
        <f>VLOOKUP(C606,'12部门提供工资附表主表'!E:AV,40,0)</f>
        <v>0</v>
      </c>
    </row>
    <row r="607" spans="1:14" hidden="1">
      <c r="A607" s="10">
        <v>635</v>
      </c>
      <c r="B607" t="s">
        <v>3026</v>
      </c>
      <c r="C607" t="s">
        <v>3027</v>
      </c>
      <c r="D607" t="s">
        <v>3028</v>
      </c>
      <c r="E607" s="199" t="s">
        <v>3029</v>
      </c>
      <c r="F607" s="525" t="str">
        <f t="shared" si="9"/>
        <v>姚苏丹37</v>
      </c>
      <c r="G607" s="497" t="s">
        <v>745</v>
      </c>
      <c r="H607" t="s">
        <v>745</v>
      </c>
      <c r="I607" t="s">
        <v>3030</v>
      </c>
      <c r="J607" s="391" t="s">
        <v>3031</v>
      </c>
      <c r="L607" s="391" t="s">
        <v>3031</v>
      </c>
      <c r="M607" s="499" t="e">
        <f>VLOOKUP(C607,工时对!A:E,5,0)</f>
        <v>#N/A</v>
      </c>
      <c r="N607" s="59" t="e">
        <f>VLOOKUP(C607,'12部门提供工资附表主表'!E:AV,40,0)</f>
        <v>#N/A</v>
      </c>
    </row>
    <row r="608" spans="1:14">
      <c r="A608" s="10">
        <v>637</v>
      </c>
      <c r="B608" t="s">
        <v>3032</v>
      </c>
      <c r="C608" t="s">
        <v>3033</v>
      </c>
      <c r="D608" t="s">
        <v>3034</v>
      </c>
      <c r="E608" s="199" t="s">
        <v>3035</v>
      </c>
      <c r="F608" s="525" t="str">
        <f t="shared" si="9"/>
        <v>陆瑛76</v>
      </c>
      <c r="G608" s="497" t="s">
        <v>757</v>
      </c>
      <c r="H608" t="s">
        <v>757</v>
      </c>
      <c r="I608" t="s">
        <v>3036</v>
      </c>
      <c r="J608" s="391" t="s">
        <v>3031</v>
      </c>
      <c r="L608" s="391" t="s">
        <v>3031</v>
      </c>
      <c r="M608" s="499">
        <f>VLOOKUP(C608,工时对!A:E,5,0)</f>
        <v>40.81</v>
      </c>
      <c r="N608" s="59">
        <f>VLOOKUP(C608,'12部门提供工资附表主表'!E:AV,40,0)</f>
        <v>0</v>
      </c>
    </row>
    <row r="609" spans="1:14">
      <c r="A609" s="10">
        <v>638</v>
      </c>
      <c r="B609" t="s">
        <v>3037</v>
      </c>
      <c r="C609" t="s">
        <v>3038</v>
      </c>
      <c r="D609" t="s">
        <v>3039</v>
      </c>
      <c r="E609" s="199" t="s">
        <v>3040</v>
      </c>
      <c r="F609" s="525" t="str">
        <f t="shared" si="9"/>
        <v>陆燕96</v>
      </c>
      <c r="G609" s="497" t="s">
        <v>757</v>
      </c>
      <c r="H609" t="s">
        <v>757</v>
      </c>
      <c r="I609" t="s">
        <v>3041</v>
      </c>
      <c r="J609" s="391" t="s">
        <v>3031</v>
      </c>
      <c r="L609" s="391" t="s">
        <v>3031</v>
      </c>
      <c r="M609" s="499">
        <f>VLOOKUP(C609,工时对!A:E,5,0)</f>
        <v>41</v>
      </c>
      <c r="N609" s="59">
        <f>VLOOKUP(C609,'12部门提供工资附表主表'!E:AV,40,0)</f>
        <v>0</v>
      </c>
    </row>
    <row r="610" spans="1:14">
      <c r="A610" s="10">
        <v>639</v>
      </c>
      <c r="B610" t="s">
        <v>3042</v>
      </c>
      <c r="C610" t="s">
        <v>3043</v>
      </c>
      <c r="D610" t="s">
        <v>3044</v>
      </c>
      <c r="E610" s="199" t="s">
        <v>3045</v>
      </c>
      <c r="F610" s="525" t="str">
        <f t="shared" si="9"/>
        <v>曹军艳117</v>
      </c>
      <c r="G610" s="497" t="s">
        <v>745</v>
      </c>
      <c r="H610" t="s">
        <v>745</v>
      </c>
      <c r="I610" t="s">
        <v>3046</v>
      </c>
      <c r="J610" s="391" t="s">
        <v>3031</v>
      </c>
      <c r="L610" s="391" t="s">
        <v>3031</v>
      </c>
      <c r="M610" s="499">
        <f>VLOOKUP(C610,工时对!A:E,5,0)</f>
        <v>40.5</v>
      </c>
      <c r="N610" s="59">
        <f>VLOOKUP(C610,'12部门提供工资附表主表'!E:AV,40,0)</f>
        <v>0</v>
      </c>
    </row>
    <row r="611" spans="1:14">
      <c r="A611" s="10">
        <v>644</v>
      </c>
      <c r="B611" t="s">
        <v>3047</v>
      </c>
      <c r="C611" t="s">
        <v>3048</v>
      </c>
      <c r="D611" t="s">
        <v>3049</v>
      </c>
      <c r="E611" s="199" t="s">
        <v>3050</v>
      </c>
      <c r="F611" s="525" t="str">
        <f t="shared" si="9"/>
        <v>王琴231</v>
      </c>
      <c r="G611" s="497" t="s">
        <v>757</v>
      </c>
      <c r="H611" t="s">
        <v>757</v>
      </c>
      <c r="I611" t="s">
        <v>3051</v>
      </c>
      <c r="J611" s="391" t="s">
        <v>3031</v>
      </c>
      <c r="L611" s="391" t="s">
        <v>3031</v>
      </c>
      <c r="M611" s="499">
        <f>VLOOKUP(C611,工时对!A:E,5,0)</f>
        <v>41.44</v>
      </c>
      <c r="N611" s="59">
        <f>VLOOKUP(C611,'12部门提供工资附表主表'!E:AV,40,0)</f>
        <v>0</v>
      </c>
    </row>
    <row r="612" spans="1:14">
      <c r="A612" s="10">
        <v>645</v>
      </c>
      <c r="B612" t="s">
        <v>3052</v>
      </c>
      <c r="C612" t="s">
        <v>3053</v>
      </c>
      <c r="D612" t="s">
        <v>3054</v>
      </c>
      <c r="E612" s="199" t="s">
        <v>3055</v>
      </c>
      <c r="F612" s="525" t="str">
        <f t="shared" si="9"/>
        <v>郭云霞265</v>
      </c>
      <c r="G612" s="497" t="s">
        <v>745</v>
      </c>
      <c r="H612" t="s">
        <v>745</v>
      </c>
      <c r="I612" t="s">
        <v>3056</v>
      </c>
      <c r="J612" s="391" t="s">
        <v>3031</v>
      </c>
      <c r="L612" s="391" t="s">
        <v>3031</v>
      </c>
      <c r="M612" s="499">
        <f>VLOOKUP(C612,工时对!A:E,5,0)</f>
        <v>40.25</v>
      </c>
      <c r="N612" s="59">
        <f>VLOOKUP(C612,'12部门提供工资附表主表'!E:AV,40,0)</f>
        <v>0</v>
      </c>
    </row>
    <row r="613" spans="1:14">
      <c r="A613" s="10">
        <v>646</v>
      </c>
      <c r="B613" t="s">
        <v>3057</v>
      </c>
      <c r="C613" t="s">
        <v>3058</v>
      </c>
      <c r="D613" t="s">
        <v>3059</v>
      </c>
      <c r="E613" s="199" t="s">
        <v>3060</v>
      </c>
      <c r="F613" s="525" t="str">
        <f t="shared" si="9"/>
        <v>常中梅306</v>
      </c>
      <c r="G613" s="497" t="s">
        <v>745</v>
      </c>
      <c r="H613" t="s">
        <v>745</v>
      </c>
      <c r="I613" t="s">
        <v>3061</v>
      </c>
      <c r="J613" s="391" t="s">
        <v>3031</v>
      </c>
      <c r="L613" s="391" t="s">
        <v>3031</v>
      </c>
      <c r="M613" s="499">
        <f>VLOOKUP(C613,工时对!A:E,5,0)</f>
        <v>34.25</v>
      </c>
      <c r="N613" s="59">
        <f>VLOOKUP(C613,'12部门提供工资附表主表'!E:AV,40,0)</f>
        <v>0</v>
      </c>
    </row>
    <row r="614" spans="1:14">
      <c r="A614" s="10">
        <v>647</v>
      </c>
      <c r="B614" t="s">
        <v>3062</v>
      </c>
      <c r="C614" t="s">
        <v>3063</v>
      </c>
      <c r="D614" t="s">
        <v>3064</v>
      </c>
      <c r="E614" s="199" t="s">
        <v>3065</v>
      </c>
      <c r="F614" s="525" t="str">
        <f t="shared" si="9"/>
        <v>张玲玲314</v>
      </c>
      <c r="G614" s="497" t="s">
        <v>745</v>
      </c>
      <c r="H614" t="s">
        <v>745</v>
      </c>
      <c r="I614" t="s">
        <v>3066</v>
      </c>
      <c r="J614" s="391" t="s">
        <v>3031</v>
      </c>
      <c r="L614" s="391" t="s">
        <v>3031</v>
      </c>
      <c r="M614" s="499">
        <f>VLOOKUP(C614,工时对!A:E,5,0)</f>
        <v>39.5</v>
      </c>
      <c r="N614" s="59">
        <f>VLOOKUP(C614,'12部门提供工资附表主表'!E:AV,40,0)</f>
        <v>0</v>
      </c>
    </row>
    <row r="615" spans="1:14">
      <c r="A615" s="10">
        <v>648</v>
      </c>
      <c r="B615" t="s">
        <v>3067</v>
      </c>
      <c r="C615" t="s">
        <v>3068</v>
      </c>
      <c r="D615" t="s">
        <v>3069</v>
      </c>
      <c r="E615" s="199" t="s">
        <v>3070</v>
      </c>
      <c r="F615" s="525" t="str">
        <f t="shared" si="9"/>
        <v>王炳坦321</v>
      </c>
      <c r="G615" s="497" t="s">
        <v>745</v>
      </c>
      <c r="H615" t="s">
        <v>745</v>
      </c>
      <c r="I615" t="s">
        <v>3071</v>
      </c>
      <c r="J615" s="391" t="s">
        <v>3031</v>
      </c>
      <c r="L615" s="391" t="s">
        <v>3031</v>
      </c>
      <c r="M615" s="499">
        <f>VLOOKUP(C615,工时对!A:E,5,0)</f>
        <v>33.880000000000003</v>
      </c>
      <c r="N615" s="59">
        <f>VLOOKUP(C615,'12部门提供工资附表主表'!E:AV,40,0)</f>
        <v>0</v>
      </c>
    </row>
    <row r="616" spans="1:14">
      <c r="A616" s="10">
        <v>649</v>
      </c>
      <c r="B616" t="s">
        <v>3072</v>
      </c>
      <c r="C616" t="s">
        <v>3073</v>
      </c>
      <c r="D616" t="s">
        <v>3074</v>
      </c>
      <c r="E616" s="199" t="s">
        <v>3075</v>
      </c>
      <c r="F616" s="525" t="str">
        <f t="shared" si="9"/>
        <v>曹小凤328</v>
      </c>
      <c r="G616" s="497" t="s">
        <v>745</v>
      </c>
      <c r="H616" t="s">
        <v>745</v>
      </c>
      <c r="I616" t="s">
        <v>3076</v>
      </c>
      <c r="J616" s="391" t="s">
        <v>3031</v>
      </c>
      <c r="L616" s="391" t="s">
        <v>3031</v>
      </c>
      <c r="M616" s="499">
        <f>VLOOKUP(C616,工时对!A:E,5,0)</f>
        <v>38.25</v>
      </c>
      <c r="N616" s="59">
        <f>VLOOKUP(C616,'12部门提供工资附表主表'!E:AV,40,0)</f>
        <v>0</v>
      </c>
    </row>
    <row r="617" spans="1:14">
      <c r="A617" s="10">
        <v>650</v>
      </c>
      <c r="B617" t="s">
        <v>3077</v>
      </c>
      <c r="C617" t="s">
        <v>3078</v>
      </c>
      <c r="D617" t="s">
        <v>3079</v>
      </c>
      <c r="E617" s="199" t="s">
        <v>3080</v>
      </c>
      <c r="F617" s="525" t="str">
        <f t="shared" si="9"/>
        <v>欧坤330</v>
      </c>
      <c r="G617" s="497" t="s">
        <v>745</v>
      </c>
      <c r="H617" t="s">
        <v>745</v>
      </c>
      <c r="I617" t="s">
        <v>3081</v>
      </c>
      <c r="J617" s="391" t="s">
        <v>3031</v>
      </c>
      <c r="L617" s="391" t="s">
        <v>3031</v>
      </c>
      <c r="M617" s="499">
        <f>VLOOKUP(C617,工时对!A:E,5,0)</f>
        <v>32.56</v>
      </c>
      <c r="N617" s="59">
        <f>VLOOKUP(C617,'12部门提供工资附表主表'!E:AV,40,0)</f>
        <v>0</v>
      </c>
    </row>
    <row r="618" spans="1:14">
      <c r="A618" s="10">
        <v>652</v>
      </c>
      <c r="B618" t="s">
        <v>3082</v>
      </c>
      <c r="C618" t="s">
        <v>3083</v>
      </c>
      <c r="D618" t="s">
        <v>3084</v>
      </c>
      <c r="E618" s="199" t="s">
        <v>3085</v>
      </c>
      <c r="F618" s="525" t="str">
        <f t="shared" si="9"/>
        <v>朱金兵338</v>
      </c>
      <c r="G618" s="497" t="s">
        <v>757</v>
      </c>
      <c r="H618" t="s">
        <v>757</v>
      </c>
      <c r="I618" t="s">
        <v>3086</v>
      </c>
      <c r="J618" s="391" t="s">
        <v>3031</v>
      </c>
      <c r="L618" s="391" t="s">
        <v>3031</v>
      </c>
      <c r="M618" s="499">
        <f>VLOOKUP(C618,工时对!A:E,5,0)</f>
        <v>40.56</v>
      </c>
      <c r="N618" s="59">
        <f>VLOOKUP(C618,'12部门提供工资附表主表'!E:AV,40,0)</f>
        <v>0</v>
      </c>
    </row>
    <row r="619" spans="1:14">
      <c r="A619" s="10">
        <v>653</v>
      </c>
      <c r="B619" t="s">
        <v>3087</v>
      </c>
      <c r="C619" t="s">
        <v>3088</v>
      </c>
      <c r="D619" t="s">
        <v>3089</v>
      </c>
      <c r="E619" s="199" t="s">
        <v>3090</v>
      </c>
      <c r="F619" s="525" t="str">
        <f t="shared" si="9"/>
        <v>郭忠356</v>
      </c>
      <c r="G619" s="497" t="s">
        <v>757</v>
      </c>
      <c r="H619" t="s">
        <v>757</v>
      </c>
      <c r="I619" t="s">
        <v>3091</v>
      </c>
      <c r="J619" s="391" t="s">
        <v>3031</v>
      </c>
      <c r="L619" s="391" t="s">
        <v>3031</v>
      </c>
      <c r="M619" s="499">
        <f>VLOOKUP(C619,工时对!A:E,5,0)</f>
        <v>39.31</v>
      </c>
      <c r="N619" s="59">
        <f>VLOOKUP(C619,'12部门提供工资附表主表'!E:AV,40,0)</f>
        <v>0</v>
      </c>
    </row>
    <row r="620" spans="1:14">
      <c r="A620" s="10">
        <v>654</v>
      </c>
      <c r="B620" t="s">
        <v>3092</v>
      </c>
      <c r="C620" t="s">
        <v>3093</v>
      </c>
      <c r="D620" t="s">
        <v>3094</v>
      </c>
      <c r="E620" s="199" t="s">
        <v>3095</v>
      </c>
      <c r="F620" s="525" t="str">
        <f t="shared" si="9"/>
        <v>何永梅359</v>
      </c>
      <c r="G620" s="497" t="s">
        <v>745</v>
      </c>
      <c r="H620" t="s">
        <v>745</v>
      </c>
      <c r="I620" t="s">
        <v>3096</v>
      </c>
      <c r="J620" s="391" t="s">
        <v>3031</v>
      </c>
      <c r="L620" s="391" t="s">
        <v>3031</v>
      </c>
      <c r="M620" s="499">
        <f>VLOOKUP(C620,工时对!A:E,5,0)</f>
        <v>5.81</v>
      </c>
      <c r="N620" s="59">
        <f>VLOOKUP(C620,'12部门提供工资附表主表'!E:AV,40,0)</f>
        <v>0</v>
      </c>
    </row>
    <row r="621" spans="1:14">
      <c r="A621" s="10">
        <v>655</v>
      </c>
      <c r="B621" t="s">
        <v>3097</v>
      </c>
      <c r="C621" t="s">
        <v>3098</v>
      </c>
      <c r="D621" t="s">
        <v>3099</v>
      </c>
      <c r="E621" s="199" t="s">
        <v>3100</v>
      </c>
      <c r="F621" s="525" t="str">
        <f t="shared" si="9"/>
        <v>曹凤娟362</v>
      </c>
      <c r="G621" s="497" t="s">
        <v>757</v>
      </c>
      <c r="H621" t="s">
        <v>757</v>
      </c>
      <c r="I621" t="s">
        <v>3101</v>
      </c>
      <c r="J621" s="391" t="s">
        <v>3031</v>
      </c>
      <c r="L621" s="391" t="s">
        <v>3031</v>
      </c>
      <c r="M621" s="499">
        <f>VLOOKUP(C621,工时对!A:E,5,0)</f>
        <v>39</v>
      </c>
      <c r="N621" s="59">
        <f>VLOOKUP(C621,'12部门提供工资附表主表'!E:AV,40,0)</f>
        <v>0</v>
      </c>
    </row>
    <row r="622" spans="1:14">
      <c r="A622" s="10">
        <v>656</v>
      </c>
      <c r="B622" t="s">
        <v>3102</v>
      </c>
      <c r="C622" t="s">
        <v>3103</v>
      </c>
      <c r="D622" t="s">
        <v>3104</v>
      </c>
      <c r="E622" s="199" t="s">
        <v>3105</v>
      </c>
      <c r="F622" s="525" t="str">
        <f t="shared" si="9"/>
        <v>徐燕文366</v>
      </c>
      <c r="G622" s="497" t="s">
        <v>757</v>
      </c>
      <c r="H622" t="s">
        <v>757</v>
      </c>
      <c r="I622" t="s">
        <v>3106</v>
      </c>
      <c r="J622" s="391" t="s">
        <v>3031</v>
      </c>
      <c r="L622" s="391" t="s">
        <v>3031</v>
      </c>
      <c r="M622" s="499">
        <f>VLOOKUP(C622,工时对!A:E,5,0)</f>
        <v>41.75</v>
      </c>
      <c r="N622" s="59">
        <f>VLOOKUP(C622,'12部门提供工资附表主表'!E:AV,40,0)</f>
        <v>0</v>
      </c>
    </row>
    <row r="623" spans="1:14" hidden="1">
      <c r="A623" s="10">
        <v>659</v>
      </c>
      <c r="B623" t="s">
        <v>3107</v>
      </c>
      <c r="C623" t="s">
        <v>3108</v>
      </c>
      <c r="D623" t="s">
        <v>3109</v>
      </c>
      <c r="E623" s="199" t="s">
        <v>3110</v>
      </c>
      <c r="F623" s="525" t="str">
        <f t="shared" si="9"/>
        <v>高凯384</v>
      </c>
      <c r="G623" s="497" t="s">
        <v>757</v>
      </c>
      <c r="H623" t="s">
        <v>757</v>
      </c>
      <c r="I623" t="s">
        <v>3111</v>
      </c>
      <c r="J623" s="391" t="s">
        <v>3031</v>
      </c>
      <c r="L623" s="391" t="s">
        <v>3031</v>
      </c>
      <c r="M623" s="499" t="e">
        <f>VLOOKUP(C623,工时对!A:E,5,0)</f>
        <v>#N/A</v>
      </c>
      <c r="N623" s="59" t="e">
        <f>VLOOKUP(C623,'12部门提供工资附表主表'!E:AV,40,0)</f>
        <v>#N/A</v>
      </c>
    </row>
    <row r="624" spans="1:14">
      <c r="A624" s="10">
        <v>660</v>
      </c>
      <c r="B624" t="s">
        <v>3112</v>
      </c>
      <c r="C624" t="s">
        <v>3113</v>
      </c>
      <c r="D624" t="s">
        <v>3114</v>
      </c>
      <c r="E624" s="199" t="s">
        <v>3115</v>
      </c>
      <c r="F624" s="525" t="str">
        <f t="shared" si="9"/>
        <v>易守连399</v>
      </c>
      <c r="G624" s="497" t="s">
        <v>745</v>
      </c>
      <c r="H624" t="s">
        <v>745</v>
      </c>
      <c r="I624" t="s">
        <v>3116</v>
      </c>
      <c r="J624" s="391" t="s">
        <v>3031</v>
      </c>
      <c r="L624" s="391" t="s">
        <v>3031</v>
      </c>
      <c r="M624" s="499">
        <f>VLOOKUP(C624,工时对!A:E,5,0)</f>
        <v>27.44</v>
      </c>
      <c r="N624" s="59">
        <f>VLOOKUP(C624,'12部门提供工资附表主表'!E:AV,40,0)</f>
        <v>0</v>
      </c>
    </row>
    <row r="625" spans="1:14">
      <c r="A625" s="10">
        <v>661</v>
      </c>
      <c r="B625" t="s">
        <v>3117</v>
      </c>
      <c r="C625" t="s">
        <v>3118</v>
      </c>
      <c r="D625" t="s">
        <v>3119</v>
      </c>
      <c r="E625" s="199" t="s">
        <v>3120</v>
      </c>
      <c r="F625" s="525" t="str">
        <f t="shared" si="9"/>
        <v>姚启飞412</v>
      </c>
      <c r="G625" s="497" t="s">
        <v>3121</v>
      </c>
      <c r="H625" t="s">
        <v>3121</v>
      </c>
      <c r="I625" t="s">
        <v>3122</v>
      </c>
      <c r="J625" s="391" t="s">
        <v>3031</v>
      </c>
      <c r="L625" s="391" t="s">
        <v>3031</v>
      </c>
      <c r="M625" s="499">
        <f>VLOOKUP(C625,工时对!A:E,5,0)</f>
        <v>43.5</v>
      </c>
      <c r="N625" s="59">
        <f>VLOOKUP(C625,'12部门提供工资附表主表'!E:AV,40,0)</f>
        <v>0</v>
      </c>
    </row>
    <row r="626" spans="1:14" hidden="1">
      <c r="A626" s="10">
        <v>662</v>
      </c>
      <c r="B626" t="s">
        <v>3123</v>
      </c>
      <c r="C626" t="s">
        <v>3124</v>
      </c>
      <c r="D626" t="s">
        <v>3125</v>
      </c>
      <c r="E626" s="199" t="s">
        <v>3126</v>
      </c>
      <c r="F626" s="525" t="str">
        <f t="shared" si="9"/>
        <v>罗孟林416</v>
      </c>
      <c r="G626" s="497" t="s">
        <v>757</v>
      </c>
      <c r="H626" t="s">
        <v>757</v>
      </c>
      <c r="I626" t="s">
        <v>3127</v>
      </c>
      <c r="J626" s="391" t="s">
        <v>3031</v>
      </c>
      <c r="L626" s="391" t="s">
        <v>3031</v>
      </c>
      <c r="M626" s="499" t="e">
        <f>VLOOKUP(C626,工时对!A:E,5,0)</f>
        <v>#N/A</v>
      </c>
      <c r="N626" s="59" t="e">
        <f>VLOOKUP(C626,'12部门提供工资附表主表'!E:AV,40,0)</f>
        <v>#N/A</v>
      </c>
    </row>
    <row r="627" spans="1:14">
      <c r="A627" s="10">
        <v>663</v>
      </c>
      <c r="B627" t="s">
        <v>3128</v>
      </c>
      <c r="C627" t="s">
        <v>3129</v>
      </c>
      <c r="D627" t="s">
        <v>3130</v>
      </c>
      <c r="E627" s="497" t="s">
        <v>6266</v>
      </c>
      <c r="F627" s="525" t="str">
        <f t="shared" si="9"/>
        <v>邓先峦G317</v>
      </c>
      <c r="G627" s="497" t="s">
        <v>511</v>
      </c>
      <c r="H627" t="s">
        <v>511</v>
      </c>
      <c r="I627" t="s">
        <v>3131</v>
      </c>
      <c r="J627" s="391" t="s">
        <v>3031</v>
      </c>
      <c r="L627" s="391" t="s">
        <v>3031</v>
      </c>
      <c r="M627" s="499">
        <f>VLOOKUP(C627,工时对!A:E,5,0)</f>
        <v>25.25</v>
      </c>
      <c r="N627" s="59">
        <f>VLOOKUP(C627,'12部门提供工资附表主表'!E:AV,40,0)</f>
        <v>0</v>
      </c>
    </row>
    <row r="628" spans="1:14">
      <c r="A628" s="10">
        <v>664</v>
      </c>
      <c r="B628" t="s">
        <v>3132</v>
      </c>
      <c r="C628" t="s">
        <v>3133</v>
      </c>
      <c r="D628" t="s">
        <v>3134</v>
      </c>
      <c r="E628" s="497" t="s">
        <v>6267</v>
      </c>
      <c r="F628" s="525" t="str">
        <f t="shared" si="9"/>
        <v>陈虞东G318</v>
      </c>
      <c r="G628" s="497" t="s">
        <v>511</v>
      </c>
      <c r="H628" t="s">
        <v>511</v>
      </c>
      <c r="I628" t="s">
        <v>3135</v>
      </c>
      <c r="J628" s="391" t="s">
        <v>3031</v>
      </c>
      <c r="L628" s="391" t="s">
        <v>3031</v>
      </c>
      <c r="M628" s="499">
        <f>VLOOKUP(C628,工时对!A:E,5,0)</f>
        <v>29.25</v>
      </c>
      <c r="N628" s="59">
        <f>VLOOKUP(C628,'12部门提供工资附表主表'!E:AV,40,0)</f>
        <v>0</v>
      </c>
    </row>
    <row r="629" spans="1:14">
      <c r="A629" s="10">
        <v>665</v>
      </c>
      <c r="B629" t="s">
        <v>3136</v>
      </c>
      <c r="C629" t="s">
        <v>3137</v>
      </c>
      <c r="D629" t="s">
        <v>3138</v>
      </c>
      <c r="E629" s="497" t="s">
        <v>6268</v>
      </c>
      <c r="F629" s="525" t="str">
        <f t="shared" ref="F629:F691" si="10">D629&amp;E629</f>
        <v>黄继忠G319</v>
      </c>
      <c r="G629" s="497" t="s">
        <v>511</v>
      </c>
      <c r="H629" t="s">
        <v>511</v>
      </c>
      <c r="I629" t="s">
        <v>3139</v>
      </c>
      <c r="J629" s="391" t="s">
        <v>3031</v>
      </c>
      <c r="L629" s="391" t="s">
        <v>3031</v>
      </c>
      <c r="M629" s="499">
        <f>VLOOKUP(C629,工时对!A:E,5,0)</f>
        <v>31.75</v>
      </c>
      <c r="N629" s="59">
        <f>VLOOKUP(C629,'12部门提供工资附表主表'!E:AV,40,0)</f>
        <v>0</v>
      </c>
    </row>
    <row r="630" spans="1:14">
      <c r="A630" s="10">
        <v>667</v>
      </c>
      <c r="B630" t="s">
        <v>3140</v>
      </c>
      <c r="C630" t="s">
        <v>3141</v>
      </c>
      <c r="D630" t="s">
        <v>3142</v>
      </c>
      <c r="E630" s="497" t="s">
        <v>6269</v>
      </c>
      <c r="F630" s="525" t="str">
        <f t="shared" si="10"/>
        <v>李艳G321</v>
      </c>
      <c r="G630" s="497" t="s">
        <v>511</v>
      </c>
      <c r="H630" t="s">
        <v>511</v>
      </c>
      <c r="I630" t="s">
        <v>3143</v>
      </c>
      <c r="J630" s="391" t="s">
        <v>3031</v>
      </c>
      <c r="L630" s="391" t="s">
        <v>3031</v>
      </c>
      <c r="M630" s="499">
        <f>VLOOKUP(C630,工时对!A:E,5,0)</f>
        <v>26.6875</v>
      </c>
      <c r="N630" s="59">
        <f>VLOOKUP(C630,'12部门提供工资附表主表'!E:AV,40,0)</f>
        <v>0</v>
      </c>
    </row>
    <row r="631" spans="1:14">
      <c r="A631" s="10">
        <v>668</v>
      </c>
      <c r="B631" t="s">
        <v>3144</v>
      </c>
      <c r="C631" t="s">
        <v>3145</v>
      </c>
      <c r="D631" t="s">
        <v>3146</v>
      </c>
      <c r="E631" s="497" t="s">
        <v>6270</v>
      </c>
      <c r="F631" s="525" t="str">
        <f t="shared" si="10"/>
        <v>韦涛G322</v>
      </c>
      <c r="G631" s="497" t="s">
        <v>511</v>
      </c>
      <c r="H631" t="s">
        <v>511</v>
      </c>
      <c r="I631" t="s">
        <v>3147</v>
      </c>
      <c r="J631" s="391" t="s">
        <v>3031</v>
      </c>
      <c r="L631" s="391" t="s">
        <v>3031</v>
      </c>
      <c r="M631" s="499">
        <f>VLOOKUP(C631,工时对!A:E,5,0)</f>
        <v>32</v>
      </c>
      <c r="N631" s="59">
        <f>VLOOKUP(C631,'12部门提供工资附表主表'!E:AV,40,0)</f>
        <v>0</v>
      </c>
    </row>
    <row r="632" spans="1:14">
      <c r="A632" s="10">
        <v>669</v>
      </c>
      <c r="B632" t="s">
        <v>3148</v>
      </c>
      <c r="C632" t="s">
        <v>3149</v>
      </c>
      <c r="D632" t="s">
        <v>3150</v>
      </c>
      <c r="E632" s="497" t="s">
        <v>6271</v>
      </c>
      <c r="F632" s="525" t="str">
        <f t="shared" si="10"/>
        <v>朱莲英G333</v>
      </c>
      <c r="G632" s="497" t="s">
        <v>511</v>
      </c>
      <c r="H632" t="s">
        <v>511</v>
      </c>
      <c r="I632" t="s">
        <v>3151</v>
      </c>
      <c r="J632" s="391" t="s">
        <v>3031</v>
      </c>
      <c r="L632" s="391" t="s">
        <v>3031</v>
      </c>
      <c r="M632" s="499">
        <f>VLOOKUP(C632,工时对!A:E,5,0)</f>
        <v>17</v>
      </c>
      <c r="N632" s="59">
        <f>VLOOKUP(C632,'12部门提供工资附表主表'!E:AV,40,0)</f>
        <v>0</v>
      </c>
    </row>
    <row r="633" spans="1:14">
      <c r="B633" s="389" t="s">
        <v>3152</v>
      </c>
      <c r="C633" t="s">
        <v>3153</v>
      </c>
      <c r="D633" s="364" t="s">
        <v>3154</v>
      </c>
      <c r="E633" s="384" t="s">
        <v>3155</v>
      </c>
      <c r="F633" s="525" t="str">
        <f t="shared" si="10"/>
        <v>余玉东66</v>
      </c>
      <c r="G633" s="497" t="s">
        <v>745</v>
      </c>
      <c r="H633" t="s">
        <v>745</v>
      </c>
      <c r="I633" s="390" t="s">
        <v>3156</v>
      </c>
      <c r="J633" s="391" t="s">
        <v>3157</v>
      </c>
      <c r="L633" s="391" t="s">
        <v>3157</v>
      </c>
      <c r="M633" s="499">
        <f>VLOOKUP(C633,工时对!A:E,5,0)</f>
        <v>37.44</v>
      </c>
      <c r="N633" s="59">
        <f>VLOOKUP(C633,'12部门提供工资附表主表'!E:AV,40,0)</f>
        <v>0</v>
      </c>
    </row>
    <row r="634" spans="1:14">
      <c r="B634" s="389" t="s">
        <v>3158</v>
      </c>
      <c r="C634" t="s">
        <v>3159</v>
      </c>
      <c r="D634" s="364" t="s">
        <v>3160</v>
      </c>
      <c r="E634" s="384" t="s">
        <v>3161</v>
      </c>
      <c r="F634" s="525" t="str">
        <f t="shared" si="10"/>
        <v>胡祥巧77</v>
      </c>
      <c r="G634" s="497" t="s">
        <v>757</v>
      </c>
      <c r="H634" t="s">
        <v>757</v>
      </c>
      <c r="I634" s="482" t="s">
        <v>3162</v>
      </c>
      <c r="J634" s="391" t="s">
        <v>3157</v>
      </c>
      <c r="L634" s="391" t="s">
        <v>3157</v>
      </c>
      <c r="M634" s="499">
        <f>VLOOKUP(C634,工时对!A:E,5,0)</f>
        <v>34.880000000000003</v>
      </c>
      <c r="N634" s="59">
        <f>VLOOKUP(C634,'12部门提供工资附表主表'!E:AV,40,0)</f>
        <v>0</v>
      </c>
    </row>
    <row r="635" spans="1:14">
      <c r="B635" s="389" t="s">
        <v>3163</v>
      </c>
      <c r="C635" t="s">
        <v>3164</v>
      </c>
      <c r="D635" s="364" t="s">
        <v>3165</v>
      </c>
      <c r="E635" s="384" t="s">
        <v>3166</v>
      </c>
      <c r="F635" s="525" t="str">
        <f t="shared" si="10"/>
        <v>房璐璐103</v>
      </c>
      <c r="G635" s="497" t="s">
        <v>745</v>
      </c>
      <c r="H635" t="s">
        <v>745</v>
      </c>
      <c r="I635" s="482" t="s">
        <v>3167</v>
      </c>
      <c r="J635" s="391" t="s">
        <v>3157</v>
      </c>
      <c r="L635" s="391" t="s">
        <v>3157</v>
      </c>
      <c r="M635" s="499">
        <f>VLOOKUP(C635,工时对!A:E,5,0)</f>
        <v>40.75</v>
      </c>
      <c r="N635" s="59">
        <f>VLOOKUP(C635,'12部门提供工资附表主表'!E:AV,40,0)</f>
        <v>0</v>
      </c>
    </row>
    <row r="636" spans="1:14">
      <c r="B636" s="389" t="s">
        <v>3168</v>
      </c>
      <c r="C636" t="s">
        <v>3169</v>
      </c>
      <c r="D636" s="364" t="s">
        <v>3170</v>
      </c>
      <c r="E636" s="384" t="s">
        <v>3171</v>
      </c>
      <c r="F636" s="525" t="str">
        <f t="shared" si="10"/>
        <v>路家云415</v>
      </c>
      <c r="G636" s="497" t="s">
        <v>745</v>
      </c>
      <c r="H636" t="s">
        <v>745</v>
      </c>
      <c r="I636" s="482" t="s">
        <v>3172</v>
      </c>
      <c r="J636" s="391" t="s">
        <v>3157</v>
      </c>
      <c r="L636" s="391" t="s">
        <v>3157</v>
      </c>
      <c r="M636" s="499">
        <f>VLOOKUP(C636,工时对!A:E,5,0)</f>
        <v>42.88</v>
      </c>
      <c r="N636" s="59">
        <f>VLOOKUP(C636,'12部门提供工资附表主表'!E:AV,40,0)</f>
        <v>0</v>
      </c>
    </row>
    <row r="637" spans="1:14">
      <c r="B637" s="389" t="s">
        <v>3173</v>
      </c>
      <c r="C637" t="s">
        <v>3174</v>
      </c>
      <c r="D637" s="364" t="s">
        <v>3175</v>
      </c>
      <c r="E637" s="384" t="s">
        <v>3176</v>
      </c>
      <c r="F637" s="525" t="str">
        <f t="shared" si="10"/>
        <v>孙启文430</v>
      </c>
      <c r="G637" s="497" t="s">
        <v>757</v>
      </c>
      <c r="H637" t="s">
        <v>757</v>
      </c>
      <c r="I637" s="482" t="s">
        <v>3177</v>
      </c>
      <c r="J637" s="391" t="s">
        <v>3157</v>
      </c>
      <c r="L637" s="391" t="s">
        <v>3157</v>
      </c>
      <c r="M637" s="499">
        <f>VLOOKUP(C637,工时对!A:E,5,0)</f>
        <v>12.13</v>
      </c>
      <c r="N637" s="59">
        <f>VLOOKUP(C637,'12部门提供工资附表主表'!E:AV,40,0)</f>
        <v>0</v>
      </c>
    </row>
    <row r="638" spans="1:14">
      <c r="B638" s="389" t="s">
        <v>3178</v>
      </c>
      <c r="C638" t="s">
        <v>3179</v>
      </c>
      <c r="D638" s="364" t="s">
        <v>3180</v>
      </c>
      <c r="E638" s="384" t="s">
        <v>3181</v>
      </c>
      <c r="F638" s="525" t="str">
        <f t="shared" si="10"/>
        <v>倪群437</v>
      </c>
      <c r="G638" s="497" t="s">
        <v>4784</v>
      </c>
      <c r="H638" t="s">
        <v>3182</v>
      </c>
      <c r="I638" s="482" t="s">
        <v>3183</v>
      </c>
      <c r="J638" s="391" t="s">
        <v>3157</v>
      </c>
      <c r="L638" s="391" t="s">
        <v>3157</v>
      </c>
      <c r="M638" s="499">
        <f>VLOOKUP(C638,工时对!A:E,5,0)</f>
        <v>23.5</v>
      </c>
      <c r="N638" s="59">
        <f>VLOOKUP(C638,'12部门提供工资附表主表'!E:AV,40,0)</f>
        <v>0</v>
      </c>
    </row>
    <row r="639" spans="1:14">
      <c r="B639" s="389" t="s">
        <v>3184</v>
      </c>
      <c r="C639" t="s">
        <v>3185</v>
      </c>
      <c r="D639" s="364" t="s">
        <v>3186</v>
      </c>
      <c r="E639" s="384" t="s">
        <v>3187</v>
      </c>
      <c r="F639" s="525" t="str">
        <f t="shared" si="10"/>
        <v>李朋振442</v>
      </c>
      <c r="G639" s="497" t="s">
        <v>745</v>
      </c>
      <c r="H639" t="s">
        <v>745</v>
      </c>
      <c r="I639" s="482" t="s">
        <v>3188</v>
      </c>
      <c r="J639" s="391" t="s">
        <v>3157</v>
      </c>
      <c r="L639" s="391" t="s">
        <v>3157</v>
      </c>
      <c r="M639" s="499">
        <f>VLOOKUP(C639,工时对!A:E,5,0)</f>
        <v>37.75</v>
      </c>
      <c r="N639" s="59">
        <f>VLOOKUP(C639,'12部门提供工资附表主表'!E:AV,40,0)</f>
        <v>0</v>
      </c>
    </row>
    <row r="640" spans="1:14">
      <c r="B640" s="483" t="s">
        <v>3189</v>
      </c>
      <c r="C640" t="s">
        <v>3190</v>
      </c>
      <c r="D640" s="364" t="s">
        <v>3191</v>
      </c>
      <c r="E640" s="384" t="s">
        <v>3192</v>
      </c>
      <c r="F640" s="525" t="str">
        <f t="shared" si="10"/>
        <v>杨娜娜536</v>
      </c>
      <c r="G640" s="497" t="s">
        <v>3121</v>
      </c>
      <c r="H640" t="s">
        <v>3121</v>
      </c>
      <c r="I640" s="482" t="s">
        <v>3193</v>
      </c>
      <c r="J640" s="391" t="s">
        <v>3157</v>
      </c>
      <c r="L640" s="391" t="s">
        <v>3157</v>
      </c>
      <c r="M640" s="499">
        <f>VLOOKUP(C640,工时对!A:E,5,0)</f>
        <v>37.130000000000003</v>
      </c>
      <c r="N640" s="59">
        <f>VLOOKUP(C640,'12部门提供工资附表主表'!E:AV,40,0)</f>
        <v>0</v>
      </c>
    </row>
    <row r="641" spans="2:14">
      <c r="B641" s="389" t="s">
        <v>3194</v>
      </c>
      <c r="C641" t="s">
        <v>3195</v>
      </c>
      <c r="D641" s="364" t="s">
        <v>3196</v>
      </c>
      <c r="E641" s="384" t="s">
        <v>3197</v>
      </c>
      <c r="F641" s="525" t="str">
        <f t="shared" si="10"/>
        <v>石李455</v>
      </c>
      <c r="G641" s="497" t="s">
        <v>745</v>
      </c>
      <c r="H641" t="s">
        <v>745</v>
      </c>
      <c r="I641" s="482" t="s">
        <v>3198</v>
      </c>
      <c r="J641" s="391" t="s">
        <v>3157</v>
      </c>
      <c r="L641" s="391" t="s">
        <v>3157</v>
      </c>
      <c r="M641" s="499">
        <f>VLOOKUP(C641,工时对!A:E,5,0)</f>
        <v>35.630000000000003</v>
      </c>
      <c r="N641" s="59">
        <f>VLOOKUP(C641,'12部门提供工资附表主表'!E:AV,40,0)</f>
        <v>0</v>
      </c>
    </row>
    <row r="642" spans="2:14">
      <c r="B642" s="389" t="s">
        <v>3199</v>
      </c>
      <c r="C642" t="s">
        <v>3200</v>
      </c>
      <c r="D642" s="364" t="s">
        <v>3201</v>
      </c>
      <c r="E642" s="384" t="s">
        <v>3202</v>
      </c>
      <c r="F642" s="525" t="str">
        <f t="shared" si="10"/>
        <v>王应贤462</v>
      </c>
      <c r="G642" s="497" t="s">
        <v>757</v>
      </c>
      <c r="H642" t="s">
        <v>757</v>
      </c>
      <c r="I642" s="482" t="s">
        <v>3203</v>
      </c>
      <c r="J642" s="391" t="s">
        <v>3157</v>
      </c>
      <c r="L642" s="391" t="s">
        <v>3157</v>
      </c>
      <c r="M642" s="499">
        <f>VLOOKUP(C642,工时对!A:E,5,0)</f>
        <v>28.06</v>
      </c>
      <c r="N642" s="59">
        <f>VLOOKUP(C642,'12部门提供工资附表主表'!E:AV,40,0)</f>
        <v>0</v>
      </c>
    </row>
    <row r="643" spans="2:14">
      <c r="B643" s="389" t="s">
        <v>3204</v>
      </c>
      <c r="C643" t="s">
        <v>3205</v>
      </c>
      <c r="D643" s="364" t="s">
        <v>3206</v>
      </c>
      <c r="E643" s="384" t="s">
        <v>3207</v>
      </c>
      <c r="F643" s="525" t="str">
        <f t="shared" si="10"/>
        <v>吴甜465</v>
      </c>
      <c r="G643" s="497" t="s">
        <v>745</v>
      </c>
      <c r="H643" t="s">
        <v>745</v>
      </c>
      <c r="I643" s="482" t="s">
        <v>3208</v>
      </c>
      <c r="J643" s="391" t="s">
        <v>3157</v>
      </c>
      <c r="L643" s="391" t="s">
        <v>3157</v>
      </c>
      <c r="M643" s="499">
        <f>VLOOKUP(C643,工时对!A:E,5,0)</f>
        <v>24.69</v>
      </c>
      <c r="N643" s="59">
        <f>VLOOKUP(C643,'12部门提供工资附表主表'!E:AV,40,0)</f>
        <v>0</v>
      </c>
    </row>
    <row r="644" spans="2:14">
      <c r="B644" s="389" t="s">
        <v>3209</v>
      </c>
      <c r="C644" t="s">
        <v>3210</v>
      </c>
      <c r="D644" s="364" t="s">
        <v>3211</v>
      </c>
      <c r="E644" s="384" t="s">
        <v>3212</v>
      </c>
      <c r="F644" s="525" t="str">
        <f t="shared" si="10"/>
        <v>冯远儒491</v>
      </c>
      <c r="G644" s="497" t="s">
        <v>757</v>
      </c>
      <c r="H644" t="s">
        <v>757</v>
      </c>
      <c r="I644" s="482" t="s">
        <v>3213</v>
      </c>
      <c r="J644" s="391" t="s">
        <v>3157</v>
      </c>
      <c r="L644" s="391" t="s">
        <v>3157</v>
      </c>
      <c r="M644" s="499">
        <f>VLOOKUP(C644,工时对!A:E,5,0)</f>
        <v>40.31</v>
      </c>
      <c r="N644" s="59">
        <f>VLOOKUP(C644,'12部门提供工资附表主表'!E:AV,40,0)</f>
        <v>0</v>
      </c>
    </row>
    <row r="645" spans="2:14">
      <c r="B645" s="389" t="s">
        <v>3214</v>
      </c>
      <c r="C645" t="s">
        <v>3215</v>
      </c>
      <c r="D645" s="364" t="s">
        <v>3216</v>
      </c>
      <c r="E645" s="384" t="s">
        <v>3217</v>
      </c>
      <c r="F645" s="525" t="str">
        <f t="shared" si="10"/>
        <v>上官义497</v>
      </c>
      <c r="G645" s="497" t="s">
        <v>745</v>
      </c>
      <c r="H645" t="s">
        <v>745</v>
      </c>
      <c r="I645" s="482" t="s">
        <v>3218</v>
      </c>
      <c r="J645" s="391" t="s">
        <v>3157</v>
      </c>
      <c r="L645" s="391" t="s">
        <v>3157</v>
      </c>
      <c r="M645" s="499">
        <f>VLOOKUP(C645,工时对!A:E,5,0)</f>
        <v>36.81</v>
      </c>
      <c r="N645" s="59">
        <f>VLOOKUP(C645,'12部门提供工资附表主表'!E:AV,40,0)</f>
        <v>0</v>
      </c>
    </row>
    <row r="646" spans="2:14">
      <c r="B646" s="389" t="s">
        <v>3219</v>
      </c>
      <c r="C646" t="s">
        <v>3220</v>
      </c>
      <c r="D646" s="364" t="s">
        <v>3221</v>
      </c>
      <c r="E646" s="384" t="s">
        <v>3222</v>
      </c>
      <c r="F646" s="525" t="str">
        <f t="shared" si="10"/>
        <v>段宏魁498</v>
      </c>
      <c r="G646" s="497" t="s">
        <v>745</v>
      </c>
      <c r="H646" t="s">
        <v>745</v>
      </c>
      <c r="I646" s="482" t="s">
        <v>3223</v>
      </c>
      <c r="J646" s="391" t="s">
        <v>3157</v>
      </c>
      <c r="L646" s="391" t="s">
        <v>3157</v>
      </c>
      <c r="M646" s="499">
        <f>VLOOKUP(C646,工时对!A:E,5,0)</f>
        <v>40.19</v>
      </c>
      <c r="N646" s="59">
        <f>VLOOKUP(C646,'12部门提供工资附表主表'!E:AV,40,0)</f>
        <v>0</v>
      </c>
    </row>
    <row r="647" spans="2:14">
      <c r="B647" s="389" t="s">
        <v>3224</v>
      </c>
      <c r="C647" t="s">
        <v>3225</v>
      </c>
      <c r="D647" s="364" t="s">
        <v>3226</v>
      </c>
      <c r="E647" s="384" t="s">
        <v>3227</v>
      </c>
      <c r="F647" s="525" t="str">
        <f t="shared" si="10"/>
        <v>陈慧502</v>
      </c>
      <c r="G647" s="497" t="s">
        <v>757</v>
      </c>
      <c r="H647" t="s">
        <v>757</v>
      </c>
      <c r="I647" s="482" t="s">
        <v>3228</v>
      </c>
      <c r="J647" s="391" t="s">
        <v>3157</v>
      </c>
      <c r="L647" s="391" t="s">
        <v>3157</v>
      </c>
      <c r="M647" s="499">
        <f>VLOOKUP(C647,工时对!A:E,5,0)</f>
        <v>39.380000000000003</v>
      </c>
      <c r="N647" s="59">
        <f>VLOOKUP(C647,'12部门提供工资附表主表'!E:AV,40,0)</f>
        <v>0</v>
      </c>
    </row>
    <row r="648" spans="2:14">
      <c r="B648" s="389" t="s">
        <v>3229</v>
      </c>
      <c r="C648" t="s">
        <v>3230</v>
      </c>
      <c r="D648" s="364" t="s">
        <v>3231</v>
      </c>
      <c r="E648" s="384" t="s">
        <v>3232</v>
      </c>
      <c r="F648" s="525" t="str">
        <f t="shared" si="10"/>
        <v>周清清503</v>
      </c>
      <c r="G648" s="497" t="s">
        <v>757</v>
      </c>
      <c r="H648" t="s">
        <v>757</v>
      </c>
      <c r="I648" s="482" t="s">
        <v>3233</v>
      </c>
      <c r="J648" s="391" t="s">
        <v>3157</v>
      </c>
      <c r="L648" s="391" t="s">
        <v>3157</v>
      </c>
      <c r="M648" s="499">
        <f>VLOOKUP(C648,工时对!A:E,5,0)</f>
        <v>6.19</v>
      </c>
      <c r="N648" s="59">
        <f>VLOOKUP(C648,'12部门提供工资附表主表'!E:AV,40,0)</f>
        <v>0</v>
      </c>
    </row>
    <row r="649" spans="2:14">
      <c r="B649" s="389" t="s">
        <v>3234</v>
      </c>
      <c r="C649" t="s">
        <v>3235</v>
      </c>
      <c r="D649" s="364" t="s">
        <v>3236</v>
      </c>
      <c r="E649" s="384" t="s">
        <v>3237</v>
      </c>
      <c r="F649" s="525" t="str">
        <f t="shared" si="10"/>
        <v>康铭506</v>
      </c>
      <c r="G649" s="497" t="s">
        <v>757</v>
      </c>
      <c r="H649" t="s">
        <v>757</v>
      </c>
      <c r="I649" s="482" t="s">
        <v>3238</v>
      </c>
      <c r="J649" s="391" t="s">
        <v>3157</v>
      </c>
      <c r="L649" s="391" t="s">
        <v>3157</v>
      </c>
      <c r="M649" s="499">
        <f>VLOOKUP(C649,工时对!A:E,5,0)</f>
        <v>11.88</v>
      </c>
      <c r="N649" s="59">
        <f>VLOOKUP(C649,'12部门提供工资附表主表'!E:AV,40,0)</f>
        <v>0</v>
      </c>
    </row>
    <row r="650" spans="2:14">
      <c r="B650" s="389" t="s">
        <v>3239</v>
      </c>
      <c r="C650" t="s">
        <v>3240</v>
      </c>
      <c r="D650" s="364" t="s">
        <v>3241</v>
      </c>
      <c r="E650" s="384" t="s">
        <v>3242</v>
      </c>
      <c r="F650" s="525" t="str">
        <f t="shared" si="10"/>
        <v>莫永云508</v>
      </c>
      <c r="G650" s="497" t="s">
        <v>745</v>
      </c>
      <c r="H650" t="s">
        <v>745</v>
      </c>
      <c r="I650" s="482" t="s">
        <v>3243</v>
      </c>
      <c r="J650" s="391" t="s">
        <v>3157</v>
      </c>
      <c r="L650" s="391" t="s">
        <v>3157</v>
      </c>
      <c r="M650" s="499">
        <f>VLOOKUP(C650,工时对!A:E,5,0)</f>
        <v>39</v>
      </c>
      <c r="N650" s="59">
        <f>VLOOKUP(C650,'12部门提供工资附表主表'!E:AV,40,0)</f>
        <v>0</v>
      </c>
    </row>
    <row r="651" spans="2:14" hidden="1">
      <c r="B651" s="389" t="s">
        <v>3244</v>
      </c>
      <c r="C651" t="s">
        <v>3245</v>
      </c>
      <c r="D651" s="364" t="s">
        <v>3246</v>
      </c>
      <c r="E651" s="384" t="s">
        <v>3247</v>
      </c>
      <c r="F651" s="525" t="str">
        <f t="shared" si="10"/>
        <v>何转果511</v>
      </c>
      <c r="G651" s="497" t="s">
        <v>757</v>
      </c>
      <c r="H651" t="s">
        <v>757</v>
      </c>
      <c r="I651" s="482" t="s">
        <v>3248</v>
      </c>
      <c r="J651" s="391" t="s">
        <v>3157</v>
      </c>
      <c r="L651" s="391" t="s">
        <v>3157</v>
      </c>
      <c r="M651" s="499" t="e">
        <f>VLOOKUP(C651,工时对!A:E,5,0)</f>
        <v>#N/A</v>
      </c>
      <c r="N651" s="59" t="e">
        <f>VLOOKUP(C651,'12部门提供工资附表主表'!E:AV,40,0)</f>
        <v>#N/A</v>
      </c>
    </row>
    <row r="652" spans="2:14">
      <c r="B652" s="389" t="s">
        <v>3249</v>
      </c>
      <c r="C652" t="s">
        <v>3250</v>
      </c>
      <c r="D652" s="364" t="s">
        <v>3251</v>
      </c>
      <c r="E652" s="384" t="s">
        <v>3252</v>
      </c>
      <c r="F652" s="525" t="str">
        <f t="shared" si="10"/>
        <v>杨玉凤512</v>
      </c>
      <c r="G652" s="497" t="s">
        <v>757</v>
      </c>
      <c r="H652" t="s">
        <v>757</v>
      </c>
      <c r="I652" s="482" t="s">
        <v>3253</v>
      </c>
      <c r="J652" s="391" t="s">
        <v>3157</v>
      </c>
      <c r="L652" s="391" t="s">
        <v>3157</v>
      </c>
      <c r="M652" s="499">
        <f>VLOOKUP(C652,工时对!A:E,5,0)</f>
        <v>39.19</v>
      </c>
      <c r="N652" s="59">
        <f>VLOOKUP(C652,'12部门提供工资附表主表'!E:AV,40,0)</f>
        <v>0</v>
      </c>
    </row>
    <row r="653" spans="2:14">
      <c r="B653" s="389" t="s">
        <v>3254</v>
      </c>
      <c r="C653" t="s">
        <v>3255</v>
      </c>
      <c r="D653" s="364" t="s">
        <v>3256</v>
      </c>
      <c r="E653" s="384" t="s">
        <v>3257</v>
      </c>
      <c r="F653" s="525" t="str">
        <f t="shared" si="10"/>
        <v>梅亮514</v>
      </c>
      <c r="G653" s="497" t="s">
        <v>757</v>
      </c>
      <c r="H653" t="s">
        <v>757</v>
      </c>
      <c r="I653" s="482" t="s">
        <v>3258</v>
      </c>
      <c r="J653" s="391" t="s">
        <v>3157</v>
      </c>
      <c r="L653" s="391" t="s">
        <v>3157</v>
      </c>
      <c r="M653" s="499">
        <f>VLOOKUP(C653,工时对!A:E,5,0)</f>
        <v>34.44</v>
      </c>
      <c r="N653" s="59">
        <f>VLOOKUP(C653,'12部门提供工资附表主表'!E:AV,40,0)</f>
        <v>0</v>
      </c>
    </row>
    <row r="654" spans="2:14">
      <c r="B654" s="389" t="s">
        <v>3259</v>
      </c>
      <c r="C654" t="s">
        <v>3260</v>
      </c>
      <c r="D654" s="364" t="s">
        <v>3261</v>
      </c>
      <c r="E654" s="384" t="s">
        <v>3262</v>
      </c>
      <c r="F654" s="525" t="str">
        <f t="shared" si="10"/>
        <v>丁书辉515</v>
      </c>
      <c r="G654" s="497" t="s">
        <v>745</v>
      </c>
      <c r="H654" t="s">
        <v>745</v>
      </c>
      <c r="I654" s="482" t="s">
        <v>3263</v>
      </c>
      <c r="J654" s="391" t="s">
        <v>3157</v>
      </c>
      <c r="L654" s="391" t="s">
        <v>3157</v>
      </c>
      <c r="M654" s="499">
        <f>VLOOKUP(C654,工时对!A:E,5,0)</f>
        <v>8.8800000000000008</v>
      </c>
      <c r="N654" s="59">
        <f>VLOOKUP(C654,'12部门提供工资附表主表'!E:AV,40,0)</f>
        <v>0</v>
      </c>
    </row>
    <row r="655" spans="2:14">
      <c r="B655" s="389" t="s">
        <v>3264</v>
      </c>
      <c r="C655" t="s">
        <v>3265</v>
      </c>
      <c r="D655" s="364" t="s">
        <v>3266</v>
      </c>
      <c r="E655" s="384" t="s">
        <v>3267</v>
      </c>
      <c r="F655" s="525" t="str">
        <f t="shared" si="10"/>
        <v>李军521</v>
      </c>
      <c r="G655" s="497" t="s">
        <v>757</v>
      </c>
      <c r="H655" t="s">
        <v>757</v>
      </c>
      <c r="I655" s="482" t="s">
        <v>3268</v>
      </c>
      <c r="J655" s="391" t="s">
        <v>3157</v>
      </c>
      <c r="L655" s="391" t="s">
        <v>3157</v>
      </c>
      <c r="M655" s="499">
        <f>VLOOKUP(C655,工时对!A:E,5,0)</f>
        <v>30.5</v>
      </c>
      <c r="N655" s="59">
        <f>VLOOKUP(C655,'12部门提供工资附表主表'!E:AV,40,0)</f>
        <v>0</v>
      </c>
    </row>
    <row r="656" spans="2:14">
      <c r="B656" s="389" t="s">
        <v>3269</v>
      </c>
      <c r="C656" t="s">
        <v>3270</v>
      </c>
      <c r="D656" s="364" t="s">
        <v>3271</v>
      </c>
      <c r="E656" s="384" t="s">
        <v>3272</v>
      </c>
      <c r="F656" s="525" t="str">
        <f t="shared" si="10"/>
        <v>王俊峰522</v>
      </c>
      <c r="G656" s="497" t="s">
        <v>757</v>
      </c>
      <c r="H656" t="s">
        <v>757</v>
      </c>
      <c r="I656" s="482" t="s">
        <v>3273</v>
      </c>
      <c r="J656" s="391" t="s">
        <v>3157</v>
      </c>
      <c r="L656" s="391" t="s">
        <v>3157</v>
      </c>
      <c r="M656" s="499">
        <f>VLOOKUP(C656,工时对!A:E,5,0)</f>
        <v>40.94</v>
      </c>
      <c r="N656" s="59">
        <f>VLOOKUP(C656,'12部门提供工资附表主表'!E:AV,40,0)</f>
        <v>0</v>
      </c>
    </row>
    <row r="657" spans="2:14">
      <c r="B657" s="483" t="s">
        <v>3274</v>
      </c>
      <c r="C657" t="s">
        <v>3275</v>
      </c>
      <c r="D657" s="364" t="s">
        <v>3276</v>
      </c>
      <c r="E657" s="384" t="s">
        <v>3277</v>
      </c>
      <c r="F657" s="525" t="str">
        <f t="shared" si="10"/>
        <v>田永利527</v>
      </c>
      <c r="G657" s="497" t="s">
        <v>757</v>
      </c>
      <c r="H657" t="s">
        <v>757</v>
      </c>
      <c r="I657" s="484" t="s">
        <v>3278</v>
      </c>
      <c r="J657" s="391" t="s">
        <v>3157</v>
      </c>
      <c r="L657" s="391" t="s">
        <v>3157</v>
      </c>
      <c r="M657" s="499">
        <f>VLOOKUP(C657,工时对!A:E,5,0)</f>
        <v>37.25</v>
      </c>
      <c r="N657" s="59">
        <f>VLOOKUP(C657,'12部门提供工资附表主表'!E:AV,40,0)</f>
        <v>0</v>
      </c>
    </row>
    <row r="658" spans="2:14">
      <c r="B658" s="483" t="s">
        <v>3279</v>
      </c>
      <c r="C658" t="s">
        <v>3280</v>
      </c>
      <c r="D658" s="364" t="s">
        <v>3281</v>
      </c>
      <c r="E658" s="384" t="s">
        <v>3282</v>
      </c>
      <c r="F658" s="525" t="str">
        <f t="shared" si="10"/>
        <v>田卫星529</v>
      </c>
      <c r="G658" s="497" t="s">
        <v>757</v>
      </c>
      <c r="H658" t="s">
        <v>757</v>
      </c>
      <c r="I658" s="484" t="s">
        <v>3283</v>
      </c>
      <c r="J658" s="391" t="s">
        <v>3157</v>
      </c>
      <c r="L658" s="391" t="s">
        <v>3157</v>
      </c>
      <c r="M658" s="499">
        <f>VLOOKUP(C658,工时对!A:E,5,0)</f>
        <v>39.75</v>
      </c>
      <c r="N658" s="59">
        <f>VLOOKUP(C658,'12部门提供工资附表主表'!E:AV,40,0)</f>
        <v>0</v>
      </c>
    </row>
    <row r="659" spans="2:14">
      <c r="B659" s="389" t="s">
        <v>3284</v>
      </c>
      <c r="C659" t="s">
        <v>3285</v>
      </c>
      <c r="D659" s="364" t="s">
        <v>3286</v>
      </c>
      <c r="E659" s="384" t="s">
        <v>3287</v>
      </c>
      <c r="F659" s="525" t="str">
        <f t="shared" si="10"/>
        <v>曾琴532</v>
      </c>
      <c r="G659" s="497" t="s">
        <v>757</v>
      </c>
      <c r="H659" t="s">
        <v>757</v>
      </c>
      <c r="I659" s="482" t="s">
        <v>3288</v>
      </c>
      <c r="J659" s="391" t="s">
        <v>3157</v>
      </c>
      <c r="L659" s="391" t="s">
        <v>3157</v>
      </c>
      <c r="M659" s="499">
        <f>VLOOKUP(C659,工时对!A:E,5,0)</f>
        <v>36.69</v>
      </c>
      <c r="N659" s="59">
        <f>VLOOKUP(C659,'12部门提供工资附表主表'!E:AV,40,0)</f>
        <v>0</v>
      </c>
    </row>
    <row r="660" spans="2:14" hidden="1">
      <c r="B660" s="389" t="s">
        <v>3289</v>
      </c>
      <c r="C660" t="s">
        <v>3290</v>
      </c>
      <c r="D660" s="364" t="s">
        <v>3291</v>
      </c>
      <c r="E660" s="384" t="s">
        <v>3292</v>
      </c>
      <c r="F660" s="525" t="str">
        <f t="shared" si="10"/>
        <v>陈敏会534</v>
      </c>
      <c r="G660" s="497" t="s">
        <v>757</v>
      </c>
      <c r="H660" t="s">
        <v>757</v>
      </c>
      <c r="I660" s="482" t="s">
        <v>3293</v>
      </c>
      <c r="J660" s="391" t="s">
        <v>3157</v>
      </c>
      <c r="L660" s="391" t="s">
        <v>3157</v>
      </c>
      <c r="M660" s="499" t="e">
        <f>VLOOKUP(C660,工时对!A:E,5,0)</f>
        <v>#N/A</v>
      </c>
      <c r="N660" s="59" t="e">
        <f>VLOOKUP(C660,'12部门提供工资附表主表'!E:AV,40,0)</f>
        <v>#N/A</v>
      </c>
    </row>
    <row r="661" spans="2:14">
      <c r="B661" s="389" t="s">
        <v>3294</v>
      </c>
      <c r="C661" t="s">
        <v>3295</v>
      </c>
      <c r="D661" s="364" t="s">
        <v>3296</v>
      </c>
      <c r="E661" s="384" t="s">
        <v>3297</v>
      </c>
      <c r="F661" s="525" t="str">
        <f t="shared" si="10"/>
        <v>琚慧萍539</v>
      </c>
      <c r="G661" s="497" t="s">
        <v>757</v>
      </c>
      <c r="H661" t="s">
        <v>757</v>
      </c>
      <c r="I661" s="482" t="s">
        <v>3298</v>
      </c>
      <c r="J661" s="391" t="s">
        <v>3157</v>
      </c>
      <c r="L661" s="391" t="s">
        <v>3157</v>
      </c>
      <c r="M661" s="499">
        <f>VLOOKUP(C661,工时对!A:E,5,0)</f>
        <v>36.25</v>
      </c>
      <c r="N661" s="59">
        <f>VLOOKUP(C661,'12部门提供工资附表主表'!E:AV,40,0)</f>
        <v>0</v>
      </c>
    </row>
    <row r="662" spans="2:14">
      <c r="B662" s="389" t="s">
        <v>3299</v>
      </c>
      <c r="C662" t="s">
        <v>3300</v>
      </c>
      <c r="D662" s="364" t="s">
        <v>3301</v>
      </c>
      <c r="E662" s="384" t="s">
        <v>3302</v>
      </c>
      <c r="F662" s="525" t="str">
        <f t="shared" si="10"/>
        <v>戴小琴542</v>
      </c>
      <c r="G662" s="497" t="s">
        <v>757</v>
      </c>
      <c r="H662" t="s">
        <v>757</v>
      </c>
      <c r="I662" s="482" t="s">
        <v>3303</v>
      </c>
      <c r="J662" s="391" t="s">
        <v>3157</v>
      </c>
      <c r="L662" s="391" t="s">
        <v>3157</v>
      </c>
      <c r="M662" s="499">
        <f>VLOOKUP(C662,工时对!A:E,5,0)</f>
        <v>36.81</v>
      </c>
      <c r="N662" s="59">
        <f>VLOOKUP(C662,'12部门提供工资附表主表'!E:AV,40,0)</f>
        <v>0</v>
      </c>
    </row>
    <row r="663" spans="2:14">
      <c r="B663" s="389" t="s">
        <v>3304</v>
      </c>
      <c r="C663" t="s">
        <v>3305</v>
      </c>
      <c r="D663" s="364" t="s">
        <v>3306</v>
      </c>
      <c r="E663" s="384" t="s">
        <v>3307</v>
      </c>
      <c r="F663" s="525" t="str">
        <f t="shared" si="10"/>
        <v>陈鹏洲544</v>
      </c>
      <c r="G663" s="497" t="s">
        <v>757</v>
      </c>
      <c r="H663" t="s">
        <v>757</v>
      </c>
      <c r="I663" s="482" t="s">
        <v>3308</v>
      </c>
      <c r="J663" s="391" t="s">
        <v>3157</v>
      </c>
      <c r="L663" s="391" t="s">
        <v>3157</v>
      </c>
      <c r="M663" s="499">
        <f>VLOOKUP(C663,工时对!A:E,5,0)</f>
        <v>35.81</v>
      </c>
      <c r="N663" s="59">
        <f>VLOOKUP(C663,'12部门提供工资附表主表'!E:AV,40,0)</f>
        <v>0</v>
      </c>
    </row>
    <row r="664" spans="2:14">
      <c r="B664" s="389" t="s">
        <v>3309</v>
      </c>
      <c r="C664" t="s">
        <v>3310</v>
      </c>
      <c r="D664" s="364" t="s">
        <v>3311</v>
      </c>
      <c r="E664" s="384" t="s">
        <v>3312</v>
      </c>
      <c r="F664" s="525" t="str">
        <f t="shared" si="10"/>
        <v>古凤龙545</v>
      </c>
      <c r="G664" s="497" t="s">
        <v>757</v>
      </c>
      <c r="H664" t="s">
        <v>757</v>
      </c>
      <c r="I664" s="482" t="s">
        <v>3313</v>
      </c>
      <c r="J664" s="391" t="s">
        <v>3157</v>
      </c>
      <c r="L664" s="391" t="s">
        <v>3157</v>
      </c>
      <c r="M664" s="499">
        <f>VLOOKUP(C664,工时对!A:E,5,0)</f>
        <v>7.44</v>
      </c>
      <c r="N664" s="59">
        <f>VLOOKUP(C664,'12部门提供工资附表主表'!E:AV,40,0)</f>
        <v>0</v>
      </c>
    </row>
    <row r="665" spans="2:14" hidden="1">
      <c r="B665" s="389" t="s">
        <v>3314</v>
      </c>
      <c r="C665" t="s">
        <v>3315</v>
      </c>
      <c r="D665" s="364" t="s">
        <v>3316</v>
      </c>
      <c r="E665" s="384" t="s">
        <v>3317</v>
      </c>
      <c r="F665" s="525" t="str">
        <f t="shared" si="10"/>
        <v>朱红将546</v>
      </c>
      <c r="G665" s="497" t="s">
        <v>757</v>
      </c>
      <c r="H665" t="s">
        <v>757</v>
      </c>
      <c r="I665" s="482" t="s">
        <v>3318</v>
      </c>
      <c r="J665" s="391" t="s">
        <v>3157</v>
      </c>
      <c r="L665" s="391" t="s">
        <v>3157</v>
      </c>
      <c r="M665" s="499" t="e">
        <f>VLOOKUP(C665,工时对!A:E,5,0)</f>
        <v>#N/A</v>
      </c>
      <c r="N665" s="59" t="e">
        <f>VLOOKUP(C665,'12部门提供工资附表主表'!E:AV,40,0)</f>
        <v>#N/A</v>
      </c>
    </row>
    <row r="666" spans="2:14">
      <c r="B666" s="389" t="s">
        <v>3319</v>
      </c>
      <c r="C666" t="s">
        <v>3320</v>
      </c>
      <c r="D666" s="364" t="s">
        <v>3321</v>
      </c>
      <c r="E666" s="384" t="s">
        <v>3322</v>
      </c>
      <c r="F666" s="525" t="str">
        <f t="shared" si="10"/>
        <v>王海涛547</v>
      </c>
      <c r="G666" s="497" t="s">
        <v>757</v>
      </c>
      <c r="H666" t="s">
        <v>757</v>
      </c>
      <c r="I666" s="482" t="s">
        <v>3323</v>
      </c>
      <c r="J666" s="391" t="s">
        <v>3157</v>
      </c>
      <c r="L666" s="391" t="s">
        <v>3157</v>
      </c>
      <c r="M666" s="499">
        <f>VLOOKUP(C666,工时对!A:E,5,0)</f>
        <v>17.309999999999999</v>
      </c>
      <c r="N666" s="59">
        <f>VLOOKUP(C666,'12部门提供工资附表主表'!E:AV,40,0)</f>
        <v>0</v>
      </c>
    </row>
    <row r="667" spans="2:14">
      <c r="B667" s="389" t="s">
        <v>3324</v>
      </c>
      <c r="C667" t="s">
        <v>3325</v>
      </c>
      <c r="D667" s="364" t="s">
        <v>3326</v>
      </c>
      <c r="E667" s="384" t="s">
        <v>3327</v>
      </c>
      <c r="F667" s="525" t="str">
        <f t="shared" si="10"/>
        <v>邵艳玲548</v>
      </c>
      <c r="G667" s="497" t="s">
        <v>757</v>
      </c>
      <c r="H667" t="s">
        <v>757</v>
      </c>
      <c r="I667" s="482" t="s">
        <v>3328</v>
      </c>
      <c r="J667" s="391" t="s">
        <v>3157</v>
      </c>
      <c r="L667" s="391" t="s">
        <v>3157</v>
      </c>
      <c r="M667" s="499">
        <f>VLOOKUP(C667,工时对!A:E,5,0)</f>
        <v>18.809999999999999</v>
      </c>
      <c r="N667" s="59">
        <f>VLOOKUP(C667,'12部门提供工资附表主表'!E:AV,40,0)</f>
        <v>0</v>
      </c>
    </row>
    <row r="668" spans="2:14">
      <c r="B668" s="389" t="s">
        <v>3329</v>
      </c>
      <c r="C668" t="s">
        <v>3330</v>
      </c>
      <c r="D668" s="364" t="s">
        <v>3331</v>
      </c>
      <c r="E668" s="384" t="s">
        <v>3332</v>
      </c>
      <c r="F668" s="525" t="str">
        <f t="shared" si="10"/>
        <v>黄翠英549</v>
      </c>
      <c r="G668" s="497" t="s">
        <v>757</v>
      </c>
      <c r="H668" t="s">
        <v>757</v>
      </c>
      <c r="I668" s="482" t="s">
        <v>3333</v>
      </c>
      <c r="J668" s="391" t="s">
        <v>3157</v>
      </c>
      <c r="L668" s="391" t="s">
        <v>3157</v>
      </c>
      <c r="M668" s="499">
        <f>VLOOKUP(C668,工时对!A:E,5,0)</f>
        <v>39.130000000000003</v>
      </c>
      <c r="N668" s="59">
        <f>VLOOKUP(C668,'12部门提供工资附表主表'!E:AV,40,0)</f>
        <v>0</v>
      </c>
    </row>
    <row r="669" spans="2:14">
      <c r="B669" s="389" t="s">
        <v>3334</v>
      </c>
      <c r="C669" t="s">
        <v>3335</v>
      </c>
      <c r="D669" s="364" t="s">
        <v>3336</v>
      </c>
      <c r="E669" s="384" t="s">
        <v>3337</v>
      </c>
      <c r="F669" s="525" t="str">
        <f t="shared" si="10"/>
        <v>李晓辉556</v>
      </c>
      <c r="G669" s="497" t="s">
        <v>757</v>
      </c>
      <c r="H669" t="s">
        <v>757</v>
      </c>
      <c r="I669" s="482" t="s">
        <v>3338</v>
      </c>
      <c r="J669" s="391" t="s">
        <v>3157</v>
      </c>
      <c r="L669" s="391" t="s">
        <v>3157</v>
      </c>
      <c r="M669" s="499">
        <f>VLOOKUP(C669,工时对!A:E,5,0)</f>
        <v>38.44</v>
      </c>
      <c r="N669" s="59">
        <f>VLOOKUP(C669,'12部门提供工资附表主表'!E:AV,40,0)</f>
        <v>0</v>
      </c>
    </row>
    <row r="670" spans="2:14">
      <c r="B670" s="389" t="s">
        <v>3339</v>
      </c>
      <c r="C670" t="s">
        <v>3340</v>
      </c>
      <c r="D670" s="364" t="s">
        <v>3341</v>
      </c>
      <c r="E670" s="384" t="s">
        <v>3342</v>
      </c>
      <c r="F670" s="525" t="str">
        <f t="shared" si="10"/>
        <v>杨妃559</v>
      </c>
      <c r="G670" s="497" t="s">
        <v>757</v>
      </c>
      <c r="H670" t="s">
        <v>757</v>
      </c>
      <c r="I670" s="482" t="s">
        <v>3343</v>
      </c>
      <c r="J670" s="391" t="s">
        <v>3157</v>
      </c>
      <c r="L670" s="391" t="s">
        <v>3157</v>
      </c>
      <c r="M670" s="499">
        <f>VLOOKUP(C670,工时对!A:E,5,0)</f>
        <v>36.880000000000003</v>
      </c>
      <c r="N670" s="59">
        <f>VLOOKUP(C670,'12部门提供工资附表主表'!E:AV,40,0)</f>
        <v>0</v>
      </c>
    </row>
    <row r="671" spans="2:14">
      <c r="B671" s="389" t="s">
        <v>3344</v>
      </c>
      <c r="C671" t="s">
        <v>3345</v>
      </c>
      <c r="D671" s="364" t="s">
        <v>3346</v>
      </c>
      <c r="E671" s="384" t="s">
        <v>3347</v>
      </c>
      <c r="F671" s="525" t="str">
        <f t="shared" si="10"/>
        <v>王浩562</v>
      </c>
      <c r="G671" s="497" t="s">
        <v>3121</v>
      </c>
      <c r="H671" t="s">
        <v>3121</v>
      </c>
      <c r="I671" s="482" t="s">
        <v>3348</v>
      </c>
      <c r="J671" s="391" t="s">
        <v>3157</v>
      </c>
      <c r="L671" s="391" t="s">
        <v>3157</v>
      </c>
      <c r="M671" s="499">
        <f>VLOOKUP(C671,工时对!A:E,5,0)</f>
        <v>38.94</v>
      </c>
      <c r="N671" s="59">
        <f>VLOOKUP(C671,'12部门提供工资附表主表'!E:AV,40,0)</f>
        <v>0</v>
      </c>
    </row>
    <row r="672" spans="2:14">
      <c r="B672" s="389" t="s">
        <v>3349</v>
      </c>
      <c r="C672" t="s">
        <v>3350</v>
      </c>
      <c r="D672" s="364" t="s">
        <v>3351</v>
      </c>
      <c r="E672" s="384" t="s">
        <v>3352</v>
      </c>
      <c r="F672" s="525" t="str">
        <f t="shared" si="10"/>
        <v>孔志坤563</v>
      </c>
      <c r="G672" s="497" t="s">
        <v>757</v>
      </c>
      <c r="H672" t="s">
        <v>757</v>
      </c>
      <c r="I672" s="482"/>
      <c r="J672" s="391" t="s">
        <v>3157</v>
      </c>
      <c r="L672" s="391" t="s">
        <v>3157</v>
      </c>
      <c r="M672" s="499">
        <f>VLOOKUP(C672,工时对!A:E,5,0)</f>
        <v>33.25</v>
      </c>
      <c r="N672" s="59">
        <f>VLOOKUP(C672,'12部门提供工资附表主表'!E:AV,40,0)</f>
        <v>0</v>
      </c>
    </row>
    <row r="673" spans="2:14">
      <c r="B673" s="389" t="s">
        <v>3353</v>
      </c>
      <c r="C673" t="s">
        <v>3354</v>
      </c>
      <c r="D673" s="364" t="s">
        <v>3355</v>
      </c>
      <c r="E673" s="384" t="s">
        <v>3356</v>
      </c>
      <c r="F673" s="525" t="str">
        <f t="shared" si="10"/>
        <v>李小东564</v>
      </c>
      <c r="G673" s="497" t="s">
        <v>757</v>
      </c>
      <c r="H673" t="s">
        <v>757</v>
      </c>
      <c r="I673" s="482" t="s">
        <v>3357</v>
      </c>
      <c r="J673" s="391" t="s">
        <v>3157</v>
      </c>
      <c r="L673" s="391" t="s">
        <v>3157</v>
      </c>
      <c r="M673" s="499">
        <f>VLOOKUP(C673,工时对!A:E,5,0)</f>
        <v>13</v>
      </c>
      <c r="N673" s="59">
        <f>VLOOKUP(C673,'12部门提供工资附表主表'!E:AV,40,0)</f>
        <v>0</v>
      </c>
    </row>
    <row r="674" spans="2:14">
      <c r="B674" s="389" t="s">
        <v>3358</v>
      </c>
      <c r="C674" t="s">
        <v>3359</v>
      </c>
      <c r="D674" s="364" t="s">
        <v>3360</v>
      </c>
      <c r="E674" s="384" t="s">
        <v>3361</v>
      </c>
      <c r="F674" s="525" t="str">
        <f t="shared" si="10"/>
        <v>杨亮亮565</v>
      </c>
      <c r="G674" s="497" t="s">
        <v>757</v>
      </c>
      <c r="H674" t="s">
        <v>757</v>
      </c>
      <c r="I674" s="482" t="s">
        <v>3362</v>
      </c>
      <c r="J674" s="391" t="s">
        <v>3157</v>
      </c>
      <c r="L674" s="391" t="s">
        <v>3157</v>
      </c>
      <c r="M674" s="499">
        <f>VLOOKUP(C674,工时对!A:E,5,0)</f>
        <v>13.06</v>
      </c>
      <c r="N674" s="59">
        <f>VLOOKUP(C674,'12部门提供工资附表主表'!E:AV,40,0)</f>
        <v>0</v>
      </c>
    </row>
    <row r="675" spans="2:14">
      <c r="B675" s="389" t="s">
        <v>3363</v>
      </c>
      <c r="C675" t="s">
        <v>3364</v>
      </c>
      <c r="D675" s="364" t="s">
        <v>3365</v>
      </c>
      <c r="E675" s="384" t="s">
        <v>3366</v>
      </c>
      <c r="F675" s="525" t="str">
        <f t="shared" si="10"/>
        <v>孙强567</v>
      </c>
      <c r="G675" s="497" t="s">
        <v>757</v>
      </c>
      <c r="H675" t="s">
        <v>757</v>
      </c>
      <c r="I675" s="482" t="s">
        <v>3367</v>
      </c>
      <c r="J675" s="391" t="s">
        <v>3157</v>
      </c>
      <c r="L675" s="391" t="s">
        <v>3157</v>
      </c>
      <c r="M675" s="499">
        <f>VLOOKUP(C675,工时对!A:E,5,0)</f>
        <v>9.3800000000000008</v>
      </c>
      <c r="N675" s="59">
        <f>VLOOKUP(C675,'12部门提供工资附表主表'!E:AV,40,0)</f>
        <v>0</v>
      </c>
    </row>
    <row r="676" spans="2:14">
      <c r="B676" s="389" t="s">
        <v>3368</v>
      </c>
      <c r="C676" t="s">
        <v>3369</v>
      </c>
      <c r="D676" s="364" t="s">
        <v>3370</v>
      </c>
      <c r="E676" s="384" t="s">
        <v>3371</v>
      </c>
      <c r="F676" s="525" t="str">
        <f t="shared" si="10"/>
        <v>李周居570</v>
      </c>
      <c r="G676" s="497" t="s">
        <v>745</v>
      </c>
      <c r="H676" t="s">
        <v>745</v>
      </c>
      <c r="I676" s="482" t="s">
        <v>3372</v>
      </c>
      <c r="J676" s="391" t="s">
        <v>3157</v>
      </c>
      <c r="L676" s="391" t="s">
        <v>3157</v>
      </c>
      <c r="M676" s="499">
        <f>VLOOKUP(C676,工时对!A:E,5,0)</f>
        <v>34.630000000000003</v>
      </c>
      <c r="N676" s="59">
        <f>VLOOKUP(C676,'12部门提供工资附表主表'!E:AV,40,0)</f>
        <v>0</v>
      </c>
    </row>
    <row r="677" spans="2:14">
      <c r="B677" s="389" t="s">
        <v>3373</v>
      </c>
      <c r="C677" t="s">
        <v>3374</v>
      </c>
      <c r="D677" s="364" t="s">
        <v>3375</v>
      </c>
      <c r="E677" s="384" t="s">
        <v>3376</v>
      </c>
      <c r="F677" s="525" t="str">
        <f t="shared" si="10"/>
        <v>李约成575</v>
      </c>
      <c r="G677" s="497" t="s">
        <v>745</v>
      </c>
      <c r="H677" t="s">
        <v>745</v>
      </c>
      <c r="I677" s="482" t="s">
        <v>3377</v>
      </c>
      <c r="J677" s="391" t="s">
        <v>3157</v>
      </c>
      <c r="L677" s="391" t="s">
        <v>3157</v>
      </c>
      <c r="M677" s="499">
        <f>VLOOKUP(C677,工时对!A:E,5,0)</f>
        <v>38.06</v>
      </c>
      <c r="N677" s="59">
        <f>VLOOKUP(C677,'12部门提供工资附表主表'!E:AV,40,0)</f>
        <v>0</v>
      </c>
    </row>
    <row r="678" spans="2:14">
      <c r="B678" s="389" t="s">
        <v>3378</v>
      </c>
      <c r="C678" t="s">
        <v>3379</v>
      </c>
      <c r="D678" s="364" t="s">
        <v>3380</v>
      </c>
      <c r="E678" s="384" t="s">
        <v>3381</v>
      </c>
      <c r="F678" s="525" t="str">
        <f t="shared" si="10"/>
        <v>徐鑫鑫577</v>
      </c>
      <c r="G678" s="497" t="s">
        <v>757</v>
      </c>
      <c r="H678" t="s">
        <v>757</v>
      </c>
      <c r="I678" s="482" t="s">
        <v>3382</v>
      </c>
      <c r="J678" s="391" t="s">
        <v>3157</v>
      </c>
      <c r="L678" s="391" t="s">
        <v>3157</v>
      </c>
      <c r="M678" s="499">
        <f>VLOOKUP(C678,工时对!A:E,5,0)</f>
        <v>41.81</v>
      </c>
      <c r="N678" s="59">
        <f>VLOOKUP(C678,'12部门提供工资附表主表'!E:AV,40,0)</f>
        <v>0</v>
      </c>
    </row>
    <row r="679" spans="2:14" hidden="1">
      <c r="B679" s="389" t="s">
        <v>3383</v>
      </c>
      <c r="C679" t="s">
        <v>3384</v>
      </c>
      <c r="D679" s="364" t="s">
        <v>3385</v>
      </c>
      <c r="E679" s="384" t="s">
        <v>3386</v>
      </c>
      <c r="F679" s="525" t="str">
        <f t="shared" si="10"/>
        <v>李有高10</v>
      </c>
      <c r="G679" s="497" t="s">
        <v>757</v>
      </c>
      <c r="H679" t="s">
        <v>757</v>
      </c>
      <c r="I679" s="485" t="s">
        <v>3387</v>
      </c>
      <c r="J679" s="391" t="s">
        <v>3157</v>
      </c>
      <c r="L679" s="391" t="s">
        <v>3157</v>
      </c>
      <c r="M679" s="499" t="e">
        <f>VLOOKUP(C679,工时对!A:E,5,0)</f>
        <v>#N/A</v>
      </c>
      <c r="N679" s="59" t="e">
        <f>VLOOKUP(C679,'12部门提供工资附表主表'!E:AV,40,0)</f>
        <v>#N/A</v>
      </c>
    </row>
    <row r="680" spans="2:14" hidden="1">
      <c r="B680" s="389" t="s">
        <v>3388</v>
      </c>
      <c r="C680" t="s">
        <v>3389</v>
      </c>
      <c r="D680" s="364" t="s">
        <v>3390</v>
      </c>
      <c r="E680" s="384" t="s">
        <v>3391</v>
      </c>
      <c r="F680" s="525" t="str">
        <f t="shared" si="10"/>
        <v>陈光强584</v>
      </c>
      <c r="G680" s="497" t="s">
        <v>3121</v>
      </c>
      <c r="H680" t="s">
        <v>3121</v>
      </c>
      <c r="I680" s="485" t="s">
        <v>3392</v>
      </c>
      <c r="J680" s="391" t="s">
        <v>3157</v>
      </c>
      <c r="L680" s="391" t="s">
        <v>3157</v>
      </c>
      <c r="M680" s="499" t="e">
        <f>VLOOKUP(C680,工时对!A:E,5,0)</f>
        <v>#N/A</v>
      </c>
      <c r="N680" s="59" t="e">
        <f>VLOOKUP(C680,'12部门提供工资附表主表'!E:AV,40,0)</f>
        <v>#N/A</v>
      </c>
    </row>
    <row r="681" spans="2:14" hidden="1">
      <c r="B681" s="389" t="s">
        <v>3393</v>
      </c>
      <c r="C681" t="s">
        <v>3394</v>
      </c>
      <c r="D681" s="364" t="s">
        <v>3395</v>
      </c>
      <c r="E681" s="384" t="s">
        <v>3396</v>
      </c>
      <c r="F681" s="525" t="str">
        <f t="shared" si="10"/>
        <v>房廷勇392</v>
      </c>
      <c r="G681" s="497" t="s">
        <v>757</v>
      </c>
      <c r="H681" t="s">
        <v>757</v>
      </c>
      <c r="I681" s="390" t="s">
        <v>3397</v>
      </c>
      <c r="J681" s="391" t="s">
        <v>3157</v>
      </c>
      <c r="L681" s="391" t="s">
        <v>3157</v>
      </c>
      <c r="M681" s="499" t="e">
        <f>VLOOKUP(C681,工时对!A:E,5,0)</f>
        <v>#N/A</v>
      </c>
      <c r="N681" s="59" t="e">
        <f>VLOOKUP(C681,'12部门提供工资附表主表'!E:AV,40,0)</f>
        <v>#N/A</v>
      </c>
    </row>
    <row r="682" spans="2:14" hidden="1">
      <c r="B682" s="389" t="s">
        <v>3398</v>
      </c>
      <c r="C682" t="s">
        <v>3399</v>
      </c>
      <c r="D682" s="364" t="s">
        <v>3400</v>
      </c>
      <c r="E682" s="384" t="s">
        <v>3401</v>
      </c>
      <c r="F682" s="525" t="str">
        <f t="shared" si="10"/>
        <v>赵红波461</v>
      </c>
      <c r="G682" s="497" t="s">
        <v>757</v>
      </c>
      <c r="H682" t="s">
        <v>757</v>
      </c>
      <c r="I682" s="485" t="s">
        <v>3402</v>
      </c>
      <c r="J682" s="391" t="s">
        <v>3157</v>
      </c>
      <c r="L682" s="391" t="s">
        <v>3157</v>
      </c>
      <c r="M682" s="499" t="e">
        <f>VLOOKUP(C682,工时对!A:E,5,0)</f>
        <v>#N/A</v>
      </c>
      <c r="N682" s="59" t="e">
        <f>VLOOKUP(C682,'12部门提供工资附表主表'!E:AV,40,0)</f>
        <v>#N/A</v>
      </c>
    </row>
    <row r="683" spans="2:14" hidden="1">
      <c r="B683" s="389" t="s">
        <v>3403</v>
      </c>
      <c r="C683" t="s">
        <v>3404</v>
      </c>
      <c r="D683" s="364" t="s">
        <v>3405</v>
      </c>
      <c r="E683" s="384" t="s">
        <v>3406</v>
      </c>
      <c r="F683" s="525" t="str">
        <f t="shared" si="10"/>
        <v>杨飞460</v>
      </c>
      <c r="G683" s="497" t="s">
        <v>745</v>
      </c>
      <c r="H683" t="s">
        <v>745</v>
      </c>
      <c r="I683" s="482" t="s">
        <v>3407</v>
      </c>
      <c r="J683" s="391" t="s">
        <v>3157</v>
      </c>
      <c r="L683" s="391" t="s">
        <v>3157</v>
      </c>
      <c r="M683" s="499" t="e">
        <f>VLOOKUP(C683,工时对!A:E,5,0)</f>
        <v>#N/A</v>
      </c>
      <c r="N683" s="59" t="e">
        <f>VLOOKUP(C683,'12部门提供工资附表主表'!E:AV,40,0)</f>
        <v>#N/A</v>
      </c>
    </row>
    <row r="684" spans="2:14" hidden="1">
      <c r="B684" s="389" t="s">
        <v>3408</v>
      </c>
      <c r="C684" t="s">
        <v>3409</v>
      </c>
      <c r="D684" s="364" t="s">
        <v>3410</v>
      </c>
      <c r="E684" s="384" t="s">
        <v>3411</v>
      </c>
      <c r="F684" s="525" t="str">
        <f t="shared" si="10"/>
        <v>卢丽平448</v>
      </c>
      <c r="G684" s="497" t="s">
        <v>757</v>
      </c>
      <c r="H684" t="s">
        <v>757</v>
      </c>
      <c r="I684" s="482" t="s">
        <v>3412</v>
      </c>
      <c r="J684" s="391" t="s">
        <v>3157</v>
      </c>
      <c r="L684" s="391" t="s">
        <v>3157</v>
      </c>
      <c r="M684" s="499" t="e">
        <f>VLOOKUP(C684,工时对!A:E,5,0)</f>
        <v>#N/A</v>
      </c>
      <c r="N684" s="59" t="e">
        <f>VLOOKUP(C684,'12部门提供工资附表主表'!E:AV,40,0)</f>
        <v>#N/A</v>
      </c>
    </row>
    <row r="685" spans="2:14" hidden="1">
      <c r="B685" s="389" t="s">
        <v>3413</v>
      </c>
      <c r="C685" t="s">
        <v>3414</v>
      </c>
      <c r="D685" s="364" t="s">
        <v>3415</v>
      </c>
      <c r="E685" s="384" t="s">
        <v>3416</v>
      </c>
      <c r="F685" s="525" t="str">
        <f t="shared" si="10"/>
        <v>郑红开493</v>
      </c>
      <c r="G685" s="497" t="s">
        <v>757</v>
      </c>
      <c r="H685" t="s">
        <v>757</v>
      </c>
      <c r="I685" s="482" t="s">
        <v>3417</v>
      </c>
      <c r="J685" s="391" t="s">
        <v>3157</v>
      </c>
      <c r="L685" s="391" t="s">
        <v>3157</v>
      </c>
      <c r="M685" s="499" t="e">
        <f>VLOOKUP(C685,工时对!A:E,5,0)</f>
        <v>#N/A</v>
      </c>
      <c r="N685" s="59" t="e">
        <f>VLOOKUP(C685,'12部门提供工资附表主表'!E:AV,40,0)</f>
        <v>#N/A</v>
      </c>
    </row>
    <row r="686" spans="2:14" hidden="1">
      <c r="B686" s="389" t="s">
        <v>3418</v>
      </c>
      <c r="C686" t="s">
        <v>3419</v>
      </c>
      <c r="D686" s="364" t="s">
        <v>3420</v>
      </c>
      <c r="E686" s="384" t="s">
        <v>3421</v>
      </c>
      <c r="F686" s="525" t="str">
        <f t="shared" si="10"/>
        <v>邵凌志510</v>
      </c>
      <c r="G686" s="497" t="s">
        <v>757</v>
      </c>
      <c r="H686" t="s">
        <v>757</v>
      </c>
      <c r="I686" s="482" t="s">
        <v>3422</v>
      </c>
      <c r="J686" s="391" t="s">
        <v>3157</v>
      </c>
      <c r="L686" s="391" t="s">
        <v>3157</v>
      </c>
      <c r="M686" s="499" t="e">
        <f>VLOOKUP(C686,工时对!A:E,5,0)</f>
        <v>#N/A</v>
      </c>
      <c r="N686" s="59" t="e">
        <f>VLOOKUP(C686,'12部门提供工资附表主表'!E:AV,40,0)</f>
        <v>#N/A</v>
      </c>
    </row>
    <row r="687" spans="2:14" hidden="1">
      <c r="B687" s="389" t="s">
        <v>3423</v>
      </c>
      <c r="C687" t="s">
        <v>3424</v>
      </c>
      <c r="D687" s="364" t="s">
        <v>3425</v>
      </c>
      <c r="E687" s="384" t="s">
        <v>3426</v>
      </c>
      <c r="F687" s="525" t="str">
        <f t="shared" si="10"/>
        <v>王国庆466</v>
      </c>
      <c r="G687" s="497" t="s">
        <v>757</v>
      </c>
      <c r="H687" t="s">
        <v>757</v>
      </c>
      <c r="I687" s="482" t="s">
        <v>3427</v>
      </c>
      <c r="J687" s="391" t="s">
        <v>3157</v>
      </c>
      <c r="L687" s="391" t="s">
        <v>3157</v>
      </c>
      <c r="M687" s="499" t="e">
        <f>VLOOKUP(C687,工时对!A:E,5,0)</f>
        <v>#N/A</v>
      </c>
      <c r="N687" s="59" t="e">
        <f>VLOOKUP(C687,'12部门提供工资附表主表'!E:AV,40,0)</f>
        <v>#N/A</v>
      </c>
    </row>
    <row r="688" spans="2:14" hidden="1">
      <c r="B688" s="389" t="s">
        <v>3428</v>
      </c>
      <c r="C688" t="s">
        <v>3429</v>
      </c>
      <c r="D688" s="364" t="s">
        <v>3430</v>
      </c>
      <c r="E688" s="384" t="s">
        <v>3431</v>
      </c>
      <c r="F688" s="525" t="str">
        <f t="shared" si="10"/>
        <v>陆霞509</v>
      </c>
      <c r="G688" s="497" t="s">
        <v>745</v>
      </c>
      <c r="H688" t="s">
        <v>745</v>
      </c>
      <c r="I688" s="482" t="s">
        <v>3432</v>
      </c>
      <c r="J688" s="391" t="s">
        <v>3157</v>
      </c>
      <c r="L688" s="391" t="s">
        <v>3157</v>
      </c>
      <c r="M688" s="499" t="e">
        <f>VLOOKUP(C688,工时对!A:E,5,0)</f>
        <v>#N/A</v>
      </c>
      <c r="N688" s="59" t="e">
        <f>VLOOKUP(C688,'12部门提供工资附表主表'!E:AV,40,0)</f>
        <v>#N/A</v>
      </c>
    </row>
    <row r="689" spans="2:14" hidden="1">
      <c r="B689" s="389" t="s">
        <v>3433</v>
      </c>
      <c r="C689" t="s">
        <v>3434</v>
      </c>
      <c r="D689" s="364" t="s">
        <v>3435</v>
      </c>
      <c r="E689" s="384" t="s">
        <v>3436</v>
      </c>
      <c r="F689" s="525" t="str">
        <f t="shared" si="10"/>
        <v>陆月520</v>
      </c>
      <c r="G689" s="497" t="s">
        <v>745</v>
      </c>
      <c r="H689" t="s">
        <v>745</v>
      </c>
      <c r="I689" s="482" t="s">
        <v>3437</v>
      </c>
      <c r="J689" s="391" t="s">
        <v>3157</v>
      </c>
      <c r="L689" s="391" t="s">
        <v>3157</v>
      </c>
      <c r="M689" s="499" t="e">
        <f>VLOOKUP(C689,工时对!A:E,5,0)</f>
        <v>#N/A</v>
      </c>
      <c r="N689" s="59" t="e">
        <f>VLOOKUP(C689,'12部门提供工资附表主表'!E:AV,40,0)</f>
        <v>#N/A</v>
      </c>
    </row>
    <row r="690" spans="2:14" hidden="1">
      <c r="B690" s="389" t="s">
        <v>3438</v>
      </c>
      <c r="C690" t="s">
        <v>3439</v>
      </c>
      <c r="D690" s="364" t="s">
        <v>3440</v>
      </c>
      <c r="E690" s="384" t="s">
        <v>3441</v>
      </c>
      <c r="F690" s="525" t="str">
        <f t="shared" si="10"/>
        <v>杜建589</v>
      </c>
      <c r="G690" s="497" t="s">
        <v>745</v>
      </c>
      <c r="H690" t="s">
        <v>745</v>
      </c>
      <c r="I690" s="482" t="s">
        <v>3442</v>
      </c>
      <c r="J690" s="391" t="s">
        <v>3157</v>
      </c>
      <c r="L690" s="391" t="s">
        <v>3157</v>
      </c>
      <c r="M690" s="499" t="e">
        <f>VLOOKUP(C690,工时对!A:E,5,0)</f>
        <v>#N/A</v>
      </c>
      <c r="N690" s="59" t="e">
        <f>VLOOKUP(C690,'12部门提供工资附表主表'!E:AV,40,0)</f>
        <v>#N/A</v>
      </c>
    </row>
    <row r="691" spans="2:14" hidden="1">
      <c r="B691" s="389" t="s">
        <v>3443</v>
      </c>
      <c r="C691" t="s">
        <v>3444</v>
      </c>
      <c r="D691" s="364" t="s">
        <v>3445</v>
      </c>
      <c r="E691" s="384" t="s">
        <v>3446</v>
      </c>
      <c r="F691" s="525" t="str">
        <f t="shared" si="10"/>
        <v>鲍祥雨586</v>
      </c>
      <c r="G691" s="497" t="s">
        <v>757</v>
      </c>
      <c r="H691" t="s">
        <v>757</v>
      </c>
      <c r="J691" s="391" t="s">
        <v>3157</v>
      </c>
      <c r="L691" s="391" t="s">
        <v>3157</v>
      </c>
      <c r="M691" s="499" t="e">
        <f>VLOOKUP(C691,工时对!A:E,5,0)</f>
        <v>#N/A</v>
      </c>
      <c r="N691" s="59" t="e">
        <f>VLOOKUP(C691,'12部门提供工资附表主表'!E:AV,40,0)</f>
        <v>#N/A</v>
      </c>
    </row>
    <row r="692" spans="2:14" ht="16.5">
      <c r="B692" s="486" t="s">
        <v>3447</v>
      </c>
      <c r="C692" s="487" t="s">
        <v>3448</v>
      </c>
      <c r="D692" s="488" t="s">
        <v>3449</v>
      </c>
      <c r="E692" s="497" t="s">
        <v>6272</v>
      </c>
      <c r="F692" s="525" t="str">
        <f t="shared" ref="F692:F722" si="11">D692&amp;E692</f>
        <v>庾杏芬G325</v>
      </c>
      <c r="G692" s="497" t="s">
        <v>511</v>
      </c>
      <c r="H692" t="s">
        <v>511</v>
      </c>
      <c r="I692" s="29" t="s">
        <v>3450</v>
      </c>
      <c r="J692" s="391" t="s">
        <v>3157</v>
      </c>
      <c r="L692" s="391" t="s">
        <v>3157</v>
      </c>
      <c r="M692" s="499">
        <f>VLOOKUP(C692,工时对!A:E,5,0)</f>
        <v>27.625</v>
      </c>
      <c r="N692" s="59">
        <f>VLOOKUP(C692,'12部门提供工资附表主表'!E:AV,40,0)</f>
        <v>0</v>
      </c>
    </row>
    <row r="693" spans="2:14" ht="16.5">
      <c r="B693" s="486" t="s">
        <v>3451</v>
      </c>
      <c r="C693" s="487" t="s">
        <v>3452</v>
      </c>
      <c r="D693" s="488" t="s">
        <v>3453</v>
      </c>
      <c r="E693" s="497" t="s">
        <v>6273</v>
      </c>
      <c r="F693" s="525" t="str">
        <f t="shared" si="11"/>
        <v>邓广才G328</v>
      </c>
      <c r="G693" s="497" t="s">
        <v>511</v>
      </c>
      <c r="H693" t="s">
        <v>511</v>
      </c>
      <c r="I693" s="29" t="s">
        <v>3454</v>
      </c>
      <c r="J693" s="391" t="s">
        <v>3157</v>
      </c>
      <c r="L693" s="391" t="s">
        <v>3157</v>
      </c>
      <c r="M693" s="499">
        <f>VLOOKUP(C693,工时对!A:E,5,0)</f>
        <v>30.375</v>
      </c>
      <c r="N693" s="59">
        <f>VLOOKUP(C693,'12部门提供工资附表主表'!E:AV,40,0)</f>
        <v>0</v>
      </c>
    </row>
    <row r="694" spans="2:14" ht="16.5">
      <c r="B694" s="486" t="s">
        <v>3455</v>
      </c>
      <c r="C694" s="487" t="s">
        <v>3456</v>
      </c>
      <c r="D694" s="488" t="s">
        <v>3457</v>
      </c>
      <c r="E694" s="497" t="s">
        <v>6274</v>
      </c>
      <c r="F694" s="525" t="str">
        <f t="shared" si="11"/>
        <v>邓云G329</v>
      </c>
      <c r="G694" s="497" t="s">
        <v>511</v>
      </c>
      <c r="H694" t="s">
        <v>511</v>
      </c>
      <c r="I694" s="29" t="s">
        <v>3458</v>
      </c>
      <c r="J694" s="391" t="s">
        <v>3157</v>
      </c>
      <c r="L694" s="391" t="s">
        <v>3157</v>
      </c>
      <c r="M694" s="499">
        <f>VLOOKUP(C694,工时对!A:E,5,0)</f>
        <v>28.625</v>
      </c>
      <c r="N694" s="59">
        <f>VLOOKUP(C694,'12部门提供工资附表主表'!E:AV,40,0)</f>
        <v>0</v>
      </c>
    </row>
    <row r="695" spans="2:14" ht="16.5">
      <c r="B695" s="486" t="s">
        <v>3459</v>
      </c>
      <c r="C695" s="487" t="s">
        <v>3460</v>
      </c>
      <c r="D695" s="488" t="s">
        <v>3461</v>
      </c>
      <c r="E695" s="497" t="s">
        <v>6275</v>
      </c>
      <c r="F695" s="525" t="str">
        <f t="shared" si="11"/>
        <v>邝满香G330</v>
      </c>
      <c r="G695" s="497" t="s">
        <v>511</v>
      </c>
      <c r="H695" t="s">
        <v>511</v>
      </c>
      <c r="I695" s="29" t="s">
        <v>3462</v>
      </c>
      <c r="J695" s="391" t="s">
        <v>3157</v>
      </c>
      <c r="L695" s="391" t="s">
        <v>3157</v>
      </c>
      <c r="M695" s="499">
        <f>VLOOKUP(C695,工时对!A:E,5,0)</f>
        <v>32.5625</v>
      </c>
      <c r="N695" s="59">
        <f>VLOOKUP(C695,'12部门提供工资附表主表'!E:AV,40,0)</f>
        <v>0</v>
      </c>
    </row>
    <row r="696" spans="2:14" ht="16.5">
      <c r="B696" s="486" t="s">
        <v>3463</v>
      </c>
      <c r="C696" s="487" t="s">
        <v>3464</v>
      </c>
      <c r="D696" s="488" t="s">
        <v>3465</v>
      </c>
      <c r="E696" s="497" t="s">
        <v>6276</v>
      </c>
      <c r="F696" s="525" t="str">
        <f t="shared" si="11"/>
        <v>韦追G331</v>
      </c>
      <c r="G696" s="497" t="s">
        <v>511</v>
      </c>
      <c r="H696" t="s">
        <v>511</v>
      </c>
      <c r="I696" s="29" t="s">
        <v>3466</v>
      </c>
      <c r="J696" s="391" t="s">
        <v>3157</v>
      </c>
      <c r="L696" s="391" t="s">
        <v>3157</v>
      </c>
      <c r="M696" s="499">
        <f>VLOOKUP(C696,工时对!A:E,5,0)</f>
        <v>28</v>
      </c>
      <c r="N696" s="59">
        <f>VLOOKUP(C696,'12部门提供工资附表主表'!E:AV,40,0)</f>
        <v>0</v>
      </c>
    </row>
    <row r="697" spans="2:14" s="29" customFormat="1" hidden="1">
      <c r="B697" s="29" t="s">
        <v>3467</v>
      </c>
      <c r="C697" s="29" t="s">
        <v>3468</v>
      </c>
      <c r="D697" s="29" t="s">
        <v>3469</v>
      </c>
      <c r="E697" s="541" t="s">
        <v>3470</v>
      </c>
      <c r="F697" s="524" t="str">
        <f t="shared" si="11"/>
        <v>朱江磊0</v>
      </c>
      <c r="G697" s="536" t="s">
        <v>757</v>
      </c>
      <c r="H697" s="141" t="s">
        <v>2390</v>
      </c>
      <c r="K697" s="540"/>
      <c r="M697" s="539" t="e">
        <f>VLOOKUP(C697,工时对!A:E,5,0)</f>
        <v>#N/A</v>
      </c>
      <c r="N697" s="433" t="e">
        <f>VLOOKUP(C697,'12部门提供工资附表主表'!E:AV,40,0)</f>
        <v>#N/A</v>
      </c>
    </row>
    <row r="698" spans="2:14" hidden="1">
      <c r="B698" t="s">
        <v>2448</v>
      </c>
      <c r="C698" t="s">
        <v>2449</v>
      </c>
      <c r="D698" t="s">
        <v>2450</v>
      </c>
      <c r="F698" s="525" t="str">
        <f t="shared" si="11"/>
        <v>孙雪林</v>
      </c>
      <c r="G698" s="497" t="s">
        <v>4794</v>
      </c>
      <c r="H698" s="532" t="s">
        <v>6309</v>
      </c>
      <c r="M698" s="499" t="e">
        <f>VLOOKUP(C698,工时对!A:E,5,0)</f>
        <v>#N/A</v>
      </c>
      <c r="N698" s="59">
        <f>VLOOKUP(C698,'12部门提供工资附表主表'!E:AV,40,0)</f>
        <v>0</v>
      </c>
    </row>
    <row r="699" spans="2:14">
      <c r="B699" t="s">
        <v>3471</v>
      </c>
      <c r="C699" t="s">
        <v>3472</v>
      </c>
      <c r="D699" t="s">
        <v>3473</v>
      </c>
      <c r="E699" s="384" t="s">
        <v>3474</v>
      </c>
      <c r="F699" s="525" t="str">
        <f t="shared" si="11"/>
        <v>兰元玲92</v>
      </c>
      <c r="G699" s="497" t="s">
        <v>757</v>
      </c>
      <c r="H699" t="s">
        <v>757</v>
      </c>
      <c r="I699" t="s">
        <v>3475</v>
      </c>
      <c r="J699" s="489" t="s">
        <v>3476</v>
      </c>
      <c r="L699" s="489" t="s">
        <v>3476</v>
      </c>
      <c r="M699" s="499">
        <f>VLOOKUP(C699,工时对!A:E,5,0)</f>
        <v>35.130000000000003</v>
      </c>
      <c r="N699" s="59">
        <f>VLOOKUP(C699,'12部门提供工资附表主表'!E:AV,40,0)</f>
        <v>0</v>
      </c>
    </row>
    <row r="700" spans="2:14">
      <c r="B700" t="s">
        <v>3477</v>
      </c>
      <c r="C700" t="s">
        <v>3478</v>
      </c>
      <c r="D700" t="s">
        <v>3479</v>
      </c>
      <c r="E700" s="384" t="s">
        <v>3480</v>
      </c>
      <c r="F700" s="525" t="str">
        <f t="shared" si="11"/>
        <v>张娟娟160</v>
      </c>
      <c r="G700" s="497" t="s">
        <v>745</v>
      </c>
      <c r="H700" t="s">
        <v>745</v>
      </c>
      <c r="I700" t="s">
        <v>3481</v>
      </c>
      <c r="J700" s="489" t="s">
        <v>3476</v>
      </c>
      <c r="L700" s="489" t="s">
        <v>3476</v>
      </c>
      <c r="M700" s="499">
        <f>VLOOKUP(C700,工时对!A:E,5,0)</f>
        <v>31</v>
      </c>
      <c r="N700" s="59">
        <f>VLOOKUP(C700,'12部门提供工资附表主表'!E:AV,40,0)</f>
        <v>0</v>
      </c>
    </row>
    <row r="701" spans="2:14">
      <c r="B701" t="s">
        <v>3482</v>
      </c>
      <c r="C701" t="s">
        <v>3483</v>
      </c>
      <c r="D701" t="s">
        <v>3484</v>
      </c>
      <c r="E701" s="384" t="s">
        <v>3485</v>
      </c>
      <c r="F701" s="525" t="str">
        <f t="shared" si="11"/>
        <v>张志莲133</v>
      </c>
      <c r="G701" s="497" t="s">
        <v>757</v>
      </c>
      <c r="H701" t="s">
        <v>757</v>
      </c>
      <c r="I701" t="s">
        <v>3486</v>
      </c>
      <c r="J701" s="489" t="s">
        <v>3476</v>
      </c>
      <c r="L701" s="489" t="s">
        <v>3476</v>
      </c>
      <c r="M701" s="499">
        <f>VLOOKUP(C701,工时对!A:E,5,0)</f>
        <v>40.31</v>
      </c>
      <c r="N701" s="59">
        <f>VLOOKUP(C701,'12部门提供工资附表主表'!E:AV,40,0)</f>
        <v>0</v>
      </c>
    </row>
    <row r="702" spans="2:14">
      <c r="B702" t="s">
        <v>3487</v>
      </c>
      <c r="C702" t="s">
        <v>3488</v>
      </c>
      <c r="D702" t="s">
        <v>3489</v>
      </c>
      <c r="E702" s="384" t="s">
        <v>3490</v>
      </c>
      <c r="F702" s="525" t="str">
        <f t="shared" si="11"/>
        <v>段冬梅163</v>
      </c>
      <c r="G702" s="497" t="s">
        <v>745</v>
      </c>
      <c r="H702" t="s">
        <v>745</v>
      </c>
      <c r="I702" t="s">
        <v>3491</v>
      </c>
      <c r="J702" s="489" t="s">
        <v>3476</v>
      </c>
      <c r="L702" s="489" t="s">
        <v>3476</v>
      </c>
      <c r="M702" s="499">
        <f>VLOOKUP(C702,工时对!A:E,5,0)</f>
        <v>26.38</v>
      </c>
      <c r="N702" s="59">
        <f>VLOOKUP(C702,'12部门提供工资附表主表'!E:AV,40,0)</f>
        <v>0</v>
      </c>
    </row>
    <row r="703" spans="2:14">
      <c r="B703" t="s">
        <v>3492</v>
      </c>
      <c r="C703" t="s">
        <v>3493</v>
      </c>
      <c r="D703" t="s">
        <v>3494</v>
      </c>
      <c r="E703" s="384" t="s">
        <v>3495</v>
      </c>
      <c r="F703" s="525" t="str">
        <f t="shared" si="11"/>
        <v>褚新国185</v>
      </c>
      <c r="G703" s="497" t="s">
        <v>577</v>
      </c>
      <c r="H703" t="s">
        <v>577</v>
      </c>
      <c r="I703" t="s">
        <v>3496</v>
      </c>
      <c r="J703" s="489" t="s">
        <v>3476</v>
      </c>
      <c r="L703" s="489" t="s">
        <v>3476</v>
      </c>
      <c r="M703" s="499">
        <f>VLOOKUP(C703,工时对!A:E,5,0)</f>
        <v>20</v>
      </c>
      <c r="N703" s="59">
        <f>VLOOKUP(C703,'12部门提供工资附表主表'!E:AV,40,0)</f>
        <v>0</v>
      </c>
    </row>
    <row r="704" spans="2:14">
      <c r="B704" t="s">
        <v>3497</v>
      </c>
      <c r="C704" t="s">
        <v>3498</v>
      </c>
      <c r="D704" t="s">
        <v>3499</v>
      </c>
      <c r="E704" s="384" t="s">
        <v>3500</v>
      </c>
      <c r="F704" s="525" t="str">
        <f t="shared" si="11"/>
        <v>闫苗苗51</v>
      </c>
      <c r="G704" s="497" t="s">
        <v>745</v>
      </c>
      <c r="H704" t="s">
        <v>745</v>
      </c>
      <c r="I704" t="s">
        <v>3501</v>
      </c>
      <c r="J704" s="489" t="s">
        <v>3476</v>
      </c>
      <c r="L704" s="489" t="s">
        <v>3476</v>
      </c>
      <c r="M704" s="499">
        <f>VLOOKUP(C704,工时对!A:E,5,0)</f>
        <v>20.88</v>
      </c>
      <c r="N704" s="59">
        <f>VLOOKUP(C704,'12部门提供工资附表主表'!E:AV,40,0)</f>
        <v>0</v>
      </c>
    </row>
    <row r="705" spans="2:14">
      <c r="B705" t="s">
        <v>3502</v>
      </c>
      <c r="C705" t="s">
        <v>3503</v>
      </c>
      <c r="D705" t="s">
        <v>3504</v>
      </c>
      <c r="E705" s="384" t="s">
        <v>3505</v>
      </c>
      <c r="F705" s="525" t="str">
        <f t="shared" si="11"/>
        <v>李万江203</v>
      </c>
      <c r="G705" s="497" t="s">
        <v>757</v>
      </c>
      <c r="H705" t="s">
        <v>757</v>
      </c>
      <c r="I705" t="s">
        <v>3506</v>
      </c>
      <c r="J705" s="489" t="s">
        <v>3476</v>
      </c>
      <c r="L705" s="489" t="s">
        <v>3476</v>
      </c>
      <c r="M705" s="499">
        <f>VLOOKUP(C705,工时对!A:E,5,0)</f>
        <v>13.31</v>
      </c>
      <c r="N705" s="59">
        <f>VLOOKUP(C705,'12部门提供工资附表主表'!E:AV,40,0)</f>
        <v>0</v>
      </c>
    </row>
    <row r="706" spans="2:14">
      <c r="B706" t="s">
        <v>3507</v>
      </c>
      <c r="C706" t="s">
        <v>3508</v>
      </c>
      <c r="D706" t="s">
        <v>3509</v>
      </c>
      <c r="E706" s="384" t="s">
        <v>3510</v>
      </c>
      <c r="F706" s="525" t="str">
        <f t="shared" si="11"/>
        <v>邱妮242</v>
      </c>
      <c r="G706" s="497" t="s">
        <v>757</v>
      </c>
      <c r="H706" t="s">
        <v>757</v>
      </c>
      <c r="I706" t="s">
        <v>3511</v>
      </c>
      <c r="J706" s="489" t="s">
        <v>3476</v>
      </c>
      <c r="L706" s="489" t="s">
        <v>3476</v>
      </c>
      <c r="M706" s="499">
        <f>VLOOKUP(C706,工时对!A:E,5,0)</f>
        <v>10.31</v>
      </c>
      <c r="N706" s="59">
        <f>VLOOKUP(C706,'12部门提供工资附表主表'!E:AV,40,0)</f>
        <v>0</v>
      </c>
    </row>
    <row r="707" spans="2:14">
      <c r="B707" t="s">
        <v>3512</v>
      </c>
      <c r="C707" t="s">
        <v>3513</v>
      </c>
      <c r="D707" t="s">
        <v>3514</v>
      </c>
      <c r="E707" s="384" t="s">
        <v>3515</v>
      </c>
      <c r="F707" s="525" t="str">
        <f t="shared" si="11"/>
        <v>曹强264</v>
      </c>
      <c r="G707" s="497" t="s">
        <v>757</v>
      </c>
      <c r="H707" t="s">
        <v>757</v>
      </c>
      <c r="I707" t="s">
        <v>3516</v>
      </c>
      <c r="J707" s="489" t="s">
        <v>3476</v>
      </c>
      <c r="L707" s="489" t="s">
        <v>3476</v>
      </c>
      <c r="M707" s="499">
        <f>VLOOKUP(C707,工时对!A:E,5,0)</f>
        <v>11.25</v>
      </c>
      <c r="N707" s="59">
        <f>VLOOKUP(C707,'12部门提供工资附表主表'!E:AV,40,0)</f>
        <v>0</v>
      </c>
    </row>
    <row r="708" spans="2:14">
      <c r="B708" t="s">
        <v>3517</v>
      </c>
      <c r="C708" t="s">
        <v>3518</v>
      </c>
      <c r="D708" t="s">
        <v>3519</v>
      </c>
      <c r="E708" s="384" t="s">
        <v>3520</v>
      </c>
      <c r="F708" s="525" t="str">
        <f t="shared" si="11"/>
        <v>王丹丹289</v>
      </c>
      <c r="G708" s="497" t="s">
        <v>745</v>
      </c>
      <c r="H708" t="s">
        <v>745</v>
      </c>
      <c r="I708" t="s">
        <v>3521</v>
      </c>
      <c r="J708" s="489" t="s">
        <v>3476</v>
      </c>
      <c r="L708" s="489" t="s">
        <v>3476</v>
      </c>
      <c r="M708" s="499">
        <f>VLOOKUP(C708,工时对!A:E,5,0)</f>
        <v>10.38</v>
      </c>
      <c r="N708" s="59">
        <f>VLOOKUP(C708,'12部门提供工资附表主表'!E:AV,40,0)</f>
        <v>0</v>
      </c>
    </row>
    <row r="709" spans="2:14">
      <c r="B709" t="s">
        <v>3522</v>
      </c>
      <c r="C709" t="s">
        <v>3523</v>
      </c>
      <c r="D709" t="s">
        <v>3524</v>
      </c>
      <c r="E709" s="384" t="s">
        <v>3525</v>
      </c>
      <c r="F709" s="525" t="str">
        <f t="shared" si="11"/>
        <v>胡洁强290</v>
      </c>
      <c r="G709" s="497" t="s">
        <v>757</v>
      </c>
      <c r="H709" t="s">
        <v>757</v>
      </c>
      <c r="I709" t="s">
        <v>3526</v>
      </c>
      <c r="J709" s="489" t="s">
        <v>3476</v>
      </c>
      <c r="L709" s="489" t="s">
        <v>3476</v>
      </c>
      <c r="M709" s="499">
        <f>VLOOKUP(C709,工时对!A:E,5,0)</f>
        <v>8.75</v>
      </c>
      <c r="N709" s="59">
        <f>VLOOKUP(C709,'12部门提供工资附表主表'!E:AV,40,0)</f>
        <v>0</v>
      </c>
    </row>
    <row r="710" spans="2:14">
      <c r="B710" t="s">
        <v>3527</v>
      </c>
      <c r="C710" t="s">
        <v>3528</v>
      </c>
      <c r="D710" t="s">
        <v>3529</v>
      </c>
      <c r="E710" s="384" t="s">
        <v>3530</v>
      </c>
      <c r="F710" s="525" t="str">
        <f t="shared" si="11"/>
        <v>李小军327</v>
      </c>
      <c r="G710" s="497" t="s">
        <v>757</v>
      </c>
      <c r="H710" t="s">
        <v>757</v>
      </c>
      <c r="I710" t="s">
        <v>3531</v>
      </c>
      <c r="J710" s="489" t="s">
        <v>3476</v>
      </c>
      <c r="L710" s="489" t="s">
        <v>3476</v>
      </c>
      <c r="M710" s="499">
        <f>VLOOKUP(C710,工时对!A:E,5,0)</f>
        <v>5</v>
      </c>
      <c r="N710" s="59">
        <f>VLOOKUP(C710,'12部门提供工资附表主表'!E:AV,40,0)</f>
        <v>0</v>
      </c>
    </row>
    <row r="711" spans="2:14">
      <c r="B711" t="s">
        <v>3532</v>
      </c>
      <c r="C711" t="s">
        <v>3533</v>
      </c>
      <c r="D711" t="s">
        <v>3534</v>
      </c>
      <c r="E711" s="384" t="s">
        <v>3535</v>
      </c>
      <c r="F711" s="525" t="str">
        <f t="shared" si="11"/>
        <v>唐美艳336</v>
      </c>
      <c r="G711" s="497" t="s">
        <v>757</v>
      </c>
      <c r="H711" t="s">
        <v>757</v>
      </c>
      <c r="I711" t="s">
        <v>3536</v>
      </c>
      <c r="J711" s="489" t="s">
        <v>3476</v>
      </c>
      <c r="L711" s="489" t="s">
        <v>3476</v>
      </c>
      <c r="M711" s="499">
        <f>VLOOKUP(C711,工时对!A:E,5,0)</f>
        <v>5.75</v>
      </c>
      <c r="N711" s="59">
        <f>VLOOKUP(C711,'12部门提供工资附表主表'!E:AV,40,0)</f>
        <v>0</v>
      </c>
    </row>
    <row r="712" spans="2:14">
      <c r="B712" t="s">
        <v>3537</v>
      </c>
      <c r="C712" t="s">
        <v>3538</v>
      </c>
      <c r="D712" t="s">
        <v>3539</v>
      </c>
      <c r="E712" s="384" t="s">
        <v>3540</v>
      </c>
      <c r="F712" s="525" t="str">
        <f t="shared" si="11"/>
        <v>朱家宝376</v>
      </c>
      <c r="G712" s="497" t="s">
        <v>757</v>
      </c>
      <c r="H712" t="s">
        <v>757</v>
      </c>
      <c r="I712" t="s">
        <v>3541</v>
      </c>
      <c r="J712" s="489" t="s">
        <v>3476</v>
      </c>
      <c r="L712" s="489" t="s">
        <v>3476</v>
      </c>
      <c r="M712" s="499">
        <f>VLOOKUP(C712,工时对!A:E,5,0)</f>
        <v>2.44</v>
      </c>
      <c r="N712" s="59">
        <f>VLOOKUP(C712,'12部门提供工资附表主表'!E:AV,40,0)</f>
        <v>0</v>
      </c>
    </row>
    <row r="713" spans="2:14">
      <c r="B713" t="s">
        <v>3542</v>
      </c>
      <c r="C713" t="s">
        <v>3543</v>
      </c>
      <c r="D713" t="s">
        <v>3544</v>
      </c>
      <c r="E713" s="384" t="s">
        <v>3545</v>
      </c>
      <c r="F713" s="525" t="str">
        <f t="shared" si="11"/>
        <v>黄海艳381</v>
      </c>
      <c r="G713" s="497" t="s">
        <v>745</v>
      </c>
      <c r="H713" t="s">
        <v>745</v>
      </c>
      <c r="I713" t="s">
        <v>3546</v>
      </c>
      <c r="J713" s="489" t="s">
        <v>3476</v>
      </c>
      <c r="L713" s="489" t="s">
        <v>3476</v>
      </c>
      <c r="M713" s="499">
        <f>VLOOKUP(C713,工时对!A:E,5,0)</f>
        <v>1</v>
      </c>
      <c r="N713" s="59" t="e">
        <f>VLOOKUP(C713,'12部门提供工资附表主表'!E:AV,40,0)</f>
        <v>#N/A</v>
      </c>
    </row>
    <row r="714" spans="2:14">
      <c r="B714" t="s">
        <v>3547</v>
      </c>
      <c r="C714" t="s">
        <v>3548</v>
      </c>
      <c r="D714" t="s">
        <v>3549</v>
      </c>
      <c r="E714" s="384" t="s">
        <v>3550</v>
      </c>
      <c r="F714" s="525" t="str">
        <f t="shared" si="11"/>
        <v>张春香670</v>
      </c>
      <c r="G714" s="497" t="s">
        <v>757</v>
      </c>
      <c r="H714" t="s">
        <v>757</v>
      </c>
      <c r="I714" t="s">
        <v>3551</v>
      </c>
      <c r="J714" s="489" t="s">
        <v>3476</v>
      </c>
      <c r="L714" s="489" t="s">
        <v>3476</v>
      </c>
      <c r="M714" s="499">
        <f>VLOOKUP(C714,工时对!A:E,5,0)</f>
        <v>5</v>
      </c>
      <c r="N714" s="59">
        <f>VLOOKUP(C714,'12部门提供工资附表主表'!E:AV,40,0)</f>
        <v>0</v>
      </c>
    </row>
    <row r="715" spans="2:14">
      <c r="B715" t="s">
        <v>3552</v>
      </c>
      <c r="C715" t="s">
        <v>3553</v>
      </c>
      <c r="D715" t="s">
        <v>3554</v>
      </c>
      <c r="E715" s="384" t="s">
        <v>3555</v>
      </c>
      <c r="F715" s="525" t="str">
        <f t="shared" si="11"/>
        <v>张春连671</v>
      </c>
      <c r="G715" s="497" t="s">
        <v>757</v>
      </c>
      <c r="H715" t="s">
        <v>757</v>
      </c>
      <c r="I715" t="s">
        <v>3556</v>
      </c>
      <c r="J715" s="489" t="s">
        <v>3476</v>
      </c>
      <c r="L715" s="489" t="s">
        <v>3476</v>
      </c>
      <c r="M715" s="499">
        <f>VLOOKUP(C715,工时对!A:E,5,0)</f>
        <v>5</v>
      </c>
      <c r="N715" s="59">
        <f>VLOOKUP(C715,'12部门提供工资附表主表'!E:AV,40,0)</f>
        <v>0</v>
      </c>
    </row>
    <row r="716" spans="2:14">
      <c r="B716" t="s">
        <v>3557</v>
      </c>
      <c r="C716" t="s">
        <v>3558</v>
      </c>
      <c r="D716" t="s">
        <v>3559</v>
      </c>
      <c r="E716" s="384" t="s">
        <v>3560</v>
      </c>
      <c r="F716" s="525" t="str">
        <f t="shared" si="11"/>
        <v>张春梅672</v>
      </c>
      <c r="G716" s="497" t="s">
        <v>757</v>
      </c>
      <c r="H716" t="s">
        <v>757</v>
      </c>
      <c r="I716" t="s">
        <v>3561</v>
      </c>
      <c r="J716" s="489" t="s">
        <v>3476</v>
      </c>
      <c r="L716" s="489" t="s">
        <v>3476</v>
      </c>
      <c r="M716" s="499">
        <f>VLOOKUP(C716,工时对!A:E,5,0)</f>
        <v>6.88</v>
      </c>
      <c r="N716" s="59">
        <f>VLOOKUP(C716,'12部门提供工资附表主表'!E:AV,40,0)</f>
        <v>0</v>
      </c>
    </row>
    <row r="717" spans="2:14">
      <c r="B717" t="s">
        <v>3562</v>
      </c>
      <c r="C717" t="s">
        <v>3563</v>
      </c>
      <c r="D717" t="s">
        <v>3564</v>
      </c>
      <c r="E717" s="384" t="s">
        <v>3565</v>
      </c>
      <c r="F717" s="525" t="str">
        <f t="shared" si="11"/>
        <v>转云峰673</v>
      </c>
      <c r="G717" s="497" t="s">
        <v>757</v>
      </c>
      <c r="H717" t="s">
        <v>757</v>
      </c>
      <c r="I717" t="s">
        <v>3566</v>
      </c>
      <c r="J717" s="489" t="s">
        <v>3476</v>
      </c>
      <c r="L717" s="489" t="s">
        <v>3476</v>
      </c>
      <c r="M717" s="499">
        <f>VLOOKUP(C717,工时对!A:E,5,0)</f>
        <v>5.5</v>
      </c>
      <c r="N717" s="59">
        <f>VLOOKUP(C717,'12部门提供工资附表主表'!E:AV,40,0)</f>
        <v>0</v>
      </c>
    </row>
    <row r="718" spans="2:14">
      <c r="B718" t="s">
        <v>3567</v>
      </c>
      <c r="C718" t="s">
        <v>3568</v>
      </c>
      <c r="D718" t="s">
        <v>3569</v>
      </c>
      <c r="E718" s="384" t="s">
        <v>3570</v>
      </c>
      <c r="F718" s="525" t="str">
        <f t="shared" si="11"/>
        <v>郭玲158</v>
      </c>
      <c r="G718" s="497" t="s">
        <v>745</v>
      </c>
      <c r="H718" t="s">
        <v>745</v>
      </c>
      <c r="I718" t="s">
        <v>3571</v>
      </c>
      <c r="J718" s="489" t="s">
        <v>3476</v>
      </c>
      <c r="L718" s="489" t="s">
        <v>3476</v>
      </c>
      <c r="M718" s="499">
        <f>VLOOKUP(C718,工时对!A:E,5,0)</f>
        <v>12.44</v>
      </c>
      <c r="N718" s="59">
        <f>VLOOKUP(C718,'12部门提供工资附表主表'!E:AV,40,0)</f>
        <v>0</v>
      </c>
    </row>
    <row r="719" spans="2:14">
      <c r="B719" t="s">
        <v>3572</v>
      </c>
      <c r="C719" t="s">
        <v>3573</v>
      </c>
      <c r="D719" t="s">
        <v>3574</v>
      </c>
      <c r="E719" s="384" t="s">
        <v>3575</v>
      </c>
      <c r="F719" s="525" t="str">
        <f t="shared" si="11"/>
        <v>赵丽峰748</v>
      </c>
      <c r="G719" s="497" t="s">
        <v>745</v>
      </c>
      <c r="H719" t="s">
        <v>745</v>
      </c>
      <c r="I719" t="s">
        <v>3576</v>
      </c>
      <c r="J719" s="489" t="s">
        <v>3476</v>
      </c>
      <c r="L719" s="489" t="s">
        <v>3476</v>
      </c>
      <c r="M719" s="499">
        <f>VLOOKUP(C719,工时对!A:E,5,0)</f>
        <v>4</v>
      </c>
      <c r="N719" s="59">
        <f>VLOOKUP(C719,'12部门提供工资附表主表'!E:AV,40,0)</f>
        <v>0</v>
      </c>
    </row>
    <row r="720" spans="2:14">
      <c r="B720" t="s">
        <v>3577</v>
      </c>
      <c r="C720" t="s">
        <v>3578</v>
      </c>
      <c r="D720" t="s">
        <v>3579</v>
      </c>
      <c r="E720" s="497" t="s">
        <v>6277</v>
      </c>
      <c r="F720" s="525" t="str">
        <f t="shared" si="11"/>
        <v>谢美珠G334</v>
      </c>
      <c r="G720" s="497" t="s">
        <v>511</v>
      </c>
      <c r="H720" t="s">
        <v>511</v>
      </c>
      <c r="I720" t="s">
        <v>3580</v>
      </c>
      <c r="J720" s="489" t="s">
        <v>3476</v>
      </c>
      <c r="L720" s="489" t="s">
        <v>3476</v>
      </c>
      <c r="M720" s="499">
        <f>VLOOKUP(C720,工时对!A:E,5,0)</f>
        <v>23</v>
      </c>
      <c r="N720" s="59">
        <f>VLOOKUP(C720,'12部门提供工资附表主表'!E:AV,40,0)</f>
        <v>0</v>
      </c>
    </row>
    <row r="721" spans="2:14">
      <c r="B721" t="s">
        <v>3581</v>
      </c>
      <c r="C721" t="s">
        <v>3582</v>
      </c>
      <c r="D721" t="s">
        <v>3583</v>
      </c>
      <c r="E721" s="497" t="s">
        <v>6278</v>
      </c>
      <c r="F721" s="525" t="str">
        <f t="shared" si="11"/>
        <v>萧笑芳G332</v>
      </c>
      <c r="G721" s="497" t="s">
        <v>511</v>
      </c>
      <c r="H721" t="s">
        <v>511</v>
      </c>
      <c r="I721" t="s">
        <v>3584</v>
      </c>
      <c r="J721" s="489" t="s">
        <v>3476</v>
      </c>
      <c r="L721" s="489" t="s">
        <v>3476</v>
      </c>
      <c r="M721" s="499">
        <f>VLOOKUP(C721,工时对!A:E,5,0)</f>
        <v>33.125</v>
      </c>
      <c r="N721" s="59">
        <f>VLOOKUP(C721,'12部门提供工资附表主表'!E:AV,40,0)</f>
        <v>0</v>
      </c>
    </row>
    <row r="722" spans="2:14">
      <c r="B722" t="s">
        <v>3585</v>
      </c>
      <c r="C722" t="s">
        <v>3586</v>
      </c>
      <c r="D722" t="s">
        <v>3587</v>
      </c>
      <c r="E722" s="497" t="s">
        <v>6279</v>
      </c>
      <c r="F722" s="525" t="str">
        <f t="shared" si="11"/>
        <v>庾雪琼G335</v>
      </c>
      <c r="G722" s="497" t="s">
        <v>511</v>
      </c>
      <c r="H722" t="s">
        <v>511</v>
      </c>
      <c r="I722" t="s">
        <v>3588</v>
      </c>
      <c r="J722" s="489" t="s">
        <v>3476</v>
      </c>
      <c r="L722" s="489" t="s">
        <v>3476</v>
      </c>
      <c r="M722" s="499">
        <f>VLOOKUP(C722,工时对!A:E,5,0)</f>
        <v>9</v>
      </c>
      <c r="N722" s="59">
        <f>VLOOKUP(C722,'12部门提供工资附表主表'!E:AV,40,0)</f>
        <v>0</v>
      </c>
    </row>
  </sheetData>
  <autoFilter ref="A1:N722">
    <filterColumn colId="12">
      <filters>
        <filter val="0"/>
        <filter val="1"/>
        <filter val="10.31"/>
        <filter val="10.38"/>
        <filter val="11"/>
        <filter val="11.19"/>
        <filter val="11.25"/>
        <filter val="11.88"/>
        <filter val="12"/>
        <filter val="12.13"/>
        <filter val="12.44"/>
        <filter val="13"/>
        <filter val="13.06"/>
        <filter val="13.13"/>
        <filter val="13.31"/>
        <filter val="17"/>
        <filter val="17.31"/>
        <filter val="18.81"/>
        <filter val="19.5"/>
        <filter val="19.56"/>
        <filter val="2.44"/>
        <filter val="20"/>
        <filter val="20.75"/>
        <filter val="20.88"/>
        <filter val="21"/>
        <filter val="21.75"/>
        <filter val="22"/>
        <filter val="22.25"/>
        <filter val="22.44"/>
        <filter val="22.5"/>
        <filter val="23"/>
        <filter val="23.13"/>
        <filter val="23.5"/>
        <filter val="23.88"/>
        <filter val="24.25"/>
        <filter val="24.3125"/>
        <filter val="24.375"/>
        <filter val="24.69"/>
        <filter val="24.75"/>
        <filter val="24.88"/>
        <filter val="24.94"/>
        <filter val="25"/>
        <filter val="25.25"/>
        <filter val="25.56"/>
        <filter val="25.63"/>
        <filter val="25.69"/>
        <filter val="25.75"/>
        <filter val="25.81"/>
        <filter val="25.88"/>
        <filter val="26"/>
        <filter val="26.38"/>
        <filter val="26.5"/>
        <filter val="26.625"/>
        <filter val="26.6875"/>
        <filter val="26.8125"/>
        <filter val="26.88"/>
        <filter val="27"/>
        <filter val="27.06"/>
        <filter val="27.13"/>
        <filter val="27.25"/>
        <filter val="27.31"/>
        <filter val="27.44"/>
        <filter val="27.5"/>
        <filter val="27.5625"/>
        <filter val="27.625"/>
        <filter val="27.63"/>
        <filter val="28"/>
        <filter val="28.06"/>
        <filter val="28.1875"/>
        <filter val="28.31"/>
        <filter val="28.38"/>
        <filter val="28.625"/>
        <filter val="29"/>
        <filter val="29.05"/>
        <filter val="29.25"/>
        <filter val="29.31"/>
        <filter val="29.38"/>
        <filter val="29.44"/>
        <filter val="29.5"/>
        <filter val="29.56"/>
        <filter val="29.6875"/>
        <filter val="29.75"/>
        <filter val="29.94"/>
        <filter val="3.375"/>
        <filter val="30"/>
        <filter val="30.13"/>
        <filter val="30.25"/>
        <filter val="30.375"/>
        <filter val="30.5"/>
        <filter val="30.56"/>
        <filter val="30.63"/>
        <filter val="30.75"/>
        <filter val="31"/>
        <filter val="31.06"/>
        <filter val="31.19"/>
        <filter val="31.25"/>
        <filter val="31.38"/>
        <filter val="31.5"/>
        <filter val="31.56"/>
        <filter val="31.69"/>
        <filter val="31.75"/>
        <filter val="31.88"/>
        <filter val="32"/>
        <filter val="32.125"/>
        <filter val="32.19"/>
        <filter val="32.25"/>
        <filter val="32.31"/>
        <filter val="32.44"/>
        <filter val="32.5"/>
        <filter val="32.56"/>
        <filter val="32.5625"/>
        <filter val="32.625"/>
        <filter val="32.63"/>
        <filter val="32.75"/>
        <filter val="32.9375"/>
        <filter val="33"/>
        <filter val="33.125"/>
        <filter val="33.19"/>
        <filter val="33.25"/>
        <filter val="33.38"/>
        <filter val="33.69"/>
        <filter val="33.75"/>
        <filter val="33.81"/>
        <filter val="33.875"/>
        <filter val="33.88"/>
        <filter val="34"/>
        <filter val="34.13"/>
        <filter val="34.25"/>
        <filter val="34.38"/>
        <filter val="34.44"/>
        <filter val="34.5"/>
        <filter val="34.56"/>
        <filter val="34.63"/>
        <filter val="34.75"/>
        <filter val="34.81"/>
        <filter val="34.88"/>
        <filter val="35.13"/>
        <filter val="35.19"/>
        <filter val="35.25"/>
        <filter val="35.31"/>
        <filter val="35.5"/>
        <filter val="35.56"/>
        <filter val="35.63"/>
        <filter val="35.75"/>
        <filter val="35.81"/>
        <filter val="35.88"/>
        <filter val="35.94"/>
        <filter val="36"/>
        <filter val="36.06"/>
        <filter val="36.25"/>
        <filter val="36.31"/>
        <filter val="36.44"/>
        <filter val="36.56"/>
        <filter val="36.63"/>
        <filter val="36.69"/>
        <filter val="36.75"/>
        <filter val="36.81"/>
        <filter val="36.88"/>
        <filter val="37"/>
        <filter val="37.06"/>
        <filter val="37.13"/>
        <filter val="37.1875"/>
        <filter val="37.19"/>
        <filter val="37.25"/>
        <filter val="37.31"/>
        <filter val="37.38"/>
        <filter val="37.43"/>
        <filter val="37.44"/>
        <filter val="37.5"/>
        <filter val="37.56"/>
        <filter val="37.63"/>
        <filter val="37.75"/>
        <filter val="37.81"/>
        <filter val="37.88"/>
        <filter val="37.94"/>
        <filter val="38.06"/>
        <filter val="38.13"/>
        <filter val="38.19"/>
        <filter val="38.25"/>
        <filter val="38.38"/>
        <filter val="38.44"/>
        <filter val="38.56"/>
        <filter val="38.63"/>
        <filter val="38.69"/>
        <filter val="38.75"/>
        <filter val="38.88"/>
        <filter val="38.94"/>
        <filter val="39"/>
        <filter val="39.06"/>
        <filter val="39.13"/>
        <filter val="39.19"/>
        <filter val="39.25"/>
        <filter val="39.31"/>
        <filter val="39.38"/>
        <filter val="39.44"/>
        <filter val="39.49"/>
        <filter val="39.5"/>
        <filter val="39.56"/>
        <filter val="39.63"/>
        <filter val="39.69"/>
        <filter val="39.75"/>
        <filter val="39.81"/>
        <filter val="39.88"/>
        <filter val="39.94"/>
        <filter val="4"/>
        <filter val="40"/>
        <filter val="40.06"/>
        <filter val="40.13"/>
        <filter val="40.19"/>
        <filter val="40.25"/>
        <filter val="40.31"/>
        <filter val="40.38"/>
        <filter val="40.44"/>
        <filter val="40.5"/>
        <filter val="40.56"/>
        <filter val="40.63"/>
        <filter val="40.69"/>
        <filter val="40.75"/>
        <filter val="40.8"/>
        <filter val="40.81"/>
        <filter val="40.88"/>
        <filter val="40.94"/>
        <filter val="41"/>
        <filter val="41.06"/>
        <filter val="41.13"/>
        <filter val="41.25"/>
        <filter val="41.31"/>
        <filter val="41.38"/>
        <filter val="41.44"/>
        <filter val="41.5"/>
        <filter val="41.56"/>
        <filter val="41.63"/>
        <filter val="41.69"/>
        <filter val="41.75"/>
        <filter val="41.81"/>
        <filter val="41.88"/>
        <filter val="41.94"/>
        <filter val="42"/>
        <filter val="42.06"/>
        <filter val="42.13"/>
        <filter val="42.19"/>
        <filter val="42.25"/>
        <filter val="42.31"/>
        <filter val="42.44"/>
        <filter val="42.5"/>
        <filter val="42.56"/>
        <filter val="42.63"/>
        <filter val="42.69"/>
        <filter val="42.75"/>
        <filter val="42.8"/>
        <filter val="42.88"/>
        <filter val="43"/>
        <filter val="43.13"/>
        <filter val="43.19"/>
        <filter val="43.25"/>
        <filter val="43.31"/>
        <filter val="43.38"/>
        <filter val="43.5"/>
        <filter val="43.6"/>
        <filter val="43.63"/>
        <filter val="43.8"/>
        <filter val="43.81"/>
        <filter val="43.88"/>
        <filter val="43.94"/>
        <filter val="44.13"/>
        <filter val="44.25"/>
        <filter val="44.31"/>
        <filter val="44.38"/>
        <filter val="44.44"/>
        <filter val="44.75"/>
        <filter val="44.94"/>
        <filter val="45"/>
        <filter val="45.13"/>
        <filter val="45.5"/>
        <filter val="45.63"/>
        <filter val="45.75"/>
        <filter val="46.13"/>
        <filter val="49"/>
        <filter val="5"/>
        <filter val="5.38"/>
        <filter val="5.5"/>
        <filter val="5.75"/>
        <filter val="5.81"/>
        <filter val="50.63"/>
        <filter val="6.19"/>
        <filter val="6.88"/>
        <filter val="7"/>
        <filter val="7.44"/>
        <filter val="8.75"/>
        <filter val="8.88"/>
        <filter val="8.94"/>
        <filter val="9"/>
        <filter val="9.125"/>
        <filter val="9.38"/>
      </filters>
    </filterColumn>
  </autoFilter>
  <phoneticPr fontId="8" type="noConversion"/>
  <conditionalFormatting sqref="A1">
    <cfRule type="duplicateValues" dxfId="1386" priority="628"/>
  </conditionalFormatting>
  <conditionalFormatting sqref="C1">
    <cfRule type="duplicateValues" dxfId="1385" priority="647"/>
  </conditionalFormatting>
  <conditionalFormatting sqref="D1">
    <cfRule type="duplicateValues" dxfId="1384" priority="641"/>
    <cfRule type="duplicateValues" dxfId="1383" priority="643"/>
    <cfRule type="duplicateValues" dxfId="1382" priority="644"/>
  </conditionalFormatting>
  <conditionalFormatting sqref="E1">
    <cfRule type="duplicateValues" dxfId="1381" priority="648"/>
  </conditionalFormatting>
  <conditionalFormatting sqref="D439">
    <cfRule type="duplicateValues" dxfId="1380" priority="696" stopIfTrue="1"/>
  </conditionalFormatting>
  <conditionalFormatting sqref="C470">
    <cfRule type="duplicateValues" dxfId="1379" priority="29973"/>
  </conditionalFormatting>
  <conditionalFormatting sqref="C475">
    <cfRule type="duplicateValues" dxfId="1378" priority="693"/>
  </conditionalFormatting>
  <conditionalFormatting sqref="D475">
    <cfRule type="duplicateValues" dxfId="1377" priority="690"/>
    <cfRule type="duplicateValues" dxfId="1376" priority="691"/>
    <cfRule type="duplicateValues" dxfId="1375" priority="694"/>
  </conditionalFormatting>
  <conditionalFormatting sqref="E475">
    <cfRule type="duplicateValues" dxfId="1374" priority="692"/>
  </conditionalFormatting>
  <conditionalFormatting sqref="D482">
    <cfRule type="duplicateValues" dxfId="1373" priority="681"/>
    <cfRule type="duplicateValues" dxfId="1372" priority="682"/>
    <cfRule type="duplicateValues" dxfId="1371" priority="683"/>
  </conditionalFormatting>
  <conditionalFormatting sqref="E482">
    <cfRule type="duplicateValues" dxfId="1370" priority="686"/>
  </conditionalFormatting>
  <conditionalFormatting sqref="D514">
    <cfRule type="duplicateValues" dxfId="1369" priority="603"/>
  </conditionalFormatting>
  <conditionalFormatting sqref="E514">
    <cfRule type="duplicateValues" dxfId="1368" priority="593"/>
  </conditionalFormatting>
  <conditionalFormatting sqref="C521">
    <cfRule type="duplicateValues" dxfId="1367" priority="490"/>
  </conditionalFormatting>
  <conditionalFormatting sqref="D521">
    <cfRule type="duplicateValues" dxfId="1366" priority="535"/>
  </conditionalFormatting>
  <conditionalFormatting sqref="E521">
    <cfRule type="duplicateValues" dxfId="1365" priority="537"/>
  </conditionalFormatting>
  <conditionalFormatting sqref="D522">
    <cfRule type="duplicateValues" dxfId="1364" priority="529"/>
    <cfRule type="duplicateValues" dxfId="1363" priority="530"/>
    <cfRule type="duplicateValues" dxfId="1362" priority="531"/>
  </conditionalFormatting>
  <conditionalFormatting sqref="E557">
    <cfRule type="duplicateValues" dxfId="1361" priority="291"/>
  </conditionalFormatting>
  <conditionalFormatting sqref="E558">
    <cfRule type="duplicateValues" dxfId="1360" priority="277"/>
  </conditionalFormatting>
  <conditionalFormatting sqref="E559">
    <cfRule type="duplicateValues" dxfId="1359" priority="270"/>
  </conditionalFormatting>
  <conditionalFormatting sqref="E560">
    <cfRule type="duplicateValues" dxfId="1358" priority="235"/>
  </conditionalFormatting>
  <conditionalFormatting sqref="E561">
    <cfRule type="duplicateValues" dxfId="1357" priority="249"/>
  </conditionalFormatting>
  <conditionalFormatting sqref="D565">
    <cfRule type="duplicateValues" dxfId="1356" priority="219"/>
    <cfRule type="duplicateValues" dxfId="1355" priority="220"/>
    <cfRule type="duplicateValues" dxfId="1354" priority="221"/>
  </conditionalFormatting>
  <conditionalFormatting sqref="I565">
    <cfRule type="duplicateValues" dxfId="1353" priority="315"/>
  </conditionalFormatting>
  <conditionalFormatting sqref="C566">
    <cfRule type="duplicateValues" dxfId="1352" priority="204"/>
  </conditionalFormatting>
  <conditionalFormatting sqref="D566">
    <cfRule type="duplicateValues" dxfId="1351" priority="201"/>
    <cfRule type="duplicateValues" dxfId="1350" priority="209"/>
    <cfRule type="duplicateValues" dxfId="1349" priority="210"/>
  </conditionalFormatting>
  <conditionalFormatting sqref="E566">
    <cfRule type="duplicateValues" dxfId="1348" priority="202"/>
  </conditionalFormatting>
  <conditionalFormatting sqref="I566">
    <cfRule type="duplicateValues" dxfId="1347" priority="206"/>
  </conditionalFormatting>
  <conditionalFormatting sqref="C567">
    <cfRule type="duplicateValues" dxfId="1346" priority="193"/>
  </conditionalFormatting>
  <conditionalFormatting sqref="D567">
    <cfRule type="duplicateValues" dxfId="1345" priority="190"/>
    <cfRule type="duplicateValues" dxfId="1344" priority="198"/>
    <cfRule type="duplicateValues" dxfId="1343" priority="199"/>
  </conditionalFormatting>
  <conditionalFormatting sqref="E567">
    <cfRule type="duplicateValues" dxfId="1342" priority="191"/>
  </conditionalFormatting>
  <conditionalFormatting sqref="I567">
    <cfRule type="duplicateValues" dxfId="1341" priority="195"/>
  </conditionalFormatting>
  <conditionalFormatting sqref="C568">
    <cfRule type="duplicateValues" dxfId="1340" priority="182"/>
  </conditionalFormatting>
  <conditionalFormatting sqref="D568">
    <cfRule type="duplicateValues" dxfId="1339" priority="179"/>
    <cfRule type="duplicateValues" dxfId="1338" priority="187"/>
    <cfRule type="duplicateValues" dxfId="1337" priority="188"/>
  </conditionalFormatting>
  <conditionalFormatting sqref="E568">
    <cfRule type="duplicateValues" dxfId="1336" priority="180"/>
  </conditionalFormatting>
  <conditionalFormatting sqref="I568">
    <cfRule type="duplicateValues" dxfId="1335" priority="184"/>
  </conditionalFormatting>
  <conditionalFormatting sqref="E571">
    <cfRule type="duplicateValues" dxfId="1334" priority="123"/>
    <cfRule type="duplicateValues" dxfId="1333" priority="124"/>
    <cfRule type="duplicateValues" dxfId="1332" priority="125"/>
  </conditionalFormatting>
  <conditionalFormatting sqref="C600">
    <cfRule type="duplicateValues" dxfId="1331" priority="76"/>
  </conditionalFormatting>
  <conditionalFormatting sqref="D600">
    <cfRule type="duplicateValues" dxfId="1330" priority="75"/>
    <cfRule type="duplicateValues" dxfId="1329" priority="77"/>
    <cfRule type="duplicateValues" dxfId="1328" priority="78"/>
    <cfRule type="duplicateValues" dxfId="1327" priority="79"/>
  </conditionalFormatting>
  <conditionalFormatting sqref="D604">
    <cfRule type="duplicateValues" dxfId="1326" priority="85"/>
  </conditionalFormatting>
  <conditionalFormatting sqref="E604">
    <cfRule type="duplicateValues" dxfId="1325" priority="80"/>
    <cfRule type="duplicateValues" dxfId="1324" priority="81"/>
    <cfRule type="duplicateValues" dxfId="1323" priority="84"/>
    <cfRule type="duplicateValues" dxfId="1322" priority="86"/>
    <cfRule type="duplicateValues" dxfId="1321" priority="87"/>
  </conditionalFormatting>
  <conditionalFormatting sqref="B606">
    <cfRule type="duplicateValues" dxfId="1320" priority="68"/>
  </conditionalFormatting>
  <conditionalFormatting sqref="D697">
    <cfRule type="duplicateValues" dxfId="1319" priority="48962" stopIfTrue="1"/>
  </conditionalFormatting>
  <conditionalFormatting sqref="D698">
    <cfRule type="duplicateValues" dxfId="1318" priority="41" stopIfTrue="1"/>
  </conditionalFormatting>
  <conditionalFormatting sqref="D699">
    <cfRule type="duplicateValues" dxfId="1317" priority="43" stopIfTrue="1"/>
    <cfRule type="duplicateValues" dxfId="1316" priority="44"/>
    <cfRule type="duplicateValues" dxfId="1315" priority="45"/>
  </conditionalFormatting>
  <conditionalFormatting sqref="A1:A1048576">
    <cfRule type="duplicateValues" dxfId="1314" priority="627"/>
  </conditionalFormatting>
  <conditionalFormatting sqref="A607:A1048576">
    <cfRule type="duplicateValues" dxfId="1313" priority="630"/>
    <cfRule type="duplicateValues" dxfId="1312" priority="631"/>
    <cfRule type="duplicateValues" dxfId="1311" priority="632"/>
  </conditionalFormatting>
  <conditionalFormatting sqref="C466:C469">
    <cfRule type="duplicateValues" dxfId="1310" priority="32261"/>
  </conditionalFormatting>
  <conditionalFormatting sqref="C477:C479">
    <cfRule type="duplicateValues" dxfId="1309" priority="19968"/>
  </conditionalFormatting>
  <conditionalFormatting sqref="C536:C537">
    <cfRule type="duplicateValues" dxfId="1308" priority="418"/>
  </conditionalFormatting>
  <conditionalFormatting sqref="C604:C606">
    <cfRule type="duplicateValues" dxfId="1307" priority="83"/>
  </conditionalFormatting>
  <conditionalFormatting sqref="D458:D465">
    <cfRule type="duplicateValues" dxfId="1306" priority="15298"/>
  </conditionalFormatting>
  <conditionalFormatting sqref="D466:D469">
    <cfRule type="duplicateValues" dxfId="1305" priority="32260"/>
  </conditionalFormatting>
  <conditionalFormatting sqref="D477:D479">
    <cfRule type="duplicateValues" dxfId="1304" priority="19969"/>
    <cfRule type="duplicateValues" dxfId="1303" priority="19972"/>
    <cfRule type="duplicateValues" dxfId="1302" priority="19973"/>
  </conditionalFormatting>
  <conditionalFormatting sqref="D484:D494">
    <cfRule type="duplicateValues" dxfId="1301" priority="31241"/>
  </conditionalFormatting>
  <conditionalFormatting sqref="D495:D505">
    <cfRule type="duplicateValues" dxfId="1300" priority="46034"/>
  </conditionalFormatting>
  <conditionalFormatting sqref="D536:D537">
    <cfRule type="duplicateValues" dxfId="1299" priority="411"/>
  </conditionalFormatting>
  <conditionalFormatting sqref="E467:E469">
    <cfRule type="duplicateValues" dxfId="1298" priority="32235"/>
  </conditionalFormatting>
  <conditionalFormatting sqref="E477:E479">
    <cfRule type="duplicateValues" dxfId="1297" priority="19971"/>
  </conditionalFormatting>
  <conditionalFormatting sqref="E482:E494">
    <cfRule type="duplicateValues" dxfId="1296" priority="31243"/>
  </conditionalFormatting>
  <conditionalFormatting sqref="E493:E494">
    <cfRule type="duplicateValues" dxfId="1295" priority="31226"/>
  </conditionalFormatting>
  <conditionalFormatting sqref="E495:E505">
    <cfRule type="duplicateValues" dxfId="1294" priority="46039"/>
  </conditionalFormatting>
  <conditionalFormatting sqref="E515:E520">
    <cfRule type="duplicateValues" dxfId="1293" priority="49415"/>
  </conditionalFormatting>
  <conditionalFormatting sqref="E536:E537">
    <cfRule type="duplicateValues" dxfId="1292" priority="414"/>
  </conditionalFormatting>
  <conditionalFormatting sqref="E554:E555">
    <cfRule type="duplicateValues" dxfId="1291" priority="301"/>
  </conditionalFormatting>
  <conditionalFormatting sqref="I600:I603">
    <cfRule type="duplicateValues" dxfId="1290" priority="90"/>
  </conditionalFormatting>
  <conditionalFormatting sqref="C699:C1048576 C1:C691">
    <cfRule type="duplicateValues" dxfId="1289" priority="74"/>
  </conditionalFormatting>
  <conditionalFormatting sqref="C699:C1048576 C605:C691 C538:C549 C1:C520 C569:C599">
    <cfRule type="duplicateValues" dxfId="1288" priority="589"/>
  </conditionalFormatting>
  <conditionalFormatting sqref="D700:D1048576 D1:D697">
    <cfRule type="duplicateValues" dxfId="1287" priority="55"/>
  </conditionalFormatting>
  <conditionalFormatting sqref="D700:D1048576 D605:D691 D538:D549 D1:D505 D569:D599">
    <cfRule type="duplicateValues" dxfId="1286" priority="635"/>
  </conditionalFormatting>
  <conditionalFormatting sqref="D700:D1048576 D605:D691 D538:D549 D515:D520 D1:D513 D569:D599">
    <cfRule type="duplicateValues" dxfId="1285" priority="610"/>
  </conditionalFormatting>
  <conditionalFormatting sqref="D700:D1048576 D605:D691 D1:D549 D569:D599">
    <cfRule type="duplicateValues" dxfId="1284" priority="314"/>
  </conditionalFormatting>
  <conditionalFormatting sqref="D700:D1048576 D1:D691">
    <cfRule type="duplicateValues" dxfId="1283" priority="57"/>
  </conditionalFormatting>
  <conditionalFormatting sqref="E723:G1048576 E2:F2 E1 E3:E696 E698:E722 F3:F722">
    <cfRule type="duplicateValues" dxfId="1282" priority="636"/>
  </conditionalFormatting>
  <conditionalFormatting sqref="I605:I1048576 I565 I1:I549 I569:I599">
    <cfRule type="duplicateValues" dxfId="1281" priority="356"/>
  </conditionalFormatting>
  <conditionalFormatting sqref="D480 D2:D476">
    <cfRule type="duplicateValues" dxfId="1280" priority="42999"/>
  </conditionalFormatting>
  <conditionalFormatting sqref="D440:D457 D2:D438">
    <cfRule type="duplicateValues" dxfId="1279" priority="49343"/>
  </conditionalFormatting>
  <conditionalFormatting sqref="D440:D469 D2:D438">
    <cfRule type="duplicateValues" dxfId="1278" priority="49346"/>
    <cfRule type="duplicateValues" dxfId="1277" priority="49347"/>
    <cfRule type="duplicateValues" dxfId="1276" priority="49348"/>
  </conditionalFormatting>
  <conditionalFormatting sqref="D515:D520 D506:D513">
    <cfRule type="duplicateValues" dxfId="1275" priority="49450"/>
  </conditionalFormatting>
  <conditionalFormatting sqref="E515:E520 E513">
    <cfRule type="duplicateValues" dxfId="1274" priority="49459"/>
  </conditionalFormatting>
  <conditionalFormatting sqref="C522">
    <cfRule type="duplicateValues" dxfId="1273" priority="544"/>
  </conditionalFormatting>
  <conditionalFormatting sqref="E522">
    <cfRule type="duplicateValues" dxfId="1272" priority="549"/>
  </conditionalFormatting>
  <conditionalFormatting sqref="D700:D1048576 D605:D691 D538:D549 D569:D599">
    <cfRule type="duplicateValues" dxfId="1271" priority="745"/>
  </conditionalFormatting>
  <conditionalFormatting sqref="E723:G1048576 E605:E691 E569:E570 E565 E548:E549 E572:E599 E698:E722">
    <cfRule type="duplicateValues" dxfId="1270" priority="742"/>
    <cfRule type="duplicateValues" dxfId="1269" priority="743"/>
    <cfRule type="duplicateValues" dxfId="1268" priority="746"/>
  </conditionalFormatting>
  <conditionalFormatting sqref="F1:G1">
    <cfRule type="duplicateValues" dxfId="1267" priority="27"/>
    <cfRule type="duplicateValues" dxfId="1266" priority="28"/>
    <cfRule type="duplicateValues" dxfId="1265" priority="29"/>
  </conditionalFormatting>
  <conditionalFormatting sqref="F1:G1">
    <cfRule type="duplicateValues" dxfId="1264" priority="22"/>
  </conditionalFormatting>
  <conditionalFormatting sqref="F1:G1">
    <cfRule type="duplicateValues" dxfId="1263" priority="26"/>
  </conditionalFormatting>
  <conditionalFormatting sqref="F1:G1">
    <cfRule type="duplicateValues" dxfId="1262" priority="25"/>
  </conditionalFormatting>
  <conditionalFormatting sqref="F1:G1">
    <cfRule type="duplicateValues" dxfId="1261" priority="24"/>
  </conditionalFormatting>
  <conditionalFormatting sqref="F1:G1">
    <cfRule type="duplicateValues" dxfId="1260" priority="23"/>
  </conditionalFormatting>
  <conditionalFormatting sqref="N1 L1">
    <cfRule type="duplicateValues" dxfId="1259" priority="51053"/>
  </conditionalFormatting>
  <conditionalFormatting sqref="C550:C565">
    <cfRule type="duplicateValues" dxfId="1258" priority="51267"/>
  </conditionalFormatting>
  <conditionalFormatting sqref="D550:D564">
    <cfRule type="duplicateValues" dxfId="1257" priority="51269"/>
  </conditionalFormatting>
  <conditionalFormatting sqref="I550:I564">
    <cfRule type="duplicateValues" dxfId="1256" priority="51271"/>
  </conditionalFormatting>
  <conditionalFormatting sqref="E562:E564 E554:E555">
    <cfRule type="duplicateValues" dxfId="1255" priority="51273"/>
  </conditionalFormatting>
  <conditionalFormatting sqref="C523:C535">
    <cfRule type="duplicateValues" dxfId="1254" priority="51349"/>
  </conditionalFormatting>
  <conditionalFormatting sqref="D523:D535">
    <cfRule type="duplicateValues" dxfId="1253" priority="51351"/>
  </conditionalFormatting>
  <conditionalFormatting sqref="E523:E535">
    <cfRule type="duplicateValues" dxfId="1252" priority="51359"/>
  </conditionalFormatting>
  <conditionalFormatting sqref="E506:E512">
    <cfRule type="duplicateValues" dxfId="1251" priority="51808"/>
  </conditionalFormatting>
  <conditionalFormatting sqref="E505:E512 E503 E493:E501 E481:E482 E476 E471">
    <cfRule type="duplicateValues" dxfId="1250" priority="51809"/>
  </conditionalFormatting>
  <conditionalFormatting sqref="E505:E512 E503 E493:E501 E481:E482">
    <cfRule type="duplicateValues" dxfId="1249" priority="51816"/>
  </conditionalFormatting>
  <conditionalFormatting sqref="C476">
    <cfRule type="duplicateValues" dxfId="1248" priority="51825"/>
  </conditionalFormatting>
  <conditionalFormatting sqref="D476">
    <cfRule type="duplicateValues" dxfId="1247" priority="51834"/>
    <cfRule type="duplicateValues" dxfId="1246" priority="51835"/>
    <cfRule type="duplicateValues" dxfId="1245" priority="51836"/>
  </conditionalFormatting>
  <conditionalFormatting sqref="E476">
    <cfRule type="duplicateValues" dxfId="1244" priority="51843"/>
  </conditionalFormatting>
  <conditionalFormatting sqref="C471:C474">
    <cfRule type="duplicateValues" dxfId="1243" priority="51919"/>
  </conditionalFormatting>
  <conditionalFormatting sqref="D471:D474">
    <cfRule type="duplicateValues" dxfId="1242" priority="51923"/>
    <cfRule type="duplicateValues" dxfId="1241" priority="51924"/>
    <cfRule type="duplicateValues" dxfId="1240" priority="51925"/>
  </conditionalFormatting>
  <conditionalFormatting sqref="E471:E474">
    <cfRule type="duplicateValues" dxfId="1239" priority="51935"/>
  </conditionalFormatting>
  <conditionalFormatting sqref="D2:D481">
    <cfRule type="duplicateValues" dxfId="1238" priority="52107"/>
  </conditionalFormatting>
  <conditionalFormatting sqref="C2:C465">
    <cfRule type="duplicateValues" dxfId="1237" priority="52204"/>
  </conditionalFormatting>
  <conditionalFormatting sqref="D2:D480">
    <cfRule type="duplicateValues" dxfId="1236" priority="52206"/>
  </conditionalFormatting>
  <conditionalFormatting sqref="D2:D494">
    <cfRule type="duplicateValues" dxfId="1235" priority="52208"/>
  </conditionalFormatting>
  <conditionalFormatting sqref="D2:D505">
    <cfRule type="duplicateValues" dxfId="1234" priority="52210"/>
  </conditionalFormatting>
  <conditionalFormatting sqref="A2:A632">
    <cfRule type="duplicateValues" dxfId="1233" priority="52212"/>
  </conditionalFormatting>
  <conditionalFormatting sqref="E720:E722 E2:F2 E3:E632 E692:E696 F3:F722">
    <cfRule type="duplicateValues" dxfId="1232" priority="52225"/>
  </conditionalFormatting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671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2" max="2" width="12" customWidth="1"/>
    <col min="3" max="3" width="8.75" customWidth="1"/>
    <col min="4" max="4" width="12.375" customWidth="1"/>
    <col min="5" max="5" width="8.75" style="60" customWidth="1"/>
    <col min="6" max="6" width="8.75" customWidth="1"/>
    <col min="7" max="7" width="11.75" style="1" customWidth="1"/>
    <col min="8" max="8" width="11.375" customWidth="1"/>
    <col min="9" max="9" width="13.125" bestFit="1" customWidth="1"/>
    <col min="10" max="10" width="7.25" customWidth="1"/>
    <col min="11" max="12" width="8.75" customWidth="1"/>
    <col min="13" max="13" width="13.125" customWidth="1"/>
    <col min="14" max="14" width="11.25" customWidth="1"/>
    <col min="15" max="15" width="8.5" customWidth="1"/>
  </cols>
  <sheetData>
    <row r="1" spans="1:16">
      <c r="A1" s="444" t="s">
        <v>3589</v>
      </c>
      <c r="B1" s="445" t="s">
        <v>4</v>
      </c>
      <c r="C1" s="315" t="s">
        <v>3590</v>
      </c>
      <c r="D1" s="315" t="s">
        <v>6216</v>
      </c>
      <c r="E1" s="446" t="s">
        <v>3591</v>
      </c>
      <c r="F1" s="446" t="s">
        <v>3592</v>
      </c>
      <c r="G1" s="446" t="s">
        <v>7</v>
      </c>
      <c r="H1" s="447" t="s">
        <v>5</v>
      </c>
      <c r="I1" s="447" t="s">
        <v>3593</v>
      </c>
      <c r="J1" s="447" t="s">
        <v>3594</v>
      </c>
      <c r="K1" s="383" t="s">
        <v>3589</v>
      </c>
      <c r="L1" s="447" t="s">
        <v>4</v>
      </c>
      <c r="M1" s="447" t="s">
        <v>6219</v>
      </c>
      <c r="N1" s="459" t="s">
        <v>3595</v>
      </c>
    </row>
    <row r="2" spans="1:16">
      <c r="A2" t="str">
        <f>INDEX(员工信息4!C:C,MATCH(工时对!D2,员工信息4!F:F,0))</f>
        <v>8001</v>
      </c>
      <c r="B2" s="448" t="s">
        <v>2319</v>
      </c>
      <c r="C2" s="446" t="s">
        <v>2318</v>
      </c>
      <c r="D2" s="445" t="str">
        <f>C2&amp;B2</f>
        <v>孙中奇1</v>
      </c>
      <c r="E2" s="352"/>
      <c r="F2" s="315" t="s">
        <v>3596</v>
      </c>
      <c r="G2" s="315"/>
      <c r="H2" s="449" t="str">
        <f>VLOOKUP(A2,员工信息4!C:H,6,0)</f>
        <v>行政总经办</v>
      </c>
      <c r="I2" s="449"/>
      <c r="J2" s="447"/>
      <c r="K2" s="458"/>
      <c r="L2" s="460"/>
      <c r="M2" s="319">
        <f>VLOOKUP(A2,'12部门提供工资附表主表'!E:M,9,0)</f>
        <v>22</v>
      </c>
      <c r="N2" s="461">
        <f>E2-M2</f>
        <v>-22</v>
      </c>
      <c r="O2" s="60"/>
      <c r="P2" t="s">
        <v>6217</v>
      </c>
    </row>
    <row r="3" spans="1:16">
      <c r="A3" t="str">
        <f>INDEX(员工信息4!C:C,MATCH(工时对!D3,员工信息4!F:F,0))</f>
        <v>8048</v>
      </c>
      <c r="B3" s="448" t="s">
        <v>2324</v>
      </c>
      <c r="C3" s="446" t="s">
        <v>2323</v>
      </c>
      <c r="D3" s="445" t="str">
        <f t="shared" ref="D3:D66" si="0">C3&amp;B3</f>
        <v>顾战瑛2</v>
      </c>
      <c r="E3" s="352"/>
      <c r="F3" s="315" t="s">
        <v>3597</v>
      </c>
      <c r="G3" s="315"/>
      <c r="H3" s="449" t="str">
        <f>VLOOKUP(A3,员工信息4!C:H,6,0)</f>
        <v>行政总经办</v>
      </c>
      <c r="I3" s="449"/>
      <c r="J3" s="447"/>
      <c r="K3" s="458"/>
      <c r="L3" s="462"/>
      <c r="M3" s="319">
        <f>VLOOKUP(A3,'12部门提供工资附表主表'!E:M,9,0)</f>
        <v>22</v>
      </c>
      <c r="N3" s="461">
        <f t="shared" ref="N3:N66" si="1">E3-M3</f>
        <v>-22</v>
      </c>
      <c r="O3" s="60"/>
    </row>
    <row r="4" spans="1:16">
      <c r="A4" t="str">
        <f>INDEX(员工信息4!C:C,MATCH(工时对!D4,员工信息4!F:F,0))</f>
        <v>8004</v>
      </c>
      <c r="B4" s="445" t="s">
        <v>2339</v>
      </c>
      <c r="C4" s="446" t="s">
        <v>2338</v>
      </c>
      <c r="D4" s="445" t="str">
        <f t="shared" si="0"/>
        <v>刘雄伟3</v>
      </c>
      <c r="E4" s="352">
        <v>26.81</v>
      </c>
      <c r="F4" s="315" t="s">
        <v>3596</v>
      </c>
      <c r="G4" s="315"/>
      <c r="H4" s="449" t="str">
        <f>VLOOKUP(A4,员工信息4!C:H,6,0)</f>
        <v>行政总经办</v>
      </c>
      <c r="I4" s="449"/>
      <c r="J4" s="447"/>
      <c r="K4" s="458"/>
      <c r="L4" s="460"/>
      <c r="M4" s="319">
        <f>VLOOKUP(A4,'12部门提供工资附表主表'!E:M,9,0)</f>
        <v>26.81</v>
      </c>
      <c r="N4" s="461">
        <f t="shared" si="1"/>
        <v>0</v>
      </c>
      <c r="O4" s="60"/>
    </row>
    <row r="5" spans="1:16">
      <c r="A5" t="str">
        <f>INDEX(员工信息4!C:C,MATCH(工时对!D5,员工信息4!F:F,0))</f>
        <v>8003</v>
      </c>
      <c r="B5" s="448" t="s">
        <v>2334</v>
      </c>
      <c r="C5" s="446" t="s">
        <v>2333</v>
      </c>
      <c r="D5" s="445" t="str">
        <f t="shared" si="0"/>
        <v>顾战安4</v>
      </c>
      <c r="E5" s="352">
        <v>26.13</v>
      </c>
      <c r="F5" s="315" t="s">
        <v>3596</v>
      </c>
      <c r="G5" s="315"/>
      <c r="H5" s="449" t="str">
        <f>VLOOKUP(A5,员工信息4!C:H,6,0)</f>
        <v>行政总经办</v>
      </c>
      <c r="I5" s="449"/>
      <c r="J5" s="447"/>
      <c r="K5" s="458"/>
      <c r="L5" s="460"/>
      <c r="M5" s="319">
        <f>VLOOKUP(A5,'12部门提供工资附表主表'!E:M,9,0)</f>
        <v>26.13</v>
      </c>
      <c r="N5" s="461">
        <f t="shared" si="1"/>
        <v>0</v>
      </c>
      <c r="O5" s="60"/>
    </row>
    <row r="6" spans="1:16">
      <c r="A6" t="str">
        <f>INDEX(员工信息4!C:C,MATCH(工时对!D6,员工信息4!F:F,0))</f>
        <v>8005</v>
      </c>
      <c r="B6" s="445" t="s">
        <v>1933</v>
      </c>
      <c r="C6" s="446" t="s">
        <v>1932</v>
      </c>
      <c r="D6" s="445" t="str">
        <f t="shared" si="0"/>
        <v>孙丽丽5</v>
      </c>
      <c r="E6" s="352"/>
      <c r="F6" s="315" t="s">
        <v>3596</v>
      </c>
      <c r="G6" s="315"/>
      <c r="H6" s="449" t="str">
        <f>VLOOKUP(A6,员工信息4!C:H,6,0)</f>
        <v>行政采购部</v>
      </c>
      <c r="I6" s="449"/>
      <c r="J6" s="447"/>
      <c r="K6" s="458"/>
      <c r="L6" s="460"/>
      <c r="M6" s="319">
        <f>VLOOKUP(A6,'12部门提供工资附表主表'!E:M,9,0)</f>
        <v>22</v>
      </c>
      <c r="N6" s="461">
        <f t="shared" si="1"/>
        <v>-22</v>
      </c>
      <c r="O6" s="60"/>
    </row>
    <row r="7" spans="1:16">
      <c r="A7" t="str">
        <f>INDEX(员工信息4!C:C,MATCH(工时对!D7,员工信息4!F:F,0))</f>
        <v>8729</v>
      </c>
      <c r="B7" s="445" t="s">
        <v>2329</v>
      </c>
      <c r="C7" s="446" t="s">
        <v>2328</v>
      </c>
      <c r="D7" s="445" t="str">
        <f t="shared" si="0"/>
        <v>刘志亮6</v>
      </c>
      <c r="E7" s="352"/>
      <c r="F7" s="315" t="s">
        <v>3596</v>
      </c>
      <c r="G7" s="315"/>
      <c r="H7" s="449" t="str">
        <f>VLOOKUP(A7,员工信息4!C:H,6,0)</f>
        <v>行政总经办</v>
      </c>
      <c r="I7" s="449"/>
      <c r="J7" s="447"/>
      <c r="K7" s="458"/>
      <c r="L7" s="460"/>
      <c r="M7" s="319">
        <f>VLOOKUP(A7,'12部门提供工资附表主表'!E:M,9,0)</f>
        <v>22</v>
      </c>
      <c r="N7" s="461">
        <f t="shared" si="1"/>
        <v>-22</v>
      </c>
      <c r="O7" s="60"/>
    </row>
    <row r="8" spans="1:16">
      <c r="A8" t="str">
        <f>INDEX(员工信息4!C:C,MATCH(工时对!D8,员工信息4!F:F,0))</f>
        <v>8007</v>
      </c>
      <c r="B8" s="445" t="s">
        <v>1847</v>
      </c>
      <c r="C8" s="446" t="s">
        <v>1846</v>
      </c>
      <c r="D8" s="445" t="str">
        <f t="shared" si="0"/>
        <v>刘加勇7</v>
      </c>
      <c r="E8" s="352">
        <v>27</v>
      </c>
      <c r="F8" s="315" t="s">
        <v>3596</v>
      </c>
      <c r="G8" s="315"/>
      <c r="H8" s="449" t="str">
        <f>VLOOKUP(A8,员工信息4!C:H,6,0)</f>
        <v>行政IT部</v>
      </c>
      <c r="I8" s="449"/>
      <c r="J8" s="447"/>
      <c r="K8" s="458"/>
      <c r="L8" s="460"/>
      <c r="M8" s="319">
        <f>VLOOKUP(A8,'12部门提供工资附表主表'!E:M,9,0)</f>
        <v>27</v>
      </c>
      <c r="N8" s="461">
        <f t="shared" si="1"/>
        <v>0</v>
      </c>
      <c r="O8" s="60"/>
    </row>
    <row r="9" spans="1:16">
      <c r="A9" t="str">
        <f>INDEX(员工信息4!C:C,MATCH(工时对!D9,员工信息4!F:F,0))</f>
        <v>8013</v>
      </c>
      <c r="B9" s="445" t="s">
        <v>1957</v>
      </c>
      <c r="C9" s="446" t="s">
        <v>1956</v>
      </c>
      <c r="D9" s="445" t="str">
        <f t="shared" si="0"/>
        <v>张忠8</v>
      </c>
      <c r="E9" s="352">
        <v>26.5</v>
      </c>
      <c r="F9" s="315" t="s">
        <v>3596</v>
      </c>
      <c r="G9" s="315"/>
      <c r="H9" s="449" t="str">
        <f>VLOOKUP(A9,员工信息4!C:H,6,0)</f>
        <v>行政总经办</v>
      </c>
      <c r="I9" s="449"/>
      <c r="J9" s="447"/>
      <c r="K9" s="458"/>
      <c r="L9" s="460"/>
      <c r="M9" s="319">
        <f>VLOOKUP(A9,'12部门提供工资附表主表'!E:M,9,0)</f>
        <v>26.5</v>
      </c>
      <c r="N9" s="461">
        <f t="shared" si="1"/>
        <v>0</v>
      </c>
      <c r="O9" s="60"/>
    </row>
    <row r="10" spans="1:16">
      <c r="A10" t="str">
        <f>INDEX(员工信息4!C:C,MATCH(工时对!D10,员工信息4!F:F,0))</f>
        <v>8035</v>
      </c>
      <c r="B10" s="445" t="s">
        <v>1862</v>
      </c>
      <c r="C10" s="446" t="s">
        <v>1861</v>
      </c>
      <c r="D10" s="445" t="str">
        <f t="shared" si="0"/>
        <v>吴春燕9</v>
      </c>
      <c r="E10" s="352">
        <v>26.63</v>
      </c>
      <c r="F10" s="315" t="s">
        <v>3596</v>
      </c>
      <c r="G10" s="315"/>
      <c r="H10" s="449" t="str">
        <f>VLOOKUP(A10,员工信息4!C:H,6,0)</f>
        <v>行政财务部</v>
      </c>
      <c r="I10" s="449"/>
      <c r="J10" s="447"/>
      <c r="K10" s="458"/>
      <c r="L10" s="460"/>
      <c r="M10" s="319">
        <f>VLOOKUP(A10,'12部门提供工资附表主表'!E:M,9,0)</f>
        <v>26.63</v>
      </c>
      <c r="N10" s="461">
        <f t="shared" si="1"/>
        <v>0</v>
      </c>
      <c r="O10" s="60"/>
    </row>
    <row r="11" spans="1:16">
      <c r="A11" t="str">
        <f>INDEX(员工信息4!C:C,MATCH(工时对!D11,员工信息4!F:F,0))</f>
        <v>7522</v>
      </c>
      <c r="B11" s="445" t="s">
        <v>2034</v>
      </c>
      <c r="C11" s="446" t="s">
        <v>2033</v>
      </c>
      <c r="D11" s="445" t="str">
        <f t="shared" si="0"/>
        <v>陆振明11</v>
      </c>
      <c r="E11" s="352">
        <v>3</v>
      </c>
      <c r="F11" s="446" t="s">
        <v>3598</v>
      </c>
      <c r="G11" s="315"/>
      <c r="H11" s="449" t="str">
        <f>VLOOKUP(A11,员工信息4!C:H,6,0)</f>
        <v>后勤部</v>
      </c>
      <c r="I11" s="449"/>
      <c r="J11" s="447"/>
      <c r="K11" s="458"/>
      <c r="L11" s="460"/>
      <c r="M11" s="319">
        <f>VLOOKUP(A11,'12部门提供工资附表主表'!E:M,9,0)</f>
        <v>3</v>
      </c>
      <c r="N11" s="461">
        <f t="shared" si="1"/>
        <v>0</v>
      </c>
      <c r="O11" s="60"/>
    </row>
    <row r="12" spans="1:16">
      <c r="A12" t="str">
        <f>INDEX(员工信息4!C:C,MATCH(工时对!D12,员工信息4!F:F,0))</f>
        <v>8047</v>
      </c>
      <c r="B12" s="445" t="s">
        <v>2071</v>
      </c>
      <c r="C12" s="446" t="s">
        <v>2070</v>
      </c>
      <c r="D12" s="445" t="str">
        <f t="shared" si="0"/>
        <v>孙金兰12</v>
      </c>
      <c r="E12" s="352">
        <v>33.880000000000003</v>
      </c>
      <c r="F12" s="446" t="s">
        <v>3599</v>
      </c>
      <c r="G12" s="315"/>
      <c r="H12" s="449" t="str">
        <f>VLOOKUP(A12,员工信息4!C:H,6,0)</f>
        <v>行政后勤部</v>
      </c>
      <c r="I12" s="449"/>
      <c r="J12" s="447"/>
      <c r="K12" s="458"/>
      <c r="L12" s="460"/>
      <c r="M12" s="319">
        <f>VLOOKUP(A12,'12部门提供工资附表主表'!E:M,9,0)</f>
        <v>33.880000000000003</v>
      </c>
      <c r="N12" s="461">
        <f t="shared" si="1"/>
        <v>0</v>
      </c>
      <c r="O12" s="60"/>
    </row>
    <row r="13" spans="1:16">
      <c r="A13" t="str">
        <f>INDEX(员工信息4!C:C,MATCH(工时对!D13,员工信息4!F:F,0))</f>
        <v>8863</v>
      </c>
      <c r="B13" s="445" t="s">
        <v>2810</v>
      </c>
      <c r="C13" s="446" t="s">
        <v>2809</v>
      </c>
      <c r="D13" s="445" t="str">
        <f t="shared" si="0"/>
        <v>曹攀攀13</v>
      </c>
      <c r="E13" s="352">
        <v>42</v>
      </c>
      <c r="F13" s="446" t="s">
        <v>3600</v>
      </c>
      <c r="G13" s="315"/>
      <c r="H13" s="449" t="str">
        <f>VLOOKUP(A13,员工信息4!C:H,6,0)</f>
        <v>电缆员工</v>
      </c>
      <c r="I13" s="449"/>
      <c r="J13" s="447"/>
      <c r="K13" s="458"/>
      <c r="L13" s="460"/>
      <c r="M13" s="319">
        <f>VLOOKUP(A13,'12部门提供工资附表主表'!E:M,9,0)</f>
        <v>42</v>
      </c>
      <c r="N13" s="461">
        <f t="shared" si="1"/>
        <v>0</v>
      </c>
      <c r="O13" s="60"/>
    </row>
    <row r="14" spans="1:16">
      <c r="A14" t="str">
        <f>INDEX(员工信息4!C:C,MATCH(工时对!D14,员工信息4!F:F,0))</f>
        <v>8009</v>
      </c>
      <c r="B14" s="445" t="s">
        <v>2257</v>
      </c>
      <c r="C14" s="446" t="s">
        <v>2256</v>
      </c>
      <c r="D14" s="445" t="str">
        <f t="shared" si="0"/>
        <v>顾德兴14</v>
      </c>
      <c r="E14" s="352">
        <v>22.38</v>
      </c>
      <c r="F14" s="315" t="s">
        <v>3596</v>
      </c>
      <c r="G14" s="315"/>
      <c r="H14" s="449" t="str">
        <f>VLOOKUP(A14,员工信息4!C:H,6,0)</f>
        <v>行政设备科</v>
      </c>
      <c r="I14" s="449"/>
      <c r="J14" s="447"/>
      <c r="K14" s="458"/>
      <c r="L14" s="460"/>
      <c r="M14" s="319">
        <f>VLOOKUP(A14,'12部门提供工资附表主表'!E:M,9,0)</f>
        <v>22.38</v>
      </c>
      <c r="N14" s="461">
        <f t="shared" si="1"/>
        <v>0</v>
      </c>
      <c r="O14" s="60"/>
    </row>
    <row r="15" spans="1:16">
      <c r="A15" t="str">
        <f>INDEX(员工信息4!C:C,MATCH(工时对!D15,员工信息4!F:F,0))</f>
        <v>8822</v>
      </c>
      <c r="B15" s="445" t="s">
        <v>2722</v>
      </c>
      <c r="C15" s="446" t="s">
        <v>2721</v>
      </c>
      <c r="D15" s="445" t="str">
        <f t="shared" si="0"/>
        <v>张防云15</v>
      </c>
      <c r="E15" s="352">
        <v>43.5</v>
      </c>
      <c r="F15" s="446" t="s">
        <v>3600</v>
      </c>
      <c r="G15" s="315"/>
      <c r="H15" s="449" t="str">
        <f>VLOOKUP(A15,员工信息4!C:H,6,0)</f>
        <v>电缆员工</v>
      </c>
      <c r="I15" s="449"/>
      <c r="J15" s="447"/>
      <c r="K15" s="458"/>
      <c r="L15" s="460"/>
      <c r="M15" s="319">
        <f>VLOOKUP(A15,'12部门提供工资附表主表'!E:M,9,0)</f>
        <v>43.5</v>
      </c>
      <c r="N15" s="461">
        <f t="shared" si="1"/>
        <v>0</v>
      </c>
      <c r="O15" s="60"/>
    </row>
    <row r="16" spans="1:16">
      <c r="A16" t="str">
        <f>INDEX(员工信息4!C:C,MATCH(工时对!D16,员工信息4!F:F,0))</f>
        <v>8924</v>
      </c>
      <c r="B16" s="445" t="s">
        <v>2962</v>
      </c>
      <c r="C16" s="446" t="s">
        <v>2961</v>
      </c>
      <c r="D16" s="445" t="str">
        <f t="shared" si="0"/>
        <v>孙克莲16</v>
      </c>
      <c r="E16" s="352">
        <v>28.06</v>
      </c>
      <c r="F16" s="446" t="s">
        <v>1252</v>
      </c>
      <c r="G16" s="315"/>
      <c r="H16" s="449" t="str">
        <f>VLOOKUP(A16,员工信息4!C:H,6,0)</f>
        <v>配件组</v>
      </c>
      <c r="I16" s="449"/>
      <c r="J16" s="447"/>
      <c r="K16" s="458"/>
      <c r="L16" s="460"/>
      <c r="M16" s="319">
        <f>VLOOKUP(A16,'12部门提供工资附表主表'!E:M,9,0)</f>
        <v>28.06</v>
      </c>
      <c r="N16" s="461">
        <f t="shared" si="1"/>
        <v>0</v>
      </c>
      <c r="O16" s="60"/>
    </row>
    <row r="17" spans="1:15">
      <c r="A17" t="str">
        <f>INDEX(员工信息4!C:C,MATCH(工时对!D17,员工信息4!F:F,0))</f>
        <v>8937</v>
      </c>
      <c r="B17" s="445" t="s">
        <v>3018</v>
      </c>
      <c r="C17" s="446" t="s">
        <v>3017</v>
      </c>
      <c r="D17" s="445" t="str">
        <f t="shared" si="0"/>
        <v>康龙福18</v>
      </c>
      <c r="E17" s="352">
        <v>22</v>
      </c>
      <c r="F17" s="446" t="s">
        <v>3597</v>
      </c>
      <c r="G17" s="315"/>
      <c r="H17" s="449" t="str">
        <f>VLOOKUP(A17,员工信息4!C:H,6,0)</f>
        <v xml:space="preserve">后勤 </v>
      </c>
      <c r="I17" s="449"/>
      <c r="J17" s="447"/>
      <c r="K17" s="458"/>
      <c r="L17" s="460"/>
      <c r="M17" s="319">
        <f>VLOOKUP(A17,'12部门提供工资附表主表'!E:M,9,0)</f>
        <v>22</v>
      </c>
      <c r="N17" s="461">
        <f t="shared" si="1"/>
        <v>0</v>
      </c>
      <c r="O17" s="60"/>
    </row>
    <row r="18" spans="1:15">
      <c r="A18" t="str">
        <f>INDEX(员工信息4!C:C,MATCH(工时对!D18,员工信息4!F:F,0))</f>
        <v>8014</v>
      </c>
      <c r="B18" s="445" t="s">
        <v>1963</v>
      </c>
      <c r="C18" s="446" t="s">
        <v>1962</v>
      </c>
      <c r="D18" s="445" t="str">
        <f t="shared" si="0"/>
        <v>邱建南19</v>
      </c>
      <c r="E18" s="352">
        <v>28.44</v>
      </c>
      <c r="F18" s="446" t="s">
        <v>3597</v>
      </c>
      <c r="G18" s="315"/>
      <c r="H18" s="449" t="str">
        <f>VLOOKUP(A18,员工信息4!C:H,6,0)</f>
        <v>行政电缆车间</v>
      </c>
      <c r="I18" s="449"/>
      <c r="J18" s="447"/>
      <c r="K18" s="458"/>
      <c r="L18" s="460"/>
      <c r="M18" s="319">
        <f>VLOOKUP(A18,'12部门提供工资附表主表'!E:M,9,0)</f>
        <v>28.44</v>
      </c>
      <c r="N18" s="461">
        <f t="shared" si="1"/>
        <v>0</v>
      </c>
      <c r="O18" s="60"/>
    </row>
    <row r="19" spans="1:15">
      <c r="A19" t="str">
        <f>INDEX(员工信息4!C:C,MATCH(工时对!D19,员工信息4!F:F,0))</f>
        <v>8925</v>
      </c>
      <c r="B19" s="445" t="s">
        <v>2968</v>
      </c>
      <c r="C19" s="446" t="s">
        <v>2967</v>
      </c>
      <c r="D19" s="445" t="str">
        <f t="shared" si="0"/>
        <v>范丽平20</v>
      </c>
      <c r="E19" s="352">
        <v>36.630000000000003</v>
      </c>
      <c r="F19" s="446" t="s">
        <v>1252</v>
      </c>
      <c r="G19" s="315"/>
      <c r="H19" s="449" t="str">
        <f>VLOOKUP(A19,员工信息4!C:H,6,0)</f>
        <v>配件组</v>
      </c>
      <c r="I19" s="449"/>
      <c r="J19" s="447"/>
      <c r="K19" s="458"/>
      <c r="L19" s="460"/>
      <c r="M19" s="319">
        <f>VLOOKUP(A19,'12部门提供工资附表主表'!E:M,9,0)</f>
        <v>36.630000000000003</v>
      </c>
      <c r="N19" s="461">
        <f t="shared" si="1"/>
        <v>0</v>
      </c>
      <c r="O19" s="60"/>
    </row>
    <row r="20" spans="1:15">
      <c r="A20" t="str">
        <f>INDEX(员工信息4!C:C,MATCH(工时对!D20,员工信息4!F:F,0))</f>
        <v>3118</v>
      </c>
      <c r="B20" s="445" t="s">
        <v>867</v>
      </c>
      <c r="C20" s="446" t="s">
        <v>866</v>
      </c>
      <c r="D20" s="445" t="str">
        <f t="shared" si="0"/>
        <v>罗伟21</v>
      </c>
      <c r="E20" s="352">
        <v>36.880000000000003</v>
      </c>
      <c r="F20" s="446" t="s">
        <v>2996</v>
      </c>
      <c r="G20" s="315"/>
      <c r="H20" s="449" t="str">
        <f>VLOOKUP(A20,员工信息4!C:H,6,0)</f>
        <v>接插件车间</v>
      </c>
      <c r="I20" s="449"/>
      <c r="J20" s="447"/>
      <c r="K20" s="458"/>
      <c r="L20" s="460"/>
      <c r="M20" s="319">
        <f>VLOOKUP(A20,'12部门提供工资附表主表'!E:M,9,0)</f>
        <v>36.880000000000003</v>
      </c>
      <c r="N20" s="461">
        <f t="shared" si="1"/>
        <v>0</v>
      </c>
      <c r="O20" s="60"/>
    </row>
    <row r="21" spans="1:15">
      <c r="A21" t="str">
        <f>INDEX(员工信息4!C:C,MATCH(工时对!D21,员工信息4!F:F,0))</f>
        <v>8935</v>
      </c>
      <c r="B21" s="445" t="s">
        <v>3009</v>
      </c>
      <c r="C21" s="446" t="s">
        <v>3008</v>
      </c>
      <c r="D21" s="445" t="str">
        <f t="shared" si="0"/>
        <v>储根标22</v>
      </c>
      <c r="E21" s="352">
        <v>22</v>
      </c>
      <c r="F21" s="446" t="s">
        <v>3597</v>
      </c>
      <c r="G21" s="315"/>
      <c r="H21" s="449" t="str">
        <f>VLOOKUP(A21,员工信息4!C:H,6,0)</f>
        <v xml:space="preserve">后勤 </v>
      </c>
      <c r="I21" s="449"/>
      <c r="J21" s="447"/>
      <c r="K21" s="458"/>
      <c r="L21" s="460"/>
      <c r="M21" s="319">
        <f>VLOOKUP(A21,'12部门提供工资附表主表'!E:M,9,0)</f>
        <v>22</v>
      </c>
      <c r="N21" s="461">
        <f t="shared" si="1"/>
        <v>0</v>
      </c>
      <c r="O21" s="60"/>
    </row>
    <row r="22" spans="1:15">
      <c r="A22" t="str">
        <f>INDEX(员工信息4!C:C,MATCH(工时对!D22,员工信息4!F:F,0))</f>
        <v>2005</v>
      </c>
      <c r="B22" s="445" t="s">
        <v>2285</v>
      </c>
      <c r="C22" s="446" t="s">
        <v>2284</v>
      </c>
      <c r="D22" s="445" t="str">
        <f t="shared" si="0"/>
        <v>史银花23</v>
      </c>
      <c r="E22" s="352">
        <v>13.13</v>
      </c>
      <c r="F22" s="446" t="s">
        <v>3601</v>
      </c>
      <c r="G22" s="315"/>
      <c r="H22" s="449" t="str">
        <f>VLOOKUP(A22,员工信息4!C:H,6,0)</f>
        <v>行政线束车间</v>
      </c>
      <c r="I22" s="449"/>
      <c r="J22" s="447"/>
      <c r="K22" s="458"/>
      <c r="L22" s="462"/>
      <c r="M22" s="319">
        <f>VLOOKUP(A22,'12部门提供工资附表主表'!E:M,9,0)</f>
        <v>13.13</v>
      </c>
      <c r="N22" s="461">
        <f t="shared" si="1"/>
        <v>0</v>
      </c>
      <c r="O22" s="60"/>
    </row>
    <row r="23" spans="1:15">
      <c r="A23" t="str">
        <f>INDEX(员工信息4!C:C,MATCH(工时对!D23,员工信息4!F:F,0))</f>
        <v>8020</v>
      </c>
      <c r="B23" s="450" t="s">
        <v>2208</v>
      </c>
      <c r="C23" s="451" t="s">
        <v>2207</v>
      </c>
      <c r="D23" s="445" t="str">
        <f t="shared" si="0"/>
        <v>张国民25</v>
      </c>
      <c r="E23" s="452">
        <v>29</v>
      </c>
      <c r="F23" s="453" t="s">
        <v>3596</v>
      </c>
      <c r="G23" s="453"/>
      <c r="H23" s="449" t="str">
        <f>VLOOKUP(A23,员工信息4!C:H,6,0)</f>
        <v>行政拉丝车间</v>
      </c>
      <c r="I23" s="449"/>
      <c r="J23" s="447"/>
      <c r="K23" s="458"/>
      <c r="L23" s="460"/>
      <c r="M23" s="319">
        <f>VLOOKUP(A23,'12部门提供工资附表主表'!E:M,9,0)</f>
        <v>29</v>
      </c>
      <c r="N23" s="461">
        <f t="shared" si="1"/>
        <v>0</v>
      </c>
      <c r="O23" s="60"/>
    </row>
    <row r="24" spans="1:15">
      <c r="A24" t="str">
        <f>INDEX(员工信息4!C:C,MATCH(工时对!D24,员工信息4!F:F,0))</f>
        <v>1173</v>
      </c>
      <c r="B24" s="454" t="s">
        <v>292</v>
      </c>
      <c r="C24" s="455" t="s">
        <v>291</v>
      </c>
      <c r="D24" s="445" t="str">
        <f t="shared" si="0"/>
        <v>王爱军101</v>
      </c>
      <c r="E24" s="456">
        <v>41.75</v>
      </c>
      <c r="F24" s="455" t="s">
        <v>3600</v>
      </c>
      <c r="G24" s="457"/>
      <c r="H24" s="449" t="str">
        <f>VLOOKUP(A24,员工信息4!C:H,6,0)</f>
        <v>电缆员工</v>
      </c>
      <c r="I24" s="449"/>
      <c r="J24" s="447"/>
      <c r="K24" s="458"/>
      <c r="L24" s="460"/>
      <c r="M24" s="319">
        <f>VLOOKUP(A24,'12部门提供工资附表主表'!E:M,9,0)</f>
        <v>41.75</v>
      </c>
      <c r="N24" s="461">
        <f t="shared" si="1"/>
        <v>0</v>
      </c>
      <c r="O24" s="60"/>
    </row>
    <row r="25" spans="1:15">
      <c r="A25" t="str">
        <f>INDEX(员工信息4!C:C,MATCH(工时对!D25,员工信息4!F:F,0))</f>
        <v>1040</v>
      </c>
      <c r="B25" s="448" t="s">
        <v>212</v>
      </c>
      <c r="C25" s="446" t="s">
        <v>211</v>
      </c>
      <c r="D25" s="445" t="str">
        <f t="shared" si="0"/>
        <v>王国华102</v>
      </c>
      <c r="E25" s="352">
        <v>40.799999999999997</v>
      </c>
      <c r="F25" s="446" t="s">
        <v>3600</v>
      </c>
      <c r="G25" s="315"/>
      <c r="H25" s="449" t="str">
        <f>VLOOKUP(A25,员工信息4!C:H,6,0)</f>
        <v>电缆员工</v>
      </c>
      <c r="I25" s="449"/>
      <c r="J25" s="447"/>
      <c r="K25" s="458"/>
      <c r="L25" s="460"/>
      <c r="M25" s="319">
        <f>VLOOKUP(A25,'12部门提供工资附表主表'!E:M,9,0)</f>
        <v>40.799999999999997</v>
      </c>
      <c r="N25" s="461">
        <f t="shared" si="1"/>
        <v>0</v>
      </c>
      <c r="O25" s="60"/>
    </row>
    <row r="26" spans="1:15">
      <c r="A26" t="str">
        <f>INDEX(员工信息4!C:C,MATCH(工时对!D26,员工信息4!F:F,0))</f>
        <v>8976</v>
      </c>
      <c r="B26" s="445" t="s">
        <v>3166</v>
      </c>
      <c r="C26" s="446" t="s">
        <v>3165</v>
      </c>
      <c r="D26" s="445" t="str">
        <f t="shared" si="0"/>
        <v>房璐璐103</v>
      </c>
      <c r="E26" s="352">
        <v>40.75</v>
      </c>
      <c r="F26" s="315" t="s">
        <v>3601</v>
      </c>
      <c r="G26" s="315"/>
      <c r="H26" s="449" t="str">
        <f>VLOOKUP(A26,员工信息4!C:H,6,0)</f>
        <v>线束车间</v>
      </c>
      <c r="I26" s="449"/>
      <c r="J26" s="447"/>
      <c r="K26" s="458"/>
      <c r="L26" s="460"/>
      <c r="M26" s="319">
        <f>VLOOKUP(A26,'12部门提供工资附表主表'!E:M,9,0)</f>
        <v>40.75</v>
      </c>
      <c r="N26" s="461">
        <f t="shared" si="1"/>
        <v>0</v>
      </c>
      <c r="O26" s="60"/>
    </row>
    <row r="27" spans="1:15">
      <c r="A27" t="str">
        <f>INDEX(员工信息4!C:C,MATCH(工时对!D27,员工信息4!F:F,0))</f>
        <v>8228</v>
      </c>
      <c r="B27" s="445" t="s">
        <v>1329</v>
      </c>
      <c r="C27" s="446" t="s">
        <v>1328</v>
      </c>
      <c r="D27" s="445" t="str">
        <f t="shared" si="0"/>
        <v>潘春妹104</v>
      </c>
      <c r="E27" s="352">
        <v>24.88</v>
      </c>
      <c r="F27" s="315" t="s">
        <v>3596</v>
      </c>
      <c r="G27" s="315"/>
      <c r="H27" s="449" t="str">
        <f>VLOOKUP(A27,员工信息4!C:H,6,0)</f>
        <v>行政技术部</v>
      </c>
      <c r="I27" s="449"/>
      <c r="J27" s="447"/>
      <c r="K27" s="458"/>
      <c r="L27" s="460"/>
      <c r="M27" s="319">
        <f>VLOOKUP(A27,'12部门提供工资附表主表'!E:M,9,0)</f>
        <v>24.88</v>
      </c>
      <c r="N27" s="461">
        <f t="shared" si="1"/>
        <v>0</v>
      </c>
      <c r="O27" s="60"/>
    </row>
    <row r="28" spans="1:15">
      <c r="A28" t="str">
        <f>INDEX(员工信息4!C:C,MATCH(工时对!D28,员工信息4!F:F,0))</f>
        <v>8114</v>
      </c>
      <c r="B28" s="445" t="s">
        <v>2056</v>
      </c>
      <c r="C28" s="446" t="s">
        <v>2055</v>
      </c>
      <c r="D28" s="445" t="str">
        <f t="shared" si="0"/>
        <v>张彩英105</v>
      </c>
      <c r="E28" s="352">
        <v>23.5</v>
      </c>
      <c r="F28" s="446" t="s">
        <v>3597</v>
      </c>
      <c r="G28" s="315"/>
      <c r="H28" s="449" t="str">
        <f>VLOOKUP(A28,员工信息4!C:H,6,0)</f>
        <v>行政行政部</v>
      </c>
      <c r="I28" s="449"/>
      <c r="J28" s="447"/>
      <c r="K28" s="458"/>
      <c r="L28" s="460"/>
      <c r="M28" s="319">
        <f>VLOOKUP(A28,'12部门提供工资附表主表'!E:M,9,0)</f>
        <v>23.5</v>
      </c>
      <c r="N28" s="461">
        <f t="shared" si="1"/>
        <v>0</v>
      </c>
      <c r="O28" s="60"/>
    </row>
    <row r="29" spans="1:15">
      <c r="A29" t="str">
        <f>INDEX(员工信息4!C:C,MATCH(工时对!D29,员工信息4!F:F,0))</f>
        <v>8034</v>
      </c>
      <c r="B29" s="445" t="s">
        <v>1928</v>
      </c>
      <c r="C29" s="446" t="s">
        <v>1927</v>
      </c>
      <c r="D29" s="445" t="str">
        <f t="shared" si="0"/>
        <v>邓杨106</v>
      </c>
      <c r="E29" s="352">
        <v>19.440000000000001</v>
      </c>
      <c r="F29" s="446" t="s">
        <v>3596</v>
      </c>
      <c r="G29" s="315"/>
      <c r="H29" s="449" t="str">
        <f>VLOOKUP(A29,员工信息4!C:H,6,0)</f>
        <v>行政采购部</v>
      </c>
      <c r="I29" s="449"/>
      <c r="J29" s="447"/>
      <c r="K29" s="458"/>
      <c r="L29" s="460"/>
      <c r="M29" s="319">
        <f>VLOOKUP(A29,'12部门提供工资附表主表'!E:M,9,0)</f>
        <v>19.440000000000001</v>
      </c>
      <c r="N29" s="461">
        <f t="shared" si="1"/>
        <v>0</v>
      </c>
      <c r="O29" s="60"/>
    </row>
    <row r="30" spans="1:15">
      <c r="A30" t="str">
        <f>INDEX(员工信息4!C:C,MATCH(工时对!D30,员工信息4!F:F,0))</f>
        <v>8073</v>
      </c>
      <c r="B30" s="445" t="s">
        <v>2127</v>
      </c>
      <c r="C30" s="446" t="s">
        <v>2126</v>
      </c>
      <c r="D30" s="445" t="str">
        <f t="shared" si="0"/>
        <v>欧阳淑琼107</v>
      </c>
      <c r="E30" s="352">
        <v>28.25</v>
      </c>
      <c r="F30" s="315" t="s">
        <v>3596</v>
      </c>
      <c r="G30" s="315"/>
      <c r="H30" s="449" t="str">
        <f>VLOOKUP(A30,员工信息4!C:H,6,0)</f>
        <v>行政技术部</v>
      </c>
      <c r="I30" s="449"/>
      <c r="J30" s="447"/>
      <c r="K30" s="458"/>
      <c r="L30" s="460"/>
      <c r="M30" s="319">
        <f>VLOOKUP(A30,'12部门提供工资附表主表'!E:M,9,0)</f>
        <v>28.25</v>
      </c>
      <c r="N30" s="461">
        <f t="shared" si="1"/>
        <v>0</v>
      </c>
      <c r="O30" s="60"/>
    </row>
    <row r="31" spans="1:15">
      <c r="A31" t="str">
        <f>INDEX(员工信息4!C:C,MATCH(工时对!D31,员工信息4!F:F,0))</f>
        <v>8015</v>
      </c>
      <c r="B31" s="445" t="s">
        <v>2290</v>
      </c>
      <c r="C31" s="446" t="s">
        <v>2289</v>
      </c>
      <c r="D31" s="445" t="str">
        <f t="shared" si="0"/>
        <v>谢杰108</v>
      </c>
      <c r="E31" s="352">
        <v>26.13</v>
      </c>
      <c r="F31" s="315" t="s">
        <v>3596</v>
      </c>
      <c r="G31" s="315"/>
      <c r="H31" s="449" t="str">
        <f>VLOOKUP(A31,员工信息4!C:H,6,0)</f>
        <v>行政线束车间</v>
      </c>
      <c r="I31" s="449"/>
      <c r="J31" s="447"/>
      <c r="K31" s="458"/>
      <c r="L31" s="460"/>
      <c r="M31" s="319">
        <f>VLOOKUP(A31,'12部门提供工资附表主表'!E:M,9,0)</f>
        <v>26.13</v>
      </c>
      <c r="N31" s="461">
        <f t="shared" si="1"/>
        <v>0</v>
      </c>
      <c r="O31" s="60"/>
    </row>
    <row r="32" spans="1:15">
      <c r="A32" t="str">
        <f>INDEX(员工信息4!C:C,MATCH(工时对!D32,员工信息4!F:F,0))</f>
        <v>8226</v>
      </c>
      <c r="B32" s="445" t="s">
        <v>1319</v>
      </c>
      <c r="C32" s="446" t="s">
        <v>1318</v>
      </c>
      <c r="D32" s="445" t="str">
        <f t="shared" si="0"/>
        <v>陈晓东109</v>
      </c>
      <c r="E32" s="352">
        <v>21.75</v>
      </c>
      <c r="F32" s="315" t="s">
        <v>3596</v>
      </c>
      <c r="G32" s="315"/>
      <c r="H32" s="449" t="str">
        <f>VLOOKUP(A32,员工信息4!C:H,6,0)</f>
        <v>品质部</v>
      </c>
      <c r="I32" s="449"/>
      <c r="J32" s="447"/>
      <c r="K32" s="458"/>
      <c r="L32" s="460"/>
      <c r="M32" s="319">
        <f>VLOOKUP(A32,'12部门提供工资附表主表'!E:M,9,0)</f>
        <v>21.75</v>
      </c>
      <c r="N32" s="461">
        <f t="shared" si="1"/>
        <v>0</v>
      </c>
      <c r="O32" s="60"/>
    </row>
    <row r="33" spans="1:15">
      <c r="A33" t="str">
        <f>INDEX(员工信息4!C:C,MATCH(工时对!D33,员工信息4!F:F,0))</f>
        <v>4091</v>
      </c>
      <c r="B33" s="445" t="s">
        <v>73</v>
      </c>
      <c r="C33" s="446" t="s">
        <v>72</v>
      </c>
      <c r="D33" s="445" t="str">
        <f t="shared" si="0"/>
        <v>朱文飞110</v>
      </c>
      <c r="E33" s="352">
        <v>37.19</v>
      </c>
      <c r="F33" s="446" t="s">
        <v>17</v>
      </c>
      <c r="G33" s="315"/>
      <c r="H33" s="449" t="str">
        <f>VLOOKUP(A33,员工信息4!C:H,6,0)</f>
        <v>仓库</v>
      </c>
      <c r="I33" s="449"/>
      <c r="J33" s="447"/>
      <c r="K33" s="458"/>
      <c r="L33" s="460"/>
      <c r="M33" s="319">
        <f>VLOOKUP(A33,'12部门提供工资附表主表'!E:M,9,0)</f>
        <v>37.19</v>
      </c>
      <c r="N33" s="461">
        <f t="shared" si="1"/>
        <v>0</v>
      </c>
      <c r="O33" s="60"/>
    </row>
    <row r="34" spans="1:15">
      <c r="A34" t="str">
        <f>INDEX(员工信息4!C:C,MATCH(工时对!D34,员工信息4!F:F,0))</f>
        <v>8254</v>
      </c>
      <c r="B34" s="445" t="s">
        <v>2177</v>
      </c>
      <c r="C34" s="446" t="s">
        <v>2176</v>
      </c>
      <c r="D34" s="445" t="str">
        <f t="shared" si="0"/>
        <v>钟俊显111</v>
      </c>
      <c r="E34" s="352">
        <v>27.63</v>
      </c>
      <c r="F34" s="446" t="s">
        <v>3597</v>
      </c>
      <c r="G34" s="315"/>
      <c r="H34" s="449" t="str">
        <f>VLOOKUP(A34,员工信息4!C:H,6,0)</f>
        <v>行政技术部</v>
      </c>
      <c r="I34" s="449"/>
      <c r="J34" s="447"/>
      <c r="K34" s="458"/>
      <c r="L34" s="460"/>
      <c r="M34" s="319">
        <f>VLOOKUP(A34,'12部门提供工资附表主表'!E:M,9,0)</f>
        <v>27.63</v>
      </c>
      <c r="N34" s="461">
        <f t="shared" si="1"/>
        <v>0</v>
      </c>
      <c r="O34" s="60"/>
    </row>
    <row r="35" spans="1:15">
      <c r="A35" t="str">
        <f>INDEX(员工信息4!C:C,MATCH(工时对!D35,员工信息4!F:F,0))</f>
        <v>8620</v>
      </c>
      <c r="B35" s="445" t="s">
        <v>2437</v>
      </c>
      <c r="C35" s="446" t="s">
        <v>2436</v>
      </c>
      <c r="D35" s="445" t="str">
        <f t="shared" si="0"/>
        <v>彭百福112</v>
      </c>
      <c r="E35" s="352">
        <v>42.31</v>
      </c>
      <c r="F35" s="446" t="s">
        <v>2996</v>
      </c>
      <c r="G35" s="315"/>
      <c r="H35" s="449" t="str">
        <f>VLOOKUP(A35,员工信息4!C:H,6,0)</f>
        <v>接插件车间</v>
      </c>
      <c r="I35" s="449"/>
      <c r="J35" s="447"/>
      <c r="K35" s="458"/>
      <c r="L35" s="460"/>
      <c r="M35" s="319">
        <f>VLOOKUP(A35,'12部门提供工资附表主表'!E:M,9,0)</f>
        <v>42.31</v>
      </c>
      <c r="N35" s="461">
        <f t="shared" si="1"/>
        <v>0</v>
      </c>
      <c r="O35" s="60"/>
    </row>
    <row r="36" spans="1:15">
      <c r="A36" t="str">
        <f>INDEX(员工信息4!C:C,MATCH(工时对!D36,员工信息4!F:F,0))</f>
        <v>1182</v>
      </c>
      <c r="B36" s="445" t="s">
        <v>1206</v>
      </c>
      <c r="C36" s="446" t="s">
        <v>1205</v>
      </c>
      <c r="D36" s="445" t="str">
        <f t="shared" si="0"/>
        <v>刘利113</v>
      </c>
      <c r="E36" s="352">
        <v>42.5</v>
      </c>
      <c r="F36" s="446" t="s">
        <v>3600</v>
      </c>
      <c r="G36" s="315"/>
      <c r="H36" s="449" t="str">
        <f>VLOOKUP(A36,员工信息4!C:H,6,0)</f>
        <v>拉丝车间</v>
      </c>
      <c r="I36" s="449"/>
      <c r="J36" s="447"/>
      <c r="K36" s="458"/>
      <c r="L36" s="460"/>
      <c r="M36" s="319">
        <f>VLOOKUP(A36,'12部门提供工资附表主表'!E:M,9,0)</f>
        <v>42.5</v>
      </c>
      <c r="N36" s="461">
        <f t="shared" si="1"/>
        <v>0</v>
      </c>
      <c r="O36" s="60"/>
    </row>
    <row r="37" spans="1:15">
      <c r="A37" t="str">
        <f>INDEX(员工信息4!C:C,MATCH(工时对!D37,员工信息4!F:F,0))</f>
        <v>1005</v>
      </c>
      <c r="B37" s="445" t="s">
        <v>145</v>
      </c>
      <c r="C37" s="446" t="s">
        <v>144</v>
      </c>
      <c r="D37" s="445" t="str">
        <f t="shared" si="0"/>
        <v>徐建华114</v>
      </c>
      <c r="E37" s="352">
        <v>37.43</v>
      </c>
      <c r="F37" s="446" t="s">
        <v>3600</v>
      </c>
      <c r="G37" s="315"/>
      <c r="H37" s="449" t="str">
        <f>VLOOKUP(A37,员工信息4!C:H,6,0)</f>
        <v>电缆管理</v>
      </c>
      <c r="I37" s="449"/>
      <c r="J37" s="447"/>
      <c r="K37" s="458"/>
      <c r="L37" s="460"/>
      <c r="M37" s="319">
        <f>VLOOKUP(A37,'12部门提供工资附表主表'!E:M,9,0)</f>
        <v>37.43</v>
      </c>
      <c r="N37" s="461">
        <f t="shared" si="1"/>
        <v>0</v>
      </c>
      <c r="O37" s="60"/>
    </row>
    <row r="38" spans="1:15">
      <c r="A38" t="str">
        <f>INDEX(员工信息4!C:C,MATCH(工时对!D38,员工信息4!F:F,0))</f>
        <v>8071</v>
      </c>
      <c r="B38" s="445" t="s">
        <v>2117</v>
      </c>
      <c r="C38" s="446" t="s">
        <v>2116</v>
      </c>
      <c r="D38" s="445" t="str">
        <f t="shared" si="0"/>
        <v>诸建115</v>
      </c>
      <c r="E38" s="352">
        <v>25.75</v>
      </c>
      <c r="F38" s="315" t="s">
        <v>3596</v>
      </c>
      <c r="G38" s="315"/>
      <c r="H38" s="449" t="str">
        <f>VLOOKUP(A38,员工信息4!C:H,6,0)</f>
        <v>行政技术部</v>
      </c>
      <c r="I38" s="449"/>
      <c r="J38" s="447"/>
      <c r="K38" s="458"/>
      <c r="L38" s="460"/>
      <c r="M38" s="319">
        <f>VLOOKUP(A38,'12部门提供工资附表主表'!E:M,9,0)</f>
        <v>25.75</v>
      </c>
      <c r="N38" s="461">
        <f t="shared" si="1"/>
        <v>0</v>
      </c>
      <c r="O38" s="60"/>
    </row>
    <row r="39" spans="1:15">
      <c r="A39" t="str">
        <f>INDEX(员工信息4!C:C,MATCH(工时对!D39,员工信息4!F:F,0))</f>
        <v>8901</v>
      </c>
      <c r="B39" s="445" t="s">
        <v>2917</v>
      </c>
      <c r="C39" s="446" t="s">
        <v>2916</v>
      </c>
      <c r="D39" s="445" t="str">
        <f t="shared" si="0"/>
        <v>李昆116</v>
      </c>
      <c r="E39" s="352">
        <v>38.19</v>
      </c>
      <c r="F39" s="446" t="s">
        <v>2996</v>
      </c>
      <c r="G39" s="315"/>
      <c r="H39" s="449" t="str">
        <f>VLOOKUP(A39,员工信息4!C:H,6,0)</f>
        <v>接插件车间</v>
      </c>
      <c r="I39" s="449"/>
      <c r="J39" s="447"/>
      <c r="K39" s="458"/>
      <c r="L39" s="460"/>
      <c r="M39" s="319">
        <f>VLOOKUP(A39,'12部门提供工资附表主表'!E:M,9,0)</f>
        <v>38.19</v>
      </c>
      <c r="N39" s="461">
        <f t="shared" si="1"/>
        <v>0</v>
      </c>
      <c r="O39" s="60"/>
    </row>
    <row r="40" spans="1:15">
      <c r="A40" t="str">
        <f>INDEX(员工信息4!C:C,MATCH(工时对!D40,员工信息4!F:F,0))</f>
        <v>8943</v>
      </c>
      <c r="B40" s="445" t="s">
        <v>3045</v>
      </c>
      <c r="C40" s="446" t="s">
        <v>3044</v>
      </c>
      <c r="D40" s="445" t="str">
        <f t="shared" si="0"/>
        <v>曹军艳117</v>
      </c>
      <c r="E40" s="352">
        <v>40.5</v>
      </c>
      <c r="F40" s="446" t="s">
        <v>3601</v>
      </c>
      <c r="G40" s="315"/>
      <c r="H40" s="449" t="str">
        <f>VLOOKUP(A40,员工信息4!C:H,6,0)</f>
        <v>线束车间</v>
      </c>
      <c r="I40" s="449"/>
      <c r="J40" s="447"/>
      <c r="K40" s="458"/>
      <c r="L40" s="460"/>
      <c r="M40" s="319">
        <f>VLOOKUP(A40,'12部门提供工资附表主表'!E:M,9,0)</f>
        <v>40.5</v>
      </c>
      <c r="N40" s="461">
        <f t="shared" si="1"/>
        <v>0</v>
      </c>
      <c r="O40" s="60"/>
    </row>
    <row r="41" spans="1:15">
      <c r="A41" t="str">
        <f>INDEX(员工信息4!C:C,MATCH(工时对!D41,员工信息4!F:F,0))</f>
        <v>8252</v>
      </c>
      <c r="B41" s="445" t="s">
        <v>506</v>
      </c>
      <c r="C41" s="446" t="s">
        <v>505</v>
      </c>
      <c r="D41" s="445" t="str">
        <f t="shared" si="0"/>
        <v>刘正帅118</v>
      </c>
      <c r="E41" s="352">
        <v>40.75</v>
      </c>
      <c r="F41" s="446" t="s">
        <v>455</v>
      </c>
      <c r="G41" s="315"/>
      <c r="H41" s="449" t="str">
        <f>VLOOKUP(A41,员工信息4!C:H,6,0)</f>
        <v>发运部</v>
      </c>
      <c r="I41" s="449"/>
      <c r="J41" s="447"/>
      <c r="K41" s="458"/>
      <c r="L41" s="460"/>
      <c r="M41" s="319">
        <f>VLOOKUP(A41,'12部门提供工资附表主表'!E:M,9,0)</f>
        <v>40.75</v>
      </c>
      <c r="N41" s="461">
        <f t="shared" si="1"/>
        <v>0</v>
      </c>
      <c r="O41" s="60"/>
    </row>
    <row r="42" spans="1:15">
      <c r="A42" t="str">
        <f>INDEX(员工信息4!C:C,MATCH(工时对!D42,员工信息4!F:F,0))</f>
        <v>8607</v>
      </c>
      <c r="B42" s="445" t="s">
        <v>2414</v>
      </c>
      <c r="C42" s="446" t="s">
        <v>2413</v>
      </c>
      <c r="D42" s="445" t="str">
        <f t="shared" si="0"/>
        <v>吴然涛119</v>
      </c>
      <c r="E42" s="352">
        <v>43.19</v>
      </c>
      <c r="F42" s="446" t="s">
        <v>2996</v>
      </c>
      <c r="G42" s="315"/>
      <c r="H42" s="449" t="str">
        <f>VLOOKUP(A42,员工信息4!C:H,6,0)</f>
        <v>接插件车间</v>
      </c>
      <c r="I42" s="449"/>
      <c r="J42" s="447"/>
      <c r="K42" s="458"/>
      <c r="L42" s="460"/>
      <c r="M42" s="319">
        <f>VLOOKUP(A42,'12部门提供工资附表主表'!E:M,9,0)</f>
        <v>43.19</v>
      </c>
      <c r="N42" s="461">
        <f t="shared" si="1"/>
        <v>0</v>
      </c>
      <c r="O42" s="60"/>
    </row>
    <row r="43" spans="1:15">
      <c r="A43" t="str">
        <f>INDEX(员工信息4!C:C,MATCH(工时对!D43,员工信息4!F:F,0))</f>
        <v>8640</v>
      </c>
      <c r="B43" s="445" t="s">
        <v>2455</v>
      </c>
      <c r="C43" s="446" t="s">
        <v>2454</v>
      </c>
      <c r="D43" s="445" t="str">
        <f t="shared" si="0"/>
        <v>颜雪春120</v>
      </c>
      <c r="E43" s="352">
        <v>23.88</v>
      </c>
      <c r="F43" s="446" t="s">
        <v>1293</v>
      </c>
      <c r="G43" s="315"/>
      <c r="H43" s="449" t="str">
        <f>VLOOKUP(A43,员工信息4!C:H,6,0)</f>
        <v>品质部</v>
      </c>
      <c r="I43" s="449"/>
      <c r="J43" s="447"/>
      <c r="K43" s="458"/>
      <c r="L43" s="460"/>
      <c r="M43" s="319">
        <f>VLOOKUP(A43,'12部门提供工资附表主表'!E:M,9,0)</f>
        <v>23.88</v>
      </c>
      <c r="N43" s="461">
        <f t="shared" si="1"/>
        <v>0</v>
      </c>
      <c r="O43" s="60"/>
    </row>
    <row r="44" spans="1:15">
      <c r="A44" t="str">
        <f>INDEX(员工信息4!C:C,MATCH(工时对!D44,员工信息4!F:F,0))</f>
        <v>4086</v>
      </c>
      <c r="B44" s="445" t="s">
        <v>68</v>
      </c>
      <c r="C44" s="446" t="s">
        <v>67</v>
      </c>
      <c r="D44" s="445" t="str">
        <f t="shared" si="0"/>
        <v>张国栋121</v>
      </c>
      <c r="E44" s="352">
        <v>26.75</v>
      </c>
      <c r="F44" s="446" t="s">
        <v>17</v>
      </c>
      <c r="G44" s="315"/>
      <c r="H44" s="449" t="str">
        <f>VLOOKUP(A44,员工信息4!C:H,6,0)</f>
        <v>仓库</v>
      </c>
      <c r="I44" s="449"/>
      <c r="J44" s="447"/>
      <c r="K44" s="458"/>
      <c r="L44" s="460"/>
      <c r="M44" s="319">
        <f>VLOOKUP(A44,'12部门提供工资附表主表'!E:M,9,0)</f>
        <v>26.75</v>
      </c>
      <c r="N44" s="461">
        <f t="shared" si="1"/>
        <v>0</v>
      </c>
      <c r="O44" s="60"/>
    </row>
    <row r="45" spans="1:15">
      <c r="A45" t="str">
        <f>INDEX(员工信息4!C:C,MATCH(工时对!D45,员工信息4!F:F,0))</f>
        <v>6108</v>
      </c>
      <c r="B45" s="445" t="s">
        <v>1602</v>
      </c>
      <c r="C45" s="446" t="s">
        <v>1601</v>
      </c>
      <c r="D45" s="445" t="str">
        <f t="shared" si="0"/>
        <v>李月芹122</v>
      </c>
      <c r="E45" s="352">
        <v>40.69</v>
      </c>
      <c r="F45" s="446" t="s">
        <v>3601</v>
      </c>
      <c r="G45" s="315"/>
      <c r="H45" s="449" t="str">
        <f>VLOOKUP(A45,员工信息4!C:H,6,0)</f>
        <v>线束车间</v>
      </c>
      <c r="I45" s="449"/>
      <c r="J45" s="447"/>
      <c r="K45" s="458"/>
      <c r="L45" s="460"/>
      <c r="M45" s="319">
        <f>VLOOKUP(A45,'12部门提供工资附表主表'!E:M,9,0)</f>
        <v>40.69</v>
      </c>
      <c r="N45" s="461">
        <f t="shared" si="1"/>
        <v>0</v>
      </c>
      <c r="O45" s="60"/>
    </row>
    <row r="46" spans="1:15">
      <c r="A46" t="str">
        <f>INDEX(员工信息4!C:C,MATCH(工时对!D46,员工信息4!F:F,0))</f>
        <v>8087</v>
      </c>
      <c r="B46" s="445" t="s">
        <v>2147</v>
      </c>
      <c r="C46" s="446" t="s">
        <v>2146</v>
      </c>
      <c r="D46" s="445" t="str">
        <f t="shared" si="0"/>
        <v>张冯莉123</v>
      </c>
      <c r="E46" s="352">
        <v>26.5</v>
      </c>
      <c r="F46" s="446" t="s">
        <v>3596</v>
      </c>
      <c r="G46" s="315"/>
      <c r="H46" s="449" t="str">
        <f>VLOOKUP(A46,员工信息4!C:H,6,0)</f>
        <v>行政技术部</v>
      </c>
      <c r="I46" s="449"/>
      <c r="J46" s="447"/>
      <c r="K46" s="458"/>
      <c r="L46" s="460"/>
      <c r="M46" s="319">
        <f>VLOOKUP(A46,'12部门提供工资附表主表'!E:M,9,0)</f>
        <v>26.5</v>
      </c>
      <c r="N46" s="461">
        <f t="shared" si="1"/>
        <v>0</v>
      </c>
      <c r="O46" s="60"/>
    </row>
    <row r="47" spans="1:15">
      <c r="A47" t="str">
        <f>INDEX(员工信息4!C:C,MATCH(工时对!D47,员工信息4!F:F,0))</f>
        <v>2581</v>
      </c>
      <c r="B47" s="445" t="s">
        <v>1572</v>
      </c>
      <c r="C47" s="446" t="s">
        <v>1571</v>
      </c>
      <c r="D47" s="445" t="str">
        <f t="shared" si="0"/>
        <v>蔡娟娟202</v>
      </c>
      <c r="E47" s="352">
        <v>35.31</v>
      </c>
      <c r="F47" s="446" t="s">
        <v>3601</v>
      </c>
      <c r="G47" s="315"/>
      <c r="H47" s="449" t="str">
        <f>VLOOKUP(A47,员工信息4!C:H,6,0)</f>
        <v>线束车间</v>
      </c>
      <c r="I47" s="449"/>
      <c r="J47" s="447"/>
      <c r="K47" s="458"/>
      <c r="L47" s="460"/>
      <c r="M47" s="319">
        <f>VLOOKUP(A47,'12部门提供工资附表主表'!E:M,9,0)</f>
        <v>35.31</v>
      </c>
      <c r="N47" s="461">
        <f t="shared" si="1"/>
        <v>0</v>
      </c>
      <c r="O47" s="60"/>
    </row>
    <row r="48" spans="1:15">
      <c r="A48" t="str">
        <f>INDEX(员工信息4!C:C,MATCH(工时对!D48,员工信息4!F:F,0))</f>
        <v>9032</v>
      </c>
      <c r="B48" s="445" t="s">
        <v>3505</v>
      </c>
      <c r="C48" s="446" t="s">
        <v>3504</v>
      </c>
      <c r="D48" s="445" t="str">
        <f t="shared" si="0"/>
        <v>李万江203</v>
      </c>
      <c r="E48" s="352">
        <v>13.31</v>
      </c>
      <c r="F48" s="446" t="s">
        <v>2996</v>
      </c>
      <c r="G48" s="315"/>
      <c r="H48" s="449" t="str">
        <f>VLOOKUP(A48,员工信息4!C:H,6,0)</f>
        <v>接插件车间</v>
      </c>
      <c r="I48" s="449"/>
      <c r="J48" s="447"/>
      <c r="K48" s="458"/>
      <c r="L48" s="460"/>
      <c r="M48" s="319">
        <f>VLOOKUP(A48,'12部门提供工资附表主表'!E:M,9,0)</f>
        <v>13.31</v>
      </c>
      <c r="N48" s="461">
        <f t="shared" si="1"/>
        <v>0</v>
      </c>
      <c r="O48" s="60"/>
    </row>
    <row r="49" spans="1:15">
      <c r="A49" t="str">
        <f>INDEX(员工信息4!C:C,MATCH(工时对!D49,员工信息4!F:F,0))</f>
        <v>7513</v>
      </c>
      <c r="B49" s="445" t="s">
        <v>637</v>
      </c>
      <c r="C49" s="446" t="s">
        <v>636</v>
      </c>
      <c r="D49" s="445" t="str">
        <f t="shared" si="0"/>
        <v>沈新华204</v>
      </c>
      <c r="E49" s="352">
        <v>21</v>
      </c>
      <c r="F49" s="446" t="s">
        <v>3599</v>
      </c>
      <c r="G49" s="315"/>
      <c r="H49" s="449" t="str">
        <f>VLOOKUP(A49,员工信息4!C:H,6,0)</f>
        <v>后勤部</v>
      </c>
      <c r="I49" s="449"/>
      <c r="J49" s="447"/>
      <c r="K49" s="458"/>
      <c r="L49" s="460"/>
      <c r="M49" s="319">
        <f>VLOOKUP(A49,'12部门提供工资附表主表'!E:M,9,0)</f>
        <v>21</v>
      </c>
      <c r="N49" s="461">
        <f t="shared" si="1"/>
        <v>0</v>
      </c>
      <c r="O49" s="60"/>
    </row>
    <row r="50" spans="1:15">
      <c r="A50" t="str">
        <f>INDEX(员工信息4!C:C,MATCH(工时对!D50,员工信息4!F:F,0))</f>
        <v>4002</v>
      </c>
      <c r="B50" s="445" t="s">
        <v>104</v>
      </c>
      <c r="C50" s="446" t="s">
        <v>103</v>
      </c>
      <c r="D50" s="445" t="str">
        <f t="shared" si="0"/>
        <v>陈强205</v>
      </c>
      <c r="E50" s="352">
        <v>25.25</v>
      </c>
      <c r="F50" s="446" t="s">
        <v>17</v>
      </c>
      <c r="G50" s="315"/>
      <c r="H50" s="449" t="str">
        <f>VLOOKUP(A50,员工信息4!C:H,6,0)</f>
        <v>仓库管理</v>
      </c>
      <c r="I50" s="449"/>
      <c r="J50" s="447"/>
      <c r="K50" s="458"/>
      <c r="L50" s="460"/>
      <c r="M50" s="319">
        <f>VLOOKUP(A50,'12部门提供工资附表主表'!E:M,9,0)</f>
        <v>25.25</v>
      </c>
      <c r="N50" s="461">
        <f t="shared" si="1"/>
        <v>0</v>
      </c>
      <c r="O50" s="60"/>
    </row>
    <row r="51" spans="1:15">
      <c r="A51" t="str">
        <f>INDEX(员工信息4!C:C,MATCH(工时对!D51,员工信息4!F:F,0))</f>
        <v>6007</v>
      </c>
      <c r="B51" s="445" t="s">
        <v>191</v>
      </c>
      <c r="C51" s="446" t="s">
        <v>190</v>
      </c>
      <c r="D51" s="445" t="str">
        <f t="shared" si="0"/>
        <v>唐立206</v>
      </c>
      <c r="E51" s="352">
        <v>41.31</v>
      </c>
      <c r="F51" s="446" t="s">
        <v>3600</v>
      </c>
      <c r="G51" s="315"/>
      <c r="H51" s="449" t="str">
        <f>VLOOKUP(A51,员工信息4!C:H,6,0)</f>
        <v>电缆检验</v>
      </c>
      <c r="I51" s="449"/>
      <c r="J51" s="447"/>
      <c r="K51" s="458"/>
      <c r="L51" s="460"/>
      <c r="M51" s="319">
        <f>VLOOKUP(A51,'12部门提供工资附表主表'!E:M,9,0)</f>
        <v>41.31</v>
      </c>
      <c r="N51" s="461">
        <f t="shared" si="1"/>
        <v>0</v>
      </c>
      <c r="O51" s="60"/>
    </row>
    <row r="52" spans="1:15">
      <c r="A52" t="str">
        <f>INDEX(员工信息4!C:C,MATCH(工时对!D52,员工信息4!F:F,0))</f>
        <v>4512</v>
      </c>
      <c r="B52" s="445" t="s">
        <v>607</v>
      </c>
      <c r="C52" s="446" t="s">
        <v>606</v>
      </c>
      <c r="D52" s="445" t="str">
        <f t="shared" si="0"/>
        <v>罗卫龙207</v>
      </c>
      <c r="E52" s="352">
        <v>29.25</v>
      </c>
      <c r="F52" s="446" t="s">
        <v>3599</v>
      </c>
      <c r="G52" s="315"/>
      <c r="H52" s="449" t="str">
        <f>VLOOKUP(A52,员工信息4!C:H,6,0)</f>
        <v>后勤部</v>
      </c>
      <c r="I52" s="449"/>
      <c r="J52" s="447"/>
      <c r="K52" s="458"/>
      <c r="L52" s="460"/>
      <c r="M52" s="319">
        <f>VLOOKUP(A52,'12部门提供工资附表主表'!E:M,9,0)</f>
        <v>29.25</v>
      </c>
      <c r="N52" s="461">
        <f t="shared" si="1"/>
        <v>0</v>
      </c>
      <c r="O52" s="60"/>
    </row>
    <row r="53" spans="1:15">
      <c r="A53" t="str">
        <f>INDEX(员工信息4!C:C,MATCH(工时对!D53,员工信息4!F:F,0))</f>
        <v>8504</v>
      </c>
      <c r="B53" s="445" t="s">
        <v>1662</v>
      </c>
      <c r="C53" s="446" t="s">
        <v>1661</v>
      </c>
      <c r="D53" s="445" t="str">
        <f t="shared" si="0"/>
        <v>宋燕208</v>
      </c>
      <c r="E53" s="352">
        <v>35.75</v>
      </c>
      <c r="F53" s="446" t="s">
        <v>3601</v>
      </c>
      <c r="G53" s="315"/>
      <c r="H53" s="449" t="str">
        <f>VLOOKUP(A53,员工信息4!C:H,6,0)</f>
        <v>接插件车间</v>
      </c>
      <c r="I53" s="449"/>
      <c r="J53" s="447"/>
      <c r="K53" s="458"/>
      <c r="L53" s="460"/>
      <c r="M53" s="319">
        <f>VLOOKUP(A53,'12部门提供工资附表主表'!E:M,9,0)</f>
        <v>35.75</v>
      </c>
      <c r="N53" s="461">
        <f t="shared" si="1"/>
        <v>0</v>
      </c>
      <c r="O53" s="60"/>
    </row>
    <row r="54" spans="1:15">
      <c r="A54" t="str">
        <f>INDEX(员工信息4!C:C,MATCH(工时对!D54,员工信息4!F:F,0))</f>
        <v>2063</v>
      </c>
      <c r="B54" s="445" t="s">
        <v>662</v>
      </c>
      <c r="C54" s="446" t="s">
        <v>661</v>
      </c>
      <c r="D54" s="445" t="str">
        <f t="shared" si="0"/>
        <v>晁宽明209</v>
      </c>
      <c r="E54" s="352">
        <v>39.44</v>
      </c>
      <c r="F54" s="446" t="s">
        <v>3602</v>
      </c>
      <c r="G54" s="315"/>
      <c r="H54" s="449" t="str">
        <f>VLOOKUP(A54,员工信息4!C:H,6,0)</f>
        <v>接插件2开线</v>
      </c>
      <c r="I54" s="449"/>
      <c r="J54" s="447"/>
      <c r="K54" s="458"/>
      <c r="L54" s="460"/>
      <c r="M54" s="319">
        <f>VLOOKUP(A54,'12部门提供工资附表主表'!E:M,9,0)</f>
        <v>39.44</v>
      </c>
      <c r="N54" s="461">
        <f t="shared" si="1"/>
        <v>0</v>
      </c>
      <c r="O54" s="60"/>
    </row>
    <row r="55" spans="1:15">
      <c r="A55" t="str">
        <f>INDEX(员工信息4!C:C,MATCH(工时对!D55,员工信息4!F:F,0))</f>
        <v>4224</v>
      </c>
      <c r="B55" s="445" t="s">
        <v>1836</v>
      </c>
      <c r="C55" s="446" t="s">
        <v>1835</v>
      </c>
      <c r="D55" s="445" t="str">
        <f t="shared" si="0"/>
        <v>龚英210</v>
      </c>
      <c r="E55" s="352">
        <v>29.56</v>
      </c>
      <c r="F55" s="446" t="s">
        <v>3601</v>
      </c>
      <c r="G55" s="315"/>
      <c r="H55" s="449" t="str">
        <f>VLOOKUP(A55,员工信息4!C:H,6,0)</f>
        <v>接插件计划员</v>
      </c>
      <c r="I55" s="449"/>
      <c r="J55" s="447"/>
      <c r="K55" s="458"/>
      <c r="L55" s="460"/>
      <c r="M55" s="319">
        <f>VLOOKUP(A55,'12部门提供工资附表主表'!E:M,9,0)</f>
        <v>29.56</v>
      </c>
      <c r="N55" s="461">
        <f t="shared" si="1"/>
        <v>0</v>
      </c>
      <c r="O55" s="60"/>
    </row>
    <row r="56" spans="1:15">
      <c r="A56" t="str">
        <f>INDEX(员工信息4!C:C,MATCH(工时对!D56,员工信息4!F:F,0))</f>
        <v>1053</v>
      </c>
      <c r="B56" s="445" t="s">
        <v>237</v>
      </c>
      <c r="C56" s="446" t="s">
        <v>236</v>
      </c>
      <c r="D56" s="445" t="str">
        <f t="shared" si="0"/>
        <v>孙华弟211</v>
      </c>
      <c r="E56" s="352">
        <v>29.05</v>
      </c>
      <c r="F56" s="446" t="s">
        <v>3600</v>
      </c>
      <c r="G56" s="315"/>
      <c r="H56" s="449" t="str">
        <f>VLOOKUP(A56,员工信息4!C:H,6,0)</f>
        <v>电缆员工</v>
      </c>
      <c r="I56" s="449"/>
      <c r="J56" s="447"/>
      <c r="K56" s="458"/>
      <c r="L56" s="460"/>
      <c r="M56" s="319">
        <f>VLOOKUP(A56,'12部门提供工资附表主表'!E:M,9,0)</f>
        <v>29.05</v>
      </c>
      <c r="N56" s="461">
        <f t="shared" si="1"/>
        <v>0</v>
      </c>
      <c r="O56" s="60"/>
    </row>
    <row r="57" spans="1:15">
      <c r="A57" t="str">
        <f>INDEX(员工信息4!C:C,MATCH(工时对!D57,员工信息4!F:F,0))</f>
        <v>8789</v>
      </c>
      <c r="B57" s="445" t="s">
        <v>2651</v>
      </c>
      <c r="C57" s="446" t="s">
        <v>2650</v>
      </c>
      <c r="D57" s="445" t="str">
        <f t="shared" si="0"/>
        <v>戴正春212</v>
      </c>
      <c r="E57" s="352">
        <v>43.5</v>
      </c>
      <c r="F57" s="446" t="s">
        <v>3603</v>
      </c>
      <c r="G57" s="315"/>
      <c r="H57" s="449" t="str">
        <f>VLOOKUP(A57,员工信息4!C:H,6,0)</f>
        <v>拉丝车间</v>
      </c>
      <c r="I57" s="449"/>
      <c r="J57" s="447"/>
      <c r="K57" s="458"/>
      <c r="L57" s="460"/>
      <c r="M57" s="319">
        <f>VLOOKUP(A57,'12部门提供工资附表主表'!E:M,9,0)</f>
        <v>43.5</v>
      </c>
      <c r="N57" s="461">
        <f t="shared" si="1"/>
        <v>0</v>
      </c>
      <c r="O57" s="60"/>
    </row>
    <row r="58" spans="1:15">
      <c r="A58" t="str">
        <f>INDEX(员工信息4!C:C,MATCH(工时对!D58,员工信息4!F:F,0))</f>
        <v>3720</v>
      </c>
      <c r="B58" s="445" t="s">
        <v>713</v>
      </c>
      <c r="C58" s="446" t="s">
        <v>712</v>
      </c>
      <c r="D58" s="445" t="str">
        <f t="shared" si="0"/>
        <v>张有君213</v>
      </c>
      <c r="E58" s="352">
        <v>41.31</v>
      </c>
      <c r="F58" s="446" t="s">
        <v>3602</v>
      </c>
      <c r="G58" s="315"/>
      <c r="H58" s="449" t="str">
        <f>VLOOKUP(A58,员工信息4!C:H,6,0)</f>
        <v>接插件2开线</v>
      </c>
      <c r="I58" s="449"/>
      <c r="J58" s="447"/>
      <c r="K58" s="458"/>
      <c r="L58" s="460"/>
      <c r="M58" s="319">
        <f>VLOOKUP(A58,'12部门提供工资附表主表'!E:M,9,0)</f>
        <v>41.31</v>
      </c>
      <c r="N58" s="461">
        <f t="shared" si="1"/>
        <v>0</v>
      </c>
      <c r="O58" s="60"/>
    </row>
    <row r="59" spans="1:15">
      <c r="A59" t="str">
        <f>INDEX(员工信息4!C:C,MATCH(工时对!D59,员工信息4!F:F,0))</f>
        <v>8045</v>
      </c>
      <c r="B59" s="445" t="s">
        <v>2061</v>
      </c>
      <c r="C59" s="446" t="s">
        <v>2060</v>
      </c>
      <c r="D59" s="445" t="str">
        <f t="shared" si="0"/>
        <v>富惠红214</v>
      </c>
      <c r="E59" s="352">
        <v>22.75</v>
      </c>
      <c r="F59" s="446" t="s">
        <v>3604</v>
      </c>
      <c r="G59" s="458"/>
      <c r="H59" s="449" t="str">
        <f>VLOOKUP(A59,员工信息4!C:H,6,0)</f>
        <v>行政行政部</v>
      </c>
      <c r="I59" s="449"/>
      <c r="J59" s="447"/>
      <c r="K59" s="458"/>
      <c r="L59" s="460"/>
      <c r="M59" s="319">
        <f>VLOOKUP(A59,'12部门提供工资附表主表'!E:M,9,0)</f>
        <v>22.75</v>
      </c>
      <c r="N59" s="461">
        <f t="shared" si="1"/>
        <v>0</v>
      </c>
      <c r="O59" s="60"/>
    </row>
    <row r="60" spans="1:15">
      <c r="A60" t="str">
        <f>INDEX(员工信息4!C:C,MATCH(工时对!D60,员工信息4!F:F,0))</f>
        <v>1093</v>
      </c>
      <c r="B60" s="445" t="s">
        <v>257</v>
      </c>
      <c r="C60" s="446" t="s">
        <v>256</v>
      </c>
      <c r="D60" s="445" t="str">
        <f t="shared" si="0"/>
        <v>张体江215</v>
      </c>
      <c r="E60" s="352">
        <v>40.130000000000003</v>
      </c>
      <c r="F60" s="446" t="s">
        <v>3600</v>
      </c>
      <c r="G60" s="315"/>
      <c r="H60" s="449" t="str">
        <f>VLOOKUP(A60,员工信息4!C:H,6,0)</f>
        <v>电缆员工</v>
      </c>
      <c r="I60" s="449"/>
      <c r="J60" s="447"/>
      <c r="K60" s="458"/>
      <c r="L60" s="460"/>
      <c r="M60" s="319">
        <f>VLOOKUP(A60,'12部门提供工资附表主表'!E:M,9,0)</f>
        <v>40.130000000000003</v>
      </c>
      <c r="N60" s="461">
        <f t="shared" si="1"/>
        <v>0</v>
      </c>
      <c r="O60" s="60"/>
    </row>
    <row r="61" spans="1:15">
      <c r="A61" t="str">
        <f>INDEX(员工信息4!C:C,MATCH(工时对!D61,员工信息4!F:F,0))</f>
        <v>2561</v>
      </c>
      <c r="B61" s="445" t="s">
        <v>1562</v>
      </c>
      <c r="C61" s="446" t="s">
        <v>1561</v>
      </c>
      <c r="D61" s="445" t="str">
        <f t="shared" si="0"/>
        <v>刘丽216</v>
      </c>
      <c r="E61" s="352">
        <v>40.31</v>
      </c>
      <c r="F61" s="446" t="s">
        <v>3601</v>
      </c>
      <c r="G61" s="315"/>
      <c r="H61" s="449" t="str">
        <f>VLOOKUP(A61,员工信息4!C:H,6,0)</f>
        <v>线束车间</v>
      </c>
      <c r="I61" s="449"/>
      <c r="J61" s="447"/>
      <c r="K61" s="458"/>
      <c r="L61" s="460"/>
      <c r="M61" s="319">
        <f>VLOOKUP(A61,'12部门提供工资附表主表'!E:M,9,0)</f>
        <v>40.31</v>
      </c>
      <c r="N61" s="461">
        <f t="shared" si="1"/>
        <v>0</v>
      </c>
      <c r="O61" s="60"/>
    </row>
    <row r="62" spans="1:15">
      <c r="A62" t="str">
        <f>INDEX(员工信息4!C:C,MATCH(工时对!D62,员工信息4!F:F,0))</f>
        <v>5017</v>
      </c>
      <c r="B62" s="445" t="s">
        <v>1968</v>
      </c>
      <c r="C62" s="446" t="s">
        <v>1967</v>
      </c>
      <c r="D62" s="445" t="str">
        <f t="shared" si="0"/>
        <v>陆嘉雯217</v>
      </c>
      <c r="E62" s="352">
        <v>22</v>
      </c>
      <c r="F62" s="446" t="s">
        <v>455</v>
      </c>
      <c r="G62" s="315"/>
      <c r="H62" s="449" t="str">
        <f>VLOOKUP(A62,员工信息4!C:H,6,0)</f>
        <v>行政发运部</v>
      </c>
      <c r="I62" s="449"/>
      <c r="J62" s="447"/>
      <c r="K62" s="458"/>
      <c r="L62" s="460"/>
      <c r="M62" s="319">
        <f>VLOOKUP(A62,'12部门提供工资附表主表'!E:M,9,0)</f>
        <v>22</v>
      </c>
      <c r="N62" s="461">
        <f t="shared" si="1"/>
        <v>0</v>
      </c>
      <c r="O62" s="60"/>
    </row>
    <row r="63" spans="1:15">
      <c r="A63" t="str">
        <f>INDEX(员工信息4!C:C,MATCH(工时对!D63,员工信息4!F:F,0))</f>
        <v>7004</v>
      </c>
      <c r="B63" s="445" t="s">
        <v>1211</v>
      </c>
      <c r="C63" s="446" t="s">
        <v>1210</v>
      </c>
      <c r="D63" s="445" t="str">
        <f t="shared" si="0"/>
        <v>沈方明218</v>
      </c>
      <c r="E63" s="352">
        <v>37.5</v>
      </c>
      <c r="F63" s="446" t="s">
        <v>3603</v>
      </c>
      <c r="G63" s="315"/>
      <c r="H63" s="449" t="str">
        <f>VLOOKUP(A63,员工信息4!C:H,6,0)</f>
        <v>拉丝车间</v>
      </c>
      <c r="I63" s="449"/>
      <c r="J63" s="447"/>
      <c r="K63" s="458"/>
      <c r="L63" s="460"/>
      <c r="M63" s="319">
        <f>VLOOKUP(A63,'12部门提供工资附表主表'!E:M,9,0)</f>
        <v>37.5</v>
      </c>
      <c r="N63" s="461">
        <f t="shared" si="1"/>
        <v>0</v>
      </c>
      <c r="O63" s="60"/>
    </row>
    <row r="64" spans="1:15">
      <c r="A64" t="str">
        <f>INDEX(员工信息4!C:C,MATCH(工时对!D64,员工信息4!F:F,0))</f>
        <v>3726</v>
      </c>
      <c r="B64" s="445" t="s">
        <v>1727</v>
      </c>
      <c r="C64" s="446" t="s">
        <v>1726</v>
      </c>
      <c r="D64" s="445" t="str">
        <f t="shared" si="0"/>
        <v>杨根219</v>
      </c>
      <c r="E64" s="352">
        <v>43.38</v>
      </c>
      <c r="F64" s="446" t="s">
        <v>3602</v>
      </c>
      <c r="G64" s="315"/>
      <c r="H64" s="449" t="str">
        <f>VLOOKUP(A64,员工信息4!C:H,6,0)</f>
        <v>线束车间</v>
      </c>
      <c r="I64" s="449"/>
      <c r="J64" s="447"/>
      <c r="K64" s="458"/>
      <c r="L64" s="460"/>
      <c r="M64" s="319">
        <f>VLOOKUP(A64,'12部门提供工资附表主表'!E:M,9,0)</f>
        <v>43.38</v>
      </c>
      <c r="N64" s="461">
        <f t="shared" si="1"/>
        <v>0</v>
      </c>
      <c r="O64" s="60"/>
    </row>
    <row r="65" spans="1:15">
      <c r="A65" t="str">
        <f>INDEX(员工信息4!C:C,MATCH(工时对!D65,员工信息4!F:F,0))</f>
        <v>8723</v>
      </c>
      <c r="B65" s="445" t="s">
        <v>2242</v>
      </c>
      <c r="C65" s="446" t="s">
        <v>2241</v>
      </c>
      <c r="D65" s="445" t="str">
        <f t="shared" si="0"/>
        <v>康萝男220</v>
      </c>
      <c r="E65" s="352">
        <v>44.75</v>
      </c>
      <c r="F65" s="446" t="s">
        <v>3597</v>
      </c>
      <c r="G65" s="315"/>
      <c r="H65" s="449" t="str">
        <f>VLOOKUP(A65,员工信息4!C:H,6,0)</f>
        <v>行政设备科</v>
      </c>
      <c r="I65" s="449"/>
      <c r="J65" s="447"/>
      <c r="K65" s="458"/>
      <c r="L65" s="460"/>
      <c r="M65" s="319">
        <f>VLOOKUP(A65,'12部门提供工资附表主表'!E:M,9,0)</f>
        <v>44.75</v>
      </c>
      <c r="N65" s="461">
        <f t="shared" si="1"/>
        <v>0</v>
      </c>
      <c r="O65" s="60"/>
    </row>
    <row r="66" spans="1:15">
      <c r="A66" t="str">
        <f>INDEX(员工信息4!C:C,MATCH(工时对!D66,员工信息4!F:F,0))</f>
        <v>3038</v>
      </c>
      <c r="B66" s="445" t="s">
        <v>767</v>
      </c>
      <c r="C66" s="446" t="s">
        <v>766</v>
      </c>
      <c r="D66" s="445" t="str">
        <f t="shared" si="0"/>
        <v>吴之荣221</v>
      </c>
      <c r="E66" s="352">
        <v>40.19</v>
      </c>
      <c r="F66" s="446" t="s">
        <v>2996</v>
      </c>
      <c r="G66" s="315"/>
      <c r="H66" s="449" t="str">
        <f>VLOOKUP(A66,员工信息4!C:H,6,0)</f>
        <v>接插件车间</v>
      </c>
      <c r="I66" s="449"/>
      <c r="J66" s="447"/>
      <c r="K66" s="458"/>
      <c r="L66" s="460"/>
      <c r="M66" s="319">
        <f>VLOOKUP(A66,'12部门提供工资附表主表'!E:M,9,0)</f>
        <v>40.19</v>
      </c>
      <c r="N66" s="461">
        <f t="shared" si="1"/>
        <v>0</v>
      </c>
      <c r="O66" s="60"/>
    </row>
    <row r="67" spans="1:15">
      <c r="A67" t="str">
        <f>INDEX(员工信息4!C:C,MATCH(工时对!D67,员工信息4!F:F,0))</f>
        <v>8010</v>
      </c>
      <c r="B67" s="445" t="s">
        <v>1974</v>
      </c>
      <c r="C67" s="446" t="s">
        <v>1973</v>
      </c>
      <c r="D67" s="445" t="str">
        <f t="shared" ref="D67:D130" si="2">C67&amp;B67</f>
        <v>高洁222</v>
      </c>
      <c r="E67" s="352">
        <v>24.38</v>
      </c>
      <c r="F67" s="315" t="s">
        <v>3596</v>
      </c>
      <c r="G67" s="315"/>
      <c r="H67" s="449" t="str">
        <f>VLOOKUP(A67,员工信息4!C:H,6,0)</f>
        <v>行政发运部</v>
      </c>
      <c r="I67" s="449"/>
      <c r="J67" s="447"/>
      <c r="K67" s="458"/>
      <c r="L67" s="460"/>
      <c r="M67" s="319">
        <f>VLOOKUP(A67,'12部门提供工资附表主表'!E:M,9,0)</f>
        <v>24.38</v>
      </c>
      <c r="N67" s="461">
        <f t="shared" ref="N67:N130" si="3">E67-M67</f>
        <v>0</v>
      </c>
      <c r="O67" s="60"/>
    </row>
    <row r="68" spans="1:15">
      <c r="A68" t="str">
        <f>INDEX(员工信息4!C:C,MATCH(工时对!D68,员工信息4!F:F,0))</f>
        <v>8032</v>
      </c>
      <c r="B68" s="445" t="s">
        <v>1918</v>
      </c>
      <c r="C68" s="446" t="s">
        <v>1917</v>
      </c>
      <c r="D68" s="445" t="str">
        <f t="shared" si="2"/>
        <v>龚燕223</v>
      </c>
      <c r="E68" s="352">
        <v>22.88</v>
      </c>
      <c r="F68" s="446" t="s">
        <v>3597</v>
      </c>
      <c r="G68" s="315"/>
      <c r="H68" s="449" t="str">
        <f>VLOOKUP(A68,员工信息4!C:H,6,0)</f>
        <v>行政采购部</v>
      </c>
      <c r="I68" s="449"/>
      <c r="J68" s="447"/>
      <c r="K68" s="458"/>
      <c r="L68" s="460"/>
      <c r="M68" s="319">
        <f>VLOOKUP(A68,'12部门提供工资附表主表'!E:M,9,0)</f>
        <v>22.88</v>
      </c>
      <c r="N68" s="461">
        <f t="shared" si="3"/>
        <v>0</v>
      </c>
      <c r="O68" s="60"/>
    </row>
    <row r="69" spans="1:15">
      <c r="A69" t="str">
        <f>INDEX(员工信息4!C:C,MATCH(工时对!D69,员工信息4!F:F,0))</f>
        <v>5002</v>
      </c>
      <c r="B69" s="445" t="s">
        <v>465</v>
      </c>
      <c r="C69" s="446" t="s">
        <v>464</v>
      </c>
      <c r="D69" s="445" t="str">
        <f t="shared" si="2"/>
        <v>顾建锋224</v>
      </c>
      <c r="E69" s="352">
        <v>49</v>
      </c>
      <c r="F69" s="446" t="s">
        <v>455</v>
      </c>
      <c r="G69" s="315"/>
      <c r="H69" s="449" t="str">
        <f>VLOOKUP(A69,员工信息4!C:H,6,0)</f>
        <v>发运部</v>
      </c>
      <c r="I69" s="449"/>
      <c r="J69" s="447"/>
      <c r="K69" s="458"/>
      <c r="L69" s="460"/>
      <c r="M69" s="319">
        <f>VLOOKUP(A69,'12部门提供工资附表主表'!E:M,9,0)</f>
        <v>49</v>
      </c>
      <c r="N69" s="461">
        <f t="shared" si="3"/>
        <v>0</v>
      </c>
      <c r="O69" s="60"/>
    </row>
    <row r="70" spans="1:15">
      <c r="A70" t="str">
        <f>INDEX(员工信息4!C:C,MATCH(工时对!D70,员工信息4!F:F,0))</f>
        <v>9808</v>
      </c>
      <c r="B70" s="450" t="s">
        <v>652</v>
      </c>
      <c r="C70" s="451" t="s">
        <v>651</v>
      </c>
      <c r="D70" s="445" t="str">
        <f t="shared" si="2"/>
        <v>王龙明225</v>
      </c>
      <c r="E70" s="463">
        <v>27</v>
      </c>
      <c r="F70" s="451" t="s">
        <v>3599</v>
      </c>
      <c r="G70" s="453"/>
      <c r="H70" s="449" t="str">
        <f>VLOOKUP(A70,员工信息4!C:H,6,0)</f>
        <v>后勤部</v>
      </c>
      <c r="I70" s="449"/>
      <c r="J70" s="447"/>
      <c r="K70" s="458"/>
      <c r="L70" s="460"/>
      <c r="M70" s="319">
        <f>VLOOKUP(A70,'12部门提供工资附表主表'!E:M,9,0)</f>
        <v>27</v>
      </c>
      <c r="N70" s="461">
        <f t="shared" si="3"/>
        <v>0</v>
      </c>
      <c r="O70" s="60"/>
    </row>
    <row r="71" spans="1:15">
      <c r="A71" t="str">
        <f>INDEX(员工信息4!C:C,MATCH(工时对!D71,员工信息4!F:F,0))</f>
        <v>4227</v>
      </c>
      <c r="B71" s="445" t="s">
        <v>733</v>
      </c>
      <c r="C71" s="446" t="s">
        <v>732</v>
      </c>
      <c r="D71" s="445" t="str">
        <f t="shared" si="2"/>
        <v>赵治功302</v>
      </c>
      <c r="E71" s="352">
        <v>13.13</v>
      </c>
      <c r="F71" s="446" t="s">
        <v>3602</v>
      </c>
      <c r="G71" s="315"/>
      <c r="H71" s="449" t="str">
        <f>VLOOKUP(A71,员工信息4!C:H,6,0)</f>
        <v>接插件2开线</v>
      </c>
      <c r="I71" s="449"/>
      <c r="J71" s="447"/>
      <c r="K71" s="458"/>
      <c r="L71" s="460"/>
      <c r="M71" s="319">
        <f>VLOOKUP(A71,'12部门提供工资附表主表'!E:M,9,0)</f>
        <v>13.13</v>
      </c>
      <c r="N71" s="461">
        <f t="shared" si="3"/>
        <v>0</v>
      </c>
      <c r="O71" s="60"/>
    </row>
    <row r="72" spans="1:15">
      <c r="A72" t="str">
        <f>INDEX(员工信息4!C:C,MATCH(工时对!D72,员工信息4!F:F,0))</f>
        <v>8061</v>
      </c>
      <c r="B72" s="445" t="s">
        <v>1979</v>
      </c>
      <c r="C72" s="446" t="s">
        <v>1978</v>
      </c>
      <c r="D72" s="445" t="str">
        <f t="shared" si="2"/>
        <v>黄峰303</v>
      </c>
      <c r="E72" s="352">
        <v>22</v>
      </c>
      <c r="F72" s="315" t="s">
        <v>455</v>
      </c>
      <c r="G72" s="315"/>
      <c r="H72" s="449" t="str">
        <f>VLOOKUP(A72,员工信息4!C:H,6,0)</f>
        <v>行政发运部</v>
      </c>
      <c r="I72" s="449"/>
      <c r="J72" s="447"/>
      <c r="K72" s="458"/>
      <c r="L72" s="460"/>
      <c r="M72" s="319">
        <f>VLOOKUP(A72,'12部门提供工资附表主表'!E:M,9,0)</f>
        <v>22</v>
      </c>
      <c r="N72" s="461">
        <f t="shared" si="3"/>
        <v>0</v>
      </c>
      <c r="O72" s="60"/>
    </row>
    <row r="73" spans="1:15">
      <c r="A73" t="str">
        <f>INDEX(员工信息4!C:C,MATCH(工时对!D73,员工信息4!F:F,0))</f>
        <v>8919</v>
      </c>
      <c r="B73" s="445" t="s">
        <v>2947</v>
      </c>
      <c r="C73" s="446" t="s">
        <v>2946</v>
      </c>
      <c r="D73" s="445" t="str">
        <f t="shared" si="2"/>
        <v>贾翠红304</v>
      </c>
      <c r="E73" s="352">
        <v>41.81</v>
      </c>
      <c r="F73" s="446" t="s">
        <v>2996</v>
      </c>
      <c r="G73" s="315"/>
      <c r="H73" s="449" t="str">
        <f>VLOOKUP(A73,员工信息4!C:H,6,0)</f>
        <v>接插件车间</v>
      </c>
      <c r="I73" s="449"/>
      <c r="J73" s="447"/>
      <c r="K73" s="458"/>
      <c r="L73" s="460"/>
      <c r="M73" s="319">
        <f>VLOOKUP(A73,'12部门提供工资附表主表'!E:M,9,0)</f>
        <v>41.81</v>
      </c>
      <c r="N73" s="461">
        <f t="shared" si="3"/>
        <v>0</v>
      </c>
      <c r="O73" s="60"/>
    </row>
    <row r="74" spans="1:15">
      <c r="A74" t="str">
        <f>INDEX(员工信息4!C:C,MATCH(工时对!D74,员工信息4!F:F,0))</f>
        <v>4065</v>
      </c>
      <c r="B74" s="445" t="s">
        <v>48</v>
      </c>
      <c r="C74" s="446" t="s">
        <v>47</v>
      </c>
      <c r="D74" s="445" t="str">
        <f t="shared" si="2"/>
        <v>龚林福305</v>
      </c>
      <c r="E74" s="352">
        <v>34.81</v>
      </c>
      <c r="F74" s="446" t="s">
        <v>17</v>
      </c>
      <c r="G74" s="315"/>
      <c r="H74" s="449" t="str">
        <f>VLOOKUP(A74,员工信息4!C:H,6,0)</f>
        <v>仓库</v>
      </c>
      <c r="I74" s="449"/>
      <c r="J74" s="447"/>
      <c r="K74" s="10"/>
      <c r="L74" s="460"/>
      <c r="M74" s="319">
        <f>VLOOKUP(A74,'12部门提供工资附表主表'!E:M,9,0)</f>
        <v>34.81</v>
      </c>
      <c r="N74" s="461">
        <f t="shared" si="3"/>
        <v>0</v>
      </c>
      <c r="O74" s="60"/>
    </row>
    <row r="75" spans="1:15">
      <c r="A75" t="str">
        <f>INDEX(员工信息4!C:C,MATCH(工时对!D75,员工信息4!F:F,0))</f>
        <v>8950</v>
      </c>
      <c r="B75" s="445" t="s">
        <v>3060</v>
      </c>
      <c r="C75" s="446" t="s">
        <v>3059</v>
      </c>
      <c r="D75" s="445" t="str">
        <f t="shared" si="2"/>
        <v>常中梅306</v>
      </c>
      <c r="E75" s="352">
        <v>34.25</v>
      </c>
      <c r="F75" s="446" t="s">
        <v>3601</v>
      </c>
      <c r="G75" s="315"/>
      <c r="H75" s="449" t="str">
        <f>VLOOKUP(A75,员工信息4!C:H,6,0)</f>
        <v>线束车间</v>
      </c>
      <c r="I75" s="449"/>
      <c r="J75" s="447"/>
      <c r="K75" s="458"/>
      <c r="L75" s="460"/>
      <c r="M75" s="319">
        <f>VLOOKUP(A75,'12部门提供工资附表主表'!E:M,9,0)</f>
        <v>34.25</v>
      </c>
      <c r="N75" s="461">
        <f t="shared" si="3"/>
        <v>0</v>
      </c>
      <c r="O75" s="60"/>
    </row>
    <row r="76" spans="1:15">
      <c r="A76" t="str">
        <f>INDEX(员工信息4!C:C,MATCH(工时对!D76,员工信息4!F:F,0))</f>
        <v>8881</v>
      </c>
      <c r="B76" s="445" t="s">
        <v>2871</v>
      </c>
      <c r="C76" s="446" t="s">
        <v>2870</v>
      </c>
      <c r="D76" s="445" t="str">
        <f t="shared" si="2"/>
        <v>江慧307</v>
      </c>
      <c r="E76" s="352">
        <v>35.25</v>
      </c>
      <c r="F76" s="446" t="s">
        <v>2996</v>
      </c>
      <c r="G76" s="315"/>
      <c r="H76" s="449" t="str">
        <f>VLOOKUP(A76,员工信息4!C:H,6,0)</f>
        <v>接插件车间</v>
      </c>
      <c r="I76" s="449"/>
      <c r="J76" s="447"/>
      <c r="K76" s="458"/>
      <c r="L76" s="460"/>
      <c r="M76" s="319">
        <f>VLOOKUP(A76,'12部门提供工资附表主表'!E:M,9,0)</f>
        <v>35.25</v>
      </c>
      <c r="N76" s="461">
        <f t="shared" si="3"/>
        <v>0</v>
      </c>
      <c r="O76" s="60"/>
    </row>
    <row r="77" spans="1:15">
      <c r="A77" t="str">
        <f>INDEX(员工信息4!C:C,MATCH(工时对!D77,员工信息4!F:F,0))</f>
        <v>4216</v>
      </c>
      <c r="B77" s="445" t="s">
        <v>1262</v>
      </c>
      <c r="C77" s="446" t="s">
        <v>1261</v>
      </c>
      <c r="D77" s="445" t="str">
        <f t="shared" si="2"/>
        <v>朱红308</v>
      </c>
      <c r="E77" s="352">
        <v>39.31</v>
      </c>
      <c r="F77" s="446" t="s">
        <v>1252</v>
      </c>
      <c r="G77" s="315"/>
      <c r="H77" s="449" t="str">
        <f>VLOOKUP(A77,员工信息4!C:H,6,0)</f>
        <v>配件组</v>
      </c>
      <c r="I77" s="449"/>
      <c r="J77" s="447"/>
      <c r="K77" s="458"/>
      <c r="L77" s="460"/>
      <c r="M77" s="319">
        <f>VLOOKUP(A77,'12部门提供工资附表主表'!E:M,9,0)</f>
        <v>39.31</v>
      </c>
      <c r="N77" s="461">
        <f t="shared" si="3"/>
        <v>0</v>
      </c>
      <c r="O77" s="60"/>
    </row>
    <row r="78" spans="1:15">
      <c r="A78" t="str">
        <f>INDEX(员工信息4!C:C,MATCH(工时对!D78,员工信息4!F:F,0))</f>
        <v>8654</v>
      </c>
      <c r="B78" s="445" t="s">
        <v>2490</v>
      </c>
      <c r="C78" s="446" t="s">
        <v>2489</v>
      </c>
      <c r="D78" s="445" t="str">
        <f t="shared" si="2"/>
        <v>宋雪310</v>
      </c>
      <c r="E78" s="352">
        <v>40.130000000000003</v>
      </c>
      <c r="F78" s="446" t="s">
        <v>2996</v>
      </c>
      <c r="G78" s="315"/>
      <c r="H78" s="449" t="str">
        <f>VLOOKUP(A78,员工信息4!C:H,6,0)</f>
        <v>接插件车间</v>
      </c>
      <c r="I78" s="449"/>
      <c r="J78" s="447"/>
      <c r="K78" s="458"/>
      <c r="L78" s="460"/>
      <c r="M78" s="319">
        <f>VLOOKUP(A78,'12部门提供工资附表主表'!E:M,9,0)</f>
        <v>40.130000000000003</v>
      </c>
      <c r="N78" s="461">
        <f t="shared" si="3"/>
        <v>0</v>
      </c>
      <c r="O78" s="60"/>
    </row>
    <row r="79" spans="1:15">
      <c r="A79" t="str">
        <f>INDEX(员工信息4!C:C,MATCH(工时对!D79,员工信息4!F:F,0))</f>
        <v>8204</v>
      </c>
      <c r="B79" s="445" t="s">
        <v>1298</v>
      </c>
      <c r="C79" s="446" t="s">
        <v>1297</v>
      </c>
      <c r="D79" s="445" t="str">
        <f t="shared" si="2"/>
        <v>罗晓红311</v>
      </c>
      <c r="E79" s="352">
        <v>11</v>
      </c>
      <c r="F79" s="446" t="s">
        <v>3600</v>
      </c>
      <c r="G79" s="315"/>
      <c r="H79" s="449" t="str">
        <f>VLOOKUP(A79,员工信息4!C:H,6,0)</f>
        <v>行政技术部</v>
      </c>
      <c r="I79" s="449"/>
      <c r="J79" s="447"/>
      <c r="K79" s="458"/>
      <c r="L79" s="460"/>
      <c r="M79" s="319">
        <f>VLOOKUP(A79,'12部门提供工资附表主表'!E:M,9,0)</f>
        <v>11</v>
      </c>
      <c r="N79" s="461">
        <f t="shared" si="3"/>
        <v>0</v>
      </c>
      <c r="O79" s="60"/>
    </row>
    <row r="80" spans="1:15">
      <c r="A80" t="str">
        <f>INDEX(员工信息4!C:C,MATCH(工时对!D80,员工信息4!F:F,0))</f>
        <v>4003</v>
      </c>
      <c r="B80" s="445" t="s">
        <v>109</v>
      </c>
      <c r="C80" s="446" t="s">
        <v>108</v>
      </c>
      <c r="D80" s="445" t="str">
        <f t="shared" si="2"/>
        <v>诸天元313</v>
      </c>
      <c r="E80" s="352">
        <v>28.38</v>
      </c>
      <c r="F80" s="446" t="s">
        <v>17</v>
      </c>
      <c r="G80" s="315"/>
      <c r="H80" s="449" t="str">
        <f>VLOOKUP(A80,员工信息4!C:H,6,0)</f>
        <v>仓库管理</v>
      </c>
      <c r="I80" s="449"/>
      <c r="J80" s="447"/>
      <c r="K80" s="458"/>
      <c r="L80" s="460"/>
      <c r="M80" s="319">
        <f>VLOOKUP(A80,'12部门提供工资附表主表'!E:M,9,0)</f>
        <v>28.38</v>
      </c>
      <c r="N80" s="461">
        <f t="shared" si="3"/>
        <v>0</v>
      </c>
      <c r="O80" s="60"/>
    </row>
    <row r="81" spans="1:15">
      <c r="A81" t="str">
        <f>INDEX(员工信息4!C:C,MATCH(工时对!D81,员工信息4!F:F,0))</f>
        <v>8951</v>
      </c>
      <c r="B81" s="445" t="s">
        <v>3065</v>
      </c>
      <c r="C81" s="446" t="s">
        <v>3064</v>
      </c>
      <c r="D81" s="445" t="str">
        <f t="shared" si="2"/>
        <v>张玲玲314</v>
      </c>
      <c r="E81" s="352">
        <v>39.5</v>
      </c>
      <c r="F81" s="446" t="s">
        <v>3601</v>
      </c>
      <c r="G81" s="315"/>
      <c r="H81" s="449" t="str">
        <f>VLOOKUP(A81,员工信息4!C:H,6,0)</f>
        <v>线束车间</v>
      </c>
      <c r="I81" s="449"/>
      <c r="J81" s="447"/>
      <c r="K81" s="458"/>
      <c r="L81" s="460"/>
      <c r="M81" s="319">
        <f>VLOOKUP(A81,'12部门提供工资附表主表'!E:M,9,0)</f>
        <v>39.5</v>
      </c>
      <c r="N81" s="461">
        <f t="shared" si="3"/>
        <v>0</v>
      </c>
      <c r="O81" s="60"/>
    </row>
    <row r="82" spans="1:15">
      <c r="A82" t="str">
        <f>INDEX(员工信息4!C:C,MATCH(工时对!D82,员工信息4!F:F,0))</f>
        <v>2064</v>
      </c>
      <c r="B82" s="445" t="s">
        <v>1371</v>
      </c>
      <c r="C82" s="446" t="s">
        <v>1370</v>
      </c>
      <c r="D82" s="445" t="str">
        <f t="shared" si="2"/>
        <v>周智慧315</v>
      </c>
      <c r="E82" s="352">
        <v>34.5</v>
      </c>
      <c r="F82" s="315" t="s">
        <v>3601</v>
      </c>
      <c r="G82" s="315"/>
      <c r="H82" s="449" t="str">
        <f>VLOOKUP(A82,员工信息4!C:H,6,0)</f>
        <v>线束车间</v>
      </c>
      <c r="I82" s="449"/>
      <c r="J82" s="447"/>
      <c r="K82" s="458"/>
      <c r="L82" s="460"/>
      <c r="M82" s="319">
        <f>VLOOKUP(A82,'12部门提供工资附表主表'!E:M,9,0)</f>
        <v>34.5</v>
      </c>
      <c r="N82" s="461">
        <f t="shared" si="3"/>
        <v>0</v>
      </c>
      <c r="O82" s="60"/>
    </row>
    <row r="83" spans="1:15">
      <c r="A83" t="str">
        <f>INDEX(员工信息4!C:C,MATCH(工时对!D83,员工信息4!F:F,0))</f>
        <v>3709</v>
      </c>
      <c r="B83" s="445" t="s">
        <v>1809</v>
      </c>
      <c r="C83" s="446" t="s">
        <v>1808</v>
      </c>
      <c r="D83" s="445" t="str">
        <f t="shared" si="2"/>
        <v>孙贤保316</v>
      </c>
      <c r="E83" s="352">
        <v>37.5</v>
      </c>
      <c r="F83" s="446" t="s">
        <v>3597</v>
      </c>
      <c r="G83" s="315"/>
      <c r="H83" s="449" t="str">
        <f>VLOOKUP(A83,员工信息4!C:H,6,0)</f>
        <v>行政工艺部</v>
      </c>
      <c r="I83" s="449"/>
      <c r="J83" s="447"/>
      <c r="K83" s="458"/>
      <c r="L83" s="460"/>
      <c r="M83" s="319">
        <f>VLOOKUP(A83,'12部门提供工资附表主表'!E:M,9,0)</f>
        <v>37.5</v>
      </c>
      <c r="N83" s="461">
        <f t="shared" si="3"/>
        <v>0</v>
      </c>
      <c r="O83" s="60"/>
    </row>
    <row r="84" spans="1:15">
      <c r="A84" t="str">
        <f>INDEX(员工信息4!C:C,MATCH(工时对!D84,员工信息4!F:F,0))</f>
        <v>8063</v>
      </c>
      <c r="B84" s="445" t="s">
        <v>1989</v>
      </c>
      <c r="C84" s="446" t="s">
        <v>1988</v>
      </c>
      <c r="D84" s="445" t="str">
        <f t="shared" si="2"/>
        <v>陈梅华317</v>
      </c>
      <c r="E84" s="352">
        <v>23.31</v>
      </c>
      <c r="F84" s="315" t="s">
        <v>455</v>
      </c>
      <c r="G84" s="315"/>
      <c r="H84" s="449" t="str">
        <f>VLOOKUP(A84,员工信息4!C:H,6,0)</f>
        <v>行政发运部</v>
      </c>
      <c r="I84" s="449"/>
      <c r="J84" s="447"/>
      <c r="K84" s="458"/>
      <c r="L84" s="460"/>
      <c r="M84" s="319">
        <f>VLOOKUP(A84,'12部门提供工资附表主表'!E:M,9,0)</f>
        <v>23.31</v>
      </c>
      <c r="N84" s="461">
        <f t="shared" si="3"/>
        <v>0</v>
      </c>
      <c r="O84" s="60"/>
    </row>
    <row r="85" spans="1:15">
      <c r="A85" t="str">
        <f>INDEX(员工信息4!C:C,MATCH(工时对!D85,员工信息4!F:F,0))</f>
        <v>2129</v>
      </c>
      <c r="B85" s="445" t="s">
        <v>1402</v>
      </c>
      <c r="C85" s="446" t="s">
        <v>1401</v>
      </c>
      <c r="D85" s="445" t="str">
        <f t="shared" si="2"/>
        <v>胡利平318</v>
      </c>
      <c r="E85" s="352">
        <v>39.75</v>
      </c>
      <c r="F85" s="446" t="s">
        <v>3601</v>
      </c>
      <c r="G85" s="315"/>
      <c r="H85" s="449" t="str">
        <f>VLOOKUP(A85,员工信息4!C:H,6,0)</f>
        <v>线束车间</v>
      </c>
      <c r="I85" s="449"/>
      <c r="J85" s="447"/>
      <c r="K85" s="458"/>
      <c r="L85" s="460"/>
      <c r="M85" s="319">
        <f>VLOOKUP(A85,'12部门提供工资附表主表'!E:M,9,0)</f>
        <v>39.75</v>
      </c>
      <c r="N85" s="461">
        <f t="shared" si="3"/>
        <v>0</v>
      </c>
      <c r="O85" s="60"/>
    </row>
    <row r="86" spans="1:15">
      <c r="A86" t="str">
        <f>INDEX(员工信息4!C:C,MATCH(工时对!D86,员工信息4!F:F,0))</f>
        <v>3516</v>
      </c>
      <c r="B86" s="445" t="s">
        <v>1008</v>
      </c>
      <c r="C86" s="446" t="s">
        <v>1007</v>
      </c>
      <c r="D86" s="445" t="str">
        <f t="shared" si="2"/>
        <v>单歌利319</v>
      </c>
      <c r="E86" s="352">
        <v>42.63</v>
      </c>
      <c r="F86" s="446" t="s">
        <v>2996</v>
      </c>
      <c r="G86" s="315"/>
      <c r="H86" s="449" t="str">
        <f>VLOOKUP(A86,员工信息4!C:H,6,0)</f>
        <v>接插件车间</v>
      </c>
      <c r="I86" s="449"/>
      <c r="J86" s="447"/>
      <c r="K86" s="458"/>
      <c r="L86" s="460"/>
      <c r="M86" s="319">
        <f>VLOOKUP(A86,'12部门提供工资附表主表'!E:M,9,0)</f>
        <v>42.63</v>
      </c>
      <c r="N86" s="461">
        <f t="shared" si="3"/>
        <v>0</v>
      </c>
      <c r="O86" s="60"/>
    </row>
    <row r="87" spans="1:15">
      <c r="A87" t="str">
        <f>INDEX(员工信息4!C:C,MATCH(工时对!D87,员工信息4!F:F,0))</f>
        <v>1001</v>
      </c>
      <c r="B87" s="445" t="s">
        <v>129</v>
      </c>
      <c r="C87" s="446" t="s">
        <v>128</v>
      </c>
      <c r="D87" s="445" t="str">
        <f t="shared" si="2"/>
        <v>陈前显320</v>
      </c>
      <c r="E87" s="352">
        <v>44.25</v>
      </c>
      <c r="F87" s="446" t="s">
        <v>3600</v>
      </c>
      <c r="G87" s="315"/>
      <c r="H87" s="449" t="str">
        <f>VLOOKUP(A87,员工信息4!C:H,6,0)</f>
        <v>电缆管理</v>
      </c>
      <c r="I87" s="449"/>
      <c r="J87" s="447"/>
      <c r="K87" s="458"/>
      <c r="L87" s="460"/>
      <c r="M87" s="319">
        <f>VLOOKUP(A87,'12部门提供工资附表主表'!E:M,9,0)</f>
        <v>44.25</v>
      </c>
      <c r="N87" s="461">
        <f t="shared" si="3"/>
        <v>0</v>
      </c>
      <c r="O87" s="60"/>
    </row>
    <row r="88" spans="1:15">
      <c r="A88" t="str">
        <f>INDEX(员工信息4!C:C,MATCH(工时对!D88,员工信息4!F:F,0))</f>
        <v>8952</v>
      </c>
      <c r="B88" s="445" t="s">
        <v>3070</v>
      </c>
      <c r="C88" s="446" t="s">
        <v>3069</v>
      </c>
      <c r="D88" s="445" t="str">
        <f t="shared" si="2"/>
        <v>王炳坦321</v>
      </c>
      <c r="E88" s="352">
        <v>33.880000000000003</v>
      </c>
      <c r="F88" s="446" t="s">
        <v>3601</v>
      </c>
      <c r="G88" s="315"/>
      <c r="H88" s="449" t="str">
        <f>VLOOKUP(A88,员工信息4!C:H,6,0)</f>
        <v>线束车间</v>
      </c>
      <c r="I88" s="449"/>
      <c r="J88" s="447"/>
      <c r="K88" s="458"/>
      <c r="L88" s="460"/>
      <c r="M88" s="319">
        <f>VLOOKUP(A88,'12部门提供工资附表主表'!E:M,9,0)</f>
        <v>33.880000000000003</v>
      </c>
      <c r="N88" s="461">
        <f t="shared" si="3"/>
        <v>0</v>
      </c>
      <c r="O88" s="60"/>
    </row>
    <row r="89" spans="1:15">
      <c r="A89" t="str">
        <f>INDEX(员工信息4!C:C,MATCH(工时对!D89,员工信息4!F:F,0))</f>
        <v>4000</v>
      </c>
      <c r="B89" s="445" t="s">
        <v>93</v>
      </c>
      <c r="C89" s="446" t="s">
        <v>92</v>
      </c>
      <c r="D89" s="445" t="str">
        <f t="shared" si="2"/>
        <v>金高峰322</v>
      </c>
      <c r="E89" s="352">
        <v>27.13</v>
      </c>
      <c r="F89" s="446" t="s">
        <v>3596</v>
      </c>
      <c r="G89" s="315"/>
      <c r="H89" s="449" t="str">
        <f>VLOOKUP(A89,员工信息4!C:H,6,0)</f>
        <v>仓库管理</v>
      </c>
      <c r="I89" s="449"/>
      <c r="J89" s="447"/>
      <c r="K89" s="458"/>
      <c r="L89" s="460"/>
      <c r="M89" s="319">
        <f>VLOOKUP(A89,'12部门提供工资附表主表'!E:M,9,0)</f>
        <v>27.13</v>
      </c>
      <c r="N89" s="461">
        <f t="shared" si="3"/>
        <v>0</v>
      </c>
      <c r="O89" s="60"/>
    </row>
    <row r="90" spans="1:15">
      <c r="A90" t="str">
        <f>INDEX(员工信息4!C:C,MATCH(工时对!D90,员工信息4!F:F,0))</f>
        <v>3218</v>
      </c>
      <c r="B90" s="445" t="s">
        <v>913</v>
      </c>
      <c r="C90" s="446" t="s">
        <v>912</v>
      </c>
      <c r="D90" s="445" t="str">
        <f t="shared" si="2"/>
        <v>胡桂英323</v>
      </c>
      <c r="E90" s="352">
        <v>42.13</v>
      </c>
      <c r="F90" s="446" t="s">
        <v>2996</v>
      </c>
      <c r="G90" s="315"/>
      <c r="H90" s="449" t="str">
        <f>VLOOKUP(A90,员工信息4!C:H,6,0)</f>
        <v>接插件车间</v>
      </c>
      <c r="I90" s="449"/>
      <c r="J90" s="447"/>
      <c r="K90" s="458"/>
      <c r="L90" s="460"/>
      <c r="M90" s="319">
        <f>VLOOKUP(A90,'12部门提供工资附表主表'!E:M,9,0)</f>
        <v>42.13</v>
      </c>
      <c r="N90" s="461">
        <f t="shared" si="3"/>
        <v>0</v>
      </c>
      <c r="O90" s="60"/>
    </row>
    <row r="91" spans="1:15">
      <c r="A91" t="str">
        <f>INDEX(员工信息4!C:C,MATCH(工时对!D91,员工信息4!F:F,0))</f>
        <v>8086</v>
      </c>
      <c r="B91" s="445" t="s">
        <v>2142</v>
      </c>
      <c r="C91" s="446" t="s">
        <v>2141</v>
      </c>
      <c r="D91" s="445" t="str">
        <f t="shared" si="2"/>
        <v>徐青324</v>
      </c>
      <c r="E91" s="352">
        <v>24</v>
      </c>
      <c r="F91" s="315" t="s">
        <v>3596</v>
      </c>
      <c r="G91" s="315"/>
      <c r="H91" s="449" t="str">
        <f>VLOOKUP(A91,员工信息4!C:H,6,0)</f>
        <v>行政技术部</v>
      </c>
      <c r="I91" s="449"/>
      <c r="J91" s="447"/>
      <c r="K91" s="458"/>
      <c r="L91" s="465"/>
      <c r="M91" s="319">
        <f>VLOOKUP(A91,'12部门提供工资附表主表'!E:M,9,0)</f>
        <v>24</v>
      </c>
      <c r="N91" s="461">
        <f t="shared" si="3"/>
        <v>0</v>
      </c>
      <c r="O91" s="60"/>
    </row>
    <row r="92" spans="1:15">
      <c r="A92" t="str">
        <f>INDEX(员工信息4!C:C,MATCH(工时对!D92,员工信息4!F:F,0))</f>
        <v>8836</v>
      </c>
      <c r="B92" s="454" t="s">
        <v>2752</v>
      </c>
      <c r="C92" s="455" t="s">
        <v>2751</v>
      </c>
      <c r="D92" s="445" t="str">
        <f t="shared" si="2"/>
        <v>何晓青401</v>
      </c>
      <c r="E92" s="456">
        <v>23</v>
      </c>
      <c r="F92" s="455" t="s">
        <v>3597</v>
      </c>
      <c r="G92" s="457"/>
      <c r="H92" s="449" t="str">
        <f>VLOOKUP(A92,员工信息4!C:H,6,0)</f>
        <v>行政技术部</v>
      </c>
      <c r="I92" s="449"/>
      <c r="J92" s="447"/>
      <c r="K92" s="458"/>
      <c r="L92" s="460"/>
      <c r="M92" s="319">
        <f>VLOOKUP(A92,'12部门提供工资附表主表'!E:M,9,0)</f>
        <v>23</v>
      </c>
      <c r="N92" s="461">
        <f t="shared" si="3"/>
        <v>0</v>
      </c>
      <c r="O92" s="60"/>
    </row>
    <row r="93" spans="1:15">
      <c r="A93" t="str">
        <f>INDEX(员工信息4!C:C,MATCH(工时对!D93,员工信息4!F:F,0))</f>
        <v>8804</v>
      </c>
      <c r="B93" s="445" t="s">
        <v>2701</v>
      </c>
      <c r="C93" s="446" t="s">
        <v>2700</v>
      </c>
      <c r="D93" s="445" t="str">
        <f t="shared" si="2"/>
        <v>万良清402</v>
      </c>
      <c r="E93" s="352">
        <v>40.56</v>
      </c>
      <c r="F93" s="446" t="s">
        <v>3601</v>
      </c>
      <c r="G93" s="315"/>
      <c r="H93" s="449" t="str">
        <f>VLOOKUP(A93,员工信息4!C:H,6,0)</f>
        <v>线束车间</v>
      </c>
      <c r="I93" s="449"/>
      <c r="J93" s="447"/>
      <c r="K93" s="458"/>
      <c r="L93" s="460"/>
      <c r="M93" s="319">
        <f>VLOOKUP(A93,'12部门提供工资附表主表'!E:M,9,0)</f>
        <v>40.56</v>
      </c>
      <c r="N93" s="461">
        <f t="shared" si="3"/>
        <v>0</v>
      </c>
      <c r="O93" s="60"/>
    </row>
    <row r="94" spans="1:15">
      <c r="A94" t="str">
        <f>INDEX(员工信息4!C:C,MATCH(工时对!D94,员工信息4!F:F,0))</f>
        <v>8892</v>
      </c>
      <c r="B94" s="464" t="s">
        <v>2891</v>
      </c>
      <c r="C94" s="446" t="s">
        <v>2890</v>
      </c>
      <c r="D94" s="445" t="str">
        <f t="shared" si="2"/>
        <v>张士美403</v>
      </c>
      <c r="E94" s="352">
        <v>40.31</v>
      </c>
      <c r="F94" s="446" t="s">
        <v>3601</v>
      </c>
      <c r="G94" s="315"/>
      <c r="H94" s="449" t="str">
        <f>VLOOKUP(A94,员工信息4!C:H,6,0)</f>
        <v>线束车间</v>
      </c>
      <c r="I94" s="449"/>
      <c r="J94" s="447"/>
      <c r="K94" s="458"/>
      <c r="L94" s="460"/>
      <c r="M94" s="319">
        <f>VLOOKUP(A94,'12部门提供工资附表主表'!E:M,9,0)</f>
        <v>40.31</v>
      </c>
      <c r="N94" s="461">
        <f t="shared" si="3"/>
        <v>0</v>
      </c>
      <c r="O94" s="60"/>
    </row>
    <row r="95" spans="1:15">
      <c r="A95" t="str">
        <f>INDEX(员工信息4!C:C,MATCH(工时对!D95,员工信息4!F:F,0))</f>
        <v>8783</v>
      </c>
      <c r="B95" s="445" t="s">
        <v>2627</v>
      </c>
      <c r="C95" s="446" t="s">
        <v>2626</v>
      </c>
      <c r="D95" s="445" t="str">
        <f t="shared" si="2"/>
        <v>韩凯凯404</v>
      </c>
      <c r="E95" s="352">
        <v>39.56</v>
      </c>
      <c r="F95" s="446" t="s">
        <v>2996</v>
      </c>
      <c r="G95" s="315"/>
      <c r="H95" s="449" t="str">
        <f>VLOOKUP(A95,员工信息4!C:H,6,0)</f>
        <v>接插件车间</v>
      </c>
      <c r="I95" s="449"/>
      <c r="J95" s="447"/>
      <c r="K95" s="458"/>
      <c r="L95" s="460"/>
      <c r="M95" s="319">
        <f>VLOOKUP(A95,'12部门提供工资附表主表'!E:M,9,0)</f>
        <v>39.56</v>
      </c>
      <c r="N95" s="461">
        <f t="shared" si="3"/>
        <v>0</v>
      </c>
      <c r="O95" s="60"/>
    </row>
    <row r="96" spans="1:15">
      <c r="A96" t="str">
        <f>INDEX(员工信息4!C:C,MATCH(工时对!D96,员工信息4!F:F,0))</f>
        <v>1206</v>
      </c>
      <c r="B96" s="445" t="s">
        <v>312</v>
      </c>
      <c r="C96" s="446" t="s">
        <v>311</v>
      </c>
      <c r="D96" s="445" t="str">
        <f t="shared" si="2"/>
        <v>金志强405</v>
      </c>
      <c r="E96" s="352">
        <v>39</v>
      </c>
      <c r="F96" s="446" t="s">
        <v>3600</v>
      </c>
      <c r="G96" s="315"/>
      <c r="H96" s="449" t="str">
        <f>VLOOKUP(A96,员工信息4!C:H,6,0)</f>
        <v>电缆员工</v>
      </c>
      <c r="I96" s="449"/>
      <c r="J96" s="447"/>
      <c r="K96" s="458"/>
      <c r="L96" s="460"/>
      <c r="M96" s="319">
        <f>VLOOKUP(A96,'12部门提供工资附表主表'!E:M,9,0)</f>
        <v>39</v>
      </c>
      <c r="N96" s="461">
        <f t="shared" si="3"/>
        <v>0</v>
      </c>
      <c r="O96" s="60"/>
    </row>
    <row r="97" spans="1:15">
      <c r="A97" t="str">
        <f>INDEX(员工信息4!C:C,MATCH(工时对!D97,员工信息4!F:F,0))</f>
        <v>8515</v>
      </c>
      <c r="B97" s="445" t="s">
        <v>1145</v>
      </c>
      <c r="C97" s="446" t="s">
        <v>1144</v>
      </c>
      <c r="D97" s="445" t="str">
        <f t="shared" si="2"/>
        <v>徐旺旺406</v>
      </c>
      <c r="E97" s="352">
        <v>42.31</v>
      </c>
      <c r="F97" s="446" t="s">
        <v>2996</v>
      </c>
      <c r="G97" s="315"/>
      <c r="H97" s="449" t="str">
        <f>VLOOKUP(A97,员工信息4!C:H,6,0)</f>
        <v>接插件车间</v>
      </c>
      <c r="I97" s="449"/>
      <c r="J97" s="447"/>
      <c r="K97" s="458"/>
      <c r="L97" s="460"/>
      <c r="M97" s="319">
        <f>VLOOKUP(A97,'12部门提供工资附表主表'!E:M,9,0)</f>
        <v>42.31</v>
      </c>
      <c r="N97" s="461">
        <f t="shared" si="3"/>
        <v>0</v>
      </c>
      <c r="O97" s="60"/>
    </row>
    <row r="98" spans="1:15">
      <c r="A98" t="str">
        <f>INDEX(员工信息4!C:C,MATCH(工时对!D98,员工信息4!F:F,0))</f>
        <v>8573</v>
      </c>
      <c r="B98" s="445" t="s">
        <v>2380</v>
      </c>
      <c r="C98" s="446" t="s">
        <v>2379</v>
      </c>
      <c r="D98" s="445" t="str">
        <f t="shared" si="2"/>
        <v>房震超407</v>
      </c>
      <c r="E98" s="352">
        <v>36.44</v>
      </c>
      <c r="F98" s="446" t="s">
        <v>2996</v>
      </c>
      <c r="G98" s="315"/>
      <c r="H98" s="449" t="str">
        <f>VLOOKUP(A98,员工信息4!C:H,6,0)</f>
        <v>接插件车间</v>
      </c>
      <c r="I98" s="449"/>
      <c r="J98" s="447"/>
      <c r="K98" s="458"/>
      <c r="L98" s="460"/>
      <c r="M98" s="319">
        <f>VLOOKUP(A98,'12部门提供工资附表主表'!E:M,9,0)</f>
        <v>36.44</v>
      </c>
      <c r="N98" s="461">
        <f t="shared" si="3"/>
        <v>0</v>
      </c>
      <c r="O98" s="60"/>
    </row>
    <row r="99" spans="1:15">
      <c r="A99" t="str">
        <f>INDEX(员工信息4!C:C,MATCH(工时对!D99,员工信息4!F:F,0))</f>
        <v>6221</v>
      </c>
      <c r="B99" s="445" t="s">
        <v>1098</v>
      </c>
      <c r="C99" s="446" t="s">
        <v>1097</v>
      </c>
      <c r="D99" s="445" t="str">
        <f t="shared" si="2"/>
        <v>赵小华408</v>
      </c>
      <c r="E99" s="352">
        <v>42.06</v>
      </c>
      <c r="F99" s="446" t="s">
        <v>2996</v>
      </c>
      <c r="G99" s="315"/>
      <c r="H99" s="449" t="str">
        <f>VLOOKUP(A99,员工信息4!C:H,6,0)</f>
        <v>接插件车间</v>
      </c>
      <c r="I99" s="449"/>
      <c r="J99" s="447"/>
      <c r="K99" s="458"/>
      <c r="L99" s="460"/>
      <c r="M99" s="319">
        <f>VLOOKUP(A99,'12部门提供工资附表主表'!E:M,9,0)</f>
        <v>42.06</v>
      </c>
      <c r="N99" s="461">
        <f t="shared" si="3"/>
        <v>0</v>
      </c>
      <c r="O99" s="60"/>
    </row>
    <row r="100" spans="1:15">
      <c r="A100" t="str">
        <f>INDEX(员工信息4!C:C,MATCH(工时对!D100,员工信息4!F:F,0))</f>
        <v>8264</v>
      </c>
      <c r="B100" s="445" t="s">
        <v>1626</v>
      </c>
      <c r="C100" s="446" t="s">
        <v>1625</v>
      </c>
      <c r="D100" s="445" t="str">
        <f t="shared" si="2"/>
        <v>马绪苹409</v>
      </c>
      <c r="E100" s="352">
        <v>39.94</v>
      </c>
      <c r="F100" s="446" t="s">
        <v>3601</v>
      </c>
      <c r="G100" s="315"/>
      <c r="H100" s="449" t="str">
        <f>VLOOKUP(A100,员工信息4!C:H,6,0)</f>
        <v>线束车间</v>
      </c>
      <c r="I100" s="449"/>
      <c r="J100" s="447"/>
      <c r="K100" s="458"/>
      <c r="L100" s="460"/>
      <c r="M100" s="319">
        <f>VLOOKUP(A100,'12部门提供工资附表主表'!E:M,9,0)</f>
        <v>39.94</v>
      </c>
      <c r="N100" s="461">
        <f t="shared" si="3"/>
        <v>0</v>
      </c>
      <c r="O100" s="60"/>
    </row>
    <row r="101" spans="1:15">
      <c r="A101" t="str">
        <f>INDEX(员工信息4!C:C,MATCH(工时对!D101,员工信息4!F:F,0))</f>
        <v>3108</v>
      </c>
      <c r="B101" s="445" t="s">
        <v>862</v>
      </c>
      <c r="C101" s="446" t="s">
        <v>861</v>
      </c>
      <c r="D101" s="445" t="str">
        <f t="shared" si="2"/>
        <v>黄霞410</v>
      </c>
      <c r="E101" s="352">
        <v>35.130000000000003</v>
      </c>
      <c r="F101" s="446" t="s">
        <v>2996</v>
      </c>
      <c r="G101" s="315"/>
      <c r="H101" s="449" t="str">
        <f>VLOOKUP(A101,员工信息4!C:H,6,0)</f>
        <v>接插件车间</v>
      </c>
      <c r="I101" s="449"/>
      <c r="J101" s="447"/>
      <c r="K101" s="458"/>
      <c r="L101" s="460"/>
      <c r="M101" s="319">
        <f>VLOOKUP(A101,'12部门提供工资附表主表'!E:M,9,0)</f>
        <v>35.130000000000003</v>
      </c>
      <c r="N101" s="461">
        <f t="shared" si="3"/>
        <v>0</v>
      </c>
      <c r="O101" s="60"/>
    </row>
    <row r="102" spans="1:15">
      <c r="A102" t="str">
        <f>INDEX(员工信息4!C:C,MATCH(工时对!D102,员工信息4!F:F,0))</f>
        <v>3023</v>
      </c>
      <c r="B102" s="445" t="s">
        <v>2186</v>
      </c>
      <c r="C102" s="446" t="s">
        <v>2185</v>
      </c>
      <c r="D102" s="445" t="str">
        <f t="shared" si="2"/>
        <v>张东411</v>
      </c>
      <c r="E102" s="352">
        <v>39.44</v>
      </c>
      <c r="F102" s="446" t="s">
        <v>2996</v>
      </c>
      <c r="G102" s="315"/>
      <c r="H102" s="449" t="str">
        <f>VLOOKUP(A102,员工信息4!C:H,6,0)</f>
        <v>行政接插件车间</v>
      </c>
      <c r="I102" s="449"/>
      <c r="J102" s="447"/>
      <c r="K102" s="458"/>
      <c r="L102" s="460"/>
      <c r="M102" s="319">
        <f>VLOOKUP(A102,'12部门提供工资附表主表'!E:M,9,0)</f>
        <v>39.44</v>
      </c>
      <c r="N102" s="461">
        <f t="shared" si="3"/>
        <v>0</v>
      </c>
      <c r="O102" s="60"/>
    </row>
    <row r="103" spans="1:15">
      <c r="A103" t="str">
        <f>INDEX(员工信息4!C:C,MATCH(工时对!D103,员工信息4!F:F,0))</f>
        <v>8965</v>
      </c>
      <c r="B103" s="445" t="s">
        <v>3120</v>
      </c>
      <c r="C103" s="446" t="s">
        <v>3119</v>
      </c>
      <c r="D103" s="445" t="str">
        <f t="shared" si="2"/>
        <v>姚启飞412</v>
      </c>
      <c r="E103" s="352">
        <v>43.5</v>
      </c>
      <c r="F103" s="446" t="s">
        <v>3600</v>
      </c>
      <c r="G103" s="315"/>
      <c r="H103" s="449" t="str">
        <f>VLOOKUP(A103,员工信息4!C:H,6,0)</f>
        <v>电缆车间</v>
      </c>
      <c r="I103" s="449"/>
      <c r="J103" s="447"/>
      <c r="K103" s="458"/>
      <c r="L103" s="460"/>
      <c r="M103" s="319">
        <f>VLOOKUP(A103,'12部门提供工资附表主表'!E:M,9,0)</f>
        <v>43.5</v>
      </c>
      <c r="N103" s="461">
        <f t="shared" si="3"/>
        <v>0</v>
      </c>
      <c r="O103" s="60"/>
    </row>
    <row r="104" spans="1:15">
      <c r="A104" t="str">
        <f>INDEX(员工信息4!C:C,MATCH(工时对!D104,员工信息4!F:F,0))</f>
        <v>1363</v>
      </c>
      <c r="B104" s="445" t="s">
        <v>384</v>
      </c>
      <c r="C104" s="446" t="s">
        <v>383</v>
      </c>
      <c r="D104" s="445" t="str">
        <f t="shared" si="2"/>
        <v>张跃群413</v>
      </c>
      <c r="E104" s="352">
        <v>30.13</v>
      </c>
      <c r="F104" s="446" t="s">
        <v>3600</v>
      </c>
      <c r="G104" s="315"/>
      <c r="H104" s="449" t="str">
        <f>VLOOKUP(A104,员工信息4!C:H,6,0)</f>
        <v>电缆员工</v>
      </c>
      <c r="I104" s="449"/>
      <c r="J104" s="447"/>
      <c r="K104" s="458"/>
      <c r="L104" s="460"/>
      <c r="M104" s="319">
        <f>VLOOKUP(A104,'12部门提供工资附表主表'!E:M,9,0)</f>
        <v>30.13</v>
      </c>
      <c r="N104" s="461">
        <f t="shared" si="3"/>
        <v>0</v>
      </c>
      <c r="O104" s="60"/>
    </row>
    <row r="105" spans="1:15">
      <c r="A105" t="str">
        <f>INDEX(员工信息4!C:C,MATCH(工时对!D105,员工信息4!F:F,0))</f>
        <v>2150</v>
      </c>
      <c r="B105" s="445" t="s">
        <v>1427</v>
      </c>
      <c r="C105" s="446" t="s">
        <v>1426</v>
      </c>
      <c r="D105" s="445" t="str">
        <f t="shared" si="2"/>
        <v>胡红梅414</v>
      </c>
      <c r="E105" s="352">
        <v>8.94</v>
      </c>
      <c r="F105" s="446" t="s">
        <v>3601</v>
      </c>
      <c r="G105" s="315"/>
      <c r="H105" s="449" t="str">
        <f>VLOOKUP(A105,员工信息4!C:H,6,0)</f>
        <v>线束车间</v>
      </c>
      <c r="I105" s="449"/>
      <c r="J105" s="447"/>
      <c r="K105" s="458"/>
      <c r="L105" s="460"/>
      <c r="M105" s="319">
        <f>VLOOKUP(A105,'12部门提供工资附表主表'!E:M,9,0)</f>
        <v>8.94</v>
      </c>
      <c r="N105" s="461">
        <f t="shared" si="3"/>
        <v>0</v>
      </c>
      <c r="O105" s="60"/>
    </row>
    <row r="106" spans="1:15">
      <c r="A106" t="str">
        <f>INDEX(员工信息4!C:C,MATCH(工时对!D106,员工信息4!F:F,0))</f>
        <v>8977</v>
      </c>
      <c r="B106" s="445" t="s">
        <v>3171</v>
      </c>
      <c r="C106" s="446" t="s">
        <v>3170</v>
      </c>
      <c r="D106" s="445" t="str">
        <f t="shared" si="2"/>
        <v>路家云415</v>
      </c>
      <c r="E106" s="352">
        <v>42.88</v>
      </c>
      <c r="F106" s="446" t="s">
        <v>3601</v>
      </c>
      <c r="G106" s="315"/>
      <c r="H106" s="449" t="str">
        <f>VLOOKUP(A106,员工信息4!C:H,6,0)</f>
        <v>线束车间</v>
      </c>
      <c r="I106" s="449"/>
      <c r="J106" s="447"/>
      <c r="K106" s="458"/>
      <c r="L106" s="460"/>
      <c r="M106" s="319">
        <f>VLOOKUP(A106,'12部门提供工资附表主表'!E:M,9,0)</f>
        <v>42.88</v>
      </c>
      <c r="N106" s="461">
        <f t="shared" si="3"/>
        <v>0</v>
      </c>
      <c r="O106" s="60"/>
    </row>
    <row r="107" spans="1:15">
      <c r="A107" t="str">
        <f>INDEX(员工信息4!C:C,MATCH(工时对!D107,员工信息4!F:F,0))</f>
        <v>2161</v>
      </c>
      <c r="B107" s="445" t="s">
        <v>1432</v>
      </c>
      <c r="C107" s="446" t="s">
        <v>1431</v>
      </c>
      <c r="D107" s="445" t="str">
        <f t="shared" si="2"/>
        <v>陈恩群417</v>
      </c>
      <c r="E107" s="352">
        <v>42.25</v>
      </c>
      <c r="F107" s="446" t="s">
        <v>3601</v>
      </c>
      <c r="G107" s="315"/>
      <c r="H107" s="449" t="str">
        <f>VLOOKUP(A107,员工信息4!C:H,6,0)</f>
        <v>线束车间</v>
      </c>
      <c r="I107" s="449"/>
      <c r="J107" s="447"/>
      <c r="K107" s="458"/>
      <c r="L107" s="460"/>
      <c r="M107" s="319">
        <f>VLOOKUP(A107,'12部门提供工资附表主表'!E:M,9,0)</f>
        <v>42.25</v>
      </c>
      <c r="N107" s="461">
        <f t="shared" si="3"/>
        <v>0</v>
      </c>
      <c r="O107" s="60"/>
    </row>
    <row r="108" spans="1:15">
      <c r="A108" t="str">
        <f>INDEX(员工信息4!C:C,MATCH(工时对!D108,员工信息4!F:F,0))</f>
        <v>2517</v>
      </c>
      <c r="B108" s="445" t="s">
        <v>1532</v>
      </c>
      <c r="C108" s="446" t="s">
        <v>1531</v>
      </c>
      <c r="D108" s="445" t="str">
        <f t="shared" si="2"/>
        <v>田金芝418</v>
      </c>
      <c r="E108" s="352">
        <v>38.06</v>
      </c>
      <c r="F108" s="446" t="s">
        <v>3601</v>
      </c>
      <c r="G108" s="315"/>
      <c r="H108" s="449" t="str">
        <f>VLOOKUP(A108,员工信息4!C:H,6,0)</f>
        <v>线束车间</v>
      </c>
      <c r="I108" s="449"/>
      <c r="J108" s="447"/>
      <c r="K108" s="458"/>
      <c r="L108" s="460"/>
      <c r="M108" s="319">
        <f>VLOOKUP(A108,'12部门提供工资附表主表'!E:M,9,0)</f>
        <v>38.06</v>
      </c>
      <c r="N108" s="461">
        <f t="shared" si="3"/>
        <v>0</v>
      </c>
      <c r="O108" s="60"/>
    </row>
    <row r="109" spans="1:15">
      <c r="A109" t="str">
        <f>INDEX(员工信息4!C:C,MATCH(工时对!D109,员工信息4!F:F,0))</f>
        <v>8707</v>
      </c>
      <c r="B109" s="445" t="s">
        <v>2552</v>
      </c>
      <c r="C109" s="446" t="s">
        <v>2551</v>
      </c>
      <c r="D109" s="445" t="str">
        <f t="shared" si="2"/>
        <v>朱小冲419</v>
      </c>
      <c r="E109" s="352">
        <v>22.25</v>
      </c>
      <c r="F109" s="446" t="s">
        <v>3605</v>
      </c>
      <c r="G109" s="315"/>
      <c r="H109" s="449" t="str">
        <f>VLOOKUP(A109,员工信息4!C:H,6,0)</f>
        <v>行政财务部</v>
      </c>
      <c r="I109" s="449"/>
      <c r="J109" s="447"/>
      <c r="K109" s="458"/>
      <c r="L109" s="460"/>
      <c r="M109" s="319">
        <f>VLOOKUP(A109,'12部门提供工资附表主表'!E:M,9,0)</f>
        <v>22.25</v>
      </c>
      <c r="N109" s="461">
        <f t="shared" si="3"/>
        <v>0</v>
      </c>
      <c r="O109" s="60"/>
    </row>
    <row r="110" spans="1:15">
      <c r="A110" t="str">
        <f>INDEX(员工信息4!C:C,MATCH(工时对!D110,员工信息4!F:F,0))</f>
        <v>3008</v>
      </c>
      <c r="B110" s="445" t="s">
        <v>1165</v>
      </c>
      <c r="C110" s="446" t="s">
        <v>1164</v>
      </c>
      <c r="D110" s="445" t="str">
        <f t="shared" si="2"/>
        <v>顾桂萍420</v>
      </c>
      <c r="E110" s="352">
        <v>30.63</v>
      </c>
      <c r="F110" s="446" t="s">
        <v>2996</v>
      </c>
      <c r="G110" s="315"/>
      <c r="H110" s="449" t="str">
        <f>VLOOKUP(A110,员工信息4!C:H,6,0)</f>
        <v>接插件计划员</v>
      </c>
      <c r="I110" s="449"/>
      <c r="J110" s="447"/>
      <c r="K110" s="458"/>
      <c r="L110" s="460"/>
      <c r="M110" s="319">
        <f>VLOOKUP(A110,'12部门提供工资附表主表'!E:M,9,0)</f>
        <v>30.63</v>
      </c>
      <c r="N110" s="461">
        <f t="shared" si="3"/>
        <v>0</v>
      </c>
      <c r="O110" s="60"/>
    </row>
    <row r="111" spans="1:15">
      <c r="A111" t="str">
        <f>INDEX(员工信息4!C:C,MATCH(工时对!D111,员工信息4!F:F,0))</f>
        <v>8787</v>
      </c>
      <c r="B111" s="445" t="s">
        <v>2637</v>
      </c>
      <c r="C111" s="446" t="s">
        <v>2636</v>
      </c>
      <c r="D111" s="445" t="str">
        <f t="shared" si="2"/>
        <v>胡国正421</v>
      </c>
      <c r="E111" s="352">
        <v>31.38</v>
      </c>
      <c r="F111" s="446" t="s">
        <v>3605</v>
      </c>
      <c r="G111" s="315"/>
      <c r="H111" s="449" t="str">
        <f>VLOOKUP(A111,员工信息4!C:H,6,0)</f>
        <v>行政工艺部</v>
      </c>
      <c r="I111" s="449"/>
      <c r="J111" s="447"/>
      <c r="K111" s="458"/>
      <c r="L111" s="460"/>
      <c r="M111" s="319">
        <f>VLOOKUP(A111,'12部门提供工资附表主表'!E:M,9,0)</f>
        <v>31.38</v>
      </c>
      <c r="N111" s="461">
        <f t="shared" si="3"/>
        <v>0</v>
      </c>
      <c r="O111" s="60"/>
    </row>
    <row r="112" spans="1:15">
      <c r="A112" t="str">
        <f>INDEX(员工信息4!C:C,MATCH(工时对!D112,员工信息4!F:F,0))</f>
        <v>3708</v>
      </c>
      <c r="B112" s="445" t="s">
        <v>1707</v>
      </c>
      <c r="C112" s="446" t="s">
        <v>1706</v>
      </c>
      <c r="D112" s="445" t="str">
        <f t="shared" si="2"/>
        <v>郭景员422</v>
      </c>
      <c r="E112" s="352">
        <v>34</v>
      </c>
      <c r="F112" s="446" t="s">
        <v>3602</v>
      </c>
      <c r="G112" s="315"/>
      <c r="H112" s="449" t="str">
        <f>VLOOKUP(A112,员工信息4!C:H,6,0)</f>
        <v>线束车间</v>
      </c>
      <c r="I112" s="449"/>
      <c r="J112" s="447"/>
      <c r="K112" s="458"/>
      <c r="L112" s="460"/>
      <c r="M112" s="319">
        <f>VLOOKUP(A112,'12部门提供工资附表主表'!E:M,9,0)</f>
        <v>34</v>
      </c>
      <c r="N112" s="461">
        <f t="shared" si="3"/>
        <v>0</v>
      </c>
      <c r="O112" s="60"/>
    </row>
    <row r="113" spans="1:15">
      <c r="A113" t="str">
        <f>INDEX(员工信息4!C:C,MATCH(工时对!D113,员工信息4!F:F,0))</f>
        <v>2120</v>
      </c>
      <c r="B113" s="445" t="s">
        <v>1391</v>
      </c>
      <c r="C113" s="446" t="s">
        <v>1390</v>
      </c>
      <c r="D113" s="445" t="str">
        <f t="shared" si="2"/>
        <v>王平2423</v>
      </c>
      <c r="E113" s="352">
        <v>41.38</v>
      </c>
      <c r="F113" s="446" t="s">
        <v>3601</v>
      </c>
      <c r="G113" s="315"/>
      <c r="H113" s="449" t="str">
        <f>VLOOKUP(A113,员工信息4!C:H,6,0)</f>
        <v>线束车间</v>
      </c>
      <c r="I113" s="449"/>
      <c r="J113" s="447"/>
      <c r="K113" s="458"/>
      <c r="L113" s="460"/>
      <c r="M113" s="319">
        <f>VLOOKUP(A113,'12部门提供工资附表主表'!E:M,9,0)</f>
        <v>41.38</v>
      </c>
      <c r="N113" s="461">
        <f t="shared" si="3"/>
        <v>0</v>
      </c>
      <c r="O113" s="60"/>
    </row>
    <row r="114" spans="1:15">
      <c r="A114" t="str">
        <f>INDEX(员工信息4!C:C,MATCH(工时对!D114,员工信息4!F:F,0))</f>
        <v>1210</v>
      </c>
      <c r="B114" s="445" t="s">
        <v>322</v>
      </c>
      <c r="C114" s="446" t="s">
        <v>321</v>
      </c>
      <c r="D114" s="445" t="str">
        <f t="shared" si="2"/>
        <v>张沪军424</v>
      </c>
      <c r="E114" s="352">
        <v>42.19</v>
      </c>
      <c r="F114" s="446" t="s">
        <v>3600</v>
      </c>
      <c r="G114" s="315"/>
      <c r="H114" s="449" t="str">
        <f>VLOOKUP(A114,员工信息4!C:H,6,0)</f>
        <v>电缆员工</v>
      </c>
      <c r="I114" s="449"/>
      <c r="J114" s="447"/>
      <c r="K114" s="458"/>
      <c r="L114" s="460"/>
      <c r="M114" s="319">
        <f>VLOOKUP(A114,'12部门提供工资附表主表'!E:M,9,0)</f>
        <v>42.19</v>
      </c>
      <c r="N114" s="461">
        <f t="shared" si="3"/>
        <v>0</v>
      </c>
      <c r="O114" s="60"/>
    </row>
    <row r="115" spans="1:15">
      <c r="A115" t="str">
        <f>INDEX(员工信息4!C:C,MATCH(工时对!D115,员工信息4!F:F,0))</f>
        <v>4083</v>
      </c>
      <c r="B115" s="445" t="s">
        <v>53</v>
      </c>
      <c r="C115" s="315" t="s">
        <v>52</v>
      </c>
      <c r="D115" s="445" t="str">
        <f t="shared" si="2"/>
        <v>储章501</v>
      </c>
      <c r="E115" s="352">
        <v>37.630000000000003</v>
      </c>
      <c r="F115" s="315" t="s">
        <v>17</v>
      </c>
      <c r="G115" s="457"/>
      <c r="H115" s="449" t="str">
        <f>VLOOKUP(A115,员工信息4!C:H,6,0)</f>
        <v>仓库</v>
      </c>
      <c r="I115" s="449"/>
      <c r="J115" s="447"/>
      <c r="K115" s="458"/>
      <c r="L115" s="462"/>
      <c r="M115" s="319">
        <f>VLOOKUP(A115,'12部门提供工资附表主表'!E:M,9,0)</f>
        <v>37.630000000000003</v>
      </c>
      <c r="N115" s="461">
        <f t="shared" si="3"/>
        <v>0</v>
      </c>
      <c r="O115" s="60"/>
    </row>
    <row r="116" spans="1:15">
      <c r="A116" t="str">
        <f>INDEX(员工信息4!C:C,MATCH(工时对!D116,员工信息4!F:F,0))</f>
        <v>8988</v>
      </c>
      <c r="B116" s="448" t="s">
        <v>3227</v>
      </c>
      <c r="C116" s="315" t="s">
        <v>3226</v>
      </c>
      <c r="D116" s="445" t="str">
        <f t="shared" si="2"/>
        <v>陈慧502</v>
      </c>
      <c r="E116" s="352">
        <v>39.380000000000003</v>
      </c>
      <c r="F116" s="315" t="s">
        <v>2996</v>
      </c>
      <c r="G116" s="315"/>
      <c r="H116" s="449" t="str">
        <f>VLOOKUP(A116,员工信息4!C:H,6,0)</f>
        <v>接插件车间</v>
      </c>
      <c r="I116" s="449"/>
      <c r="J116" s="447"/>
      <c r="K116" s="458"/>
      <c r="L116" s="462"/>
      <c r="M116" s="319">
        <f>VLOOKUP(A116,'12部门提供工资附表主表'!E:M,9,0)</f>
        <v>39.380000000000003</v>
      </c>
      <c r="N116" s="461">
        <f t="shared" si="3"/>
        <v>0</v>
      </c>
      <c r="O116" s="60"/>
    </row>
    <row r="117" spans="1:15">
      <c r="A117" t="str">
        <f>INDEX(员工信息4!C:C,MATCH(工时对!D117,员工信息4!F:F,0))</f>
        <v>8989</v>
      </c>
      <c r="B117" s="448" t="s">
        <v>3232</v>
      </c>
      <c r="C117" s="315" t="s">
        <v>3231</v>
      </c>
      <c r="D117" s="445" t="str">
        <f t="shared" si="2"/>
        <v>周清清503</v>
      </c>
      <c r="E117" s="352">
        <v>6.19</v>
      </c>
      <c r="F117" s="315" t="s">
        <v>2996</v>
      </c>
      <c r="G117" s="315"/>
      <c r="H117" s="449" t="str">
        <f>VLOOKUP(A117,员工信息4!C:H,6,0)</f>
        <v>接插件车间</v>
      </c>
      <c r="I117" s="449"/>
      <c r="J117" s="447"/>
      <c r="K117" s="458"/>
      <c r="L117" s="462"/>
      <c r="M117" s="319">
        <f>VLOOKUP(A117,'12部门提供工资附表主表'!E:M,9,0)</f>
        <v>6.19</v>
      </c>
      <c r="N117" s="461">
        <f t="shared" si="3"/>
        <v>0</v>
      </c>
      <c r="O117" s="60"/>
    </row>
    <row r="118" spans="1:15">
      <c r="A118" t="str">
        <f>INDEX(员工信息4!C:C,MATCH(工时对!D118,员工信息4!F:F,0))</f>
        <v>3161</v>
      </c>
      <c r="B118" s="448" t="s">
        <v>882</v>
      </c>
      <c r="C118" s="315" t="s">
        <v>881</v>
      </c>
      <c r="D118" s="445" t="str">
        <f t="shared" si="2"/>
        <v>陈浩504</v>
      </c>
      <c r="E118" s="352">
        <v>24.69</v>
      </c>
      <c r="F118" s="315" t="s">
        <v>2996</v>
      </c>
      <c r="G118" s="315"/>
      <c r="H118" s="449" t="str">
        <f>VLOOKUP(A118,员工信息4!C:H,6,0)</f>
        <v>行政销售部</v>
      </c>
      <c r="I118" s="449"/>
      <c r="J118" s="447"/>
      <c r="K118" s="458"/>
      <c r="L118" s="462"/>
      <c r="M118" s="319">
        <f>VLOOKUP(A118,'12部门提供工资附表主表'!E:M,9,0)</f>
        <v>24.69</v>
      </c>
      <c r="N118" s="461">
        <f t="shared" si="3"/>
        <v>0</v>
      </c>
      <c r="O118" s="60"/>
    </row>
    <row r="119" spans="1:15">
      <c r="A119" t="str">
        <f>INDEX(员工信息4!C:C,MATCH(工时对!D119,员工信息4!F:F,0))</f>
        <v>3713</v>
      </c>
      <c r="B119" s="448" t="s">
        <v>693</v>
      </c>
      <c r="C119" s="315" t="s">
        <v>692</v>
      </c>
      <c r="D119" s="445" t="str">
        <f t="shared" si="2"/>
        <v>储召军505</v>
      </c>
      <c r="E119" s="352">
        <v>40.31</v>
      </c>
      <c r="F119" s="446" t="s">
        <v>3602</v>
      </c>
      <c r="G119" s="315"/>
      <c r="H119" s="449" t="str">
        <f>VLOOKUP(A119,员工信息4!C:H,6,0)</f>
        <v>接插件2开线</v>
      </c>
      <c r="I119" s="449"/>
      <c r="J119" s="447"/>
      <c r="K119" s="458"/>
      <c r="L119" s="462"/>
      <c r="M119" s="319">
        <f>VLOOKUP(A119,'12部门提供工资附表主表'!E:M,9,0)</f>
        <v>40.31</v>
      </c>
      <c r="N119" s="461">
        <f t="shared" si="3"/>
        <v>0</v>
      </c>
      <c r="O119" s="60"/>
    </row>
    <row r="120" spans="1:15">
      <c r="A120" t="str">
        <f>INDEX(员工信息4!C:C,MATCH(工时对!D120,员工信息4!F:F,0))</f>
        <v>8990</v>
      </c>
      <c r="B120" s="448" t="s">
        <v>3237</v>
      </c>
      <c r="C120" s="315" t="s">
        <v>3236</v>
      </c>
      <c r="D120" s="445" t="str">
        <f t="shared" si="2"/>
        <v>康铭506</v>
      </c>
      <c r="E120" s="352">
        <v>11.88</v>
      </c>
      <c r="F120" s="315" t="s">
        <v>2996</v>
      </c>
      <c r="G120" s="315"/>
      <c r="H120" s="449" t="str">
        <f>VLOOKUP(A120,员工信息4!C:H,6,0)</f>
        <v>接插件车间</v>
      </c>
      <c r="I120" s="449"/>
      <c r="J120" s="447"/>
      <c r="K120" s="458"/>
      <c r="L120" s="462"/>
      <c r="M120" s="319">
        <f>VLOOKUP(A120,'12部门提供工资附表主表'!E:M,9,0)</f>
        <v>11.88</v>
      </c>
      <c r="N120" s="461">
        <f t="shared" si="3"/>
        <v>0</v>
      </c>
      <c r="O120" s="60"/>
    </row>
    <row r="121" spans="1:15">
      <c r="A121" t="str">
        <f>INDEX(员工信息4!C:C,MATCH(工时对!D121,员工信息4!F:F,0))</f>
        <v>3388</v>
      </c>
      <c r="B121" s="448" t="s">
        <v>993</v>
      </c>
      <c r="C121" s="315" t="s">
        <v>992</v>
      </c>
      <c r="D121" s="445" t="str">
        <f t="shared" si="2"/>
        <v>胡林喜507</v>
      </c>
      <c r="E121" s="352">
        <v>41.75</v>
      </c>
      <c r="F121" s="315" t="s">
        <v>2996</v>
      </c>
      <c r="G121" s="315"/>
      <c r="H121" s="449" t="str">
        <f>VLOOKUP(A121,员工信息4!C:H,6,0)</f>
        <v>接插件车间</v>
      </c>
      <c r="I121" s="449"/>
      <c r="J121" s="447"/>
      <c r="K121" s="458"/>
      <c r="L121" s="462"/>
      <c r="M121" s="319">
        <f>VLOOKUP(A121,'12部门提供工资附表主表'!E:M,9,0)</f>
        <v>41.75</v>
      </c>
      <c r="N121" s="461">
        <f t="shared" si="3"/>
        <v>0</v>
      </c>
      <c r="O121" s="60"/>
    </row>
    <row r="122" spans="1:15">
      <c r="A122" t="str">
        <f>INDEX(员工信息4!C:C,MATCH(工时对!D122,员工信息4!F:F,0))</f>
        <v>8991</v>
      </c>
      <c r="B122" s="448" t="s">
        <v>3242</v>
      </c>
      <c r="C122" s="315" t="s">
        <v>3241</v>
      </c>
      <c r="D122" s="445" t="str">
        <f t="shared" si="2"/>
        <v>莫永云508</v>
      </c>
      <c r="E122" s="352">
        <v>39</v>
      </c>
      <c r="F122" s="446" t="s">
        <v>3601</v>
      </c>
      <c r="G122" s="315"/>
      <c r="H122" s="449" t="str">
        <f>VLOOKUP(A122,员工信息4!C:H,6,0)</f>
        <v>线束车间</v>
      </c>
      <c r="I122" s="449"/>
      <c r="J122" s="447"/>
      <c r="K122" s="458"/>
      <c r="L122" s="462"/>
      <c r="M122" s="319">
        <f>VLOOKUP(A122,'12部门提供工资附表主表'!E:M,9,0)</f>
        <v>39</v>
      </c>
      <c r="N122" s="461">
        <f t="shared" si="3"/>
        <v>0</v>
      </c>
      <c r="O122" s="60"/>
    </row>
    <row r="123" spans="1:15">
      <c r="A123" t="str">
        <f>INDEX(员工信息4!C:C,MATCH(工时对!D123,员工信息4!F:F,0))</f>
        <v>8993</v>
      </c>
      <c r="B123" s="448" t="s">
        <v>3252</v>
      </c>
      <c r="C123" s="315" t="s">
        <v>3251</v>
      </c>
      <c r="D123" s="445" t="str">
        <f t="shared" si="2"/>
        <v>杨玉凤512</v>
      </c>
      <c r="E123" s="352">
        <v>39.19</v>
      </c>
      <c r="F123" s="315" t="s">
        <v>2996</v>
      </c>
      <c r="G123" s="315"/>
      <c r="H123" s="449" t="str">
        <f>VLOOKUP(A123,员工信息4!C:H,6,0)</f>
        <v>接插件车间</v>
      </c>
      <c r="I123" s="449"/>
      <c r="J123" s="447"/>
      <c r="K123" s="458"/>
      <c r="L123" s="462"/>
      <c r="M123" s="319">
        <f>VLOOKUP(A123,'12部门提供工资附表主表'!E:M,9,0)</f>
        <v>39.19</v>
      </c>
      <c r="N123" s="461">
        <f t="shared" si="3"/>
        <v>0</v>
      </c>
      <c r="O123" s="60"/>
    </row>
    <row r="124" spans="1:15">
      <c r="A124" t="str">
        <f>INDEX(员工信息4!C:C,MATCH(工时对!D124,员工信息4!F:F,0))</f>
        <v>5008</v>
      </c>
      <c r="B124" s="448" t="s">
        <v>485</v>
      </c>
      <c r="C124" s="315" t="s">
        <v>484</v>
      </c>
      <c r="D124" s="445" t="str">
        <f t="shared" si="2"/>
        <v>杨刚513</v>
      </c>
      <c r="E124" s="352">
        <v>44.38</v>
      </c>
      <c r="F124" s="315" t="s">
        <v>455</v>
      </c>
      <c r="G124" s="315"/>
      <c r="H124" s="449" t="str">
        <f>VLOOKUP(A124,员工信息4!C:H,6,0)</f>
        <v>发运部</v>
      </c>
      <c r="I124" s="449"/>
      <c r="J124" s="447"/>
      <c r="K124" s="458"/>
      <c r="L124" s="462"/>
      <c r="M124" s="319">
        <f>VLOOKUP(A124,'12部门提供工资附表主表'!E:M,9,0)</f>
        <v>44.38</v>
      </c>
      <c r="N124" s="461">
        <f t="shared" si="3"/>
        <v>0</v>
      </c>
      <c r="O124" s="60"/>
    </row>
    <row r="125" spans="1:15">
      <c r="A125" t="str">
        <f>INDEX(员工信息4!C:C,MATCH(工时对!D125,员工信息4!F:F,0))</f>
        <v>8994</v>
      </c>
      <c r="B125" s="448" t="s">
        <v>3257</v>
      </c>
      <c r="C125" s="315" t="s">
        <v>3256</v>
      </c>
      <c r="D125" s="445" t="str">
        <f t="shared" si="2"/>
        <v>梅亮514</v>
      </c>
      <c r="E125" s="352">
        <v>34.44</v>
      </c>
      <c r="F125" s="446" t="s">
        <v>2996</v>
      </c>
      <c r="G125" s="315"/>
      <c r="H125" s="449" t="str">
        <f>VLOOKUP(A125,员工信息4!C:H,6,0)</f>
        <v>接插件车间</v>
      </c>
      <c r="I125" s="449"/>
      <c r="J125" s="447"/>
      <c r="K125" s="458"/>
      <c r="L125" s="462"/>
      <c r="M125" s="319">
        <f>VLOOKUP(A125,'12部门提供工资附表主表'!E:M,9,0)</f>
        <v>34.44</v>
      </c>
      <c r="N125" s="461">
        <f t="shared" si="3"/>
        <v>0</v>
      </c>
      <c r="O125" s="60"/>
    </row>
    <row r="126" spans="1:15">
      <c r="A126" t="str">
        <f>INDEX(员工信息4!C:C,MATCH(工时对!D126,员工信息4!F:F,0))</f>
        <v>8995</v>
      </c>
      <c r="B126" s="448" t="s">
        <v>3262</v>
      </c>
      <c r="C126" s="315" t="s">
        <v>3261</v>
      </c>
      <c r="D126" s="445" t="str">
        <f t="shared" si="2"/>
        <v>丁书辉515</v>
      </c>
      <c r="E126" s="352">
        <v>8.8800000000000008</v>
      </c>
      <c r="F126" s="315" t="s">
        <v>3601</v>
      </c>
      <c r="G126" s="315"/>
      <c r="H126" s="449" t="str">
        <f>VLOOKUP(A126,员工信息4!C:H,6,0)</f>
        <v>线束车间</v>
      </c>
      <c r="I126" s="449"/>
      <c r="J126" s="447"/>
      <c r="K126" s="458"/>
      <c r="L126" s="462"/>
      <c r="M126" s="319">
        <f>VLOOKUP(A126,'12部门提供工资附表主表'!E:M,9,0)</f>
        <v>8.8800000000000008</v>
      </c>
      <c r="N126" s="461">
        <f t="shared" si="3"/>
        <v>0</v>
      </c>
      <c r="O126" s="60"/>
    </row>
    <row r="127" spans="1:15">
      <c r="A127" t="str">
        <f>INDEX(员工信息4!C:C,MATCH(工时对!D127,员工信息4!F:F,0))</f>
        <v>3105</v>
      </c>
      <c r="B127" s="448" t="s">
        <v>852</v>
      </c>
      <c r="C127" s="315" t="s">
        <v>851</v>
      </c>
      <c r="D127" s="445" t="str">
        <f t="shared" si="2"/>
        <v>唐波516</v>
      </c>
      <c r="E127" s="352">
        <v>43.38</v>
      </c>
      <c r="F127" s="315" t="s">
        <v>2996</v>
      </c>
      <c r="G127" s="315"/>
      <c r="H127" s="449" t="str">
        <f>VLOOKUP(A127,员工信息4!C:H,6,0)</f>
        <v>接插件车间</v>
      </c>
      <c r="I127" s="449"/>
      <c r="J127" s="447"/>
      <c r="K127" s="458"/>
      <c r="L127" s="462"/>
      <c r="M127" s="319">
        <f>VLOOKUP(A127,'12部门提供工资附表主表'!E:M,9,0)</f>
        <v>43.38</v>
      </c>
      <c r="N127" s="461">
        <f t="shared" si="3"/>
        <v>0</v>
      </c>
      <c r="O127" s="60"/>
    </row>
    <row r="128" spans="1:15">
      <c r="A128" t="str">
        <f>INDEX(员工信息4!C:C,MATCH(工时对!D128,员工信息4!F:F,0))</f>
        <v>4217</v>
      </c>
      <c r="B128" s="448" t="s">
        <v>1267</v>
      </c>
      <c r="C128" s="315" t="s">
        <v>1266</v>
      </c>
      <c r="D128" s="445" t="str">
        <f t="shared" si="2"/>
        <v>胡建国517</v>
      </c>
      <c r="E128" s="352">
        <v>28.06</v>
      </c>
      <c r="F128" s="315" t="s">
        <v>1252</v>
      </c>
      <c r="G128" s="315"/>
      <c r="H128" s="449" t="str">
        <f>VLOOKUP(A128,员工信息4!C:H,6,0)</f>
        <v>配件组</v>
      </c>
      <c r="I128" s="449"/>
      <c r="J128" s="447"/>
      <c r="K128" s="458"/>
      <c r="L128" s="462"/>
      <c r="M128" s="319">
        <f>VLOOKUP(A128,'12部门提供工资附表主表'!E:M,9,0)</f>
        <v>28.06</v>
      </c>
      <c r="N128" s="461">
        <f t="shared" si="3"/>
        <v>0</v>
      </c>
      <c r="O128" s="60"/>
    </row>
    <row r="129" spans="1:15">
      <c r="A129" t="str">
        <f>INDEX(员工信息4!C:C,MATCH(工时对!D129,员工信息4!F:F,0))</f>
        <v>6203</v>
      </c>
      <c r="B129" s="448" t="s">
        <v>1058</v>
      </c>
      <c r="C129" s="315" t="s">
        <v>1057</v>
      </c>
      <c r="D129" s="445" t="str">
        <f t="shared" si="2"/>
        <v>黄杜俊518</v>
      </c>
      <c r="E129" s="352">
        <v>44.94</v>
      </c>
      <c r="F129" s="446" t="s">
        <v>3597</v>
      </c>
      <c r="G129" s="315"/>
      <c r="H129" s="449" t="str">
        <f>VLOOKUP(A129,员工信息4!C:H,6,0)</f>
        <v>接插件车间</v>
      </c>
      <c r="I129" s="449"/>
      <c r="J129" s="447"/>
      <c r="K129" s="458"/>
      <c r="L129" s="462"/>
      <c r="M129" s="319">
        <f>VLOOKUP(A129,'12部门提供工资附表主表'!E:M,9,0)</f>
        <v>44.94</v>
      </c>
      <c r="N129" s="461">
        <f t="shared" si="3"/>
        <v>0</v>
      </c>
      <c r="O129" s="60"/>
    </row>
    <row r="130" spans="1:15">
      <c r="A130" t="str">
        <f>INDEX(员工信息4!C:C,MATCH(工时对!D130,员工信息4!F:F,0))</f>
        <v>3335</v>
      </c>
      <c r="B130" s="448" t="s">
        <v>953</v>
      </c>
      <c r="C130" s="315" t="s">
        <v>952</v>
      </c>
      <c r="D130" s="445" t="str">
        <f t="shared" si="2"/>
        <v>杨俊2519</v>
      </c>
      <c r="E130" s="352">
        <v>43.63</v>
      </c>
      <c r="F130" s="315" t="s">
        <v>2996</v>
      </c>
      <c r="G130" s="315"/>
      <c r="H130" s="449" t="str">
        <f>VLOOKUP(A130,员工信息4!C:H,6,0)</f>
        <v>接插件车间</v>
      </c>
      <c r="I130" s="449"/>
      <c r="J130" s="447"/>
      <c r="K130" s="458"/>
      <c r="L130" s="462"/>
      <c r="M130" s="319">
        <f>VLOOKUP(A130,'12部门提供工资附表主表'!E:M,9,0)</f>
        <v>43.63</v>
      </c>
      <c r="N130" s="461">
        <f t="shared" si="3"/>
        <v>0</v>
      </c>
      <c r="O130" s="60"/>
    </row>
    <row r="131" spans="1:15">
      <c r="A131" t="str">
        <f>INDEX(员工信息4!C:C,MATCH(工时对!D131,员工信息4!F:F,0))</f>
        <v>8996</v>
      </c>
      <c r="B131" s="448" t="s">
        <v>3267</v>
      </c>
      <c r="C131" s="315" t="s">
        <v>3266</v>
      </c>
      <c r="D131" s="445" t="str">
        <f t="shared" ref="D131:D194" si="4">C131&amp;B131</f>
        <v>李军521</v>
      </c>
      <c r="E131" s="352">
        <v>30.5</v>
      </c>
      <c r="F131" s="315" t="s">
        <v>2996</v>
      </c>
      <c r="G131" s="315"/>
      <c r="H131" s="449" t="str">
        <f>VLOOKUP(A131,员工信息4!C:H,6,0)</f>
        <v>接插件车间</v>
      </c>
      <c r="I131" s="449"/>
      <c r="J131" s="447"/>
      <c r="K131" s="458"/>
      <c r="L131" s="462"/>
      <c r="M131" s="319">
        <f>VLOOKUP(A131,'12部门提供工资附表主表'!E:M,9,0)</f>
        <v>30.5</v>
      </c>
      <c r="N131" s="461">
        <f t="shared" ref="N131:N194" si="5">E131-M131</f>
        <v>0</v>
      </c>
      <c r="O131" s="60"/>
    </row>
    <row r="132" spans="1:15">
      <c r="A132" t="str">
        <f>INDEX(员工信息4!C:C,MATCH(工时对!D132,员工信息4!F:F,0))</f>
        <v>8997</v>
      </c>
      <c r="B132" s="448" t="s">
        <v>3272</v>
      </c>
      <c r="C132" s="315" t="s">
        <v>3271</v>
      </c>
      <c r="D132" s="445" t="str">
        <f t="shared" si="4"/>
        <v>王俊峰522</v>
      </c>
      <c r="E132" s="352">
        <v>40.94</v>
      </c>
      <c r="F132" s="446" t="s">
        <v>2996</v>
      </c>
      <c r="G132" s="315"/>
      <c r="H132" s="449" t="str">
        <f>VLOOKUP(A132,员工信息4!C:H,6,0)</f>
        <v>接插件车间</v>
      </c>
      <c r="I132" s="449"/>
      <c r="J132" s="447"/>
      <c r="K132" s="458"/>
      <c r="L132" s="462"/>
      <c r="M132" s="319">
        <f>VLOOKUP(A132,'12部门提供工资附表主表'!E:M,9,0)</f>
        <v>40.94</v>
      </c>
      <c r="N132" s="461">
        <f t="shared" si="5"/>
        <v>0</v>
      </c>
      <c r="O132" s="60"/>
    </row>
    <row r="133" spans="1:15">
      <c r="A133" t="str">
        <f>INDEX(员工信息4!C:C,MATCH(工时对!D133,员工信息4!F:F,0))</f>
        <v>3707</v>
      </c>
      <c r="B133" s="448" t="s">
        <v>1821</v>
      </c>
      <c r="C133" s="315" t="s">
        <v>1820</v>
      </c>
      <c r="D133" s="445" t="str">
        <f t="shared" si="4"/>
        <v>和鑫523</v>
      </c>
      <c r="E133" s="352">
        <v>39.81</v>
      </c>
      <c r="F133" s="446" t="s">
        <v>3602</v>
      </c>
      <c r="G133" s="315"/>
      <c r="H133" s="449" t="str">
        <f>VLOOKUP(A133,员工信息4!C:H,6,0)</f>
        <v>线束管理</v>
      </c>
      <c r="I133" s="449"/>
      <c r="J133" s="447"/>
      <c r="K133" s="458"/>
      <c r="L133" s="462"/>
      <c r="M133" s="319">
        <f>VLOOKUP(A133,'12部门提供工资附表主表'!E:M,9,0)</f>
        <v>39.81</v>
      </c>
      <c r="N133" s="461">
        <f t="shared" si="5"/>
        <v>0</v>
      </c>
      <c r="O133" s="60"/>
    </row>
    <row r="134" spans="1:15">
      <c r="A134" t="str">
        <f>INDEX(员工信息4!C:C,MATCH(工时对!D134,员工信息4!F:F,0))</f>
        <v>3042</v>
      </c>
      <c r="B134" s="448" t="s">
        <v>787</v>
      </c>
      <c r="C134" s="315" t="s">
        <v>786</v>
      </c>
      <c r="D134" s="445" t="str">
        <f t="shared" si="4"/>
        <v>周小莹524</v>
      </c>
      <c r="E134" s="352">
        <v>38.75</v>
      </c>
      <c r="F134" s="315" t="s">
        <v>2996</v>
      </c>
      <c r="G134" s="315"/>
      <c r="H134" s="449" t="str">
        <f>VLOOKUP(A134,员工信息4!C:H,6,0)</f>
        <v>接插件车间</v>
      </c>
      <c r="I134" s="449"/>
      <c r="J134" s="447"/>
      <c r="K134" s="458"/>
      <c r="L134" s="462"/>
      <c r="M134" s="319">
        <f>VLOOKUP(A134,'12部门提供工资附表主表'!E:M,9,0)</f>
        <v>38.75</v>
      </c>
      <c r="N134" s="461">
        <f t="shared" si="5"/>
        <v>0</v>
      </c>
      <c r="O134" s="60"/>
    </row>
    <row r="135" spans="1:15">
      <c r="A135" t="str">
        <f>INDEX(员工信息4!C:C,MATCH(工时对!D135,员工信息4!F:F,0))</f>
        <v>3650</v>
      </c>
      <c r="B135" s="466" t="s">
        <v>1023</v>
      </c>
      <c r="C135" s="453" t="s">
        <v>1022</v>
      </c>
      <c r="D135" s="445" t="str">
        <f t="shared" si="4"/>
        <v>廖海霞525</v>
      </c>
      <c r="E135" s="463">
        <v>39.5</v>
      </c>
      <c r="F135" s="453" t="s">
        <v>2996</v>
      </c>
      <c r="G135" s="453"/>
      <c r="H135" s="449" t="str">
        <f>VLOOKUP(A135,员工信息4!C:H,6,0)</f>
        <v>接插件车间</v>
      </c>
      <c r="I135" s="449"/>
      <c r="J135" s="447"/>
      <c r="K135" s="458"/>
      <c r="L135" s="462"/>
      <c r="M135" s="319">
        <f>VLOOKUP(A135,'12部门提供工资附表主表'!E:M,9,0)</f>
        <v>39.5</v>
      </c>
      <c r="N135" s="461">
        <f t="shared" si="5"/>
        <v>0</v>
      </c>
      <c r="O135" s="60"/>
    </row>
    <row r="136" spans="1:15">
      <c r="A136" t="str">
        <f>INDEX(员工信息4!C:C,MATCH(工时对!D136,员工信息4!F:F,0))</f>
        <v>3249</v>
      </c>
      <c r="B136" s="467" t="s">
        <v>918</v>
      </c>
      <c r="C136" s="457" t="s">
        <v>917</v>
      </c>
      <c r="D136" s="445" t="str">
        <f t="shared" si="4"/>
        <v>陈洪601</v>
      </c>
      <c r="E136" s="456">
        <v>42.69</v>
      </c>
      <c r="F136" s="457" t="s">
        <v>2996</v>
      </c>
      <c r="G136" s="457"/>
      <c r="H136" s="449" t="str">
        <f>VLOOKUP(A136,员工信息4!C:H,6,0)</f>
        <v>接插件车间</v>
      </c>
      <c r="I136" s="449"/>
      <c r="J136" s="447"/>
      <c r="K136" s="458"/>
      <c r="L136" s="462"/>
      <c r="M136" s="319">
        <f>VLOOKUP(A136,'12部门提供工资附表主表'!E:M,9,0)</f>
        <v>42.69</v>
      </c>
      <c r="N136" s="461">
        <f t="shared" si="5"/>
        <v>0</v>
      </c>
      <c r="O136" s="60"/>
    </row>
    <row r="137" spans="1:15">
      <c r="A137" t="str">
        <f>INDEX(员工信息4!C:C,MATCH(工时对!D137,员工信息4!F:F,0))</f>
        <v>2323</v>
      </c>
      <c r="B137" s="448" t="s">
        <v>1467</v>
      </c>
      <c r="C137" s="315" t="s">
        <v>1466</v>
      </c>
      <c r="D137" s="445" t="str">
        <f t="shared" si="4"/>
        <v>何兰英603</v>
      </c>
      <c r="E137" s="352">
        <v>39.06</v>
      </c>
      <c r="F137" s="315" t="s">
        <v>3601</v>
      </c>
      <c r="G137" s="315"/>
      <c r="H137" s="449" t="str">
        <f>VLOOKUP(A137,员工信息4!C:H,6,0)</f>
        <v>线束车间</v>
      </c>
      <c r="I137" s="449"/>
      <c r="J137" s="447"/>
      <c r="K137" s="458"/>
      <c r="L137" s="462"/>
      <c r="M137" s="319">
        <f>VLOOKUP(A137,'12部门提供工资附表主表'!E:M,9,0)</f>
        <v>39.06</v>
      </c>
      <c r="N137" s="461">
        <f t="shared" si="5"/>
        <v>0</v>
      </c>
      <c r="O137" s="60"/>
    </row>
    <row r="138" spans="1:15">
      <c r="A138" t="str">
        <f>INDEX(员工信息4!C:C,MATCH(工时对!D138,员工信息4!F:F,0))</f>
        <v>4084</v>
      </c>
      <c r="B138" s="448" t="s">
        <v>58</v>
      </c>
      <c r="C138" s="315" t="s">
        <v>57</v>
      </c>
      <c r="D138" s="445" t="str">
        <f t="shared" si="4"/>
        <v>杨明604</v>
      </c>
      <c r="E138" s="352">
        <v>34.75</v>
      </c>
      <c r="F138" s="315" t="s">
        <v>17</v>
      </c>
      <c r="G138" s="315"/>
      <c r="H138" s="449" t="str">
        <f>VLOOKUP(A138,员工信息4!C:H,6,0)</f>
        <v>仓库</v>
      </c>
      <c r="I138" s="449"/>
      <c r="J138" s="447"/>
      <c r="K138" s="458"/>
      <c r="L138" s="462"/>
      <c r="M138" s="319">
        <f>VLOOKUP(A138,'12部门提供工资附表主表'!E:M,9,0)</f>
        <v>34.75</v>
      </c>
      <c r="N138" s="461">
        <f t="shared" si="5"/>
        <v>0</v>
      </c>
      <c r="O138" s="60"/>
    </row>
    <row r="139" spans="1:15">
      <c r="A139" t="str">
        <f>INDEX(员工信息4!C:C,MATCH(工时对!D139,员工信息4!F:F,0))</f>
        <v>6217</v>
      </c>
      <c r="B139" s="448" t="s">
        <v>1083</v>
      </c>
      <c r="C139" s="315" t="s">
        <v>1082</v>
      </c>
      <c r="D139" s="445" t="str">
        <f t="shared" si="4"/>
        <v>刘贵龙605</v>
      </c>
      <c r="E139" s="352">
        <v>41.94</v>
      </c>
      <c r="F139" s="315" t="s">
        <v>2996</v>
      </c>
      <c r="G139" s="315"/>
      <c r="H139" s="449" t="str">
        <f>VLOOKUP(A139,员工信息4!C:H,6,0)</f>
        <v>接插件车间</v>
      </c>
      <c r="I139" s="449"/>
      <c r="J139" s="447"/>
      <c r="K139" s="458"/>
      <c r="L139" s="462"/>
      <c r="M139" s="319">
        <f>VLOOKUP(A139,'12部门提供工资附表主表'!E:M,9,0)</f>
        <v>41.94</v>
      </c>
      <c r="N139" s="461">
        <f t="shared" si="5"/>
        <v>0</v>
      </c>
      <c r="O139" s="60"/>
    </row>
    <row r="140" spans="1:15">
      <c r="A140" t="str">
        <f>INDEX(员工信息4!C:C,MATCH(工时对!D140,员工信息4!F:F,0))</f>
        <v>6011</v>
      </c>
      <c r="B140" s="448" t="s">
        <v>161</v>
      </c>
      <c r="C140" s="315" t="s">
        <v>160</v>
      </c>
      <c r="D140" s="445" t="str">
        <f t="shared" si="4"/>
        <v>周明明607</v>
      </c>
      <c r="E140" s="352">
        <v>37.130000000000003</v>
      </c>
      <c r="F140" s="315" t="s">
        <v>3600</v>
      </c>
      <c r="G140" s="315"/>
      <c r="H140" s="449" t="str">
        <f>VLOOKUP(A140,员工信息4!C:H,6,0)</f>
        <v>电缆检验</v>
      </c>
      <c r="I140" s="449"/>
      <c r="J140" s="447"/>
      <c r="K140" s="458"/>
      <c r="L140" s="462"/>
      <c r="M140" s="319">
        <f>VLOOKUP(A140,'12部门提供工资附表主表'!E:M,9,0)</f>
        <v>37.130000000000003</v>
      </c>
      <c r="N140" s="461">
        <f t="shared" si="5"/>
        <v>0</v>
      </c>
      <c r="O140" s="60"/>
    </row>
    <row r="141" spans="1:15">
      <c r="A141" t="str">
        <f>INDEX(员工信息4!C:C,MATCH(工时对!D141,员工信息4!F:F,0))</f>
        <v>3701</v>
      </c>
      <c r="B141" s="448" t="s">
        <v>1692</v>
      </c>
      <c r="C141" s="315" t="s">
        <v>1691</v>
      </c>
      <c r="D141" s="445" t="str">
        <f t="shared" si="4"/>
        <v>胡巨合608</v>
      </c>
      <c r="E141" s="352">
        <v>35.5</v>
      </c>
      <c r="F141" s="446" t="s">
        <v>3602</v>
      </c>
      <c r="G141" s="315"/>
      <c r="H141" s="449" t="str">
        <f>VLOOKUP(A141,员工信息4!C:H,6,0)</f>
        <v>线束车间</v>
      </c>
      <c r="I141" s="449"/>
      <c r="J141" s="447"/>
      <c r="K141" s="458"/>
      <c r="L141" s="462"/>
      <c r="M141" s="319">
        <f>VLOOKUP(A141,'12部门提供工资附表主表'!E:M,9,0)</f>
        <v>35.5</v>
      </c>
      <c r="N141" s="461">
        <f t="shared" si="5"/>
        <v>0</v>
      </c>
      <c r="O141" s="60"/>
    </row>
    <row r="142" spans="1:15">
      <c r="A142" t="str">
        <f>INDEX(员工信息4!C:C,MATCH(工时对!D142,员工信息4!F:F,0))</f>
        <v>1155</v>
      </c>
      <c r="B142" s="448" t="s">
        <v>287</v>
      </c>
      <c r="C142" s="315" t="s">
        <v>286</v>
      </c>
      <c r="D142" s="445" t="str">
        <f t="shared" si="4"/>
        <v>余金法611</v>
      </c>
      <c r="E142" s="352">
        <v>30</v>
      </c>
      <c r="F142" s="315" t="s">
        <v>3600</v>
      </c>
      <c r="G142" s="315"/>
      <c r="H142" s="449" t="str">
        <f>VLOOKUP(A142,员工信息4!C:H,6,0)</f>
        <v>电缆员工</v>
      </c>
      <c r="I142" s="449"/>
      <c r="J142" s="447"/>
      <c r="K142" s="458"/>
      <c r="L142" s="462"/>
      <c r="M142" s="319">
        <f>VLOOKUP(A142,'12部门提供工资附表主表'!E:M,9,0)</f>
        <v>30</v>
      </c>
      <c r="N142" s="461">
        <f t="shared" si="5"/>
        <v>0</v>
      </c>
      <c r="O142" s="60"/>
    </row>
    <row r="143" spans="1:15">
      <c r="A143" t="str">
        <f>INDEX(员工信息4!C:C,MATCH(工时对!D143,员工信息4!F:F,0))</f>
        <v>8425</v>
      </c>
      <c r="B143" s="448" t="s">
        <v>1682</v>
      </c>
      <c r="C143" s="315" t="s">
        <v>1681</v>
      </c>
      <c r="D143" s="445" t="str">
        <f t="shared" si="4"/>
        <v>陈要612</v>
      </c>
      <c r="E143" s="352">
        <v>37.06</v>
      </c>
      <c r="F143" s="315" t="s">
        <v>3601</v>
      </c>
      <c r="G143" s="315"/>
      <c r="H143" s="449" t="str">
        <f>VLOOKUP(A143,员工信息4!C:H,6,0)</f>
        <v>线束车间</v>
      </c>
      <c r="I143" s="449"/>
      <c r="J143" s="447"/>
      <c r="K143" s="458"/>
      <c r="L143" s="462"/>
      <c r="M143" s="319">
        <f>VLOOKUP(A143,'12部门提供工资附表主表'!E:M,9,0)</f>
        <v>37.06</v>
      </c>
      <c r="N143" s="461">
        <f t="shared" si="5"/>
        <v>0</v>
      </c>
      <c r="O143" s="60"/>
    </row>
    <row r="144" spans="1:15">
      <c r="A144" t="str">
        <f>INDEX(员工信息4!C:C,MATCH(工时对!D144,员工信息4!F:F,0))</f>
        <v>3131</v>
      </c>
      <c r="B144" s="448" t="s">
        <v>877</v>
      </c>
      <c r="C144" s="315" t="s">
        <v>876</v>
      </c>
      <c r="D144" s="445" t="str">
        <f t="shared" si="4"/>
        <v>单彩侠614</v>
      </c>
      <c r="E144" s="352">
        <v>40.380000000000003</v>
      </c>
      <c r="F144" s="315" t="s">
        <v>2996</v>
      </c>
      <c r="G144" s="315"/>
      <c r="H144" s="449" t="str">
        <f>VLOOKUP(A144,员工信息4!C:H,6,0)</f>
        <v>接插件车间</v>
      </c>
      <c r="I144" s="449"/>
      <c r="J144" s="447"/>
      <c r="K144" s="458"/>
      <c r="L144" s="462"/>
      <c r="M144" s="319">
        <f>VLOOKUP(A144,'12部门提供工资附表主表'!E:M,9,0)</f>
        <v>40.380000000000003</v>
      </c>
      <c r="N144" s="461">
        <f t="shared" si="5"/>
        <v>0</v>
      </c>
      <c r="O144" s="60"/>
    </row>
    <row r="145" spans="1:15">
      <c r="A145" t="str">
        <f>INDEX(员工信息4!C:C,MATCH(工时对!D145,员工信息4!F:F,0))</f>
        <v>3915</v>
      </c>
      <c r="B145" s="448" t="s">
        <v>1251</v>
      </c>
      <c r="C145" s="315" t="s">
        <v>1250</v>
      </c>
      <c r="D145" s="445" t="str">
        <f t="shared" si="4"/>
        <v>陆伟615</v>
      </c>
      <c r="E145" s="352">
        <v>36.06</v>
      </c>
      <c r="F145" s="315" t="s">
        <v>1252</v>
      </c>
      <c r="G145" s="315"/>
      <c r="H145" s="449" t="str">
        <f>VLOOKUP(A145,员工信息4!C:H,6,0)</f>
        <v>配件组</v>
      </c>
      <c r="I145" s="449"/>
      <c r="J145" s="447"/>
      <c r="K145" s="458"/>
      <c r="L145" s="462"/>
      <c r="M145" s="319">
        <f>VLOOKUP(A145,'12部门提供工资附表主表'!E:M,9,0)</f>
        <v>36.06</v>
      </c>
      <c r="N145" s="461">
        <f t="shared" si="5"/>
        <v>0</v>
      </c>
      <c r="O145" s="60"/>
    </row>
    <row r="146" spans="1:15">
      <c r="A146" t="str">
        <f>INDEX(员工信息4!C:C,MATCH(工时对!D146,员工信息4!F:F,0))</f>
        <v>2554</v>
      </c>
      <c r="B146" s="448" t="s">
        <v>1552</v>
      </c>
      <c r="C146" s="315" t="s">
        <v>1551</v>
      </c>
      <c r="D146" s="445" t="str">
        <f t="shared" si="4"/>
        <v>毛利娟616</v>
      </c>
      <c r="E146" s="352">
        <v>36.81</v>
      </c>
      <c r="F146" s="315" t="s">
        <v>3601</v>
      </c>
      <c r="G146" s="315"/>
      <c r="H146" s="449" t="str">
        <f>VLOOKUP(A146,员工信息4!C:H,6,0)</f>
        <v>线束车间</v>
      </c>
      <c r="I146" s="449"/>
      <c r="J146" s="447"/>
      <c r="K146" s="458"/>
      <c r="L146" s="462"/>
      <c r="M146" s="319">
        <f>VLOOKUP(A146,'12部门提供工资附表主表'!E:M,9,0)</f>
        <v>36.81</v>
      </c>
      <c r="N146" s="461">
        <f t="shared" si="5"/>
        <v>0</v>
      </c>
      <c r="O146" s="60"/>
    </row>
    <row r="147" spans="1:15">
      <c r="A147" t="str">
        <f>INDEX(员工信息4!C:C,MATCH(工时对!D147,员工信息4!F:F,0))</f>
        <v>8424</v>
      </c>
      <c r="B147" s="448" t="s">
        <v>1135</v>
      </c>
      <c r="C147" s="315" t="s">
        <v>1134</v>
      </c>
      <c r="D147" s="445" t="str">
        <f t="shared" si="4"/>
        <v>王海波617</v>
      </c>
      <c r="E147" s="352">
        <v>38.69</v>
      </c>
      <c r="F147" s="315" t="s">
        <v>2996</v>
      </c>
      <c r="G147" s="315"/>
      <c r="H147" s="449" t="str">
        <f>VLOOKUP(A147,员工信息4!C:H,6,0)</f>
        <v>接插件车间</v>
      </c>
      <c r="I147" s="449"/>
      <c r="J147" s="447"/>
      <c r="K147" s="458"/>
      <c r="L147" s="462"/>
      <c r="M147" s="319">
        <f>VLOOKUP(A147,'12部门提供工资附表主表'!E:M,9,0)</f>
        <v>38.69</v>
      </c>
      <c r="N147" s="461">
        <f t="shared" si="5"/>
        <v>0</v>
      </c>
      <c r="O147" s="60"/>
    </row>
    <row r="148" spans="1:15">
      <c r="A148" t="str">
        <f>INDEX(员工信息4!C:C,MATCH(工时对!D148,员工信息4!F:F,0))</f>
        <v>8423</v>
      </c>
      <c r="B148" s="448" t="s">
        <v>1677</v>
      </c>
      <c r="C148" s="315" t="s">
        <v>1676</v>
      </c>
      <c r="D148" s="445" t="str">
        <f t="shared" si="4"/>
        <v>王学梅619</v>
      </c>
      <c r="E148" s="352">
        <v>36.31</v>
      </c>
      <c r="F148" s="315" t="s">
        <v>3601</v>
      </c>
      <c r="G148" s="315"/>
      <c r="H148" s="449" t="str">
        <f>VLOOKUP(A148,员工信息4!C:H,6,0)</f>
        <v>线束车间</v>
      </c>
      <c r="I148" s="449"/>
      <c r="J148" s="447"/>
      <c r="K148" s="458"/>
      <c r="L148" s="462"/>
      <c r="M148" s="319">
        <f>VLOOKUP(A148,'12部门提供工资附表主表'!E:M,9,0)</f>
        <v>36.31</v>
      </c>
      <c r="N148" s="461">
        <f t="shared" si="5"/>
        <v>0</v>
      </c>
      <c r="O148" s="60"/>
    </row>
    <row r="149" spans="1:15">
      <c r="A149" t="str">
        <f>INDEX(员工信息4!C:C,MATCH(工时对!D149,员工信息4!F:F,0))</f>
        <v>3732</v>
      </c>
      <c r="B149" s="448" t="s">
        <v>723</v>
      </c>
      <c r="C149" s="315" t="s">
        <v>722</v>
      </c>
      <c r="D149" s="445" t="str">
        <f t="shared" si="4"/>
        <v>王业山620</v>
      </c>
      <c r="E149" s="352">
        <v>41.69</v>
      </c>
      <c r="F149" s="446" t="s">
        <v>3602</v>
      </c>
      <c r="G149" s="315"/>
      <c r="H149" s="449" t="str">
        <f>VLOOKUP(A149,员工信息4!C:H,6,0)</f>
        <v>接插件2开线</v>
      </c>
      <c r="I149" s="449"/>
      <c r="J149" s="447"/>
      <c r="K149" s="458"/>
      <c r="L149" s="462"/>
      <c r="M149" s="319">
        <f>VLOOKUP(A149,'12部门提供工资附表主表'!E:M,9,0)</f>
        <v>41.69</v>
      </c>
      <c r="N149" s="461">
        <f t="shared" si="5"/>
        <v>0</v>
      </c>
      <c r="O149" s="60"/>
    </row>
    <row r="150" spans="1:15">
      <c r="A150" t="str">
        <f>INDEX(员工信息4!C:C,MATCH(工时对!D150,员工信息4!F:F,0))</f>
        <v>8726</v>
      </c>
      <c r="B150" s="448" t="s">
        <v>2231</v>
      </c>
      <c r="C150" s="315" t="s">
        <v>2230</v>
      </c>
      <c r="D150" s="445" t="str">
        <f t="shared" si="4"/>
        <v>康勇622</v>
      </c>
      <c r="E150" s="352">
        <v>45.31</v>
      </c>
      <c r="F150" s="315" t="s">
        <v>3606</v>
      </c>
      <c r="G150" s="315"/>
      <c r="H150" s="449" t="str">
        <f>VLOOKUP(A150,员工信息4!C:H,6,0)</f>
        <v>行政设备科</v>
      </c>
      <c r="I150" s="449"/>
      <c r="J150" s="447"/>
      <c r="K150" s="458"/>
      <c r="L150" s="460"/>
      <c r="M150" s="319">
        <f>VLOOKUP(A150,'12部门提供工资附表主表'!E:M,9,0)</f>
        <v>45.31</v>
      </c>
      <c r="N150" s="461">
        <f t="shared" si="5"/>
        <v>0</v>
      </c>
      <c r="O150" s="60"/>
    </row>
    <row r="151" spans="1:15">
      <c r="A151" t="str">
        <f>INDEX(员工信息4!C:C,MATCH(工时对!D151,员工信息4!F:F,0))</f>
        <v>8346</v>
      </c>
      <c r="B151" s="448" t="s">
        <v>1191</v>
      </c>
      <c r="C151" s="364" t="s">
        <v>1190</v>
      </c>
      <c r="D151" s="445" t="str">
        <f t="shared" si="4"/>
        <v>周保和624</v>
      </c>
      <c r="E151" s="352">
        <v>42</v>
      </c>
      <c r="F151" s="364" t="s">
        <v>3602</v>
      </c>
      <c r="G151" s="315"/>
      <c r="H151" s="449" t="str">
        <f>VLOOKUP(A151,员工信息4!C:H,6,0)</f>
        <v>接插件2开线</v>
      </c>
      <c r="I151" s="449"/>
      <c r="J151" s="447"/>
      <c r="K151" s="458"/>
      <c r="L151" s="460"/>
      <c r="M151" s="319">
        <f>VLOOKUP(A151,'12部门提供工资附表主表'!E:M,9,0)</f>
        <v>42</v>
      </c>
      <c r="N151" s="461">
        <f t="shared" si="5"/>
        <v>0</v>
      </c>
      <c r="O151" s="60"/>
    </row>
    <row r="152" spans="1:15">
      <c r="A152" t="str">
        <f>INDEX(员工信息4!C:C,MATCH(工时对!D152,员工信息4!F:F,0))</f>
        <v>8378</v>
      </c>
      <c r="B152" s="466" t="s">
        <v>1652</v>
      </c>
      <c r="C152" s="453" t="s">
        <v>1651</v>
      </c>
      <c r="D152" s="445" t="str">
        <f t="shared" si="4"/>
        <v>宋天涯625</v>
      </c>
      <c r="E152" s="463">
        <v>37.44</v>
      </c>
      <c r="F152" s="453" t="s">
        <v>3601</v>
      </c>
      <c r="G152" s="453"/>
      <c r="H152" s="449" t="str">
        <f>VLOOKUP(A152,员工信息4!C:H,6,0)</f>
        <v>线束车间</v>
      </c>
      <c r="I152" s="449"/>
      <c r="J152" s="447"/>
      <c r="K152" s="458"/>
      <c r="L152" s="460"/>
      <c r="M152" s="319">
        <f>VLOOKUP(A152,'12部门提供工资附表主表'!E:M,9,0)</f>
        <v>37.44</v>
      </c>
      <c r="N152" s="461">
        <f t="shared" si="5"/>
        <v>0</v>
      </c>
      <c r="O152" s="60"/>
    </row>
    <row r="153" spans="1:15">
      <c r="A153" t="str">
        <f>INDEX(员工信息4!C:C,MATCH(工时对!D153,员工信息4!F:F,0))</f>
        <v>6104</v>
      </c>
      <c r="B153" s="448" t="s">
        <v>1592</v>
      </c>
      <c r="C153" s="315" t="s">
        <v>1591</v>
      </c>
      <c r="D153" s="445" t="str">
        <f t="shared" si="4"/>
        <v>胡燕华702</v>
      </c>
      <c r="E153" s="352">
        <v>30.56</v>
      </c>
      <c r="F153" s="315" t="s">
        <v>3601</v>
      </c>
      <c r="G153" s="315"/>
      <c r="H153" s="449" t="str">
        <f>VLOOKUP(A153,员工信息4!C:H,6,0)</f>
        <v>线束车间</v>
      </c>
      <c r="I153" s="449"/>
      <c r="J153" s="447"/>
      <c r="K153" s="458"/>
      <c r="L153" s="460"/>
      <c r="M153" s="319">
        <f>VLOOKUP(A153,'12部门提供工资附表主表'!E:M,9,0)</f>
        <v>30.56</v>
      </c>
      <c r="N153" s="461">
        <f t="shared" si="5"/>
        <v>0</v>
      </c>
      <c r="O153" s="60"/>
    </row>
    <row r="154" spans="1:15">
      <c r="A154" t="str">
        <f>INDEX(员工信息4!C:C,MATCH(工时对!D154,员工信息4!F:F,0))</f>
        <v>6112</v>
      </c>
      <c r="B154" s="448" t="s">
        <v>1612</v>
      </c>
      <c r="C154" s="315" t="s">
        <v>1611</v>
      </c>
      <c r="D154" s="445" t="str">
        <f t="shared" si="4"/>
        <v>胡金红707</v>
      </c>
      <c r="E154" s="352">
        <v>40.75</v>
      </c>
      <c r="F154" s="315" t="s">
        <v>3601</v>
      </c>
      <c r="G154" s="315"/>
      <c r="H154" s="449" t="str">
        <f>VLOOKUP(A154,员工信息4!C:H,6,0)</f>
        <v>线束车间</v>
      </c>
      <c r="I154" s="449"/>
      <c r="J154" s="447"/>
      <c r="K154" s="458"/>
      <c r="L154" s="460"/>
      <c r="M154" s="319">
        <f>VLOOKUP(A154,'12部门提供工资附表主表'!E:M,9,0)</f>
        <v>40.75</v>
      </c>
      <c r="N154" s="461">
        <f t="shared" si="5"/>
        <v>0</v>
      </c>
      <c r="O154" s="60"/>
    </row>
    <row r="155" spans="1:15">
      <c r="A155" t="str">
        <f>INDEX(员工信息4!C:C,MATCH(工时对!D155,员工信息4!F:F,0))</f>
        <v>8390</v>
      </c>
      <c r="B155" s="448" t="s">
        <v>1130</v>
      </c>
      <c r="C155" s="315" t="s">
        <v>1129</v>
      </c>
      <c r="D155" s="445" t="str">
        <f t="shared" si="4"/>
        <v>李朋丽711</v>
      </c>
      <c r="E155" s="352">
        <v>39.56</v>
      </c>
      <c r="F155" s="315" t="s">
        <v>2996</v>
      </c>
      <c r="G155" s="315"/>
      <c r="H155" s="449" t="str">
        <f>VLOOKUP(A155,员工信息4!C:H,6,0)</f>
        <v>接插件车间</v>
      </c>
      <c r="I155" s="449"/>
      <c r="J155" s="447"/>
      <c r="K155" s="458"/>
      <c r="L155" s="460"/>
      <c r="M155" s="319">
        <f>VLOOKUP(A155,'12部门提供工资附表主表'!E:M,9,0)</f>
        <v>39.56</v>
      </c>
      <c r="N155" s="461">
        <f t="shared" si="5"/>
        <v>0</v>
      </c>
      <c r="O155" s="60"/>
    </row>
    <row r="156" spans="1:15">
      <c r="A156" t="str">
        <f>INDEX(员工信息4!C:C,MATCH(工时对!D156,员工信息4!F:F,0))</f>
        <v>3687</v>
      </c>
      <c r="B156" s="448" t="s">
        <v>1033</v>
      </c>
      <c r="C156" s="315" t="s">
        <v>1032</v>
      </c>
      <c r="D156" s="445" t="str">
        <f t="shared" si="4"/>
        <v>张雷712</v>
      </c>
      <c r="E156" s="352">
        <v>37.880000000000003</v>
      </c>
      <c r="F156" s="446" t="s">
        <v>2996</v>
      </c>
      <c r="G156" s="315"/>
      <c r="H156" s="449" t="str">
        <f>VLOOKUP(A156,员工信息4!C:H,6,0)</f>
        <v>接插件车间</v>
      </c>
      <c r="I156" s="449"/>
      <c r="J156" s="447"/>
      <c r="K156" s="458"/>
      <c r="L156" s="460"/>
      <c r="M156" s="319">
        <f>VLOOKUP(A156,'12部门提供工资附表主表'!E:M,9,0)</f>
        <v>37.880000000000003</v>
      </c>
      <c r="N156" s="461">
        <f t="shared" si="5"/>
        <v>0</v>
      </c>
      <c r="O156" s="60"/>
    </row>
    <row r="157" spans="1:15">
      <c r="A157" t="str">
        <f>INDEX(员工信息4!C:C,MATCH(工时对!D157,员工信息4!F:F,0))</f>
        <v>4219</v>
      </c>
      <c r="B157" s="448" t="s">
        <v>1277</v>
      </c>
      <c r="C157" s="315" t="s">
        <v>1276</v>
      </c>
      <c r="D157" s="445" t="str">
        <f t="shared" si="4"/>
        <v>乔佩红714</v>
      </c>
      <c r="E157" s="352">
        <v>38.06</v>
      </c>
      <c r="F157" s="315" t="s">
        <v>1252</v>
      </c>
      <c r="G157" s="315"/>
      <c r="H157" s="449" t="str">
        <f>VLOOKUP(A157,员工信息4!C:H,6,0)</f>
        <v>配件组</v>
      </c>
      <c r="I157" s="449"/>
      <c r="J157" s="447"/>
      <c r="K157" s="458"/>
      <c r="L157" s="460"/>
      <c r="M157" s="319">
        <f>VLOOKUP(A157,'12部门提供工资附表主表'!E:M,9,0)</f>
        <v>38.06</v>
      </c>
      <c r="N157" s="461">
        <f t="shared" si="5"/>
        <v>0</v>
      </c>
      <c r="O157" s="60"/>
    </row>
    <row r="158" spans="1:15">
      <c r="A158" t="str">
        <f>INDEX(员工信息4!C:C,MATCH(工时对!D158,员工信息4!F:F,0))</f>
        <v>3107</v>
      </c>
      <c r="B158" s="448" t="s">
        <v>857</v>
      </c>
      <c r="C158" s="315" t="s">
        <v>856</v>
      </c>
      <c r="D158" s="445" t="str">
        <f t="shared" si="4"/>
        <v>晁凤巧715</v>
      </c>
      <c r="E158" s="352">
        <v>40.5</v>
      </c>
      <c r="F158" s="315" t="s">
        <v>2996</v>
      </c>
      <c r="G158" s="315"/>
      <c r="H158" s="449" t="str">
        <f>VLOOKUP(A158,员工信息4!C:H,6,0)</f>
        <v>接插件车间</v>
      </c>
      <c r="I158" s="449"/>
      <c r="J158" s="447"/>
      <c r="K158" s="458"/>
      <c r="L158" s="460"/>
      <c r="M158" s="319">
        <f>VLOOKUP(A158,'12部门提供工资附表主表'!E:M,9,0)</f>
        <v>40.5</v>
      </c>
      <c r="N158" s="461">
        <f t="shared" si="5"/>
        <v>0</v>
      </c>
      <c r="O158" s="60"/>
    </row>
    <row r="159" spans="1:15">
      <c r="A159" t="str">
        <f>INDEX(员工信息4!C:C,MATCH(工时对!D159,员工信息4!F:F,0))</f>
        <v>8385</v>
      </c>
      <c r="B159" s="448" t="s">
        <v>2167</v>
      </c>
      <c r="C159" s="315" t="s">
        <v>2166</v>
      </c>
      <c r="D159" s="445" t="str">
        <f t="shared" si="4"/>
        <v>吴莲莲718</v>
      </c>
      <c r="E159" s="352">
        <v>25.19</v>
      </c>
      <c r="F159" s="315" t="s">
        <v>3597</v>
      </c>
      <c r="G159" s="315"/>
      <c r="H159" s="449" t="str">
        <f>VLOOKUP(A159,员工信息4!C:H,6,0)</f>
        <v>行政技术部</v>
      </c>
      <c r="I159" s="449"/>
      <c r="J159" s="447"/>
      <c r="K159" s="458"/>
      <c r="L159" s="460"/>
      <c r="M159" s="319">
        <f>VLOOKUP(A159,'12部门提供工资附表主表'!E:M,9,0)</f>
        <v>25.19</v>
      </c>
      <c r="N159" s="461">
        <f t="shared" si="5"/>
        <v>0</v>
      </c>
      <c r="O159" s="60"/>
    </row>
    <row r="160" spans="1:15">
      <c r="A160" t="str">
        <f>INDEX(员工信息4!C:C,MATCH(工时对!D160,员工信息4!F:F,0))</f>
        <v>3002</v>
      </c>
      <c r="B160" s="445" t="s">
        <v>2004</v>
      </c>
      <c r="C160" s="446" t="s">
        <v>2003</v>
      </c>
      <c r="D160" s="445" t="str">
        <f t="shared" si="4"/>
        <v>孙蕾红26</v>
      </c>
      <c r="E160" s="352"/>
      <c r="F160" s="446" t="s">
        <v>3597</v>
      </c>
      <c r="G160" s="315"/>
      <c r="H160" s="449" t="str">
        <f>VLOOKUP(A160,员工信息4!C:H,6,0)</f>
        <v>行政工艺部</v>
      </c>
      <c r="I160" s="449"/>
      <c r="J160" s="447"/>
      <c r="K160" s="458"/>
      <c r="L160" s="460"/>
      <c r="M160" s="319" t="e">
        <f>VLOOKUP(A160,'12部门提供工资附表主表'!E:M,9,0)</f>
        <v>#N/A</v>
      </c>
      <c r="N160" s="461" t="e">
        <f t="shared" si="5"/>
        <v>#N/A</v>
      </c>
      <c r="O160" s="60"/>
    </row>
    <row r="161" spans="1:15">
      <c r="A161" t="str">
        <f>INDEX(员工信息4!C:C,MATCH(工时对!D161,员工信息4!F:F,0))</f>
        <v>8017</v>
      </c>
      <c r="B161" s="445" t="s">
        <v>2077</v>
      </c>
      <c r="C161" s="446" t="s">
        <v>2076</v>
      </c>
      <c r="D161" s="445" t="str">
        <f t="shared" si="4"/>
        <v>周小四27</v>
      </c>
      <c r="E161" s="352">
        <v>26.13</v>
      </c>
      <c r="F161" s="315" t="s">
        <v>3596</v>
      </c>
      <c r="G161" s="315"/>
      <c r="H161" s="449" t="str">
        <f>VLOOKUP(A161,员工信息4!C:H,6,0)</f>
        <v>行政计划部</v>
      </c>
      <c r="I161" s="449"/>
      <c r="J161" s="447"/>
      <c r="K161" s="458"/>
      <c r="L161" s="460"/>
      <c r="M161" s="319">
        <f>VLOOKUP(A161,'12部门提供工资附表主表'!E:M,9,0)</f>
        <v>26.13</v>
      </c>
      <c r="N161" s="461">
        <f t="shared" si="5"/>
        <v>0</v>
      </c>
      <c r="O161" s="60"/>
    </row>
    <row r="162" spans="1:15">
      <c r="A162" t="str">
        <f>INDEX(员工信息4!C:C,MATCH(工时对!D162,员工信息4!F:F,0))</f>
        <v>8115</v>
      </c>
      <c r="B162" s="445" t="s">
        <v>1841</v>
      </c>
      <c r="C162" s="446" t="s">
        <v>1840</v>
      </c>
      <c r="D162" s="445" t="str">
        <f t="shared" si="4"/>
        <v>范才荣28</v>
      </c>
      <c r="E162" s="352">
        <v>21.69</v>
      </c>
      <c r="F162" s="446" t="s">
        <v>3597</v>
      </c>
      <c r="G162" s="315"/>
      <c r="H162" s="449" t="str">
        <f>VLOOKUP(A162,员工信息4!C:H,6,0)</f>
        <v>行政IT部</v>
      </c>
      <c r="I162" s="449"/>
      <c r="J162" s="447"/>
      <c r="K162" s="458"/>
      <c r="L162" s="460"/>
      <c r="M162" s="319">
        <f>VLOOKUP(A162,'12部门提供工资附表主表'!E:M,9,0)</f>
        <v>21.69</v>
      </c>
      <c r="N162" s="461">
        <f t="shared" si="5"/>
        <v>0</v>
      </c>
      <c r="O162" s="60"/>
    </row>
    <row r="163" spans="1:15">
      <c r="A163" t="str">
        <f>INDEX(员工信息4!C:C,MATCH(工时对!D163,员工信息4!F:F,0))</f>
        <v>1003</v>
      </c>
      <c r="B163" s="445" t="s">
        <v>140</v>
      </c>
      <c r="C163" s="446" t="s">
        <v>139</v>
      </c>
      <c r="D163" s="445" t="str">
        <f t="shared" si="4"/>
        <v>熊建才29</v>
      </c>
      <c r="E163" s="352">
        <v>39.49</v>
      </c>
      <c r="F163" s="446" t="s">
        <v>3600</v>
      </c>
      <c r="G163" s="315"/>
      <c r="H163" s="449" t="str">
        <f>VLOOKUP(A163,员工信息4!C:H,6,0)</f>
        <v>电缆管理</v>
      </c>
      <c r="I163" s="449"/>
      <c r="J163" s="447"/>
      <c r="K163" s="458"/>
      <c r="L163" s="460"/>
      <c r="M163" s="319">
        <f>VLOOKUP(A163,'12部门提供工资附表主表'!E:M,9,0)</f>
        <v>39.49</v>
      </c>
      <c r="N163" s="461">
        <f t="shared" si="5"/>
        <v>0</v>
      </c>
      <c r="O163" s="60"/>
    </row>
    <row r="164" spans="1:15">
      <c r="A164" t="str">
        <f>INDEX(员工信息4!C:C,MATCH(工时对!D164,员工信息4!F:F,0))</f>
        <v>8067</v>
      </c>
      <c r="B164" s="445" t="s">
        <v>2102</v>
      </c>
      <c r="C164" s="446" t="s">
        <v>2101</v>
      </c>
      <c r="D164" s="445" t="str">
        <f t="shared" si="4"/>
        <v>潘沛30</v>
      </c>
      <c r="E164" s="352">
        <v>22.38</v>
      </c>
      <c r="F164" s="315" t="s">
        <v>3596</v>
      </c>
      <c r="G164" s="315"/>
      <c r="H164" s="449" t="str">
        <f>VLOOKUP(A164,员工信息4!C:H,6,0)</f>
        <v>行政技术部</v>
      </c>
      <c r="I164" s="449"/>
      <c r="J164" s="447"/>
      <c r="K164" s="458"/>
      <c r="L164" s="460"/>
      <c r="M164" s="319">
        <f>VLOOKUP(A164,'12部门提供工资附表主表'!E:M,9,0)</f>
        <v>22.38</v>
      </c>
      <c r="N164" s="461">
        <f t="shared" si="5"/>
        <v>0</v>
      </c>
      <c r="O164" s="60"/>
    </row>
    <row r="165" spans="1:15">
      <c r="A165" t="str">
        <f>INDEX(员工信息4!C:C,MATCH(工时对!D165,员工信息4!F:F,0))</f>
        <v>6001</v>
      </c>
      <c r="B165" s="445" t="s">
        <v>171</v>
      </c>
      <c r="C165" s="446" t="s">
        <v>170</v>
      </c>
      <c r="D165" s="445" t="str">
        <f t="shared" si="4"/>
        <v>王晴31</v>
      </c>
      <c r="E165" s="352">
        <v>36.69</v>
      </c>
      <c r="F165" s="446" t="s">
        <v>3600</v>
      </c>
      <c r="G165" s="315"/>
      <c r="H165" s="449" t="str">
        <f>VLOOKUP(A165,员工信息4!C:H,6,0)</f>
        <v>电缆检验</v>
      </c>
      <c r="I165" s="449"/>
      <c r="J165" s="447"/>
      <c r="K165" s="458"/>
      <c r="L165" s="460"/>
      <c r="M165" s="319">
        <f>VLOOKUP(A165,'12部门提供工资附表主表'!E:M,9,0)</f>
        <v>36.69</v>
      </c>
      <c r="N165" s="461">
        <f t="shared" si="5"/>
        <v>0</v>
      </c>
      <c r="O165" s="60"/>
    </row>
    <row r="166" spans="1:15">
      <c r="A166" t="str">
        <f>INDEX(员工信息4!C:C,MATCH(工时对!D166,员工信息4!F:F,0))</f>
        <v>8938</v>
      </c>
      <c r="B166" s="445" t="s">
        <v>3024</v>
      </c>
      <c r="C166" s="446" t="s">
        <v>3023</v>
      </c>
      <c r="D166" s="445" t="str">
        <f t="shared" si="4"/>
        <v>顾凤祥32</v>
      </c>
      <c r="E166" s="352">
        <v>22</v>
      </c>
      <c r="F166" s="446" t="s">
        <v>3597</v>
      </c>
      <c r="G166" s="315"/>
      <c r="H166" s="449" t="str">
        <f>VLOOKUP(A166,员工信息4!C:H,6,0)</f>
        <v xml:space="preserve">后勤 </v>
      </c>
      <c r="I166" s="449"/>
      <c r="J166" s="447"/>
      <c r="K166" s="458"/>
      <c r="L166" s="460"/>
      <c r="M166" s="319">
        <f>VLOOKUP(A166,'12部门提供工资附表主表'!E:M,9,0)</f>
        <v>22</v>
      </c>
      <c r="N166" s="461">
        <f t="shared" si="5"/>
        <v>0</v>
      </c>
      <c r="O166" s="60"/>
    </row>
    <row r="167" spans="1:15">
      <c r="A167" t="str">
        <f>INDEX(员工信息4!C:C,MATCH(工时对!D167,员工信息4!F:F,0))</f>
        <v>2412</v>
      </c>
      <c r="B167" s="445" t="s">
        <v>1492</v>
      </c>
      <c r="C167" s="446" t="s">
        <v>1491</v>
      </c>
      <c r="D167" s="445" t="str">
        <f t="shared" si="4"/>
        <v>方英33</v>
      </c>
      <c r="E167" s="352">
        <v>39.56</v>
      </c>
      <c r="F167" s="446" t="s">
        <v>3601</v>
      </c>
      <c r="G167" s="315"/>
      <c r="H167" s="449" t="str">
        <f>VLOOKUP(A167,员工信息4!C:H,6,0)</f>
        <v>线束车间</v>
      </c>
      <c r="I167" s="449"/>
      <c r="J167" s="447"/>
      <c r="K167" s="458"/>
      <c r="L167" s="460"/>
      <c r="M167" s="319">
        <f>VLOOKUP(A167,'12部门提供工资附表主表'!E:M,9,0)</f>
        <v>39.56</v>
      </c>
      <c r="N167" s="461">
        <f t="shared" si="5"/>
        <v>0</v>
      </c>
      <c r="O167" s="60"/>
    </row>
    <row r="168" spans="1:15">
      <c r="A168" t="str">
        <f>INDEX(员工信息4!C:C,MATCH(工时对!D168,员工信息4!F:F,0))</f>
        <v>8724</v>
      </c>
      <c r="B168" s="445" t="s">
        <v>2247</v>
      </c>
      <c r="C168" s="446" t="s">
        <v>2246</v>
      </c>
      <c r="D168" s="445" t="str">
        <f t="shared" si="4"/>
        <v>范新初34</v>
      </c>
      <c r="E168" s="352">
        <v>45.13</v>
      </c>
      <c r="F168" s="446" t="s">
        <v>3597</v>
      </c>
      <c r="G168" s="315"/>
      <c r="H168" s="449" t="str">
        <f>VLOOKUP(A168,员工信息4!C:H,6,0)</f>
        <v>行政设备科</v>
      </c>
      <c r="I168" s="449"/>
      <c r="J168" s="447"/>
      <c r="K168" s="458"/>
      <c r="L168" s="460"/>
      <c r="M168" s="319">
        <f>VLOOKUP(A168,'12部门提供工资附表主表'!E:M,9,0)</f>
        <v>45.13</v>
      </c>
      <c r="N168" s="461">
        <f t="shared" si="5"/>
        <v>0</v>
      </c>
      <c r="O168" s="60"/>
    </row>
    <row r="169" spans="1:15">
      <c r="A169" t="str">
        <f>INDEX(员工信息4!C:C,MATCH(工时对!D169,员工信息4!F:F,0))</f>
        <v>2248</v>
      </c>
      <c r="B169" s="445" t="s">
        <v>1447</v>
      </c>
      <c r="C169" s="446" t="s">
        <v>1446</v>
      </c>
      <c r="D169" s="445" t="str">
        <f t="shared" si="4"/>
        <v>杨长好35</v>
      </c>
      <c r="E169" s="352">
        <v>40.31</v>
      </c>
      <c r="F169" s="446" t="s">
        <v>3601</v>
      </c>
      <c r="G169" s="315"/>
      <c r="H169" s="449" t="str">
        <f>VLOOKUP(A169,员工信息4!C:H,6,0)</f>
        <v>线束车间</v>
      </c>
      <c r="I169" s="449"/>
      <c r="J169" s="447"/>
      <c r="K169" s="458"/>
      <c r="L169" s="460"/>
      <c r="M169" s="319">
        <f>VLOOKUP(A169,'12部门提供工资附表主表'!E:M,9,0)</f>
        <v>40.31</v>
      </c>
      <c r="N169" s="461">
        <f t="shared" si="5"/>
        <v>0</v>
      </c>
      <c r="O169" s="60"/>
    </row>
    <row r="170" spans="1:15">
      <c r="A170" t="str">
        <f>INDEX(员工信息4!C:C,MATCH(工时对!D170,员工信息4!F:F,0))</f>
        <v>8599</v>
      </c>
      <c r="B170" s="445" t="s">
        <v>2399</v>
      </c>
      <c r="C170" s="446" t="s">
        <v>2398</v>
      </c>
      <c r="D170" s="445" t="str">
        <f t="shared" si="4"/>
        <v>冯杰36</v>
      </c>
      <c r="E170" s="352">
        <v>24.63</v>
      </c>
      <c r="F170" s="446" t="s">
        <v>3597</v>
      </c>
      <c r="G170" s="315"/>
      <c r="H170" s="449" t="str">
        <f>VLOOKUP(A170,员工信息4!C:H,6,0)</f>
        <v>行政技术部</v>
      </c>
      <c r="I170" s="449"/>
      <c r="J170" s="447"/>
      <c r="K170" s="458"/>
      <c r="L170" s="460"/>
      <c r="M170" s="319">
        <f>VLOOKUP(A170,'12部门提供工资附表主表'!E:M,9,0)</f>
        <v>24.63</v>
      </c>
      <c r="N170" s="461">
        <f t="shared" si="5"/>
        <v>0</v>
      </c>
      <c r="O170" s="60"/>
    </row>
    <row r="171" spans="1:15">
      <c r="A171" t="str">
        <f>INDEX(员工信息4!C:C,MATCH(工时对!D171,员工信息4!F:F,0))</f>
        <v>8259</v>
      </c>
      <c r="B171" s="445" t="s">
        <v>1246</v>
      </c>
      <c r="C171" s="446" t="s">
        <v>1245</v>
      </c>
      <c r="D171" s="445" t="str">
        <f t="shared" si="4"/>
        <v>孟凡云38</v>
      </c>
      <c r="E171" s="352">
        <v>42</v>
      </c>
      <c r="F171" s="446" t="s">
        <v>3603</v>
      </c>
      <c r="G171" s="315"/>
      <c r="H171" s="449" t="str">
        <f>VLOOKUP(A171,员工信息4!C:H,6,0)</f>
        <v>拉丝车间</v>
      </c>
      <c r="I171" s="449"/>
      <c r="J171" s="447"/>
      <c r="K171" s="458"/>
      <c r="L171" s="460"/>
      <c r="M171" s="319">
        <f>VLOOKUP(A171,'12部门提供工资附表主表'!E:M,9,0)</f>
        <v>42</v>
      </c>
      <c r="N171" s="461">
        <f t="shared" si="5"/>
        <v>0</v>
      </c>
      <c r="O171" s="60"/>
    </row>
    <row r="172" spans="1:15">
      <c r="A172" t="str">
        <f>INDEX(员工信息4!C:C,MATCH(工时对!D172,员工信息4!F:F,0))</f>
        <v>8899</v>
      </c>
      <c r="B172" s="445" t="s">
        <v>2912</v>
      </c>
      <c r="C172" s="446" t="s">
        <v>2911</v>
      </c>
      <c r="D172" s="445" t="str">
        <f t="shared" si="4"/>
        <v>罗岚清39</v>
      </c>
      <c r="E172" s="352">
        <v>37.94</v>
      </c>
      <c r="F172" s="446" t="s">
        <v>2996</v>
      </c>
      <c r="G172" s="315"/>
      <c r="H172" s="449" t="str">
        <f>VLOOKUP(A172,员工信息4!C:H,6,0)</f>
        <v>接插件车间</v>
      </c>
      <c r="I172" s="449"/>
      <c r="J172" s="447"/>
      <c r="K172" s="458"/>
      <c r="L172" s="460"/>
      <c r="M172" s="319">
        <f>VLOOKUP(A172,'12部门提供工资附表主表'!E:M,9,0)</f>
        <v>37.94</v>
      </c>
      <c r="N172" s="461">
        <f t="shared" si="5"/>
        <v>0</v>
      </c>
      <c r="O172" s="60"/>
    </row>
    <row r="173" spans="1:15">
      <c r="A173" t="str">
        <f>INDEX(员工信息4!C:C,MATCH(工时对!D173,员工信息4!F:F,0))</f>
        <v>8215</v>
      </c>
      <c r="B173" s="445" t="s">
        <v>2203</v>
      </c>
      <c r="C173" s="446" t="s">
        <v>2202</v>
      </c>
      <c r="D173" s="445" t="str">
        <f t="shared" si="4"/>
        <v>宋霞40</v>
      </c>
      <c r="E173" s="352">
        <v>25.81</v>
      </c>
      <c r="F173" s="446" t="s">
        <v>1293</v>
      </c>
      <c r="G173" s="315"/>
      <c r="H173" s="449" t="str">
        <f>VLOOKUP(A173,员工信息4!C:H,6,0)</f>
        <v>品质部</v>
      </c>
      <c r="I173" s="449"/>
      <c r="J173" s="447"/>
      <c r="K173" s="458"/>
      <c r="L173" s="460"/>
      <c r="M173" s="319">
        <f>VLOOKUP(A173,'12部门提供工资附表主表'!E:M,9,0)</f>
        <v>25.81</v>
      </c>
      <c r="N173" s="461">
        <f t="shared" si="5"/>
        <v>0</v>
      </c>
      <c r="O173" s="60"/>
    </row>
    <row r="174" spans="1:15">
      <c r="A174" t="str">
        <f>INDEX(员工信息4!C:C,MATCH(工时对!D174,员工信息4!F:F,0))</f>
        <v>8642</v>
      </c>
      <c r="B174" s="445" t="s">
        <v>2460</v>
      </c>
      <c r="C174" s="446" t="s">
        <v>2459</v>
      </c>
      <c r="D174" s="445" t="str">
        <f t="shared" si="4"/>
        <v>倪化珍41</v>
      </c>
      <c r="E174" s="352">
        <v>30.5</v>
      </c>
      <c r="F174" s="315" t="s">
        <v>1293</v>
      </c>
      <c r="G174" s="315"/>
      <c r="H174" s="449" t="str">
        <f>VLOOKUP(A174,员工信息4!C:H,6,0)</f>
        <v>品质部</v>
      </c>
      <c r="I174" s="449"/>
      <c r="J174" s="447"/>
      <c r="K174" s="458"/>
      <c r="L174" s="460"/>
      <c r="M174" s="319">
        <f>VLOOKUP(A174,'12部门提供工资附表主表'!E:M,9,0)</f>
        <v>30.5</v>
      </c>
      <c r="N174" s="461">
        <f t="shared" si="5"/>
        <v>0</v>
      </c>
      <c r="O174" s="60"/>
    </row>
    <row r="175" spans="1:15">
      <c r="A175" t="str">
        <f>INDEX(员工信息4!C:C,MATCH(工时对!D175,员工信息4!F:F,0))</f>
        <v>4089</v>
      </c>
      <c r="B175" s="445" t="s">
        <v>1852</v>
      </c>
      <c r="C175" s="446" t="s">
        <v>1851</v>
      </c>
      <c r="D175" s="445" t="str">
        <f t="shared" si="4"/>
        <v>陈佩43</v>
      </c>
      <c r="E175" s="352">
        <v>22</v>
      </c>
      <c r="F175" s="446" t="s">
        <v>3597</v>
      </c>
      <c r="G175" s="315"/>
      <c r="H175" s="449" t="str">
        <f>VLOOKUP(A175,员工信息4!C:H,6,0)</f>
        <v>行政财务部</v>
      </c>
      <c r="I175" s="449"/>
      <c r="J175" s="447"/>
      <c r="K175" s="458"/>
      <c r="L175" s="460"/>
      <c r="M175" s="319">
        <f>VLOOKUP(A175,'12部门提供工资附表主表'!E:M,9,0)</f>
        <v>22</v>
      </c>
      <c r="N175" s="461">
        <f t="shared" si="5"/>
        <v>0</v>
      </c>
      <c r="O175" s="60"/>
    </row>
    <row r="176" spans="1:15">
      <c r="A176" t="str">
        <f>INDEX(员工信息4!C:C,MATCH(工时对!D176,员工信息4!F:F,0))</f>
        <v>8543</v>
      </c>
      <c r="B176" s="445" t="s">
        <v>2360</v>
      </c>
      <c r="C176" s="446" t="s">
        <v>2359</v>
      </c>
      <c r="D176" s="445" t="str">
        <f t="shared" si="4"/>
        <v>张永军44</v>
      </c>
      <c r="E176" s="352">
        <v>39</v>
      </c>
      <c r="F176" s="446" t="s">
        <v>3603</v>
      </c>
      <c r="G176" s="315"/>
      <c r="H176" s="449" t="str">
        <f>VLOOKUP(A176,员工信息4!C:H,6,0)</f>
        <v>拉丝车间</v>
      </c>
      <c r="I176" s="449"/>
      <c r="J176" s="447"/>
      <c r="K176" s="458"/>
      <c r="L176" s="460"/>
      <c r="M176" s="319">
        <f>VLOOKUP(A176,'12部门提供工资附表主表'!E:M,9,0)</f>
        <v>39</v>
      </c>
      <c r="N176" s="461">
        <f t="shared" si="5"/>
        <v>0</v>
      </c>
      <c r="O176" s="60"/>
    </row>
    <row r="177" spans="1:15">
      <c r="A177" t="str">
        <f>INDEX(员工信息4!C:C,MATCH(工时对!D177,员工信息4!F:F,0))</f>
        <v>8240</v>
      </c>
      <c r="B177" s="445" t="s">
        <v>2029</v>
      </c>
      <c r="C177" s="446" t="s">
        <v>2028</v>
      </c>
      <c r="D177" s="445" t="str">
        <f t="shared" si="4"/>
        <v>王二宏45</v>
      </c>
      <c r="E177" s="352">
        <v>25.25</v>
      </c>
      <c r="F177" s="446" t="s">
        <v>3596</v>
      </c>
      <c r="G177" s="315"/>
      <c r="H177" s="449" t="str">
        <f>VLOOKUP(A177,员工信息4!C:H,6,0)</f>
        <v>行政工艺部</v>
      </c>
      <c r="I177" s="449"/>
      <c r="J177" s="447"/>
      <c r="K177" s="458"/>
      <c r="L177" s="460"/>
      <c r="M177" s="319">
        <f>VLOOKUP(A177,'12部门提供工资附表主表'!E:M,9,0)</f>
        <v>25.25</v>
      </c>
      <c r="N177" s="461">
        <f t="shared" si="5"/>
        <v>0</v>
      </c>
      <c r="O177" s="60"/>
    </row>
    <row r="178" spans="1:15">
      <c r="A178" t="str">
        <f>INDEX(员工信息4!C:C,MATCH(工时对!D178,员工信息4!F:F,0))</f>
        <v>3072</v>
      </c>
      <c r="B178" s="445" t="s">
        <v>817</v>
      </c>
      <c r="C178" s="446" t="s">
        <v>816</v>
      </c>
      <c r="D178" s="445" t="str">
        <f t="shared" si="4"/>
        <v>胡文文46</v>
      </c>
      <c r="E178" s="352">
        <v>44.13</v>
      </c>
      <c r="F178" s="446" t="s">
        <v>2996</v>
      </c>
      <c r="G178" s="315"/>
      <c r="H178" s="449" t="str">
        <f>VLOOKUP(A178,员工信息4!C:H,6,0)</f>
        <v>接插件车间</v>
      </c>
      <c r="I178" s="449"/>
      <c r="J178" s="447"/>
      <c r="K178" s="458"/>
      <c r="L178" s="460"/>
      <c r="M178" s="319">
        <f>VLOOKUP(A178,'12部门提供工资附表主表'!E:M,9,0)</f>
        <v>44.13</v>
      </c>
      <c r="N178" s="461">
        <f t="shared" si="5"/>
        <v>0</v>
      </c>
      <c r="O178" s="60"/>
    </row>
    <row r="179" spans="1:15">
      <c r="A179" t="str">
        <f>INDEX(员工信息4!C:C,MATCH(工时对!D179,员工信息4!F:F,0))</f>
        <v>8866</v>
      </c>
      <c r="B179" s="445" t="s">
        <v>2818</v>
      </c>
      <c r="C179" s="446" t="s">
        <v>2817</v>
      </c>
      <c r="D179" s="445" t="str">
        <f t="shared" si="4"/>
        <v>兰文明48</v>
      </c>
      <c r="E179" s="352">
        <v>42.75</v>
      </c>
      <c r="F179" s="315" t="s">
        <v>2996</v>
      </c>
      <c r="G179" s="315"/>
      <c r="H179" s="449" t="str">
        <f>VLOOKUP(A179,员工信息4!C:H,6,0)</f>
        <v>接插件车间</v>
      </c>
      <c r="I179" s="449"/>
      <c r="J179" s="447"/>
      <c r="K179" s="458"/>
      <c r="L179" s="460"/>
      <c r="M179" s="319">
        <f>VLOOKUP(A179,'12部门提供工资附表主表'!E:M,9,0)</f>
        <v>42.75</v>
      </c>
      <c r="N179" s="461">
        <f t="shared" si="5"/>
        <v>0</v>
      </c>
      <c r="O179" s="60"/>
    </row>
    <row r="180" spans="1:15">
      <c r="A180" t="str">
        <f>INDEX(员工信息4!C:C,MATCH(工时对!D180,员工信息4!F:F,0))</f>
        <v>8069</v>
      </c>
      <c r="B180" s="445" t="s">
        <v>2107</v>
      </c>
      <c r="C180" s="446" t="s">
        <v>2106</v>
      </c>
      <c r="D180" s="445" t="str">
        <f t="shared" si="4"/>
        <v>倪志军49</v>
      </c>
      <c r="E180" s="352">
        <v>25</v>
      </c>
      <c r="F180" s="315" t="s">
        <v>3596</v>
      </c>
      <c r="G180" s="315"/>
      <c r="H180" s="449" t="str">
        <f>VLOOKUP(A180,员工信息4!C:H,6,0)</f>
        <v>行政技术部</v>
      </c>
      <c r="I180" s="449"/>
      <c r="J180" s="447"/>
      <c r="K180" s="458"/>
      <c r="L180" s="460"/>
      <c r="M180" s="319">
        <f>VLOOKUP(A180,'12部门提供工资附表主表'!E:M,9,0)</f>
        <v>25</v>
      </c>
      <c r="N180" s="461">
        <f t="shared" si="5"/>
        <v>0</v>
      </c>
      <c r="O180" s="60"/>
    </row>
    <row r="181" spans="1:15">
      <c r="A181" t="str">
        <f>INDEX(员工信息4!C:C,MATCH(工时对!D181,员工信息4!F:F,0))</f>
        <v>8102</v>
      </c>
      <c r="B181" s="450" t="s">
        <v>2219</v>
      </c>
      <c r="C181" s="451" t="s">
        <v>2218</v>
      </c>
      <c r="D181" s="445" t="str">
        <f t="shared" si="4"/>
        <v>沈志明50</v>
      </c>
      <c r="E181" s="463">
        <v>30.5</v>
      </c>
      <c r="F181" s="453" t="s">
        <v>3596</v>
      </c>
      <c r="G181" s="453"/>
      <c r="H181" s="449" t="str">
        <f>VLOOKUP(A181,员工信息4!C:H,6,0)</f>
        <v>行政配件组</v>
      </c>
      <c r="I181" s="449"/>
      <c r="J181" s="447"/>
      <c r="K181" s="458"/>
      <c r="L181" s="460"/>
      <c r="M181" s="319">
        <f>VLOOKUP(A181,'12部门提供工资附表主表'!E:M,9,0)</f>
        <v>30.5</v>
      </c>
      <c r="N181" s="461">
        <f t="shared" si="5"/>
        <v>0</v>
      </c>
      <c r="O181" s="60"/>
    </row>
    <row r="182" spans="1:15">
      <c r="A182" t="str">
        <f>INDEX(员工信息4!C:C,MATCH(工时对!D182,员工信息4!F:F,0))</f>
        <v>3298</v>
      </c>
      <c r="B182" s="454" t="s">
        <v>933</v>
      </c>
      <c r="C182" s="455" t="s">
        <v>932</v>
      </c>
      <c r="D182" s="445" t="str">
        <f t="shared" si="4"/>
        <v>刘学伟126</v>
      </c>
      <c r="E182" s="456">
        <v>40.31</v>
      </c>
      <c r="F182" s="455" t="s">
        <v>2996</v>
      </c>
      <c r="G182" s="457"/>
      <c r="H182" s="449" t="str">
        <f>VLOOKUP(A182,员工信息4!C:H,6,0)</f>
        <v>接插件车间</v>
      </c>
      <c r="I182" s="449"/>
      <c r="J182" s="447"/>
      <c r="K182" s="458"/>
      <c r="L182" s="460"/>
      <c r="M182" s="319">
        <f>VLOOKUP(A182,'12部门提供工资附表主表'!E:M,9,0)</f>
        <v>40.31</v>
      </c>
      <c r="N182" s="461">
        <f t="shared" si="5"/>
        <v>0</v>
      </c>
      <c r="O182" s="60"/>
    </row>
    <row r="183" spans="1:15">
      <c r="A183" t="str">
        <f>INDEX(员工信息4!C:C,MATCH(工时对!D183,员工信息4!F:F,0))</f>
        <v>8230</v>
      </c>
      <c r="B183" s="445" t="s">
        <v>1339</v>
      </c>
      <c r="C183" s="446" t="s">
        <v>1338</v>
      </c>
      <c r="D183" s="445" t="str">
        <f t="shared" si="4"/>
        <v>任凯凯127</v>
      </c>
      <c r="E183" s="352">
        <v>5.38</v>
      </c>
      <c r="F183" s="446" t="s">
        <v>2996</v>
      </c>
      <c r="G183" s="315"/>
      <c r="H183" s="449" t="str">
        <f>VLOOKUP(A183,员工信息4!C:H,6,0)</f>
        <v>品质部</v>
      </c>
      <c r="I183" s="449"/>
      <c r="J183" s="447"/>
      <c r="K183" s="458"/>
      <c r="L183" s="460"/>
      <c r="M183" s="319">
        <f>VLOOKUP(A183,'12部门提供工资附表主表'!E:M,9,0)</f>
        <v>8.3800000000000008</v>
      </c>
      <c r="N183" s="461">
        <f t="shared" si="5"/>
        <v>-3.0000000000000009</v>
      </c>
      <c r="O183" s="60"/>
    </row>
    <row r="184" spans="1:15">
      <c r="A184" t="str">
        <f>INDEX(员工信息4!C:C,MATCH(工时对!D184,员工信息4!F:F,0))</f>
        <v>8914</v>
      </c>
      <c r="B184" s="445" t="s">
        <v>2926</v>
      </c>
      <c r="C184" s="446" t="s">
        <v>2925</v>
      </c>
      <c r="D184" s="445" t="str">
        <f t="shared" si="4"/>
        <v>韩珍128</v>
      </c>
      <c r="E184" s="352">
        <v>38.56</v>
      </c>
      <c r="F184" s="446" t="s">
        <v>3601</v>
      </c>
      <c r="G184" s="315"/>
      <c r="H184" s="449" t="str">
        <f>VLOOKUP(A184,员工信息4!C:H,6,0)</f>
        <v>线束车间</v>
      </c>
      <c r="I184" s="449"/>
      <c r="J184" s="447"/>
      <c r="K184" s="458"/>
      <c r="L184" s="460"/>
      <c r="M184" s="319">
        <f>VLOOKUP(A184,'12部门提供工资附表主表'!E:M,9,0)</f>
        <v>38.56</v>
      </c>
      <c r="N184" s="461">
        <f t="shared" si="5"/>
        <v>0</v>
      </c>
      <c r="O184" s="60"/>
    </row>
    <row r="185" spans="1:15">
      <c r="A185" t="str">
        <f>INDEX(员工信息4!C:C,MATCH(工时对!D185,员工信息4!F:F,0))</f>
        <v>1044</v>
      </c>
      <c r="B185" s="445" t="s">
        <v>222</v>
      </c>
      <c r="C185" s="446" t="s">
        <v>221</v>
      </c>
      <c r="D185" s="445" t="str">
        <f t="shared" si="4"/>
        <v>付龙飞129</v>
      </c>
      <c r="E185" s="352">
        <v>44.25</v>
      </c>
      <c r="F185" s="446" t="s">
        <v>3600</v>
      </c>
      <c r="G185" s="315"/>
      <c r="H185" s="449" t="str">
        <f>VLOOKUP(A185,员工信息4!C:H,6,0)</f>
        <v>电缆员工</v>
      </c>
      <c r="I185" s="449"/>
      <c r="J185" s="447"/>
      <c r="K185" s="458"/>
      <c r="L185" s="460"/>
      <c r="M185" s="319">
        <f>VLOOKUP(A185,'12部门提供工资附表主表'!E:M,9,0)</f>
        <v>44.25</v>
      </c>
      <c r="N185" s="461">
        <f t="shared" si="5"/>
        <v>0</v>
      </c>
      <c r="O185" s="60"/>
    </row>
    <row r="186" spans="1:15">
      <c r="A186" t="str">
        <f>INDEX(员工信息4!C:C,MATCH(工时对!D186,员工信息4!F:F,0))</f>
        <v>1039</v>
      </c>
      <c r="B186" s="445" t="s">
        <v>207</v>
      </c>
      <c r="C186" s="446" t="s">
        <v>206</v>
      </c>
      <c r="D186" s="445" t="str">
        <f t="shared" si="4"/>
        <v>陈志华130</v>
      </c>
      <c r="E186" s="352">
        <v>50.63</v>
      </c>
      <c r="F186" s="446" t="s">
        <v>3600</v>
      </c>
      <c r="G186" s="315"/>
      <c r="H186" s="449" t="str">
        <f>VLOOKUP(A186,员工信息4!C:H,6,0)</f>
        <v>电缆员工</v>
      </c>
      <c r="I186" s="449"/>
      <c r="J186" s="447"/>
      <c r="K186" s="458"/>
      <c r="L186" s="460"/>
      <c r="M186" s="319">
        <f>VLOOKUP(A186,'12部门提供工资附表主表'!E:M,9,0)</f>
        <v>50.63</v>
      </c>
      <c r="N186" s="461">
        <f t="shared" si="5"/>
        <v>0</v>
      </c>
      <c r="O186" s="60"/>
    </row>
    <row r="187" spans="1:15">
      <c r="A187" t="str">
        <f>INDEX(员工信息4!C:C,MATCH(工时对!D187,员工信息4!F:F,0))</f>
        <v>8831</v>
      </c>
      <c r="B187" s="445" t="s">
        <v>2742</v>
      </c>
      <c r="C187" s="446" t="s">
        <v>2741</v>
      </c>
      <c r="D187" s="445" t="str">
        <f t="shared" si="4"/>
        <v>项关羽131</v>
      </c>
      <c r="E187" s="352">
        <v>11.19</v>
      </c>
      <c r="F187" s="446" t="s">
        <v>3597</v>
      </c>
      <c r="G187" s="315"/>
      <c r="H187" s="449" t="str">
        <f>VLOOKUP(A187,员工信息4!C:H,6,0)</f>
        <v>行政IT部</v>
      </c>
      <c r="I187" s="449"/>
      <c r="J187" s="447"/>
      <c r="K187" s="458"/>
      <c r="L187" s="460"/>
      <c r="M187" s="319">
        <f>VLOOKUP(A187,'12部门提供工资附表主表'!E:M,9,0)</f>
        <v>25.439999999999998</v>
      </c>
      <c r="N187" s="461">
        <f t="shared" si="5"/>
        <v>-14.249999999999998</v>
      </c>
      <c r="O187" s="60"/>
    </row>
    <row r="188" spans="1:15">
      <c r="A188" t="str">
        <f>INDEX(员工信息4!C:C,MATCH(工时对!D188,员工信息4!F:F,0))</f>
        <v>3923</v>
      </c>
      <c r="B188" s="445" t="s">
        <v>1815</v>
      </c>
      <c r="C188" s="446" t="s">
        <v>1814</v>
      </c>
      <c r="D188" s="445" t="str">
        <f t="shared" si="4"/>
        <v>陈娟132</v>
      </c>
      <c r="E188" s="352">
        <v>40.31</v>
      </c>
      <c r="F188" s="446" t="s">
        <v>2996</v>
      </c>
      <c r="G188" s="315"/>
      <c r="H188" s="449" t="str">
        <f>VLOOKUP(A188,员工信息4!C:H,6,0)</f>
        <v>接插件车间</v>
      </c>
      <c r="I188" s="449"/>
      <c r="J188" s="447"/>
      <c r="K188" s="458"/>
      <c r="L188" s="460"/>
      <c r="M188" s="319">
        <f>VLOOKUP(A188,'12部门提供工资附表主表'!E:M,9,0)</f>
        <v>40.31</v>
      </c>
      <c r="N188" s="461">
        <f t="shared" si="5"/>
        <v>0</v>
      </c>
      <c r="O188" s="60"/>
    </row>
    <row r="189" spans="1:15">
      <c r="A189" t="str">
        <f>INDEX(员工信息4!C:C,MATCH(工时对!D189,员工信息4!F:F,0))</f>
        <v>9028</v>
      </c>
      <c r="B189" s="445" t="s">
        <v>3485</v>
      </c>
      <c r="C189" s="446" t="s">
        <v>3484</v>
      </c>
      <c r="D189" s="445" t="str">
        <f t="shared" si="4"/>
        <v>张志莲133</v>
      </c>
      <c r="E189" s="352">
        <v>40.31</v>
      </c>
      <c r="F189" s="446" t="s">
        <v>2996</v>
      </c>
      <c r="G189" s="315"/>
      <c r="H189" s="449" t="str">
        <f>VLOOKUP(A189,员工信息4!C:H,6,0)</f>
        <v>接插件车间</v>
      </c>
      <c r="I189" s="449"/>
      <c r="J189" s="447"/>
      <c r="K189" s="458"/>
      <c r="L189" s="460"/>
      <c r="M189" s="319">
        <f>VLOOKUP(A189,'12部门提供工资附表主表'!E:M,9,0)</f>
        <v>40.31</v>
      </c>
      <c r="N189" s="461">
        <f t="shared" si="5"/>
        <v>0</v>
      </c>
      <c r="O189" s="60"/>
    </row>
    <row r="190" spans="1:15">
      <c r="A190" t="str">
        <f>INDEX(员工信息4!C:C,MATCH(工时对!D190,员工信息4!F:F,0))</f>
        <v>8644</v>
      </c>
      <c r="B190" s="445" t="s">
        <v>2465</v>
      </c>
      <c r="C190" s="446" t="s">
        <v>2464</v>
      </c>
      <c r="D190" s="445" t="str">
        <f t="shared" si="4"/>
        <v>蒋东琴134</v>
      </c>
      <c r="E190" s="352">
        <v>41.88</v>
      </c>
      <c r="F190" s="446" t="s">
        <v>2996</v>
      </c>
      <c r="G190" s="315"/>
      <c r="H190" s="449" t="str">
        <f>VLOOKUP(A190,员工信息4!C:H,6,0)</f>
        <v>接插件车间</v>
      </c>
      <c r="I190" s="449"/>
      <c r="J190" s="447"/>
      <c r="K190" s="458"/>
      <c r="L190" s="460"/>
      <c r="M190" s="319">
        <f>VLOOKUP(A190,'12部门提供工资附表主表'!E:M,9,0)</f>
        <v>41.88</v>
      </c>
      <c r="N190" s="461">
        <f t="shared" si="5"/>
        <v>0</v>
      </c>
      <c r="O190" s="60"/>
    </row>
    <row r="191" spans="1:15">
      <c r="A191" t="str">
        <f>INDEX(员工信息4!C:C,MATCH(工时对!D191,员工信息4!F:F,0))</f>
        <v>6003</v>
      </c>
      <c r="B191" s="445" t="s">
        <v>176</v>
      </c>
      <c r="C191" s="446" t="s">
        <v>175</v>
      </c>
      <c r="D191" s="445" t="str">
        <f t="shared" si="4"/>
        <v>胡亚军135</v>
      </c>
      <c r="E191" s="352">
        <v>43.38</v>
      </c>
      <c r="F191" s="446" t="s">
        <v>3600</v>
      </c>
      <c r="G191" s="315"/>
      <c r="H191" s="449" t="str">
        <f>VLOOKUP(A191,员工信息4!C:H,6,0)</f>
        <v>电缆检验</v>
      </c>
      <c r="I191" s="449"/>
      <c r="J191" s="447"/>
      <c r="K191" s="458"/>
      <c r="L191" s="460"/>
      <c r="M191" s="319">
        <f>VLOOKUP(A191,'12部门提供工资附表主表'!E:M,9,0)</f>
        <v>43.38</v>
      </c>
      <c r="N191" s="461">
        <f t="shared" si="5"/>
        <v>0</v>
      </c>
      <c r="O191" s="60"/>
    </row>
    <row r="192" spans="1:15">
      <c r="A192" t="str">
        <f>INDEX(员工信息4!C:C,MATCH(工时对!D192,员工信息4!F:F,0))</f>
        <v>8773</v>
      </c>
      <c r="B192" s="445" t="s">
        <v>2607</v>
      </c>
      <c r="C192" s="446" t="s">
        <v>2606</v>
      </c>
      <c r="D192" s="445" t="str">
        <f t="shared" si="4"/>
        <v>杜美荣136</v>
      </c>
      <c r="E192" s="352">
        <v>43.5</v>
      </c>
      <c r="F192" s="446" t="s">
        <v>3601</v>
      </c>
      <c r="G192" s="315"/>
      <c r="H192" s="449" t="str">
        <f>VLOOKUP(A192,员工信息4!C:H,6,0)</f>
        <v>电缆员工</v>
      </c>
      <c r="I192" s="449"/>
      <c r="J192" s="447"/>
      <c r="K192" s="458"/>
      <c r="L192" s="460"/>
      <c r="M192" s="319">
        <f>VLOOKUP(A192,'12部门提供工资附表主表'!E:M,9,0)</f>
        <v>43.5</v>
      </c>
      <c r="N192" s="461">
        <f t="shared" si="5"/>
        <v>0</v>
      </c>
      <c r="O192" s="60"/>
    </row>
    <row r="193" spans="1:15">
      <c r="A193" t="str">
        <f>INDEX(员工信息4!C:C,MATCH(工时对!D193,员工信息4!F:F,0))</f>
        <v>8793</v>
      </c>
      <c r="B193" s="445" t="s">
        <v>2661</v>
      </c>
      <c r="C193" s="446" t="s">
        <v>2660</v>
      </c>
      <c r="D193" s="445" t="str">
        <f t="shared" si="4"/>
        <v>王国力137</v>
      </c>
      <c r="E193" s="352">
        <v>32.19</v>
      </c>
      <c r="F193" s="446" t="s">
        <v>2996</v>
      </c>
      <c r="G193" s="315"/>
      <c r="H193" s="449" t="str">
        <f>VLOOKUP(A193,员工信息4!C:H,6,0)</f>
        <v>接插件车间</v>
      </c>
      <c r="I193" s="449"/>
      <c r="J193" s="447"/>
      <c r="K193" s="458"/>
      <c r="L193" s="460"/>
      <c r="M193" s="319">
        <f>VLOOKUP(A193,'12部门提供工资附表主表'!E:M,9,0)</f>
        <v>32.19</v>
      </c>
      <c r="N193" s="461">
        <f t="shared" si="5"/>
        <v>0</v>
      </c>
      <c r="O193" s="60"/>
    </row>
    <row r="194" spans="1:15">
      <c r="A194" t="str">
        <f>INDEX(员工信息4!C:C,MATCH(工时对!D194,员工信息4!F:F,0))</f>
        <v>8038</v>
      </c>
      <c r="B194" s="445" t="s">
        <v>1867</v>
      </c>
      <c r="C194" s="446" t="s">
        <v>1866</v>
      </c>
      <c r="D194" s="445" t="str">
        <f t="shared" si="4"/>
        <v>诸东英138</v>
      </c>
      <c r="E194" s="352">
        <v>22.25</v>
      </c>
      <c r="F194" s="315" t="s">
        <v>3596</v>
      </c>
      <c r="G194" s="315"/>
      <c r="H194" s="449" t="str">
        <f>VLOOKUP(A194,员工信息4!C:H,6,0)</f>
        <v>行政财务部</v>
      </c>
      <c r="I194" s="449"/>
      <c r="J194" s="447"/>
      <c r="K194" s="458"/>
      <c r="L194" s="460"/>
      <c r="M194" s="319">
        <f>VLOOKUP(A194,'12部门提供工资附表主表'!E:M,9,0)</f>
        <v>22.25</v>
      </c>
      <c r="N194" s="461">
        <f t="shared" si="5"/>
        <v>0</v>
      </c>
      <c r="O194" s="60"/>
    </row>
    <row r="195" spans="1:15">
      <c r="A195" t="str">
        <f>INDEX(员工信息4!C:C,MATCH(工时对!D195,员工信息4!F:F,0))</f>
        <v>8250</v>
      </c>
      <c r="B195" s="445" t="s">
        <v>2192</v>
      </c>
      <c r="C195" s="446" t="s">
        <v>2191</v>
      </c>
      <c r="D195" s="445" t="str">
        <f t="shared" ref="D195:D258" si="6">C195&amp;B195</f>
        <v>李高军139</v>
      </c>
      <c r="E195" s="352">
        <v>31.19</v>
      </c>
      <c r="F195" s="315" t="s">
        <v>3596</v>
      </c>
      <c r="G195" s="315"/>
      <c r="H195" s="449" t="str">
        <f>VLOOKUP(A195,员工信息4!C:H,6,0)</f>
        <v>行政精益部</v>
      </c>
      <c r="I195" s="449"/>
      <c r="J195" s="447"/>
      <c r="K195" s="458"/>
      <c r="L195" s="460"/>
      <c r="M195" s="319">
        <f>VLOOKUP(A195,'12部门提供工资附表主表'!E:M,9,0)</f>
        <v>31.19</v>
      </c>
      <c r="N195" s="461">
        <f t="shared" ref="N195:N258" si="7">E195-M195</f>
        <v>0</v>
      </c>
      <c r="O195" s="60"/>
    </row>
    <row r="196" spans="1:15">
      <c r="A196" t="str">
        <f>INDEX(员工信息4!C:C,MATCH(工时对!D196,员工信息4!F:F,0))</f>
        <v>7018</v>
      </c>
      <c r="B196" s="445" t="s">
        <v>1150</v>
      </c>
      <c r="C196" s="446" t="s">
        <v>1149</v>
      </c>
      <c r="D196" s="445" t="str">
        <f t="shared" si="6"/>
        <v>樊华灵140</v>
      </c>
      <c r="E196" s="352">
        <v>41.81</v>
      </c>
      <c r="F196" s="446" t="s">
        <v>2996</v>
      </c>
      <c r="G196" s="315"/>
      <c r="H196" s="449" t="str">
        <f>VLOOKUP(A196,员工信息4!C:H,6,0)</f>
        <v>接插件车间</v>
      </c>
      <c r="I196" s="449"/>
      <c r="J196" s="447"/>
      <c r="K196" s="458"/>
      <c r="L196" s="460"/>
      <c r="M196" s="319">
        <f>VLOOKUP(A196,'12部门提供工资附表主表'!E:M,9,0)</f>
        <v>41.81</v>
      </c>
      <c r="N196" s="461">
        <f t="shared" si="7"/>
        <v>0</v>
      </c>
      <c r="O196" s="60"/>
    </row>
    <row r="197" spans="1:15">
      <c r="A197" t="str">
        <f>INDEX(员工信息4!C:C,MATCH(工时对!D197,员工信息4!F:F,0))</f>
        <v>1379</v>
      </c>
      <c r="B197" s="445" t="s">
        <v>394</v>
      </c>
      <c r="C197" s="446" t="s">
        <v>393</v>
      </c>
      <c r="D197" s="445" t="str">
        <f t="shared" si="6"/>
        <v>钱刚141</v>
      </c>
      <c r="E197" s="352">
        <v>42</v>
      </c>
      <c r="F197" s="446" t="s">
        <v>3600</v>
      </c>
      <c r="G197" s="315"/>
      <c r="H197" s="449" t="str">
        <f>VLOOKUP(A197,员工信息4!C:H,6,0)</f>
        <v>电缆员工</v>
      </c>
      <c r="I197" s="449"/>
      <c r="J197" s="447"/>
      <c r="K197" s="458"/>
      <c r="L197" s="460"/>
      <c r="M197" s="319">
        <f>VLOOKUP(A197,'12部门提供工资附表主表'!E:M,9,0)</f>
        <v>42</v>
      </c>
      <c r="N197" s="461">
        <f t="shared" si="7"/>
        <v>0</v>
      </c>
      <c r="O197" s="60"/>
    </row>
    <row r="198" spans="1:15">
      <c r="A198" t="str">
        <f>INDEX(员工信息4!C:C,MATCH(工时对!D198,员工信息4!F:F,0))</f>
        <v>9706</v>
      </c>
      <c r="B198" s="445" t="s">
        <v>444</v>
      </c>
      <c r="C198" s="446" t="s">
        <v>443</v>
      </c>
      <c r="D198" s="445" t="str">
        <f t="shared" si="6"/>
        <v>陆桂兴142</v>
      </c>
      <c r="E198" s="352">
        <v>39</v>
      </c>
      <c r="F198" s="446" t="s">
        <v>3600</v>
      </c>
      <c r="G198" s="315"/>
      <c r="H198" s="449" t="str">
        <f>VLOOKUP(A198,员工信息4!C:H,6,0)</f>
        <v>电缆员工</v>
      </c>
      <c r="I198" s="449"/>
      <c r="J198" s="447"/>
      <c r="K198" s="468"/>
      <c r="L198" s="460"/>
      <c r="M198" s="319">
        <f>VLOOKUP(A198,'12部门提供工资附表主表'!E:M,9,0)</f>
        <v>39</v>
      </c>
      <c r="N198" s="461">
        <f t="shared" si="7"/>
        <v>0</v>
      </c>
      <c r="O198" s="60"/>
    </row>
    <row r="199" spans="1:15">
      <c r="A199" t="str">
        <f>INDEX(员工信息4!C:C,MATCH(工时对!D199,员工信息4!F:F,0))</f>
        <v>8450</v>
      </c>
      <c r="B199" s="445" t="s">
        <v>739</v>
      </c>
      <c r="C199" s="446" t="s">
        <v>738</v>
      </c>
      <c r="D199" s="445" t="str">
        <f t="shared" si="6"/>
        <v>解东生143</v>
      </c>
      <c r="E199" s="352">
        <v>41.63</v>
      </c>
      <c r="F199" s="446" t="s">
        <v>3602</v>
      </c>
      <c r="G199" s="315"/>
      <c r="H199" s="449" t="str">
        <f>VLOOKUP(A199,员工信息4!C:H,6,0)</f>
        <v>接插件2开线</v>
      </c>
      <c r="I199" s="449"/>
      <c r="J199" s="447"/>
      <c r="K199" s="458"/>
      <c r="L199" s="460"/>
      <c r="M199" s="319">
        <f>VLOOKUP(A199,'12部门提供工资附表主表'!E:M,9,0)</f>
        <v>41.63</v>
      </c>
      <c r="N199" s="461">
        <f t="shared" si="7"/>
        <v>0</v>
      </c>
      <c r="O199" s="60"/>
    </row>
    <row r="200" spans="1:15">
      <c r="A200" t="str">
        <f>INDEX(员工信息4!C:C,MATCH(工时对!D200,员工信息4!F:F,0))</f>
        <v>4502</v>
      </c>
      <c r="B200" s="445" t="s">
        <v>576</v>
      </c>
      <c r="C200" s="446" t="s">
        <v>575</v>
      </c>
      <c r="D200" s="445" t="str">
        <f t="shared" si="6"/>
        <v>俞萍144</v>
      </c>
      <c r="E200" s="352">
        <v>27</v>
      </c>
      <c r="F200" s="446" t="s">
        <v>3599</v>
      </c>
      <c r="G200" s="315"/>
      <c r="H200" s="449" t="str">
        <f>VLOOKUP(A200,员工信息4!C:H,6,0)</f>
        <v>后勤部</v>
      </c>
      <c r="I200" s="449"/>
      <c r="J200" s="447"/>
      <c r="K200" s="468"/>
      <c r="L200" s="460"/>
      <c r="M200" s="319">
        <f>VLOOKUP(A200,'12部门提供工资附表主表'!E:M,9,0)</f>
        <v>27</v>
      </c>
      <c r="N200" s="461">
        <f t="shared" si="7"/>
        <v>0</v>
      </c>
      <c r="O200" s="60"/>
    </row>
    <row r="201" spans="1:15">
      <c r="A201" t="str">
        <f>INDEX(员工信息4!C:C,MATCH(工时对!D201,员工信息4!F:F,0))</f>
        <v>4061</v>
      </c>
      <c r="B201" s="445" t="s">
        <v>33</v>
      </c>
      <c r="C201" s="446" t="s">
        <v>32</v>
      </c>
      <c r="D201" s="445" t="str">
        <f t="shared" si="6"/>
        <v>陶桂华145</v>
      </c>
      <c r="E201" s="352">
        <v>22</v>
      </c>
      <c r="F201" s="446" t="s">
        <v>17</v>
      </c>
      <c r="G201" s="315"/>
      <c r="H201" s="449" t="str">
        <f>VLOOKUP(A201,员工信息4!C:H,6,0)</f>
        <v>仓库</v>
      </c>
      <c r="I201" s="449"/>
      <c r="J201" s="447"/>
      <c r="K201" s="458"/>
      <c r="L201" s="460"/>
      <c r="M201" s="319">
        <f>VLOOKUP(A201,'12部门提供工资附表主表'!E:M,9,0)</f>
        <v>22</v>
      </c>
      <c r="N201" s="461">
        <f t="shared" si="7"/>
        <v>0</v>
      </c>
      <c r="O201" s="60"/>
    </row>
    <row r="202" spans="1:15">
      <c r="A202" t="str">
        <f>INDEX(员工信息4!C:C,MATCH(工时对!D202,员工信息4!F:F,0))</f>
        <v>3018</v>
      </c>
      <c r="B202" s="445" t="s">
        <v>1176</v>
      </c>
      <c r="C202" s="446" t="s">
        <v>1175</v>
      </c>
      <c r="D202" s="445" t="str">
        <f t="shared" si="6"/>
        <v>牟静静147</v>
      </c>
      <c r="E202" s="352">
        <v>31.25</v>
      </c>
      <c r="F202" s="446" t="s">
        <v>2996</v>
      </c>
      <c r="G202" s="315"/>
      <c r="H202" s="449" t="str">
        <f>VLOOKUP(A202,员工信息4!C:H,6,0)</f>
        <v>接插件计划员</v>
      </c>
      <c r="I202" s="449"/>
      <c r="J202" s="447"/>
      <c r="K202" s="458"/>
      <c r="L202" s="460"/>
      <c r="M202" s="319">
        <f>VLOOKUP(A202,'12部门提供工资附表主表'!E:M,9,0)</f>
        <v>31.25</v>
      </c>
      <c r="N202" s="461">
        <f t="shared" si="7"/>
        <v>0</v>
      </c>
      <c r="O202" s="60"/>
    </row>
    <row r="203" spans="1:15">
      <c r="A203" t="str">
        <f>INDEX(员工信息4!C:C,MATCH(工时对!D203,员工信息4!F:F,0))</f>
        <v>3003</v>
      </c>
      <c r="B203" s="445" t="s">
        <v>1155</v>
      </c>
      <c r="C203" s="446" t="s">
        <v>1154</v>
      </c>
      <c r="D203" s="445" t="str">
        <f t="shared" si="6"/>
        <v>任少梅148</v>
      </c>
      <c r="E203" s="352">
        <v>31.69</v>
      </c>
      <c r="F203" s="446" t="s">
        <v>2996</v>
      </c>
      <c r="G203" s="315"/>
      <c r="H203" s="449" t="str">
        <f>VLOOKUP(A203,员工信息4!C:H,6,0)</f>
        <v>接插件计划员</v>
      </c>
      <c r="I203" s="449"/>
      <c r="J203" s="447"/>
      <c r="K203" s="458"/>
      <c r="L203" s="460"/>
      <c r="M203" s="319">
        <f>VLOOKUP(A203,'12部门提供工资附表主表'!E:M,9,0)</f>
        <v>31.69</v>
      </c>
      <c r="N203" s="461">
        <f t="shared" si="7"/>
        <v>0</v>
      </c>
      <c r="O203" s="60"/>
    </row>
    <row r="204" spans="1:15">
      <c r="A204" t="str">
        <f>INDEX(员工信息4!C:C,MATCH(工时对!D204,员工信息4!F:F,0))</f>
        <v>6005</v>
      </c>
      <c r="B204" s="445" t="s">
        <v>181</v>
      </c>
      <c r="C204" s="446" t="s">
        <v>180</v>
      </c>
      <c r="D204" s="445" t="str">
        <f t="shared" si="6"/>
        <v>宋志明149</v>
      </c>
      <c r="E204" s="352">
        <v>40.25</v>
      </c>
      <c r="F204" s="315" t="s">
        <v>3600</v>
      </c>
      <c r="G204" s="315"/>
      <c r="H204" s="449" t="str">
        <f>VLOOKUP(A204,员工信息4!C:H,6,0)</f>
        <v>电缆检验</v>
      </c>
      <c r="I204" s="449"/>
      <c r="J204" s="447"/>
      <c r="K204" s="458"/>
      <c r="L204" s="460"/>
      <c r="M204" s="319">
        <f>VLOOKUP(A204,'12部门提供工资附表主表'!E:M,9,0)</f>
        <v>40.25</v>
      </c>
      <c r="N204" s="461">
        <f t="shared" si="7"/>
        <v>0</v>
      </c>
      <c r="O204" s="60"/>
    </row>
    <row r="205" spans="1:15">
      <c r="A205" t="str">
        <f>INDEX(员工信息4!C:C,MATCH(工时对!D205,员工信息4!F:F,0))</f>
        <v>8232</v>
      </c>
      <c r="B205" s="450" t="s">
        <v>1344</v>
      </c>
      <c r="C205" s="451" t="s">
        <v>1343</v>
      </c>
      <c r="D205" s="445" t="str">
        <f t="shared" si="6"/>
        <v>潘强150</v>
      </c>
      <c r="E205" s="463">
        <v>34.380000000000003</v>
      </c>
      <c r="F205" s="453" t="s">
        <v>3596</v>
      </c>
      <c r="G205" s="453"/>
      <c r="H205" s="449" t="str">
        <f>VLOOKUP(A205,员工信息4!C:H,6,0)</f>
        <v>行政电缆车间</v>
      </c>
      <c r="I205" s="449"/>
      <c r="J205" s="447"/>
      <c r="K205" s="468"/>
      <c r="L205" s="460"/>
      <c r="M205" s="319">
        <f>VLOOKUP(A205,'12部门提供工资附表主表'!E:M,9,0)</f>
        <v>34.380000000000003</v>
      </c>
      <c r="N205" s="461">
        <f t="shared" si="7"/>
        <v>0</v>
      </c>
      <c r="O205" s="60"/>
    </row>
    <row r="206" spans="1:15">
      <c r="A206" t="str">
        <f>INDEX(员工信息4!C:C,MATCH(工时对!D206,员工信息4!F:F,0))</f>
        <v>8869</v>
      </c>
      <c r="B206" s="454" t="s">
        <v>2826</v>
      </c>
      <c r="C206" s="455" t="s">
        <v>2825</v>
      </c>
      <c r="D206" s="445" t="str">
        <f t="shared" si="6"/>
        <v>方春芬226</v>
      </c>
      <c r="E206" s="456">
        <v>34.5</v>
      </c>
      <c r="F206" s="455" t="s">
        <v>3601</v>
      </c>
      <c r="G206" s="457"/>
      <c r="H206" s="449" t="str">
        <f>VLOOKUP(A206,员工信息4!C:H,6,0)</f>
        <v>线束车间</v>
      </c>
      <c r="I206" s="449"/>
      <c r="J206" s="447"/>
      <c r="K206" s="458"/>
      <c r="L206" s="460"/>
      <c r="M206" s="319">
        <f>VLOOKUP(A206,'12部门提供工资附表主表'!E:M,9,0)</f>
        <v>34.5</v>
      </c>
      <c r="N206" s="461">
        <f t="shared" si="7"/>
        <v>0</v>
      </c>
      <c r="O206" s="60"/>
    </row>
    <row r="207" spans="1:15">
      <c r="A207" t="str">
        <f>INDEX(员工信息4!C:C,MATCH(工时对!D207,员工信息4!F:F,0))</f>
        <v>8932</v>
      </c>
      <c r="B207" s="445" t="s">
        <v>2995</v>
      </c>
      <c r="C207" s="446" t="s">
        <v>2994</v>
      </c>
      <c r="D207" s="445" t="str">
        <f t="shared" si="6"/>
        <v>简新云227</v>
      </c>
      <c r="E207" s="352">
        <v>42</v>
      </c>
      <c r="F207" s="446" t="s">
        <v>2996</v>
      </c>
      <c r="G207" s="315"/>
      <c r="H207" s="449" t="str">
        <f>VLOOKUP(A207,员工信息4!C:H,6,0)</f>
        <v>接插件</v>
      </c>
      <c r="I207" s="449"/>
      <c r="J207" s="447"/>
      <c r="K207" s="458"/>
      <c r="L207" s="460"/>
      <c r="M207" s="319">
        <f>VLOOKUP(A207,'12部门提供工资附表主表'!E:M,9,0)</f>
        <v>42</v>
      </c>
      <c r="N207" s="461">
        <f t="shared" si="7"/>
        <v>0</v>
      </c>
      <c r="O207" s="60"/>
    </row>
    <row r="208" spans="1:15">
      <c r="A208" t="str">
        <f>INDEX(员工信息4!C:C,MATCH(工时对!D208,员工信息4!F:F,0))</f>
        <v>2012</v>
      </c>
      <c r="B208" s="445" t="s">
        <v>1768</v>
      </c>
      <c r="C208" s="446" t="s">
        <v>1767</v>
      </c>
      <c r="D208" s="445" t="str">
        <f t="shared" si="6"/>
        <v>张萍229</v>
      </c>
      <c r="E208" s="352">
        <v>26.88</v>
      </c>
      <c r="F208" s="446" t="s">
        <v>3601</v>
      </c>
      <c r="G208" s="315"/>
      <c r="H208" s="449" t="str">
        <f>VLOOKUP(A208,员工信息4!C:H,6,0)</f>
        <v>接插件计划员</v>
      </c>
      <c r="I208" s="449"/>
      <c r="J208" s="447"/>
      <c r="K208" s="458"/>
      <c r="L208" s="460"/>
      <c r="M208" s="319">
        <f>VLOOKUP(A208,'12部门提供工资附表主表'!E:M,9,0)</f>
        <v>26.88</v>
      </c>
      <c r="N208" s="461">
        <f t="shared" si="7"/>
        <v>0</v>
      </c>
      <c r="O208" s="60"/>
    </row>
    <row r="209" spans="1:15">
      <c r="A209" t="str">
        <f>INDEX(员工信息4!C:C,MATCH(工时对!D209,员工信息4!F:F,0))</f>
        <v>8933</v>
      </c>
      <c r="B209" s="445" t="s">
        <v>3001</v>
      </c>
      <c r="C209" s="446" t="s">
        <v>3000</v>
      </c>
      <c r="D209" s="445" t="str">
        <f t="shared" si="6"/>
        <v>覃邦香230</v>
      </c>
      <c r="E209" s="352">
        <v>39.880000000000003</v>
      </c>
      <c r="F209" s="446" t="s">
        <v>3601</v>
      </c>
      <c r="G209" s="315"/>
      <c r="H209" s="449" t="str">
        <f>VLOOKUP(A209,员工信息4!C:H,6,0)</f>
        <v>接插件</v>
      </c>
      <c r="I209" s="449"/>
      <c r="J209" s="447"/>
      <c r="K209" s="458"/>
      <c r="L209" s="460"/>
      <c r="M209" s="319">
        <f>VLOOKUP(A209,'12部门提供工资附表主表'!E:M,9,0)</f>
        <v>39.880000000000003</v>
      </c>
      <c r="N209" s="461">
        <f t="shared" si="7"/>
        <v>0</v>
      </c>
      <c r="O209" s="60"/>
    </row>
    <row r="210" spans="1:15">
      <c r="A210" t="str">
        <f>INDEX(员工信息4!C:C,MATCH(工时对!D210,员工信息4!F:F,0))</f>
        <v>8948</v>
      </c>
      <c r="B210" s="445" t="s">
        <v>3050</v>
      </c>
      <c r="C210" s="446" t="s">
        <v>3049</v>
      </c>
      <c r="D210" s="445" t="str">
        <f t="shared" si="6"/>
        <v>王琴231</v>
      </c>
      <c r="E210" s="352">
        <v>41.44</v>
      </c>
      <c r="F210" s="446" t="s">
        <v>2996</v>
      </c>
      <c r="G210" s="315"/>
      <c r="H210" s="449" t="str">
        <f>VLOOKUP(A210,员工信息4!C:H,6,0)</f>
        <v>接插件车间</v>
      </c>
      <c r="I210" s="449"/>
      <c r="J210" s="447"/>
      <c r="K210" s="458"/>
      <c r="L210" s="460"/>
      <c r="M210" s="319">
        <f>VLOOKUP(A210,'12部门提供工资附表主表'!E:M,9,0)</f>
        <v>41.44</v>
      </c>
      <c r="N210" s="461">
        <f t="shared" si="7"/>
        <v>0</v>
      </c>
      <c r="O210" s="60"/>
    </row>
    <row r="211" spans="1:15">
      <c r="A211" t="str">
        <f>INDEX(员工信息4!C:C,MATCH(工时对!D211,员工信息4!F:F,0))</f>
        <v>1131</v>
      </c>
      <c r="B211" s="445" t="s">
        <v>272</v>
      </c>
      <c r="C211" s="446" t="s">
        <v>271</v>
      </c>
      <c r="D211" s="445" t="str">
        <f t="shared" si="6"/>
        <v>周敏232</v>
      </c>
      <c r="E211" s="352">
        <v>39.25</v>
      </c>
      <c r="F211" s="446" t="s">
        <v>3600</v>
      </c>
      <c r="G211" s="315"/>
      <c r="H211" s="449" t="str">
        <f>VLOOKUP(A211,员工信息4!C:H,6,0)</f>
        <v>电缆员工</v>
      </c>
      <c r="I211" s="449"/>
      <c r="J211" s="447"/>
      <c r="K211" s="458"/>
      <c r="L211" s="460"/>
      <c r="M211" s="319">
        <f>VLOOKUP(A211,'12部门提供工资附表主表'!E:M,9,0)</f>
        <v>39.25</v>
      </c>
      <c r="N211" s="461">
        <f t="shared" si="7"/>
        <v>0</v>
      </c>
      <c r="O211" s="60"/>
    </row>
    <row r="212" spans="1:15">
      <c r="A212" t="str">
        <f>INDEX(员工信息4!C:C,MATCH(工时对!D212,员工信息4!F:F,0))</f>
        <v>8562</v>
      </c>
      <c r="B212" s="445" t="s">
        <v>2365</v>
      </c>
      <c r="C212" s="446" t="s">
        <v>2364</v>
      </c>
      <c r="D212" s="445" t="str">
        <f t="shared" si="6"/>
        <v>丁方敬233</v>
      </c>
      <c r="E212" s="352">
        <v>32.630000000000003</v>
      </c>
      <c r="F212" s="446" t="s">
        <v>3597</v>
      </c>
      <c r="G212" s="315"/>
      <c r="H212" s="449" t="str">
        <f>VLOOKUP(A212,员工信息4!C:H,6,0)</f>
        <v>行政技术部</v>
      </c>
      <c r="I212" s="449"/>
      <c r="J212" s="447"/>
      <c r="K212" s="458"/>
      <c r="L212" s="460"/>
      <c r="M212" s="319">
        <f>VLOOKUP(A212,'12部门提供工资附表主表'!E:M,9,0)</f>
        <v>32.630000000000003</v>
      </c>
      <c r="N212" s="461">
        <f t="shared" si="7"/>
        <v>0</v>
      </c>
      <c r="O212" s="60"/>
    </row>
    <row r="213" spans="1:15">
      <c r="A213" t="str">
        <f>INDEX(员工信息4!C:C,MATCH(工时对!D213,员工信息4!F:F,0))</f>
        <v>4218</v>
      </c>
      <c r="B213" s="445" t="s">
        <v>1272</v>
      </c>
      <c r="C213" s="446" t="s">
        <v>1271</v>
      </c>
      <c r="D213" s="445" t="str">
        <f t="shared" si="6"/>
        <v>周美234</v>
      </c>
      <c r="E213" s="352">
        <v>38.19</v>
      </c>
      <c r="F213" s="446" t="s">
        <v>1252</v>
      </c>
      <c r="G213" s="315"/>
      <c r="H213" s="449" t="str">
        <f>VLOOKUP(A213,员工信息4!C:H,6,0)</f>
        <v>配件组</v>
      </c>
      <c r="I213" s="449"/>
      <c r="J213" s="447"/>
      <c r="K213" s="458"/>
      <c r="L213" s="460"/>
      <c r="M213" s="319">
        <f>VLOOKUP(A213,'12部门提供工资附表主表'!E:M,9,0)</f>
        <v>38.19</v>
      </c>
      <c r="N213" s="461">
        <f t="shared" si="7"/>
        <v>0</v>
      </c>
      <c r="O213" s="60"/>
    </row>
    <row r="214" spans="1:15">
      <c r="A214" t="str">
        <f>INDEX(员工信息4!C:C,MATCH(工时对!D214,员工信息4!F:F,0))</f>
        <v>8917</v>
      </c>
      <c r="B214" s="445" t="s">
        <v>2942</v>
      </c>
      <c r="C214" s="446" t="s">
        <v>2941</v>
      </c>
      <c r="D214" s="445" t="str">
        <f t="shared" si="6"/>
        <v>吕本存235</v>
      </c>
      <c r="E214" s="352">
        <v>43.81</v>
      </c>
      <c r="F214" s="446" t="s">
        <v>2996</v>
      </c>
      <c r="G214" s="315"/>
      <c r="H214" s="449" t="str">
        <f>VLOOKUP(A214,员工信息4!C:H,6,0)</f>
        <v>接插件车间</v>
      </c>
      <c r="I214" s="449"/>
      <c r="J214" s="447"/>
      <c r="K214" s="458"/>
      <c r="L214" s="460"/>
      <c r="M214" s="319">
        <f>VLOOKUP(A214,'12部门提供工资附表主表'!E:M,9,0)</f>
        <v>43.81</v>
      </c>
      <c r="N214" s="461">
        <f t="shared" si="7"/>
        <v>0</v>
      </c>
      <c r="O214" s="60"/>
    </row>
    <row r="215" spans="1:15">
      <c r="A215" t="str">
        <f>INDEX(员工信息4!C:C,MATCH(工时对!D215,员工信息4!F:F,0))</f>
        <v>8934</v>
      </c>
      <c r="B215" s="445" t="s">
        <v>3005</v>
      </c>
      <c r="C215" s="446" t="s">
        <v>3004</v>
      </c>
      <c r="D215" s="445" t="str">
        <f t="shared" si="6"/>
        <v>李建刚236</v>
      </c>
      <c r="E215" s="352">
        <v>12</v>
      </c>
      <c r="F215" s="446" t="s">
        <v>2996</v>
      </c>
      <c r="G215" s="315"/>
      <c r="H215" s="449" t="str">
        <f>VLOOKUP(A215,员工信息4!C:H,6,0)</f>
        <v>接插件</v>
      </c>
      <c r="I215" s="449"/>
      <c r="J215" s="447"/>
      <c r="K215" s="458"/>
      <c r="L215" s="460"/>
      <c r="M215" s="319">
        <f>VLOOKUP(A215,'12部门提供工资附表主表'!E:M,9,0)</f>
        <v>12</v>
      </c>
      <c r="N215" s="461">
        <f t="shared" si="7"/>
        <v>0</v>
      </c>
      <c r="O215" s="60"/>
    </row>
    <row r="216" spans="1:15">
      <c r="A216" t="str">
        <f>INDEX(员工信息4!C:C,MATCH(工时对!D216,员工信息4!F:F,0))</f>
        <v>5007</v>
      </c>
      <c r="B216" s="445" t="s">
        <v>480</v>
      </c>
      <c r="C216" s="446" t="s">
        <v>479</v>
      </c>
      <c r="D216" s="445" t="str">
        <f t="shared" si="6"/>
        <v>杨玉红237</v>
      </c>
      <c r="E216" s="352">
        <v>40.75</v>
      </c>
      <c r="F216" s="446" t="s">
        <v>455</v>
      </c>
      <c r="G216" s="315"/>
      <c r="H216" s="449" t="str">
        <f>VLOOKUP(A216,员工信息4!C:H,6,0)</f>
        <v>发运部</v>
      </c>
      <c r="I216" s="449"/>
      <c r="J216" s="447"/>
      <c r="K216" s="458"/>
      <c r="L216" s="460"/>
      <c r="M216" s="319">
        <f>VLOOKUP(A216,'12部门提供工资附表主表'!E:M,9,0)</f>
        <v>40.75</v>
      </c>
      <c r="N216" s="461">
        <f t="shared" si="7"/>
        <v>0</v>
      </c>
      <c r="O216" s="60"/>
    </row>
    <row r="217" spans="1:15">
      <c r="A217" t="str">
        <f>INDEX(员工信息4!C:C,MATCH(工时对!D217,员工信息4!F:F,0))</f>
        <v>7025</v>
      </c>
      <c r="B217" s="445" t="s">
        <v>1241</v>
      </c>
      <c r="C217" s="446" t="s">
        <v>1240</v>
      </c>
      <c r="D217" s="445" t="str">
        <f t="shared" si="6"/>
        <v>王士双238</v>
      </c>
      <c r="E217" s="352">
        <v>31.5</v>
      </c>
      <c r="F217" s="446" t="s">
        <v>3603</v>
      </c>
      <c r="G217" s="315"/>
      <c r="H217" s="449" t="str">
        <f>VLOOKUP(A217,员工信息4!C:H,6,0)</f>
        <v>拉丝车间</v>
      </c>
      <c r="I217" s="449"/>
      <c r="J217" s="447"/>
      <c r="K217" s="458"/>
      <c r="L217" s="460"/>
      <c r="M217" s="319">
        <f>VLOOKUP(A217,'12部门提供工资附表主表'!E:M,9,0)</f>
        <v>31.5</v>
      </c>
      <c r="N217" s="461">
        <f t="shared" si="7"/>
        <v>0</v>
      </c>
      <c r="O217" s="60"/>
    </row>
    <row r="218" spans="1:15">
      <c r="A218" t="str">
        <f>INDEX(员工信息4!C:C,MATCH(工时对!D218,员工信息4!F:F,0))</f>
        <v>3095</v>
      </c>
      <c r="B218" s="445" t="s">
        <v>837</v>
      </c>
      <c r="C218" s="446" t="s">
        <v>836</v>
      </c>
      <c r="D218" s="445" t="str">
        <f t="shared" si="6"/>
        <v>钱树娟239</v>
      </c>
      <c r="E218" s="352">
        <v>41.63</v>
      </c>
      <c r="F218" s="446" t="s">
        <v>2996</v>
      </c>
      <c r="G218" s="315"/>
      <c r="H218" s="449" t="str">
        <f>VLOOKUP(A218,员工信息4!C:H,6,0)</f>
        <v>接插件车间</v>
      </c>
      <c r="I218" s="449"/>
      <c r="J218" s="447"/>
      <c r="K218" s="458"/>
      <c r="L218" s="460"/>
      <c r="M218" s="319">
        <f>VLOOKUP(A218,'12部门提供工资附表主表'!E:M,9,0)</f>
        <v>41.63</v>
      </c>
      <c r="N218" s="461">
        <f t="shared" si="7"/>
        <v>0</v>
      </c>
      <c r="O218" s="60"/>
    </row>
    <row r="219" spans="1:15">
      <c r="A219" t="str">
        <f>INDEX(员工信息4!C:C,MATCH(工时对!D219,员工信息4!F:F,0))</f>
        <v>8070</v>
      </c>
      <c r="B219" s="445" t="s">
        <v>2112</v>
      </c>
      <c r="C219" s="446" t="s">
        <v>2111</v>
      </c>
      <c r="D219" s="445" t="str">
        <f t="shared" si="6"/>
        <v>周婷240</v>
      </c>
      <c r="E219" s="352">
        <v>22.75</v>
      </c>
      <c r="F219" s="315" t="s">
        <v>3596</v>
      </c>
      <c r="G219" s="315"/>
      <c r="H219" s="449" t="str">
        <f>VLOOKUP(A219,员工信息4!C:H,6,0)</f>
        <v>行政技术部</v>
      </c>
      <c r="I219" s="449"/>
      <c r="J219" s="447"/>
      <c r="K219" s="458"/>
      <c r="L219" s="460"/>
      <c r="M219" s="319">
        <f>VLOOKUP(A219,'12部门提供工资附表主表'!E:M,9,0)</f>
        <v>22.75</v>
      </c>
      <c r="N219" s="461">
        <f t="shared" si="7"/>
        <v>0</v>
      </c>
      <c r="O219" s="60"/>
    </row>
    <row r="220" spans="1:15">
      <c r="A220" t="str">
        <f>INDEX(员工信息4!C:C,MATCH(工时对!D220,员工信息4!F:F,0))</f>
        <v>7008</v>
      </c>
      <c r="B220" s="445" t="s">
        <v>1221</v>
      </c>
      <c r="C220" s="446" t="s">
        <v>1220</v>
      </c>
      <c r="D220" s="445" t="str">
        <f t="shared" si="6"/>
        <v>杨振国241</v>
      </c>
      <c r="E220" s="352">
        <v>45.5</v>
      </c>
      <c r="F220" s="446" t="s">
        <v>3603</v>
      </c>
      <c r="G220" s="315"/>
      <c r="H220" s="449" t="str">
        <f>VLOOKUP(A220,员工信息4!C:H,6,0)</f>
        <v>拉丝车间</v>
      </c>
      <c r="I220" s="449"/>
      <c r="J220" s="447"/>
      <c r="K220" s="458"/>
      <c r="L220" s="460"/>
      <c r="M220" s="319">
        <f>VLOOKUP(A220,'12部门提供工资附表主表'!E:M,9,0)</f>
        <v>45.5</v>
      </c>
      <c r="N220" s="461">
        <f t="shared" si="7"/>
        <v>0</v>
      </c>
      <c r="O220" s="60"/>
    </row>
    <row r="221" spans="1:15">
      <c r="A221" t="str">
        <f>INDEX(员工信息4!C:C,MATCH(工时对!D221,员工信息4!F:F,0))</f>
        <v>9033</v>
      </c>
      <c r="B221" s="445" t="s">
        <v>3510</v>
      </c>
      <c r="C221" s="446" t="s">
        <v>3509</v>
      </c>
      <c r="D221" s="445" t="str">
        <f t="shared" si="6"/>
        <v>邱妮242</v>
      </c>
      <c r="E221" s="352">
        <v>10.31</v>
      </c>
      <c r="F221" s="446" t="s">
        <v>2996</v>
      </c>
      <c r="G221" s="315"/>
      <c r="H221" s="449" t="str">
        <f>VLOOKUP(A221,员工信息4!C:H,6,0)</f>
        <v>接插件车间</v>
      </c>
      <c r="I221" s="449"/>
      <c r="J221" s="447"/>
      <c r="K221" s="458"/>
      <c r="L221" s="460"/>
      <c r="M221" s="319">
        <f>VLOOKUP(A221,'12部门提供工资附表主表'!E:M,9,0)</f>
        <v>10.31</v>
      </c>
      <c r="N221" s="461">
        <f t="shared" si="7"/>
        <v>0</v>
      </c>
      <c r="O221" s="60"/>
    </row>
    <row r="222" spans="1:15">
      <c r="A222" t="str">
        <f>INDEX(员工信息4!C:C,MATCH(工时对!D222,员工信息4!F:F,0))</f>
        <v>3051</v>
      </c>
      <c r="B222" s="445" t="s">
        <v>797</v>
      </c>
      <c r="C222" s="446" t="s">
        <v>796</v>
      </c>
      <c r="D222" s="445" t="str">
        <f t="shared" si="6"/>
        <v>郭广风243</v>
      </c>
      <c r="E222" s="352">
        <v>44.13</v>
      </c>
      <c r="F222" s="446" t="s">
        <v>2996</v>
      </c>
      <c r="G222" s="315"/>
      <c r="H222" s="449" t="str">
        <f>VLOOKUP(A222,员工信息4!C:H,6,0)</f>
        <v>接插件车间</v>
      </c>
      <c r="I222" s="449"/>
      <c r="J222" s="447"/>
      <c r="K222" s="458"/>
      <c r="L222" s="460"/>
      <c r="M222" s="319">
        <f>VLOOKUP(A222,'12部门提供工资附表主表'!E:M,9,0)</f>
        <v>44.13</v>
      </c>
      <c r="N222" s="461">
        <f t="shared" si="7"/>
        <v>0</v>
      </c>
      <c r="O222" s="60"/>
    </row>
    <row r="223" spans="1:15">
      <c r="A223" t="str">
        <f>INDEX(员工信息4!C:C,MATCH(工时对!D223,员工信息4!F:F,0))</f>
        <v>6204</v>
      </c>
      <c r="B223" s="445" t="s">
        <v>1063</v>
      </c>
      <c r="C223" s="446" t="s">
        <v>1062</v>
      </c>
      <c r="D223" s="445" t="str">
        <f t="shared" si="6"/>
        <v>朱军华244</v>
      </c>
      <c r="E223" s="352">
        <v>40.81</v>
      </c>
      <c r="F223" s="446" t="s">
        <v>2996</v>
      </c>
      <c r="G223" s="315"/>
      <c r="H223" s="449" t="str">
        <f>VLOOKUP(A223,员工信息4!C:H,6,0)</f>
        <v>接插件车间</v>
      </c>
      <c r="I223" s="449"/>
      <c r="J223" s="447"/>
      <c r="K223" s="458"/>
      <c r="L223" s="460"/>
      <c r="M223" s="319">
        <f>VLOOKUP(A223,'12部门提供工资附表主表'!E:M,9,0)</f>
        <v>40.81</v>
      </c>
      <c r="N223" s="461">
        <f t="shared" si="7"/>
        <v>0</v>
      </c>
      <c r="O223" s="60"/>
    </row>
    <row r="224" spans="1:15">
      <c r="A224" t="str">
        <f>INDEX(员工信息4!C:C,MATCH(工时对!D224,员工信息4!F:F,0))</f>
        <v>3299</v>
      </c>
      <c r="B224" s="445" t="s">
        <v>938</v>
      </c>
      <c r="C224" s="446" t="s">
        <v>937</v>
      </c>
      <c r="D224" s="445" t="str">
        <f t="shared" si="6"/>
        <v>王亭245</v>
      </c>
      <c r="E224" s="352">
        <v>37.06</v>
      </c>
      <c r="F224" s="446" t="s">
        <v>2996</v>
      </c>
      <c r="G224" s="315"/>
      <c r="H224" s="449" t="str">
        <f>VLOOKUP(A224,员工信息4!C:H,6,0)</f>
        <v>接插件车间</v>
      </c>
      <c r="I224" s="449"/>
      <c r="J224" s="447"/>
      <c r="K224" s="458"/>
      <c r="L224" s="460"/>
      <c r="M224" s="319">
        <f>VLOOKUP(A224,'12部门提供工资附表主表'!E:M,9,0)</f>
        <v>37.06</v>
      </c>
      <c r="N224" s="461">
        <f t="shared" si="7"/>
        <v>0</v>
      </c>
      <c r="O224" s="60"/>
    </row>
    <row r="225" spans="1:15">
      <c r="A225" t="str">
        <f>INDEX(员工信息4!C:C,MATCH(工时对!D225,员工信息4!F:F,0))</f>
        <v>8257</v>
      </c>
      <c r="B225" s="445" t="s">
        <v>1882</v>
      </c>
      <c r="C225" s="446" t="s">
        <v>1881</v>
      </c>
      <c r="D225" s="445" t="str">
        <f t="shared" si="6"/>
        <v>沈孝春246</v>
      </c>
      <c r="E225" s="352">
        <v>32.06</v>
      </c>
      <c r="F225" s="446" t="s">
        <v>3597</v>
      </c>
      <c r="G225" s="315"/>
      <c r="H225" s="449" t="str">
        <f>VLOOKUP(A225,员工信息4!C:H,6,0)</f>
        <v>行政财务部</v>
      </c>
      <c r="I225" s="449"/>
      <c r="J225" s="447"/>
      <c r="K225" s="458"/>
      <c r="L225" s="460"/>
      <c r="M225" s="319">
        <f>VLOOKUP(A225,'12部门提供工资附表主表'!E:M,9,0)</f>
        <v>32.06</v>
      </c>
      <c r="N225" s="461">
        <f t="shared" si="7"/>
        <v>0</v>
      </c>
      <c r="O225" s="60"/>
    </row>
    <row r="226" spans="1:15">
      <c r="A226" t="str">
        <f>INDEX(员工信息4!C:C,MATCH(工时对!D226,员工信息4!F:F,0))</f>
        <v>8878</v>
      </c>
      <c r="B226" s="445" t="s">
        <v>2859</v>
      </c>
      <c r="C226" s="446" t="s">
        <v>2858</v>
      </c>
      <c r="D226" s="445" t="str">
        <f t="shared" si="6"/>
        <v>肖志强247</v>
      </c>
      <c r="E226" s="352">
        <v>38.630000000000003</v>
      </c>
      <c r="F226" s="315" t="s">
        <v>3601</v>
      </c>
      <c r="G226" s="315"/>
      <c r="H226" s="449" t="str">
        <f>VLOOKUP(A226,员工信息4!C:H,6,0)</f>
        <v>线束车间</v>
      </c>
      <c r="I226" s="449"/>
      <c r="J226" s="447"/>
      <c r="K226" s="458"/>
      <c r="L226" s="460"/>
      <c r="M226" s="319">
        <f>VLOOKUP(A226,'12部门提供工资附表主表'!E:M,9,0)</f>
        <v>38.630000000000003</v>
      </c>
      <c r="N226" s="461">
        <f t="shared" si="7"/>
        <v>0</v>
      </c>
      <c r="O226" s="60"/>
    </row>
    <row r="227" spans="1:15">
      <c r="A227" t="str">
        <f>INDEX(员工信息4!C:C,MATCH(工时对!D227,员工信息4!F:F,0))</f>
        <v>8797</v>
      </c>
      <c r="B227" s="445" t="s">
        <v>2671</v>
      </c>
      <c r="C227" s="446" t="s">
        <v>2670</v>
      </c>
      <c r="D227" s="445" t="str">
        <f t="shared" si="6"/>
        <v>桂晶莹248</v>
      </c>
      <c r="E227" s="352">
        <v>38.130000000000003</v>
      </c>
      <c r="F227" s="446" t="s">
        <v>3601</v>
      </c>
      <c r="G227" s="315"/>
      <c r="H227" s="449" t="str">
        <f>VLOOKUP(A227,员工信息4!C:H,6,0)</f>
        <v>线束车间</v>
      </c>
      <c r="I227" s="449"/>
      <c r="J227" s="447"/>
      <c r="K227" s="458"/>
      <c r="L227" s="460"/>
      <c r="M227" s="319">
        <f>VLOOKUP(A227,'12部门提供工资附表主表'!E:M,9,0)</f>
        <v>38.130000000000003</v>
      </c>
      <c r="N227" s="461">
        <f t="shared" si="7"/>
        <v>0</v>
      </c>
      <c r="O227" s="60"/>
    </row>
    <row r="228" spans="1:15">
      <c r="A228" t="str">
        <f>INDEX(员工信息4!C:C,MATCH(工时对!D228,员工信息4!F:F,0))</f>
        <v>8923</v>
      </c>
      <c r="B228" s="445" t="s">
        <v>2957</v>
      </c>
      <c r="C228" s="446" t="s">
        <v>2956</v>
      </c>
      <c r="D228" s="445" t="str">
        <f t="shared" si="6"/>
        <v>潘红249</v>
      </c>
      <c r="E228" s="352">
        <v>39</v>
      </c>
      <c r="F228" s="446" t="s">
        <v>2996</v>
      </c>
      <c r="G228" s="315"/>
      <c r="H228" s="449" t="str">
        <f>VLOOKUP(A228,员工信息4!C:H,6,0)</f>
        <v>线束车间</v>
      </c>
      <c r="I228" s="449"/>
      <c r="J228" s="447"/>
      <c r="K228" s="458"/>
      <c r="L228" s="469"/>
      <c r="M228" s="319">
        <f>VLOOKUP(A228,'12部门提供工资附表主表'!E:M,9,0)</f>
        <v>39</v>
      </c>
      <c r="N228" s="461">
        <f t="shared" si="7"/>
        <v>0</v>
      </c>
      <c r="O228" s="60"/>
    </row>
    <row r="229" spans="1:15">
      <c r="A229" t="str">
        <f>INDEX(员工信息4!C:C,MATCH(工时对!D229,员工信息4!F:F,0))</f>
        <v>3671</v>
      </c>
      <c r="B229" s="450" t="s">
        <v>1028</v>
      </c>
      <c r="C229" s="451" t="s">
        <v>1027</v>
      </c>
      <c r="D229" s="445" t="str">
        <f t="shared" si="6"/>
        <v>张飞250</v>
      </c>
      <c r="E229" s="463">
        <v>38.880000000000003</v>
      </c>
      <c r="F229" s="451" t="s">
        <v>2996</v>
      </c>
      <c r="G229" s="453"/>
      <c r="H229" s="449" t="str">
        <f>VLOOKUP(A229,员工信息4!C:H,6,0)</f>
        <v>接插件车间</v>
      </c>
      <c r="I229" s="449"/>
      <c r="J229" s="447"/>
      <c r="K229" s="458"/>
      <c r="L229" s="460"/>
      <c r="M229" s="319">
        <f>VLOOKUP(A229,'12部门提供工资附表主表'!E:M,9,0)</f>
        <v>38.880000000000003</v>
      </c>
      <c r="N229" s="461">
        <f t="shared" si="7"/>
        <v>0</v>
      </c>
      <c r="O229" s="60"/>
    </row>
    <row r="230" spans="1:15">
      <c r="A230" t="str">
        <f>INDEX(员工信息4!C:C,MATCH(工时对!D230,员工信息4!F:F,0))</f>
        <v>8655</v>
      </c>
      <c r="B230" s="454" t="s">
        <v>2495</v>
      </c>
      <c r="C230" s="455" t="s">
        <v>2494</v>
      </c>
      <c r="D230" s="445" t="str">
        <f t="shared" si="6"/>
        <v>黄军军326</v>
      </c>
      <c r="E230" s="456">
        <v>27.44</v>
      </c>
      <c r="F230" s="455" t="s">
        <v>2996</v>
      </c>
      <c r="G230" s="457"/>
      <c r="H230" s="449" t="str">
        <f>VLOOKUP(A230,员工信息4!C:H,6,0)</f>
        <v>接插件车间</v>
      </c>
      <c r="I230" s="449"/>
      <c r="J230" s="447"/>
      <c r="K230" s="458"/>
      <c r="L230" s="460"/>
      <c r="M230" s="319">
        <f>VLOOKUP(A230,'12部门提供工资附表主表'!E:M,9,0)</f>
        <v>27.44</v>
      </c>
      <c r="N230" s="461">
        <f t="shared" si="7"/>
        <v>0</v>
      </c>
      <c r="O230" s="60"/>
    </row>
    <row r="231" spans="1:15">
      <c r="A231" t="str">
        <f>INDEX(员工信息4!C:C,MATCH(工时对!D231,员工信息4!F:F,0))</f>
        <v>9037</v>
      </c>
      <c r="B231" s="445" t="s">
        <v>3530</v>
      </c>
      <c r="C231" s="446" t="s">
        <v>3529</v>
      </c>
      <c r="D231" s="445" t="str">
        <f t="shared" si="6"/>
        <v>李小军327</v>
      </c>
      <c r="E231" s="352">
        <v>5</v>
      </c>
      <c r="F231" s="446" t="s">
        <v>2996</v>
      </c>
      <c r="G231" s="315"/>
      <c r="H231" s="449" t="str">
        <f>VLOOKUP(A231,员工信息4!C:H,6,0)</f>
        <v>接插件车间</v>
      </c>
      <c r="I231" s="449"/>
      <c r="J231" s="447"/>
      <c r="K231" s="458"/>
      <c r="L231" s="460"/>
      <c r="M231" s="319">
        <f>VLOOKUP(A231,'12部门提供工资附表主表'!E:M,9,0)</f>
        <v>5</v>
      </c>
      <c r="N231" s="461">
        <f t="shared" si="7"/>
        <v>0</v>
      </c>
      <c r="O231" s="60"/>
    </row>
    <row r="232" spans="1:15">
      <c r="A232" t="str">
        <f>INDEX(员工信息4!C:C,MATCH(工时对!D232,员工信息4!F:F,0))</f>
        <v>8953</v>
      </c>
      <c r="B232" s="445" t="s">
        <v>3075</v>
      </c>
      <c r="C232" s="446" t="s">
        <v>3074</v>
      </c>
      <c r="D232" s="445" t="str">
        <f t="shared" si="6"/>
        <v>曹小凤328</v>
      </c>
      <c r="E232" s="352">
        <v>38.25</v>
      </c>
      <c r="F232" s="446" t="s">
        <v>3601</v>
      </c>
      <c r="G232" s="315"/>
      <c r="H232" s="449" t="str">
        <f>VLOOKUP(A232,员工信息4!C:H,6,0)</f>
        <v>线束车间</v>
      </c>
      <c r="I232" s="449"/>
      <c r="J232" s="447"/>
      <c r="K232" s="458"/>
      <c r="L232" s="460"/>
      <c r="M232" s="319">
        <f>VLOOKUP(A232,'12部门提供工资附表主表'!E:M,9,0)</f>
        <v>38.25</v>
      </c>
      <c r="N232" s="461">
        <f t="shared" si="7"/>
        <v>0</v>
      </c>
      <c r="O232" s="60"/>
    </row>
    <row r="233" spans="1:15">
      <c r="A233" t="str">
        <f>INDEX(员工信息4!C:C,MATCH(工时对!D233,员工信息4!F:F,0))</f>
        <v>8954</v>
      </c>
      <c r="B233" s="445" t="s">
        <v>3080</v>
      </c>
      <c r="C233" s="446" t="s">
        <v>3079</v>
      </c>
      <c r="D233" s="445" t="str">
        <f t="shared" si="6"/>
        <v>欧坤330</v>
      </c>
      <c r="E233" s="352">
        <v>32.56</v>
      </c>
      <c r="F233" s="446" t="s">
        <v>3601</v>
      </c>
      <c r="G233" s="315"/>
      <c r="H233" s="449" t="str">
        <f>VLOOKUP(A233,员工信息4!C:H,6,0)</f>
        <v>线束车间</v>
      </c>
      <c r="I233" s="449"/>
      <c r="J233" s="447"/>
      <c r="K233" s="458"/>
      <c r="L233" s="460"/>
      <c r="M233" s="319">
        <f>VLOOKUP(A233,'12部门提供工资附表主表'!E:M,9,0)</f>
        <v>32.56</v>
      </c>
      <c r="N233" s="461">
        <f t="shared" si="7"/>
        <v>0</v>
      </c>
      <c r="O233" s="60"/>
    </row>
    <row r="234" spans="1:15">
      <c r="A234" t="str">
        <f>INDEX(员工信息4!C:C,MATCH(工时对!D234,员工信息4!F:F,0))</f>
        <v>8928</v>
      </c>
      <c r="B234" s="445" t="s">
        <v>2978</v>
      </c>
      <c r="C234" s="446" t="s">
        <v>2977</v>
      </c>
      <c r="D234" s="445" t="str">
        <f t="shared" si="6"/>
        <v>郭艳玲332</v>
      </c>
      <c r="E234" s="352">
        <v>37</v>
      </c>
      <c r="F234" s="446" t="s">
        <v>2996</v>
      </c>
      <c r="G234" s="315"/>
      <c r="H234" s="449" t="str">
        <f>VLOOKUP(A234,员工信息4!C:H,6,0)</f>
        <v>接插件车间</v>
      </c>
      <c r="I234" s="449"/>
      <c r="J234" s="447"/>
      <c r="K234" s="458"/>
      <c r="L234" s="460"/>
      <c r="M234" s="319">
        <f>VLOOKUP(A234,'12部门提供工资附表主表'!E:M,9,0)</f>
        <v>37</v>
      </c>
      <c r="N234" s="461">
        <f t="shared" si="7"/>
        <v>0</v>
      </c>
      <c r="O234" s="60"/>
    </row>
    <row r="235" spans="1:15">
      <c r="A235" t="str">
        <f>INDEX(员工信息4!C:C,MATCH(工时对!D235,员工信息4!F:F,0))</f>
        <v>3033</v>
      </c>
      <c r="B235" s="445" t="s">
        <v>756</v>
      </c>
      <c r="C235" s="446" t="s">
        <v>755</v>
      </c>
      <c r="D235" s="445" t="str">
        <f t="shared" si="6"/>
        <v>蔡惠娟333</v>
      </c>
      <c r="E235" s="352">
        <v>40.130000000000003</v>
      </c>
      <c r="F235" s="446" t="s">
        <v>2996</v>
      </c>
      <c r="G235" s="315"/>
      <c r="H235" s="449" t="str">
        <f>VLOOKUP(A235,员工信息4!C:H,6,0)</f>
        <v>接插件车间</v>
      </c>
      <c r="I235" s="449"/>
      <c r="J235" s="447"/>
      <c r="K235" s="458"/>
      <c r="L235" s="460"/>
      <c r="M235" s="319">
        <f>VLOOKUP(A235,'12部门提供工资附表主表'!E:M,9,0)</f>
        <v>40.130000000000003</v>
      </c>
      <c r="N235" s="461">
        <f t="shared" si="7"/>
        <v>0</v>
      </c>
      <c r="O235" s="60"/>
    </row>
    <row r="236" spans="1:15">
      <c r="A236" t="str">
        <f>INDEX(员工信息4!C:C,MATCH(工时对!D236,员工信息4!F:F,0))</f>
        <v>3733</v>
      </c>
      <c r="B236" s="445" t="s">
        <v>728</v>
      </c>
      <c r="C236" s="446" t="s">
        <v>727</v>
      </c>
      <c r="D236" s="445" t="str">
        <f t="shared" si="6"/>
        <v>段涛334</v>
      </c>
      <c r="E236" s="352">
        <v>42.69</v>
      </c>
      <c r="F236" s="446" t="s">
        <v>3602</v>
      </c>
      <c r="G236" s="315"/>
      <c r="H236" s="449" t="str">
        <f>VLOOKUP(A236,员工信息4!C:H,6,0)</f>
        <v>接插件2开线</v>
      </c>
      <c r="I236" s="449"/>
      <c r="J236" s="447"/>
      <c r="K236" s="458"/>
      <c r="L236" s="460"/>
      <c r="M236" s="319">
        <f>VLOOKUP(A236,'12部门提供工资附表主表'!E:M,9,0)</f>
        <v>42.69</v>
      </c>
      <c r="N236" s="461">
        <f t="shared" si="7"/>
        <v>0</v>
      </c>
      <c r="O236" s="60"/>
    </row>
    <row r="237" spans="1:15">
      <c r="A237" t="str">
        <f>INDEX(员工信息4!C:C,MATCH(工时对!D237,员工信息4!F:F,0))</f>
        <v>3721</v>
      </c>
      <c r="B237" s="445" t="s">
        <v>718</v>
      </c>
      <c r="C237" s="446" t="s">
        <v>717</v>
      </c>
      <c r="D237" s="445" t="str">
        <f t="shared" si="6"/>
        <v>顾华建335</v>
      </c>
      <c r="E237" s="352">
        <v>39.69</v>
      </c>
      <c r="F237" s="446" t="s">
        <v>3602</v>
      </c>
      <c r="G237" s="315"/>
      <c r="H237" s="449" t="str">
        <f>VLOOKUP(A237,员工信息4!C:H,6,0)</f>
        <v>接插件2开线</v>
      </c>
      <c r="I237" s="449"/>
      <c r="J237" s="447"/>
      <c r="K237" s="458"/>
      <c r="L237" s="460"/>
      <c r="M237" s="319">
        <f>VLOOKUP(A237,'12部门提供工资附表主表'!E:M,9,0)</f>
        <v>39.69</v>
      </c>
      <c r="N237" s="461">
        <f t="shared" si="7"/>
        <v>0</v>
      </c>
      <c r="O237" s="60"/>
    </row>
    <row r="238" spans="1:15">
      <c r="A238" t="str">
        <f>INDEX(员工信息4!C:C,MATCH(工时对!D238,员工信息4!F:F,0))</f>
        <v>9038</v>
      </c>
      <c r="B238" s="445" t="s">
        <v>3535</v>
      </c>
      <c r="C238" s="446" t="s">
        <v>3534</v>
      </c>
      <c r="D238" s="445" t="str">
        <f t="shared" si="6"/>
        <v>唐美艳336</v>
      </c>
      <c r="E238" s="352">
        <v>5.75</v>
      </c>
      <c r="F238" s="446" t="s">
        <v>2996</v>
      </c>
      <c r="G238" s="315"/>
      <c r="H238" s="449" t="str">
        <f>VLOOKUP(A238,员工信息4!C:H,6,0)</f>
        <v>接插件车间</v>
      </c>
      <c r="I238" s="449"/>
      <c r="J238" s="447"/>
      <c r="K238" s="458"/>
      <c r="L238" s="460"/>
      <c r="M238" s="319">
        <f>VLOOKUP(A238,'12部门提供工资附表主表'!E:M,9,0)</f>
        <v>5.75</v>
      </c>
      <c r="N238" s="461">
        <f t="shared" si="7"/>
        <v>0</v>
      </c>
      <c r="O238" s="60"/>
    </row>
    <row r="239" spans="1:15">
      <c r="A239" t="str">
        <f>INDEX(员工信息4!C:C,MATCH(工时对!D239,员工信息4!F:F,0))</f>
        <v>1111</v>
      </c>
      <c r="B239" s="445" t="s">
        <v>267</v>
      </c>
      <c r="C239" s="446" t="s">
        <v>266</v>
      </c>
      <c r="D239" s="445" t="str">
        <f t="shared" si="6"/>
        <v>王纪明337</v>
      </c>
      <c r="E239" s="352">
        <v>19.5</v>
      </c>
      <c r="F239" s="446" t="s">
        <v>3600</v>
      </c>
      <c r="G239" s="315"/>
      <c r="H239" s="449" t="str">
        <f>VLOOKUP(A239,员工信息4!C:H,6,0)</f>
        <v>电缆员工</v>
      </c>
      <c r="I239" s="449"/>
      <c r="J239" s="447"/>
      <c r="K239" s="458"/>
      <c r="L239" s="460"/>
      <c r="M239" s="319">
        <f>VLOOKUP(A239,'12部门提供工资附表主表'!E:M,9,0)</f>
        <v>19.5</v>
      </c>
      <c r="N239" s="461">
        <f t="shared" si="7"/>
        <v>0</v>
      </c>
      <c r="O239" s="60"/>
    </row>
    <row r="240" spans="1:15">
      <c r="A240" t="str">
        <f>INDEX(员工信息4!C:C,MATCH(工时对!D240,员工信息4!F:F,0))</f>
        <v>8956</v>
      </c>
      <c r="B240" s="445" t="s">
        <v>3085</v>
      </c>
      <c r="C240" s="446" t="s">
        <v>3084</v>
      </c>
      <c r="D240" s="445" t="str">
        <f t="shared" si="6"/>
        <v>朱金兵338</v>
      </c>
      <c r="E240" s="352">
        <v>40.56</v>
      </c>
      <c r="F240" s="446" t="s">
        <v>2996</v>
      </c>
      <c r="G240" s="315"/>
      <c r="H240" s="449" t="str">
        <f>VLOOKUP(A240,员工信息4!C:H,6,0)</f>
        <v>接插件车间</v>
      </c>
      <c r="I240" s="449"/>
      <c r="J240" s="447"/>
      <c r="K240" s="458"/>
      <c r="L240" s="460"/>
      <c r="M240" s="319">
        <f>VLOOKUP(A240,'12部门提供工资附表主表'!E:M,9,0)</f>
        <v>40.56</v>
      </c>
      <c r="N240" s="461">
        <f t="shared" si="7"/>
        <v>0</v>
      </c>
      <c r="O240" s="60"/>
    </row>
    <row r="241" spans="1:15">
      <c r="A241" t="str">
        <f>INDEX(员工信息4!C:C,MATCH(工时对!D241,员工信息4!F:F,0))</f>
        <v>2599</v>
      </c>
      <c r="B241" s="445" t="s">
        <v>1587</v>
      </c>
      <c r="C241" s="446" t="s">
        <v>1586</v>
      </c>
      <c r="D241" s="445" t="str">
        <f t="shared" si="6"/>
        <v>杨智锋339</v>
      </c>
      <c r="E241" s="352"/>
      <c r="F241" s="446" t="s">
        <v>3601</v>
      </c>
      <c r="G241" s="315"/>
      <c r="H241" s="449" t="str">
        <f>VLOOKUP(A241,员工信息4!C:H,6,0)</f>
        <v>广州车间</v>
      </c>
      <c r="I241" s="449"/>
      <c r="J241" s="447"/>
      <c r="K241" s="458"/>
      <c r="L241" s="460"/>
      <c r="M241" s="319">
        <f>VLOOKUP(A241,'12部门提供工资附表主表'!E:M,9,0)</f>
        <v>34.25</v>
      </c>
      <c r="N241" s="461">
        <f t="shared" si="7"/>
        <v>-34.25</v>
      </c>
      <c r="O241" s="60"/>
    </row>
    <row r="242" spans="1:15">
      <c r="A242" t="str">
        <f>INDEX(员工信息4!C:C,MATCH(工时对!D242,员工信息4!F:F,0))</f>
        <v>2574</v>
      </c>
      <c r="B242" s="445" t="s">
        <v>1567</v>
      </c>
      <c r="C242" s="446" t="s">
        <v>1566</v>
      </c>
      <c r="D242" s="445" t="str">
        <f t="shared" si="6"/>
        <v>汪秀云340</v>
      </c>
      <c r="E242" s="352">
        <v>19.559999999999999</v>
      </c>
      <c r="F242" s="446" t="s">
        <v>3601</v>
      </c>
      <c r="G242" s="315"/>
      <c r="H242" s="449" t="str">
        <f>VLOOKUP(A242,员工信息4!C:H,6,0)</f>
        <v>线束车间</v>
      </c>
      <c r="I242" s="449"/>
      <c r="J242" s="447"/>
      <c r="K242" s="458"/>
      <c r="L242" s="460"/>
      <c r="M242" s="319">
        <f>VLOOKUP(A242,'12部门提供工资附表主表'!E:M,9,0)</f>
        <v>19.559999999999999</v>
      </c>
      <c r="N242" s="461">
        <f t="shared" si="7"/>
        <v>0</v>
      </c>
      <c r="O242" s="60"/>
    </row>
    <row r="243" spans="1:15">
      <c r="A243" t="str">
        <f>INDEX(员工信息4!C:C,MATCH(工时对!D243,员工信息4!F:F,0))</f>
        <v>8800</v>
      </c>
      <c r="B243" s="445" t="s">
        <v>2681</v>
      </c>
      <c r="C243" s="446" t="s">
        <v>2680</v>
      </c>
      <c r="D243" s="445" t="str">
        <f t="shared" si="6"/>
        <v>张纪永341</v>
      </c>
      <c r="E243" s="352">
        <v>39.19</v>
      </c>
      <c r="F243" s="315" t="s">
        <v>3601</v>
      </c>
      <c r="G243" s="315"/>
      <c r="H243" s="449" t="str">
        <f>VLOOKUP(A243,员工信息4!C:H,6,0)</f>
        <v>线束车间</v>
      </c>
      <c r="I243" s="449"/>
      <c r="J243" s="447"/>
      <c r="K243" s="458"/>
      <c r="L243" s="460"/>
      <c r="M243" s="319">
        <f>VLOOKUP(A243,'12部门提供工资附表主表'!E:M,9,0)</f>
        <v>39.19</v>
      </c>
      <c r="N243" s="461">
        <f t="shared" si="7"/>
        <v>0</v>
      </c>
      <c r="O243" s="60"/>
    </row>
    <row r="244" spans="1:15">
      <c r="A244" t="str">
        <f>INDEX(员工信息4!C:C,MATCH(工时对!D244,员工信息4!F:F,0))</f>
        <v>8801</v>
      </c>
      <c r="B244" s="445" t="s">
        <v>2686</v>
      </c>
      <c r="C244" s="446" t="s">
        <v>2685</v>
      </c>
      <c r="D244" s="445" t="str">
        <f t="shared" si="6"/>
        <v>韩士领342</v>
      </c>
      <c r="E244" s="352">
        <v>43</v>
      </c>
      <c r="F244" s="446" t="s">
        <v>3601</v>
      </c>
      <c r="G244" s="315"/>
      <c r="H244" s="449" t="str">
        <f>VLOOKUP(A244,员工信息4!C:H,6,0)</f>
        <v>线束车间</v>
      </c>
      <c r="I244" s="449"/>
      <c r="J244" s="447"/>
      <c r="K244" s="458"/>
      <c r="L244" s="460"/>
      <c r="M244" s="319">
        <f>VLOOKUP(A244,'12部门提供工资附表主表'!E:M,9,0)</f>
        <v>43</v>
      </c>
      <c r="N244" s="461">
        <f t="shared" si="7"/>
        <v>0</v>
      </c>
      <c r="O244" s="60"/>
    </row>
    <row r="245" spans="1:15">
      <c r="A245" t="str">
        <f>INDEX(员工信息4!C:C,MATCH(工时对!D245,员工信息4!F:F,0))</f>
        <v>8569</v>
      </c>
      <c r="B245" s="445" t="s">
        <v>2375</v>
      </c>
      <c r="C245" s="446" t="s">
        <v>2374</v>
      </c>
      <c r="D245" s="445" t="str">
        <f t="shared" si="6"/>
        <v>刘强雨343</v>
      </c>
      <c r="E245" s="352">
        <v>38.69</v>
      </c>
      <c r="F245" s="446" t="s">
        <v>3601</v>
      </c>
      <c r="G245" s="315"/>
      <c r="H245" s="449" t="str">
        <f>VLOOKUP(A245,员工信息4!C:H,6,0)</f>
        <v>线束车间</v>
      </c>
      <c r="I245" s="449"/>
      <c r="J245" s="447"/>
      <c r="K245" s="458"/>
      <c r="L245" s="460"/>
      <c r="M245" s="319">
        <f>VLOOKUP(A245,'12部门提供工资附表主表'!E:M,9,0)</f>
        <v>38.69</v>
      </c>
      <c r="N245" s="461">
        <f t="shared" si="7"/>
        <v>0</v>
      </c>
      <c r="O245" s="60"/>
    </row>
    <row r="246" spans="1:15">
      <c r="A246" t="str">
        <f>INDEX(员工信息4!C:C,MATCH(工时对!D246,员工信息4!F:F,0))</f>
        <v>4001</v>
      </c>
      <c r="B246" s="445" t="s">
        <v>99</v>
      </c>
      <c r="C246" s="446" t="s">
        <v>98</v>
      </c>
      <c r="D246" s="445" t="str">
        <f t="shared" si="6"/>
        <v>叶军344</v>
      </c>
      <c r="E246" s="352">
        <v>29.94</v>
      </c>
      <c r="F246" s="446" t="s">
        <v>17</v>
      </c>
      <c r="G246" s="315"/>
      <c r="H246" s="449" t="str">
        <f>VLOOKUP(A246,员工信息4!C:H,6,0)</f>
        <v>仓库管理</v>
      </c>
      <c r="I246" s="449"/>
      <c r="J246" s="447"/>
      <c r="K246" s="458"/>
      <c r="L246" s="460"/>
      <c r="M246" s="319">
        <f>VLOOKUP(A246,'12部门提供工资附表主表'!E:M,9,0)</f>
        <v>29.94</v>
      </c>
      <c r="N246" s="461">
        <f t="shared" si="7"/>
        <v>0</v>
      </c>
      <c r="O246" s="60"/>
    </row>
    <row r="247" spans="1:15">
      <c r="A247" t="str">
        <f>INDEX(员工信息4!C:C,MATCH(工时对!D247,员工信息4!F:F,0))</f>
        <v>8064</v>
      </c>
      <c r="B247" s="445" t="s">
        <v>1994</v>
      </c>
      <c r="C247" s="446" t="s">
        <v>1993</v>
      </c>
      <c r="D247" s="445" t="str">
        <f t="shared" si="6"/>
        <v>李水杰345</v>
      </c>
      <c r="E247" s="352">
        <v>23.13</v>
      </c>
      <c r="F247" s="315" t="s">
        <v>455</v>
      </c>
      <c r="G247" s="315"/>
      <c r="H247" s="449" t="str">
        <f>VLOOKUP(A247,员工信息4!C:H,6,0)</f>
        <v>行政发运部</v>
      </c>
      <c r="I247" s="449"/>
      <c r="J247" s="447"/>
      <c r="K247" s="458"/>
      <c r="L247" s="460"/>
      <c r="M247" s="319">
        <f>VLOOKUP(A247,'12部门提供工资附表主表'!E:M,9,0)</f>
        <v>23.13</v>
      </c>
      <c r="N247" s="461">
        <f t="shared" si="7"/>
        <v>0</v>
      </c>
      <c r="O247" s="60"/>
    </row>
    <row r="248" spans="1:15">
      <c r="A248" t="str">
        <f>INDEX(员工信息4!C:C,MATCH(工时对!D248,员工信息4!F:F,0))</f>
        <v>8096</v>
      </c>
      <c r="B248" s="445" t="s">
        <v>2019</v>
      </c>
      <c r="C248" s="446" t="s">
        <v>2018</v>
      </c>
      <c r="D248" s="445" t="str">
        <f t="shared" si="6"/>
        <v>董俊祥346</v>
      </c>
      <c r="E248" s="352">
        <v>31</v>
      </c>
      <c r="F248" s="315" t="s">
        <v>3596</v>
      </c>
      <c r="G248" s="315"/>
      <c r="H248" s="449" t="str">
        <f>VLOOKUP(A248,员工信息4!C:H,6,0)</f>
        <v>行政工艺部</v>
      </c>
      <c r="I248" s="449"/>
      <c r="J248" s="447"/>
      <c r="K248" s="458"/>
      <c r="L248" s="460"/>
      <c r="M248" s="319">
        <f>VLOOKUP(A248,'12部门提供工资附表主表'!E:M,9,0)</f>
        <v>31</v>
      </c>
      <c r="N248" s="461">
        <f t="shared" si="7"/>
        <v>0</v>
      </c>
      <c r="O248" s="60"/>
    </row>
    <row r="249" spans="1:15">
      <c r="A249" t="str">
        <f>INDEX(员工信息4!C:C,MATCH(工时对!D249,员工信息4!F:F,0))</f>
        <v>8659</v>
      </c>
      <c r="B249" s="445" t="s">
        <v>2500</v>
      </c>
      <c r="C249" s="446" t="s">
        <v>2499</v>
      </c>
      <c r="D249" s="445" t="str">
        <f t="shared" si="6"/>
        <v>吴霞347</v>
      </c>
      <c r="E249" s="352">
        <v>37.81</v>
      </c>
      <c r="F249" s="446" t="s">
        <v>2996</v>
      </c>
      <c r="G249" s="315"/>
      <c r="H249" s="449" t="str">
        <f>VLOOKUP(A249,员工信息4!C:H,6,0)</f>
        <v>接插件车间</v>
      </c>
      <c r="I249" s="449"/>
      <c r="J249" s="447"/>
      <c r="K249" s="458"/>
      <c r="L249" s="460"/>
      <c r="M249" s="319">
        <f>VLOOKUP(A249,'12部门提供工资附表主表'!E:M,9,0)</f>
        <v>37.81</v>
      </c>
      <c r="N249" s="461">
        <f t="shared" si="7"/>
        <v>0</v>
      </c>
      <c r="O249" s="60"/>
    </row>
    <row r="250" spans="1:15">
      <c r="A250" t="str">
        <f>INDEX(员工信息4!C:C,MATCH(工时对!D250,员工信息4!F:F,0))</f>
        <v>3101</v>
      </c>
      <c r="B250" s="445" t="s">
        <v>842</v>
      </c>
      <c r="C250" s="446" t="s">
        <v>841</v>
      </c>
      <c r="D250" s="445" t="str">
        <f t="shared" si="6"/>
        <v>张谋学348</v>
      </c>
      <c r="E250" s="352">
        <v>41.38</v>
      </c>
      <c r="F250" s="446" t="s">
        <v>2996</v>
      </c>
      <c r="G250" s="315"/>
      <c r="H250" s="449" t="str">
        <f>VLOOKUP(A250,员工信息4!C:H,6,0)</f>
        <v>接插件车间</v>
      </c>
      <c r="I250" s="449"/>
      <c r="J250" s="447"/>
      <c r="K250" s="458"/>
      <c r="L250" s="460"/>
      <c r="M250" s="319">
        <f>VLOOKUP(A250,'12部门提供工资附表主表'!E:M,9,0)</f>
        <v>41.38</v>
      </c>
      <c r="N250" s="461">
        <f t="shared" si="7"/>
        <v>0</v>
      </c>
      <c r="O250" s="60"/>
    </row>
    <row r="251" spans="1:15">
      <c r="A251" t="str">
        <f>INDEX(员工信息4!C:C,MATCH(工时对!D251,员工信息4!F:F,0))</f>
        <v>2221</v>
      </c>
      <c r="B251" s="445" t="s">
        <v>1442</v>
      </c>
      <c r="C251" s="446" t="s">
        <v>1441</v>
      </c>
      <c r="D251" s="445" t="str">
        <f t="shared" si="6"/>
        <v>林裴琪349</v>
      </c>
      <c r="E251" s="352">
        <v>40.19</v>
      </c>
      <c r="F251" s="446" t="s">
        <v>3601</v>
      </c>
      <c r="G251" s="315"/>
      <c r="H251" s="449" t="str">
        <f>VLOOKUP(A251,员工信息4!C:H,6,0)</f>
        <v>线束管理</v>
      </c>
      <c r="I251" s="449"/>
      <c r="J251" s="447"/>
      <c r="K251" s="458"/>
      <c r="L251" s="460"/>
      <c r="M251" s="319">
        <f>VLOOKUP(A251,'12部门提供工资附表主表'!E:M,9,0)</f>
        <v>40.19</v>
      </c>
      <c r="N251" s="461">
        <f t="shared" si="7"/>
        <v>0</v>
      </c>
      <c r="O251" s="60"/>
    </row>
    <row r="252" spans="1:15">
      <c r="A252" t="str">
        <f>INDEX(员工信息4!C:C,MATCH(工时对!D252,员工信息4!F:F,0))</f>
        <v>8802</v>
      </c>
      <c r="B252" s="450" t="s">
        <v>2691</v>
      </c>
      <c r="C252" s="451" t="s">
        <v>2690</v>
      </c>
      <c r="D252" s="445" t="str">
        <f t="shared" si="6"/>
        <v>冯伟350</v>
      </c>
      <c r="E252" s="463">
        <v>41.69</v>
      </c>
      <c r="F252" s="451" t="s">
        <v>2996</v>
      </c>
      <c r="G252" s="453"/>
      <c r="H252" s="449" t="str">
        <f>VLOOKUP(A252,员工信息4!C:H,6,0)</f>
        <v>接插件车间</v>
      </c>
      <c r="I252" s="449"/>
      <c r="J252" s="447"/>
      <c r="K252" s="458"/>
      <c r="L252" s="460"/>
      <c r="M252" s="319">
        <f>VLOOKUP(A252,'12部门提供工资附表主表'!E:M,9,0)</f>
        <v>41.69</v>
      </c>
      <c r="N252" s="461">
        <f t="shared" si="7"/>
        <v>0</v>
      </c>
      <c r="O252" s="60"/>
    </row>
    <row r="253" spans="1:15">
      <c r="A253" t="str">
        <f>INDEX(员工信息4!C:C,MATCH(工时对!D253,员工信息4!F:F,0))</f>
        <v>8708</v>
      </c>
      <c r="B253" s="445" t="s">
        <v>2557</v>
      </c>
      <c r="C253" s="446" t="s">
        <v>2556</v>
      </c>
      <c r="D253" s="445" t="str">
        <f t="shared" si="6"/>
        <v>李孟标427</v>
      </c>
      <c r="E253" s="352">
        <v>40.5</v>
      </c>
      <c r="F253" s="446" t="s">
        <v>3600</v>
      </c>
      <c r="G253" s="315"/>
      <c r="H253" s="449" t="str">
        <f>VLOOKUP(A253,员工信息4!C:H,6,0)</f>
        <v>电缆检验</v>
      </c>
      <c r="I253" s="449"/>
      <c r="J253" s="447"/>
      <c r="K253" s="458"/>
      <c r="L253" s="460"/>
      <c r="M253" s="319">
        <f>VLOOKUP(A253,'12部门提供工资附表主表'!E:M,9,0)</f>
        <v>40.5</v>
      </c>
      <c r="N253" s="461">
        <f t="shared" si="7"/>
        <v>0</v>
      </c>
      <c r="O253" s="60"/>
    </row>
    <row r="254" spans="1:15">
      <c r="A254" t="str">
        <f>INDEX(员工信息4!C:C,MATCH(工时对!D254,员工信息4!F:F,0))</f>
        <v>8786</v>
      </c>
      <c r="B254" s="445" t="s">
        <v>2632</v>
      </c>
      <c r="C254" s="446" t="s">
        <v>2631</v>
      </c>
      <c r="D254" s="445" t="str">
        <f t="shared" si="6"/>
        <v>王燕428</v>
      </c>
      <c r="E254" s="352">
        <v>35.880000000000003</v>
      </c>
      <c r="F254" s="446" t="s">
        <v>3601</v>
      </c>
      <c r="G254" s="315"/>
      <c r="H254" s="449" t="str">
        <f>VLOOKUP(A254,员工信息4!C:H,6,0)</f>
        <v>线束车间</v>
      </c>
      <c r="I254" s="449"/>
      <c r="J254" s="447"/>
      <c r="K254" s="458"/>
      <c r="L254" s="460"/>
      <c r="M254" s="319">
        <f>VLOOKUP(A254,'12部门提供工资附表主表'!E:M,9,0)</f>
        <v>35.880000000000003</v>
      </c>
      <c r="N254" s="461">
        <f t="shared" si="7"/>
        <v>0</v>
      </c>
      <c r="O254" s="60"/>
    </row>
    <row r="255" spans="1:15">
      <c r="A255" t="str">
        <f>INDEX(员工信息4!C:C,MATCH(工时对!D255,员工信息4!F:F,0))</f>
        <v>8978</v>
      </c>
      <c r="B255" s="445" t="s">
        <v>3176</v>
      </c>
      <c r="C255" s="446" t="s">
        <v>3175</v>
      </c>
      <c r="D255" s="445" t="str">
        <f t="shared" si="6"/>
        <v>孙启文430</v>
      </c>
      <c r="E255" s="352">
        <v>12.13</v>
      </c>
      <c r="F255" s="446" t="s">
        <v>2996</v>
      </c>
      <c r="G255" s="315"/>
      <c r="H255" s="449" t="str">
        <f>VLOOKUP(A255,员工信息4!C:H,6,0)</f>
        <v>接插件车间</v>
      </c>
      <c r="I255" s="449"/>
      <c r="J255" s="447"/>
      <c r="K255" s="458"/>
      <c r="L255" s="460"/>
      <c r="M255" s="319">
        <f>VLOOKUP(A255,'12部门提供工资附表主表'!E:M,9,0)</f>
        <v>12.13</v>
      </c>
      <c r="N255" s="461">
        <f t="shared" si="7"/>
        <v>0</v>
      </c>
      <c r="O255" s="60"/>
    </row>
    <row r="256" spans="1:15">
      <c r="A256" t="str">
        <f>INDEX(员工信息4!C:C,MATCH(工时对!D256,员工信息4!F:F,0))</f>
        <v>1272</v>
      </c>
      <c r="B256" s="445" t="s">
        <v>342</v>
      </c>
      <c r="C256" s="446" t="s">
        <v>341</v>
      </c>
      <c r="D256" s="445" t="str">
        <f t="shared" si="6"/>
        <v>胡龙菊432</v>
      </c>
      <c r="E256" s="352">
        <v>22.5</v>
      </c>
      <c r="F256" s="446" t="s">
        <v>3603</v>
      </c>
      <c r="G256" s="315"/>
      <c r="H256" s="449" t="str">
        <f>VLOOKUP(A256,员工信息4!C:H,6,0)</f>
        <v>拉丝车间</v>
      </c>
      <c r="I256" s="449"/>
      <c r="J256" s="447"/>
      <c r="K256" s="458"/>
      <c r="L256" s="460"/>
      <c r="M256" s="319">
        <f>VLOOKUP(A256,'12部门提供工资附表主表'!E:M,9,0)</f>
        <v>22.5</v>
      </c>
      <c r="N256" s="461">
        <f t="shared" si="7"/>
        <v>0</v>
      </c>
      <c r="O256" s="60"/>
    </row>
    <row r="257" spans="1:15">
      <c r="A257" t="str">
        <f>INDEX(员工信息4!C:C,MATCH(工时对!D257,员工信息4!F:F,0))</f>
        <v>3366</v>
      </c>
      <c r="B257" s="445" t="s">
        <v>973</v>
      </c>
      <c r="C257" s="446" t="s">
        <v>972</v>
      </c>
      <c r="D257" s="445" t="str">
        <f t="shared" si="6"/>
        <v>于利英433</v>
      </c>
      <c r="E257" s="352">
        <v>36.75</v>
      </c>
      <c r="F257" s="446" t="s">
        <v>2996</v>
      </c>
      <c r="G257" s="315"/>
      <c r="H257" s="449" t="str">
        <f>VLOOKUP(A257,员工信息4!C:H,6,0)</f>
        <v>接插件车间</v>
      </c>
      <c r="I257" s="449"/>
      <c r="J257" s="447"/>
      <c r="K257" s="458"/>
      <c r="L257" s="460"/>
      <c r="M257" s="319">
        <f>VLOOKUP(A257,'12部门提供工资附表主表'!E:M,9,0)</f>
        <v>36.75</v>
      </c>
      <c r="N257" s="461">
        <f t="shared" si="7"/>
        <v>0</v>
      </c>
      <c r="O257" s="60"/>
    </row>
    <row r="258" spans="1:15">
      <c r="A258" t="str">
        <f>INDEX(员工信息4!C:C,MATCH(工时对!D258,员工信息4!F:F,0))</f>
        <v>8083</v>
      </c>
      <c r="B258" s="445" t="s">
        <v>2137</v>
      </c>
      <c r="C258" s="446" t="s">
        <v>2136</v>
      </c>
      <c r="D258" s="445" t="str">
        <f t="shared" si="6"/>
        <v>朱晓枫434</v>
      </c>
      <c r="E258" s="352">
        <v>23.5</v>
      </c>
      <c r="F258" s="315" t="s">
        <v>3596</v>
      </c>
      <c r="G258" s="315"/>
      <c r="H258" s="449" t="str">
        <f>VLOOKUP(A258,员工信息4!C:H,6,0)</f>
        <v>行政技术部</v>
      </c>
      <c r="I258" s="449"/>
      <c r="J258" s="447"/>
      <c r="K258" s="458"/>
      <c r="L258" s="460"/>
      <c r="M258" s="319">
        <f>VLOOKUP(A258,'12部门提供工资附表主表'!E:M,9,0)</f>
        <v>23.5</v>
      </c>
      <c r="N258" s="461">
        <f t="shared" si="7"/>
        <v>0</v>
      </c>
      <c r="O258" s="60"/>
    </row>
    <row r="259" spans="1:15">
      <c r="A259" t="str">
        <f>INDEX(员工信息4!C:C,MATCH(工时对!D259,员工信息4!F:F,0))</f>
        <v>2128</v>
      </c>
      <c r="B259" s="445" t="s">
        <v>1397</v>
      </c>
      <c r="C259" s="446" t="s">
        <v>1396</v>
      </c>
      <c r="D259" s="445" t="str">
        <f t="shared" ref="D259:D322" si="8">C259&amp;B259</f>
        <v>杨小娟435</v>
      </c>
      <c r="E259" s="352">
        <v>35.19</v>
      </c>
      <c r="F259" s="446" t="s">
        <v>3601</v>
      </c>
      <c r="G259" s="315"/>
      <c r="H259" s="449" t="str">
        <f>VLOOKUP(A259,员工信息4!C:H,6,0)</f>
        <v>线束车间</v>
      </c>
      <c r="I259" s="449"/>
      <c r="J259" s="447"/>
      <c r="K259" s="458"/>
      <c r="L259" s="465"/>
      <c r="M259" s="319">
        <f>VLOOKUP(A259,'12部门提供工资附表主表'!E:M,9,0)</f>
        <v>35.19</v>
      </c>
      <c r="N259" s="461">
        <f t="shared" ref="N259:N322" si="9">E259-M259</f>
        <v>0</v>
      </c>
      <c r="O259" s="60"/>
    </row>
    <row r="260" spans="1:15">
      <c r="A260" t="str">
        <f>INDEX(员工信息4!C:C,MATCH(工时对!D260,员工信息4!F:F,0))</f>
        <v>8210</v>
      </c>
      <c r="B260" s="445" t="s">
        <v>1103</v>
      </c>
      <c r="C260" s="446" t="s">
        <v>1102</v>
      </c>
      <c r="D260" s="445" t="str">
        <f t="shared" si="8"/>
        <v>朱英436</v>
      </c>
      <c r="E260" s="352">
        <v>30.75</v>
      </c>
      <c r="F260" s="446" t="s">
        <v>1293</v>
      </c>
      <c r="G260" s="315"/>
      <c r="H260" s="449" t="str">
        <f>VLOOKUP(A260,员工信息4!C:H,6,0)</f>
        <v>接插件计划员</v>
      </c>
      <c r="I260" s="449"/>
      <c r="J260" s="447"/>
      <c r="K260" s="458"/>
      <c r="L260" s="462"/>
      <c r="M260" s="319">
        <f>VLOOKUP(A260,'12部门提供工资附表主表'!E:M,9,0)</f>
        <v>30.75</v>
      </c>
      <c r="N260" s="461">
        <f t="shared" si="9"/>
        <v>0</v>
      </c>
      <c r="O260" s="60"/>
    </row>
    <row r="261" spans="1:15">
      <c r="A261" t="str">
        <f>INDEX(员工信息4!C:C,MATCH(工时对!D261,员工信息4!F:F,0))</f>
        <v>8979</v>
      </c>
      <c r="B261" s="445" t="s">
        <v>3181</v>
      </c>
      <c r="C261" s="446" t="s">
        <v>3180</v>
      </c>
      <c r="D261" s="445" t="str">
        <f t="shared" si="8"/>
        <v>倪群437</v>
      </c>
      <c r="E261" s="352">
        <v>23.5</v>
      </c>
      <c r="F261" s="446" t="s">
        <v>1252</v>
      </c>
      <c r="G261" s="315"/>
      <c r="H261" s="449" t="str">
        <f>VLOOKUP(A261,员工信息4!C:H,6,0)</f>
        <v>配件</v>
      </c>
      <c r="I261" s="449"/>
      <c r="J261" s="447"/>
      <c r="K261" s="458"/>
      <c r="L261" s="462"/>
      <c r="M261" s="319">
        <f>VLOOKUP(A261,'12部门提供工资附表主表'!E:M,9,0)</f>
        <v>23.5</v>
      </c>
      <c r="N261" s="461">
        <f t="shared" si="9"/>
        <v>0</v>
      </c>
      <c r="O261" s="60"/>
    </row>
    <row r="262" spans="1:15">
      <c r="A262" t="str">
        <f>INDEX(员工信息4!C:C,MATCH(工时对!D262,员工信息4!F:F,0))</f>
        <v>3004</v>
      </c>
      <c r="B262" s="445" t="s">
        <v>1160</v>
      </c>
      <c r="C262" s="446" t="s">
        <v>1159</v>
      </c>
      <c r="D262" s="445" t="str">
        <f t="shared" si="8"/>
        <v>黄斌438</v>
      </c>
      <c r="E262" s="352">
        <v>33</v>
      </c>
      <c r="F262" s="446" t="s">
        <v>2996</v>
      </c>
      <c r="G262" s="315"/>
      <c r="H262" s="449" t="str">
        <f>VLOOKUP(A262,员工信息4!C:H,6,0)</f>
        <v>接插件计划员</v>
      </c>
      <c r="I262" s="449"/>
      <c r="J262" s="447"/>
      <c r="K262" s="458"/>
      <c r="L262" s="462"/>
      <c r="M262" s="319">
        <f>VLOOKUP(A262,'12部门提供工资附表主表'!E:M,9,0)</f>
        <v>33</v>
      </c>
      <c r="N262" s="461">
        <f t="shared" si="9"/>
        <v>0</v>
      </c>
      <c r="O262" s="60"/>
    </row>
    <row r="263" spans="1:15">
      <c r="A263" t="str">
        <f>INDEX(员工信息4!C:C,MATCH(工时对!D263,员工信息4!F:F,0))</f>
        <v>3307</v>
      </c>
      <c r="B263" s="445" t="s">
        <v>943</v>
      </c>
      <c r="C263" s="446" t="s">
        <v>942</v>
      </c>
      <c r="D263" s="445" t="str">
        <f t="shared" si="8"/>
        <v>熊小玲439</v>
      </c>
      <c r="E263" s="352">
        <v>35.56</v>
      </c>
      <c r="F263" s="446" t="s">
        <v>2996</v>
      </c>
      <c r="G263" s="315"/>
      <c r="H263" s="449" t="str">
        <f>VLOOKUP(A263,员工信息4!C:H,6,0)</f>
        <v>接插件车间</v>
      </c>
      <c r="I263" s="449"/>
      <c r="J263" s="447"/>
      <c r="K263" s="458"/>
      <c r="L263" s="462"/>
      <c r="M263" s="319">
        <f>VLOOKUP(A263,'12部门提供工资附表主表'!E:M,9,0)</f>
        <v>35.56</v>
      </c>
      <c r="N263" s="461">
        <f t="shared" si="9"/>
        <v>0</v>
      </c>
      <c r="O263" s="60"/>
    </row>
    <row r="264" spans="1:15">
      <c r="A264" t="str">
        <f>INDEX(员工信息4!C:C,MATCH(工时对!D264,员工信息4!F:F,0))</f>
        <v>8893</v>
      </c>
      <c r="B264" s="445" t="s">
        <v>2897</v>
      </c>
      <c r="C264" s="446" t="s">
        <v>2896</v>
      </c>
      <c r="D264" s="445" t="str">
        <f t="shared" si="8"/>
        <v>闻海涛440</v>
      </c>
      <c r="E264" s="352">
        <v>42.56</v>
      </c>
      <c r="F264" s="446" t="s">
        <v>2996</v>
      </c>
      <c r="G264" s="315"/>
      <c r="H264" s="449" t="str">
        <f>VLOOKUP(A264,员工信息4!C:H,6,0)</f>
        <v>接插件车间</v>
      </c>
      <c r="I264" s="449"/>
      <c r="J264" s="447"/>
      <c r="K264" s="458"/>
      <c r="L264" s="462"/>
      <c r="M264" s="319">
        <f>VLOOKUP(A264,'12部门提供工资附表主表'!E:M,9,0)</f>
        <v>42.56</v>
      </c>
      <c r="N264" s="461">
        <f t="shared" si="9"/>
        <v>0</v>
      </c>
      <c r="O264" s="60"/>
    </row>
    <row r="265" spans="1:15">
      <c r="A265" t="str">
        <f>INDEX(员工信息4!C:C,MATCH(工时对!D265,员工信息4!F:F,0))</f>
        <v>3162</v>
      </c>
      <c r="B265" s="445" t="s">
        <v>888</v>
      </c>
      <c r="C265" s="446" t="s">
        <v>887</v>
      </c>
      <c r="D265" s="445" t="str">
        <f t="shared" si="8"/>
        <v>闫苗云441</v>
      </c>
      <c r="E265" s="352">
        <v>39.44</v>
      </c>
      <c r="F265" s="446" t="s">
        <v>2996</v>
      </c>
      <c r="G265" s="315"/>
      <c r="H265" s="449" t="str">
        <f>VLOOKUP(A265,员工信息4!C:H,6,0)</f>
        <v>接插件车间</v>
      </c>
      <c r="I265" s="449"/>
      <c r="J265" s="447"/>
      <c r="K265" s="458"/>
      <c r="L265" s="462"/>
      <c r="M265" s="319">
        <f>VLOOKUP(A265,'12部门提供工资附表主表'!E:M,9,0)</f>
        <v>39.44</v>
      </c>
      <c r="N265" s="461">
        <f t="shared" si="9"/>
        <v>0</v>
      </c>
      <c r="O265" s="60"/>
    </row>
    <row r="266" spans="1:15">
      <c r="A266" t="str">
        <f>INDEX(员工信息4!C:C,MATCH(工时对!D266,员工信息4!F:F,0))</f>
        <v>8980</v>
      </c>
      <c r="B266" s="445" t="s">
        <v>3187</v>
      </c>
      <c r="C266" s="446" t="s">
        <v>3186</v>
      </c>
      <c r="D266" s="445" t="str">
        <f t="shared" si="8"/>
        <v>李朋振442</v>
      </c>
      <c r="E266" s="352">
        <v>37.75</v>
      </c>
      <c r="F266" s="446" t="s">
        <v>3601</v>
      </c>
      <c r="G266" s="315"/>
      <c r="H266" s="449" t="str">
        <f>VLOOKUP(A266,员工信息4!C:H,6,0)</f>
        <v>线束车间</v>
      </c>
      <c r="I266" s="449"/>
      <c r="J266" s="447"/>
      <c r="K266" s="458"/>
      <c r="L266" s="462"/>
      <c r="M266" s="319">
        <f>VLOOKUP(A266,'12部门提供工资附表主表'!E:M,9,0)</f>
        <v>37.75</v>
      </c>
      <c r="N266" s="461">
        <f t="shared" si="9"/>
        <v>0</v>
      </c>
      <c r="O266" s="60"/>
    </row>
    <row r="267" spans="1:15">
      <c r="A267" t="str">
        <f>INDEX(员工信息4!C:C,MATCH(工时对!D267,员工信息4!F:F,0))</f>
        <v>3048</v>
      </c>
      <c r="B267" s="445" t="s">
        <v>792</v>
      </c>
      <c r="C267" s="446" t="s">
        <v>791</v>
      </c>
      <c r="D267" s="445" t="str">
        <f t="shared" si="8"/>
        <v>刘邦443</v>
      </c>
      <c r="E267" s="352">
        <v>39.130000000000003</v>
      </c>
      <c r="F267" s="446" t="s">
        <v>2996</v>
      </c>
      <c r="G267" s="315"/>
      <c r="H267" s="449" t="str">
        <f>VLOOKUP(A267,员工信息4!C:H,6,0)</f>
        <v>接插件车间</v>
      </c>
      <c r="I267" s="449"/>
      <c r="J267" s="447"/>
      <c r="K267" s="458"/>
      <c r="L267" s="462"/>
      <c r="M267" s="319">
        <f>VLOOKUP(A267,'12部门提供工资附表主表'!E:M,9,0)</f>
        <v>39.130000000000003</v>
      </c>
      <c r="N267" s="461">
        <f t="shared" si="9"/>
        <v>0</v>
      </c>
      <c r="O267" s="60"/>
    </row>
    <row r="268" spans="1:15">
      <c r="A268" t="str">
        <f>INDEX(员工信息4!C:C,MATCH(工时对!D268,员工信息4!F:F,0))</f>
        <v>8026</v>
      </c>
      <c r="B268" s="445" t="s">
        <v>2300</v>
      </c>
      <c r="C268" s="446" t="s">
        <v>2299</v>
      </c>
      <c r="D268" s="445" t="str">
        <f t="shared" si="8"/>
        <v>方强444</v>
      </c>
      <c r="E268" s="352">
        <v>22.63</v>
      </c>
      <c r="F268" s="315" t="s">
        <v>3596</v>
      </c>
      <c r="G268" s="315"/>
      <c r="H268" s="449" t="str">
        <f>VLOOKUP(A268,员工信息4!C:H,6,0)</f>
        <v>行政销售部</v>
      </c>
      <c r="I268" s="449"/>
      <c r="J268" s="447"/>
      <c r="K268" s="458"/>
      <c r="L268" s="462"/>
      <c r="M268" s="319">
        <f>VLOOKUP(A268,'12部门提供工资附表主表'!E:M,9,0)</f>
        <v>22.63</v>
      </c>
      <c r="N268" s="461">
        <f t="shared" si="9"/>
        <v>0</v>
      </c>
      <c r="O268" s="60"/>
    </row>
    <row r="269" spans="1:15">
      <c r="A269" t="str">
        <f>INDEX(员工信息4!C:C,MATCH(工时对!D269,员工信息4!F:F,0))</f>
        <v>6106</v>
      </c>
      <c r="B269" s="445" t="s">
        <v>1597</v>
      </c>
      <c r="C269" s="446" t="s">
        <v>1596</v>
      </c>
      <c r="D269" s="445" t="str">
        <f t="shared" si="8"/>
        <v>王亚娟445</v>
      </c>
      <c r="E269" s="352">
        <v>37.5</v>
      </c>
      <c r="F269" s="446" t="s">
        <v>3601</v>
      </c>
      <c r="G269" s="315"/>
      <c r="H269" s="449" t="str">
        <f>VLOOKUP(A269,员工信息4!C:H,6,0)</f>
        <v>线束车间</v>
      </c>
      <c r="I269" s="449"/>
      <c r="J269" s="447"/>
      <c r="K269" s="458"/>
      <c r="L269" s="462"/>
      <c r="M269" s="319">
        <f>VLOOKUP(A269,'12部门提供工资附表主表'!E:M,9,0)</f>
        <v>37.5</v>
      </c>
      <c r="N269" s="461">
        <f t="shared" si="9"/>
        <v>0</v>
      </c>
      <c r="O269" s="60"/>
    </row>
    <row r="270" spans="1:15">
      <c r="A270" t="str">
        <f>INDEX(员工信息4!C:C,MATCH(工时对!D270,员工信息4!F:F,0))</f>
        <v>2369</v>
      </c>
      <c r="B270" s="445" t="s">
        <v>1472</v>
      </c>
      <c r="C270" s="446" t="s">
        <v>1471</v>
      </c>
      <c r="D270" s="445" t="str">
        <f t="shared" si="8"/>
        <v>闵燕446</v>
      </c>
      <c r="E270" s="352">
        <v>34.75</v>
      </c>
      <c r="F270" s="446" t="s">
        <v>3601</v>
      </c>
      <c r="G270" s="315"/>
      <c r="H270" s="449" t="str">
        <f>VLOOKUP(A270,员工信息4!C:H,6,0)</f>
        <v>线束车间</v>
      </c>
      <c r="I270" s="449"/>
      <c r="J270" s="447"/>
      <c r="K270" s="458"/>
      <c r="L270" s="462"/>
      <c r="M270" s="319">
        <f>VLOOKUP(A270,'12部门提供工资附表主表'!E:M,9,0)</f>
        <v>34.75</v>
      </c>
      <c r="N270" s="461">
        <f t="shared" si="9"/>
        <v>0</v>
      </c>
      <c r="O270" s="60"/>
    </row>
    <row r="271" spans="1:15">
      <c r="A271" t="str">
        <f>INDEX(员工信息4!C:C,MATCH(工时对!D271,员工信息4!F:F,0))</f>
        <v>8446</v>
      </c>
      <c r="B271" s="445" t="s">
        <v>424</v>
      </c>
      <c r="C271" s="446" t="s">
        <v>423</v>
      </c>
      <c r="D271" s="445" t="str">
        <f t="shared" si="8"/>
        <v>高庆芹447</v>
      </c>
      <c r="E271" s="352">
        <v>44.5</v>
      </c>
      <c r="F271" s="446" t="s">
        <v>3600</v>
      </c>
      <c r="G271" s="315"/>
      <c r="H271" s="449" t="str">
        <f>VLOOKUP(A271,员工信息4!C:H,6,0)</f>
        <v>电缆员工</v>
      </c>
      <c r="I271" s="449"/>
      <c r="J271" s="447"/>
      <c r="K271" s="458"/>
      <c r="L271" s="462"/>
      <c r="M271" s="319">
        <f>VLOOKUP(A271,'12部门提供工资附表主表'!E:M,9,0)</f>
        <v>44.5</v>
      </c>
      <c r="N271" s="461">
        <f t="shared" si="9"/>
        <v>0</v>
      </c>
      <c r="O271" s="60"/>
    </row>
    <row r="272" spans="1:15">
      <c r="A272" t="str">
        <f>INDEX(员工信息4!C:C,MATCH(工时对!D272,员工信息4!F:F,0))</f>
        <v>8206</v>
      </c>
      <c r="B272" s="445" t="s">
        <v>1304</v>
      </c>
      <c r="C272" s="446" t="s">
        <v>1303</v>
      </c>
      <c r="D272" s="445" t="str">
        <f t="shared" si="8"/>
        <v>沈夏杰449</v>
      </c>
      <c r="E272" s="352">
        <v>32.56</v>
      </c>
      <c r="F272" s="446" t="s">
        <v>1293</v>
      </c>
      <c r="G272" s="315"/>
      <c r="H272" s="449" t="str">
        <f>VLOOKUP(A272,员工信息4!C:H,6,0)</f>
        <v>品质部</v>
      </c>
      <c r="I272" s="449"/>
      <c r="J272" s="447"/>
      <c r="K272" s="458"/>
      <c r="L272" s="462"/>
      <c r="M272" s="319">
        <f>VLOOKUP(A272,'12部门提供工资附表主表'!E:M,9,0)</f>
        <v>32.56</v>
      </c>
      <c r="N272" s="461">
        <f t="shared" si="9"/>
        <v>0</v>
      </c>
      <c r="O272" s="60"/>
    </row>
    <row r="273" spans="1:15">
      <c r="A273" t="str">
        <f>INDEX(员工信息4!C:C,MATCH(工时对!D273,员工信息4!F:F,0))</f>
        <v>2132</v>
      </c>
      <c r="B273" s="470" t="s">
        <v>1407</v>
      </c>
      <c r="C273" s="451" t="s">
        <v>1406</v>
      </c>
      <c r="D273" s="445" t="str">
        <f t="shared" si="8"/>
        <v>侯娟450</v>
      </c>
      <c r="E273" s="463">
        <v>38.44</v>
      </c>
      <c r="F273" s="451" t="s">
        <v>3601</v>
      </c>
      <c r="G273" s="453"/>
      <c r="H273" s="449" t="str">
        <f>VLOOKUP(A273,员工信息4!C:H,6,0)</f>
        <v>线束车间</v>
      </c>
      <c r="I273" s="449"/>
      <c r="J273" s="447"/>
      <c r="K273" s="458"/>
      <c r="L273" s="462"/>
      <c r="M273" s="319">
        <f>VLOOKUP(A273,'12部门提供工资附表主表'!E:M,9,0)</f>
        <v>38.44</v>
      </c>
      <c r="N273" s="461">
        <f t="shared" si="9"/>
        <v>0</v>
      </c>
      <c r="O273" s="60"/>
    </row>
    <row r="274" spans="1:15">
      <c r="A274" t="str">
        <f>INDEX(员工信息4!C:C,MATCH(工时对!D274,员工信息4!F:F,0))</f>
        <v>3359</v>
      </c>
      <c r="B274" s="467" t="s">
        <v>968</v>
      </c>
      <c r="C274" s="457" t="s">
        <v>967</v>
      </c>
      <c r="D274" s="445" t="str">
        <f t="shared" si="8"/>
        <v>张俊526</v>
      </c>
      <c r="E274" s="456">
        <v>39.81</v>
      </c>
      <c r="F274" s="457" t="s">
        <v>2996</v>
      </c>
      <c r="G274" s="457"/>
      <c r="H274" s="449" t="str">
        <f>VLOOKUP(A274,员工信息4!C:H,6,0)</f>
        <v>接插件车间</v>
      </c>
      <c r="I274" s="449"/>
      <c r="J274" s="447"/>
      <c r="K274" s="458"/>
      <c r="L274" s="462"/>
      <c r="M274" s="319">
        <f>VLOOKUP(A274,'12部门提供工资附表主表'!E:M,9,0)</f>
        <v>39.81</v>
      </c>
      <c r="N274" s="461">
        <f t="shared" si="9"/>
        <v>0</v>
      </c>
      <c r="O274" s="60"/>
    </row>
    <row r="275" spans="1:15">
      <c r="A275" t="str">
        <f>INDEX(员工信息4!C:C,MATCH(工时对!D275,员工信息4!F:F,0))</f>
        <v>8998</v>
      </c>
      <c r="B275" s="448" t="s">
        <v>3277</v>
      </c>
      <c r="C275" s="315" t="s">
        <v>3276</v>
      </c>
      <c r="D275" s="445" t="str">
        <f t="shared" si="8"/>
        <v>田永利527</v>
      </c>
      <c r="E275" s="352">
        <v>37.25</v>
      </c>
      <c r="F275" s="315" t="s">
        <v>2996</v>
      </c>
      <c r="G275" s="315"/>
      <c r="H275" s="449" t="str">
        <f>VLOOKUP(A275,员工信息4!C:H,6,0)</f>
        <v>接插件车间</v>
      </c>
      <c r="I275" s="449"/>
      <c r="J275" s="447"/>
      <c r="K275" s="458"/>
      <c r="L275" s="462"/>
      <c r="M275" s="319">
        <f>VLOOKUP(A275,'12部门提供工资附表主表'!E:M,9,0)</f>
        <v>37.25</v>
      </c>
      <c r="N275" s="461">
        <f t="shared" si="9"/>
        <v>0</v>
      </c>
      <c r="O275" s="60"/>
    </row>
    <row r="276" spans="1:15">
      <c r="A276" t="str">
        <f>INDEX(员工信息4!C:C,MATCH(工时对!D276,员工信息4!F:F,0))</f>
        <v>2494</v>
      </c>
      <c r="B276" s="448" t="s">
        <v>1512</v>
      </c>
      <c r="C276" s="315" t="s">
        <v>1511</v>
      </c>
      <c r="D276" s="445" t="str">
        <f t="shared" si="8"/>
        <v>王炳贯528</v>
      </c>
      <c r="E276" s="352">
        <v>39.5</v>
      </c>
      <c r="F276" s="315" t="s">
        <v>3601</v>
      </c>
      <c r="G276" s="315"/>
      <c r="H276" s="449" t="str">
        <f>VLOOKUP(A276,员工信息4!C:H,6,0)</f>
        <v>线束车间</v>
      </c>
      <c r="I276" s="449"/>
      <c r="J276" s="447"/>
      <c r="K276" s="458"/>
      <c r="L276" s="462"/>
      <c r="M276" s="319">
        <f>VLOOKUP(A276,'12部门提供工资附表主表'!E:M,9,0)</f>
        <v>39.5</v>
      </c>
      <c r="N276" s="461">
        <f t="shared" si="9"/>
        <v>0</v>
      </c>
      <c r="O276" s="60"/>
    </row>
    <row r="277" spans="1:15">
      <c r="A277" t="str">
        <f>INDEX(员工信息4!C:C,MATCH(工时对!D277,员工信息4!F:F,0))</f>
        <v>8999</v>
      </c>
      <c r="B277" s="448" t="s">
        <v>3282</v>
      </c>
      <c r="C277" s="315" t="s">
        <v>3281</v>
      </c>
      <c r="D277" s="445" t="str">
        <f t="shared" si="8"/>
        <v>田卫星529</v>
      </c>
      <c r="E277" s="352">
        <v>39.75</v>
      </c>
      <c r="F277" s="315" t="s">
        <v>2996</v>
      </c>
      <c r="G277" s="315"/>
      <c r="H277" s="449" t="str">
        <f>VLOOKUP(A277,员工信息4!C:H,6,0)</f>
        <v>接插件车间</v>
      </c>
      <c r="I277" s="449"/>
      <c r="J277" s="447"/>
      <c r="K277" s="458"/>
      <c r="L277" s="462"/>
      <c r="M277" s="319">
        <f>VLOOKUP(A277,'12部门提供工资附表主表'!E:M,9,0)</f>
        <v>39.75</v>
      </c>
      <c r="N277" s="461">
        <f t="shared" si="9"/>
        <v>0</v>
      </c>
      <c r="O277" s="60"/>
    </row>
    <row r="278" spans="1:15">
      <c r="A278" t="str">
        <f>INDEX(员工信息4!C:C,MATCH(工时对!D278,员工信息4!F:F,0))</f>
        <v>8202</v>
      </c>
      <c r="B278" s="448" t="s">
        <v>1292</v>
      </c>
      <c r="C278" s="315" t="s">
        <v>1291</v>
      </c>
      <c r="D278" s="445" t="str">
        <f t="shared" si="8"/>
        <v>魏钢530</v>
      </c>
      <c r="E278" s="352">
        <v>29.5</v>
      </c>
      <c r="F278" s="446" t="s">
        <v>3597</v>
      </c>
      <c r="G278" s="315"/>
      <c r="H278" s="449" t="str">
        <f>VLOOKUP(A278,员工信息4!C:H,6,0)</f>
        <v>品质部</v>
      </c>
      <c r="I278" s="449"/>
      <c r="J278" s="447"/>
      <c r="K278" s="458"/>
      <c r="L278" s="462"/>
      <c r="M278" s="319">
        <f>VLOOKUP(A278,'12部门提供工资附表主表'!E:M,9,0)</f>
        <v>29.5</v>
      </c>
      <c r="N278" s="461">
        <f t="shared" si="9"/>
        <v>0</v>
      </c>
      <c r="O278" s="60"/>
    </row>
    <row r="279" spans="1:15">
      <c r="A279" t="str">
        <f>INDEX(员工信息4!C:C,MATCH(工时对!D279,员工信息4!F:F,0))</f>
        <v>8227</v>
      </c>
      <c r="B279" s="448" t="s">
        <v>1324</v>
      </c>
      <c r="C279" s="315" t="s">
        <v>1323</v>
      </c>
      <c r="D279" s="445" t="str">
        <f t="shared" si="8"/>
        <v>张万露531</v>
      </c>
      <c r="E279" s="352">
        <v>30.25</v>
      </c>
      <c r="F279" s="446" t="s">
        <v>3596</v>
      </c>
      <c r="G279" s="315"/>
      <c r="H279" s="449" t="str">
        <f>VLOOKUP(A279,员工信息4!C:H,6,0)</f>
        <v>品质部</v>
      </c>
      <c r="I279" s="449"/>
      <c r="J279" s="447"/>
      <c r="K279" s="458"/>
      <c r="L279" s="462"/>
      <c r="M279" s="319">
        <f>VLOOKUP(A279,'12部门提供工资附表主表'!E:M,9,0)</f>
        <v>30.25</v>
      </c>
      <c r="N279" s="461">
        <f t="shared" si="9"/>
        <v>0</v>
      </c>
      <c r="O279" s="60"/>
    </row>
    <row r="280" spans="1:15">
      <c r="A280" t="str">
        <f>INDEX(员工信息4!C:C,MATCH(工时对!D280,员工信息4!F:F,0))</f>
        <v>9000</v>
      </c>
      <c r="B280" s="448" t="s">
        <v>3287</v>
      </c>
      <c r="C280" s="315" t="s">
        <v>3286</v>
      </c>
      <c r="D280" s="445" t="str">
        <f t="shared" si="8"/>
        <v>曾琴532</v>
      </c>
      <c r="E280" s="352">
        <v>36.69</v>
      </c>
      <c r="F280" s="315" t="s">
        <v>2996</v>
      </c>
      <c r="G280" s="315"/>
      <c r="H280" s="449" t="str">
        <f>VLOOKUP(A280,员工信息4!C:H,6,0)</f>
        <v>接插件车间</v>
      </c>
      <c r="I280" s="449"/>
      <c r="J280" s="447"/>
      <c r="K280" s="458"/>
      <c r="L280" s="462"/>
      <c r="M280" s="319">
        <f>VLOOKUP(A280,'12部门提供工资附表主表'!E:M,9,0)</f>
        <v>36.69</v>
      </c>
      <c r="N280" s="461">
        <f t="shared" si="9"/>
        <v>0</v>
      </c>
      <c r="O280" s="60"/>
    </row>
    <row r="281" spans="1:15">
      <c r="A281" t="str">
        <f>INDEX(员工信息4!C:C,MATCH(工时对!D281,员工信息4!F:F,0))</f>
        <v>8435</v>
      </c>
      <c r="B281" s="448" t="s">
        <v>1687</v>
      </c>
      <c r="C281" s="315" t="s">
        <v>1686</v>
      </c>
      <c r="D281" s="445" t="str">
        <f t="shared" si="8"/>
        <v>吴建军533</v>
      </c>
      <c r="E281" s="352">
        <v>36.56</v>
      </c>
      <c r="F281" s="315" t="s">
        <v>3601</v>
      </c>
      <c r="G281" s="315"/>
      <c r="H281" s="449" t="str">
        <f>VLOOKUP(A281,员工信息4!C:H,6,0)</f>
        <v>接插件2开线</v>
      </c>
      <c r="I281" s="449"/>
      <c r="J281" s="447"/>
      <c r="K281" s="458"/>
      <c r="L281" s="462"/>
      <c r="M281" s="319">
        <f>VLOOKUP(A281,'12部门提供工资附表主表'!E:M,9,0)</f>
        <v>36.56</v>
      </c>
      <c r="N281" s="461">
        <f t="shared" si="9"/>
        <v>0</v>
      </c>
      <c r="O281" s="60"/>
    </row>
    <row r="282" spans="1:15">
      <c r="A282" t="str">
        <f>INDEX(员工信息4!C:C,MATCH(工时对!D282,员工信息4!F:F,0))</f>
        <v>8088</v>
      </c>
      <c r="B282" s="448" t="s">
        <v>2152</v>
      </c>
      <c r="C282" s="315" t="s">
        <v>2151</v>
      </c>
      <c r="D282" s="445" t="str">
        <f t="shared" si="8"/>
        <v>翁磊535</v>
      </c>
      <c r="E282" s="352">
        <v>25</v>
      </c>
      <c r="F282" s="315" t="s">
        <v>3596</v>
      </c>
      <c r="G282" s="315"/>
      <c r="H282" s="449" t="str">
        <f>VLOOKUP(A282,员工信息4!C:H,6,0)</f>
        <v>行政技术部</v>
      </c>
      <c r="I282" s="449"/>
      <c r="J282" s="447"/>
      <c r="K282" s="458"/>
      <c r="L282" s="462"/>
      <c r="M282" s="319">
        <f>VLOOKUP(A282,'12部门提供工资附表主表'!E:M,9,0)</f>
        <v>25</v>
      </c>
      <c r="N282" s="461">
        <f t="shared" si="9"/>
        <v>0</v>
      </c>
      <c r="O282" s="60"/>
    </row>
    <row r="283" spans="1:15">
      <c r="A283" t="str">
        <f>INDEX(员工信息4!C:C,MATCH(工时对!D283,员工信息4!F:F,0))</f>
        <v>8981</v>
      </c>
      <c r="B283" s="448" t="s">
        <v>3192</v>
      </c>
      <c r="C283" s="315" t="s">
        <v>3191</v>
      </c>
      <c r="D283" s="445" t="str">
        <f t="shared" si="8"/>
        <v>杨娜娜536</v>
      </c>
      <c r="E283" s="352">
        <v>37.130000000000003</v>
      </c>
      <c r="F283" s="315" t="s">
        <v>3600</v>
      </c>
      <c r="G283" s="315"/>
      <c r="H283" s="449" t="str">
        <f>VLOOKUP(A283,员工信息4!C:H,6,0)</f>
        <v>电缆车间</v>
      </c>
      <c r="I283" s="449"/>
      <c r="J283" s="447"/>
      <c r="K283" s="458"/>
      <c r="L283" s="462"/>
      <c r="M283" s="319">
        <f>VLOOKUP(A283,'12部门提供工资附表主表'!E:M,9,0)</f>
        <v>37.130000000000003</v>
      </c>
      <c r="N283" s="461">
        <f t="shared" si="9"/>
        <v>0</v>
      </c>
      <c r="O283" s="60"/>
    </row>
    <row r="284" spans="1:15">
      <c r="A284" t="str">
        <f>INDEX(员工信息4!C:C,MATCH(工时对!D284,员工信息4!F:F,0))</f>
        <v>2086</v>
      </c>
      <c r="B284" s="448" t="s">
        <v>1381</v>
      </c>
      <c r="C284" s="315" t="s">
        <v>1380</v>
      </c>
      <c r="D284" s="445" t="str">
        <f t="shared" si="8"/>
        <v>王谋胜537</v>
      </c>
      <c r="E284" s="352">
        <v>40.630000000000003</v>
      </c>
      <c r="F284" s="315" t="s">
        <v>3601</v>
      </c>
      <c r="G284" s="315"/>
      <c r="H284" s="449" t="str">
        <f>VLOOKUP(A284,员工信息4!C:H,6,0)</f>
        <v>线束车间</v>
      </c>
      <c r="I284" s="449"/>
      <c r="J284" s="447"/>
      <c r="K284" s="458"/>
      <c r="L284" s="462"/>
      <c r="M284" s="319">
        <f>VLOOKUP(A284,'12部门提供工资附表主表'!E:M,9,0)</f>
        <v>40.630000000000003</v>
      </c>
      <c r="N284" s="461">
        <f t="shared" si="9"/>
        <v>0</v>
      </c>
      <c r="O284" s="60"/>
    </row>
    <row r="285" spans="1:15">
      <c r="A285" t="str">
        <f>INDEX(员工信息4!C:C,MATCH(工时对!D285,员工信息4!F:F,0))</f>
        <v>3730</v>
      </c>
      <c r="B285" s="448" t="s">
        <v>1732</v>
      </c>
      <c r="C285" s="315" t="s">
        <v>1731</v>
      </c>
      <c r="D285" s="445" t="str">
        <f t="shared" si="8"/>
        <v>李方方538</v>
      </c>
      <c r="E285" s="352">
        <v>41.63</v>
      </c>
      <c r="F285" s="446" t="s">
        <v>3602</v>
      </c>
      <c r="G285" s="315"/>
      <c r="H285" s="449" t="str">
        <f>VLOOKUP(A285,员工信息4!C:H,6,0)</f>
        <v>线束车间</v>
      </c>
      <c r="I285" s="449"/>
      <c r="J285" s="447"/>
      <c r="K285" s="458"/>
      <c r="L285" s="462"/>
      <c r="M285" s="319">
        <f>VLOOKUP(A285,'12部门提供工资附表主表'!E:M,9,0)</f>
        <v>41.63</v>
      </c>
      <c r="N285" s="461">
        <f t="shared" si="9"/>
        <v>0</v>
      </c>
      <c r="O285" s="60"/>
    </row>
    <row r="286" spans="1:15">
      <c r="A286" t="str">
        <f>INDEX(员工信息4!C:C,MATCH(工时对!D286,员工信息4!F:F,0))</f>
        <v>9002</v>
      </c>
      <c r="B286" s="448" t="s">
        <v>3297</v>
      </c>
      <c r="C286" s="315" t="s">
        <v>3296</v>
      </c>
      <c r="D286" s="445" t="str">
        <f t="shared" si="8"/>
        <v>琚慧萍539</v>
      </c>
      <c r="E286" s="352">
        <v>36.25</v>
      </c>
      <c r="F286" s="315" t="s">
        <v>2996</v>
      </c>
      <c r="G286" s="315"/>
      <c r="H286" s="449" t="str">
        <f>VLOOKUP(A286,员工信息4!C:H,6,0)</f>
        <v>接插件车间</v>
      </c>
      <c r="I286" s="449"/>
      <c r="J286" s="447"/>
      <c r="K286" s="458"/>
      <c r="L286" s="462"/>
      <c r="M286" s="319">
        <f>VLOOKUP(A286,'12部门提供工资附表主表'!E:M,9,0)</f>
        <v>36.25</v>
      </c>
      <c r="N286" s="461">
        <f t="shared" si="9"/>
        <v>0</v>
      </c>
      <c r="O286" s="60"/>
    </row>
    <row r="287" spans="1:15">
      <c r="A287" t="str">
        <f>INDEX(员工信息4!C:C,MATCH(工时对!D287,员工信息4!F:F,0))</f>
        <v>8111</v>
      </c>
      <c r="B287" s="448" t="s">
        <v>2198</v>
      </c>
      <c r="C287" s="315" t="s">
        <v>2197</v>
      </c>
      <c r="D287" s="445" t="str">
        <f t="shared" si="8"/>
        <v>邵金花540</v>
      </c>
      <c r="E287" s="352">
        <v>23.88</v>
      </c>
      <c r="F287" s="446" t="s">
        <v>3596</v>
      </c>
      <c r="G287" s="315"/>
      <c r="H287" s="449" t="str">
        <f>VLOOKUP(A287,员工信息4!C:H,6,0)</f>
        <v>行政精益部</v>
      </c>
      <c r="I287" s="449"/>
      <c r="J287" s="447"/>
      <c r="K287" s="458"/>
      <c r="L287" s="462"/>
      <c r="M287" s="319">
        <f>VLOOKUP(A287,'12部门提供工资附表主表'!E:M,9,0)</f>
        <v>23.88</v>
      </c>
      <c r="N287" s="461">
        <f t="shared" si="9"/>
        <v>0</v>
      </c>
      <c r="O287" s="60"/>
    </row>
    <row r="288" spans="1:15">
      <c r="A288" t="str">
        <f>INDEX(员工信息4!C:C,MATCH(工时对!D288,员工信息4!F:F,0))</f>
        <v>3409</v>
      </c>
      <c r="B288" s="448" t="s">
        <v>998</v>
      </c>
      <c r="C288" s="315" t="s">
        <v>997</v>
      </c>
      <c r="D288" s="445" t="str">
        <f t="shared" si="8"/>
        <v>成爱群541</v>
      </c>
      <c r="E288" s="352">
        <v>41.94</v>
      </c>
      <c r="F288" s="315" t="s">
        <v>2996</v>
      </c>
      <c r="G288" s="315"/>
      <c r="H288" s="449" t="str">
        <f>VLOOKUP(A288,员工信息4!C:H,6,0)</f>
        <v>接插件车间</v>
      </c>
      <c r="I288" s="449"/>
      <c r="J288" s="447"/>
      <c r="K288" s="458"/>
      <c r="L288" s="462"/>
      <c r="M288" s="319">
        <f>VLOOKUP(A288,'12部门提供工资附表主表'!E:M,9,0)</f>
        <v>41.94</v>
      </c>
      <c r="N288" s="461">
        <f t="shared" si="9"/>
        <v>0</v>
      </c>
      <c r="O288" s="60"/>
    </row>
    <row r="289" spans="1:15">
      <c r="A289" t="str">
        <f>INDEX(员工信息4!C:C,MATCH(工时对!D289,员工信息4!F:F,0))</f>
        <v>9003</v>
      </c>
      <c r="B289" s="448" t="s">
        <v>3302</v>
      </c>
      <c r="C289" s="315" t="s">
        <v>3301</v>
      </c>
      <c r="D289" s="445" t="str">
        <f t="shared" si="8"/>
        <v>戴小琴542</v>
      </c>
      <c r="E289" s="352">
        <v>36.81</v>
      </c>
      <c r="F289" s="315" t="s">
        <v>2996</v>
      </c>
      <c r="G289" s="315"/>
      <c r="H289" s="449" t="str">
        <f>VLOOKUP(A289,员工信息4!C:H,6,0)</f>
        <v>接插件车间</v>
      </c>
      <c r="I289" s="449"/>
      <c r="J289" s="447"/>
      <c r="K289" s="458"/>
      <c r="L289" s="462"/>
      <c r="M289" s="319">
        <f>VLOOKUP(A289,'12部门提供工资附表主表'!E:M,9,0)</f>
        <v>36.81</v>
      </c>
      <c r="N289" s="461">
        <f t="shared" si="9"/>
        <v>0</v>
      </c>
      <c r="O289" s="60"/>
    </row>
    <row r="290" spans="1:15">
      <c r="A290" t="str">
        <f>INDEX(员工信息4!C:C,MATCH(工时对!D290,员工信息4!F:F,0))</f>
        <v>1047</v>
      </c>
      <c r="B290" s="448" t="s">
        <v>1196</v>
      </c>
      <c r="C290" s="315" t="s">
        <v>1195</v>
      </c>
      <c r="D290" s="445" t="str">
        <f t="shared" si="8"/>
        <v>吴进英543</v>
      </c>
      <c r="E290" s="352">
        <v>40.5</v>
      </c>
      <c r="F290" s="315" t="s">
        <v>3600</v>
      </c>
      <c r="G290" s="315"/>
      <c r="H290" s="449" t="str">
        <f>VLOOKUP(A290,员工信息4!C:H,6,0)</f>
        <v>拉丝车间</v>
      </c>
      <c r="I290" s="449"/>
      <c r="J290" s="447"/>
      <c r="K290" s="458"/>
      <c r="L290" s="462"/>
      <c r="M290" s="319">
        <f>VLOOKUP(A290,'12部门提供工资附表主表'!E:M,9,0)</f>
        <v>40.5</v>
      </c>
      <c r="N290" s="461">
        <f t="shared" si="9"/>
        <v>0</v>
      </c>
      <c r="O290" s="60"/>
    </row>
    <row r="291" spans="1:15">
      <c r="A291" t="str">
        <f>INDEX(员工信息4!C:C,MATCH(工时对!D291,员工信息4!F:F,0))</f>
        <v>9004</v>
      </c>
      <c r="B291" s="448" t="s">
        <v>3307</v>
      </c>
      <c r="C291" s="315" t="s">
        <v>3306</v>
      </c>
      <c r="D291" s="445" t="str">
        <f t="shared" si="8"/>
        <v>陈鹏洲544</v>
      </c>
      <c r="E291" s="352">
        <v>35.81</v>
      </c>
      <c r="F291" s="315" t="s">
        <v>2996</v>
      </c>
      <c r="G291" s="315"/>
      <c r="H291" s="449" t="str">
        <f>VLOOKUP(A291,员工信息4!C:H,6,0)</f>
        <v>接插件车间</v>
      </c>
      <c r="I291" s="449"/>
      <c r="J291" s="447"/>
      <c r="K291" s="458"/>
      <c r="L291" s="460"/>
      <c r="M291" s="319">
        <f>VLOOKUP(A291,'12部门提供工资附表主表'!E:M,9,0)</f>
        <v>35.81</v>
      </c>
      <c r="N291" s="461">
        <f t="shared" si="9"/>
        <v>0</v>
      </c>
      <c r="O291" s="60"/>
    </row>
    <row r="292" spans="1:15">
      <c r="A292" t="str">
        <f>INDEX(员工信息4!C:C,MATCH(工时对!D292,员工信息4!F:F,0))</f>
        <v>9005</v>
      </c>
      <c r="B292" s="448" t="s">
        <v>3312</v>
      </c>
      <c r="C292" s="315" t="s">
        <v>3311</v>
      </c>
      <c r="D292" s="445" t="str">
        <f t="shared" si="8"/>
        <v>古凤龙545</v>
      </c>
      <c r="E292" s="352">
        <v>7.44</v>
      </c>
      <c r="F292" s="315" t="s">
        <v>2996</v>
      </c>
      <c r="G292" s="315"/>
      <c r="H292" s="449" t="str">
        <f>VLOOKUP(A292,员工信息4!C:H,6,0)</f>
        <v>接插件车间</v>
      </c>
      <c r="I292" s="449"/>
      <c r="J292" s="447"/>
      <c r="K292" s="458"/>
      <c r="L292" s="462"/>
      <c r="M292" s="319">
        <f>VLOOKUP(A292,'12部门提供工资附表主表'!E:M,9,0)</f>
        <v>7.44</v>
      </c>
      <c r="N292" s="461">
        <f t="shared" si="9"/>
        <v>0</v>
      </c>
      <c r="O292" s="60"/>
    </row>
    <row r="293" spans="1:15">
      <c r="A293" t="str">
        <f>INDEX(员工信息4!C:C,MATCH(工时对!D293,员工信息4!F:F,0))</f>
        <v>9007</v>
      </c>
      <c r="B293" s="448" t="s">
        <v>3322</v>
      </c>
      <c r="C293" s="315" t="s">
        <v>3321</v>
      </c>
      <c r="D293" s="445" t="str">
        <f t="shared" si="8"/>
        <v>王海涛547</v>
      </c>
      <c r="E293" s="352">
        <v>17.309999999999999</v>
      </c>
      <c r="F293" s="315" t="s">
        <v>2996</v>
      </c>
      <c r="G293" s="315"/>
      <c r="H293" s="449" t="str">
        <f>VLOOKUP(A293,员工信息4!C:H,6,0)</f>
        <v>接插件车间</v>
      </c>
      <c r="I293" s="449"/>
      <c r="J293" s="447"/>
      <c r="K293" s="458"/>
      <c r="L293" s="460"/>
      <c r="M293" s="319">
        <f>VLOOKUP(A293,'12部门提供工资附表主表'!E:M,9,0)</f>
        <v>17.309999999999999</v>
      </c>
      <c r="N293" s="461">
        <f t="shared" si="9"/>
        <v>0</v>
      </c>
      <c r="O293" s="60"/>
    </row>
    <row r="294" spans="1:15">
      <c r="A294" t="str">
        <f>INDEX(员工信息4!C:C,MATCH(工时对!D294,员工信息4!F:F,0))</f>
        <v>9008</v>
      </c>
      <c r="B294" s="448" t="s">
        <v>3327</v>
      </c>
      <c r="C294" s="315" t="s">
        <v>3326</v>
      </c>
      <c r="D294" s="445" t="str">
        <f t="shared" si="8"/>
        <v>邵艳玲548</v>
      </c>
      <c r="E294" s="352">
        <v>18.809999999999999</v>
      </c>
      <c r="F294" s="315" t="s">
        <v>2996</v>
      </c>
      <c r="G294" s="315"/>
      <c r="H294" s="449" t="str">
        <f>VLOOKUP(A294,员工信息4!C:H,6,0)</f>
        <v>接插件车间</v>
      </c>
      <c r="I294" s="449"/>
      <c r="J294" s="447"/>
      <c r="K294" s="458"/>
      <c r="L294" s="460"/>
      <c r="M294" s="319">
        <f>VLOOKUP(A294,'12部门提供工资附表主表'!E:M,9,0)</f>
        <v>18.809999999999999</v>
      </c>
      <c r="N294" s="461">
        <f t="shared" si="9"/>
        <v>0</v>
      </c>
      <c r="O294" s="60"/>
    </row>
    <row r="295" spans="1:15">
      <c r="A295" t="str">
        <f>INDEX(员工信息4!C:C,MATCH(工时对!D295,员工信息4!F:F,0))</f>
        <v>9009</v>
      </c>
      <c r="B295" s="448" t="s">
        <v>3332</v>
      </c>
      <c r="C295" s="315" t="s">
        <v>3331</v>
      </c>
      <c r="D295" s="445" t="str">
        <f t="shared" si="8"/>
        <v>黄翠英549</v>
      </c>
      <c r="E295" s="352">
        <v>39.130000000000003</v>
      </c>
      <c r="F295" s="315" t="s">
        <v>2996</v>
      </c>
      <c r="G295" s="315"/>
      <c r="H295" s="449" t="str">
        <f>VLOOKUP(A295,员工信息4!C:H,6,0)</f>
        <v>接插件车间</v>
      </c>
      <c r="I295" s="449"/>
      <c r="J295" s="447"/>
      <c r="K295" s="458"/>
      <c r="L295" s="460"/>
      <c r="M295" s="319">
        <f>VLOOKUP(A295,'12部门提供工资附表主表'!E:M,9,0)</f>
        <v>39.130000000000003</v>
      </c>
      <c r="N295" s="461">
        <f t="shared" si="9"/>
        <v>0</v>
      </c>
      <c r="O295" s="60"/>
    </row>
    <row r="296" spans="1:15">
      <c r="A296" t="str">
        <f>INDEX(员工信息4!C:C,MATCH(工时对!D296,员工信息4!F:F,0))</f>
        <v>1293</v>
      </c>
      <c r="B296" s="466" t="s">
        <v>359</v>
      </c>
      <c r="C296" s="453" t="s">
        <v>358</v>
      </c>
      <c r="D296" s="445" t="str">
        <f t="shared" si="8"/>
        <v>沈言兆550</v>
      </c>
      <c r="E296" s="463">
        <v>42.25</v>
      </c>
      <c r="F296" s="453" t="s">
        <v>3600</v>
      </c>
      <c r="G296" s="453"/>
      <c r="H296" s="449" t="str">
        <f>VLOOKUP(A296,员工信息4!C:H,6,0)</f>
        <v>电缆员工</v>
      </c>
      <c r="I296" s="449"/>
      <c r="J296" s="447"/>
      <c r="K296" s="458"/>
      <c r="L296" s="460"/>
      <c r="M296" s="319">
        <f>VLOOKUP(A296,'12部门提供工资附表主表'!E:M,9,0)</f>
        <v>42.25</v>
      </c>
      <c r="N296" s="461">
        <f t="shared" si="9"/>
        <v>0</v>
      </c>
      <c r="O296" s="60"/>
    </row>
    <row r="297" spans="1:15">
      <c r="A297" t="str">
        <f>INDEX(员工信息4!C:C,MATCH(工时对!D297,员工信息4!F:F,0))</f>
        <v>9707</v>
      </c>
      <c r="B297" s="448" t="s">
        <v>449</v>
      </c>
      <c r="C297" s="315" t="s">
        <v>448</v>
      </c>
      <c r="D297" s="445" t="str">
        <f t="shared" si="8"/>
        <v>周斌627</v>
      </c>
      <c r="E297" s="352">
        <v>30.75</v>
      </c>
      <c r="F297" s="315" t="s">
        <v>3600</v>
      </c>
      <c r="G297" s="315"/>
      <c r="H297" s="449" t="str">
        <f>VLOOKUP(A297,员工信息4!C:H,6,0)</f>
        <v>电缆员工</v>
      </c>
      <c r="I297" s="449"/>
      <c r="J297" s="447"/>
      <c r="K297" s="458"/>
      <c r="L297" s="460"/>
      <c r="M297" s="319">
        <f>VLOOKUP(A297,'12部门提供工资附表主表'!E:M,9,0)</f>
        <v>30.75</v>
      </c>
      <c r="N297" s="461">
        <f t="shared" si="9"/>
        <v>0</v>
      </c>
      <c r="O297" s="60"/>
    </row>
    <row r="298" spans="1:15">
      <c r="A298" t="str">
        <f>INDEX(员工信息4!C:C,MATCH(工时对!D298,员工信息4!F:F,0))</f>
        <v>2010</v>
      </c>
      <c r="B298" s="448" t="s">
        <v>1763</v>
      </c>
      <c r="C298" s="315" t="s">
        <v>1762</v>
      </c>
      <c r="D298" s="445" t="str">
        <f t="shared" si="8"/>
        <v>陆叶629</v>
      </c>
      <c r="E298" s="352">
        <v>31.88</v>
      </c>
      <c r="F298" s="315" t="s">
        <v>3601</v>
      </c>
      <c r="G298" s="315"/>
      <c r="H298" s="449" t="str">
        <f>VLOOKUP(A298,员工信息4!C:H,6,0)</f>
        <v>接插件计划员</v>
      </c>
      <c r="I298" s="449"/>
      <c r="J298" s="447"/>
      <c r="K298" s="458"/>
      <c r="L298" s="460"/>
      <c r="M298" s="319">
        <f>VLOOKUP(A298,'12部门提供工资附表主表'!E:M,9,0)</f>
        <v>31.88</v>
      </c>
      <c r="N298" s="461">
        <f t="shared" si="9"/>
        <v>0</v>
      </c>
      <c r="O298" s="60"/>
    </row>
    <row r="299" spans="1:15">
      <c r="A299" t="str">
        <f>INDEX(员工信息4!C:C,MATCH(工时对!D299,员工信息4!F:F,0))</f>
        <v>4215</v>
      </c>
      <c r="B299" s="448" t="s">
        <v>1257</v>
      </c>
      <c r="C299" s="315" t="s">
        <v>1256</v>
      </c>
      <c r="D299" s="445" t="str">
        <f t="shared" si="8"/>
        <v>周美青630</v>
      </c>
      <c r="E299" s="352">
        <v>38.06</v>
      </c>
      <c r="F299" s="315" t="s">
        <v>1252</v>
      </c>
      <c r="G299" s="315"/>
      <c r="H299" s="449" t="str">
        <f>VLOOKUP(A299,员工信息4!C:H,6,0)</f>
        <v>配件组</v>
      </c>
      <c r="I299" s="449"/>
      <c r="J299" s="447"/>
      <c r="K299" s="458"/>
      <c r="L299" s="460"/>
      <c r="M299" s="319">
        <f>VLOOKUP(A299,'12部门提供工资附表主表'!E:M,9,0)</f>
        <v>38.06</v>
      </c>
      <c r="N299" s="461">
        <f t="shared" si="9"/>
        <v>0</v>
      </c>
      <c r="O299" s="60"/>
    </row>
    <row r="300" spans="1:15">
      <c r="A300" t="str">
        <f>INDEX(员工信息4!C:C,MATCH(工时对!D300,员工信息4!F:F,0))</f>
        <v>8328</v>
      </c>
      <c r="B300" s="448" t="s">
        <v>409</v>
      </c>
      <c r="C300" s="315" t="s">
        <v>408</v>
      </c>
      <c r="D300" s="445" t="str">
        <f t="shared" si="8"/>
        <v>雷耀从631</v>
      </c>
      <c r="E300" s="352">
        <v>39.880000000000003</v>
      </c>
      <c r="F300" s="315" t="s">
        <v>3600</v>
      </c>
      <c r="G300" s="315"/>
      <c r="H300" s="449" t="str">
        <f>VLOOKUP(A300,员工信息4!C:H,6,0)</f>
        <v>电缆员工</v>
      </c>
      <c r="I300" s="449"/>
      <c r="J300" s="447"/>
      <c r="K300" s="458"/>
      <c r="L300" s="460"/>
      <c r="M300" s="319">
        <f>VLOOKUP(A300,'12部门提供工资附表主表'!E:M,9,0)</f>
        <v>39.880000000000003</v>
      </c>
      <c r="N300" s="461">
        <f t="shared" si="9"/>
        <v>0</v>
      </c>
      <c r="O300" s="60"/>
    </row>
    <row r="301" spans="1:15">
      <c r="A301" t="str">
        <f>INDEX(员工信息4!C:C,MATCH(工时对!D301,员工信息4!F:F,0))</f>
        <v>4513</v>
      </c>
      <c r="B301" s="448" t="s">
        <v>612</v>
      </c>
      <c r="C301" s="315" t="s">
        <v>611</v>
      </c>
      <c r="D301" s="445" t="str">
        <f t="shared" si="8"/>
        <v>吴红花633</v>
      </c>
      <c r="E301" s="352">
        <v>27.44</v>
      </c>
      <c r="F301" s="315" t="s">
        <v>3599</v>
      </c>
      <c r="G301" s="315"/>
      <c r="H301" s="449" t="str">
        <f>VLOOKUP(A301,员工信息4!C:H,6,0)</f>
        <v>后勤部</v>
      </c>
      <c r="I301" s="449"/>
      <c r="J301" s="447"/>
      <c r="K301" s="458"/>
      <c r="L301" s="460"/>
      <c r="M301" s="319">
        <f>VLOOKUP(A301,'12部门提供工资附表主表'!E:M,9,0)</f>
        <v>27.44</v>
      </c>
      <c r="N301" s="461">
        <f t="shared" si="9"/>
        <v>0</v>
      </c>
      <c r="O301" s="60"/>
    </row>
    <row r="302" spans="1:15">
      <c r="A302" t="str">
        <f>INDEX(员工信息4!C:C,MATCH(工时对!D302,员工信息4!F:F,0))</f>
        <v>4510</v>
      </c>
      <c r="B302" s="448" t="s">
        <v>602</v>
      </c>
      <c r="C302" s="315" t="s">
        <v>601</v>
      </c>
      <c r="D302" s="445" t="str">
        <f t="shared" si="8"/>
        <v>董凤仙635</v>
      </c>
      <c r="E302" s="352">
        <v>27</v>
      </c>
      <c r="F302" s="315" t="s">
        <v>3599</v>
      </c>
      <c r="G302" s="315"/>
      <c r="H302" s="449" t="str">
        <f>VLOOKUP(A302,员工信息4!C:H,6,0)</f>
        <v>后勤部</v>
      </c>
      <c r="I302" s="449"/>
      <c r="J302" s="447"/>
      <c r="K302" s="458"/>
      <c r="L302" s="460"/>
      <c r="M302" s="319">
        <f>VLOOKUP(A302,'12部门提供工资附表主表'!E:M,9,0)</f>
        <v>27</v>
      </c>
      <c r="N302" s="461">
        <f t="shared" si="9"/>
        <v>0</v>
      </c>
      <c r="O302" s="60"/>
    </row>
    <row r="303" spans="1:15">
      <c r="A303" t="str">
        <f>INDEX(员工信息4!C:C,MATCH(工时对!D303,员工信息4!F:F,0))</f>
        <v>3723</v>
      </c>
      <c r="B303" s="448" t="s">
        <v>1722</v>
      </c>
      <c r="C303" s="315" t="s">
        <v>1721</v>
      </c>
      <c r="D303" s="445" t="str">
        <f t="shared" si="8"/>
        <v>王传武636</v>
      </c>
      <c r="E303" s="352">
        <v>40.5</v>
      </c>
      <c r="F303" s="446" t="s">
        <v>3602</v>
      </c>
      <c r="G303" s="315"/>
      <c r="H303" s="449" t="str">
        <f>VLOOKUP(A303,员工信息4!C:H,6,0)</f>
        <v>线束车间</v>
      </c>
      <c r="I303" s="449"/>
      <c r="J303" s="447"/>
      <c r="K303" s="458"/>
      <c r="L303" s="460"/>
      <c r="M303" s="319">
        <f>VLOOKUP(A303,'12部门提供工资附表主表'!E:M,9,0)</f>
        <v>40.5</v>
      </c>
      <c r="N303" s="461">
        <f t="shared" si="9"/>
        <v>0</v>
      </c>
      <c r="O303" s="60"/>
    </row>
    <row r="304" spans="1:15">
      <c r="A304" t="str">
        <f>INDEX(员工信息4!C:C,MATCH(工时对!D304,员工信息4!F:F,0))</f>
        <v>3800</v>
      </c>
      <c r="B304" s="448" t="s">
        <v>1826</v>
      </c>
      <c r="C304" s="315" t="s">
        <v>1825</v>
      </c>
      <c r="D304" s="445" t="str">
        <f t="shared" si="8"/>
        <v>徐永州638</v>
      </c>
      <c r="E304" s="352">
        <v>42.31</v>
      </c>
      <c r="F304" s="446" t="s">
        <v>3602</v>
      </c>
      <c r="G304" s="315"/>
      <c r="H304" s="449" t="str">
        <f>VLOOKUP(A304,员工信息4!C:H,6,0)</f>
        <v>线束车间</v>
      </c>
      <c r="I304" s="449"/>
      <c r="J304" s="447"/>
      <c r="K304" s="458"/>
      <c r="L304" s="460"/>
      <c r="M304" s="319">
        <f>VLOOKUP(A304,'12部门提供工资附表主表'!E:M,9,0)</f>
        <v>42.31</v>
      </c>
      <c r="N304" s="461">
        <f t="shared" si="9"/>
        <v>0</v>
      </c>
      <c r="O304" s="60"/>
    </row>
    <row r="305" spans="1:15">
      <c r="A305" t="str">
        <f>INDEX(员工信息4!C:C,MATCH(工时对!D305,员工信息4!F:F,0))</f>
        <v>8417</v>
      </c>
      <c r="B305" s="448" t="s">
        <v>1667</v>
      </c>
      <c r="C305" s="315" t="s">
        <v>1666</v>
      </c>
      <c r="D305" s="445" t="str">
        <f t="shared" si="8"/>
        <v>曹婉玉640</v>
      </c>
      <c r="E305" s="352">
        <v>41.63</v>
      </c>
      <c r="F305" s="315" t="s">
        <v>3601</v>
      </c>
      <c r="G305" s="315"/>
      <c r="H305" s="449" t="str">
        <f>VLOOKUP(A305,员工信息4!C:H,6,0)</f>
        <v>线束车间</v>
      </c>
      <c r="I305" s="449"/>
      <c r="J305" s="447"/>
      <c r="K305" s="458"/>
      <c r="L305" s="469"/>
      <c r="M305" s="319">
        <f>VLOOKUP(A305,'12部门提供工资附表主表'!E:M,9,0)</f>
        <v>41.63</v>
      </c>
      <c r="N305" s="461">
        <f t="shared" si="9"/>
        <v>0</v>
      </c>
      <c r="O305" s="60"/>
    </row>
    <row r="306" spans="1:15">
      <c r="A306" t="str">
        <f>INDEX(员工信息4!C:C,MATCH(工时对!D306,员工信息4!F:F,0))</f>
        <v>8077</v>
      </c>
      <c r="B306" s="448" t="s">
        <v>2132</v>
      </c>
      <c r="C306" s="315" t="s">
        <v>2131</v>
      </c>
      <c r="D306" s="445" t="str">
        <f t="shared" si="8"/>
        <v>陈继644</v>
      </c>
      <c r="E306" s="352">
        <v>30.25</v>
      </c>
      <c r="F306" s="315" t="s">
        <v>3596</v>
      </c>
      <c r="G306" s="315"/>
      <c r="H306" s="449" t="str">
        <f>VLOOKUP(A306,员工信息4!C:H,6,0)</f>
        <v>行政技术部</v>
      </c>
      <c r="I306" s="449"/>
      <c r="J306" s="447"/>
      <c r="K306" s="458"/>
      <c r="L306" s="460"/>
      <c r="M306" s="319">
        <f>VLOOKUP(A306,'12部门提供工资附表主表'!E:M,9,0)</f>
        <v>30.25</v>
      </c>
      <c r="N306" s="461">
        <f t="shared" si="9"/>
        <v>0</v>
      </c>
      <c r="O306" s="60"/>
    </row>
    <row r="307" spans="1:15">
      <c r="A307" t="str">
        <f>INDEX(员工信息4!C:C,MATCH(工时对!D307,员工信息4!F:F,0))</f>
        <v>2515</v>
      </c>
      <c r="B307" s="448" t="s">
        <v>1527</v>
      </c>
      <c r="C307" s="315" t="s">
        <v>1526</v>
      </c>
      <c r="D307" s="445" t="str">
        <f t="shared" si="8"/>
        <v>刘媛媛649</v>
      </c>
      <c r="E307" s="352">
        <v>24.25</v>
      </c>
      <c r="F307" s="315" t="s">
        <v>3601</v>
      </c>
      <c r="G307" s="315"/>
      <c r="H307" s="449" t="str">
        <f>VLOOKUP(A307,员工信息4!C:H,6,0)</f>
        <v>线束车间</v>
      </c>
      <c r="I307" s="449"/>
      <c r="J307" s="447"/>
      <c r="K307" s="458"/>
      <c r="L307" s="460"/>
      <c r="M307" s="319">
        <f>VLOOKUP(A307,'12部门提供工资附表主表'!E:M,9,0)</f>
        <v>24.25</v>
      </c>
      <c r="N307" s="461">
        <f t="shared" si="9"/>
        <v>0</v>
      </c>
      <c r="O307" s="60"/>
    </row>
    <row r="308" spans="1:15">
      <c r="A308" t="str">
        <f>INDEX(员工信息4!C:C,MATCH(工时对!D308,员工信息4!F:F,0))</f>
        <v>3012</v>
      </c>
      <c r="B308" s="466" t="s">
        <v>1170</v>
      </c>
      <c r="C308" s="453" t="s">
        <v>1169</v>
      </c>
      <c r="D308" s="445" t="str">
        <f t="shared" si="8"/>
        <v>陈鹏伟650</v>
      </c>
      <c r="E308" s="463">
        <v>25.81</v>
      </c>
      <c r="F308" s="453" t="s">
        <v>455</v>
      </c>
      <c r="G308" s="453"/>
      <c r="H308" s="449" t="str">
        <f>VLOOKUP(A308,员工信息4!C:H,6,0)</f>
        <v>行政计划部</v>
      </c>
      <c r="I308" s="449"/>
      <c r="J308" s="447"/>
      <c r="K308" s="458"/>
      <c r="L308" s="460"/>
      <c r="M308" s="319">
        <f>VLOOKUP(A308,'12部门提供工资附表主表'!E:M,9,0)</f>
        <v>25.81</v>
      </c>
      <c r="N308" s="461">
        <f t="shared" si="9"/>
        <v>0</v>
      </c>
      <c r="O308" s="60"/>
    </row>
    <row r="309" spans="1:15">
      <c r="A309" t="str">
        <f>INDEX(员工信息4!C:C,MATCH(工时对!D309,员工信息4!F:F,0))</f>
        <v>3190</v>
      </c>
      <c r="B309" s="467" t="s">
        <v>898</v>
      </c>
      <c r="C309" s="457" t="s">
        <v>897</v>
      </c>
      <c r="D309" s="445" t="str">
        <f t="shared" si="8"/>
        <v>岳旭丽721</v>
      </c>
      <c r="E309" s="456">
        <v>41.13</v>
      </c>
      <c r="F309" s="457" t="s">
        <v>2996</v>
      </c>
      <c r="G309" s="457"/>
      <c r="H309" s="449" t="str">
        <f>VLOOKUP(A309,员工信息4!C:H,6,0)</f>
        <v>接插件车间</v>
      </c>
      <c r="I309" s="449"/>
      <c r="J309" s="447"/>
      <c r="K309" s="458"/>
      <c r="L309" s="460"/>
      <c r="M309" s="319">
        <f>VLOOKUP(A309,'12部门提供工资附表主表'!E:M,9,0)</f>
        <v>41.13</v>
      </c>
      <c r="N309" s="461">
        <f t="shared" si="9"/>
        <v>0</v>
      </c>
      <c r="O309" s="60"/>
    </row>
    <row r="310" spans="1:15">
      <c r="A310" t="str">
        <f>INDEX(员工信息4!C:C,MATCH(工时对!D310,员工信息4!F:F,0))</f>
        <v>8374</v>
      </c>
      <c r="B310" s="448" t="s">
        <v>1361</v>
      </c>
      <c r="C310" s="315" t="s">
        <v>1360</v>
      </c>
      <c r="D310" s="445" t="str">
        <f t="shared" si="8"/>
        <v>顾飞飞722</v>
      </c>
      <c r="E310" s="352">
        <v>31.19</v>
      </c>
      <c r="F310" s="315" t="s">
        <v>1293</v>
      </c>
      <c r="G310" s="315"/>
      <c r="H310" s="449" t="str">
        <f>VLOOKUP(A310,员工信息4!C:H,6,0)</f>
        <v>品质部</v>
      </c>
      <c r="I310" s="449"/>
      <c r="J310" s="447"/>
      <c r="K310" s="458"/>
      <c r="L310" s="460"/>
      <c r="M310" s="319">
        <f>VLOOKUP(A310,'12部门提供工资附表主表'!E:M,9,0)</f>
        <v>31.19</v>
      </c>
      <c r="N310" s="461">
        <f t="shared" si="9"/>
        <v>0</v>
      </c>
      <c r="O310" s="60"/>
    </row>
    <row r="311" spans="1:15">
      <c r="A311" t="str">
        <f>INDEX(员工信息4!C:C,MATCH(工时对!D311,员工信息4!F:F,0))</f>
        <v>8351</v>
      </c>
      <c r="B311" s="448" t="s">
        <v>647</v>
      </c>
      <c r="C311" s="315" t="s">
        <v>646</v>
      </c>
      <c r="D311" s="445" t="str">
        <f t="shared" si="8"/>
        <v>代红梅726</v>
      </c>
      <c r="E311" s="352">
        <v>27</v>
      </c>
      <c r="F311" s="315" t="s">
        <v>3599</v>
      </c>
      <c r="G311" s="315"/>
      <c r="H311" s="449" t="str">
        <f>VLOOKUP(A311,员工信息4!C:H,6,0)</f>
        <v>后勤部</v>
      </c>
      <c r="I311" s="449"/>
      <c r="J311" s="447"/>
      <c r="K311" s="458"/>
      <c r="L311" s="460"/>
      <c r="M311" s="319">
        <f>VLOOKUP(A311,'12部门提供工资附表主表'!E:M,9,0)</f>
        <v>27</v>
      </c>
      <c r="N311" s="461">
        <f t="shared" si="9"/>
        <v>0</v>
      </c>
      <c r="O311" s="60"/>
    </row>
    <row r="312" spans="1:15">
      <c r="A312" t="str">
        <f>INDEX(员工信息4!C:C,MATCH(工时对!D312,员工信息4!F:F,0))</f>
        <v>8367</v>
      </c>
      <c r="B312" s="448" t="s">
        <v>414</v>
      </c>
      <c r="C312" s="315" t="s">
        <v>413</v>
      </c>
      <c r="D312" s="445" t="str">
        <f t="shared" si="8"/>
        <v>孙玉东728</v>
      </c>
      <c r="E312" s="352">
        <v>39.880000000000003</v>
      </c>
      <c r="F312" s="315" t="s">
        <v>3600</v>
      </c>
      <c r="G312" s="315"/>
      <c r="H312" s="449" t="str">
        <f>VLOOKUP(A312,员工信息4!C:H,6,0)</f>
        <v>电缆员工</v>
      </c>
      <c r="I312" s="449"/>
      <c r="J312" s="447"/>
      <c r="K312" s="458"/>
      <c r="L312" s="460"/>
      <c r="M312" s="319">
        <f>VLOOKUP(A312,'12部门提供工资附表主表'!E:M,9,0)</f>
        <v>39.880000000000003</v>
      </c>
      <c r="N312" s="461">
        <f t="shared" si="9"/>
        <v>0</v>
      </c>
      <c r="O312" s="60"/>
    </row>
    <row r="313" spans="1:15">
      <c r="A313" t="str">
        <f>INDEX(员工信息4!C:C,MATCH(工时对!D313,员工信息4!F:F,0))</f>
        <v>8345</v>
      </c>
      <c r="B313" s="448" t="s">
        <v>1642</v>
      </c>
      <c r="C313" s="315" t="s">
        <v>1641</v>
      </c>
      <c r="D313" s="445" t="str">
        <f t="shared" si="8"/>
        <v>耿三平738</v>
      </c>
      <c r="E313" s="352">
        <v>33.69</v>
      </c>
      <c r="F313" s="315" t="s">
        <v>3601</v>
      </c>
      <c r="G313" s="315"/>
      <c r="H313" s="449" t="str">
        <f>VLOOKUP(A313,员工信息4!C:H,6,0)</f>
        <v>线束车间</v>
      </c>
      <c r="I313" s="449"/>
      <c r="J313" s="447"/>
      <c r="K313" s="458"/>
      <c r="L313" s="460"/>
      <c r="M313" s="319">
        <f>VLOOKUP(A313,'12部门提供工资附表主表'!E:M,9,0)</f>
        <v>33.69</v>
      </c>
      <c r="N313" s="461">
        <f t="shared" si="9"/>
        <v>0</v>
      </c>
      <c r="O313" s="60"/>
    </row>
    <row r="314" spans="1:15">
      <c r="A314" t="str">
        <f>INDEX(员工信息4!C:C,MATCH(工时对!D314,员工信息4!F:F,0))</f>
        <v>9031</v>
      </c>
      <c r="B314" s="445" t="s">
        <v>3500</v>
      </c>
      <c r="C314" s="446" t="s">
        <v>3499</v>
      </c>
      <c r="D314" s="445" t="str">
        <f t="shared" si="8"/>
        <v>闫苗苗51</v>
      </c>
      <c r="E314" s="352">
        <v>20.88</v>
      </c>
      <c r="F314" s="446" t="s">
        <v>3601</v>
      </c>
      <c r="G314" s="446"/>
      <c r="H314" s="449" t="str">
        <f>VLOOKUP(A314,员工信息4!C:H,6,0)</f>
        <v>线束车间</v>
      </c>
      <c r="I314" s="449"/>
      <c r="J314" s="447"/>
      <c r="K314" s="458"/>
      <c r="L314" s="460"/>
      <c r="M314" s="319">
        <f>VLOOKUP(A314,'12部门提供工资附表主表'!E:M,9,0)</f>
        <v>20.88</v>
      </c>
      <c r="N314" s="461">
        <f t="shared" si="9"/>
        <v>0</v>
      </c>
      <c r="O314" s="60"/>
    </row>
    <row r="315" spans="1:15">
      <c r="A315" t="str">
        <f>INDEX(员工信息4!C:C,MATCH(工时对!D315,员工信息4!F:F,0))</f>
        <v>7506</v>
      </c>
      <c r="B315" s="448" t="s">
        <v>627</v>
      </c>
      <c r="C315" s="446" t="s">
        <v>626</v>
      </c>
      <c r="D315" s="445" t="str">
        <f t="shared" si="8"/>
        <v>胡学明52</v>
      </c>
      <c r="E315" s="352">
        <v>22</v>
      </c>
      <c r="F315" s="315" t="s">
        <v>3599</v>
      </c>
      <c r="G315" s="446"/>
      <c r="H315" s="449" t="str">
        <f>VLOOKUP(A315,员工信息4!C:H,6,0)</f>
        <v>后勤部</v>
      </c>
      <c r="I315" s="449"/>
      <c r="J315" s="447"/>
      <c r="K315" s="458"/>
      <c r="L315" s="460"/>
      <c r="M315" s="319">
        <f>VLOOKUP(A315,'12部门提供工资附表主表'!E:M,9,0)</f>
        <v>22</v>
      </c>
      <c r="N315" s="461">
        <f t="shared" si="9"/>
        <v>0</v>
      </c>
      <c r="O315" s="60"/>
    </row>
    <row r="316" spans="1:15">
      <c r="A316" t="str">
        <f>INDEX(员工信息4!C:C,MATCH(工时对!D316,员工信息4!F:F,0))</f>
        <v>4507</v>
      </c>
      <c r="B316" s="445" t="s">
        <v>592</v>
      </c>
      <c r="C316" s="446" t="s">
        <v>591</v>
      </c>
      <c r="D316" s="445" t="str">
        <f t="shared" si="8"/>
        <v>曹国鑫53</v>
      </c>
      <c r="E316" s="352">
        <v>28</v>
      </c>
      <c r="F316" s="446" t="s">
        <v>3599</v>
      </c>
      <c r="G316" s="446"/>
      <c r="H316" s="449" t="str">
        <f>VLOOKUP(A316,员工信息4!C:H,6,0)</f>
        <v>后勤部</v>
      </c>
      <c r="I316" s="449"/>
      <c r="J316" s="447"/>
      <c r="K316" s="458"/>
      <c r="L316" s="460"/>
      <c r="M316" s="319">
        <f>VLOOKUP(A316,'12部门提供工资附表主表'!E:M,9,0)</f>
        <v>28</v>
      </c>
      <c r="N316" s="461">
        <f t="shared" si="9"/>
        <v>0</v>
      </c>
      <c r="O316" s="60"/>
    </row>
    <row r="317" spans="1:15">
      <c r="A317" t="str">
        <f>INDEX(员工信息4!C:C,MATCH(工时对!D317,员工信息4!F:F,0))</f>
        <v>3710</v>
      </c>
      <c r="B317" s="445" t="s">
        <v>678</v>
      </c>
      <c r="C317" s="446" t="s">
        <v>677</v>
      </c>
      <c r="D317" s="445" t="str">
        <f t="shared" si="8"/>
        <v>陈福洲54</v>
      </c>
      <c r="E317" s="352">
        <v>33</v>
      </c>
      <c r="F317" s="446" t="s">
        <v>3602</v>
      </c>
      <c r="G317" s="446"/>
      <c r="H317" s="449" t="str">
        <f>VLOOKUP(A317,员工信息4!C:H,6,0)</f>
        <v>接插件2开线</v>
      </c>
      <c r="I317" s="449"/>
      <c r="J317" s="447"/>
      <c r="K317" s="458"/>
      <c r="L317" s="460"/>
      <c r="M317" s="319">
        <f>VLOOKUP(A317,'12部门提供工资附表主表'!E:M,9,0)</f>
        <v>33</v>
      </c>
      <c r="N317" s="461">
        <f t="shared" si="9"/>
        <v>0</v>
      </c>
      <c r="O317" s="60"/>
    </row>
    <row r="318" spans="1:15">
      <c r="A318" t="str">
        <f>INDEX(员工信息4!C:C,MATCH(工时对!D318,员工信息4!F:F,0))</f>
        <v>8267</v>
      </c>
      <c r="B318" s="445" t="s">
        <v>2314</v>
      </c>
      <c r="C318" s="446" t="s">
        <v>2313</v>
      </c>
      <c r="D318" s="445" t="str">
        <f t="shared" si="8"/>
        <v>蔡良慧55</v>
      </c>
      <c r="E318" s="352">
        <v>23.94</v>
      </c>
      <c r="F318" s="446" t="s">
        <v>3607</v>
      </c>
      <c r="G318" s="446"/>
      <c r="H318" s="449" t="str">
        <f>VLOOKUP(A318,员工信息4!C:H,6,0)</f>
        <v>行政销售部</v>
      </c>
      <c r="I318" s="449"/>
      <c r="J318" s="447"/>
      <c r="K318" s="458"/>
      <c r="L318" s="460"/>
      <c r="M318" s="319">
        <f>VLOOKUP(A318,'12部门提供工资附表主表'!E:M,9,0)</f>
        <v>23.94</v>
      </c>
      <c r="N318" s="461">
        <f t="shared" si="9"/>
        <v>0</v>
      </c>
      <c r="O318" s="60"/>
    </row>
    <row r="319" spans="1:15">
      <c r="A319" t="str">
        <f>INDEX(员工信息4!C:C,MATCH(工时对!D319,员工信息4!F:F,0))</f>
        <v>8062</v>
      </c>
      <c r="B319" s="445" t="s">
        <v>1984</v>
      </c>
      <c r="C319" s="446" t="s">
        <v>1983</v>
      </c>
      <c r="D319" s="445" t="str">
        <f t="shared" si="8"/>
        <v>张瑜56</v>
      </c>
      <c r="E319" s="352">
        <v>23.44</v>
      </c>
      <c r="F319" s="315" t="s">
        <v>455</v>
      </c>
      <c r="G319" s="446"/>
      <c r="H319" s="449" t="str">
        <f>VLOOKUP(A319,员工信息4!C:H,6,0)</f>
        <v>行政发运部</v>
      </c>
      <c r="I319" s="449"/>
      <c r="J319" s="447"/>
      <c r="K319" s="458"/>
      <c r="L319" s="460"/>
      <c r="M319" s="319">
        <f>VLOOKUP(A319,'12部门提供工资附表主表'!E:M,9,0)</f>
        <v>23.44</v>
      </c>
      <c r="N319" s="461">
        <f t="shared" si="9"/>
        <v>0</v>
      </c>
      <c r="O319" s="60"/>
    </row>
    <row r="320" spans="1:15">
      <c r="A320" t="str">
        <f>INDEX(员工信息4!C:C,MATCH(工时对!D320,员工信息4!F:F,0))</f>
        <v>8270</v>
      </c>
      <c r="B320" s="445" t="s">
        <v>1115</v>
      </c>
      <c r="C320" s="446" t="s">
        <v>1114</v>
      </c>
      <c r="D320" s="445" t="str">
        <f t="shared" si="8"/>
        <v>陶东苏57</v>
      </c>
      <c r="E320" s="352">
        <v>41.31</v>
      </c>
      <c r="F320" s="446" t="s">
        <v>2996</v>
      </c>
      <c r="G320" s="446"/>
      <c r="H320" s="449" t="str">
        <f>VLOOKUP(A320,员工信息4!C:H,6,0)</f>
        <v>接插件车间</v>
      </c>
      <c r="I320" s="449"/>
      <c r="J320" s="447"/>
      <c r="K320" s="458"/>
      <c r="L320" s="460"/>
      <c r="M320" s="319">
        <f>VLOOKUP(A320,'12部门提供工资附表主表'!E:M,9,0)</f>
        <v>41.31</v>
      </c>
      <c r="N320" s="461">
        <f t="shared" si="9"/>
        <v>0</v>
      </c>
      <c r="O320" s="60"/>
    </row>
    <row r="321" spans="1:15">
      <c r="A321" t="str">
        <f>INDEX(员工信息4!C:C,MATCH(工时对!D321,员工信息4!F:F,0))</f>
        <v>8119</v>
      </c>
      <c r="B321" s="445" t="s">
        <v>2309</v>
      </c>
      <c r="C321" s="446" t="s">
        <v>2308</v>
      </c>
      <c r="D321" s="445" t="str">
        <f t="shared" si="8"/>
        <v>梁颖58</v>
      </c>
      <c r="E321" s="352"/>
      <c r="F321" s="446" t="s">
        <v>3597</v>
      </c>
      <c r="G321" s="446"/>
      <c r="H321" s="449" t="str">
        <f>VLOOKUP(A321,员工信息4!C:H,6,0)</f>
        <v>行政销售部</v>
      </c>
      <c r="I321" s="449"/>
      <c r="J321" s="447"/>
      <c r="K321" s="458"/>
      <c r="L321" s="460"/>
      <c r="M321" s="319">
        <f>VLOOKUP(A321,'12部门提供工资附表主表'!E:M,9,0)</f>
        <v>22</v>
      </c>
      <c r="N321" s="461">
        <f t="shared" si="9"/>
        <v>-22</v>
      </c>
      <c r="O321" s="60"/>
    </row>
    <row r="322" spans="1:15">
      <c r="A322" t="str">
        <f>INDEX(员工信息4!C:C,MATCH(工时对!D322,员工信息4!F:F,0))</f>
        <v>1177</v>
      </c>
      <c r="B322" s="445" t="s">
        <v>302</v>
      </c>
      <c r="C322" s="446" t="s">
        <v>301</v>
      </c>
      <c r="D322" s="445" t="str">
        <f t="shared" si="8"/>
        <v>程隆喜59</v>
      </c>
      <c r="E322" s="352">
        <v>41</v>
      </c>
      <c r="F322" s="446" t="s">
        <v>3600</v>
      </c>
      <c r="G322" s="446"/>
      <c r="H322" s="449" t="str">
        <f>VLOOKUP(A322,员工信息4!C:H,6,0)</f>
        <v>电缆员工</v>
      </c>
      <c r="I322" s="449"/>
      <c r="J322" s="447"/>
      <c r="K322" s="458"/>
      <c r="L322" s="460"/>
      <c r="M322" s="319">
        <f>VLOOKUP(A322,'12部门提供工资附表主表'!E:M,9,0)</f>
        <v>41</v>
      </c>
      <c r="N322" s="461">
        <f t="shared" si="9"/>
        <v>0</v>
      </c>
      <c r="O322" s="60"/>
    </row>
    <row r="323" spans="1:15">
      <c r="A323" t="str">
        <f>INDEX(员工信息4!C:C,MATCH(工时对!D323,员工信息4!F:F,0))</f>
        <v>8685</v>
      </c>
      <c r="B323" s="445" t="s">
        <v>2517</v>
      </c>
      <c r="C323" s="446" t="s">
        <v>2516</v>
      </c>
      <c r="D323" s="445" t="str">
        <f t="shared" ref="D323:D386" si="10">C323&amp;B323</f>
        <v>刘喜辉60</v>
      </c>
      <c r="E323" s="352">
        <v>37.19</v>
      </c>
      <c r="F323" s="446" t="s">
        <v>2996</v>
      </c>
      <c r="G323" s="446"/>
      <c r="H323" s="449" t="str">
        <f>VLOOKUP(A323,员工信息4!C:H,6,0)</f>
        <v>接插件车间</v>
      </c>
      <c r="I323" s="449"/>
      <c r="J323" s="447"/>
      <c r="K323" s="458"/>
      <c r="L323" s="460"/>
      <c r="M323" s="319">
        <f>VLOOKUP(A323,'12部门提供工资附表主表'!E:M,9,0)</f>
        <v>37.19</v>
      </c>
      <c r="N323" s="461">
        <f t="shared" ref="N323:N386" si="11">E323-M323</f>
        <v>0</v>
      </c>
      <c r="O323" s="60"/>
    </row>
    <row r="324" spans="1:15">
      <c r="A324" t="str">
        <f>INDEX(员工信息4!C:C,MATCH(工时对!D324,员工信息4!F:F,0))</f>
        <v>8619</v>
      </c>
      <c r="B324" s="445" t="s">
        <v>2432</v>
      </c>
      <c r="C324" s="446" t="s">
        <v>2431</v>
      </c>
      <c r="D324" s="445" t="str">
        <f t="shared" si="10"/>
        <v>葛大明61</v>
      </c>
      <c r="E324" s="352">
        <v>22</v>
      </c>
      <c r="F324" s="446" t="s">
        <v>3601</v>
      </c>
      <c r="G324" s="446"/>
      <c r="H324" s="449" t="str">
        <f>VLOOKUP(A324,员工信息4!C:H,6,0)</f>
        <v>后勤部</v>
      </c>
      <c r="I324" s="449"/>
      <c r="J324" s="447"/>
      <c r="K324" s="458"/>
      <c r="L324" s="460"/>
      <c r="M324" s="319">
        <f>VLOOKUP(A324,'12部门提供工资附表主表'!E:M,9,0)</f>
        <v>22</v>
      </c>
      <c r="N324" s="461">
        <f t="shared" si="11"/>
        <v>0</v>
      </c>
      <c r="O324" s="60"/>
    </row>
    <row r="325" spans="1:15">
      <c r="A325" t="str">
        <f>INDEX(员工信息4!C:C,MATCH(工时对!D325,员工信息4!F:F,0))</f>
        <v>9803</v>
      </c>
      <c r="B325" s="445" t="s">
        <v>83</v>
      </c>
      <c r="C325" s="446" t="s">
        <v>82</v>
      </c>
      <c r="D325" s="445" t="str">
        <f t="shared" si="10"/>
        <v>陈梁63</v>
      </c>
      <c r="E325" s="352">
        <v>30.75</v>
      </c>
      <c r="F325" s="446" t="s">
        <v>17</v>
      </c>
      <c r="G325" s="446"/>
      <c r="H325" s="449" t="str">
        <f>VLOOKUP(A325,员工信息4!C:H,6,0)</f>
        <v>仓库</v>
      </c>
      <c r="I325" s="449"/>
      <c r="J325" s="447"/>
      <c r="K325" s="458"/>
      <c r="L325" s="460"/>
      <c r="M325" s="319">
        <f>VLOOKUP(A325,'12部门提供工资附表主表'!E:M,9,0)</f>
        <v>30.75</v>
      </c>
      <c r="N325" s="461">
        <f t="shared" si="11"/>
        <v>0</v>
      </c>
      <c r="O325" s="60"/>
    </row>
    <row r="326" spans="1:15">
      <c r="A326" t="str">
        <f>INDEX(员工信息4!C:C,MATCH(工时对!D326,员工信息4!F:F,0))</f>
        <v>8269</v>
      </c>
      <c r="B326" s="445" t="s">
        <v>1109</v>
      </c>
      <c r="C326" s="446" t="s">
        <v>1108</v>
      </c>
      <c r="D326" s="445" t="str">
        <f t="shared" si="10"/>
        <v>相伟堂64</v>
      </c>
      <c r="E326" s="352">
        <v>41.69</v>
      </c>
      <c r="F326" s="446" t="s">
        <v>2996</v>
      </c>
      <c r="G326" s="446"/>
      <c r="H326" s="449" t="str">
        <f>VLOOKUP(A326,员工信息4!C:H,6,0)</f>
        <v>线束管理</v>
      </c>
      <c r="I326" s="449"/>
      <c r="J326" s="447"/>
      <c r="K326" s="458"/>
      <c r="L326" s="460"/>
      <c r="M326" s="319">
        <f>VLOOKUP(A326,'12部门提供工资附表主表'!E:M,9,0)</f>
        <v>41.69</v>
      </c>
      <c r="N326" s="461">
        <f t="shared" si="11"/>
        <v>0</v>
      </c>
      <c r="O326" s="60"/>
    </row>
    <row r="327" spans="1:15">
      <c r="A327" t="str">
        <f>INDEX(员工信息4!C:C,MATCH(工时对!D327,员工信息4!F:F,0))</f>
        <v>1004</v>
      </c>
      <c r="B327" s="445" t="s">
        <v>135</v>
      </c>
      <c r="C327" s="446" t="s">
        <v>134</v>
      </c>
      <c r="D327" s="445" t="str">
        <f t="shared" si="10"/>
        <v>李丽65</v>
      </c>
      <c r="E327" s="352">
        <v>33.81</v>
      </c>
      <c r="F327" s="446" t="s">
        <v>3600</v>
      </c>
      <c r="G327" s="446"/>
      <c r="H327" s="449" t="str">
        <f>VLOOKUP(A327,员工信息4!C:H,6,0)</f>
        <v>电缆管理</v>
      </c>
      <c r="I327" s="449"/>
      <c r="J327" s="447"/>
      <c r="K327" s="458"/>
      <c r="L327" s="460"/>
      <c r="M327" s="319">
        <f>VLOOKUP(A327,'12部门提供工资附表主表'!E:M,9,0)</f>
        <v>33.81</v>
      </c>
      <c r="N327" s="461">
        <f t="shared" si="11"/>
        <v>0</v>
      </c>
      <c r="O327" s="60"/>
    </row>
    <row r="328" spans="1:15">
      <c r="A328" t="str">
        <f>INDEX(员工信息4!C:C,MATCH(工时对!D328,员工信息4!F:F,0))</f>
        <v>8974</v>
      </c>
      <c r="B328" s="445" t="s">
        <v>3155</v>
      </c>
      <c r="C328" s="446" t="s">
        <v>3154</v>
      </c>
      <c r="D328" s="445" t="str">
        <f t="shared" si="10"/>
        <v>余玉东66</v>
      </c>
      <c r="E328" s="352">
        <v>37.44</v>
      </c>
      <c r="F328" s="446" t="s">
        <v>3601</v>
      </c>
      <c r="G328" s="446"/>
      <c r="H328" s="449" t="str">
        <f>VLOOKUP(A328,员工信息4!C:H,6,0)</f>
        <v>线束车间</v>
      </c>
      <c r="I328" s="449"/>
      <c r="J328" s="447"/>
      <c r="K328" s="458"/>
      <c r="L328" s="460"/>
      <c r="M328" s="319">
        <f>VLOOKUP(A328,'12部门提供工资附表主表'!E:M,9,0)</f>
        <v>37.44</v>
      </c>
      <c r="N328" s="461">
        <f t="shared" si="11"/>
        <v>0</v>
      </c>
      <c r="O328" s="60"/>
    </row>
    <row r="329" spans="1:15">
      <c r="A329" t="str">
        <f>INDEX(员工信息4!C:C,MATCH(工时对!D329,员工信息4!F:F,0))</f>
        <v>8771</v>
      </c>
      <c r="B329" s="445" t="s">
        <v>2602</v>
      </c>
      <c r="C329" s="446" t="s">
        <v>2601</v>
      </c>
      <c r="D329" s="445" t="str">
        <f t="shared" si="10"/>
        <v>刘鹏67</v>
      </c>
      <c r="E329" s="352">
        <v>33.19</v>
      </c>
      <c r="F329" s="446" t="s">
        <v>3597</v>
      </c>
      <c r="G329" s="446"/>
      <c r="H329" s="449" t="str">
        <f>VLOOKUP(A329,员工信息4!C:H,6,0)</f>
        <v>行政工艺部</v>
      </c>
      <c r="I329" s="449"/>
      <c r="J329" s="447"/>
      <c r="K329" s="458"/>
      <c r="L329" s="460"/>
      <c r="M329" s="319">
        <f>VLOOKUP(A329,'12部门提供工资附表主表'!E:M,9,0)</f>
        <v>33.19</v>
      </c>
      <c r="N329" s="461">
        <f t="shared" si="11"/>
        <v>0</v>
      </c>
      <c r="O329" s="60"/>
    </row>
    <row r="330" spans="1:15">
      <c r="A330" t="str">
        <f>INDEX(员工信息4!C:C,MATCH(工时对!D330,员工信息4!F:F,0))</f>
        <v>8922</v>
      </c>
      <c r="B330" s="445" t="s">
        <v>2952</v>
      </c>
      <c r="C330" s="446" t="s">
        <v>2951</v>
      </c>
      <c r="D330" s="445" t="str">
        <f t="shared" si="10"/>
        <v>张江伟68</v>
      </c>
      <c r="E330" s="352">
        <v>42.19</v>
      </c>
      <c r="F330" s="315" t="s">
        <v>2996</v>
      </c>
      <c r="G330" s="446"/>
      <c r="H330" s="449" t="str">
        <f>VLOOKUP(A330,员工信息4!C:H,6,0)</f>
        <v>线束车间</v>
      </c>
      <c r="I330" s="449"/>
      <c r="J330" s="447"/>
      <c r="K330" s="458"/>
      <c r="L330" s="460"/>
      <c r="M330" s="319">
        <f>VLOOKUP(A330,'12部门提供工资附表主表'!E:M,9,0)</f>
        <v>42.19</v>
      </c>
      <c r="N330" s="461">
        <f t="shared" si="11"/>
        <v>0</v>
      </c>
      <c r="O330" s="60"/>
    </row>
    <row r="331" spans="1:15">
      <c r="A331" t="str">
        <f>INDEX(员工信息4!C:C,MATCH(工时对!D331,员工信息4!F:F,0))</f>
        <v>8018</v>
      </c>
      <c r="B331" s="445" t="s">
        <v>2082</v>
      </c>
      <c r="C331" s="446" t="s">
        <v>2081</v>
      </c>
      <c r="D331" s="445" t="str">
        <f t="shared" si="10"/>
        <v>吕秀红69</v>
      </c>
      <c r="E331" s="352">
        <v>30.63</v>
      </c>
      <c r="F331" s="315" t="s">
        <v>3596</v>
      </c>
      <c r="G331" s="446"/>
      <c r="H331" s="449" t="str">
        <f>VLOOKUP(A331,员工信息4!C:H,6,0)</f>
        <v>行政计划部</v>
      </c>
      <c r="I331" s="449"/>
      <c r="J331" s="447"/>
      <c r="K331" s="458"/>
      <c r="L331" s="460"/>
      <c r="M331" s="319">
        <f>VLOOKUP(A331,'12部门提供工资附表主表'!E:M,9,0)</f>
        <v>30.63</v>
      </c>
      <c r="N331" s="461">
        <f t="shared" si="11"/>
        <v>0</v>
      </c>
      <c r="O331" s="60"/>
    </row>
    <row r="332" spans="1:15">
      <c r="A332" t="str">
        <f>INDEX(员工信息4!C:C,MATCH(工时对!D332,员工信息4!F:F,0))</f>
        <v>8606</v>
      </c>
      <c r="B332" s="445" t="s">
        <v>2409</v>
      </c>
      <c r="C332" s="446" t="s">
        <v>2408</v>
      </c>
      <c r="D332" s="445" t="str">
        <f t="shared" si="10"/>
        <v>周晓龙70</v>
      </c>
      <c r="E332" s="352">
        <v>41.31</v>
      </c>
      <c r="F332" s="446" t="s">
        <v>2996</v>
      </c>
      <c r="G332" s="446"/>
      <c r="H332" s="449" t="str">
        <f>VLOOKUP(A332,员工信息4!C:H,6,0)</f>
        <v>接插件车间</v>
      </c>
      <c r="I332" s="449"/>
      <c r="J332" s="447"/>
      <c r="K332" s="458"/>
      <c r="L332" s="460"/>
      <c r="M332" s="319">
        <f>VLOOKUP(A332,'12部门提供工资附表主表'!E:M,9,0)</f>
        <v>41.31</v>
      </c>
      <c r="N332" s="461">
        <f t="shared" si="11"/>
        <v>0</v>
      </c>
      <c r="O332" s="60"/>
    </row>
    <row r="333" spans="1:15">
      <c r="A333" t="str">
        <f>INDEX(员工信息4!C:C,MATCH(工时对!D333,员工信息4!F:F,0))</f>
        <v>9806</v>
      </c>
      <c r="B333" s="445" t="s">
        <v>657</v>
      </c>
      <c r="C333" s="446" t="s">
        <v>656</v>
      </c>
      <c r="D333" s="445" t="str">
        <f t="shared" si="10"/>
        <v>唐祥海71</v>
      </c>
      <c r="E333" s="352">
        <v>32</v>
      </c>
      <c r="F333" s="446" t="s">
        <v>3603</v>
      </c>
      <c r="G333" s="446"/>
      <c r="H333" s="449" t="str">
        <f>VLOOKUP(A333,员工信息4!C:H,6,0)</f>
        <v>后勤部</v>
      </c>
      <c r="I333" s="449"/>
      <c r="J333" s="447"/>
      <c r="K333" s="458"/>
      <c r="L333" s="460"/>
      <c r="M333" s="319">
        <f>VLOOKUP(A333,'12部门提供工资附表主表'!E:M,9,0)</f>
        <v>32</v>
      </c>
      <c r="N333" s="461">
        <f t="shared" si="11"/>
        <v>0</v>
      </c>
      <c r="O333" s="60"/>
    </row>
    <row r="334" spans="1:15">
      <c r="A334" t="str">
        <f>INDEX(员工信息4!C:C,MATCH(工时对!D334,员工信息4!F:F,0))</f>
        <v>3028</v>
      </c>
      <c r="B334" s="445" t="s">
        <v>1789</v>
      </c>
      <c r="C334" s="446" t="s">
        <v>1788</v>
      </c>
      <c r="D334" s="445" t="str">
        <f t="shared" si="10"/>
        <v>李卫明72</v>
      </c>
      <c r="E334" s="352">
        <v>41.06</v>
      </c>
      <c r="F334" s="446" t="s">
        <v>2996</v>
      </c>
      <c r="G334" s="446"/>
      <c r="H334" s="449" t="str">
        <f>VLOOKUP(A334,员工信息4!C:H,6,0)</f>
        <v>线束管理</v>
      </c>
      <c r="I334" s="449"/>
      <c r="J334" s="447"/>
      <c r="K334" s="458"/>
      <c r="L334" s="460"/>
      <c r="M334" s="319">
        <f>VLOOKUP(A334,'12部门提供工资附表主表'!E:M,9,0)</f>
        <v>41.06</v>
      </c>
      <c r="N334" s="461">
        <f t="shared" si="11"/>
        <v>0</v>
      </c>
      <c r="O334" s="60"/>
    </row>
    <row r="335" spans="1:15">
      <c r="A335" t="str">
        <f>INDEX(员工信息4!C:C,MATCH(工时对!D335,员工信息4!F:F,0))</f>
        <v>8618</v>
      </c>
      <c r="B335" s="445" t="s">
        <v>2427</v>
      </c>
      <c r="C335" s="446" t="s">
        <v>2426</v>
      </c>
      <c r="D335" s="445" t="str">
        <f t="shared" si="10"/>
        <v>房震73</v>
      </c>
      <c r="E335" s="352">
        <v>42.25</v>
      </c>
      <c r="F335" s="446" t="s">
        <v>2996</v>
      </c>
      <c r="G335" s="446"/>
      <c r="H335" s="449" t="str">
        <f>VLOOKUP(A335,员工信息4!C:H,6,0)</f>
        <v>接插件车间</v>
      </c>
      <c r="I335" s="449"/>
      <c r="J335" s="447"/>
      <c r="K335" s="458"/>
      <c r="L335" s="460"/>
      <c r="M335" s="319">
        <f>VLOOKUP(A335,'12部门提供工资附表主表'!E:M,9,0)</f>
        <v>42.25</v>
      </c>
      <c r="N335" s="461">
        <f t="shared" si="11"/>
        <v>0</v>
      </c>
      <c r="O335" s="60"/>
    </row>
    <row r="336" spans="1:15">
      <c r="A336" t="str">
        <f>INDEX(员工信息4!C:C,MATCH(工时对!D336,员工信息4!F:F,0))</f>
        <v>8459</v>
      </c>
      <c r="B336" s="445" t="s">
        <v>429</v>
      </c>
      <c r="C336" s="446" t="s">
        <v>428</v>
      </c>
      <c r="D336" s="445" t="str">
        <f t="shared" si="10"/>
        <v>郭振74</v>
      </c>
      <c r="E336" s="352">
        <v>42.13</v>
      </c>
      <c r="F336" s="446" t="s">
        <v>3600</v>
      </c>
      <c r="G336" s="446"/>
      <c r="H336" s="449" t="str">
        <f>VLOOKUP(A336,员工信息4!C:H,6,0)</f>
        <v>电缆员工</v>
      </c>
      <c r="I336" s="449"/>
      <c r="J336" s="447"/>
      <c r="K336" s="458"/>
      <c r="L336" s="460"/>
      <c r="M336" s="319">
        <f>VLOOKUP(A336,'12部门提供工资附表主表'!E:M,9,0)</f>
        <v>42.13</v>
      </c>
      <c r="N336" s="461">
        <f t="shared" si="11"/>
        <v>0</v>
      </c>
      <c r="O336" s="60"/>
    </row>
    <row r="337" spans="1:15">
      <c r="A337" t="str">
        <f>INDEX(员工信息4!C:C,MATCH(工时对!D337,员工信息4!F:F,0))</f>
        <v>6201</v>
      </c>
      <c r="B337" s="450" t="s">
        <v>1048</v>
      </c>
      <c r="C337" s="451" t="s">
        <v>1047</v>
      </c>
      <c r="D337" s="445" t="str">
        <f t="shared" si="10"/>
        <v>饶正来75</v>
      </c>
      <c r="E337" s="463">
        <v>43.88</v>
      </c>
      <c r="F337" s="451" t="s">
        <v>2996</v>
      </c>
      <c r="G337" s="451"/>
      <c r="H337" s="449" t="str">
        <f>VLOOKUP(A337,员工信息4!C:H,6,0)</f>
        <v>接插件车间</v>
      </c>
      <c r="I337" s="449"/>
      <c r="J337" s="447"/>
      <c r="K337" s="458"/>
      <c r="L337" s="460"/>
      <c r="M337" s="319">
        <f>VLOOKUP(A337,'12部门提供工资附表主表'!E:M,9,0)</f>
        <v>43.88</v>
      </c>
      <c r="N337" s="461">
        <f t="shared" si="11"/>
        <v>0</v>
      </c>
      <c r="O337" s="60"/>
    </row>
    <row r="338" spans="1:15">
      <c r="A338" t="str">
        <f>INDEX(员工信息4!C:C,MATCH(工时对!D338,员工信息4!F:F,0))</f>
        <v>8725</v>
      </c>
      <c r="B338" s="454" t="s">
        <v>2252</v>
      </c>
      <c r="C338" s="455" t="s">
        <v>2251</v>
      </c>
      <c r="D338" s="445" t="str">
        <f t="shared" si="10"/>
        <v>孙标151</v>
      </c>
      <c r="E338" s="456">
        <v>42.75</v>
      </c>
      <c r="F338" s="455" t="s">
        <v>3608</v>
      </c>
      <c r="G338" s="455"/>
      <c r="H338" s="449" t="str">
        <f>VLOOKUP(A338,员工信息4!C:H,6,0)</f>
        <v>行政设备科</v>
      </c>
      <c r="I338" s="449"/>
      <c r="J338" s="447"/>
      <c r="K338" s="458"/>
      <c r="L338" s="460"/>
      <c r="M338" s="319">
        <f>VLOOKUP(A338,'12部门提供工资附表主表'!E:M,9,0)</f>
        <v>42.75</v>
      </c>
      <c r="N338" s="461">
        <f t="shared" si="11"/>
        <v>0</v>
      </c>
      <c r="O338" s="60"/>
    </row>
    <row r="339" spans="1:15">
      <c r="A339" t="str">
        <f>INDEX(员工信息4!C:C,MATCH(工时对!D339,员工信息4!F:F,0))</f>
        <v>9810</v>
      </c>
      <c r="B339" s="445" t="s">
        <v>2066</v>
      </c>
      <c r="C339" s="446" t="s">
        <v>2065</v>
      </c>
      <c r="D339" s="445" t="str">
        <f t="shared" si="10"/>
        <v>周素华152</v>
      </c>
      <c r="E339" s="352">
        <v>27.5</v>
      </c>
      <c r="F339" s="446" t="s">
        <v>3609</v>
      </c>
      <c r="G339" s="446"/>
      <c r="H339" s="449" t="str">
        <f>VLOOKUP(A339,员工信息4!C:H,6,0)</f>
        <v>行政行政部</v>
      </c>
      <c r="I339" s="449"/>
      <c r="J339" s="447"/>
      <c r="K339" s="458"/>
      <c r="L339" s="460"/>
      <c r="M339" s="319">
        <f>VLOOKUP(A339,'12部门提供工资附表主表'!E:M,9,0)</f>
        <v>27.5</v>
      </c>
      <c r="N339" s="461">
        <f t="shared" si="11"/>
        <v>0</v>
      </c>
      <c r="O339" s="60"/>
    </row>
    <row r="340" spans="1:15">
      <c r="A340" t="str">
        <f>INDEX(员工信息4!C:C,MATCH(工时对!D340,员工信息4!F:F,0))</f>
        <v>8095</v>
      </c>
      <c r="B340" s="445" t="s">
        <v>2014</v>
      </c>
      <c r="C340" s="446" t="s">
        <v>2013</v>
      </c>
      <c r="D340" s="445" t="str">
        <f t="shared" si="10"/>
        <v>傅凌剑153</v>
      </c>
      <c r="E340" s="352">
        <v>31.81</v>
      </c>
      <c r="F340" s="446" t="s">
        <v>3596</v>
      </c>
      <c r="G340" s="446"/>
      <c r="H340" s="449" t="str">
        <f>VLOOKUP(A340,员工信息4!C:H,6,0)</f>
        <v>行政工艺部</v>
      </c>
      <c r="I340" s="449"/>
      <c r="J340" s="447"/>
      <c r="K340" s="458"/>
      <c r="L340" s="460"/>
      <c r="M340" s="319">
        <f>VLOOKUP(A340,'12部门提供工资附表主表'!E:M,9,0)</f>
        <v>31.81</v>
      </c>
      <c r="N340" s="461">
        <f t="shared" si="11"/>
        <v>0</v>
      </c>
      <c r="O340" s="60"/>
    </row>
    <row r="341" spans="1:15">
      <c r="A341" t="str">
        <f>INDEX(员工信息4!C:C,MATCH(工时对!D341,员工信息4!F:F,0))</f>
        <v>8826</v>
      </c>
      <c r="B341" s="445" t="s">
        <v>2728</v>
      </c>
      <c r="C341" s="446" t="s">
        <v>2727</v>
      </c>
      <c r="D341" s="445" t="str">
        <f t="shared" si="10"/>
        <v>柳爱香154</v>
      </c>
      <c r="E341" s="352">
        <v>40.56</v>
      </c>
      <c r="F341" s="446" t="s">
        <v>3601</v>
      </c>
      <c r="G341" s="446"/>
      <c r="H341" s="449" t="str">
        <f>VLOOKUP(A341,员工信息4!C:H,6,0)</f>
        <v>线束车间</v>
      </c>
      <c r="I341" s="449"/>
      <c r="J341" s="447"/>
      <c r="K341" s="458"/>
      <c r="L341" s="460"/>
      <c r="M341" s="319">
        <f>VLOOKUP(A341,'12部门提供工资附表主表'!E:M,9,0)</f>
        <v>40.56</v>
      </c>
      <c r="N341" s="461">
        <f t="shared" si="11"/>
        <v>0</v>
      </c>
      <c r="O341" s="60"/>
    </row>
    <row r="342" spans="1:15">
      <c r="A342" t="str">
        <f>INDEX(员工信息4!C:C,MATCH(工时对!D342,员工信息4!F:F,0))</f>
        <v>3348</v>
      </c>
      <c r="B342" s="445" t="s">
        <v>963</v>
      </c>
      <c r="C342" s="446" t="s">
        <v>962</v>
      </c>
      <c r="D342" s="445" t="str">
        <f t="shared" si="10"/>
        <v>马华东155</v>
      </c>
      <c r="E342" s="352">
        <v>44.44</v>
      </c>
      <c r="F342" s="446" t="s">
        <v>2996</v>
      </c>
      <c r="G342" s="446"/>
      <c r="H342" s="449" t="str">
        <f>VLOOKUP(A342,员工信息4!C:H,6,0)</f>
        <v>接插件车间</v>
      </c>
      <c r="I342" s="449"/>
      <c r="J342" s="447"/>
      <c r="K342" s="458"/>
      <c r="L342" s="460"/>
      <c r="M342" s="319">
        <f>VLOOKUP(A342,'12部门提供工资附表主表'!E:M,9,0)</f>
        <v>44.44</v>
      </c>
      <c r="N342" s="461">
        <f t="shared" si="11"/>
        <v>0</v>
      </c>
      <c r="O342" s="60"/>
    </row>
    <row r="343" spans="1:15">
      <c r="A343" t="str">
        <f>INDEX(员工信息4!C:C,MATCH(工时对!D343,员工信息4!F:F,0))</f>
        <v>8927</v>
      </c>
      <c r="B343" s="445" t="s">
        <v>2973</v>
      </c>
      <c r="C343" s="446" t="s">
        <v>2972</v>
      </c>
      <c r="D343" s="445" t="str">
        <f t="shared" si="10"/>
        <v>杨锐156</v>
      </c>
      <c r="E343" s="352">
        <v>39.380000000000003</v>
      </c>
      <c r="F343" s="446" t="s">
        <v>2996</v>
      </c>
      <c r="G343" s="446"/>
      <c r="H343" s="449" t="str">
        <f>VLOOKUP(A343,员工信息4!C:H,6,0)</f>
        <v>接插件车间</v>
      </c>
      <c r="I343" s="449"/>
      <c r="J343" s="447"/>
      <c r="K343" s="458"/>
      <c r="L343" s="460"/>
      <c r="M343" s="319">
        <f>VLOOKUP(A343,'12部门提供工资附表主表'!E:M,9,0)</f>
        <v>39.380000000000003</v>
      </c>
      <c r="N343" s="461">
        <f t="shared" si="11"/>
        <v>0</v>
      </c>
      <c r="O343" s="60"/>
    </row>
    <row r="344" spans="1:15">
      <c r="A344" t="str">
        <f>INDEX(员工信息4!C:C,MATCH(工时对!D344,员工信息4!F:F,0))</f>
        <v>4008</v>
      </c>
      <c r="B344" s="445" t="s">
        <v>119</v>
      </c>
      <c r="C344" s="446" t="s">
        <v>118</v>
      </c>
      <c r="D344" s="445" t="str">
        <f t="shared" si="10"/>
        <v>沈燕华157</v>
      </c>
      <c r="E344" s="352">
        <v>29.38</v>
      </c>
      <c r="F344" s="446" t="s">
        <v>17</v>
      </c>
      <c r="G344" s="446"/>
      <c r="H344" s="449" t="str">
        <f>VLOOKUP(A344,员工信息4!C:H,6,0)</f>
        <v>仓库管理</v>
      </c>
      <c r="I344" s="449"/>
      <c r="J344" s="447"/>
      <c r="K344" s="458"/>
      <c r="L344" s="460"/>
      <c r="M344" s="319">
        <f>VLOOKUP(A344,'12部门提供工资附表主表'!E:M,9,0)</f>
        <v>29.38</v>
      </c>
      <c r="N344" s="461">
        <f t="shared" si="11"/>
        <v>0</v>
      </c>
      <c r="O344" s="60"/>
    </row>
    <row r="345" spans="1:15">
      <c r="A345" t="str">
        <f>INDEX(员工信息4!C:C,MATCH(工时对!D345,员工信息4!F:F,0))</f>
        <v>9942</v>
      </c>
      <c r="B345" s="445" t="s">
        <v>3570</v>
      </c>
      <c r="C345" s="446" t="s">
        <v>3569</v>
      </c>
      <c r="D345" s="445" t="str">
        <f t="shared" si="10"/>
        <v>郭玲158</v>
      </c>
      <c r="E345" s="352">
        <v>12.44</v>
      </c>
      <c r="F345" s="446" t="s">
        <v>3601</v>
      </c>
      <c r="G345" s="446"/>
      <c r="H345" s="449" t="str">
        <f>VLOOKUP(A345,员工信息4!C:H,6,0)</f>
        <v>线束车间</v>
      </c>
      <c r="I345" s="449"/>
      <c r="J345" s="447"/>
      <c r="K345" s="458"/>
      <c r="L345" s="460"/>
      <c r="M345" s="319">
        <f>VLOOKUP(A345,'12部门提供工资附表主表'!E:M,9,0)</f>
        <v>12.44</v>
      </c>
      <c r="N345" s="461">
        <f t="shared" si="11"/>
        <v>0</v>
      </c>
      <c r="O345" s="60"/>
    </row>
    <row r="346" spans="1:15">
      <c r="A346" t="str">
        <f>INDEX(员工信息4!C:C,MATCH(工时对!D346,员工信息4!F:F,0))</f>
        <v>8527</v>
      </c>
      <c r="B346" s="445" t="s">
        <v>2355</v>
      </c>
      <c r="C346" s="446" t="s">
        <v>2354</v>
      </c>
      <c r="D346" s="445" t="str">
        <f t="shared" si="10"/>
        <v>张艺华159</v>
      </c>
      <c r="E346" s="352">
        <v>17.25</v>
      </c>
      <c r="F346" s="446" t="s">
        <v>3609</v>
      </c>
      <c r="G346" s="446"/>
      <c r="H346" s="449" t="str">
        <f>VLOOKUP(A346,员工信息4!C:H,6,0)</f>
        <v>行政财务部</v>
      </c>
      <c r="I346" s="449"/>
      <c r="J346" s="447"/>
      <c r="K346" s="458"/>
      <c r="L346" s="460"/>
      <c r="M346" s="319">
        <f>VLOOKUP(A346,'12部门提供工资附表主表'!E:M,9,0)</f>
        <v>17.25</v>
      </c>
      <c r="N346" s="461">
        <f t="shared" si="11"/>
        <v>0</v>
      </c>
      <c r="O346" s="60"/>
    </row>
    <row r="347" spans="1:15">
      <c r="A347" t="str">
        <f>INDEX(员工信息4!C:C,MATCH(工时对!D347,员工信息4!F:F,0))</f>
        <v>9027</v>
      </c>
      <c r="B347" s="445" t="s">
        <v>3480</v>
      </c>
      <c r="C347" s="446" t="s">
        <v>3479</v>
      </c>
      <c r="D347" s="445" t="str">
        <f t="shared" si="10"/>
        <v>张娟娟160</v>
      </c>
      <c r="E347" s="352">
        <v>31</v>
      </c>
      <c r="F347" s="446" t="s">
        <v>3601</v>
      </c>
      <c r="G347" s="446"/>
      <c r="H347" s="449" t="str">
        <f>VLOOKUP(A347,员工信息4!C:H,6,0)</f>
        <v>线束车间</v>
      </c>
      <c r="I347" s="449"/>
      <c r="J347" s="447"/>
      <c r="K347" s="458"/>
      <c r="L347" s="460"/>
      <c r="M347" s="319">
        <f>VLOOKUP(A347,'12部门提供工资附表主表'!E:M,9,0)</f>
        <v>31</v>
      </c>
      <c r="N347" s="461">
        <f t="shared" si="11"/>
        <v>0</v>
      </c>
      <c r="O347" s="60"/>
    </row>
    <row r="348" spans="1:15">
      <c r="A348" t="str">
        <f>INDEX(员工信息4!C:C,MATCH(工时对!D348,员工信息4!F:F,0))</f>
        <v>8689</v>
      </c>
      <c r="B348" s="445" t="s">
        <v>2522</v>
      </c>
      <c r="C348" s="446" t="s">
        <v>2521</v>
      </c>
      <c r="D348" s="445" t="str">
        <f t="shared" si="10"/>
        <v>谢翠荣161</v>
      </c>
      <c r="E348" s="352">
        <v>32.75</v>
      </c>
      <c r="F348" s="446" t="s">
        <v>2996</v>
      </c>
      <c r="G348" s="446"/>
      <c r="H348" s="449" t="str">
        <f>VLOOKUP(A348,员工信息4!C:H,6,0)</f>
        <v>接插件车间</v>
      </c>
      <c r="I348" s="449"/>
      <c r="J348" s="447"/>
      <c r="K348" s="458"/>
      <c r="L348" s="460"/>
      <c r="M348" s="319">
        <f>VLOOKUP(A348,'12部门提供工资附表主表'!E:M,9,0)</f>
        <v>32.75</v>
      </c>
      <c r="N348" s="461">
        <f t="shared" si="11"/>
        <v>0</v>
      </c>
      <c r="O348" s="60"/>
    </row>
    <row r="349" spans="1:15">
      <c r="A349" t="str">
        <f>INDEX(员工信息4!C:C,MATCH(工时对!D349,员工信息4!F:F,0))</f>
        <v>9029</v>
      </c>
      <c r="B349" s="445" t="s">
        <v>3490</v>
      </c>
      <c r="C349" t="s">
        <v>3489</v>
      </c>
      <c r="D349" s="445" t="str">
        <f t="shared" si="10"/>
        <v>段冬梅163</v>
      </c>
      <c r="E349" s="352">
        <v>26.38</v>
      </c>
      <c r="F349" s="446" t="s">
        <v>2996</v>
      </c>
      <c r="G349" s="446"/>
      <c r="H349" s="449" t="str">
        <f>VLOOKUP(A349,员工信息4!C:H,6,0)</f>
        <v>线束车间</v>
      </c>
      <c r="I349" s="449"/>
      <c r="J349" s="447"/>
      <c r="K349" s="10"/>
      <c r="L349" s="460"/>
      <c r="M349" s="319">
        <f>VLOOKUP(A349,'12部门提供工资附表主表'!E:M,9,0)</f>
        <v>26.38</v>
      </c>
      <c r="N349" s="461">
        <f t="shared" si="11"/>
        <v>0</v>
      </c>
      <c r="O349" s="60"/>
    </row>
    <row r="350" spans="1:15">
      <c r="A350" t="str">
        <f>INDEX(员工信息4!C:C,MATCH(工时对!D350,员工信息4!F:F,0))</f>
        <v>8060</v>
      </c>
      <c r="B350" s="445" t="s">
        <v>1897</v>
      </c>
      <c r="C350" s="446" t="s">
        <v>1896</v>
      </c>
      <c r="D350" s="445" t="str">
        <f t="shared" si="10"/>
        <v>顾秀兰164</v>
      </c>
      <c r="E350" s="352">
        <v>22</v>
      </c>
      <c r="F350" s="446" t="s">
        <v>3597</v>
      </c>
      <c r="G350" s="446"/>
      <c r="H350" s="449" t="str">
        <f>VLOOKUP(A350,员工信息4!C:H,6,0)</f>
        <v>行政财务部</v>
      </c>
      <c r="I350" s="449"/>
      <c r="J350" s="447"/>
      <c r="K350" s="458"/>
      <c r="L350" s="460"/>
      <c r="M350" s="319">
        <f>VLOOKUP(A350,'12部门提供工资附表主表'!E:M,9,0)</f>
        <v>22</v>
      </c>
      <c r="N350" s="461">
        <f t="shared" si="11"/>
        <v>0</v>
      </c>
      <c r="O350" s="60"/>
    </row>
    <row r="351" spans="1:15">
      <c r="A351" t="str">
        <f>INDEX(员工信息4!C:C,MATCH(工时对!D351,员工信息4!F:F,0))</f>
        <v>8791</v>
      </c>
      <c r="B351" s="445" t="s">
        <v>2656</v>
      </c>
      <c r="C351" s="446" t="s">
        <v>2655</v>
      </c>
      <c r="D351" s="445" t="str">
        <f t="shared" si="10"/>
        <v>徐吉梅165</v>
      </c>
      <c r="E351" s="352">
        <v>35.880000000000003</v>
      </c>
      <c r="F351" s="446" t="s">
        <v>3601</v>
      </c>
      <c r="G351" s="446"/>
      <c r="H351" s="449" t="str">
        <f>VLOOKUP(A351,员工信息4!C:H,6,0)</f>
        <v>线束车间</v>
      </c>
      <c r="I351" s="449"/>
      <c r="J351" s="447"/>
      <c r="K351" s="458"/>
      <c r="L351" s="460"/>
      <c r="M351" s="319">
        <f>VLOOKUP(A351,'12部门提供工资附表主表'!E:M,9,0)</f>
        <v>35.880000000000003</v>
      </c>
      <c r="N351" s="461">
        <f t="shared" si="11"/>
        <v>0</v>
      </c>
      <c r="O351" s="60"/>
    </row>
    <row r="352" spans="1:15">
      <c r="A352" t="str">
        <f>INDEX(员工信息4!C:C,MATCH(工时对!D352,员工信息4!F:F,0))</f>
        <v>1092</v>
      </c>
      <c r="B352" s="445" t="s">
        <v>252</v>
      </c>
      <c r="C352" s="446" t="s">
        <v>251</v>
      </c>
      <c r="D352" s="445" t="str">
        <f t="shared" si="10"/>
        <v>许成忠166</v>
      </c>
      <c r="E352" s="352">
        <v>34.5</v>
      </c>
      <c r="F352" s="446" t="s">
        <v>3600</v>
      </c>
      <c r="G352" s="446"/>
      <c r="H352" s="449" t="str">
        <f>VLOOKUP(A352,员工信息4!C:H,6,0)</f>
        <v>电缆员工</v>
      </c>
      <c r="I352" s="449"/>
      <c r="J352" s="447"/>
      <c r="K352" s="458"/>
      <c r="L352" s="460"/>
      <c r="M352" s="319">
        <f>VLOOKUP(A352,'12部门提供工资附表主表'!E:M,9,0)</f>
        <v>34.5</v>
      </c>
      <c r="N352" s="461">
        <f t="shared" si="11"/>
        <v>0</v>
      </c>
      <c r="O352" s="60"/>
    </row>
    <row r="353" spans="1:15">
      <c r="A353" t="str">
        <f>INDEX(员工信息4!C:C,MATCH(工时对!D353,员工信息4!F:F,0))</f>
        <v>2001</v>
      </c>
      <c r="B353" s="445" t="s">
        <v>2280</v>
      </c>
      <c r="C353" s="446" t="s">
        <v>2279</v>
      </c>
      <c r="D353" s="445" t="str">
        <f t="shared" si="10"/>
        <v>俞彩红167</v>
      </c>
      <c r="E353" s="352">
        <v>36.31</v>
      </c>
      <c r="F353" s="446" t="s">
        <v>3601</v>
      </c>
      <c r="G353" s="446"/>
      <c r="H353" s="449" t="str">
        <f>VLOOKUP(A353,员工信息4!C:H,6,0)</f>
        <v>行政线束车间</v>
      </c>
      <c r="I353" s="449"/>
      <c r="J353" s="447"/>
      <c r="K353" s="458"/>
      <c r="L353" s="460"/>
      <c r="M353" s="319">
        <f>VLOOKUP(A353,'12部门提供工资附表主表'!E:M,9,0)</f>
        <v>36.31</v>
      </c>
      <c r="N353" s="461">
        <f t="shared" si="11"/>
        <v>0</v>
      </c>
      <c r="O353" s="60"/>
    </row>
    <row r="354" spans="1:15">
      <c r="A354" t="str">
        <f>INDEX(员工信息4!C:C,MATCH(工时对!D354,员工信息4!F:F,0))</f>
        <v>8072</v>
      </c>
      <c r="B354" s="445" t="s">
        <v>2122</v>
      </c>
      <c r="C354" s="446" t="s">
        <v>2121</v>
      </c>
      <c r="D354" s="445" t="str">
        <f t="shared" si="10"/>
        <v>陈荣祥168</v>
      </c>
      <c r="E354" s="352">
        <v>24.5</v>
      </c>
      <c r="F354" s="315" t="s">
        <v>3596</v>
      </c>
      <c r="G354" s="446"/>
      <c r="H354" s="449" t="str">
        <f>VLOOKUP(A354,员工信息4!C:H,6,0)</f>
        <v>行政技术部</v>
      </c>
      <c r="I354" s="449"/>
      <c r="J354" s="447"/>
      <c r="K354" s="458"/>
      <c r="L354" s="460"/>
      <c r="M354" s="319">
        <f>VLOOKUP(A354,'12部门提供工资附表主表'!E:M,9,0)</f>
        <v>24.5</v>
      </c>
      <c r="N354" s="461">
        <f t="shared" si="11"/>
        <v>0</v>
      </c>
      <c r="O354" s="60"/>
    </row>
    <row r="355" spans="1:15">
      <c r="A355" t="str">
        <f>INDEX(员工信息4!C:C,MATCH(工时对!D355,员工信息4!F:F,0))</f>
        <v>9703</v>
      </c>
      <c r="B355" s="445" t="s">
        <v>1747</v>
      </c>
      <c r="C355" s="446" t="s">
        <v>1746</v>
      </c>
      <c r="D355" s="445" t="str">
        <f t="shared" si="10"/>
        <v>王翠平169</v>
      </c>
      <c r="E355" s="352">
        <v>37.31</v>
      </c>
      <c r="F355" s="446" t="s">
        <v>3601</v>
      </c>
      <c r="G355" s="446"/>
      <c r="H355" s="449" t="str">
        <f>VLOOKUP(A355,员工信息4!C:H,6,0)</f>
        <v>线束车间</v>
      </c>
      <c r="I355" s="449"/>
      <c r="J355" s="447"/>
      <c r="K355" s="458"/>
      <c r="L355" s="460"/>
      <c r="M355" s="319">
        <f>VLOOKUP(A355,'12部门提供工资附表主表'!E:M,9,0)</f>
        <v>37.31</v>
      </c>
      <c r="N355" s="461">
        <f t="shared" si="11"/>
        <v>0</v>
      </c>
      <c r="O355" s="60"/>
    </row>
    <row r="356" spans="1:15">
      <c r="A356" t="str">
        <f>INDEX(员工信息4!C:C,MATCH(工时对!D356,员工信息4!F:F,0))</f>
        <v>8827</v>
      </c>
      <c r="B356" s="445" t="s">
        <v>2733</v>
      </c>
      <c r="C356" s="446" t="s">
        <v>2732</v>
      </c>
      <c r="D356" s="445" t="str">
        <f t="shared" si="10"/>
        <v>文欣170</v>
      </c>
      <c r="E356" s="352">
        <v>40.25</v>
      </c>
      <c r="F356" s="446" t="s">
        <v>3601</v>
      </c>
      <c r="G356" s="446"/>
      <c r="H356" s="449" t="str">
        <f>VLOOKUP(A356,员工信息4!C:H,6,0)</f>
        <v>线束车间</v>
      </c>
      <c r="I356" s="449"/>
      <c r="J356" s="447"/>
      <c r="K356" s="458"/>
      <c r="L356" s="460"/>
      <c r="M356" s="319">
        <f>VLOOKUP(A356,'12部门提供工资附表主表'!E:M,9,0)</f>
        <v>40.25</v>
      </c>
      <c r="N356" s="461">
        <f t="shared" si="11"/>
        <v>0</v>
      </c>
      <c r="O356" s="60"/>
    </row>
    <row r="357" spans="1:15">
      <c r="A357" t="str">
        <f>INDEX(员工信息4!C:C,MATCH(工时对!D357,员工信息4!F:F,0))</f>
        <v>8225</v>
      </c>
      <c r="B357" s="445" t="s">
        <v>1314</v>
      </c>
      <c r="C357" s="471" t="s">
        <v>1313</v>
      </c>
      <c r="D357" s="445" t="str">
        <f t="shared" si="10"/>
        <v>傅红171</v>
      </c>
      <c r="E357" s="352">
        <v>23.13</v>
      </c>
      <c r="F357" s="315" t="s">
        <v>3596</v>
      </c>
      <c r="G357" s="446"/>
      <c r="H357" s="449" t="str">
        <f>VLOOKUP(A357,员工信息4!C:H,6,0)</f>
        <v>品质部</v>
      </c>
      <c r="I357" s="449"/>
      <c r="J357" s="447"/>
      <c r="K357" s="458"/>
      <c r="L357" s="460"/>
      <c r="M357" s="319">
        <f>VLOOKUP(A357,'12部门提供工资附表主表'!E:M,9,0)</f>
        <v>23.13</v>
      </c>
      <c r="N357" s="461">
        <f t="shared" si="11"/>
        <v>0</v>
      </c>
      <c r="O357" s="60"/>
    </row>
    <row r="358" spans="1:15">
      <c r="A358" t="str">
        <f>INDEX(员工信息4!C:C,MATCH(工时对!D358,员工信息4!F:F,0))</f>
        <v>8775</v>
      </c>
      <c r="B358" s="445" t="s">
        <v>2642</v>
      </c>
      <c r="C358" s="446" t="s">
        <v>2641</v>
      </c>
      <c r="D358" s="445" t="str">
        <f t="shared" si="10"/>
        <v>杨亚龙172</v>
      </c>
      <c r="E358" s="352">
        <v>40.75</v>
      </c>
      <c r="F358" s="446" t="s">
        <v>3601</v>
      </c>
      <c r="G358" s="446"/>
      <c r="H358" s="449" t="str">
        <f>VLOOKUP(A358,员工信息4!C:H,6,0)</f>
        <v>电缆员工</v>
      </c>
      <c r="I358" s="449"/>
      <c r="J358" s="447"/>
      <c r="K358" s="458"/>
      <c r="L358" s="460"/>
      <c r="M358" s="319">
        <f>VLOOKUP(A358,'12部门提供工资附表主表'!E:M,9,0)</f>
        <v>40.75</v>
      </c>
      <c r="N358" s="461">
        <f t="shared" si="11"/>
        <v>0</v>
      </c>
      <c r="O358" s="60"/>
    </row>
    <row r="359" spans="1:15">
      <c r="A359" t="str">
        <f>INDEX(员工信息4!C:C,MATCH(工时对!D359,员工信息4!F:F,0))</f>
        <v>3254</v>
      </c>
      <c r="B359" s="445" t="s">
        <v>923</v>
      </c>
      <c r="C359" s="446" t="s">
        <v>922</v>
      </c>
      <c r="D359" s="445" t="str">
        <f t="shared" si="10"/>
        <v>罗贵173</v>
      </c>
      <c r="E359" s="352">
        <v>38.19</v>
      </c>
      <c r="F359" s="446" t="s">
        <v>2996</v>
      </c>
      <c r="G359" s="446"/>
      <c r="H359" s="449" t="str">
        <f>VLOOKUP(A359,员工信息4!C:H,6,0)</f>
        <v>接插件车间</v>
      </c>
      <c r="I359" s="449"/>
      <c r="J359" s="447"/>
      <c r="K359" s="458"/>
      <c r="L359" s="460"/>
      <c r="M359" s="319">
        <f>VLOOKUP(A359,'12部门提供工资附表主表'!E:M,9,0)</f>
        <v>38.19</v>
      </c>
      <c r="N359" s="461">
        <f t="shared" si="11"/>
        <v>0</v>
      </c>
      <c r="O359" s="60"/>
    </row>
    <row r="360" spans="1:15">
      <c r="A360" t="str">
        <f>INDEX(员工信息4!C:C,MATCH(工时对!D360,员工信息4!F:F,0))</f>
        <v>8033</v>
      </c>
      <c r="B360" s="445" t="s">
        <v>1923</v>
      </c>
      <c r="C360" s="446" t="s">
        <v>1922</v>
      </c>
      <c r="D360" s="445" t="str">
        <f t="shared" si="10"/>
        <v>陈裴174</v>
      </c>
      <c r="E360" s="352">
        <v>25</v>
      </c>
      <c r="F360" s="315" t="s">
        <v>3596</v>
      </c>
      <c r="G360" s="446"/>
      <c r="H360" s="449" t="str">
        <f>VLOOKUP(A360,员工信息4!C:H,6,0)</f>
        <v>行政采购部</v>
      </c>
      <c r="I360" s="449"/>
      <c r="J360" s="447"/>
      <c r="K360" s="458"/>
      <c r="L360" s="460"/>
      <c r="M360" s="319">
        <f>VLOOKUP(A360,'12部门提供工资附表主表'!E:M,9,0)</f>
        <v>25</v>
      </c>
      <c r="N360" s="461">
        <f t="shared" si="11"/>
        <v>0</v>
      </c>
      <c r="O360" s="60"/>
    </row>
    <row r="361" spans="1:15">
      <c r="A361" t="str">
        <f>INDEX(员工信息4!C:C,MATCH(工时对!D361,员工信息4!F:F,0))</f>
        <v>7511</v>
      </c>
      <c r="B361" s="450" t="s">
        <v>399</v>
      </c>
      <c r="C361" s="451" t="s">
        <v>398</v>
      </c>
      <c r="D361" s="445" t="str">
        <f t="shared" si="10"/>
        <v>仇春妹175</v>
      </c>
      <c r="E361" s="463">
        <v>42</v>
      </c>
      <c r="F361" s="451" t="s">
        <v>3600</v>
      </c>
      <c r="G361" s="451"/>
      <c r="H361" s="449" t="str">
        <f>VLOOKUP(A361,员工信息4!C:H,6,0)</f>
        <v>电缆员工</v>
      </c>
      <c r="I361" s="449"/>
      <c r="J361" s="447"/>
      <c r="K361" s="458"/>
      <c r="L361" s="460"/>
      <c r="M361" s="319">
        <f>VLOOKUP(A361,'12部门提供工资附表主表'!E:M,9,0)</f>
        <v>42</v>
      </c>
      <c r="N361" s="461">
        <f t="shared" si="11"/>
        <v>0</v>
      </c>
      <c r="O361" s="60"/>
    </row>
    <row r="362" spans="1:15">
      <c r="A362" t="str">
        <f>INDEX(员工信息4!C:C,MATCH(工时对!D362,员工信息4!F:F,0))</f>
        <v>8042</v>
      </c>
      <c r="B362" s="454" t="s">
        <v>1892</v>
      </c>
      <c r="C362" s="455" t="s">
        <v>1891</v>
      </c>
      <c r="D362" s="445" t="str">
        <f t="shared" si="10"/>
        <v>盛丽娜251</v>
      </c>
      <c r="E362" s="456">
        <v>22</v>
      </c>
      <c r="F362" s="455" t="s">
        <v>3597</v>
      </c>
      <c r="G362" s="455"/>
      <c r="H362" s="449" t="str">
        <f>VLOOKUP(A362,员工信息4!C:H,6,0)</f>
        <v>行政财务部</v>
      </c>
      <c r="I362" s="449"/>
      <c r="J362" s="447"/>
      <c r="K362" s="458"/>
      <c r="L362" s="460"/>
      <c r="M362" s="319">
        <f>VLOOKUP(A362,'12部门提供工资附表主表'!E:M,9,0)</f>
        <v>22</v>
      </c>
      <c r="N362" s="461">
        <f t="shared" si="11"/>
        <v>0</v>
      </c>
      <c r="O362" s="60"/>
    </row>
    <row r="363" spans="1:15">
      <c r="A363" t="str">
        <f>INDEX(员工信息4!C:C,MATCH(工时对!D363,员工信息4!F:F,0))</f>
        <v>3745</v>
      </c>
      <c r="B363" s="445" t="s">
        <v>1737</v>
      </c>
      <c r="C363" s="446" t="s">
        <v>1736</v>
      </c>
      <c r="D363" s="445" t="str">
        <f t="shared" si="10"/>
        <v>曹莉252</v>
      </c>
      <c r="E363" s="352">
        <v>43.38</v>
      </c>
      <c r="F363" s="446" t="s">
        <v>3602</v>
      </c>
      <c r="G363" s="446"/>
      <c r="H363" s="449" t="str">
        <f>VLOOKUP(A363,员工信息4!C:H,6,0)</f>
        <v>线束车间</v>
      </c>
      <c r="I363" s="449"/>
      <c r="J363" s="447"/>
      <c r="K363" s="458"/>
      <c r="L363" s="460"/>
      <c r="M363" s="319">
        <f>VLOOKUP(A363,'12部门提供工资附表主表'!E:M,9,0)</f>
        <v>43.38</v>
      </c>
      <c r="N363" s="461">
        <f t="shared" si="11"/>
        <v>0</v>
      </c>
      <c r="O363" s="60"/>
    </row>
    <row r="364" spans="1:15">
      <c r="A364" t="str">
        <f>INDEX(员工信息4!C:C,MATCH(工时对!D364,员工信息4!F:F,0))</f>
        <v>8224</v>
      </c>
      <c r="B364" s="445" t="s">
        <v>1309</v>
      </c>
      <c r="C364" s="446" t="s">
        <v>1308</v>
      </c>
      <c r="D364" s="445" t="str">
        <f t="shared" si="10"/>
        <v>钱叶青253</v>
      </c>
      <c r="E364" s="352">
        <v>29.44</v>
      </c>
      <c r="F364" s="315" t="s">
        <v>3596</v>
      </c>
      <c r="G364" s="446"/>
      <c r="H364" s="449" t="str">
        <f>VLOOKUP(A364,员工信息4!C:H,6,0)</f>
        <v>品质部</v>
      </c>
      <c r="I364" s="449"/>
      <c r="J364" s="447"/>
      <c r="K364" s="458"/>
      <c r="L364" s="460"/>
      <c r="M364" s="319">
        <f>VLOOKUP(A364,'12部门提供工资附表主表'!E:M,9,0)</f>
        <v>29.44</v>
      </c>
      <c r="N364" s="461">
        <f t="shared" si="11"/>
        <v>0</v>
      </c>
      <c r="O364" s="60"/>
    </row>
    <row r="365" spans="1:15">
      <c r="A365" t="str">
        <f>INDEX(员工信息4!C:C,MATCH(工时对!D365,员工信息4!F:F,0))</f>
        <v>7017</v>
      </c>
      <c r="B365" s="445" t="s">
        <v>1226</v>
      </c>
      <c r="C365" s="446" t="s">
        <v>1225</v>
      </c>
      <c r="D365" s="445" t="str">
        <f t="shared" si="10"/>
        <v>张长重254</v>
      </c>
      <c r="E365" s="352">
        <v>45</v>
      </c>
      <c r="F365" s="446" t="s">
        <v>2996</v>
      </c>
      <c r="G365" s="446"/>
      <c r="H365" s="449" t="str">
        <f>VLOOKUP(A365,员工信息4!C:H,6,0)</f>
        <v>拉丝车间</v>
      </c>
      <c r="I365" s="449"/>
      <c r="J365" s="447"/>
      <c r="K365" s="458"/>
      <c r="L365" s="460"/>
      <c r="M365" s="319">
        <f>VLOOKUP(A365,'12部门提供工资附表主表'!E:M,9,0)</f>
        <v>45</v>
      </c>
      <c r="N365" s="461">
        <f t="shared" si="11"/>
        <v>0</v>
      </c>
      <c r="O365" s="60"/>
    </row>
    <row r="366" spans="1:15">
      <c r="A366" t="str">
        <f>INDEX(员工信息4!C:C,MATCH(工时对!D366,员工信息4!F:F,0))</f>
        <v>1100</v>
      </c>
      <c r="B366" s="445" t="s">
        <v>262</v>
      </c>
      <c r="C366" s="446" t="s">
        <v>261</v>
      </c>
      <c r="D366" s="445" t="str">
        <f t="shared" si="10"/>
        <v>康志荣255</v>
      </c>
      <c r="E366" s="352">
        <v>36</v>
      </c>
      <c r="F366" s="446" t="s">
        <v>3600</v>
      </c>
      <c r="G366" s="446"/>
      <c r="H366" s="449" t="str">
        <f>VLOOKUP(A366,员工信息4!C:H,6,0)</f>
        <v>电缆员工</v>
      </c>
      <c r="I366" s="449"/>
      <c r="J366" s="447"/>
      <c r="K366" s="458"/>
      <c r="L366" s="460"/>
      <c r="M366" s="319">
        <f>VLOOKUP(A366,'12部门提供工资附表主表'!E:M,9,0)</f>
        <v>36</v>
      </c>
      <c r="N366" s="461">
        <f t="shared" si="11"/>
        <v>0</v>
      </c>
      <c r="O366" s="60"/>
    </row>
    <row r="367" spans="1:15">
      <c r="A367" t="str">
        <f>INDEX(员工信息4!C:C,MATCH(工时对!D367,员工信息4!F:F,0))</f>
        <v>3034</v>
      </c>
      <c r="B367" s="445" t="s">
        <v>762</v>
      </c>
      <c r="C367" s="446" t="s">
        <v>761</v>
      </c>
      <c r="D367" s="445" t="str">
        <f t="shared" si="10"/>
        <v>张芬256</v>
      </c>
      <c r="E367" s="352">
        <v>43.31</v>
      </c>
      <c r="F367" s="446" t="s">
        <v>2996</v>
      </c>
      <c r="G367" s="446"/>
      <c r="H367" s="449" t="str">
        <f>VLOOKUP(A367,员工信息4!C:H,6,0)</f>
        <v>接插件车间</v>
      </c>
      <c r="I367" s="449"/>
      <c r="J367" s="447"/>
      <c r="K367" s="458"/>
      <c r="L367" s="460"/>
      <c r="M367" s="319">
        <f>VLOOKUP(A367,'12部门提供工资附表主表'!E:M,9,0)</f>
        <v>43.31</v>
      </c>
      <c r="N367" s="461">
        <f t="shared" si="11"/>
        <v>0</v>
      </c>
      <c r="O367" s="60"/>
    </row>
    <row r="368" spans="1:15">
      <c r="A368" t="str">
        <f>INDEX(员工信息4!C:C,MATCH(工时对!D368,员工信息4!F:F,0))</f>
        <v>3061</v>
      </c>
      <c r="B368" s="445" t="s">
        <v>812</v>
      </c>
      <c r="C368" s="446" t="s">
        <v>811</v>
      </c>
      <c r="D368" s="445" t="str">
        <f t="shared" si="10"/>
        <v>何秀华257</v>
      </c>
      <c r="E368" s="352">
        <v>40.380000000000003</v>
      </c>
      <c r="F368" s="446" t="s">
        <v>2996</v>
      </c>
      <c r="G368" s="446"/>
      <c r="H368" s="449" t="str">
        <f>VLOOKUP(A368,员工信息4!C:H,6,0)</f>
        <v>接插件车间</v>
      </c>
      <c r="I368" s="449"/>
      <c r="J368" s="447"/>
      <c r="K368" s="458"/>
      <c r="L368" s="460"/>
      <c r="M368" s="319">
        <f>VLOOKUP(A368,'12部门提供工资附表主表'!E:M,9,0)</f>
        <v>40.380000000000003</v>
      </c>
      <c r="N368" s="461">
        <f t="shared" si="11"/>
        <v>0</v>
      </c>
      <c r="O368" s="60"/>
    </row>
    <row r="369" spans="1:15">
      <c r="A369" t="str">
        <f>INDEX(员工信息4!C:C,MATCH(工时对!D369,员工信息4!F:F,0))</f>
        <v>8829</v>
      </c>
      <c r="B369" s="445" t="s">
        <v>2737</v>
      </c>
      <c r="C369" s="446" t="s">
        <v>2736</v>
      </c>
      <c r="D369" s="445" t="str">
        <f t="shared" si="10"/>
        <v>朱圆龙259</v>
      </c>
      <c r="E369" s="352">
        <v>36.25</v>
      </c>
      <c r="F369" s="315" t="s">
        <v>3600</v>
      </c>
      <c r="G369" s="446"/>
      <c r="H369" s="449" t="str">
        <f>VLOOKUP(A369,员工信息4!C:H,6,0)</f>
        <v>电缆员工</v>
      </c>
      <c r="I369" s="449"/>
      <c r="J369" s="447"/>
      <c r="K369" s="458"/>
      <c r="L369" s="460"/>
      <c r="M369" s="319">
        <f>VLOOKUP(A369,'12部门提供工资附表主表'!E:M,9,0)</f>
        <v>36.25</v>
      </c>
      <c r="N369" s="461">
        <f t="shared" si="11"/>
        <v>0</v>
      </c>
      <c r="O369" s="60"/>
    </row>
    <row r="370" spans="1:15">
      <c r="A370" t="str">
        <f>INDEX(员工信息4!C:C,MATCH(工时对!D370,员工信息4!F:F,0))</f>
        <v>8563</v>
      </c>
      <c r="B370" s="445" t="s">
        <v>2370</v>
      </c>
      <c r="C370" s="446" t="s">
        <v>2369</v>
      </c>
      <c r="D370" s="445" t="str">
        <f t="shared" si="10"/>
        <v>曹云花260</v>
      </c>
      <c r="E370" s="352">
        <v>35</v>
      </c>
      <c r="F370" s="446" t="s">
        <v>3601</v>
      </c>
      <c r="G370" s="446"/>
      <c r="H370" s="449" t="str">
        <f>VLOOKUP(A370,员工信息4!C:H,6,0)</f>
        <v>线束车间</v>
      </c>
      <c r="I370" s="449"/>
      <c r="J370" s="447"/>
      <c r="K370" s="458"/>
      <c r="L370" s="460"/>
      <c r="M370" s="319">
        <f>VLOOKUP(A370,'12部门提供工资附表主表'!E:M,9,0)</f>
        <v>35</v>
      </c>
      <c r="N370" s="461">
        <f t="shared" si="11"/>
        <v>0</v>
      </c>
      <c r="O370" s="60"/>
    </row>
    <row r="371" spans="1:15">
      <c r="A371" t="str">
        <f>INDEX(员工信息4!C:C,MATCH(工时对!D371,员工信息4!F:F,0))</f>
        <v>8798</v>
      </c>
      <c r="B371" s="445" t="s">
        <v>2676</v>
      </c>
      <c r="C371" s="446" t="s">
        <v>2675</v>
      </c>
      <c r="D371" s="445" t="str">
        <f t="shared" si="10"/>
        <v>周登顺261</v>
      </c>
      <c r="E371" s="352">
        <v>42.8</v>
      </c>
      <c r="F371" s="446" t="s">
        <v>3600</v>
      </c>
      <c r="G371" s="446"/>
      <c r="H371" s="449" t="str">
        <f>VLOOKUP(A371,员工信息4!C:H,6,0)</f>
        <v>电缆员工</v>
      </c>
      <c r="I371" s="449"/>
      <c r="J371" s="447"/>
      <c r="K371" s="458"/>
      <c r="L371" s="460"/>
      <c r="M371" s="319">
        <f>VLOOKUP(A371,'12部门提供工资附表主表'!E:M,9,0)</f>
        <v>42.8</v>
      </c>
      <c r="N371" s="461">
        <f t="shared" si="11"/>
        <v>0</v>
      </c>
      <c r="O371" s="60"/>
    </row>
    <row r="372" spans="1:15">
      <c r="A372" t="str">
        <f>INDEX(员工信息4!C:C,MATCH(工时对!D372,员工信息4!F:F,0))</f>
        <v>8697</v>
      </c>
      <c r="B372" s="445" t="s">
        <v>2532</v>
      </c>
      <c r="C372" s="446" t="s">
        <v>2531</v>
      </c>
      <c r="D372" s="445" t="str">
        <f t="shared" si="10"/>
        <v>蔡正娟263</v>
      </c>
      <c r="E372" s="352">
        <v>43.25</v>
      </c>
      <c r="F372" s="446" t="s">
        <v>2996</v>
      </c>
      <c r="G372" s="446"/>
      <c r="H372" s="449" t="str">
        <f>VLOOKUP(A372,员工信息4!C:H,6,0)</f>
        <v>接插件车间</v>
      </c>
      <c r="I372" s="449"/>
      <c r="J372" s="447"/>
      <c r="K372" s="458"/>
      <c r="L372" s="460"/>
      <c r="M372" s="319">
        <f>VLOOKUP(A372,'12部门提供工资附表主表'!E:M,9,0)</f>
        <v>43.25</v>
      </c>
      <c r="N372" s="461">
        <f t="shared" si="11"/>
        <v>0</v>
      </c>
      <c r="O372" s="60"/>
    </row>
    <row r="373" spans="1:15">
      <c r="A373" t="str">
        <f>INDEX(员工信息4!C:C,MATCH(工时对!D373,员工信息4!F:F,0))</f>
        <v>9034</v>
      </c>
      <c r="B373" s="445" t="s">
        <v>3515</v>
      </c>
      <c r="C373" s="446" t="s">
        <v>3514</v>
      </c>
      <c r="D373" s="445" t="str">
        <f t="shared" si="10"/>
        <v>曹强264</v>
      </c>
      <c r="E373" s="352">
        <v>11.25</v>
      </c>
      <c r="F373" s="446" t="s">
        <v>2996</v>
      </c>
      <c r="G373" s="446"/>
      <c r="H373" s="449" t="str">
        <f>VLOOKUP(A373,员工信息4!C:H,6,0)</f>
        <v>接插件车间</v>
      </c>
      <c r="I373" s="449"/>
      <c r="J373" s="447"/>
      <c r="K373" s="458"/>
      <c r="L373" s="460"/>
      <c r="M373" s="319">
        <f>VLOOKUP(A373,'12部门提供工资附表主表'!E:M,9,0)</f>
        <v>11.25</v>
      </c>
      <c r="N373" s="461">
        <f t="shared" si="11"/>
        <v>0</v>
      </c>
      <c r="O373" s="60"/>
    </row>
    <row r="374" spans="1:15">
      <c r="A374" t="str">
        <f>INDEX(员工信息4!C:C,MATCH(工时对!D374,员工信息4!F:F,0))</f>
        <v>8949</v>
      </c>
      <c r="B374" s="445" t="s">
        <v>3055</v>
      </c>
      <c r="C374" s="446" t="s">
        <v>3054</v>
      </c>
      <c r="D374" s="445" t="str">
        <f t="shared" si="10"/>
        <v>郭云霞265</v>
      </c>
      <c r="E374" s="352">
        <v>40.25</v>
      </c>
      <c r="F374" s="446" t="s">
        <v>3601</v>
      </c>
      <c r="G374" s="446"/>
      <c r="H374" s="449" t="str">
        <f>VLOOKUP(A374,员工信息4!C:H,6,0)</f>
        <v>线束车间</v>
      </c>
      <c r="I374" s="449"/>
      <c r="J374" s="447"/>
      <c r="K374" s="458"/>
      <c r="L374" s="460"/>
      <c r="M374" s="319">
        <f>VLOOKUP(A374,'12部门提供工资附表主表'!E:M,9,0)</f>
        <v>40.25</v>
      </c>
      <c r="N374" s="461">
        <f t="shared" si="11"/>
        <v>0</v>
      </c>
      <c r="O374" s="60"/>
    </row>
    <row r="375" spans="1:15">
      <c r="A375" t="str">
        <f>INDEX(员工信息4!C:C,MATCH(工时对!D375,员工信息4!F:F,0))</f>
        <v>1316</v>
      </c>
      <c r="B375" s="445" t="s">
        <v>364</v>
      </c>
      <c r="C375" s="446" t="s">
        <v>363</v>
      </c>
      <c r="D375" s="445" t="str">
        <f t="shared" si="10"/>
        <v>明光平267</v>
      </c>
      <c r="E375" s="352">
        <v>36.75</v>
      </c>
      <c r="F375" s="446" t="s">
        <v>3600</v>
      </c>
      <c r="G375" s="446"/>
      <c r="H375" s="449" t="str">
        <f>VLOOKUP(A375,员工信息4!C:H,6,0)</f>
        <v>电缆员工</v>
      </c>
      <c r="I375" s="449"/>
      <c r="J375" s="447"/>
      <c r="K375" s="458"/>
      <c r="L375" s="460"/>
      <c r="M375" s="319">
        <f>VLOOKUP(A375,'12部门提供工资附表主表'!E:M,9,0)</f>
        <v>36.75</v>
      </c>
      <c r="N375" s="461">
        <f t="shared" si="11"/>
        <v>0</v>
      </c>
      <c r="O375" s="60"/>
    </row>
    <row r="376" spans="1:15">
      <c r="A376" t="str">
        <f>INDEX(员工信息4!C:C,MATCH(工时对!D376,员工信息4!F:F,0))</f>
        <v>8277</v>
      </c>
      <c r="B376" s="445" t="s">
        <v>1637</v>
      </c>
      <c r="C376" s="446" t="s">
        <v>1636</v>
      </c>
      <c r="D376" s="445" t="str">
        <f t="shared" si="10"/>
        <v>潘春燕268</v>
      </c>
      <c r="E376" s="352">
        <v>39.5</v>
      </c>
      <c r="F376" s="446" t="s">
        <v>3601</v>
      </c>
      <c r="G376" s="446"/>
      <c r="H376" s="449" t="str">
        <f>VLOOKUP(A376,员工信息4!C:H,6,0)</f>
        <v>线束车间</v>
      </c>
      <c r="I376" s="449"/>
      <c r="J376" s="447"/>
      <c r="K376" s="458"/>
      <c r="L376" s="460"/>
      <c r="M376" s="319">
        <f>VLOOKUP(A376,'12部门提供工资附表主表'!E:M,9,0)</f>
        <v>39.5</v>
      </c>
      <c r="N376" s="461">
        <f t="shared" si="11"/>
        <v>0</v>
      </c>
      <c r="O376" s="60"/>
    </row>
    <row r="377" spans="1:15">
      <c r="A377" t="str">
        <f>INDEX(员工信息4!C:C,MATCH(工时对!D377,员工信息4!F:F,0))</f>
        <v>3905</v>
      </c>
      <c r="B377" s="445" t="s">
        <v>1043</v>
      </c>
      <c r="C377" s="446" t="s">
        <v>1042</v>
      </c>
      <c r="D377" s="445" t="str">
        <f t="shared" si="10"/>
        <v>刘光友269</v>
      </c>
      <c r="E377" s="352">
        <v>46.13</v>
      </c>
      <c r="F377" s="446" t="s">
        <v>2996</v>
      </c>
      <c r="G377" s="446"/>
      <c r="H377" s="449" t="str">
        <f>VLOOKUP(A377,员工信息4!C:H,6,0)</f>
        <v>接插件车间</v>
      </c>
      <c r="I377" s="449"/>
      <c r="J377" s="447"/>
      <c r="K377" s="458"/>
      <c r="L377" s="460"/>
      <c r="M377" s="319">
        <f>VLOOKUP(A377,'12部门提供工资附表主表'!E:M,9,0)</f>
        <v>46.13</v>
      </c>
      <c r="N377" s="461">
        <f t="shared" si="11"/>
        <v>0</v>
      </c>
      <c r="O377" s="60"/>
    </row>
    <row r="378" spans="1:15">
      <c r="A378" t="str">
        <f>INDEX(员工信息4!C:C,MATCH(工时对!D378,员工信息4!F:F,0))</f>
        <v>3413</v>
      </c>
      <c r="B378" s="445" t="s">
        <v>1003</v>
      </c>
      <c r="C378" s="446" t="s">
        <v>1002</v>
      </c>
      <c r="D378" s="445" t="str">
        <f t="shared" si="10"/>
        <v>晁艳芹270</v>
      </c>
      <c r="E378" s="352">
        <v>39.75</v>
      </c>
      <c r="F378" s="446" t="s">
        <v>2996</v>
      </c>
      <c r="G378" s="446"/>
      <c r="H378" s="449" t="str">
        <f>VLOOKUP(A378,员工信息4!C:H,6,0)</f>
        <v>接插件车间</v>
      </c>
      <c r="I378" s="449"/>
      <c r="J378" s="447"/>
      <c r="K378" s="458"/>
      <c r="L378" s="460"/>
      <c r="M378" s="319">
        <f>VLOOKUP(A378,'12部门提供工资附表主表'!E:M,9,0)</f>
        <v>39.75</v>
      </c>
      <c r="N378" s="461">
        <f t="shared" si="11"/>
        <v>0</v>
      </c>
      <c r="O378" s="60"/>
    </row>
    <row r="379" spans="1:15">
      <c r="A379" t="str">
        <f>INDEX(员工信息4!C:C,MATCH(工时对!D379,员工信息4!F:F,0))</f>
        <v>6211</v>
      </c>
      <c r="B379" s="445" t="s">
        <v>1078</v>
      </c>
      <c r="C379" s="446" t="s">
        <v>1077</v>
      </c>
      <c r="D379" s="445" t="str">
        <f t="shared" si="10"/>
        <v>袁同齐271</v>
      </c>
      <c r="E379" s="352">
        <v>39.880000000000003</v>
      </c>
      <c r="F379" s="446" t="s">
        <v>2996</v>
      </c>
      <c r="G379" s="446"/>
      <c r="H379" s="449" t="str">
        <f>VLOOKUP(A379,员工信息4!C:H,6,0)</f>
        <v>接插件车间</v>
      </c>
      <c r="I379" s="449"/>
      <c r="J379" s="447"/>
      <c r="K379" s="458"/>
      <c r="L379" s="460"/>
      <c r="M379" s="319">
        <f>VLOOKUP(A379,'12部门提供工资附表主表'!E:M,9,0)</f>
        <v>39.880000000000003</v>
      </c>
      <c r="N379" s="461">
        <f t="shared" si="11"/>
        <v>0</v>
      </c>
      <c r="O379" s="60"/>
    </row>
    <row r="380" spans="1:15">
      <c r="A380" t="str">
        <f>INDEX(员工信息4!C:C,MATCH(工时对!D380,员工信息4!F:F,0))</f>
        <v>8649</v>
      </c>
      <c r="B380" s="445" t="s">
        <v>2475</v>
      </c>
      <c r="C380" s="446" t="s">
        <v>2474</v>
      </c>
      <c r="D380" s="445" t="str">
        <f t="shared" si="10"/>
        <v>白惠惠273</v>
      </c>
      <c r="E380" s="352">
        <v>35.880000000000003</v>
      </c>
      <c r="F380" s="446" t="s">
        <v>2996</v>
      </c>
      <c r="G380" s="446"/>
      <c r="H380" s="449" t="str">
        <f>VLOOKUP(A380,员工信息4!C:H,6,0)</f>
        <v>接插件车间</v>
      </c>
      <c r="I380" s="449"/>
      <c r="J380" s="447"/>
      <c r="K380" s="458"/>
      <c r="L380" s="460"/>
      <c r="M380" s="319">
        <f>VLOOKUP(A380,'12部门提供工资附表主表'!E:M,9,0)</f>
        <v>35.880000000000003</v>
      </c>
      <c r="N380" s="461">
        <f t="shared" si="11"/>
        <v>0</v>
      </c>
      <c r="O380" s="60"/>
    </row>
    <row r="381" spans="1:15">
      <c r="A381" t="str">
        <f>INDEX(员工信息4!C:C,MATCH(工时对!D381,员工信息4!F:F,0))</f>
        <v>8098</v>
      </c>
      <c r="B381" s="445" t="s">
        <v>2039</v>
      </c>
      <c r="C381" s="446" t="s">
        <v>2038</v>
      </c>
      <c r="D381" s="445" t="str">
        <f t="shared" si="10"/>
        <v>刘良军274</v>
      </c>
      <c r="E381" s="352"/>
      <c r="F381" s="315" t="s">
        <v>3596</v>
      </c>
      <c r="G381" s="446"/>
      <c r="H381" s="449" t="str">
        <f>VLOOKUP(A381,员工信息4!C:H,6,0)</f>
        <v>行政广州车间</v>
      </c>
      <c r="I381" s="449"/>
      <c r="J381" s="447"/>
      <c r="K381" s="458"/>
      <c r="L381" s="462"/>
      <c r="M381" s="319">
        <f>VLOOKUP(A381,'12部门提供工资附表主表'!E:M,9,0)</f>
        <v>22</v>
      </c>
      <c r="N381" s="461">
        <f t="shared" si="11"/>
        <v>-22</v>
      </c>
      <c r="O381" s="60"/>
    </row>
    <row r="382" spans="1:15">
      <c r="A382" t="str">
        <f>INDEX(员工信息4!C:C,MATCH(工时对!D382,员工信息4!F:F,0))</f>
        <v>1051</v>
      </c>
      <c r="B382" s="450" t="s">
        <v>232</v>
      </c>
      <c r="C382" s="451" t="s">
        <v>231</v>
      </c>
      <c r="D382" s="445" t="str">
        <f t="shared" si="10"/>
        <v>徐志平275</v>
      </c>
      <c r="E382" s="463">
        <v>33.880000000000003</v>
      </c>
      <c r="F382" s="451" t="s">
        <v>3600</v>
      </c>
      <c r="G382" s="451"/>
      <c r="H382" s="449" t="str">
        <f>VLOOKUP(A382,员工信息4!C:H,6,0)</f>
        <v>电缆员工</v>
      </c>
      <c r="I382" s="449"/>
      <c r="J382" s="447"/>
      <c r="K382" s="458"/>
      <c r="L382" s="462"/>
      <c r="M382" s="319">
        <f>VLOOKUP(A382,'12部门提供工资附表主表'!E:M,9,0)</f>
        <v>33.880000000000003</v>
      </c>
      <c r="N382" s="461">
        <f t="shared" si="11"/>
        <v>0</v>
      </c>
      <c r="O382" s="60"/>
    </row>
    <row r="383" spans="1:15">
      <c r="A383" t="str">
        <f>INDEX(员工信息4!C:C,MATCH(工时对!D383,员工信息4!F:F,0))</f>
        <v>6004</v>
      </c>
      <c r="B383" s="454" t="s">
        <v>439</v>
      </c>
      <c r="C383" s="455" t="s">
        <v>438</v>
      </c>
      <c r="D383" s="445" t="str">
        <f t="shared" si="10"/>
        <v>魏加刚351</v>
      </c>
      <c r="E383" s="456">
        <v>30</v>
      </c>
      <c r="F383" s="455" t="s">
        <v>3600</v>
      </c>
      <c r="G383" s="455"/>
      <c r="H383" s="449" t="str">
        <f>VLOOKUP(A383,员工信息4!C:H,6,0)</f>
        <v>电缆员工</v>
      </c>
      <c r="I383" s="449"/>
      <c r="J383" s="447"/>
      <c r="K383" s="458"/>
      <c r="L383" s="462"/>
      <c r="M383" s="319">
        <f>VLOOKUP(A383,'12部门提供工资附表主表'!E:M,9,0)</f>
        <v>30</v>
      </c>
      <c r="N383" s="461">
        <f t="shared" si="11"/>
        <v>0</v>
      </c>
      <c r="O383" s="60"/>
    </row>
    <row r="384" spans="1:15">
      <c r="A384" t="str">
        <f>INDEX(员工信息4!C:C,MATCH(工时对!D384,员工信息4!F:F,0))</f>
        <v>1055</v>
      </c>
      <c r="B384" s="445" t="s">
        <v>242</v>
      </c>
      <c r="C384" s="446" t="s">
        <v>241</v>
      </c>
      <c r="D384" s="445" t="str">
        <f t="shared" si="10"/>
        <v>孟祥峰352</v>
      </c>
      <c r="E384" s="352">
        <v>43.5</v>
      </c>
      <c r="F384" s="446" t="s">
        <v>3600</v>
      </c>
      <c r="G384" s="446"/>
      <c r="H384" s="449" t="str">
        <f>VLOOKUP(A384,员工信息4!C:H,6,0)</f>
        <v>电缆员工</v>
      </c>
      <c r="I384" s="449"/>
      <c r="J384" s="447"/>
      <c r="K384" s="458"/>
      <c r="L384" s="462"/>
      <c r="M384" s="319">
        <f>VLOOKUP(A384,'12部门提供工资附表主表'!E:M,9,0)</f>
        <v>43.5</v>
      </c>
      <c r="N384" s="461">
        <f t="shared" si="11"/>
        <v>0</v>
      </c>
      <c r="O384" s="60"/>
    </row>
    <row r="385" spans="1:15">
      <c r="A385" t="str">
        <f>INDEX(员工信息4!C:C,MATCH(工时对!D385,员工信息4!F:F,0))</f>
        <v>8835</v>
      </c>
      <c r="B385" s="445" t="s">
        <v>2747</v>
      </c>
      <c r="C385" s="446" t="s">
        <v>2746</v>
      </c>
      <c r="D385" s="445" t="str">
        <f t="shared" si="10"/>
        <v>康秀英353</v>
      </c>
      <c r="E385" s="352">
        <v>31</v>
      </c>
      <c r="F385" s="446" t="s">
        <v>17</v>
      </c>
      <c r="G385" s="446"/>
      <c r="H385" s="449" t="str">
        <f>VLOOKUP(A385,员工信息4!C:H,6,0)</f>
        <v>仓库</v>
      </c>
      <c r="I385" s="449"/>
      <c r="J385" s="447"/>
      <c r="K385" s="458"/>
      <c r="L385" s="462"/>
      <c r="M385" s="319">
        <f>VLOOKUP(A385,'12部门提供工资附表主表'!E:M,9,0)</f>
        <v>31</v>
      </c>
      <c r="N385" s="461">
        <f t="shared" si="11"/>
        <v>0</v>
      </c>
      <c r="O385" s="60"/>
    </row>
    <row r="386" spans="1:15">
      <c r="A386" t="str">
        <f>INDEX(员工信息4!C:C,MATCH(工时对!D386,员工信息4!F:F,0))</f>
        <v>1359</v>
      </c>
      <c r="B386" s="445" t="s">
        <v>379</v>
      </c>
      <c r="C386" s="446" t="s">
        <v>378</v>
      </c>
      <c r="D386" s="445" t="str">
        <f t="shared" si="10"/>
        <v>杨锋354</v>
      </c>
      <c r="E386" s="352">
        <v>40.880000000000003</v>
      </c>
      <c r="F386" s="446" t="s">
        <v>3600</v>
      </c>
      <c r="G386" s="446"/>
      <c r="H386" s="449" t="str">
        <f>VLOOKUP(A386,员工信息4!C:H,6,0)</f>
        <v>电缆员工</v>
      </c>
      <c r="I386" s="449"/>
      <c r="J386" s="447"/>
      <c r="K386" s="458"/>
      <c r="L386" s="462"/>
      <c r="M386" s="319">
        <f>VLOOKUP(A386,'12部门提供工资附表主表'!E:M,9,0)</f>
        <v>40.880000000000003</v>
      </c>
      <c r="N386" s="461">
        <f t="shared" si="11"/>
        <v>0</v>
      </c>
      <c r="O386" s="60"/>
    </row>
    <row r="387" spans="1:15">
      <c r="A387" t="str">
        <f>INDEX(员工信息4!C:C,MATCH(工时对!D387,员工信息4!F:F,0))</f>
        <v>3704</v>
      </c>
      <c r="B387" s="445" t="s">
        <v>1702</v>
      </c>
      <c r="C387" s="446" t="s">
        <v>1701</v>
      </c>
      <c r="D387" s="445" t="str">
        <f t="shared" ref="D387:D450" si="12">C387&amp;B387</f>
        <v>胡多地355</v>
      </c>
      <c r="E387" s="352">
        <v>39.56</v>
      </c>
      <c r="F387" s="446" t="s">
        <v>3602</v>
      </c>
      <c r="G387" s="446"/>
      <c r="H387" s="449" t="str">
        <f>VLOOKUP(A387,员工信息4!C:H,6,0)</f>
        <v>线束车间</v>
      </c>
      <c r="I387" s="449"/>
      <c r="J387" s="447"/>
      <c r="K387" s="458"/>
      <c r="L387" s="462"/>
      <c r="M387" s="319">
        <f>VLOOKUP(A387,'12部门提供工资附表主表'!E:M,9,0)</f>
        <v>39.56</v>
      </c>
      <c r="N387" s="461">
        <f t="shared" ref="N387:N450" si="13">E387-M387</f>
        <v>0</v>
      </c>
      <c r="O387" s="60"/>
    </row>
    <row r="388" spans="1:15">
      <c r="A388" t="str">
        <f>INDEX(员工信息4!C:C,MATCH(工时对!D388,员工信息4!F:F,0))</f>
        <v>8957</v>
      </c>
      <c r="B388" s="445" t="s">
        <v>3090</v>
      </c>
      <c r="C388" s="446" t="s">
        <v>3089</v>
      </c>
      <c r="D388" s="445" t="str">
        <f t="shared" si="12"/>
        <v>郭忠356</v>
      </c>
      <c r="E388" s="352">
        <v>39.31</v>
      </c>
      <c r="F388" s="446" t="s">
        <v>2996</v>
      </c>
      <c r="G388" s="446"/>
      <c r="H388" s="449" t="str">
        <f>VLOOKUP(A388,员工信息4!C:H,6,0)</f>
        <v>接插件车间</v>
      </c>
      <c r="I388" s="449"/>
      <c r="J388" s="447"/>
      <c r="K388" s="458"/>
      <c r="L388" s="462"/>
      <c r="M388" s="319">
        <f>VLOOKUP(A388,'12部门提供工资附表主表'!E:M,9,0)</f>
        <v>39.31</v>
      </c>
      <c r="N388" s="461">
        <f t="shared" si="13"/>
        <v>0</v>
      </c>
      <c r="O388" s="60"/>
    </row>
    <row r="389" spans="1:15">
      <c r="A389" t="str">
        <f>INDEX(员工信息4!C:C,MATCH(工时对!D389,员工信息4!F:F,0))</f>
        <v>8235</v>
      </c>
      <c r="B389" s="445" t="s">
        <v>1350</v>
      </c>
      <c r="C389" s="364" t="s">
        <v>1349</v>
      </c>
      <c r="D389" s="445" t="str">
        <f t="shared" si="12"/>
        <v>肖辉357</v>
      </c>
      <c r="E389" s="352">
        <v>25.69</v>
      </c>
      <c r="F389" s="364" t="s">
        <v>3596</v>
      </c>
      <c r="G389" s="446"/>
      <c r="H389" s="449" t="str">
        <f>VLOOKUP(A389,员工信息4!C:H,6,0)</f>
        <v>品质部</v>
      </c>
      <c r="I389" s="449"/>
      <c r="J389" s="447"/>
      <c r="K389" s="458"/>
      <c r="L389" s="462"/>
      <c r="M389" s="319">
        <f>VLOOKUP(A389,'12部门提供工资附表主表'!E:M,9,0)</f>
        <v>25.69</v>
      </c>
      <c r="N389" s="461">
        <f t="shared" si="13"/>
        <v>0</v>
      </c>
      <c r="O389" s="60"/>
    </row>
    <row r="390" spans="1:15">
      <c r="A390" t="str">
        <f>INDEX(员工信息4!C:C,MATCH(工时对!D390,员工信息4!F:F,0))</f>
        <v>8958</v>
      </c>
      <c r="B390" s="445" t="s">
        <v>3095</v>
      </c>
      <c r="C390" s="446" t="s">
        <v>3094</v>
      </c>
      <c r="D390" s="445" t="str">
        <f t="shared" si="12"/>
        <v>何永梅359</v>
      </c>
      <c r="E390" s="352">
        <v>5.81</v>
      </c>
      <c r="F390" s="446" t="s">
        <v>3601</v>
      </c>
      <c r="G390" s="446"/>
      <c r="H390" s="449" t="str">
        <f>VLOOKUP(A390,员工信息4!C:H,6,0)</f>
        <v>线束车间</v>
      </c>
      <c r="I390" s="449"/>
      <c r="J390" s="447"/>
      <c r="K390" s="458"/>
      <c r="L390" s="462"/>
      <c r="M390" s="319">
        <f>VLOOKUP(A390,'12部门提供工资附表主表'!E:M,9,0)</f>
        <v>5.81</v>
      </c>
      <c r="N390" s="461">
        <f t="shared" si="13"/>
        <v>0</v>
      </c>
      <c r="O390" s="60"/>
    </row>
    <row r="391" spans="1:15">
      <c r="A391" t="str">
        <f>INDEX(员工信息4!C:C,MATCH(工时对!D391,员工信息4!F:F,0))</f>
        <v>8229</v>
      </c>
      <c r="B391" s="445" t="s">
        <v>1334</v>
      </c>
      <c r="C391" s="446" t="s">
        <v>1333</v>
      </c>
      <c r="D391" s="445" t="str">
        <f t="shared" si="12"/>
        <v>张锦瑛360</v>
      </c>
      <c r="E391" s="352">
        <v>22.44</v>
      </c>
      <c r="F391" s="446" t="s">
        <v>3597</v>
      </c>
      <c r="G391" s="446"/>
      <c r="H391" s="449" t="str">
        <f>VLOOKUP(A391,员工信息4!C:H,6,0)</f>
        <v>品质部</v>
      </c>
      <c r="I391" s="449"/>
      <c r="J391" s="447"/>
      <c r="K391" s="458"/>
      <c r="L391" s="462"/>
      <c r="M391" s="319">
        <f>VLOOKUP(A391,'12部门提供工资附表主表'!E:M,9,0)</f>
        <v>22.44</v>
      </c>
      <c r="N391" s="461">
        <f t="shared" si="13"/>
        <v>0</v>
      </c>
      <c r="O391" s="60"/>
    </row>
    <row r="392" spans="1:15">
      <c r="A392" t="str">
        <f>INDEX(员工信息4!C:C,MATCH(工时对!D392,员工信息4!F:F,0))</f>
        <v>3065</v>
      </c>
      <c r="B392" s="445" t="s">
        <v>1794</v>
      </c>
      <c r="C392" s="446" t="s">
        <v>1793</v>
      </c>
      <c r="D392" s="445" t="str">
        <f t="shared" si="12"/>
        <v>周雷361</v>
      </c>
      <c r="E392" s="352">
        <v>41.5</v>
      </c>
      <c r="F392" s="446" t="s">
        <v>2996</v>
      </c>
      <c r="G392" s="446"/>
      <c r="H392" s="449" t="str">
        <f>VLOOKUP(A392,员工信息4!C:H,6,0)</f>
        <v>线束管理</v>
      </c>
      <c r="I392" s="449"/>
      <c r="J392" s="447"/>
      <c r="K392" s="458"/>
      <c r="L392" s="462"/>
      <c r="M392" s="319">
        <f>VLOOKUP(A392,'12部门提供工资附表主表'!E:M,9,0)</f>
        <v>41.5</v>
      </c>
      <c r="N392" s="461">
        <f t="shared" si="13"/>
        <v>0</v>
      </c>
      <c r="O392" s="60"/>
    </row>
    <row r="393" spans="1:15">
      <c r="A393" t="str">
        <f>INDEX(员工信息4!C:C,MATCH(工时对!D393,员工信息4!F:F,0))</f>
        <v>8959</v>
      </c>
      <c r="B393" s="445" t="s">
        <v>3100</v>
      </c>
      <c r="C393" s="446" t="s">
        <v>3099</v>
      </c>
      <c r="D393" s="445" t="str">
        <f t="shared" si="12"/>
        <v>曹凤娟362</v>
      </c>
      <c r="E393" s="352">
        <v>39</v>
      </c>
      <c r="F393" s="446" t="s">
        <v>2996</v>
      </c>
      <c r="G393" s="446"/>
      <c r="H393" s="449" t="str">
        <f>VLOOKUP(A393,员工信息4!C:H,6,0)</f>
        <v>接插件车间</v>
      </c>
      <c r="I393" s="449"/>
      <c r="J393" s="447"/>
      <c r="K393" s="458"/>
      <c r="L393" s="462"/>
      <c r="M393" s="319">
        <f>VLOOKUP(A393,'12部门提供工资附表主表'!E:M,9,0)</f>
        <v>39</v>
      </c>
      <c r="N393" s="461">
        <f t="shared" si="13"/>
        <v>0</v>
      </c>
      <c r="O393" s="60"/>
    </row>
    <row r="394" spans="1:15">
      <c r="A394" t="str">
        <f>INDEX(员工信息4!C:C,MATCH(工时对!D394,员工信息4!F:F,0))</f>
        <v>1211</v>
      </c>
      <c r="B394" s="445" t="s">
        <v>327</v>
      </c>
      <c r="C394" s="446" t="s">
        <v>326</v>
      </c>
      <c r="D394" s="445" t="str">
        <f t="shared" si="12"/>
        <v>朱贤军363</v>
      </c>
      <c r="E394" s="352">
        <v>43.6</v>
      </c>
      <c r="F394" s="446" t="s">
        <v>3600</v>
      </c>
      <c r="G394" s="446"/>
      <c r="H394" s="449" t="str">
        <f>VLOOKUP(A394,员工信息4!C:H,6,0)</f>
        <v>电缆员工</v>
      </c>
      <c r="I394" s="449"/>
      <c r="J394" s="447"/>
      <c r="K394" s="458"/>
      <c r="L394" s="462"/>
      <c r="M394" s="319">
        <f>VLOOKUP(A394,'12部门提供工资附表主表'!E:M,9,0)</f>
        <v>43.6</v>
      </c>
      <c r="N394" s="461">
        <f t="shared" si="13"/>
        <v>0</v>
      </c>
      <c r="O394" s="60"/>
    </row>
    <row r="395" spans="1:15">
      <c r="A395" t="str">
        <f>INDEX(员工信息4!C:C,MATCH(工时对!D395,员工信息4!F:F,0))</f>
        <v>8803</v>
      </c>
      <c r="B395" s="445" t="s">
        <v>2696</v>
      </c>
      <c r="C395" s="446" t="s">
        <v>2695</v>
      </c>
      <c r="D395" s="445" t="str">
        <f t="shared" si="12"/>
        <v>陈高强364</v>
      </c>
      <c r="E395" s="352">
        <v>35.94</v>
      </c>
      <c r="F395" s="446" t="s">
        <v>3602</v>
      </c>
      <c r="G395" s="446"/>
      <c r="H395" s="449" t="str">
        <f>VLOOKUP(A395,员工信息4!C:H,6,0)</f>
        <v>接插件2开线</v>
      </c>
      <c r="I395" s="449"/>
      <c r="J395" s="447"/>
      <c r="K395" s="458"/>
      <c r="L395" s="462"/>
      <c r="M395" s="319">
        <f>VLOOKUP(A395,'12部门提供工资附表主表'!E:M,9,0)</f>
        <v>35.94</v>
      </c>
      <c r="N395" s="461">
        <f t="shared" si="13"/>
        <v>0</v>
      </c>
      <c r="O395" s="60"/>
    </row>
    <row r="396" spans="1:15">
      <c r="A396" t="str">
        <f>INDEX(员工信息4!C:C,MATCH(工时对!D396,员工信息4!F:F,0))</f>
        <v>4020</v>
      </c>
      <c r="B396" s="445" t="s">
        <v>16</v>
      </c>
      <c r="C396" s="446" t="s">
        <v>15</v>
      </c>
      <c r="D396" s="445" t="str">
        <f t="shared" si="12"/>
        <v>许建平365</v>
      </c>
      <c r="E396" s="352">
        <v>29.94</v>
      </c>
      <c r="F396" s="446" t="s">
        <v>17</v>
      </c>
      <c r="G396" s="446"/>
      <c r="H396" s="449" t="str">
        <f>VLOOKUP(A396,员工信息4!C:H,6,0)</f>
        <v>仓库</v>
      </c>
      <c r="I396" s="449"/>
      <c r="J396" s="447"/>
      <c r="K396" s="458"/>
      <c r="L396" s="462"/>
      <c r="M396" s="319">
        <f>VLOOKUP(A396,'12部门提供工资附表主表'!E:M,9,0)</f>
        <v>29.94</v>
      </c>
      <c r="N396" s="461">
        <f t="shared" si="13"/>
        <v>0</v>
      </c>
      <c r="O396" s="60"/>
    </row>
    <row r="397" spans="1:15">
      <c r="A397" t="str">
        <f>INDEX(员工信息4!C:C,MATCH(工时对!D397,员工信息4!F:F,0))</f>
        <v>8960</v>
      </c>
      <c r="B397" s="445" t="s">
        <v>3105</v>
      </c>
      <c r="C397" s="446" t="s">
        <v>3104</v>
      </c>
      <c r="D397" s="445" t="str">
        <f t="shared" si="12"/>
        <v>徐燕文366</v>
      </c>
      <c r="E397" s="352">
        <v>41.75</v>
      </c>
      <c r="F397" s="446" t="s">
        <v>2996</v>
      </c>
      <c r="G397" s="446"/>
      <c r="H397" s="449" t="str">
        <f>VLOOKUP(A397,员工信息4!C:H,6,0)</f>
        <v>接插件车间</v>
      </c>
      <c r="I397" s="449"/>
      <c r="J397" s="447"/>
      <c r="K397" s="458"/>
      <c r="L397" s="462"/>
      <c r="M397" s="319">
        <f>VLOOKUP(A397,'12部门提供工资附表主表'!E:M,9,0)</f>
        <v>41.75</v>
      </c>
      <c r="N397" s="461">
        <f t="shared" si="13"/>
        <v>0</v>
      </c>
      <c r="O397" s="60"/>
    </row>
    <row r="398" spans="1:15">
      <c r="A398" t="str">
        <f>INDEX(员工信息4!C:C,MATCH(工时对!D398,员工信息4!F:F,0))</f>
        <v>2546</v>
      </c>
      <c r="B398" s="445" t="s">
        <v>1542</v>
      </c>
      <c r="C398" s="446" t="s">
        <v>1541</v>
      </c>
      <c r="D398" s="445" t="str">
        <f t="shared" si="12"/>
        <v>潘燕367</v>
      </c>
      <c r="E398" s="352">
        <v>39.56</v>
      </c>
      <c r="F398" s="446" t="s">
        <v>3601</v>
      </c>
      <c r="G398" s="446"/>
      <c r="H398" s="449" t="str">
        <f>VLOOKUP(A398,员工信息4!C:H,6,0)</f>
        <v>线束车间</v>
      </c>
      <c r="I398" s="449"/>
      <c r="J398" s="447"/>
      <c r="K398" s="458"/>
      <c r="L398" s="462"/>
      <c r="M398" s="319">
        <f>VLOOKUP(A398,'12部门提供工资附表主表'!E:M,9,0)</f>
        <v>39.56</v>
      </c>
      <c r="N398" s="461">
        <f t="shared" si="13"/>
        <v>0</v>
      </c>
      <c r="O398" s="60"/>
    </row>
    <row r="399" spans="1:15">
      <c r="A399" t="str">
        <f>INDEX(员工信息4!C:C,MATCH(工时对!D399,员工信息4!F:F,0))</f>
        <v>8721</v>
      </c>
      <c r="B399" s="445" t="s">
        <v>2237</v>
      </c>
      <c r="C399" s="446" t="s">
        <v>2236</v>
      </c>
      <c r="D399" s="445" t="str">
        <f t="shared" si="12"/>
        <v>王玉飞368</v>
      </c>
      <c r="E399" s="352">
        <v>44.44</v>
      </c>
      <c r="F399" s="446" t="s">
        <v>3608</v>
      </c>
      <c r="G399" s="446"/>
      <c r="H399" s="449" t="str">
        <f>VLOOKUP(A399,员工信息4!C:H,6,0)</f>
        <v>行政设备科</v>
      </c>
      <c r="I399" s="449"/>
      <c r="J399" s="447"/>
      <c r="K399" s="458"/>
      <c r="L399" s="462"/>
      <c r="M399" s="319">
        <f>VLOOKUP(A399,'12部门提供工资附表主表'!E:M,9,0)</f>
        <v>44.44</v>
      </c>
      <c r="N399" s="461">
        <f t="shared" si="13"/>
        <v>0</v>
      </c>
      <c r="O399" s="60"/>
    </row>
    <row r="400" spans="1:15">
      <c r="A400" t="str">
        <f>INDEX(员工信息4!C:C,MATCH(工时对!D400,员工信息4!F:F,0))</f>
        <v>8118</v>
      </c>
      <c r="B400" s="445" t="s">
        <v>1877</v>
      </c>
      <c r="C400" s="446" t="s">
        <v>1876</v>
      </c>
      <c r="D400" s="445" t="str">
        <f t="shared" si="12"/>
        <v>胡涛369</v>
      </c>
      <c r="E400" s="352">
        <v>22.13</v>
      </c>
      <c r="F400" s="446" t="s">
        <v>3597</v>
      </c>
      <c r="G400" s="446"/>
      <c r="H400" s="449" t="str">
        <f>VLOOKUP(A400,员工信息4!C:H,6,0)</f>
        <v>行政财务部</v>
      </c>
      <c r="I400" s="449"/>
      <c r="J400" s="447"/>
      <c r="K400" s="458"/>
      <c r="L400" s="462"/>
      <c r="M400" s="319">
        <f>VLOOKUP(A400,'12部门提供工资附表主表'!E:M,9,0)</f>
        <v>22.13</v>
      </c>
      <c r="N400" s="461">
        <f t="shared" si="13"/>
        <v>0</v>
      </c>
      <c r="O400" s="60"/>
    </row>
    <row r="401" spans="1:15">
      <c r="A401" t="str">
        <f>INDEX(员工信息4!C:C,MATCH(工时对!D401,员工信息4!F:F,0))</f>
        <v>3054</v>
      </c>
      <c r="B401" s="445" t="s">
        <v>802</v>
      </c>
      <c r="C401" s="446" t="s">
        <v>801</v>
      </c>
      <c r="D401" s="445" t="str">
        <f t="shared" si="12"/>
        <v>陈腊梅370</v>
      </c>
      <c r="E401" s="352">
        <v>38.380000000000003</v>
      </c>
      <c r="F401" s="446" t="s">
        <v>2996</v>
      </c>
      <c r="G401" s="446"/>
      <c r="H401" s="449" t="str">
        <f>VLOOKUP(A401,员工信息4!C:H,6,0)</f>
        <v>接插件车间</v>
      </c>
      <c r="I401" s="449"/>
      <c r="J401" s="447"/>
      <c r="K401" s="458"/>
      <c r="L401" s="462"/>
      <c r="M401" s="319">
        <f>VLOOKUP(A401,'12部门提供工资附表主表'!E:M,9,0)</f>
        <v>38.380000000000003</v>
      </c>
      <c r="N401" s="461">
        <f t="shared" si="13"/>
        <v>0</v>
      </c>
      <c r="O401" s="60"/>
    </row>
    <row r="402" spans="1:15">
      <c r="A402" t="str">
        <f>INDEX(员工信息4!C:C,MATCH(工时对!D402,员工信息4!F:F,0))</f>
        <v>8780</v>
      </c>
      <c r="B402" s="445" t="s">
        <v>2617</v>
      </c>
      <c r="C402" s="446" t="s">
        <v>2616</v>
      </c>
      <c r="D402" s="445" t="str">
        <f t="shared" si="12"/>
        <v>张彦梅371</v>
      </c>
      <c r="E402" s="352">
        <v>40.69</v>
      </c>
      <c r="F402" s="446" t="s">
        <v>3602</v>
      </c>
      <c r="G402" s="446"/>
      <c r="H402" s="449" t="str">
        <f>VLOOKUP(A402,员工信息4!C:H,6,0)</f>
        <v>接插件2开线</v>
      </c>
      <c r="I402" s="449"/>
      <c r="J402" s="447"/>
      <c r="K402" s="458"/>
      <c r="L402" s="462"/>
      <c r="M402" s="319">
        <f>VLOOKUP(A402,'12部门提供工资附表主表'!E:M,9,0)</f>
        <v>40.69</v>
      </c>
      <c r="N402" s="461">
        <f t="shared" si="13"/>
        <v>0</v>
      </c>
      <c r="O402" s="60"/>
    </row>
    <row r="403" spans="1:15">
      <c r="A403" t="str">
        <f>INDEX(员工信息4!C:C,MATCH(工时对!D403,员工信息4!F:F,0))</f>
        <v>2022</v>
      </c>
      <c r="B403" s="445" t="s">
        <v>1778</v>
      </c>
      <c r="C403" s="446" t="s">
        <v>1777</v>
      </c>
      <c r="D403" s="445" t="str">
        <f t="shared" si="12"/>
        <v>呙琼372</v>
      </c>
      <c r="E403" s="352">
        <v>32.31</v>
      </c>
      <c r="F403" s="446" t="s">
        <v>3597</v>
      </c>
      <c r="G403" s="446"/>
      <c r="H403" s="449" t="str">
        <f>VLOOKUP(A403,员工信息4!C:H,6,0)</f>
        <v>行政线束管理</v>
      </c>
      <c r="I403" s="449"/>
      <c r="J403" s="447"/>
      <c r="K403" s="458"/>
      <c r="L403" s="462"/>
      <c r="M403" s="319">
        <f>VLOOKUP(A403,'12部门提供工资附表主表'!E:M,9,0)</f>
        <v>32.31</v>
      </c>
      <c r="N403" s="461">
        <f t="shared" si="13"/>
        <v>0</v>
      </c>
      <c r="O403" s="60"/>
    </row>
    <row r="404" spans="1:15">
      <c r="A404" t="str">
        <f>INDEX(员工信息4!C:C,MATCH(工时对!D404,员工信息4!F:F,0))</f>
        <v>1285</v>
      </c>
      <c r="B404" s="445" t="s">
        <v>354</v>
      </c>
      <c r="C404" s="446" t="s">
        <v>353</v>
      </c>
      <c r="D404" s="445" t="str">
        <f t="shared" si="12"/>
        <v>郑君育373</v>
      </c>
      <c r="E404" s="352">
        <v>42</v>
      </c>
      <c r="F404" s="446" t="s">
        <v>3600</v>
      </c>
      <c r="G404" s="446"/>
      <c r="H404" s="449" t="str">
        <f>VLOOKUP(A404,员工信息4!C:H,6,0)</f>
        <v>电缆员工</v>
      </c>
      <c r="I404" s="449"/>
      <c r="J404" s="447"/>
      <c r="K404" s="458"/>
      <c r="L404" s="462"/>
      <c r="M404" s="319">
        <f>VLOOKUP(A404,'12部门提供工资附表主表'!E:M,9,0)</f>
        <v>42</v>
      </c>
      <c r="N404" s="461">
        <f t="shared" si="13"/>
        <v>0</v>
      </c>
      <c r="O404" s="60"/>
    </row>
    <row r="405" spans="1:15">
      <c r="A405" t="str">
        <f>INDEX(员工信息4!C:C,MATCH(工时对!D405,员工信息4!F:F,0))</f>
        <v>8885</v>
      </c>
      <c r="B405" s="445" t="s">
        <v>2875</v>
      </c>
      <c r="C405" s="446" t="s">
        <v>2874</v>
      </c>
      <c r="D405" s="445" t="str">
        <f t="shared" si="12"/>
        <v>杨间明374</v>
      </c>
      <c r="E405" s="352">
        <v>42.19</v>
      </c>
      <c r="F405" s="446" t="s">
        <v>3602</v>
      </c>
      <c r="G405" s="446"/>
      <c r="H405" s="449" t="str">
        <f>VLOOKUP(A405,员工信息4!C:H,6,0)</f>
        <v>开线车间</v>
      </c>
      <c r="I405" s="449"/>
      <c r="J405" s="447"/>
      <c r="K405" s="458"/>
      <c r="L405" s="462"/>
      <c r="M405" s="319">
        <f>VLOOKUP(A405,'12部门提供工资附表主表'!E:M,9,0)</f>
        <v>42.19</v>
      </c>
      <c r="N405" s="461">
        <f t="shared" si="13"/>
        <v>0</v>
      </c>
      <c r="O405" s="60"/>
    </row>
    <row r="406" spans="1:15">
      <c r="A406" t="str">
        <f>INDEX(员工信息4!C:C,MATCH(工时对!D406,员工信息4!F:F,0))</f>
        <v>2507</v>
      </c>
      <c r="B406" s="450" t="s">
        <v>1517</v>
      </c>
      <c r="C406" s="451" t="s">
        <v>1516</v>
      </c>
      <c r="D406" s="445" t="str">
        <f t="shared" si="12"/>
        <v>刘小红375</v>
      </c>
      <c r="E406" s="463">
        <v>40.06</v>
      </c>
      <c r="F406" s="451" t="s">
        <v>3601</v>
      </c>
      <c r="G406" s="451"/>
      <c r="H406" s="449" t="str">
        <f>VLOOKUP(A406,员工信息4!C:H,6,0)</f>
        <v>线束车间</v>
      </c>
      <c r="I406" s="449"/>
      <c r="J406" s="447"/>
      <c r="K406" s="458"/>
      <c r="L406" s="462"/>
      <c r="M406" s="319">
        <f>VLOOKUP(A406,'12部门提供工资附表主表'!E:M,9,0)</f>
        <v>40.06</v>
      </c>
      <c r="N406" s="461">
        <f t="shared" si="13"/>
        <v>0</v>
      </c>
      <c r="O406" s="60"/>
    </row>
    <row r="407" spans="1:15">
      <c r="A407" t="str">
        <f>INDEX(员工信息4!C:C,MATCH(工时对!D407,员工信息4!F:F,0))</f>
        <v>8384</v>
      </c>
      <c r="B407" s="467" t="s">
        <v>1125</v>
      </c>
      <c r="C407" s="457" t="s">
        <v>1124</v>
      </c>
      <c r="D407" s="445" t="str">
        <f t="shared" si="12"/>
        <v>姚宇451</v>
      </c>
      <c r="E407" s="456">
        <v>45.75</v>
      </c>
      <c r="F407" s="455" t="s">
        <v>2996</v>
      </c>
      <c r="G407" s="455"/>
      <c r="H407" s="449" t="str">
        <f>VLOOKUP(A407,员工信息4!C:H,6,0)</f>
        <v>接插件车间</v>
      </c>
      <c r="I407" s="449"/>
      <c r="J407" s="447"/>
      <c r="K407" s="458"/>
      <c r="L407" s="462"/>
      <c r="M407" s="319">
        <f>VLOOKUP(A407,'12部门提供工资附表主表'!E:M,9,0)</f>
        <v>45.75</v>
      </c>
      <c r="N407" s="461">
        <f t="shared" si="13"/>
        <v>0</v>
      </c>
      <c r="O407" s="60"/>
    </row>
    <row r="408" spans="1:15">
      <c r="A408" t="str">
        <f>INDEX(员工信息4!C:C,MATCH(工时对!D408,员工信息4!F:F,0))</f>
        <v>3104</v>
      </c>
      <c r="B408" s="448" t="s">
        <v>847</v>
      </c>
      <c r="C408" s="315" t="s">
        <v>846</v>
      </c>
      <c r="D408" s="445" t="str">
        <f t="shared" si="12"/>
        <v>张小娥452</v>
      </c>
      <c r="E408" s="352">
        <v>39.130000000000003</v>
      </c>
      <c r="F408" s="315" t="s">
        <v>2996</v>
      </c>
      <c r="G408" s="446"/>
      <c r="H408" s="449" t="str">
        <f>VLOOKUP(A408,员工信息4!C:H,6,0)</f>
        <v>接插件车间</v>
      </c>
      <c r="I408" s="449"/>
      <c r="J408" s="447"/>
      <c r="K408" s="458"/>
      <c r="L408" s="462"/>
      <c r="M408" s="319">
        <f>VLOOKUP(A408,'12部门提供工资附表主表'!E:M,9,0)</f>
        <v>39.130000000000003</v>
      </c>
      <c r="N408" s="461">
        <f t="shared" si="13"/>
        <v>0</v>
      </c>
      <c r="O408" s="60"/>
    </row>
    <row r="409" spans="1:15">
      <c r="A409" t="str">
        <f>INDEX(员工信息4!C:C,MATCH(工时对!D409,员工信息4!F:F,0))</f>
        <v>8837</v>
      </c>
      <c r="B409" s="448" t="s">
        <v>2757</v>
      </c>
      <c r="C409" s="315" t="s">
        <v>2756</v>
      </c>
      <c r="D409" s="445" t="str">
        <f t="shared" si="12"/>
        <v>葛建海453</v>
      </c>
      <c r="E409" s="352">
        <v>43.5</v>
      </c>
      <c r="F409" s="315" t="s">
        <v>3600</v>
      </c>
      <c r="G409" s="446"/>
      <c r="H409" s="449" t="str">
        <f>VLOOKUP(A409,员工信息4!C:H,6,0)</f>
        <v>电缆员工</v>
      </c>
      <c r="I409" s="449"/>
      <c r="J409" s="447"/>
      <c r="K409" s="458"/>
      <c r="L409" s="462"/>
      <c r="M409" s="319">
        <f>VLOOKUP(A409,'12部门提供工资附表主表'!E:M,9,0)</f>
        <v>43.5</v>
      </c>
      <c r="N409" s="461">
        <f t="shared" si="13"/>
        <v>0</v>
      </c>
      <c r="O409" s="60"/>
    </row>
    <row r="410" spans="1:15">
      <c r="A410" t="str">
        <f>INDEX(员工信息4!C:C,MATCH(工时对!D410,员工信息4!F:F,0))</f>
        <v>8838</v>
      </c>
      <c r="B410" s="448" t="s">
        <v>2762</v>
      </c>
      <c r="C410" s="315" t="s">
        <v>2761</v>
      </c>
      <c r="D410" s="445" t="str">
        <f t="shared" si="12"/>
        <v>李富云454</v>
      </c>
      <c r="E410" s="352">
        <v>35.630000000000003</v>
      </c>
      <c r="F410" s="315" t="s">
        <v>3601</v>
      </c>
      <c r="G410" s="446"/>
      <c r="H410" s="449" t="str">
        <f>VLOOKUP(A410,员工信息4!C:H,6,0)</f>
        <v>线束车间</v>
      </c>
      <c r="I410" s="449"/>
      <c r="J410" s="447"/>
      <c r="K410" s="458"/>
      <c r="L410" s="462"/>
      <c r="M410" s="319">
        <f>VLOOKUP(A410,'12部门提供工资附表主表'!E:M,9,0)</f>
        <v>35.630000000000003</v>
      </c>
      <c r="N410" s="461">
        <f t="shared" si="13"/>
        <v>0</v>
      </c>
      <c r="O410" s="60"/>
    </row>
    <row r="411" spans="1:15">
      <c r="A411" t="str">
        <f>INDEX(员工信息4!C:C,MATCH(工时对!D411,员工信息4!F:F,0))</f>
        <v>8982</v>
      </c>
      <c r="B411" s="448" t="s">
        <v>3197</v>
      </c>
      <c r="C411" s="315" t="s">
        <v>3196</v>
      </c>
      <c r="D411" s="445" t="str">
        <f t="shared" si="12"/>
        <v>石李455</v>
      </c>
      <c r="E411" s="352">
        <v>35.630000000000003</v>
      </c>
      <c r="F411" s="315" t="s">
        <v>3601</v>
      </c>
      <c r="G411" s="446"/>
      <c r="H411" s="449" t="str">
        <f>VLOOKUP(A411,员工信息4!C:H,6,0)</f>
        <v>线束车间</v>
      </c>
      <c r="I411" s="449"/>
      <c r="J411" s="447"/>
      <c r="K411" s="458"/>
      <c r="L411" s="462"/>
      <c r="M411" s="319">
        <f>VLOOKUP(A411,'12部门提供工资附表主表'!E:M,9,0)</f>
        <v>35.630000000000003</v>
      </c>
      <c r="N411" s="461">
        <f t="shared" si="13"/>
        <v>0</v>
      </c>
      <c r="O411" s="60"/>
    </row>
    <row r="412" spans="1:15">
      <c r="A412" t="str">
        <f>INDEX(员工信息4!C:C,MATCH(工时对!D412,员工信息4!F:F,0))</f>
        <v>8839</v>
      </c>
      <c r="B412" s="448" t="s">
        <v>2767</v>
      </c>
      <c r="C412" s="315" t="s">
        <v>2766</v>
      </c>
      <c r="D412" s="445" t="str">
        <f t="shared" si="12"/>
        <v>郑欢456</v>
      </c>
      <c r="E412" s="352">
        <v>34.56</v>
      </c>
      <c r="F412" s="315" t="s">
        <v>3601</v>
      </c>
      <c r="G412" s="446"/>
      <c r="H412" s="449" t="str">
        <f>VLOOKUP(A412,员工信息4!C:H,6,0)</f>
        <v>线束车间</v>
      </c>
      <c r="I412" s="449"/>
      <c r="J412" s="447"/>
      <c r="K412" s="458"/>
      <c r="L412" s="462"/>
      <c r="M412" s="319">
        <f>VLOOKUP(A412,'12部门提供工资附表主表'!E:M,9,0)</f>
        <v>34.56</v>
      </c>
      <c r="N412" s="461">
        <f t="shared" si="13"/>
        <v>0</v>
      </c>
      <c r="O412" s="60"/>
    </row>
    <row r="413" spans="1:15">
      <c r="A413" t="str">
        <f>INDEX(员工信息4!C:C,MATCH(工时对!D413,员工信息4!F:F,0))</f>
        <v>8025</v>
      </c>
      <c r="B413" s="448" t="s">
        <v>2295</v>
      </c>
      <c r="C413" s="315" t="s">
        <v>2294</v>
      </c>
      <c r="D413" s="445" t="str">
        <f t="shared" si="12"/>
        <v>周元妹457</v>
      </c>
      <c r="E413" s="352">
        <v>23.56</v>
      </c>
      <c r="F413" s="315" t="s">
        <v>3596</v>
      </c>
      <c r="G413" s="446"/>
      <c r="H413" s="449" t="str">
        <f>VLOOKUP(A413,员工信息4!C:H,6,0)</f>
        <v>行政销售部</v>
      </c>
      <c r="I413" s="449"/>
      <c r="J413" s="447"/>
      <c r="K413" s="458"/>
      <c r="L413" s="462"/>
      <c r="M413" s="319">
        <f>VLOOKUP(A413,'12部门提供工资附表主表'!E:M,9,0)</f>
        <v>23.56</v>
      </c>
      <c r="N413" s="461">
        <f t="shared" si="13"/>
        <v>0</v>
      </c>
      <c r="O413" s="60"/>
    </row>
    <row r="414" spans="1:15">
      <c r="A414" t="str">
        <f>INDEX(员工信息4!C:C,MATCH(工时对!D414,员工信息4!F:F,0))</f>
        <v>1133</v>
      </c>
      <c r="B414" s="448" t="s">
        <v>277</v>
      </c>
      <c r="C414" s="315" t="s">
        <v>276</v>
      </c>
      <c r="D414" s="445" t="str">
        <f t="shared" si="12"/>
        <v>汪见文458</v>
      </c>
      <c r="E414" s="352">
        <v>39.25</v>
      </c>
      <c r="F414" s="315" t="s">
        <v>3600</v>
      </c>
      <c r="G414" s="446"/>
      <c r="H414" s="449" t="str">
        <f>VLOOKUP(A414,员工信息4!C:H,6,0)</f>
        <v>电缆员工</v>
      </c>
      <c r="I414" s="449"/>
      <c r="J414" s="447"/>
      <c r="K414" s="458"/>
      <c r="L414" s="462"/>
      <c r="M414" s="319">
        <f>VLOOKUP(A414,'12部门提供工资附表主表'!E:M,9,0)</f>
        <v>39.25</v>
      </c>
      <c r="N414" s="461">
        <f t="shared" si="13"/>
        <v>0</v>
      </c>
      <c r="O414" s="60"/>
    </row>
    <row r="415" spans="1:15">
      <c r="A415" t="str">
        <f>INDEX(员工信息4!C:C,MATCH(工时对!D415,员工信息4!F:F,0))</f>
        <v>3016</v>
      </c>
      <c r="B415" s="448" t="s">
        <v>1784</v>
      </c>
      <c r="C415" s="315" t="s">
        <v>1783</v>
      </c>
      <c r="D415" s="445" t="str">
        <f t="shared" si="12"/>
        <v>姚顺459</v>
      </c>
      <c r="E415" s="352">
        <v>37.56</v>
      </c>
      <c r="F415" s="315" t="s">
        <v>2996</v>
      </c>
      <c r="G415" s="446"/>
      <c r="H415" s="449" t="str">
        <f>VLOOKUP(A415,员工信息4!C:H,6,0)</f>
        <v>线束管理</v>
      </c>
      <c r="I415" s="449"/>
      <c r="J415" s="447"/>
      <c r="K415" s="458"/>
      <c r="L415" s="462"/>
      <c r="M415" s="319">
        <f>VLOOKUP(A415,'12部门提供工资附表主表'!E:M,9,0)</f>
        <v>37.56</v>
      </c>
      <c r="N415" s="461">
        <f t="shared" si="13"/>
        <v>0</v>
      </c>
      <c r="O415" s="60"/>
    </row>
    <row r="416" spans="1:15">
      <c r="A416" t="str">
        <f>INDEX(员工信息4!C:C,MATCH(工时对!D416,员工信息4!F:F,0))</f>
        <v>8983</v>
      </c>
      <c r="B416" s="448" t="s">
        <v>3202</v>
      </c>
      <c r="C416" s="315" t="s">
        <v>3201</v>
      </c>
      <c r="D416" s="445" t="str">
        <f t="shared" si="12"/>
        <v>王应贤462</v>
      </c>
      <c r="E416" s="352">
        <v>28.06</v>
      </c>
      <c r="F416" s="446" t="s">
        <v>2996</v>
      </c>
      <c r="G416" s="446"/>
      <c r="H416" s="449" t="str">
        <f>VLOOKUP(A416,员工信息4!C:H,6,0)</f>
        <v>接插件车间</v>
      </c>
      <c r="I416" s="449"/>
      <c r="J416" s="447"/>
      <c r="K416" s="458"/>
      <c r="L416" s="462"/>
      <c r="M416" s="319">
        <f>VLOOKUP(A416,'12部门提供工资附表主表'!E:M,9,0)</f>
        <v>28.06</v>
      </c>
      <c r="N416" s="461">
        <f t="shared" si="13"/>
        <v>0</v>
      </c>
      <c r="O416" s="60"/>
    </row>
    <row r="417" spans="1:15">
      <c r="A417" t="str">
        <f>INDEX(员工信息4!C:C,MATCH(工时对!D417,员工信息4!F:F,0))</f>
        <v>6219</v>
      </c>
      <c r="B417" s="448" t="s">
        <v>1088</v>
      </c>
      <c r="C417" s="315" t="s">
        <v>1087</v>
      </c>
      <c r="D417" s="445" t="str">
        <f t="shared" si="12"/>
        <v>迟运海463</v>
      </c>
      <c r="E417" s="352">
        <v>42.56</v>
      </c>
      <c r="F417" s="315" t="s">
        <v>2996</v>
      </c>
      <c r="G417" s="446"/>
      <c r="H417" s="449" t="str">
        <f>VLOOKUP(A417,员工信息4!C:H,6,0)</f>
        <v>接插件车间</v>
      </c>
      <c r="I417" s="449"/>
      <c r="J417" s="447"/>
      <c r="K417" s="458"/>
      <c r="L417" s="462"/>
      <c r="M417" s="319">
        <f>VLOOKUP(A417,'12部门提供工资附表主表'!E:M,9,0)</f>
        <v>42.56</v>
      </c>
      <c r="N417" s="461">
        <f t="shared" si="13"/>
        <v>0</v>
      </c>
      <c r="O417" s="60"/>
    </row>
    <row r="418" spans="1:15">
      <c r="A418" t="str">
        <f>INDEX(员工信息4!C:C,MATCH(工时对!D418,员工信息4!F:F,0))</f>
        <v>3293</v>
      </c>
      <c r="B418" s="448" t="s">
        <v>928</v>
      </c>
      <c r="C418" s="315" t="s">
        <v>927</v>
      </c>
      <c r="D418" s="445" t="str">
        <f t="shared" si="12"/>
        <v>康凤珍464</v>
      </c>
      <c r="E418" s="352">
        <v>43.94</v>
      </c>
      <c r="F418" s="315" t="s">
        <v>2996</v>
      </c>
      <c r="G418" s="446"/>
      <c r="H418" s="449" t="str">
        <f>VLOOKUP(A418,员工信息4!C:H,6,0)</f>
        <v>接插件车间</v>
      </c>
      <c r="I418" s="449"/>
      <c r="J418" s="447"/>
      <c r="K418" s="458"/>
      <c r="L418" s="462"/>
      <c r="M418" s="319">
        <f>VLOOKUP(A418,'12部门提供工资附表主表'!E:M,9,0)</f>
        <v>43.94</v>
      </c>
      <c r="N418" s="461">
        <f t="shared" si="13"/>
        <v>0</v>
      </c>
      <c r="O418" s="60"/>
    </row>
    <row r="419" spans="1:15">
      <c r="A419" t="str">
        <f>INDEX(员工信息4!C:C,MATCH(工时对!D419,员工信息4!F:F,0))</f>
        <v>8984</v>
      </c>
      <c r="B419" s="448" t="s">
        <v>3207</v>
      </c>
      <c r="C419" s="315" t="s">
        <v>3206</v>
      </c>
      <c r="D419" s="445" t="str">
        <f t="shared" si="12"/>
        <v>吴甜465</v>
      </c>
      <c r="E419" s="352">
        <v>24.69</v>
      </c>
      <c r="F419" s="315" t="s">
        <v>3601</v>
      </c>
      <c r="G419" s="446"/>
      <c r="H419" s="449" t="str">
        <f>VLOOKUP(A419,员工信息4!C:H,6,0)</f>
        <v>线束车间</v>
      </c>
      <c r="I419" s="449"/>
      <c r="J419" s="447"/>
      <c r="K419" s="458"/>
      <c r="L419" s="462"/>
      <c r="M419" s="319">
        <f>VLOOKUP(A419,'12部门提供工资附表主表'!E:M,9,0)</f>
        <v>24.69</v>
      </c>
      <c r="N419" s="461">
        <f t="shared" si="13"/>
        <v>0</v>
      </c>
      <c r="O419" s="60"/>
    </row>
    <row r="420" spans="1:15">
      <c r="A420" t="str">
        <f>INDEX(员工信息4!C:C,MATCH(工时对!D420,员工信息4!F:F,0))</f>
        <v>6220</v>
      </c>
      <c r="B420" s="448" t="s">
        <v>1093</v>
      </c>
      <c r="C420" s="315" t="s">
        <v>1092</v>
      </c>
      <c r="D420" s="445" t="str">
        <f t="shared" si="12"/>
        <v>尤立凤467</v>
      </c>
      <c r="E420" s="352">
        <v>40.5</v>
      </c>
      <c r="F420" s="315" t="s">
        <v>2996</v>
      </c>
      <c r="G420" s="446"/>
      <c r="H420" s="449" t="str">
        <f>VLOOKUP(A420,员工信息4!C:H,6,0)</f>
        <v>接插件车间</v>
      </c>
      <c r="I420" s="449"/>
      <c r="J420" s="447"/>
      <c r="K420" s="458"/>
      <c r="L420" s="462"/>
      <c r="M420" s="319">
        <f>VLOOKUP(A420,'12部门提供工资附表主表'!E:M,9,0)</f>
        <v>40.5</v>
      </c>
      <c r="N420" s="461">
        <f t="shared" si="13"/>
        <v>0</v>
      </c>
      <c r="O420" s="60"/>
    </row>
    <row r="421" spans="1:15">
      <c r="A421" t="str">
        <f>INDEX(员工信息4!C:C,MATCH(工时对!D421,员工信息4!F:F,0))</f>
        <v>8897</v>
      </c>
      <c r="B421" s="448" t="s">
        <v>2902</v>
      </c>
      <c r="C421" s="315" t="s">
        <v>2901</v>
      </c>
      <c r="D421" s="445" t="str">
        <f t="shared" si="12"/>
        <v>刘双双468</v>
      </c>
      <c r="E421" s="352">
        <v>38.19</v>
      </c>
      <c r="F421" s="315" t="s">
        <v>3601</v>
      </c>
      <c r="G421" s="446"/>
      <c r="H421" s="449" t="str">
        <f>VLOOKUP(A421,员工信息4!C:H,6,0)</f>
        <v>线束车间</v>
      </c>
      <c r="I421" s="449"/>
      <c r="J421" s="447"/>
      <c r="K421" s="458"/>
      <c r="L421" s="462"/>
      <c r="M421" s="319">
        <f>VLOOKUP(A421,'12部门提供工资附表主表'!E:M,9,0)</f>
        <v>38.19</v>
      </c>
      <c r="N421" s="461">
        <f t="shared" si="13"/>
        <v>0</v>
      </c>
      <c r="O421" s="60"/>
    </row>
    <row r="422" spans="1:15">
      <c r="A422" t="str">
        <f>INDEX(员工信息4!C:C,MATCH(工时对!D422,员工信息4!F:F,0))</f>
        <v>1222</v>
      </c>
      <c r="B422" s="448" t="s">
        <v>332</v>
      </c>
      <c r="C422" s="315" t="s">
        <v>331</v>
      </c>
      <c r="D422" s="445" t="str">
        <f t="shared" si="12"/>
        <v>邹传亮469</v>
      </c>
      <c r="E422" s="352">
        <v>41</v>
      </c>
      <c r="F422" s="315" t="s">
        <v>3600</v>
      </c>
      <c r="G422" s="446"/>
      <c r="H422" s="449" t="str">
        <f>VLOOKUP(A422,员工信息4!C:H,6,0)</f>
        <v>电缆员工</v>
      </c>
      <c r="I422" s="449"/>
      <c r="J422" s="447"/>
      <c r="K422" s="458"/>
      <c r="L422" s="462"/>
      <c r="M422" s="319">
        <f>VLOOKUP(A422,'12部门提供工资附表主表'!E:M,9,0)</f>
        <v>41</v>
      </c>
      <c r="N422" s="461">
        <f t="shared" si="13"/>
        <v>0</v>
      </c>
      <c r="O422" s="60"/>
    </row>
    <row r="423" spans="1:15">
      <c r="A423" t="str">
        <f>INDEX(员工信息4!C:C,MATCH(工时对!D423,员工信息4!F:F,0))</f>
        <v>8520</v>
      </c>
      <c r="B423" s="448" t="s">
        <v>744</v>
      </c>
      <c r="C423" s="315" t="s">
        <v>743</v>
      </c>
      <c r="D423" s="445" t="str">
        <f t="shared" si="12"/>
        <v>万良萍470</v>
      </c>
      <c r="E423" s="352">
        <v>33.880000000000003</v>
      </c>
      <c r="F423" s="315" t="s">
        <v>3601</v>
      </c>
      <c r="G423" s="446"/>
      <c r="H423" s="449" t="str">
        <f>VLOOKUP(A423,员工信息4!C:H,6,0)</f>
        <v>线束车间</v>
      </c>
      <c r="I423" s="449"/>
      <c r="J423" s="447"/>
      <c r="K423" s="458"/>
      <c r="L423" s="462"/>
      <c r="M423" s="319">
        <f>VLOOKUP(A423,'12部门提供工资附表主表'!E:M,9,0)</f>
        <v>33.880000000000003</v>
      </c>
      <c r="N423" s="461">
        <f t="shared" si="13"/>
        <v>0</v>
      </c>
      <c r="O423" s="60"/>
    </row>
    <row r="424" spans="1:15">
      <c r="A424" t="str">
        <f>INDEX(员工信息4!C:C,MATCH(工时对!D424,员工信息4!F:F,0))</f>
        <v>1184</v>
      </c>
      <c r="B424" s="448" t="s">
        <v>307</v>
      </c>
      <c r="C424" s="315" t="s">
        <v>306</v>
      </c>
      <c r="D424" s="445" t="str">
        <f t="shared" si="12"/>
        <v>邱东健471</v>
      </c>
      <c r="E424" s="352">
        <v>43.8</v>
      </c>
      <c r="F424" s="315" t="s">
        <v>3600</v>
      </c>
      <c r="G424" s="446"/>
      <c r="H424" s="449" t="str">
        <f>VLOOKUP(A424,员工信息4!C:H,6,0)</f>
        <v>电缆员工</v>
      </c>
      <c r="I424" s="449"/>
      <c r="J424" s="447"/>
      <c r="K424" s="458"/>
      <c r="L424" s="462"/>
      <c r="M424" s="319">
        <f>VLOOKUP(A424,'12部门提供工资附表主表'!E:M,9,0)</f>
        <v>43.8</v>
      </c>
      <c r="N424" s="461">
        <f t="shared" si="13"/>
        <v>0</v>
      </c>
      <c r="O424" s="60"/>
    </row>
    <row r="425" spans="1:15">
      <c r="A425" t="str">
        <f>INDEX(员工信息4!C:C,MATCH(工时对!D425,员工信息4!F:F,0))</f>
        <v>3337</v>
      </c>
      <c r="B425" s="448" t="s">
        <v>958</v>
      </c>
      <c r="C425" s="315" t="s">
        <v>957</v>
      </c>
      <c r="D425" s="445" t="str">
        <f t="shared" si="12"/>
        <v>王莉472</v>
      </c>
      <c r="E425" s="352">
        <v>37.25</v>
      </c>
      <c r="F425" s="315" t="s">
        <v>2996</v>
      </c>
      <c r="G425" s="446"/>
      <c r="H425" s="449" t="str">
        <f>VLOOKUP(A425,员工信息4!C:H,6,0)</f>
        <v>接插件车间</v>
      </c>
      <c r="I425" s="449"/>
      <c r="J425" s="447"/>
      <c r="K425" s="458"/>
      <c r="L425" s="462"/>
      <c r="M425" s="319">
        <f>VLOOKUP(A425,'12部门提供工资附表主表'!E:M,9,0)</f>
        <v>37.25</v>
      </c>
      <c r="N425" s="461">
        <f t="shared" si="13"/>
        <v>0</v>
      </c>
      <c r="O425" s="60"/>
    </row>
    <row r="426" spans="1:15">
      <c r="A426" t="str">
        <f>INDEX(员工信息4!C:C,MATCH(工时对!D426,员工信息4!F:F,0))</f>
        <v>2491</v>
      </c>
      <c r="B426" s="448" t="s">
        <v>1507</v>
      </c>
      <c r="C426" s="315" t="s">
        <v>1506</v>
      </c>
      <c r="D426" s="445" t="str">
        <f t="shared" si="12"/>
        <v>谢文丽473</v>
      </c>
      <c r="E426" s="352">
        <v>41.75</v>
      </c>
      <c r="F426" s="315" t="s">
        <v>3601</v>
      </c>
      <c r="G426" s="446"/>
      <c r="H426" s="449" t="str">
        <f>VLOOKUP(A426,员工信息4!C:H,6,0)</f>
        <v>线束车间</v>
      </c>
      <c r="I426" s="449"/>
      <c r="J426" s="447"/>
      <c r="K426" s="458"/>
      <c r="L426" s="462"/>
      <c r="M426" s="319">
        <f>VLOOKUP(A426,'12部门提供工资附表主表'!E:M,9,0)</f>
        <v>41.75</v>
      </c>
      <c r="N426" s="461">
        <f t="shared" si="13"/>
        <v>0</v>
      </c>
      <c r="O426" s="60"/>
    </row>
    <row r="427" spans="1:15">
      <c r="A427" t="str">
        <f>INDEX(员工信息4!C:C,MATCH(工时对!D427,员工信息4!F:F,0))</f>
        <v>2074</v>
      </c>
      <c r="B427" s="448" t="s">
        <v>1376</v>
      </c>
      <c r="C427" s="315" t="s">
        <v>1375</v>
      </c>
      <c r="D427" s="445" t="str">
        <f t="shared" si="12"/>
        <v>杨琼474</v>
      </c>
      <c r="E427" s="352">
        <v>37.380000000000003</v>
      </c>
      <c r="F427" s="315" t="s">
        <v>3601</v>
      </c>
      <c r="G427" s="446"/>
      <c r="H427" s="449" t="str">
        <f>VLOOKUP(A427,员工信息4!C:H,6,0)</f>
        <v>线束车间</v>
      </c>
      <c r="I427" s="449"/>
      <c r="J427" s="447"/>
      <c r="K427" s="458"/>
      <c r="L427" s="462"/>
      <c r="M427" s="319">
        <f>VLOOKUP(A427,'12部门提供工资附表主表'!E:M,9,0)</f>
        <v>37.380000000000003</v>
      </c>
      <c r="N427" s="461">
        <f t="shared" si="13"/>
        <v>0</v>
      </c>
      <c r="O427" s="60"/>
    </row>
    <row r="428" spans="1:15">
      <c r="A428" t="str">
        <f>INDEX(员工信息4!C:C,MATCH(工时对!D428,员工信息4!F:F,0))</f>
        <v>8521</v>
      </c>
      <c r="B428" s="466" t="s">
        <v>751</v>
      </c>
      <c r="C428" s="453" t="s">
        <v>750</v>
      </c>
      <c r="D428" s="445" t="str">
        <f t="shared" si="12"/>
        <v>褚慧敏475</v>
      </c>
      <c r="E428" s="463">
        <v>36.44</v>
      </c>
      <c r="F428" s="453" t="s">
        <v>3601</v>
      </c>
      <c r="G428" s="451"/>
      <c r="H428" s="449" t="str">
        <f>VLOOKUP(A428,员工信息4!C:H,6,0)</f>
        <v>线束车间</v>
      </c>
      <c r="I428" s="449"/>
      <c r="J428" s="447"/>
      <c r="K428" s="458"/>
      <c r="L428" s="462"/>
      <c r="M428" s="319">
        <f>VLOOKUP(A428,'12部门提供工资附表主表'!E:M,9,0)</f>
        <v>36.44</v>
      </c>
      <c r="N428" s="461">
        <f t="shared" si="13"/>
        <v>0</v>
      </c>
      <c r="O428" s="60"/>
    </row>
    <row r="429" spans="1:15">
      <c r="A429" t="str">
        <f>INDEX(员工信息4!C:C,MATCH(工时对!D429,员工信息4!F:F,0))</f>
        <v>2394</v>
      </c>
      <c r="B429" s="467" t="s">
        <v>1487</v>
      </c>
      <c r="C429" s="457" t="s">
        <v>1486</v>
      </c>
      <c r="D429" s="445" t="str">
        <f t="shared" si="12"/>
        <v>吴绍慧551</v>
      </c>
      <c r="E429" s="456">
        <v>28.38</v>
      </c>
      <c r="F429" s="457" t="s">
        <v>3601</v>
      </c>
      <c r="G429" s="455"/>
      <c r="H429" s="449" t="str">
        <f>VLOOKUP(A429,员工信息4!C:H,6,0)</f>
        <v>线束车间</v>
      </c>
      <c r="I429" s="449"/>
      <c r="J429" s="447"/>
      <c r="K429" s="458"/>
      <c r="L429" s="462"/>
      <c r="M429" s="319">
        <f>VLOOKUP(A429,'12部门提供工资附表主表'!E:M,9,0)</f>
        <v>28.38</v>
      </c>
      <c r="N429" s="461">
        <f t="shared" si="13"/>
        <v>0</v>
      </c>
      <c r="O429" s="60"/>
    </row>
    <row r="430" spans="1:15">
      <c r="A430" t="str">
        <f>INDEX(员工信息4!C:C,MATCH(工时对!D430,员工信息4!F:F,0))</f>
        <v>8432</v>
      </c>
      <c r="B430" s="448" t="s">
        <v>419</v>
      </c>
      <c r="C430" s="315" t="s">
        <v>418</v>
      </c>
      <c r="D430" s="445" t="str">
        <f t="shared" si="12"/>
        <v>韦彩侠552</v>
      </c>
      <c r="E430" s="352">
        <v>42</v>
      </c>
      <c r="F430" s="315" t="s">
        <v>3600</v>
      </c>
      <c r="G430" s="446"/>
      <c r="H430" s="449" t="str">
        <f>VLOOKUP(A430,员工信息4!C:H,6,0)</f>
        <v>电缆员工</v>
      </c>
      <c r="I430" s="449"/>
      <c r="J430" s="447"/>
      <c r="K430" s="458"/>
      <c r="L430" s="465"/>
      <c r="M430" s="319">
        <f>VLOOKUP(A430,'12部门提供工资附表主表'!E:M,9,0)</f>
        <v>42</v>
      </c>
      <c r="N430" s="461">
        <f t="shared" si="13"/>
        <v>0</v>
      </c>
      <c r="O430" s="60"/>
    </row>
    <row r="431" spans="1:15">
      <c r="A431" t="str">
        <f>INDEX(员工信息4!C:C,MATCH(工时对!D431,员工信息4!F:F,0))</f>
        <v>2212</v>
      </c>
      <c r="B431" s="448" t="s">
        <v>1437</v>
      </c>
      <c r="C431" s="315" t="s">
        <v>1436</v>
      </c>
      <c r="D431" s="445" t="str">
        <f t="shared" si="12"/>
        <v>庞明武553</v>
      </c>
      <c r="E431" s="352">
        <v>38.06</v>
      </c>
      <c r="F431" s="315" t="s">
        <v>3601</v>
      </c>
      <c r="G431" s="446"/>
      <c r="H431" s="449" t="str">
        <f>VLOOKUP(A431,员工信息4!C:H,6,0)</f>
        <v>线束车间</v>
      </c>
      <c r="I431" s="449"/>
      <c r="J431" s="447"/>
      <c r="K431" s="458"/>
      <c r="L431" s="465"/>
      <c r="M431" s="319">
        <f>VLOOKUP(A431,'12部门提供工资附表主表'!E:M,9,0)</f>
        <v>38.06</v>
      </c>
      <c r="N431" s="461">
        <f t="shared" si="13"/>
        <v>0</v>
      </c>
      <c r="O431" s="60"/>
    </row>
    <row r="432" spans="1:15">
      <c r="A432" t="str">
        <f>INDEX(员工信息4!C:C,MATCH(工时对!D432,员工信息4!F:F,0))</f>
        <v>2393</v>
      </c>
      <c r="B432" s="448" t="s">
        <v>1482</v>
      </c>
      <c r="C432" s="315" t="s">
        <v>1481</v>
      </c>
      <c r="D432" s="445" t="str">
        <f t="shared" si="12"/>
        <v>甘小红554</v>
      </c>
      <c r="E432" s="352">
        <v>25.63</v>
      </c>
      <c r="F432" s="315" t="s">
        <v>3601</v>
      </c>
      <c r="G432" s="446"/>
      <c r="H432" s="449" t="str">
        <f>VLOOKUP(A432,员工信息4!C:H,6,0)</f>
        <v>线束车间</v>
      </c>
      <c r="I432" s="449"/>
      <c r="J432" s="447"/>
      <c r="K432" s="458"/>
      <c r="L432" s="460"/>
      <c r="M432" s="319">
        <f>VLOOKUP(A432,'12部门提供工资附表主表'!E:M,9,0)</f>
        <v>25.63</v>
      </c>
      <c r="N432" s="461">
        <f t="shared" si="13"/>
        <v>0</v>
      </c>
      <c r="O432" s="60"/>
    </row>
    <row r="433" spans="1:15">
      <c r="A433" t="str">
        <f>INDEX(员工信息4!C:C,MATCH(工时对!D433,员工信息4!F:F,0))</f>
        <v>1229</v>
      </c>
      <c r="B433" s="448" t="s">
        <v>337</v>
      </c>
      <c r="C433" s="315" t="s">
        <v>336</v>
      </c>
      <c r="D433" s="445" t="str">
        <f t="shared" si="12"/>
        <v>施秋华555</v>
      </c>
      <c r="E433" s="352">
        <v>43</v>
      </c>
      <c r="F433" s="315" t="s">
        <v>3600</v>
      </c>
      <c r="G433" s="446"/>
      <c r="H433" s="449" t="str">
        <f>VLOOKUP(A433,员工信息4!C:H,6,0)</f>
        <v>电缆员工</v>
      </c>
      <c r="I433" s="449"/>
      <c r="J433" s="447"/>
      <c r="K433" s="458"/>
      <c r="L433" s="460"/>
      <c r="M433" s="319">
        <f>VLOOKUP(A433,'12部门提供工资附表主表'!E:M,9,0)</f>
        <v>43</v>
      </c>
      <c r="N433" s="461">
        <f t="shared" si="13"/>
        <v>0</v>
      </c>
      <c r="O433" s="60"/>
    </row>
    <row r="434" spans="1:15">
      <c r="A434" t="str">
        <f>INDEX(员工信息4!C:C,MATCH(工时对!D434,员工信息4!F:F,0))</f>
        <v>9010</v>
      </c>
      <c r="B434" s="448" t="s">
        <v>3337</v>
      </c>
      <c r="C434" s="315" t="s">
        <v>3336</v>
      </c>
      <c r="D434" s="445" t="str">
        <f t="shared" si="12"/>
        <v>李晓辉556</v>
      </c>
      <c r="E434" s="352">
        <v>38.44</v>
      </c>
      <c r="F434" s="315" t="s">
        <v>2996</v>
      </c>
      <c r="G434" s="446"/>
      <c r="H434" s="449" t="str">
        <f>VLOOKUP(A434,员工信息4!C:H,6,0)</f>
        <v>接插件车间</v>
      </c>
      <c r="I434" s="449"/>
      <c r="J434" s="447"/>
      <c r="K434" s="458"/>
      <c r="L434" s="460"/>
      <c r="M434" s="319">
        <f>VLOOKUP(A434,'12部门提供工资附表主表'!E:M,9,0)</f>
        <v>38.44</v>
      </c>
      <c r="N434" s="461">
        <f t="shared" si="13"/>
        <v>0</v>
      </c>
      <c r="O434" s="60"/>
    </row>
    <row r="435" spans="1:15">
      <c r="A435" t="str">
        <f>INDEX(员工信息4!C:C,MATCH(工时对!D435,员工信息4!F:F,0))</f>
        <v>2471</v>
      </c>
      <c r="B435" s="448" t="s">
        <v>1502</v>
      </c>
      <c r="C435" s="315" t="s">
        <v>1501</v>
      </c>
      <c r="D435" s="445" t="str">
        <f t="shared" si="12"/>
        <v>刘作新557</v>
      </c>
      <c r="E435" s="352">
        <v>42.25</v>
      </c>
      <c r="F435" s="315" t="s">
        <v>3601</v>
      </c>
      <c r="G435" s="446"/>
      <c r="H435" s="449" t="str">
        <f>VLOOKUP(A435,员工信息4!C:H,6,0)</f>
        <v>线束车间</v>
      </c>
      <c r="I435" s="449"/>
      <c r="J435" s="447"/>
      <c r="K435" s="458"/>
      <c r="L435" s="460"/>
      <c r="M435" s="319">
        <f>VLOOKUP(A435,'12部门提供工资附表主表'!E:M,9,0)</f>
        <v>42.25</v>
      </c>
      <c r="N435" s="461">
        <f t="shared" si="13"/>
        <v>0</v>
      </c>
      <c r="O435" s="60"/>
    </row>
    <row r="436" spans="1:15">
      <c r="A436" t="str">
        <f>INDEX(员工信息4!C:C,MATCH(工时对!D436,员工信息4!F:F,0))</f>
        <v>8040</v>
      </c>
      <c r="B436" s="448" t="s">
        <v>1872</v>
      </c>
      <c r="C436" s="315" t="s">
        <v>1871</v>
      </c>
      <c r="D436" s="445" t="str">
        <f t="shared" si="12"/>
        <v>高华558</v>
      </c>
      <c r="E436" s="352">
        <v>22</v>
      </c>
      <c r="F436" s="315" t="s">
        <v>3596</v>
      </c>
      <c r="G436" s="446"/>
      <c r="H436" s="449" t="str">
        <f>VLOOKUP(A436,员工信息4!C:H,6,0)</f>
        <v>行政财务部</v>
      </c>
      <c r="I436" s="449"/>
      <c r="J436" s="447"/>
      <c r="K436" s="458"/>
      <c r="L436" s="460"/>
      <c r="M436" s="319">
        <f>VLOOKUP(A436,'12部门提供工资附表主表'!E:M,9,0)</f>
        <v>22</v>
      </c>
      <c r="N436" s="461">
        <f t="shared" si="13"/>
        <v>0</v>
      </c>
      <c r="O436" s="60"/>
    </row>
    <row r="437" spans="1:15">
      <c r="A437" t="str">
        <f>INDEX(员工信息4!C:C,MATCH(工时对!D437,员工信息4!F:F,0))</f>
        <v>9011</v>
      </c>
      <c r="B437" s="448" t="s">
        <v>3342</v>
      </c>
      <c r="C437" s="315" t="s">
        <v>3341</v>
      </c>
      <c r="D437" s="445" t="str">
        <f t="shared" si="12"/>
        <v>杨妃559</v>
      </c>
      <c r="E437" s="352">
        <v>36.880000000000003</v>
      </c>
      <c r="F437" s="315" t="s">
        <v>2996</v>
      </c>
      <c r="G437" s="446"/>
      <c r="H437" s="449" t="str">
        <f>VLOOKUP(A437,员工信息4!C:H,6,0)</f>
        <v>接插件车间</v>
      </c>
      <c r="I437" s="449"/>
      <c r="J437" s="447"/>
      <c r="K437" s="458"/>
      <c r="L437" s="460"/>
      <c r="M437" s="319">
        <f>VLOOKUP(A437,'12部门提供工资附表主表'!E:M,9,0)</f>
        <v>36.880000000000003</v>
      </c>
      <c r="N437" s="461">
        <f t="shared" si="13"/>
        <v>0</v>
      </c>
      <c r="O437" s="60"/>
    </row>
    <row r="438" spans="1:15">
      <c r="A438" t="str">
        <f>INDEX(员工信息4!C:C,MATCH(工时对!D438,员工信息4!F:F,0))</f>
        <v>7514</v>
      </c>
      <c r="B438" s="448" t="s">
        <v>642</v>
      </c>
      <c r="C438" s="315" t="s">
        <v>641</v>
      </c>
      <c r="D438" s="445" t="str">
        <f t="shared" si="12"/>
        <v>严志明560</v>
      </c>
      <c r="E438" s="352">
        <v>26</v>
      </c>
      <c r="F438" s="315" t="s">
        <v>3599</v>
      </c>
      <c r="G438" s="446"/>
      <c r="H438" s="449" t="str">
        <f>VLOOKUP(A438,员工信息4!C:H,6,0)</f>
        <v>后勤部</v>
      </c>
      <c r="I438" s="449"/>
      <c r="J438" s="447"/>
      <c r="K438" s="458"/>
      <c r="L438" s="460"/>
      <c r="M438" s="319">
        <f>VLOOKUP(A438,'12部门提供工资附表主表'!E:M,9,0)</f>
        <v>26</v>
      </c>
      <c r="N438" s="461">
        <f t="shared" si="13"/>
        <v>0</v>
      </c>
      <c r="O438" s="60"/>
    </row>
    <row r="439" spans="1:15">
      <c r="A439" t="str">
        <f>INDEX(员工信息4!C:C,MATCH(工时对!D439,员工信息4!F:F,0))</f>
        <v>2385</v>
      </c>
      <c r="B439" s="448" t="s">
        <v>1477</v>
      </c>
      <c r="C439" s="315" t="s">
        <v>1476</v>
      </c>
      <c r="D439" s="445" t="str">
        <f t="shared" si="12"/>
        <v>宋冬英561</v>
      </c>
      <c r="E439" s="352">
        <v>42.88</v>
      </c>
      <c r="F439" s="315" t="s">
        <v>3601</v>
      </c>
      <c r="G439" s="446"/>
      <c r="H439" s="449" t="str">
        <f>VLOOKUP(A439,员工信息4!C:H,6,0)</f>
        <v>线束车间</v>
      </c>
      <c r="I439" s="449"/>
      <c r="J439" s="447"/>
      <c r="K439" s="458"/>
      <c r="L439" s="460"/>
      <c r="M439" s="319">
        <f>VLOOKUP(A439,'12部门提供工资附表主表'!E:M,9,0)</f>
        <v>42.88</v>
      </c>
      <c r="N439" s="461">
        <f t="shared" si="13"/>
        <v>0</v>
      </c>
      <c r="O439" s="60"/>
    </row>
    <row r="440" spans="1:15">
      <c r="A440" t="str">
        <f>INDEX(员工信息4!C:C,MATCH(工时对!D440,员工信息4!F:F,0))</f>
        <v>9012</v>
      </c>
      <c r="B440" s="448" t="s">
        <v>3347</v>
      </c>
      <c r="C440" s="315" t="s">
        <v>3346</v>
      </c>
      <c r="D440" s="445" t="str">
        <f t="shared" si="12"/>
        <v>王浩562</v>
      </c>
      <c r="E440" s="352">
        <v>38.94</v>
      </c>
      <c r="F440" s="315" t="s">
        <v>3600</v>
      </c>
      <c r="G440" s="446"/>
      <c r="H440" s="449" t="str">
        <f>VLOOKUP(A440,员工信息4!C:H,6,0)</f>
        <v>电缆车间</v>
      </c>
      <c r="I440" s="449"/>
      <c r="J440" s="447"/>
      <c r="K440" s="458"/>
      <c r="L440" s="460"/>
      <c r="M440" s="319">
        <f>VLOOKUP(A440,'12部门提供工资附表主表'!E:M,9,0)</f>
        <v>38.94</v>
      </c>
      <c r="N440" s="461">
        <f t="shared" si="13"/>
        <v>0</v>
      </c>
      <c r="O440" s="60"/>
    </row>
    <row r="441" spans="1:15">
      <c r="A441" t="str">
        <f>INDEX(员工信息4!C:C,MATCH(工时对!D441,员工信息4!F:F,0))</f>
        <v>9013</v>
      </c>
      <c r="B441" s="448" t="s">
        <v>3352</v>
      </c>
      <c r="C441" s="315" t="s">
        <v>3351</v>
      </c>
      <c r="D441" s="445" t="str">
        <f t="shared" si="12"/>
        <v>孔志坤563</v>
      </c>
      <c r="E441" s="352">
        <v>33.25</v>
      </c>
      <c r="F441" s="315" t="s">
        <v>2996</v>
      </c>
      <c r="G441" s="446"/>
      <c r="H441" s="449" t="str">
        <f>VLOOKUP(A441,员工信息4!C:H,6,0)</f>
        <v>接插件车间</v>
      </c>
      <c r="I441" s="449"/>
      <c r="J441" s="447"/>
      <c r="K441" s="458"/>
      <c r="L441" s="460"/>
      <c r="M441" s="319">
        <f>VLOOKUP(A441,'12部门提供工资附表主表'!E:M,9,0)</f>
        <v>33.25</v>
      </c>
      <c r="N441" s="461">
        <f t="shared" si="13"/>
        <v>0</v>
      </c>
      <c r="O441" s="60"/>
    </row>
    <row r="442" spans="1:15">
      <c r="A442" t="str">
        <f>INDEX(员工信息4!C:C,MATCH(工时对!D442,员工信息4!F:F,0))</f>
        <v>9014</v>
      </c>
      <c r="B442" s="448" t="s">
        <v>3356</v>
      </c>
      <c r="C442" s="315" t="s">
        <v>3355</v>
      </c>
      <c r="D442" s="445" t="str">
        <f t="shared" si="12"/>
        <v>李小东564</v>
      </c>
      <c r="E442" s="352">
        <v>13</v>
      </c>
      <c r="F442" s="315" t="s">
        <v>2996</v>
      </c>
      <c r="G442" s="446"/>
      <c r="H442" s="449" t="str">
        <f>VLOOKUP(A442,员工信息4!C:H,6,0)</f>
        <v>接插件车间</v>
      </c>
      <c r="I442" s="449"/>
      <c r="J442" s="447"/>
      <c r="K442" s="458"/>
      <c r="L442" s="460"/>
      <c r="M442" s="319">
        <f>VLOOKUP(A442,'12部门提供工资附表主表'!E:M,9,0)</f>
        <v>13</v>
      </c>
      <c r="N442" s="461">
        <f t="shared" si="13"/>
        <v>0</v>
      </c>
      <c r="O442" s="60"/>
    </row>
    <row r="443" spans="1:15">
      <c r="A443" t="str">
        <f>INDEX(员工信息4!C:C,MATCH(工时对!D443,员工信息4!F:F,0))</f>
        <v>9015</v>
      </c>
      <c r="B443" s="448" t="s">
        <v>3361</v>
      </c>
      <c r="C443" s="315" t="s">
        <v>3360</v>
      </c>
      <c r="D443" s="445" t="str">
        <f t="shared" si="12"/>
        <v>杨亮亮565</v>
      </c>
      <c r="E443" s="352">
        <v>13.06</v>
      </c>
      <c r="F443" s="315" t="s">
        <v>2996</v>
      </c>
      <c r="G443" s="446"/>
      <c r="H443" s="449" t="str">
        <f>VLOOKUP(A443,员工信息4!C:H,6,0)</f>
        <v>接插件车间</v>
      </c>
      <c r="I443" s="449"/>
      <c r="J443" s="447"/>
      <c r="K443" s="458"/>
      <c r="L443" s="460"/>
      <c r="M443" s="319">
        <f>VLOOKUP(A443,'12部门提供工资附表主表'!E:M,9,0)</f>
        <v>13.06</v>
      </c>
      <c r="N443" s="461">
        <f t="shared" si="13"/>
        <v>0</v>
      </c>
      <c r="O443" s="60"/>
    </row>
    <row r="444" spans="1:15">
      <c r="A444" t="str">
        <f>INDEX(员工信息4!C:C,MATCH(工时对!D444,员工信息4!F:F,0))</f>
        <v>8431</v>
      </c>
      <c r="B444" s="448" t="s">
        <v>1287</v>
      </c>
      <c r="C444" s="315" t="s">
        <v>1286</v>
      </c>
      <c r="D444" s="445" t="str">
        <f t="shared" si="12"/>
        <v>黄彩英566</v>
      </c>
      <c r="E444" s="352">
        <v>37.94</v>
      </c>
      <c r="F444" s="315" t="s">
        <v>3182</v>
      </c>
      <c r="G444" s="446"/>
      <c r="H444" s="449" t="str">
        <f>VLOOKUP(A444,员工信息4!C:H,6,0)</f>
        <v>配件组</v>
      </c>
      <c r="I444" s="449"/>
      <c r="J444" s="447"/>
      <c r="K444" s="458"/>
      <c r="L444" s="460"/>
      <c r="M444" s="319">
        <f>VLOOKUP(A444,'12部门提供工资附表主表'!E:M,9,0)</f>
        <v>37.94</v>
      </c>
      <c r="N444" s="461">
        <f t="shared" si="13"/>
        <v>0</v>
      </c>
      <c r="O444" s="60"/>
    </row>
    <row r="445" spans="1:15">
      <c r="A445" t="str">
        <f>INDEX(员工信息4!C:C,MATCH(工时对!D445,员工信息4!F:F,0))</f>
        <v>9016</v>
      </c>
      <c r="B445" s="448" t="s">
        <v>3366</v>
      </c>
      <c r="C445" s="315" t="s">
        <v>3365</v>
      </c>
      <c r="D445" s="445" t="str">
        <f t="shared" si="12"/>
        <v>孙强567</v>
      </c>
      <c r="E445" s="352">
        <v>9.3800000000000008</v>
      </c>
      <c r="F445" s="315" t="s">
        <v>2996</v>
      </c>
      <c r="G445" s="446"/>
      <c r="H445" s="449" t="str">
        <f>VLOOKUP(A445,员工信息4!C:H,6,0)</f>
        <v>接插件车间</v>
      </c>
      <c r="I445" s="449"/>
      <c r="J445" s="447"/>
      <c r="K445" s="458"/>
      <c r="L445" s="460"/>
      <c r="M445" s="319">
        <f>VLOOKUP(A445,'12部门提供工资附表主表'!E:M,9,0)</f>
        <v>9.3800000000000008</v>
      </c>
      <c r="N445" s="461">
        <f t="shared" si="13"/>
        <v>0</v>
      </c>
      <c r="O445" s="60"/>
    </row>
    <row r="446" spans="1:15">
      <c r="A446" t="str">
        <f>INDEX(员工信息4!C:C,MATCH(工时对!D446,员工信息4!F:F,0))</f>
        <v>2009</v>
      </c>
      <c r="B446" s="448" t="s">
        <v>1757</v>
      </c>
      <c r="C446" s="315" t="s">
        <v>1756</v>
      </c>
      <c r="D446" s="445" t="str">
        <f t="shared" si="12"/>
        <v>朱井云568</v>
      </c>
      <c r="E446" s="352">
        <v>26.5</v>
      </c>
      <c r="F446" s="315" t="s">
        <v>3601</v>
      </c>
      <c r="G446" s="446"/>
      <c r="H446" s="449" t="str">
        <f>VLOOKUP(A446,员工信息4!C:H,6,0)</f>
        <v>行政线束车间</v>
      </c>
      <c r="I446" s="449"/>
      <c r="J446" s="447"/>
      <c r="K446" s="458"/>
      <c r="L446" s="460"/>
      <c r="M446" s="319">
        <f>VLOOKUP(A446,'12部门提供工资附表主表'!E:M,9,0)</f>
        <v>26.5</v>
      </c>
      <c r="N446" s="461">
        <f t="shared" si="13"/>
        <v>0</v>
      </c>
      <c r="O446" s="60"/>
    </row>
    <row r="447" spans="1:15">
      <c r="A447" t="str">
        <f>INDEX(员工信息4!C:C,MATCH(工时对!D447,员工信息4!F:F,0))</f>
        <v>8236</v>
      </c>
      <c r="B447" s="448" t="s">
        <v>1356</v>
      </c>
      <c r="C447" s="315" t="s">
        <v>1355</v>
      </c>
      <c r="D447" s="445" t="str">
        <f t="shared" si="12"/>
        <v>黄运阳569</v>
      </c>
      <c r="E447" s="352">
        <v>24.94</v>
      </c>
      <c r="F447" s="315" t="s">
        <v>3596</v>
      </c>
      <c r="G447" s="446"/>
      <c r="H447" s="449" t="str">
        <f>VLOOKUP(A447,员工信息4!C:H,6,0)</f>
        <v>品质部</v>
      </c>
      <c r="I447" s="449"/>
      <c r="J447" s="447"/>
      <c r="K447" s="458"/>
      <c r="L447" s="460"/>
      <c r="M447" s="319">
        <f>VLOOKUP(A447,'12部门提供工资附表主表'!E:M,9,0)</f>
        <v>24.94</v>
      </c>
      <c r="N447" s="461">
        <f t="shared" si="13"/>
        <v>0</v>
      </c>
      <c r="O447" s="60"/>
    </row>
    <row r="448" spans="1:15">
      <c r="A448" t="str">
        <f>INDEX(员工信息4!C:C,MATCH(工时对!D448,员工信息4!F:F,0))</f>
        <v>9017</v>
      </c>
      <c r="B448" s="448" t="s">
        <v>3371</v>
      </c>
      <c r="C448" s="315" t="s">
        <v>3370</v>
      </c>
      <c r="D448" s="445" t="str">
        <f t="shared" si="12"/>
        <v>李周居570</v>
      </c>
      <c r="E448" s="352">
        <v>34.630000000000003</v>
      </c>
      <c r="F448" s="315" t="s">
        <v>3601</v>
      </c>
      <c r="G448" s="446"/>
      <c r="H448" s="449" t="str">
        <f>VLOOKUP(A448,员工信息4!C:H,6,0)</f>
        <v>线束车间</v>
      </c>
      <c r="I448" s="449"/>
      <c r="J448" s="447"/>
      <c r="K448" s="458"/>
      <c r="L448" s="460"/>
      <c r="M448" s="319">
        <f>VLOOKUP(A448,'12部门提供工资附表主表'!E:M,9,0)</f>
        <v>34.630000000000003</v>
      </c>
      <c r="N448" s="461">
        <f t="shared" si="13"/>
        <v>0</v>
      </c>
      <c r="O448" s="60"/>
    </row>
    <row r="449" spans="1:15">
      <c r="A449" t="str">
        <f>INDEX(员工信息4!C:C,MATCH(工时对!D449,员工信息4!F:F,0))</f>
        <v>2592</v>
      </c>
      <c r="B449" s="448" t="s">
        <v>1577</v>
      </c>
      <c r="C449" s="315" t="s">
        <v>1576</v>
      </c>
      <c r="D449" s="445" t="str">
        <f t="shared" si="12"/>
        <v>刘玉明571</v>
      </c>
      <c r="E449" s="352">
        <v>43.63</v>
      </c>
      <c r="F449" s="315" t="s">
        <v>3601</v>
      </c>
      <c r="G449" s="446"/>
      <c r="H449" s="449" t="str">
        <f>VLOOKUP(A449,员工信息4!C:H,6,0)</f>
        <v>线束车间</v>
      </c>
      <c r="I449" s="449"/>
      <c r="J449" s="447"/>
      <c r="K449" s="458"/>
      <c r="L449" s="460"/>
      <c r="M449" s="319">
        <f>VLOOKUP(A449,'12部门提供工资附表主表'!E:M,9,0)</f>
        <v>43.63</v>
      </c>
      <c r="N449" s="461">
        <f t="shared" si="13"/>
        <v>0</v>
      </c>
      <c r="O449" s="60"/>
    </row>
    <row r="450" spans="1:15">
      <c r="A450" t="str">
        <f>INDEX(员工信息4!C:C,MATCH(工时对!D450,员工信息4!F:F,0))</f>
        <v>3740</v>
      </c>
      <c r="B450" s="448" t="s">
        <v>1038</v>
      </c>
      <c r="C450" s="315" t="s">
        <v>1037</v>
      </c>
      <c r="D450" s="445" t="str">
        <f t="shared" si="12"/>
        <v>张学林572</v>
      </c>
      <c r="E450" s="352">
        <v>45.13</v>
      </c>
      <c r="F450" s="315" t="s">
        <v>2996</v>
      </c>
      <c r="G450" s="446"/>
      <c r="H450" s="449" t="str">
        <f>VLOOKUP(A450,员工信息4!C:H,6,0)</f>
        <v>接插件车间</v>
      </c>
      <c r="I450" s="449"/>
      <c r="J450" s="447"/>
      <c r="K450" s="458"/>
      <c r="L450" s="460"/>
      <c r="M450" s="319">
        <f>VLOOKUP(A450,'12部门提供工资附表主表'!E:M,9,0)</f>
        <v>45.13</v>
      </c>
      <c r="N450" s="461">
        <f t="shared" si="13"/>
        <v>0</v>
      </c>
      <c r="O450" s="60"/>
    </row>
    <row r="451" spans="1:15">
      <c r="A451" t="str">
        <f>INDEX(员工信息4!C:C,MATCH(工时对!D451,员工信息4!F:F,0))</f>
        <v>4009</v>
      </c>
      <c r="B451" s="448" t="s">
        <v>124</v>
      </c>
      <c r="C451" s="315" t="s">
        <v>123</v>
      </c>
      <c r="D451" s="445" t="str">
        <f t="shared" ref="D451:D514" si="14">C451&amp;B451</f>
        <v>董云573</v>
      </c>
      <c r="E451" s="352">
        <v>32.19</v>
      </c>
      <c r="F451" s="315" t="s">
        <v>17</v>
      </c>
      <c r="G451" s="446"/>
      <c r="H451" s="449" t="str">
        <f>VLOOKUP(A451,员工信息4!C:H,6,0)</f>
        <v>仓库管理</v>
      </c>
      <c r="I451" s="449"/>
      <c r="J451" s="447"/>
      <c r="K451" s="458"/>
      <c r="L451" s="460"/>
      <c r="M451" s="319">
        <f>VLOOKUP(A451,'12部门提供工资附表主表'!E:M,9,0)</f>
        <v>32.19</v>
      </c>
      <c r="N451" s="461">
        <f t="shared" ref="N451:N514" si="15">E451-M451</f>
        <v>0</v>
      </c>
      <c r="O451" s="60"/>
    </row>
    <row r="452" spans="1:15">
      <c r="A452" t="str">
        <f>INDEX(员工信息4!C:C,MATCH(工时对!D452,员工信息4!F:F,0))</f>
        <v>3057</v>
      </c>
      <c r="B452" s="448" t="s">
        <v>807</v>
      </c>
      <c r="C452" s="315" t="s">
        <v>806</v>
      </c>
      <c r="D452" s="445" t="str">
        <f t="shared" si="14"/>
        <v>鲁满锋574</v>
      </c>
      <c r="E452" s="352">
        <v>42.5</v>
      </c>
      <c r="F452" s="315" t="s">
        <v>2996</v>
      </c>
      <c r="G452" s="446"/>
      <c r="H452" s="449" t="str">
        <f>VLOOKUP(A452,员工信息4!C:H,6,0)</f>
        <v>接插件车间</v>
      </c>
      <c r="I452" s="449"/>
      <c r="J452" s="447"/>
      <c r="K452" s="458"/>
      <c r="L452" s="460"/>
      <c r="M452" s="319">
        <f>VLOOKUP(A452,'12部门提供工资附表主表'!E:M,9,0)</f>
        <v>42.5</v>
      </c>
      <c r="N452" s="461">
        <f t="shared" si="15"/>
        <v>0</v>
      </c>
      <c r="O452" s="60"/>
    </row>
    <row r="453" spans="1:15">
      <c r="A453" t="str">
        <f>INDEX(员工信息4!C:C,MATCH(工时对!D453,员工信息4!F:F,0))</f>
        <v>9018</v>
      </c>
      <c r="B453" s="466" t="s">
        <v>3376</v>
      </c>
      <c r="C453" s="453" t="s">
        <v>3375</v>
      </c>
      <c r="D453" s="445" t="str">
        <f t="shared" si="14"/>
        <v>李约成575</v>
      </c>
      <c r="E453" s="463">
        <v>38.06</v>
      </c>
      <c r="F453" s="453" t="s">
        <v>3601</v>
      </c>
      <c r="G453" s="451"/>
      <c r="H453" s="449" t="str">
        <f>VLOOKUP(A453,员工信息4!C:H,6,0)</f>
        <v>线束车间</v>
      </c>
      <c r="I453" s="449"/>
      <c r="J453" s="447"/>
      <c r="K453" s="458"/>
      <c r="L453" s="460"/>
      <c r="M453" s="319">
        <f>VLOOKUP(A453,'12部门提供工资附表主表'!E:M,9,0)</f>
        <v>38.06</v>
      </c>
      <c r="N453" s="461">
        <f t="shared" si="15"/>
        <v>0</v>
      </c>
      <c r="O453" s="60"/>
    </row>
    <row r="454" spans="1:15">
      <c r="A454" t="str">
        <f>INDEX(员工信息4!C:C,MATCH(工时对!D454,员工信息4!F:F,0))</f>
        <v>8407</v>
      </c>
      <c r="B454" s="467" t="s">
        <v>1908</v>
      </c>
      <c r="C454" s="457" t="s">
        <v>1907</v>
      </c>
      <c r="D454" s="445" t="str">
        <f t="shared" si="14"/>
        <v>潘沈心悦651</v>
      </c>
      <c r="E454" s="456">
        <v>24.25</v>
      </c>
      <c r="F454" s="472" t="s">
        <v>3597</v>
      </c>
      <c r="G454" s="455"/>
      <c r="H454" s="449" t="str">
        <f>VLOOKUP(A454,员工信息4!C:H,6,0)</f>
        <v>行政采购部</v>
      </c>
      <c r="I454" s="449"/>
      <c r="J454" s="447"/>
      <c r="K454" s="458"/>
      <c r="L454" s="460"/>
      <c r="M454" s="319">
        <f>VLOOKUP(A454,'12部门提供工资附表主表'!E:M,9,0)</f>
        <v>24.25</v>
      </c>
      <c r="N454" s="461">
        <f t="shared" si="15"/>
        <v>0</v>
      </c>
      <c r="O454" s="60"/>
    </row>
    <row r="455" spans="1:15">
      <c r="A455" t="str">
        <f>INDEX(员工信息4!C:C,MATCH(工时对!D455,员工信息4!F:F,0))</f>
        <v>8396</v>
      </c>
      <c r="B455" s="448" t="s">
        <v>1902</v>
      </c>
      <c r="C455" s="315" t="s">
        <v>1901</v>
      </c>
      <c r="D455" s="445" t="str">
        <f t="shared" si="14"/>
        <v>倪燕652</v>
      </c>
      <c r="E455" s="352">
        <v>22.81</v>
      </c>
      <c r="F455" s="315" t="s">
        <v>3597</v>
      </c>
      <c r="G455" s="446"/>
      <c r="H455" s="449" t="str">
        <f>VLOOKUP(A455,员工信息4!C:H,6,0)</f>
        <v>行政采购部</v>
      </c>
      <c r="I455" s="449"/>
      <c r="J455" s="447"/>
      <c r="K455" s="458"/>
      <c r="L455" s="460"/>
      <c r="M455" s="319">
        <f>VLOOKUP(A455,'12部门提供工资附表主表'!E:M,9,0)</f>
        <v>22.81</v>
      </c>
      <c r="N455" s="461">
        <f t="shared" si="15"/>
        <v>0</v>
      </c>
      <c r="O455" s="60"/>
    </row>
    <row r="456" spans="1:15">
      <c r="A456" t="str">
        <f>INDEX(员工信息4!C:C,MATCH(工时对!D456,员工信息4!F:F,0))</f>
        <v>8405</v>
      </c>
      <c r="B456" s="448" t="s">
        <v>2172</v>
      </c>
      <c r="C456" s="315" t="s">
        <v>2171</v>
      </c>
      <c r="D456" s="445" t="str">
        <f t="shared" si="14"/>
        <v>孙薇656</v>
      </c>
      <c r="E456" s="352">
        <v>24.5</v>
      </c>
      <c r="F456" s="315" t="s">
        <v>3597</v>
      </c>
      <c r="G456" s="446"/>
      <c r="H456" s="449" t="str">
        <f>VLOOKUP(A456,员工信息4!C:H,6,0)</f>
        <v>行政技术部</v>
      </c>
      <c r="I456" s="449"/>
      <c r="J456" s="447"/>
      <c r="K456" s="458"/>
      <c r="L456" s="460"/>
      <c r="M456" s="319">
        <f>VLOOKUP(A456,'12部门提供工资附表主表'!E:M,9,0)</f>
        <v>24.5</v>
      </c>
      <c r="N456" s="461">
        <f t="shared" si="15"/>
        <v>0</v>
      </c>
      <c r="O456" s="60"/>
    </row>
    <row r="457" spans="1:15">
      <c r="A457" t="str">
        <f>INDEX(员工信息4!C:C,MATCH(工时对!D457,员工信息4!F:F,0))</f>
        <v>8046</v>
      </c>
      <c r="B457" s="448" t="s">
        <v>2045</v>
      </c>
      <c r="C457" s="315" t="s">
        <v>2044</v>
      </c>
      <c r="D457" s="445" t="str">
        <f t="shared" si="14"/>
        <v>赵彩芳660</v>
      </c>
      <c r="E457" s="352">
        <v>24.63</v>
      </c>
      <c r="F457" s="315" t="s">
        <v>3596</v>
      </c>
      <c r="G457" s="446"/>
      <c r="H457" s="449" t="str">
        <f>VLOOKUP(A457,员工信息4!C:H,6,0)</f>
        <v>行政行政部</v>
      </c>
      <c r="I457" s="449"/>
      <c r="J457" s="447"/>
      <c r="K457" s="458"/>
      <c r="L457" s="460"/>
      <c r="M457" s="319">
        <f>VLOOKUP(A457,'12部门提供工资附表主表'!E:M,9,0)</f>
        <v>24.63</v>
      </c>
      <c r="N457" s="461">
        <f t="shared" si="15"/>
        <v>0</v>
      </c>
      <c r="O457" s="60"/>
    </row>
    <row r="458" spans="1:15">
      <c r="A458" t="str">
        <f>INDEX(员工信息4!C:C,MATCH(工时对!D458,员工信息4!F:F,0))</f>
        <v>3103</v>
      </c>
      <c r="B458" s="448" t="s">
        <v>1799</v>
      </c>
      <c r="C458" s="315" t="s">
        <v>1798</v>
      </c>
      <c r="D458" s="445" t="str">
        <f t="shared" si="14"/>
        <v>张莉莉662</v>
      </c>
      <c r="E458" s="352">
        <v>35.25</v>
      </c>
      <c r="F458" s="315" t="s">
        <v>2996</v>
      </c>
      <c r="G458" s="446"/>
      <c r="H458" s="449" t="str">
        <f>VLOOKUP(A458,员工信息4!C:H,6,0)</f>
        <v>线束管理</v>
      </c>
      <c r="I458" s="449"/>
      <c r="J458" s="447"/>
      <c r="K458" s="458"/>
      <c r="L458" s="460"/>
      <c r="M458" s="319">
        <f>VLOOKUP(A458,'12部门提供工资附表主表'!E:M,9,0)</f>
        <v>35.25</v>
      </c>
      <c r="N458" s="461">
        <f t="shared" si="15"/>
        <v>0</v>
      </c>
      <c r="O458" s="60"/>
    </row>
    <row r="459" spans="1:15">
      <c r="A459" t="str">
        <f>INDEX(员工信息4!C:C,MATCH(工时对!D459,员工信息4!F:F,0))</f>
        <v>4228</v>
      </c>
      <c r="B459" s="448" t="s">
        <v>1282</v>
      </c>
      <c r="C459" s="315" t="s">
        <v>1281</v>
      </c>
      <c r="D459" s="445" t="str">
        <f t="shared" si="14"/>
        <v>顾慧花663</v>
      </c>
      <c r="E459" s="352">
        <v>40.94</v>
      </c>
      <c r="F459" s="315" t="s">
        <v>3182</v>
      </c>
      <c r="G459" s="446"/>
      <c r="H459" s="449" t="str">
        <f>VLOOKUP(A459,员工信息4!C:H,6,0)</f>
        <v>配件组</v>
      </c>
      <c r="I459" s="449"/>
      <c r="J459" s="447"/>
      <c r="K459" s="458"/>
      <c r="L459" s="460"/>
      <c r="M459" s="319">
        <f>VLOOKUP(A459,'12部门提供工资附表主表'!E:M,9,0)</f>
        <v>40.94</v>
      </c>
      <c r="N459" s="461">
        <f t="shared" si="15"/>
        <v>0</v>
      </c>
      <c r="O459" s="60"/>
    </row>
    <row r="460" spans="1:15">
      <c r="A460" t="str">
        <f>INDEX(员工信息4!C:C,MATCH(工时对!D460,员工信息4!F:F,0))</f>
        <v>4223</v>
      </c>
      <c r="B460" s="448" t="s">
        <v>78</v>
      </c>
      <c r="C460" s="315" t="s">
        <v>77</v>
      </c>
      <c r="D460" s="445" t="str">
        <f t="shared" si="14"/>
        <v>王海兰666</v>
      </c>
      <c r="E460" s="352">
        <v>31.06</v>
      </c>
      <c r="F460" s="315" t="s">
        <v>3182</v>
      </c>
      <c r="G460" s="446"/>
      <c r="H460" s="449" t="str">
        <f>VLOOKUP(A460,员工信息4!C:H,6,0)</f>
        <v>仓库</v>
      </c>
      <c r="I460" s="449"/>
      <c r="J460" s="447"/>
      <c r="K460" s="458"/>
      <c r="L460" s="460"/>
      <c r="M460" s="319">
        <f>VLOOKUP(A460,'12部门提供工资附表主表'!E:M,9,0)</f>
        <v>31.06</v>
      </c>
      <c r="N460" s="461">
        <f t="shared" si="15"/>
        <v>0</v>
      </c>
      <c r="O460" s="60"/>
    </row>
    <row r="461" spans="1:15">
      <c r="A461" t="str">
        <f>INDEX(员工信息4!C:C,MATCH(工时对!D461,员工信息4!F:F,0))</f>
        <v>4515</v>
      </c>
      <c r="B461" s="448" t="s">
        <v>617</v>
      </c>
      <c r="C461" s="315" t="s">
        <v>616</v>
      </c>
      <c r="D461" s="445" t="str">
        <f t="shared" si="14"/>
        <v>傅正宇669</v>
      </c>
      <c r="E461" s="352">
        <v>27</v>
      </c>
      <c r="F461" s="315" t="s">
        <v>3599</v>
      </c>
      <c r="G461" s="446"/>
      <c r="H461" s="449" t="str">
        <f>VLOOKUP(A461,员工信息4!C:H,6,0)</f>
        <v>后勤部</v>
      </c>
      <c r="I461" s="449"/>
      <c r="J461" s="447"/>
      <c r="K461" s="458"/>
      <c r="L461" s="460"/>
      <c r="M461" s="319">
        <f>VLOOKUP(A461,'12部门提供工资附表主表'!E:M,9,0)</f>
        <v>27</v>
      </c>
      <c r="N461" s="461">
        <f t="shared" si="15"/>
        <v>0</v>
      </c>
      <c r="O461" s="60"/>
    </row>
    <row r="462" spans="1:15">
      <c r="A462" t="str">
        <f>INDEX(员工信息4!C:C,MATCH(工时对!D462,员工信息4!F:F,0))</f>
        <v>9938</v>
      </c>
      <c r="B462" s="448" t="s">
        <v>3550</v>
      </c>
      <c r="C462" s="315" t="s">
        <v>3549</v>
      </c>
      <c r="D462" s="445" t="str">
        <f t="shared" si="14"/>
        <v>张春香670</v>
      </c>
      <c r="E462" s="352">
        <v>5</v>
      </c>
      <c r="F462" s="315" t="s">
        <v>2996</v>
      </c>
      <c r="G462" s="446"/>
      <c r="H462" s="449" t="str">
        <f>VLOOKUP(A462,员工信息4!C:H,6,0)</f>
        <v>接插件车间</v>
      </c>
      <c r="I462" s="449"/>
      <c r="J462" s="447"/>
      <c r="K462" s="458"/>
      <c r="L462" s="460"/>
      <c r="M462" s="319">
        <f>VLOOKUP(A462,'12部门提供工资附表主表'!E:M,9,0)</f>
        <v>5</v>
      </c>
      <c r="N462" s="461">
        <f t="shared" si="15"/>
        <v>0</v>
      </c>
      <c r="O462" s="60"/>
    </row>
    <row r="463" spans="1:15">
      <c r="A463" t="str">
        <f>INDEX(员工信息4!C:C,MATCH(工时对!D463,员工信息4!F:F,0))</f>
        <v>9939</v>
      </c>
      <c r="B463" s="448" t="s">
        <v>3555</v>
      </c>
      <c r="C463" s="315" t="s">
        <v>3554</v>
      </c>
      <c r="D463" s="445" t="str">
        <f t="shared" si="14"/>
        <v>张春连671</v>
      </c>
      <c r="E463" s="352">
        <v>5</v>
      </c>
      <c r="F463" s="315" t="s">
        <v>2996</v>
      </c>
      <c r="G463" s="446"/>
      <c r="H463" s="449" t="str">
        <f>VLOOKUP(A463,员工信息4!C:H,6,0)</f>
        <v>接插件车间</v>
      </c>
      <c r="I463" s="449"/>
      <c r="J463" s="447"/>
      <c r="K463" s="458"/>
      <c r="L463" s="460"/>
      <c r="M463" s="319">
        <f>VLOOKUP(A463,'12部门提供工资附表主表'!E:M,9,0)</f>
        <v>5</v>
      </c>
      <c r="N463" s="461">
        <f t="shared" si="15"/>
        <v>0</v>
      </c>
      <c r="O463" s="60"/>
    </row>
    <row r="464" spans="1:15">
      <c r="A464" t="str">
        <f>INDEX(员工信息4!C:C,MATCH(工时对!D464,员工信息4!F:F,0))</f>
        <v>9940</v>
      </c>
      <c r="B464" s="448" t="s">
        <v>3560</v>
      </c>
      <c r="C464" s="315" t="s">
        <v>3559</v>
      </c>
      <c r="D464" s="445" t="str">
        <f t="shared" si="14"/>
        <v>张春梅672</v>
      </c>
      <c r="E464" s="352">
        <v>6.88</v>
      </c>
      <c r="F464" s="315" t="s">
        <v>2996</v>
      </c>
      <c r="G464" s="446"/>
      <c r="H464" s="449" t="str">
        <f>VLOOKUP(A464,员工信息4!C:H,6,0)</f>
        <v>接插件车间</v>
      </c>
      <c r="I464" s="449"/>
      <c r="J464" s="447"/>
      <c r="K464" s="458"/>
      <c r="L464" s="460"/>
      <c r="M464" s="319">
        <f>VLOOKUP(A464,'12部门提供工资附表主表'!E:M,9,0)</f>
        <v>6.88</v>
      </c>
      <c r="N464" s="461">
        <f t="shared" si="15"/>
        <v>0</v>
      </c>
      <c r="O464" s="60"/>
    </row>
    <row r="465" spans="1:15">
      <c r="A465" t="str">
        <f>INDEX(员工信息4!C:C,MATCH(工时对!D465,员工信息4!F:F,0))</f>
        <v>9941</v>
      </c>
      <c r="B465" s="448" t="s">
        <v>3565</v>
      </c>
      <c r="C465" s="315" t="s">
        <v>3564</v>
      </c>
      <c r="D465" s="445" t="str">
        <f t="shared" si="14"/>
        <v>转云峰673</v>
      </c>
      <c r="E465" s="352">
        <v>5.5</v>
      </c>
      <c r="F465" s="315" t="s">
        <v>2996</v>
      </c>
      <c r="G465" s="446"/>
      <c r="H465" s="449" t="str">
        <f>VLOOKUP(A465,员工信息4!C:H,6,0)</f>
        <v>接插件车间</v>
      </c>
      <c r="I465" s="449"/>
      <c r="J465" s="447"/>
      <c r="K465" s="458"/>
      <c r="L465" s="460"/>
      <c r="M465" s="319">
        <f>VLOOKUP(A465,'12部门提供工资附表主表'!E:M,9,0)</f>
        <v>5.5</v>
      </c>
      <c r="N465" s="461">
        <f t="shared" si="15"/>
        <v>0</v>
      </c>
      <c r="O465" s="60"/>
    </row>
    <row r="466" spans="1:15">
      <c r="A466" t="str">
        <f>INDEX(员工信息4!C:C,MATCH(工时对!D466,员工信息4!F:F,0))</f>
        <v>8354</v>
      </c>
      <c r="B466" s="465" t="s">
        <v>1647</v>
      </c>
      <c r="C466" s="364" t="s">
        <v>1646</v>
      </c>
      <c r="D466" s="445" t="str">
        <f t="shared" si="14"/>
        <v>朱红红742</v>
      </c>
      <c r="E466" s="352">
        <v>39.630000000000003</v>
      </c>
      <c r="F466" s="364" t="s">
        <v>3601</v>
      </c>
      <c r="G466" s="473"/>
      <c r="H466" s="449" t="str">
        <f>VLOOKUP(A466,员工信息4!C:H,6,0)</f>
        <v>线束车间</v>
      </c>
      <c r="I466" s="449"/>
      <c r="J466" s="447"/>
      <c r="K466" s="458"/>
      <c r="L466" s="460"/>
      <c r="M466" s="319">
        <f>VLOOKUP(A466,'12部门提供工资附表主表'!E:M,9,0)</f>
        <v>39.630000000000003</v>
      </c>
      <c r="N466" s="461">
        <f t="shared" si="15"/>
        <v>0</v>
      </c>
      <c r="O466" s="60"/>
    </row>
    <row r="467" spans="1:15">
      <c r="A467" t="str">
        <f>INDEX(员工信息4!C:C,MATCH(工时对!D467,员工信息4!F:F,0))</f>
        <v>9943</v>
      </c>
      <c r="B467" s="465" t="s">
        <v>3575</v>
      </c>
      <c r="C467" s="364" t="s">
        <v>3574</v>
      </c>
      <c r="D467" s="445" t="str">
        <f t="shared" si="14"/>
        <v>赵丽峰748</v>
      </c>
      <c r="E467" s="352">
        <v>4</v>
      </c>
      <c r="F467" s="364" t="s">
        <v>3601</v>
      </c>
      <c r="G467" s="473"/>
      <c r="H467" s="449" t="str">
        <f>VLOOKUP(A467,员工信息4!C:H,6,0)</f>
        <v>线束车间</v>
      </c>
      <c r="I467" s="449"/>
      <c r="J467" s="447"/>
      <c r="K467" s="458"/>
      <c r="L467" s="460"/>
      <c r="M467" s="319">
        <f>VLOOKUP(A467,'12部门提供工资附表主表'!E:M,9,0)</f>
        <v>4</v>
      </c>
      <c r="N467" s="461">
        <f t="shared" si="15"/>
        <v>0</v>
      </c>
      <c r="O467" s="60"/>
    </row>
    <row r="468" spans="1:15">
      <c r="A468" t="str">
        <f>INDEX(员工信息4!C:C,MATCH(工时对!D468,员工信息4!F:F,0))</f>
        <v>8332</v>
      </c>
      <c r="B468" s="465" t="s">
        <v>1120</v>
      </c>
      <c r="C468" s="364" t="s">
        <v>1119</v>
      </c>
      <c r="D468" s="445" t="str">
        <f t="shared" si="14"/>
        <v>张海军2749</v>
      </c>
      <c r="E468" s="352">
        <v>44.31</v>
      </c>
      <c r="F468" s="458" t="s">
        <v>2996</v>
      </c>
      <c r="G468" s="473"/>
      <c r="H468" s="449" t="str">
        <f>VLOOKUP(A468,员工信息4!C:H,6,0)</f>
        <v>接插件车间</v>
      </c>
      <c r="I468" s="449"/>
      <c r="J468" s="447"/>
      <c r="K468" s="458"/>
      <c r="L468" s="460"/>
      <c r="M468" s="319">
        <f>VLOOKUP(A468,'12部门提供工资附表主表'!E:M,9,0)</f>
        <v>44.31</v>
      </c>
      <c r="N468" s="461">
        <f t="shared" si="15"/>
        <v>0</v>
      </c>
      <c r="O468" s="60"/>
    </row>
    <row r="469" spans="1:15">
      <c r="A469" t="str">
        <f>INDEX(员工信息4!C:C,MATCH(工时对!D469,员工信息4!F:F,0))</f>
        <v>8941</v>
      </c>
      <c r="B469" s="445" t="s">
        <v>3035</v>
      </c>
      <c r="C469" s="446" t="s">
        <v>3034</v>
      </c>
      <c r="D469" s="445" t="str">
        <f t="shared" si="14"/>
        <v>陆瑛76</v>
      </c>
      <c r="E469" s="352">
        <v>40.81</v>
      </c>
      <c r="F469" s="446" t="s">
        <v>2996</v>
      </c>
      <c r="G469" s="446"/>
      <c r="H469" s="449" t="str">
        <f>VLOOKUP(A469,员工信息4!C:H,6,0)</f>
        <v>接插件车间</v>
      </c>
      <c r="I469" s="449"/>
      <c r="J469" s="447"/>
      <c r="K469" s="458"/>
      <c r="L469" s="460"/>
      <c r="M469" s="319">
        <f>VLOOKUP(A469,'12部门提供工资附表主表'!E:M,9,0)</f>
        <v>40.81</v>
      </c>
      <c r="N469" s="461">
        <f t="shared" si="15"/>
        <v>0</v>
      </c>
      <c r="O469" s="60"/>
    </row>
    <row r="470" spans="1:15">
      <c r="A470" t="str">
        <f>INDEX(员工信息4!C:C,MATCH(工时对!D470,员工信息4!F:F,0))</f>
        <v>8975</v>
      </c>
      <c r="B470" s="445" t="s">
        <v>3161</v>
      </c>
      <c r="C470" s="446" t="s">
        <v>3160</v>
      </c>
      <c r="D470" s="445" t="str">
        <f t="shared" si="14"/>
        <v>胡祥巧77</v>
      </c>
      <c r="E470" s="352">
        <v>34.880000000000003</v>
      </c>
      <c r="F470" s="446" t="s">
        <v>2996</v>
      </c>
      <c r="G470" s="446"/>
      <c r="H470" s="449" t="str">
        <f>VLOOKUP(A470,员工信息4!C:H,6,0)</f>
        <v>接插件车间</v>
      </c>
      <c r="I470" s="449"/>
      <c r="J470" s="447"/>
      <c r="K470" s="458"/>
      <c r="L470" s="460"/>
      <c r="M470" s="319">
        <f>VLOOKUP(A470,'12部门提供工资附表主表'!E:M,9,0)</f>
        <v>34.880000000000003</v>
      </c>
      <c r="N470" s="461">
        <f t="shared" si="15"/>
        <v>0</v>
      </c>
      <c r="O470" s="60"/>
    </row>
    <row r="471" spans="1:15">
      <c r="A471" t="str">
        <f>INDEX(员工信息4!C:C,MATCH(工时对!D471,员工信息4!F:F,0))</f>
        <v>3217</v>
      </c>
      <c r="B471" s="445" t="s">
        <v>908</v>
      </c>
      <c r="C471" s="446" t="s">
        <v>907</v>
      </c>
      <c r="D471" s="445" t="str">
        <f t="shared" si="14"/>
        <v>徐应霞78</v>
      </c>
      <c r="E471" s="352">
        <v>40.06</v>
      </c>
      <c r="F471" s="446" t="s">
        <v>2996</v>
      </c>
      <c r="G471" s="446"/>
      <c r="H471" s="449" t="str">
        <f>VLOOKUP(A471,员工信息4!C:H,6,0)</f>
        <v>接插件车间</v>
      </c>
      <c r="I471" s="449"/>
      <c r="J471" s="447"/>
      <c r="K471" s="458"/>
      <c r="L471" s="465"/>
      <c r="M471" s="319">
        <f>VLOOKUP(A471,'12部门提供工资附表主表'!E:M,9,0)</f>
        <v>40.06</v>
      </c>
      <c r="N471" s="461">
        <f t="shared" si="15"/>
        <v>0</v>
      </c>
      <c r="O471" s="60"/>
    </row>
    <row r="472" spans="1:15">
      <c r="A472" t="str">
        <f>INDEX(员工信息4!C:C,MATCH(工时对!D472,员工信息4!F:F,0))</f>
        <v>8103</v>
      </c>
      <c r="B472" s="445" t="s">
        <v>2051</v>
      </c>
      <c r="C472" s="446" t="s">
        <v>2050</v>
      </c>
      <c r="D472" s="445" t="str">
        <f t="shared" si="14"/>
        <v>顾伟杰79</v>
      </c>
      <c r="E472" s="352">
        <v>25.5</v>
      </c>
      <c r="F472" s="315" t="s">
        <v>3596</v>
      </c>
      <c r="G472" s="446"/>
      <c r="H472" s="449" t="str">
        <f>VLOOKUP(A472,员工信息4!C:H,6,0)</f>
        <v>行政行政部</v>
      </c>
      <c r="I472" s="449"/>
      <c r="J472" s="447"/>
      <c r="K472" s="458"/>
      <c r="L472" s="460"/>
      <c r="M472" s="319">
        <f>VLOOKUP(A472,'12部门提供工资附表主表'!E:M,9,0)</f>
        <v>25.5</v>
      </c>
      <c r="N472" s="461">
        <f t="shared" si="15"/>
        <v>0</v>
      </c>
      <c r="O472" s="60"/>
    </row>
    <row r="473" spans="1:15">
      <c r="A473" t="str">
        <f>INDEX(员工信息4!C:C,MATCH(工时对!D473,员工信息4!F:F,0))</f>
        <v>8502</v>
      </c>
      <c r="B473" s="445" t="s">
        <v>1140</v>
      </c>
      <c r="C473" s="446" t="s">
        <v>1139</v>
      </c>
      <c r="D473" s="445" t="str">
        <f t="shared" si="14"/>
        <v>蒲鸿贤80</v>
      </c>
      <c r="E473" s="352">
        <v>43.13</v>
      </c>
      <c r="F473" s="446" t="s">
        <v>2996</v>
      </c>
      <c r="G473" s="446"/>
      <c r="H473" s="449" t="str">
        <f>VLOOKUP(A473,员工信息4!C:H,6,0)</f>
        <v>接插件车间</v>
      </c>
      <c r="I473" s="449"/>
      <c r="J473" s="447"/>
      <c r="K473" s="458"/>
      <c r="L473" s="460"/>
      <c r="M473" s="319">
        <f>VLOOKUP(A473,'12部门提供工资附表主表'!E:M,9,0)</f>
        <v>43.13</v>
      </c>
      <c r="N473" s="461">
        <f t="shared" si="15"/>
        <v>0</v>
      </c>
      <c r="O473" s="60"/>
    </row>
    <row r="474" spans="1:15">
      <c r="A474" t="str">
        <f>INDEX(员工信息4!C:C,MATCH(工时对!D474,员工信息4!F:F,0))</f>
        <v>2295</v>
      </c>
      <c r="B474" s="445" t="s">
        <v>1462</v>
      </c>
      <c r="C474" s="446" t="s">
        <v>1461</v>
      </c>
      <c r="D474" s="445" t="str">
        <f t="shared" si="14"/>
        <v>胡庆林81</v>
      </c>
      <c r="E474" s="352">
        <v>34.56</v>
      </c>
      <c r="F474" s="446" t="s">
        <v>3601</v>
      </c>
      <c r="G474" s="446"/>
      <c r="H474" s="449" t="str">
        <f>VLOOKUP(A474,员工信息4!C:H,6,0)</f>
        <v>线束车间</v>
      </c>
      <c r="I474" s="449"/>
      <c r="J474" s="447"/>
      <c r="K474" s="458"/>
      <c r="L474" s="460"/>
      <c r="M474" s="319">
        <f>VLOOKUP(A474,'12部门提供工资附表主表'!E:M,9,0)</f>
        <v>34.56</v>
      </c>
      <c r="N474" s="461">
        <f t="shared" si="15"/>
        <v>0</v>
      </c>
      <c r="O474" s="60"/>
    </row>
    <row r="475" spans="1:15">
      <c r="A475" t="str">
        <f>INDEX(员工信息4!C:C,MATCH(工时对!D475,员工信息4!F:F,0))</f>
        <v>1170</v>
      </c>
      <c r="B475" s="445" t="s">
        <v>1201</v>
      </c>
      <c r="C475" s="446" t="s">
        <v>1200</v>
      </c>
      <c r="D475" s="445" t="str">
        <f t="shared" si="14"/>
        <v>齐中英82</v>
      </c>
      <c r="E475" s="352">
        <v>39</v>
      </c>
      <c r="F475" s="446" t="s">
        <v>3600</v>
      </c>
      <c r="G475" s="446"/>
      <c r="H475" s="449" t="str">
        <f>VLOOKUP(A475,员工信息4!C:H,6,0)</f>
        <v>拉丝车间</v>
      </c>
      <c r="I475" s="449"/>
      <c r="J475" s="447"/>
      <c r="K475" s="458"/>
      <c r="L475" s="460"/>
      <c r="M475" s="319">
        <f>VLOOKUP(A475,'12部门提供工资附表主表'!E:M,9,0)</f>
        <v>39</v>
      </c>
      <c r="N475" s="461">
        <f t="shared" si="15"/>
        <v>0</v>
      </c>
      <c r="O475" s="60"/>
    </row>
    <row r="476" spans="1:15">
      <c r="A476" t="str">
        <f>INDEX(员工信息4!C:C,MATCH(工时对!D476,员工信息4!F:F,0))</f>
        <v>3151</v>
      </c>
      <c r="B476" s="445" t="s">
        <v>1804</v>
      </c>
      <c r="C476" s="446" t="s">
        <v>1803</v>
      </c>
      <c r="D476" s="445" t="str">
        <f t="shared" si="14"/>
        <v>陆秀娟83</v>
      </c>
      <c r="E476" s="352">
        <v>40.380000000000003</v>
      </c>
      <c r="F476" s="446" t="s">
        <v>2996</v>
      </c>
      <c r="G476" s="446"/>
      <c r="H476" s="449" t="str">
        <f>VLOOKUP(A476,员工信息4!C:H,6,0)</f>
        <v>线束管理</v>
      </c>
      <c r="I476" s="449"/>
      <c r="J476" s="447"/>
      <c r="K476" s="458"/>
      <c r="L476" s="460"/>
      <c r="M476" s="319">
        <f>VLOOKUP(A476,'12部门提供工资附表主表'!E:M,9,0)</f>
        <v>40.380000000000003</v>
      </c>
      <c r="N476" s="461">
        <f t="shared" si="15"/>
        <v>0</v>
      </c>
      <c r="O476" s="60"/>
    </row>
    <row r="477" spans="1:15">
      <c r="A477" t="str">
        <f>INDEX(员工信息4!C:C,MATCH(工时对!D477,员工信息4!F:F,0))</f>
        <v>3378</v>
      </c>
      <c r="B477" s="445" t="s">
        <v>983</v>
      </c>
      <c r="C477" s="446" t="s">
        <v>982</v>
      </c>
      <c r="D477" s="445" t="str">
        <f t="shared" si="14"/>
        <v>耿跃辉84</v>
      </c>
      <c r="E477" s="352">
        <v>40.81</v>
      </c>
      <c r="F477" s="446" t="s">
        <v>2996</v>
      </c>
      <c r="G477" s="446"/>
      <c r="H477" s="449" t="str">
        <f>VLOOKUP(A477,员工信息4!C:H,6,0)</f>
        <v>接插件车间</v>
      </c>
      <c r="I477" s="449"/>
      <c r="J477" s="447"/>
      <c r="K477" s="458"/>
      <c r="L477" s="460"/>
      <c r="M477" s="319">
        <f>VLOOKUP(A477,'12部门提供工资附表主表'!E:M,9,0)</f>
        <v>40.81</v>
      </c>
      <c r="N477" s="461">
        <f t="shared" si="15"/>
        <v>0</v>
      </c>
      <c r="O477" s="60"/>
    </row>
    <row r="478" spans="1:15">
      <c r="A478" t="str">
        <f>INDEX(员工信息4!C:C,MATCH(工时对!D478,员工信息4!F:F,0))</f>
        <v>8094</v>
      </c>
      <c r="B478" s="445" t="s">
        <v>2009</v>
      </c>
      <c r="C478" s="446" t="s">
        <v>2008</v>
      </c>
      <c r="D478" s="445" t="str">
        <f t="shared" si="14"/>
        <v>刘沁85</v>
      </c>
      <c r="E478" s="352">
        <v>36.5</v>
      </c>
      <c r="F478" s="315" t="s">
        <v>3596</v>
      </c>
      <c r="G478" s="446"/>
      <c r="H478" s="449" t="str">
        <f>VLOOKUP(A478,员工信息4!C:H,6,0)</f>
        <v>行政工艺部</v>
      </c>
      <c r="I478" s="449"/>
      <c r="J478" s="447"/>
      <c r="K478" s="458"/>
      <c r="L478" s="460"/>
      <c r="M478" s="319">
        <f>VLOOKUP(A478,'12部门提供工资附表主表'!E:M,9,0)</f>
        <v>36.5</v>
      </c>
      <c r="N478" s="461">
        <f t="shared" si="15"/>
        <v>0</v>
      </c>
      <c r="O478" s="60"/>
    </row>
    <row r="479" spans="1:15">
      <c r="A479" t="str">
        <f>INDEX(员工信息4!C:C,MATCH(工时对!D479,员工信息4!F:F,0))</f>
        <v>8066</v>
      </c>
      <c r="B479" s="445" t="s">
        <v>2097</v>
      </c>
      <c r="C479" s="446" t="s">
        <v>2096</v>
      </c>
      <c r="D479" s="445" t="str">
        <f t="shared" si="14"/>
        <v>王帆86</v>
      </c>
      <c r="E479" s="352">
        <v>24.19</v>
      </c>
      <c r="F479" s="315" t="s">
        <v>3596</v>
      </c>
      <c r="G479" s="446"/>
      <c r="H479" s="449" t="str">
        <f>VLOOKUP(A479,员工信息4!C:H,6,0)</f>
        <v>行政技术部</v>
      </c>
      <c r="I479" s="449"/>
      <c r="J479" s="447"/>
      <c r="K479" s="458"/>
      <c r="L479" s="460"/>
      <c r="M479" s="319">
        <f>VLOOKUP(A479,'12部门提供工资附表主表'!E:M,9,0)</f>
        <v>24.19</v>
      </c>
      <c r="N479" s="461">
        <f t="shared" si="15"/>
        <v>0</v>
      </c>
      <c r="O479" s="60"/>
    </row>
    <row r="480" spans="1:15">
      <c r="A480" t="str">
        <f>INDEX(员工信息4!C:C,MATCH(工时对!D480,员工信息4!F:F,0))</f>
        <v>9802</v>
      </c>
      <c r="B480" s="445" t="s">
        <v>166</v>
      </c>
      <c r="C480" s="446" t="s">
        <v>165</v>
      </c>
      <c r="D480" s="445" t="str">
        <f t="shared" si="14"/>
        <v>朱国华87</v>
      </c>
      <c r="E480" s="352">
        <v>41.13</v>
      </c>
      <c r="F480" s="446" t="s">
        <v>3600</v>
      </c>
      <c r="G480" s="446"/>
      <c r="H480" s="449" t="str">
        <f>VLOOKUP(A480,员工信息4!C:H,6,0)</f>
        <v>电缆检验</v>
      </c>
      <c r="I480" s="449"/>
      <c r="J480" s="447"/>
      <c r="K480" s="458"/>
      <c r="L480" s="460"/>
      <c r="M480" s="319">
        <f>VLOOKUP(A480,'12部门提供工资附表主表'!E:M,9,0)</f>
        <v>41.13</v>
      </c>
      <c r="N480" s="461">
        <f t="shared" si="15"/>
        <v>0</v>
      </c>
      <c r="O480" s="60"/>
    </row>
    <row r="481" spans="1:15">
      <c r="A481" t="str">
        <f>INDEX(员工信息4!C:C,MATCH(工时对!D481,员工信息4!F:F,0))</f>
        <v>1037</v>
      </c>
      <c r="B481" s="445" t="s">
        <v>202</v>
      </c>
      <c r="C481" s="446" t="s">
        <v>201</v>
      </c>
      <c r="D481" s="445" t="str">
        <f t="shared" si="14"/>
        <v>徐伟勇88</v>
      </c>
      <c r="E481" s="352">
        <v>39</v>
      </c>
      <c r="F481" s="446" t="s">
        <v>3600</v>
      </c>
      <c r="G481" s="446"/>
      <c r="H481" s="449" t="str">
        <f>VLOOKUP(A481,员工信息4!C:H,6,0)</f>
        <v>电缆员工</v>
      </c>
      <c r="I481" s="449"/>
      <c r="J481" s="447"/>
      <c r="K481" s="458"/>
      <c r="L481" s="460"/>
      <c r="M481" s="319">
        <f>VLOOKUP(A481,'12部门提供工资附表主表'!E:M,9,0)</f>
        <v>39</v>
      </c>
      <c r="N481" s="461">
        <f t="shared" si="15"/>
        <v>0</v>
      </c>
      <c r="O481" s="60"/>
    </row>
    <row r="482" spans="1:15">
      <c r="A482" t="str">
        <f>INDEX(员工信息4!C:C,MATCH(工时对!D482,员工信息4!F:F,0))</f>
        <v>6107</v>
      </c>
      <c r="B482" s="445" t="s">
        <v>1742</v>
      </c>
      <c r="C482" s="446" t="s">
        <v>1741</v>
      </c>
      <c r="D482" s="445" t="str">
        <f t="shared" si="14"/>
        <v>沈军289</v>
      </c>
      <c r="E482" s="352">
        <v>38.75</v>
      </c>
      <c r="F482" s="446" t="s">
        <v>3601</v>
      </c>
      <c r="G482" s="446"/>
      <c r="H482" s="449" t="str">
        <f>VLOOKUP(A482,员工信息4!C:H,6,0)</f>
        <v>线束管理</v>
      </c>
      <c r="I482" s="449"/>
      <c r="J482" s="447"/>
      <c r="K482" s="458"/>
      <c r="L482" s="460"/>
      <c r="M482" s="319">
        <f>VLOOKUP(A482,'12部门提供工资附表主表'!E:M,9,0)</f>
        <v>38.75</v>
      </c>
      <c r="N482" s="461">
        <f t="shared" si="15"/>
        <v>0</v>
      </c>
      <c r="O482" s="60"/>
    </row>
    <row r="483" spans="1:15">
      <c r="A483" t="str">
        <f>INDEX(员工信息4!C:C,MATCH(工时对!D483,员工信息4!F:F,0))</f>
        <v>4504</v>
      </c>
      <c r="B483" s="445" t="s">
        <v>582</v>
      </c>
      <c r="C483" s="446" t="s">
        <v>581</v>
      </c>
      <c r="D483" s="445" t="str">
        <f t="shared" si="14"/>
        <v>朱正伯90</v>
      </c>
      <c r="E483" s="352">
        <v>27</v>
      </c>
      <c r="F483" s="446" t="s">
        <v>3599</v>
      </c>
      <c r="G483" s="446"/>
      <c r="H483" s="449" t="str">
        <f>VLOOKUP(A483,员工信息4!C:H,6,0)</f>
        <v>后勤部</v>
      </c>
      <c r="I483" s="449"/>
      <c r="J483" s="447"/>
      <c r="K483" s="458"/>
      <c r="L483" s="460"/>
      <c r="M483" s="319">
        <f>VLOOKUP(A483,'12部门提供工资附表主表'!E:M,9,0)</f>
        <v>27</v>
      </c>
      <c r="N483" s="461">
        <f t="shared" si="15"/>
        <v>0</v>
      </c>
      <c r="O483" s="60"/>
    </row>
    <row r="484" spans="1:15">
      <c r="A484" t="str">
        <f>INDEX(员工信息4!C:C,MATCH(工时对!D484,员工信息4!F:F,0))</f>
        <v>9026</v>
      </c>
      <c r="B484" s="445" t="s">
        <v>3474</v>
      </c>
      <c r="C484" s="446" t="s">
        <v>3473</v>
      </c>
      <c r="D484" s="445" t="str">
        <f t="shared" si="14"/>
        <v>兰元玲92</v>
      </c>
      <c r="E484" s="352">
        <v>35.130000000000003</v>
      </c>
      <c r="F484" s="446" t="s">
        <v>2996</v>
      </c>
      <c r="G484" s="446"/>
      <c r="H484" s="449" t="str">
        <f>VLOOKUP(A484,员工信息4!C:H,6,0)</f>
        <v>接插件车间</v>
      </c>
      <c r="I484" s="449"/>
      <c r="J484" s="447"/>
      <c r="K484" s="458"/>
      <c r="L484" s="460"/>
      <c r="M484" s="319">
        <f>VLOOKUP(A484,'12部门提供工资附表主表'!E:M,9,0)</f>
        <v>35.130000000000003</v>
      </c>
      <c r="N484" s="461">
        <f t="shared" si="15"/>
        <v>0</v>
      </c>
      <c r="O484" s="60"/>
    </row>
    <row r="485" spans="1:15">
      <c r="A485" t="str">
        <f>INDEX(员工信息4!C:C,MATCH(工时对!D485,员工信息4!F:F,0))</f>
        <v>3711</v>
      </c>
      <c r="B485" s="445" t="s">
        <v>683</v>
      </c>
      <c r="C485" s="446" t="s">
        <v>682</v>
      </c>
      <c r="D485" s="445" t="str">
        <f t="shared" si="14"/>
        <v>杨丙清93</v>
      </c>
      <c r="E485" s="352">
        <v>41.63</v>
      </c>
      <c r="F485" s="446" t="s">
        <v>3602</v>
      </c>
      <c r="G485" s="446"/>
      <c r="H485" s="449" t="str">
        <f>VLOOKUP(A485,员工信息4!C:H,6,0)</f>
        <v>接插件2开线</v>
      </c>
      <c r="I485" s="449"/>
      <c r="J485" s="447"/>
      <c r="K485" s="458"/>
      <c r="L485" s="460"/>
      <c r="M485" s="319">
        <f>VLOOKUP(A485,'12部门提供工资附表主表'!E:M,9,0)</f>
        <v>41.63</v>
      </c>
      <c r="N485" s="461">
        <f t="shared" si="15"/>
        <v>0</v>
      </c>
      <c r="O485" s="60"/>
    </row>
    <row r="486" spans="1:15">
      <c r="A486" t="str">
        <f>INDEX(员工信息4!C:C,MATCH(工时对!D486,员工信息4!F:F,0))</f>
        <v>2537</v>
      </c>
      <c r="B486" s="445" t="s">
        <v>1537</v>
      </c>
      <c r="C486" s="446" t="s">
        <v>1536</v>
      </c>
      <c r="D486" s="445" t="str">
        <f t="shared" si="14"/>
        <v>柯桂荣94</v>
      </c>
      <c r="E486" s="352">
        <v>39.25</v>
      </c>
      <c r="F486" s="446" t="s">
        <v>3601</v>
      </c>
      <c r="G486" s="446"/>
      <c r="H486" s="449" t="str">
        <f>VLOOKUP(A486,员工信息4!C:H,6,0)</f>
        <v>线束车间</v>
      </c>
      <c r="I486" s="449"/>
      <c r="J486" s="447"/>
      <c r="K486" s="458"/>
      <c r="L486" s="460"/>
      <c r="M486" s="319">
        <f>VLOOKUP(A486,'12部门提供工资附表主表'!E:M,9,0)</f>
        <v>39.25</v>
      </c>
      <c r="N486" s="461">
        <f t="shared" si="15"/>
        <v>0</v>
      </c>
      <c r="O486" s="60"/>
    </row>
    <row r="487" spans="1:15">
      <c r="A487" t="str">
        <f>INDEX(员工信息4!C:C,MATCH(工时对!D487,员工信息4!F:F,0))</f>
        <v>8223</v>
      </c>
      <c r="B487" s="445" t="s">
        <v>2162</v>
      </c>
      <c r="C487" s="446" t="s">
        <v>2161</v>
      </c>
      <c r="D487" s="445" t="str">
        <f t="shared" si="14"/>
        <v>单永凤95</v>
      </c>
      <c r="E487" s="352">
        <v>27.06</v>
      </c>
      <c r="F487" s="315" t="s">
        <v>3596</v>
      </c>
      <c r="G487" s="446"/>
      <c r="H487" s="449" t="str">
        <f>VLOOKUP(A487,员工信息4!C:H,6,0)</f>
        <v>行政技术部</v>
      </c>
      <c r="I487" s="449"/>
      <c r="J487" s="447"/>
      <c r="K487" s="458"/>
      <c r="L487" s="460"/>
      <c r="M487" s="319">
        <f>VLOOKUP(A487,'12部门提供工资附表主表'!E:M,9,0)</f>
        <v>27.06</v>
      </c>
      <c r="N487" s="461">
        <f t="shared" si="15"/>
        <v>0</v>
      </c>
      <c r="O487" s="60"/>
    </row>
    <row r="488" spans="1:15">
      <c r="A488" t="str">
        <f>INDEX(员工信息4!C:C,MATCH(工时对!D488,员工信息4!F:F,0))</f>
        <v>8942</v>
      </c>
      <c r="B488" s="445" t="s">
        <v>3040</v>
      </c>
      <c r="C488" s="446" t="s">
        <v>3039</v>
      </c>
      <c r="D488" s="445" t="str">
        <f t="shared" si="14"/>
        <v>陆燕96</v>
      </c>
      <c r="E488" s="352">
        <v>41</v>
      </c>
      <c r="F488" s="446" t="s">
        <v>2996</v>
      </c>
      <c r="G488" s="446"/>
      <c r="H488" s="449" t="str">
        <f>VLOOKUP(A488,员工信息4!C:H,6,0)</f>
        <v>接插件车间</v>
      </c>
      <c r="I488" s="449"/>
      <c r="J488" s="447"/>
      <c r="K488" s="458"/>
      <c r="L488" s="460"/>
      <c r="M488" s="319">
        <f>VLOOKUP(A488,'12部门提供工资附表主表'!E:M,9,0)</f>
        <v>41</v>
      </c>
      <c r="N488" s="461">
        <f t="shared" si="15"/>
        <v>0</v>
      </c>
      <c r="O488" s="60"/>
    </row>
    <row r="489" spans="1:15">
      <c r="A489" t="str">
        <f>INDEX(员工信息4!C:C,MATCH(工时对!D489,员工信息4!F:F,0))</f>
        <v>8603</v>
      </c>
      <c r="B489" s="445" t="s">
        <v>2404</v>
      </c>
      <c r="C489" s="446" t="s">
        <v>2403</v>
      </c>
      <c r="D489" s="445" t="str">
        <f t="shared" si="14"/>
        <v>施沁97</v>
      </c>
      <c r="E489" s="352">
        <v>22.88</v>
      </c>
      <c r="F489" s="446" t="s">
        <v>3597</v>
      </c>
      <c r="G489" s="446"/>
      <c r="H489" s="449" t="str">
        <f>VLOOKUP(A489,员工信息4!C:H,6,0)</f>
        <v>行政销售部</v>
      </c>
      <c r="I489" s="449"/>
      <c r="J489" s="447"/>
      <c r="K489" s="458"/>
      <c r="L489" s="460"/>
      <c r="M489" s="319">
        <f>VLOOKUP(A489,'12部门提供工资附表主表'!E:M,9,0)</f>
        <v>22.88</v>
      </c>
      <c r="N489" s="461">
        <f t="shared" si="15"/>
        <v>0</v>
      </c>
      <c r="O489" s="60"/>
    </row>
    <row r="490" spans="1:15">
      <c r="A490" t="str">
        <f>INDEX(员工信息4!C:C,MATCH(工时对!D490,员工信息4!F:F,0))</f>
        <v>2006</v>
      </c>
      <c r="B490" s="445" t="s">
        <v>1752</v>
      </c>
      <c r="C490" s="446" t="s">
        <v>1751</v>
      </c>
      <c r="D490" s="445" t="str">
        <f t="shared" si="14"/>
        <v>谈建芳98</v>
      </c>
      <c r="E490" s="352">
        <v>31.06</v>
      </c>
      <c r="F490" s="446" t="s">
        <v>3601</v>
      </c>
      <c r="G490" s="446"/>
      <c r="H490" s="449" t="str">
        <f>VLOOKUP(A490,员工信息4!C:H,6,0)</f>
        <v>线束管理</v>
      </c>
      <c r="I490" s="449"/>
      <c r="J490" s="447"/>
      <c r="K490" s="458"/>
      <c r="L490" s="460"/>
      <c r="M490" s="319">
        <f>VLOOKUP(A490,'12部门提供工资附表主表'!E:M,9,0)</f>
        <v>31.06</v>
      </c>
      <c r="N490" s="461">
        <f t="shared" si="15"/>
        <v>0</v>
      </c>
      <c r="O490" s="60"/>
    </row>
    <row r="491" spans="1:15">
      <c r="A491" t="str">
        <f>INDEX(员工信息4!C:C,MATCH(工时对!D491,员工信息4!F:F,0))</f>
        <v>3379</v>
      </c>
      <c r="B491" s="445" t="s">
        <v>988</v>
      </c>
      <c r="C491" s="446" t="s">
        <v>987</v>
      </c>
      <c r="D491" s="445" t="str">
        <f t="shared" si="14"/>
        <v>仲伟风99</v>
      </c>
      <c r="E491" s="352">
        <v>42.5</v>
      </c>
      <c r="F491" s="446" t="s">
        <v>2996</v>
      </c>
      <c r="G491" s="446"/>
      <c r="H491" s="449" t="str">
        <f>VLOOKUP(A491,员工信息4!C:H,6,0)</f>
        <v>接插件车间</v>
      </c>
      <c r="I491" s="449"/>
      <c r="J491" s="447"/>
      <c r="K491" s="458"/>
      <c r="L491" s="460"/>
      <c r="M491" s="319">
        <f>VLOOKUP(A491,'12部门提供工资附表主表'!E:M,9,0)</f>
        <v>42.5</v>
      </c>
      <c r="N491" s="461">
        <f t="shared" si="15"/>
        <v>0</v>
      </c>
      <c r="O491" s="60"/>
    </row>
    <row r="492" spans="1:15">
      <c r="A492" t="str">
        <f>INDEX(员工信息4!C:C,MATCH(工时对!D492,员工信息4!F:F,0))</f>
        <v>6002</v>
      </c>
      <c r="B492" s="450" t="s">
        <v>150</v>
      </c>
      <c r="C492" s="451" t="s">
        <v>149</v>
      </c>
      <c r="D492" s="445" t="str">
        <f t="shared" si="14"/>
        <v>谢剑兵100</v>
      </c>
      <c r="E492" s="463">
        <v>40.630000000000003</v>
      </c>
      <c r="F492" s="451" t="s">
        <v>3600</v>
      </c>
      <c r="G492" s="451"/>
      <c r="H492" s="449" t="str">
        <f>VLOOKUP(A492,员工信息4!C:H,6,0)</f>
        <v>电缆检验</v>
      </c>
      <c r="I492" s="449"/>
      <c r="J492" s="447"/>
      <c r="K492" s="458"/>
      <c r="L492" s="460"/>
      <c r="M492" s="319">
        <f>VLOOKUP(A492,'12部门提供工资附表主表'!E:M,9,0)</f>
        <v>40.630000000000003</v>
      </c>
      <c r="N492" s="461">
        <f t="shared" si="15"/>
        <v>0</v>
      </c>
      <c r="O492" s="60"/>
    </row>
    <row r="493" spans="1:15">
      <c r="A493" t="str">
        <f>INDEX(员工信息4!C:C,MATCH(工时对!D493,员工信息4!F:F,0))</f>
        <v>8016</v>
      </c>
      <c r="B493" s="454" t="s">
        <v>2344</v>
      </c>
      <c r="C493" s="455" t="s">
        <v>2343</v>
      </c>
      <c r="D493" s="445" t="str">
        <f t="shared" si="14"/>
        <v>周从华176</v>
      </c>
      <c r="E493" s="456"/>
      <c r="F493" s="457" t="s">
        <v>3596</v>
      </c>
      <c r="G493" s="455"/>
      <c r="H493" s="449" t="str">
        <f>VLOOKUP(A493,员工信息4!C:H,6,0)</f>
        <v>天津车间</v>
      </c>
      <c r="I493" s="449"/>
      <c r="J493" s="447"/>
      <c r="K493" s="458"/>
      <c r="L493" s="460"/>
      <c r="M493" s="319">
        <f>VLOOKUP(A493,'12部门提供工资附表主表'!E:M,9,0)</f>
        <v>34.9</v>
      </c>
      <c r="N493" s="461">
        <f t="shared" si="15"/>
        <v>-34.9</v>
      </c>
      <c r="O493" s="60"/>
    </row>
    <row r="494" spans="1:15">
      <c r="A494" t="str">
        <f>INDEX(员工信息4!C:C,MATCH(工时对!D494,员工信息4!F:F,0))</f>
        <v>6006</v>
      </c>
      <c r="B494" s="445" t="s">
        <v>186</v>
      </c>
      <c r="C494" s="446" t="s">
        <v>185</v>
      </c>
      <c r="D494" s="445" t="str">
        <f t="shared" si="14"/>
        <v>王春艳177</v>
      </c>
      <c r="E494" s="352">
        <v>40.5</v>
      </c>
      <c r="F494" s="446" t="s">
        <v>3600</v>
      </c>
      <c r="G494" s="446"/>
      <c r="H494" s="449" t="str">
        <f>VLOOKUP(A494,员工信息4!C:H,6,0)</f>
        <v>电缆检验</v>
      </c>
      <c r="I494" s="449"/>
      <c r="J494" s="447"/>
      <c r="K494" s="458"/>
      <c r="L494" s="460"/>
      <c r="M494" s="319">
        <f>VLOOKUP(A494,'12部门提供工资附表主表'!E:M,9,0)</f>
        <v>40.5</v>
      </c>
      <c r="N494" s="461">
        <f t="shared" si="15"/>
        <v>0</v>
      </c>
      <c r="O494" s="60"/>
    </row>
    <row r="495" spans="1:15">
      <c r="A495" t="str">
        <f>INDEX(员工信息4!C:C,MATCH(工时对!D495,员工信息4!F:F,0))</f>
        <v>2101</v>
      </c>
      <c r="B495" s="445" t="s">
        <v>1386</v>
      </c>
      <c r="C495" s="446" t="s">
        <v>1385</v>
      </c>
      <c r="D495" s="445" t="str">
        <f t="shared" si="14"/>
        <v>董月琴178</v>
      </c>
      <c r="E495" s="352">
        <v>39.94</v>
      </c>
      <c r="F495" s="446" t="s">
        <v>3601</v>
      </c>
      <c r="G495" s="446"/>
      <c r="H495" s="449" t="str">
        <f>VLOOKUP(A495,员工信息4!C:H,6,0)</f>
        <v>线束车间</v>
      </c>
      <c r="I495" s="449"/>
      <c r="J495" s="447"/>
      <c r="K495" s="458"/>
      <c r="L495" s="460"/>
      <c r="M495" s="319">
        <f>VLOOKUP(A495,'12部门提供工资附表主表'!E:M,9,0)</f>
        <v>39.94</v>
      </c>
      <c r="N495" s="461">
        <f t="shared" si="15"/>
        <v>0</v>
      </c>
      <c r="O495" s="60"/>
    </row>
    <row r="496" spans="1:15">
      <c r="A496" t="str">
        <f>INDEX(员工信息4!C:C,MATCH(工时对!D496,员工信息4!F:F,0))</f>
        <v>1354</v>
      </c>
      <c r="B496" s="445" t="s">
        <v>374</v>
      </c>
      <c r="C496" s="446" t="s">
        <v>373</v>
      </c>
      <c r="D496" s="445" t="str">
        <f t="shared" si="14"/>
        <v>陈永军179</v>
      </c>
      <c r="E496" s="352"/>
      <c r="F496" s="446" t="s">
        <v>3600</v>
      </c>
      <c r="G496" s="446"/>
      <c r="H496" s="449" t="str">
        <f>VLOOKUP(A496,员工信息4!C:H,6,0)</f>
        <v>电缆员工</v>
      </c>
      <c r="I496" s="449"/>
      <c r="J496" s="447"/>
      <c r="K496" s="458"/>
      <c r="L496" s="460"/>
      <c r="M496" s="319">
        <f>VLOOKUP(A496,'12部门提供工资附表主表'!E:M,9,0)</f>
        <v>0</v>
      </c>
      <c r="N496" s="461">
        <f t="shared" si="15"/>
        <v>0</v>
      </c>
      <c r="O496" s="60"/>
    </row>
    <row r="497" spans="1:15">
      <c r="A497" t="str">
        <f>INDEX(员工信息4!C:C,MATCH(工时对!D497,员工信息4!F:F,0))</f>
        <v>9805</v>
      </c>
      <c r="B497" s="445" t="s">
        <v>1366</v>
      </c>
      <c r="C497" s="446" t="s">
        <v>1365</v>
      </c>
      <c r="D497" s="445" t="str">
        <f t="shared" si="14"/>
        <v>陆向红180</v>
      </c>
      <c r="E497" s="352">
        <v>32.44</v>
      </c>
      <c r="F497" s="446" t="s">
        <v>1293</v>
      </c>
      <c r="G497" s="446"/>
      <c r="H497" s="449" t="str">
        <f>VLOOKUP(A497,员工信息4!C:H,6,0)</f>
        <v>品质部</v>
      </c>
      <c r="I497" s="449"/>
      <c r="J497" s="447"/>
      <c r="K497" s="458"/>
      <c r="L497" s="460"/>
      <c r="M497" s="319">
        <f>VLOOKUP(A497,'12部门提供工资附表主表'!E:M,9,0)</f>
        <v>32.44</v>
      </c>
      <c r="N497" s="461">
        <f t="shared" si="15"/>
        <v>0</v>
      </c>
      <c r="O497" s="60"/>
    </row>
    <row r="498" spans="1:15">
      <c r="A498" t="str">
        <f>INDEX(员工信息4!C:C,MATCH(工时对!D498,员工信息4!F:F,0))</f>
        <v>8109</v>
      </c>
      <c r="B498" s="445" t="s">
        <v>2024</v>
      </c>
      <c r="C498" s="446" t="s">
        <v>2023</v>
      </c>
      <c r="D498" s="445" t="str">
        <f t="shared" si="14"/>
        <v>丁超181</v>
      </c>
      <c r="E498" s="352">
        <v>30.13</v>
      </c>
      <c r="F498" s="446" t="s">
        <v>3611</v>
      </c>
      <c r="G498" s="446"/>
      <c r="H498" s="449" t="str">
        <f>VLOOKUP(A498,员工信息4!C:H,6,0)</f>
        <v>行政工艺部</v>
      </c>
      <c r="I498" s="449"/>
      <c r="J498" s="447"/>
      <c r="K498" s="458"/>
      <c r="L498" s="460"/>
      <c r="M498" s="319">
        <f>VLOOKUP(A498,'12部门提供工资附表主表'!E:M,9,0)</f>
        <v>30.13</v>
      </c>
      <c r="N498" s="461">
        <f t="shared" si="15"/>
        <v>0</v>
      </c>
      <c r="O498" s="60"/>
    </row>
    <row r="499" spans="1:15">
      <c r="A499" t="str">
        <f>INDEX(员工信息4!C:C,MATCH(工时对!D499,员工信息4!F:F,0))</f>
        <v>8877</v>
      </c>
      <c r="B499" s="445" t="s">
        <v>2854</v>
      </c>
      <c r="C499" s="446" t="s">
        <v>2853</v>
      </c>
      <c r="D499" s="445" t="str">
        <f t="shared" si="14"/>
        <v>李志信182</v>
      </c>
      <c r="E499" s="352">
        <v>35.630000000000003</v>
      </c>
      <c r="F499" s="446" t="s">
        <v>3601</v>
      </c>
      <c r="G499" s="446"/>
      <c r="H499" s="449" t="str">
        <f>VLOOKUP(A499,员工信息4!C:H,6,0)</f>
        <v>线束车间</v>
      </c>
      <c r="I499" s="449"/>
      <c r="J499" s="447"/>
      <c r="K499" s="458"/>
      <c r="L499" s="460"/>
      <c r="M499" s="319">
        <f>VLOOKUP(A499,'12部门提供工资附表主表'!E:M,9,0)</f>
        <v>35.630000000000003</v>
      </c>
      <c r="N499" s="461">
        <f t="shared" si="15"/>
        <v>0</v>
      </c>
      <c r="O499" s="60"/>
    </row>
    <row r="500" spans="1:15">
      <c r="A500" t="str">
        <f>INDEX(员工信息4!C:C,MATCH(工时对!D500,员工信息4!F:F,0))</f>
        <v>8646</v>
      </c>
      <c r="B500" s="445" t="s">
        <v>2470</v>
      </c>
      <c r="C500" s="446" t="s">
        <v>2469</v>
      </c>
      <c r="D500" s="445" t="str">
        <f t="shared" si="14"/>
        <v>张朝峰183</v>
      </c>
      <c r="E500" s="352">
        <v>41.5</v>
      </c>
      <c r="F500" s="446" t="s">
        <v>3600</v>
      </c>
      <c r="G500" s="446"/>
      <c r="H500" s="449" t="str">
        <f>VLOOKUP(A500,员工信息4!C:H,6,0)</f>
        <v>电缆员工</v>
      </c>
      <c r="I500" s="449"/>
      <c r="J500" s="447"/>
      <c r="K500" s="458"/>
      <c r="L500" s="460"/>
      <c r="M500" s="319">
        <f>VLOOKUP(A500,'12部门提供工资附表主表'!E:M,9,0)</f>
        <v>41.5</v>
      </c>
      <c r="N500" s="461">
        <f t="shared" si="15"/>
        <v>0</v>
      </c>
      <c r="O500" s="60"/>
    </row>
    <row r="501" spans="1:15">
      <c r="A501" t="str">
        <f>INDEX(员工信息4!C:C,MATCH(工时对!D501,员工信息4!F:F,0))</f>
        <v>7007</v>
      </c>
      <c r="B501" s="445" t="s">
        <v>1216</v>
      </c>
      <c r="C501" s="446" t="s">
        <v>1215</v>
      </c>
      <c r="D501" s="445" t="str">
        <f t="shared" si="14"/>
        <v>张熙亮184</v>
      </c>
      <c r="E501" s="352">
        <v>41</v>
      </c>
      <c r="F501" s="446" t="s">
        <v>3603</v>
      </c>
      <c r="G501" s="446"/>
      <c r="H501" s="449" t="str">
        <f>VLOOKUP(A501,员工信息4!C:H,6,0)</f>
        <v>拉丝车间</v>
      </c>
      <c r="I501" s="449"/>
      <c r="J501" s="447"/>
      <c r="K501" s="458"/>
      <c r="L501" s="460"/>
      <c r="M501" s="319">
        <f>VLOOKUP(A501,'12部门提供工资附表主表'!E:M,9,0)</f>
        <v>41</v>
      </c>
      <c r="N501" s="461">
        <f t="shared" si="15"/>
        <v>0</v>
      </c>
      <c r="O501" s="60"/>
    </row>
    <row r="502" spans="1:15">
      <c r="A502" t="str">
        <f>INDEX(员工信息4!C:C,MATCH(工时对!D502,员工信息4!F:F,0))</f>
        <v>9030</v>
      </c>
      <c r="B502" s="445" t="s">
        <v>3495</v>
      </c>
      <c r="C502" s="446" t="s">
        <v>3494</v>
      </c>
      <c r="D502" s="445" t="str">
        <f t="shared" si="14"/>
        <v>褚新国185</v>
      </c>
      <c r="E502" s="352">
        <v>20</v>
      </c>
      <c r="F502" s="446" t="s">
        <v>3599</v>
      </c>
      <c r="G502" s="446"/>
      <c r="H502" s="449" t="str">
        <f>VLOOKUP(A502,员工信息4!C:H,6,0)</f>
        <v>后勤部</v>
      </c>
      <c r="I502" s="449"/>
      <c r="J502" s="447"/>
      <c r="K502" s="458"/>
      <c r="L502" s="460"/>
      <c r="M502" s="319">
        <f>VLOOKUP(A502,'12部门提供工资附表主表'!E:M,9,0)</f>
        <v>20</v>
      </c>
      <c r="N502" s="461">
        <f t="shared" si="15"/>
        <v>0</v>
      </c>
      <c r="O502" s="60"/>
    </row>
    <row r="503" spans="1:15">
      <c r="A503" t="str">
        <f>INDEX(员工信息4!C:C,MATCH(工时对!D503,员工信息4!F:F,0))</f>
        <v>3077</v>
      </c>
      <c r="B503" s="445" t="s">
        <v>827</v>
      </c>
      <c r="C503" s="446" t="s">
        <v>826</v>
      </c>
      <c r="D503" s="445" t="str">
        <f t="shared" si="14"/>
        <v>许松186</v>
      </c>
      <c r="E503" s="352">
        <v>45.63</v>
      </c>
      <c r="F503" s="446" t="s">
        <v>2996</v>
      </c>
      <c r="G503" s="446"/>
      <c r="H503" s="449" t="str">
        <f>VLOOKUP(A503,员工信息4!C:H,6,0)</f>
        <v>接插件车间</v>
      </c>
      <c r="I503" s="449"/>
      <c r="J503" s="447"/>
      <c r="K503" s="458"/>
      <c r="L503" s="460"/>
      <c r="M503" s="319">
        <f>VLOOKUP(A503,'12部门提供工资附表主表'!E:M,9,0)</f>
        <v>45.63</v>
      </c>
      <c r="N503" s="461">
        <f t="shared" si="15"/>
        <v>0</v>
      </c>
      <c r="O503" s="60"/>
    </row>
    <row r="504" spans="1:15">
      <c r="A504" t="str">
        <f>INDEX(员工信息4!C:C,MATCH(工时对!D504,员工信息4!F:F,0))</f>
        <v>8915</v>
      </c>
      <c r="B504" s="445" t="s">
        <v>2932</v>
      </c>
      <c r="C504" s="446" t="s">
        <v>2931</v>
      </c>
      <c r="D504" s="445" t="str">
        <f t="shared" si="14"/>
        <v>陈霞187</v>
      </c>
      <c r="E504" s="352">
        <v>38.69</v>
      </c>
      <c r="F504" s="446" t="s">
        <v>3601</v>
      </c>
      <c r="G504" s="446"/>
      <c r="H504" s="449" t="str">
        <f>VLOOKUP(A504,员工信息4!C:H,6,0)</f>
        <v>线束车间</v>
      </c>
      <c r="I504" s="449"/>
      <c r="J504" s="447"/>
      <c r="K504" s="458"/>
      <c r="L504" s="460"/>
      <c r="M504" s="319">
        <f>VLOOKUP(A504,'12部门提供工资附表主表'!E:M,9,0)</f>
        <v>38.69</v>
      </c>
      <c r="N504" s="461">
        <f t="shared" si="15"/>
        <v>0</v>
      </c>
      <c r="O504" s="60"/>
    </row>
    <row r="505" spans="1:15">
      <c r="A505" t="str">
        <f>INDEX(员工信息4!C:C,MATCH(工时对!D505,员工信息4!F:F,0))</f>
        <v>9801</v>
      </c>
      <c r="B505" s="445" t="s">
        <v>2262</v>
      </c>
      <c r="C505" s="446" t="s">
        <v>2261</v>
      </c>
      <c r="D505" s="445" t="str">
        <f t="shared" si="14"/>
        <v>王志飞188</v>
      </c>
      <c r="E505" s="352">
        <v>44.13</v>
      </c>
      <c r="F505" s="446" t="s">
        <v>3608</v>
      </c>
      <c r="G505" s="446"/>
      <c r="H505" s="449" t="str">
        <f>VLOOKUP(A505,员工信息4!C:H,6,0)</f>
        <v>行政设备科</v>
      </c>
      <c r="I505" s="449"/>
      <c r="J505" s="447"/>
      <c r="K505" s="458"/>
      <c r="L505" s="460"/>
      <c r="M505" s="319">
        <f>VLOOKUP(A505,'12部门提供工资附表主表'!E:M,9,0)</f>
        <v>44.13</v>
      </c>
      <c r="N505" s="461">
        <f t="shared" si="15"/>
        <v>0</v>
      </c>
      <c r="O505" s="60"/>
    </row>
    <row r="506" spans="1:15">
      <c r="A506" t="str">
        <f>INDEX(员工信息4!C:C,MATCH(工时对!D506,员工信息4!F:F,0))</f>
        <v>8916</v>
      </c>
      <c r="B506" s="445" t="s">
        <v>2937</v>
      </c>
      <c r="C506" s="446" t="s">
        <v>2936</v>
      </c>
      <c r="D506" s="445" t="str">
        <f t="shared" si="14"/>
        <v>余淑芝189</v>
      </c>
      <c r="E506" s="352">
        <v>28.38</v>
      </c>
      <c r="F506" s="446" t="s">
        <v>3600</v>
      </c>
      <c r="G506" s="446"/>
      <c r="H506" s="449" t="str">
        <f>VLOOKUP(A506,员工信息4!C:H,6,0)</f>
        <v>电缆员工</v>
      </c>
      <c r="I506" s="449"/>
      <c r="J506" s="447"/>
      <c r="K506" s="458"/>
      <c r="L506" s="460"/>
      <c r="M506" s="319">
        <f>VLOOKUP(A506,'12部门提供工资附表主表'!E:M,9,0)</f>
        <v>28.38</v>
      </c>
      <c r="N506" s="461">
        <f t="shared" si="15"/>
        <v>0</v>
      </c>
      <c r="O506" s="60"/>
    </row>
    <row r="507" spans="1:15">
      <c r="A507" t="str">
        <f>INDEX(员工信息4!C:C,MATCH(工时对!D507,员工信息4!F:F,0))</f>
        <v>8868</v>
      </c>
      <c r="B507" s="445" t="s">
        <v>2822</v>
      </c>
      <c r="C507" s="446" t="s">
        <v>2821</v>
      </c>
      <c r="D507" s="445" t="str">
        <f t="shared" si="14"/>
        <v>李士旺190</v>
      </c>
      <c r="E507" s="352">
        <v>31.56</v>
      </c>
      <c r="F507" s="446" t="s">
        <v>3601</v>
      </c>
      <c r="G507" s="446"/>
      <c r="H507" s="449" t="str">
        <f>VLOOKUP(A507,员工信息4!C:H,6,0)</f>
        <v>线束车间</v>
      </c>
      <c r="I507" s="449"/>
      <c r="J507" s="447"/>
      <c r="K507" s="458"/>
      <c r="L507" s="460"/>
      <c r="M507" s="319">
        <f>VLOOKUP(A507,'12部门提供工资附表主表'!E:M,9,0)</f>
        <v>31.56</v>
      </c>
      <c r="N507" s="461">
        <f t="shared" si="15"/>
        <v>0</v>
      </c>
      <c r="O507" s="60"/>
    </row>
    <row r="508" spans="1:15">
      <c r="A508" t="str">
        <f>INDEX(员工信息4!C:C,MATCH(工时对!D508,员工信息4!F:F,0))</f>
        <v>1050</v>
      </c>
      <c r="B508" s="445" t="s">
        <v>227</v>
      </c>
      <c r="C508" s="446" t="s">
        <v>226</v>
      </c>
      <c r="D508" s="445" t="str">
        <f t="shared" si="14"/>
        <v>卿乐芝191</v>
      </c>
      <c r="E508" s="352">
        <v>42</v>
      </c>
      <c r="F508" s="446" t="s">
        <v>3600</v>
      </c>
      <c r="G508" s="446"/>
      <c r="H508" s="449" t="str">
        <f>VLOOKUP(A508,员工信息4!C:H,6,0)</f>
        <v>电缆员工</v>
      </c>
      <c r="I508" s="449"/>
      <c r="J508" s="447"/>
      <c r="K508" s="458"/>
      <c r="L508" s="460"/>
      <c r="M508" s="319">
        <f>VLOOKUP(A508,'12部门提供工资附表主表'!E:M,9,0)</f>
        <v>42</v>
      </c>
      <c r="N508" s="461">
        <f t="shared" si="15"/>
        <v>0</v>
      </c>
      <c r="O508" s="60"/>
    </row>
    <row r="509" spans="1:15">
      <c r="A509" t="str">
        <f>INDEX(员工信息4!C:C,MATCH(工时对!D509,员工信息4!F:F,0))</f>
        <v>2145</v>
      </c>
      <c r="B509" s="465" t="s">
        <v>1422</v>
      </c>
      <c r="C509" s="446" t="s">
        <v>1421</v>
      </c>
      <c r="D509" s="445" t="str">
        <f t="shared" si="14"/>
        <v>况传金192</v>
      </c>
      <c r="E509" s="352">
        <v>40.25</v>
      </c>
      <c r="F509" s="446" t="s">
        <v>3601</v>
      </c>
      <c r="G509" s="446"/>
      <c r="H509" s="449" t="str">
        <f>VLOOKUP(A509,员工信息4!C:H,6,0)</f>
        <v>线束车间</v>
      </c>
      <c r="I509" s="449"/>
      <c r="J509" s="447"/>
      <c r="K509" s="458"/>
      <c r="L509" s="460"/>
      <c r="M509" s="319">
        <f>VLOOKUP(A509,'12部门提供工资附表主表'!E:M,9,0)</f>
        <v>40.25</v>
      </c>
      <c r="N509" s="461">
        <f t="shared" si="15"/>
        <v>0</v>
      </c>
      <c r="O509" s="60"/>
    </row>
    <row r="510" spans="1:15">
      <c r="A510" t="str">
        <f>INDEX(员工信息4!C:C,MATCH(工时对!D510,员工信息4!F:F,0))</f>
        <v>3722</v>
      </c>
      <c r="B510" s="445" t="s">
        <v>1717</v>
      </c>
      <c r="C510" s="446" t="s">
        <v>1716</v>
      </c>
      <c r="D510" s="445" t="str">
        <f t="shared" si="14"/>
        <v>周自华193</v>
      </c>
      <c r="E510" s="352">
        <v>43.5</v>
      </c>
      <c r="F510" s="446" t="s">
        <v>3597</v>
      </c>
      <c r="G510" s="446"/>
      <c r="H510" s="449" t="str">
        <f>VLOOKUP(A510,员工信息4!C:H,6,0)</f>
        <v>线束车间</v>
      </c>
      <c r="I510" s="449"/>
      <c r="J510" s="447"/>
      <c r="K510" s="458"/>
      <c r="L510" s="460"/>
      <c r="M510" s="319">
        <f>VLOOKUP(A510,'12部门提供工资附表主表'!E:M,9,0)</f>
        <v>43.5</v>
      </c>
      <c r="N510" s="461">
        <f t="shared" si="15"/>
        <v>0</v>
      </c>
      <c r="O510" s="60"/>
    </row>
    <row r="511" spans="1:15">
      <c r="A511" t="str">
        <f>INDEX(员工信息4!C:C,MATCH(工时对!D511,员工信息4!F:F,0))</f>
        <v>8693</v>
      </c>
      <c r="B511" s="445" t="s">
        <v>2527</v>
      </c>
      <c r="C511" s="446" t="s">
        <v>2526</v>
      </c>
      <c r="D511" s="445" t="str">
        <f t="shared" si="14"/>
        <v>易丽194</v>
      </c>
      <c r="E511" s="352">
        <v>39.44</v>
      </c>
      <c r="F511" s="446" t="s">
        <v>2996</v>
      </c>
      <c r="G511" s="446"/>
      <c r="H511" s="449" t="str">
        <f>VLOOKUP(A511,员工信息4!C:H,6,0)</f>
        <v>接插件车间</v>
      </c>
      <c r="I511" s="449"/>
      <c r="J511" s="447"/>
      <c r="K511" s="458"/>
      <c r="L511" s="460"/>
      <c r="M511" s="319">
        <f>VLOOKUP(A511,'12部门提供工资附表主表'!E:M,9,0)</f>
        <v>39.44</v>
      </c>
      <c r="N511" s="461">
        <f t="shared" si="15"/>
        <v>0</v>
      </c>
      <c r="O511" s="60"/>
    </row>
    <row r="512" spans="1:15">
      <c r="A512" t="str">
        <f>INDEX(员工信息4!C:C,MATCH(工时对!D512,员工信息4!F:F,0))</f>
        <v>9804</v>
      </c>
      <c r="B512" s="445" t="s">
        <v>88</v>
      </c>
      <c r="C512" s="446" t="s">
        <v>87</v>
      </c>
      <c r="D512" s="445" t="str">
        <f t="shared" si="14"/>
        <v>瞿永官195</v>
      </c>
      <c r="E512" s="352">
        <v>27.31</v>
      </c>
      <c r="F512" s="446" t="s">
        <v>17</v>
      </c>
      <c r="G512" s="446"/>
      <c r="H512" s="449" t="str">
        <f>VLOOKUP(A512,员工信息4!C:H,6,0)</f>
        <v>仓库</v>
      </c>
      <c r="I512" s="449"/>
      <c r="J512" s="447"/>
      <c r="K512" s="458"/>
      <c r="L512" s="460"/>
      <c r="M512" s="319">
        <f>VLOOKUP(A512,'12部门提供工资附表主表'!E:M,9,0)</f>
        <v>27.31</v>
      </c>
      <c r="N512" s="461">
        <f t="shared" si="15"/>
        <v>0</v>
      </c>
      <c r="O512" s="60"/>
    </row>
    <row r="513" spans="1:15">
      <c r="A513" t="str">
        <f>INDEX(员工信息4!C:C,MATCH(工时对!D513,员工信息4!F:F,0))</f>
        <v>8633</v>
      </c>
      <c r="B513" s="445" t="s">
        <v>2442</v>
      </c>
      <c r="C513" s="446" t="s">
        <v>2441</v>
      </c>
      <c r="D513" s="445" t="str">
        <f t="shared" si="14"/>
        <v>陈丽娜196</v>
      </c>
      <c r="E513" s="352">
        <v>39.31</v>
      </c>
      <c r="F513" s="446" t="s">
        <v>2996</v>
      </c>
      <c r="G513" s="446"/>
      <c r="H513" s="449" t="str">
        <f>VLOOKUP(A513,员工信息4!C:H,6,0)</f>
        <v>接插件车间</v>
      </c>
      <c r="I513" s="449"/>
      <c r="J513" s="447"/>
      <c r="K513" s="458"/>
      <c r="L513" s="460"/>
      <c r="M513" s="319">
        <f>VLOOKUP(A513,'12部门提供工资附表主表'!E:M,9,0)</f>
        <v>39.31</v>
      </c>
      <c r="N513" s="461">
        <f t="shared" si="15"/>
        <v>0</v>
      </c>
      <c r="O513" s="60"/>
    </row>
    <row r="514" spans="1:15">
      <c r="A514" t="str">
        <f>INDEX(员工信息4!C:C,MATCH(工时对!D514,员工信息4!F:F,0))</f>
        <v>4506</v>
      </c>
      <c r="B514" s="445" t="s">
        <v>587</v>
      </c>
      <c r="C514" s="446" t="s">
        <v>586</v>
      </c>
      <c r="D514" s="445" t="str">
        <f t="shared" si="14"/>
        <v>严忠妹197</v>
      </c>
      <c r="E514" s="352">
        <v>28</v>
      </c>
      <c r="F514" s="446" t="s">
        <v>3599</v>
      </c>
      <c r="G514" s="446"/>
      <c r="H514" s="449" t="str">
        <f>VLOOKUP(A514,员工信息4!C:H,6,0)</f>
        <v>后勤部</v>
      </c>
      <c r="I514" s="449"/>
      <c r="J514" s="447"/>
      <c r="K514" s="458"/>
      <c r="L514" s="460"/>
      <c r="M514" s="319">
        <f>VLOOKUP(A514,'12部门提供工资附表主表'!E:M,9,0)</f>
        <v>28</v>
      </c>
      <c r="N514" s="461">
        <f t="shared" si="15"/>
        <v>0</v>
      </c>
      <c r="O514" s="60"/>
    </row>
    <row r="515" spans="1:15">
      <c r="A515" t="str">
        <f>INDEX(员工信息4!C:C,MATCH(工时对!D515,员工信息4!F:F,0))</f>
        <v>3802</v>
      </c>
      <c r="B515" s="445" t="s">
        <v>1831</v>
      </c>
      <c r="C515" s="446" t="s">
        <v>1830</v>
      </c>
      <c r="D515" s="445" t="str">
        <f t="shared" ref="D515:D578" si="16">C515&amp;B515</f>
        <v>杨才彬198</v>
      </c>
      <c r="E515" s="352">
        <v>42.75</v>
      </c>
      <c r="F515" s="446" t="s">
        <v>3602</v>
      </c>
      <c r="G515" s="446"/>
      <c r="H515" s="449" t="str">
        <f>VLOOKUP(A515,员工信息4!C:H,6,0)</f>
        <v>线束车间</v>
      </c>
      <c r="I515" s="449"/>
      <c r="J515" s="447"/>
      <c r="K515" s="458"/>
      <c r="L515" s="460"/>
      <c r="M515" s="319">
        <f>VLOOKUP(A515,'12部门提供工资附表主表'!E:M,9,0)</f>
        <v>42.75</v>
      </c>
      <c r="N515" s="461">
        <f t="shared" ref="N515:N578" si="17">E515-M515</f>
        <v>0</v>
      </c>
      <c r="O515" s="60"/>
    </row>
    <row r="516" spans="1:15">
      <c r="A516" t="str">
        <f>INDEX(员工信息4!C:C,MATCH(工时对!D516,员工信息4!F:F,0))</f>
        <v>1087</v>
      </c>
      <c r="B516" s="445" t="s">
        <v>247</v>
      </c>
      <c r="C516" s="446" t="s">
        <v>246</v>
      </c>
      <c r="D516" s="445" t="str">
        <f t="shared" si="16"/>
        <v>徐德祥199</v>
      </c>
      <c r="E516" s="352">
        <v>42</v>
      </c>
      <c r="F516" s="446" t="s">
        <v>3600</v>
      </c>
      <c r="G516" s="446"/>
      <c r="H516" s="449" t="str">
        <f>VLOOKUP(A516,员工信息4!C:H,6,0)</f>
        <v>电缆员工</v>
      </c>
      <c r="I516" s="449"/>
      <c r="J516" s="447"/>
      <c r="K516" s="458"/>
      <c r="L516" s="460"/>
      <c r="M516" s="319">
        <f>VLOOKUP(A516,'12部门提供工资附表主表'!E:M,9,0)</f>
        <v>42</v>
      </c>
      <c r="N516" s="461">
        <f t="shared" si="17"/>
        <v>0</v>
      </c>
      <c r="O516" s="60"/>
    </row>
    <row r="517" spans="1:15">
      <c r="A517" t="str">
        <f>INDEX(员工信息4!C:C,MATCH(工时对!D517,员工信息4!F:F,0))</f>
        <v>8021</v>
      </c>
      <c r="B517" s="450" t="s">
        <v>1951</v>
      </c>
      <c r="C517" s="451" t="s">
        <v>1950</v>
      </c>
      <c r="D517" s="445" t="str">
        <f t="shared" si="16"/>
        <v>潘爱国200</v>
      </c>
      <c r="E517" s="463">
        <v>24.38</v>
      </c>
      <c r="F517" s="453" t="s">
        <v>3596</v>
      </c>
      <c r="G517" s="451"/>
      <c r="H517" s="449" t="str">
        <f>VLOOKUP(A517,员工信息4!C:H,6,0)</f>
        <v>行政仓库</v>
      </c>
      <c r="I517" s="449"/>
      <c r="J517" s="447"/>
      <c r="K517" s="458"/>
      <c r="L517" s="460"/>
      <c r="M517" s="319">
        <f>VLOOKUP(A517,'12部门提供工资附表主表'!E:M,9,0)</f>
        <v>24.38</v>
      </c>
      <c r="N517" s="461">
        <f t="shared" si="17"/>
        <v>0</v>
      </c>
      <c r="O517" s="60"/>
    </row>
    <row r="518" spans="1:15">
      <c r="A518" t="str">
        <f>INDEX(员工信息4!C:C,MATCH(工时对!D518,员工信息4!F:F,0))</f>
        <v>8879</v>
      </c>
      <c r="B518" s="445" t="s">
        <v>2863</v>
      </c>
      <c r="C518" s="446" t="s">
        <v>2862</v>
      </c>
      <c r="D518" s="445" t="str">
        <f t="shared" si="16"/>
        <v>曹家英277</v>
      </c>
      <c r="E518" s="352">
        <v>43.38</v>
      </c>
      <c r="F518" s="446" t="s">
        <v>3601</v>
      </c>
      <c r="G518" s="446"/>
      <c r="H518" s="449" t="str">
        <f>VLOOKUP(A518,员工信息4!C:H,6,0)</f>
        <v>线束车间</v>
      </c>
      <c r="I518" s="449"/>
      <c r="J518" s="447"/>
      <c r="K518" s="458"/>
      <c r="L518" s="460"/>
      <c r="M518" s="319">
        <f>VLOOKUP(A518,'12部门提供工资附表主表'!E:M,9,0)</f>
        <v>43.38</v>
      </c>
      <c r="N518" s="461">
        <f t="shared" si="17"/>
        <v>0</v>
      </c>
      <c r="O518" s="60"/>
    </row>
    <row r="519" spans="1:15">
      <c r="A519" t="str">
        <f>INDEX(员工信息4!C:C,MATCH(工时对!D519,员工信息4!F:F,0))</f>
        <v>1042</v>
      </c>
      <c r="B519" s="445" t="s">
        <v>217</v>
      </c>
      <c r="C519" s="446" t="s">
        <v>216</v>
      </c>
      <c r="D519" s="445" t="str">
        <f t="shared" si="16"/>
        <v>唐卫忠278</v>
      </c>
      <c r="E519" s="352">
        <v>49</v>
      </c>
      <c r="F519" s="446" t="s">
        <v>3600</v>
      </c>
      <c r="G519" s="446"/>
      <c r="H519" s="449" t="str">
        <f>VLOOKUP(A519,员工信息4!C:H,6,0)</f>
        <v>电缆员工</v>
      </c>
      <c r="I519" s="449"/>
      <c r="J519" s="447"/>
      <c r="K519" s="458"/>
      <c r="L519" s="460"/>
      <c r="M519" s="319">
        <f>VLOOKUP(A519,'12部门提供工资附表主表'!E:M,9,0)</f>
        <v>49</v>
      </c>
      <c r="N519" s="461">
        <f t="shared" si="17"/>
        <v>0</v>
      </c>
      <c r="O519" s="60"/>
    </row>
    <row r="520" spans="1:15">
      <c r="A520" t="str">
        <f>INDEX(员工信息4!C:C,MATCH(工时对!D520,员工信息4!F:F,0))</f>
        <v>1273</v>
      </c>
      <c r="B520" s="445" t="s">
        <v>349</v>
      </c>
      <c r="C520" s="446" t="s">
        <v>348</v>
      </c>
      <c r="D520" s="445" t="str">
        <f t="shared" si="16"/>
        <v>付小宝279</v>
      </c>
      <c r="E520" s="352">
        <v>42</v>
      </c>
      <c r="F520" s="446" t="s">
        <v>3600</v>
      </c>
      <c r="G520" s="446"/>
      <c r="H520" s="449" t="str">
        <f>VLOOKUP(A520,员工信息4!C:H,6,0)</f>
        <v>电缆员工</v>
      </c>
      <c r="I520" s="449"/>
      <c r="J520" s="447"/>
      <c r="K520" s="458"/>
      <c r="L520" s="460"/>
      <c r="M520" s="319">
        <f>VLOOKUP(A520,'12部门提供工资附表主表'!E:M,9,0)</f>
        <v>42</v>
      </c>
      <c r="N520" s="461">
        <f t="shared" si="17"/>
        <v>0</v>
      </c>
      <c r="O520" s="60"/>
    </row>
    <row r="521" spans="1:15">
      <c r="A521" t="str">
        <f>INDEX(员工信息4!C:C,MATCH(工时对!D521,员工信息4!F:F,0))</f>
        <v>3801</v>
      </c>
      <c r="B521" s="445" t="s">
        <v>1186</v>
      </c>
      <c r="C521" s="446" t="s">
        <v>1185</v>
      </c>
      <c r="D521" s="445" t="str">
        <f t="shared" si="16"/>
        <v>李小雷280</v>
      </c>
      <c r="E521" s="352">
        <v>25.88</v>
      </c>
      <c r="F521" s="446" t="s">
        <v>455</v>
      </c>
      <c r="G521" s="446"/>
      <c r="H521" s="449" t="str">
        <f>VLOOKUP(A521,员工信息4!C:H,6,0)</f>
        <v>发运部</v>
      </c>
      <c r="I521" s="449"/>
      <c r="J521" s="447"/>
      <c r="K521" s="458"/>
      <c r="L521" s="460"/>
      <c r="M521" s="319">
        <f>VLOOKUP(A521,'12部门提供工资附表主表'!E:M,9,0)</f>
        <v>25.88</v>
      </c>
      <c r="N521" s="461">
        <f t="shared" si="17"/>
        <v>0</v>
      </c>
      <c r="O521" s="60"/>
    </row>
    <row r="522" spans="1:15">
      <c r="A522" t="str">
        <f>INDEX(员工信息4!C:C,MATCH(工时对!D522,员工信息4!F:F,0))</f>
        <v>2270</v>
      </c>
      <c r="B522" s="445" t="s">
        <v>1457</v>
      </c>
      <c r="C522" s="446" t="s">
        <v>1456</v>
      </c>
      <c r="D522" s="445" t="str">
        <f t="shared" si="16"/>
        <v>李进281</v>
      </c>
      <c r="E522" s="352">
        <v>40.5</v>
      </c>
      <c r="F522" s="446" t="s">
        <v>3601</v>
      </c>
      <c r="G522" s="446"/>
      <c r="H522" s="449" t="str">
        <f>VLOOKUP(A522,员工信息4!C:H,6,0)</f>
        <v>线束车间</v>
      </c>
      <c r="I522" s="449"/>
      <c r="J522" s="447"/>
      <c r="K522" s="458"/>
      <c r="L522" s="460"/>
      <c r="M522" s="319">
        <f>VLOOKUP(A522,'12部门提供工资附表主表'!E:M,9,0)</f>
        <v>40.5</v>
      </c>
      <c r="N522" s="461">
        <f t="shared" si="17"/>
        <v>0</v>
      </c>
      <c r="O522" s="60"/>
    </row>
    <row r="523" spans="1:15">
      <c r="A523" t="str">
        <f>INDEX(员工信息4!C:C,MATCH(工时对!D523,员工信息4!F:F,0))</f>
        <v>3717</v>
      </c>
      <c r="B523" s="445" t="s">
        <v>703</v>
      </c>
      <c r="C523" s="446" t="s">
        <v>702</v>
      </c>
      <c r="D523" s="445" t="str">
        <f t="shared" si="16"/>
        <v>王春雷282</v>
      </c>
      <c r="E523" s="352">
        <v>40.880000000000003</v>
      </c>
      <c r="F523" s="446" t="s">
        <v>3602</v>
      </c>
      <c r="G523" s="446"/>
      <c r="H523" s="449" t="str">
        <f>VLOOKUP(A523,员工信息4!C:H,6,0)</f>
        <v>接插件2开线</v>
      </c>
      <c r="I523" s="449"/>
      <c r="J523" s="447"/>
      <c r="K523" s="458"/>
      <c r="L523" s="460"/>
      <c r="M523" s="319">
        <f>VLOOKUP(A523,'12部门提供工资附表主表'!E:M,9,0)</f>
        <v>40.880000000000003</v>
      </c>
      <c r="N523" s="461">
        <f t="shared" si="17"/>
        <v>0</v>
      </c>
      <c r="O523" s="60"/>
    </row>
    <row r="524" spans="1:15">
      <c r="A524" t="str">
        <f>INDEX(员工信息4!C:C,MATCH(工时对!D524,员工信息4!F:F,0))</f>
        <v>3319</v>
      </c>
      <c r="B524" s="445" t="s">
        <v>948</v>
      </c>
      <c r="C524" s="446" t="s">
        <v>947</v>
      </c>
      <c r="D524" s="445" t="str">
        <f t="shared" si="16"/>
        <v>李兆辉283</v>
      </c>
      <c r="E524" s="352">
        <v>40.19</v>
      </c>
      <c r="F524" s="446" t="s">
        <v>2996</v>
      </c>
      <c r="G524" s="446"/>
      <c r="H524" s="449" t="str">
        <f>VLOOKUP(A524,员工信息4!C:H,6,0)</f>
        <v>接插件车间</v>
      </c>
      <c r="I524" s="449"/>
      <c r="J524" s="447"/>
      <c r="K524" s="458"/>
      <c r="L524" s="462"/>
      <c r="M524" s="319">
        <f>VLOOKUP(A524,'12部门提供工资附表主表'!E:M,9,0)</f>
        <v>40.19</v>
      </c>
      <c r="N524" s="461">
        <f t="shared" si="17"/>
        <v>0</v>
      </c>
      <c r="O524" s="60"/>
    </row>
    <row r="525" spans="1:15">
      <c r="A525" t="str">
        <f>INDEX(员工信息4!C:C,MATCH(工时对!D525,员工信息4!F:F,0))</f>
        <v>8011</v>
      </c>
      <c r="B525" s="445" t="s">
        <v>2350</v>
      </c>
      <c r="C525" s="446" t="s">
        <v>2349</v>
      </c>
      <c r="D525" s="445" t="str">
        <f t="shared" si="16"/>
        <v>宋彦海284</v>
      </c>
      <c r="E525" s="352"/>
      <c r="F525" s="315" t="s">
        <v>3596</v>
      </c>
      <c r="G525" s="446"/>
      <c r="H525" s="449" t="str">
        <f>VLOOKUP(A525,员工信息4!C:H,6,0)</f>
        <v>天津车间</v>
      </c>
      <c r="I525" s="449"/>
      <c r="J525" s="447"/>
      <c r="K525" s="458"/>
      <c r="L525" s="462"/>
      <c r="M525" s="319">
        <f>VLOOKUP(A525,'12部门提供工资附表主表'!E:M,9,0)</f>
        <v>32.799999999999997</v>
      </c>
      <c r="N525" s="461">
        <f t="shared" si="17"/>
        <v>-32.799999999999997</v>
      </c>
      <c r="O525" s="60"/>
    </row>
    <row r="526" spans="1:15">
      <c r="A526" t="str">
        <f>INDEX(员工信息4!C:C,MATCH(工时对!D526,员工信息4!F:F,0))</f>
        <v>6202</v>
      </c>
      <c r="B526" s="445" t="s">
        <v>1053</v>
      </c>
      <c r="C526" s="446" t="s">
        <v>1052</v>
      </c>
      <c r="D526" s="445" t="str">
        <f t="shared" si="16"/>
        <v>郭广彬285</v>
      </c>
      <c r="E526" s="352">
        <v>37</v>
      </c>
      <c r="F526" s="446" t="s">
        <v>3597</v>
      </c>
      <c r="G526" s="446"/>
      <c r="H526" s="449" t="str">
        <f>VLOOKUP(A526,员工信息4!C:H,6,0)</f>
        <v>接插件车间</v>
      </c>
      <c r="I526" s="449"/>
      <c r="J526" s="447"/>
      <c r="K526" s="458"/>
      <c r="L526" s="462"/>
      <c r="M526" s="319">
        <f>VLOOKUP(A526,'12部门提供工资附表主表'!E:M,9,0)</f>
        <v>37</v>
      </c>
      <c r="N526" s="461">
        <f t="shared" si="17"/>
        <v>0</v>
      </c>
      <c r="O526" s="60"/>
    </row>
    <row r="527" spans="1:15">
      <c r="A527" t="str">
        <f>INDEX(员工信息4!C:C,MATCH(工时对!D527,员工信息4!F:F,0))</f>
        <v>8586</v>
      </c>
      <c r="B527" s="445" t="s">
        <v>2385</v>
      </c>
      <c r="C527" s="446" t="s">
        <v>2384</v>
      </c>
      <c r="D527" s="445" t="str">
        <f t="shared" si="16"/>
        <v>邱宗扬286</v>
      </c>
      <c r="E527" s="352">
        <v>26.88</v>
      </c>
      <c r="F527" s="446" t="s">
        <v>3597</v>
      </c>
      <c r="G527" s="446"/>
      <c r="H527" s="449" t="str">
        <f>VLOOKUP(A527,员工信息4!C:H,6,0)</f>
        <v>行政IT部</v>
      </c>
      <c r="I527" s="449"/>
      <c r="J527" s="447"/>
      <c r="K527" s="458"/>
      <c r="L527" s="462"/>
      <c r="M527" s="319">
        <f>VLOOKUP(A527,'12部门提供工资附表主表'!E:M,9,0)</f>
        <v>26.88</v>
      </c>
      <c r="N527" s="461">
        <f t="shared" si="17"/>
        <v>0</v>
      </c>
      <c r="O527" s="60"/>
    </row>
    <row r="528" spans="1:15">
      <c r="A528" t="str">
        <f>INDEX(员工信息4!C:C,MATCH(工时对!D528,员工信息4!F:F,0))</f>
        <v>9807</v>
      </c>
      <c r="B528" s="445" t="s">
        <v>434</v>
      </c>
      <c r="C528" s="446" t="s">
        <v>433</v>
      </c>
      <c r="D528" s="445" t="str">
        <f t="shared" si="16"/>
        <v>王良华287</v>
      </c>
      <c r="E528" s="352">
        <v>33.880000000000003</v>
      </c>
      <c r="F528" s="446" t="s">
        <v>3600</v>
      </c>
      <c r="G528" s="446"/>
      <c r="H528" s="449" t="str">
        <f>VLOOKUP(A528,员工信息4!C:H,6,0)</f>
        <v>电缆员工</v>
      </c>
      <c r="I528" s="449"/>
      <c r="J528" s="447"/>
      <c r="K528" s="458"/>
      <c r="L528" s="462"/>
      <c r="M528" s="319">
        <f>VLOOKUP(A528,'12部门提供工资附表主表'!E:M,9,0)</f>
        <v>33.880000000000003</v>
      </c>
      <c r="N528" s="461">
        <f t="shared" si="17"/>
        <v>0</v>
      </c>
      <c r="O528" s="60"/>
    </row>
    <row r="529" spans="1:15">
      <c r="A529" t="str">
        <f>INDEX(员工信息4!C:C,MATCH(工时对!D529,员工信息4!F:F,0))</f>
        <v>8776</v>
      </c>
      <c r="B529" s="445" t="s">
        <v>2612</v>
      </c>
      <c r="C529" s="446" t="s">
        <v>2611</v>
      </c>
      <c r="D529" s="445" t="str">
        <f t="shared" si="16"/>
        <v>项田田288</v>
      </c>
      <c r="E529" s="352">
        <v>37.31</v>
      </c>
      <c r="F529" s="446" t="s">
        <v>3601</v>
      </c>
      <c r="G529" s="446"/>
      <c r="H529" s="449" t="str">
        <f>VLOOKUP(A529,员工信息4!C:H,6,0)</f>
        <v>线束车间</v>
      </c>
      <c r="I529" s="449"/>
      <c r="J529" s="447"/>
      <c r="K529" s="458"/>
      <c r="L529" s="462"/>
      <c r="M529" s="319">
        <f>VLOOKUP(A529,'12部门提供工资附表主表'!E:M,9,0)</f>
        <v>37.31</v>
      </c>
      <c r="N529" s="461">
        <f t="shared" si="17"/>
        <v>0</v>
      </c>
      <c r="O529" s="60"/>
    </row>
    <row r="530" spans="1:15">
      <c r="A530" t="str">
        <f>INDEX(员工信息4!C:C,MATCH(工时对!D530,员工信息4!F:F,0))</f>
        <v>9035</v>
      </c>
      <c r="B530" s="445" t="s">
        <v>3520</v>
      </c>
      <c r="C530" s="446" t="s">
        <v>3519</v>
      </c>
      <c r="D530" s="445" t="str">
        <f t="shared" si="16"/>
        <v>王丹丹289</v>
      </c>
      <c r="E530" s="352">
        <v>10.38</v>
      </c>
      <c r="F530" s="315" t="s">
        <v>3601</v>
      </c>
      <c r="G530" s="446"/>
      <c r="H530" s="449" t="str">
        <f>VLOOKUP(A530,员工信息4!C:H,6,0)</f>
        <v>线束车间</v>
      </c>
      <c r="I530" s="449"/>
      <c r="J530" s="447"/>
      <c r="K530" s="458"/>
      <c r="L530" s="462"/>
      <c r="M530" s="319">
        <f>VLOOKUP(A530,'12部门提供工资附表主表'!E:M,9,0)</f>
        <v>10.38</v>
      </c>
      <c r="N530" s="461">
        <f t="shared" si="17"/>
        <v>0</v>
      </c>
      <c r="O530" s="60"/>
    </row>
    <row r="531" spans="1:15">
      <c r="A531" t="str">
        <f>INDEX(员工信息4!C:C,MATCH(工时对!D531,员工信息4!F:F,0))</f>
        <v>9036</v>
      </c>
      <c r="B531" s="445" t="s">
        <v>3525</v>
      </c>
      <c r="C531" s="446" t="s">
        <v>3524</v>
      </c>
      <c r="D531" s="445" t="str">
        <f t="shared" si="16"/>
        <v>胡洁强290</v>
      </c>
      <c r="E531" s="352">
        <v>8.75</v>
      </c>
      <c r="F531" s="446" t="s">
        <v>2996</v>
      </c>
      <c r="G531" s="446"/>
      <c r="H531" s="449" t="str">
        <f>VLOOKUP(A531,员工信息4!C:H,6,0)</f>
        <v>接插件车间</v>
      </c>
      <c r="I531" s="449"/>
      <c r="J531" s="447"/>
      <c r="K531" s="458"/>
      <c r="L531" s="462"/>
      <c r="M531" s="319">
        <f>VLOOKUP(A531,'12部门提供工资附表主表'!E:M,9,0)</f>
        <v>8.75</v>
      </c>
      <c r="N531" s="461">
        <f t="shared" si="17"/>
        <v>0</v>
      </c>
      <c r="O531" s="60"/>
    </row>
    <row r="532" spans="1:15">
      <c r="A532" t="str">
        <f>INDEX(员工信息4!C:C,MATCH(工时对!D532,员工信息4!F:F,0))</f>
        <v>8008</v>
      </c>
      <c r="B532" s="445" t="s">
        <v>2092</v>
      </c>
      <c r="C532" s="446" t="s">
        <v>2091</v>
      </c>
      <c r="D532" s="445" t="str">
        <f t="shared" si="16"/>
        <v>吉祥291</v>
      </c>
      <c r="E532" s="352">
        <v>14.19</v>
      </c>
      <c r="F532" s="315" t="s">
        <v>3596</v>
      </c>
      <c r="G532" s="446"/>
      <c r="H532" s="449" t="str">
        <f>VLOOKUP(A532,员工信息4!C:H,6,0)</f>
        <v>行政技术部</v>
      </c>
      <c r="I532" s="449"/>
      <c r="J532" s="447"/>
      <c r="K532" s="458"/>
      <c r="L532" s="462"/>
      <c r="M532" s="319">
        <f>VLOOKUP(A532,'12部门提供工资附表主表'!E:M,9,0)</f>
        <v>31</v>
      </c>
      <c r="N532" s="461">
        <f t="shared" si="17"/>
        <v>-16.810000000000002</v>
      </c>
      <c r="O532" s="60"/>
    </row>
    <row r="533" spans="1:15">
      <c r="A533" t="str">
        <f>INDEX(员工信息4!C:C,MATCH(工时对!D533,员工信息4!F:F,0))</f>
        <v>4064</v>
      </c>
      <c r="B533" s="445" t="s">
        <v>43</v>
      </c>
      <c r="C533" s="446" t="s">
        <v>42</v>
      </c>
      <c r="D533" s="445" t="str">
        <f t="shared" si="16"/>
        <v>林亚中292</v>
      </c>
      <c r="E533" s="352">
        <v>28.31</v>
      </c>
      <c r="F533" s="446" t="s">
        <v>17</v>
      </c>
      <c r="G533" s="446"/>
      <c r="H533" s="449" t="str">
        <f>VLOOKUP(A533,员工信息4!C:H,6,0)</f>
        <v>仓库</v>
      </c>
      <c r="I533" s="449"/>
      <c r="J533" s="447"/>
      <c r="K533" s="458"/>
      <c r="L533" s="462"/>
      <c r="M533" s="319">
        <f>VLOOKUP(A533,'12部门提供工资附表主表'!E:M,9,0)</f>
        <v>28.31</v>
      </c>
      <c r="N533" s="461">
        <f t="shared" si="17"/>
        <v>0</v>
      </c>
      <c r="O533" s="60"/>
    </row>
    <row r="534" spans="1:15">
      <c r="A534" t="str">
        <f>INDEX(员工信息4!C:C,MATCH(工时对!D534,员工信息4!F:F,0))</f>
        <v>3703</v>
      </c>
      <c r="B534" s="445" t="s">
        <v>1697</v>
      </c>
      <c r="C534" s="446" t="s">
        <v>1696</v>
      </c>
      <c r="D534" s="445" t="str">
        <f t="shared" si="16"/>
        <v>蒋庆德293</v>
      </c>
      <c r="E534" s="352">
        <v>42.44</v>
      </c>
      <c r="F534" s="446" t="s">
        <v>3602</v>
      </c>
      <c r="G534" s="446"/>
      <c r="H534" s="449" t="str">
        <f>VLOOKUP(A534,员工信息4!C:H,6,0)</f>
        <v>线束车间</v>
      </c>
      <c r="I534" s="449"/>
      <c r="J534" s="447"/>
      <c r="K534" s="458"/>
      <c r="L534" s="462"/>
      <c r="M534" s="319">
        <f>VLOOKUP(A534,'12部门提供工资附表主表'!E:M,9,0)</f>
        <v>42.44</v>
      </c>
      <c r="N534" s="461">
        <f t="shared" si="17"/>
        <v>0</v>
      </c>
      <c r="O534" s="60"/>
    </row>
    <row r="535" spans="1:15">
      <c r="A535" t="str">
        <f>INDEX(员工信息4!C:C,MATCH(工时对!D535,员工信息4!F:F,0))</f>
        <v>8651</v>
      </c>
      <c r="B535" s="445" t="s">
        <v>2480</v>
      </c>
      <c r="C535" s="446" t="s">
        <v>2479</v>
      </c>
      <c r="D535" s="445" t="str">
        <f t="shared" si="16"/>
        <v>张红霞294</v>
      </c>
      <c r="E535" s="352">
        <v>36</v>
      </c>
      <c r="F535" s="446" t="s">
        <v>3603</v>
      </c>
      <c r="G535" s="446"/>
      <c r="H535" s="449" t="str">
        <f>VLOOKUP(A535,员工信息4!C:H,6,0)</f>
        <v>拉丝车间</v>
      </c>
      <c r="I535" s="449"/>
      <c r="J535" s="447"/>
      <c r="K535" s="458"/>
      <c r="L535" s="462"/>
      <c r="M535" s="319">
        <f>VLOOKUP(A535,'12部门提供工资附表主表'!E:M,9,0)</f>
        <v>36</v>
      </c>
      <c r="N535" s="461">
        <f t="shared" si="17"/>
        <v>0</v>
      </c>
      <c r="O535" s="60"/>
    </row>
    <row r="536" spans="1:15">
      <c r="A536" t="str">
        <f>INDEX(员工信息4!C:C,MATCH(工时对!D536,员工信息4!F:F,0))</f>
        <v>8652</v>
      </c>
      <c r="B536" s="445" t="s">
        <v>2485</v>
      </c>
      <c r="C536" s="446" t="s">
        <v>2484</v>
      </c>
      <c r="D536" s="445" t="str">
        <f t="shared" si="16"/>
        <v>杨伟295</v>
      </c>
      <c r="E536" s="352">
        <v>32.630000000000003</v>
      </c>
      <c r="F536" s="446" t="s">
        <v>2996</v>
      </c>
      <c r="G536" s="446"/>
      <c r="H536" s="449" t="str">
        <f>VLOOKUP(A536,员工信息4!C:H,6,0)</f>
        <v>接插件车间</v>
      </c>
      <c r="I536" s="449"/>
      <c r="J536" s="447"/>
      <c r="K536" s="458"/>
      <c r="L536" s="462"/>
      <c r="M536" s="319">
        <f>VLOOKUP(A536,'12部门提供工资附表主表'!E:M,9,0)</f>
        <v>32.630000000000003</v>
      </c>
      <c r="N536" s="461">
        <f t="shared" si="17"/>
        <v>0</v>
      </c>
      <c r="O536" s="60"/>
    </row>
    <row r="537" spans="1:15">
      <c r="A537" t="str">
        <f>INDEX(员工信息4!C:C,MATCH(工时对!D537,员工信息4!F:F,0))</f>
        <v>3041</v>
      </c>
      <c r="B537" s="445" t="s">
        <v>782</v>
      </c>
      <c r="C537" s="446" t="s">
        <v>781</v>
      </c>
      <c r="D537" s="445" t="str">
        <f t="shared" si="16"/>
        <v>刘世方296</v>
      </c>
      <c r="E537" s="352">
        <v>40.44</v>
      </c>
      <c r="F537" s="446" t="s">
        <v>2996</v>
      </c>
      <c r="G537" s="446"/>
      <c r="H537" s="449" t="str">
        <f>VLOOKUP(A537,员工信息4!C:H,6,0)</f>
        <v>接插件车间</v>
      </c>
      <c r="I537" s="449"/>
      <c r="J537" s="447"/>
      <c r="K537" s="458"/>
      <c r="L537" s="462"/>
      <c r="M537" s="319">
        <f>VLOOKUP(A537,'12部门提供工资附表主表'!E:M,9,0)</f>
        <v>40.44</v>
      </c>
      <c r="N537" s="461">
        <f t="shared" si="17"/>
        <v>0</v>
      </c>
      <c r="O537" s="60"/>
    </row>
    <row r="538" spans="1:15">
      <c r="A538" t="str">
        <f>INDEX(员工信息4!C:C,MATCH(工时对!D538,员工信息4!F:F,0))</f>
        <v>8880</v>
      </c>
      <c r="B538" s="445" t="s">
        <v>2867</v>
      </c>
      <c r="C538" s="446" t="s">
        <v>2866</v>
      </c>
      <c r="D538" s="445" t="str">
        <f t="shared" si="16"/>
        <v>朱鲁翠297</v>
      </c>
      <c r="E538" s="352">
        <v>36.06</v>
      </c>
      <c r="F538" s="446" t="s">
        <v>3601</v>
      </c>
      <c r="G538" s="446"/>
      <c r="H538" s="449" t="str">
        <f>VLOOKUP(A538,员工信息4!C:H,6,0)</f>
        <v>线束车间</v>
      </c>
      <c r="I538" s="449"/>
      <c r="J538" s="447"/>
      <c r="K538" s="458"/>
      <c r="L538" s="462"/>
      <c r="M538" s="319">
        <f>VLOOKUP(A538,'12部门提供工资附表主表'!E:M,9,0)</f>
        <v>36.06</v>
      </c>
      <c r="N538" s="461">
        <f t="shared" si="17"/>
        <v>0</v>
      </c>
      <c r="O538" s="60"/>
    </row>
    <row r="539" spans="1:15">
      <c r="A539" t="str">
        <f>INDEX(员工信息4!C:C,MATCH(工时对!D539,员工信息4!F:F,0))</f>
        <v>2559</v>
      </c>
      <c r="B539" s="445" t="s">
        <v>1557</v>
      </c>
      <c r="C539" s="446" t="s">
        <v>1556</v>
      </c>
      <c r="D539" s="445" t="str">
        <f t="shared" si="16"/>
        <v>王芬298</v>
      </c>
      <c r="E539" s="352">
        <v>35.880000000000003</v>
      </c>
      <c r="F539" s="446" t="s">
        <v>3601</v>
      </c>
      <c r="G539" s="446"/>
      <c r="H539" s="449" t="str">
        <f>VLOOKUP(A539,员工信息4!C:H,6,0)</f>
        <v>线束车间</v>
      </c>
      <c r="I539" s="449"/>
      <c r="J539" s="447"/>
      <c r="K539" s="458"/>
      <c r="L539" s="462"/>
      <c r="M539" s="319">
        <f>VLOOKUP(A539,'12部门提供工资附表主表'!E:M,9,0)</f>
        <v>35.880000000000003</v>
      </c>
      <c r="N539" s="461">
        <f t="shared" si="17"/>
        <v>0</v>
      </c>
      <c r="O539" s="60"/>
    </row>
    <row r="540" spans="1:15">
      <c r="A540" t="str">
        <f>INDEX(员工信息4!C:C,MATCH(工时对!D540,员工信息4!F:F,0))</f>
        <v>2015</v>
      </c>
      <c r="B540" s="445" t="s">
        <v>1773</v>
      </c>
      <c r="C540" s="446" t="s">
        <v>1772</v>
      </c>
      <c r="D540" s="445" t="str">
        <f t="shared" si="16"/>
        <v>王秋玲299</v>
      </c>
      <c r="E540" s="352">
        <v>39</v>
      </c>
      <c r="F540" s="446" t="s">
        <v>3601</v>
      </c>
      <c r="G540" s="446"/>
      <c r="H540" s="449" t="str">
        <f>VLOOKUP(A540,员工信息4!C:H,6,0)</f>
        <v>线束车间</v>
      </c>
      <c r="I540" s="449"/>
      <c r="J540" s="447"/>
      <c r="K540" s="458"/>
      <c r="L540" s="462"/>
      <c r="M540" s="319">
        <f>VLOOKUP(A540,'12部门提供工资附表主表'!E:M,9,0)</f>
        <v>39</v>
      </c>
      <c r="N540" s="461">
        <f t="shared" si="17"/>
        <v>0</v>
      </c>
      <c r="O540" s="60"/>
    </row>
    <row r="541" spans="1:15">
      <c r="A541" t="str">
        <f>INDEX(员工信息4!C:C,MATCH(工时对!D541,员工信息4!F:F,0))</f>
        <v>6008</v>
      </c>
      <c r="B541" s="450" t="s">
        <v>196</v>
      </c>
      <c r="C541" s="451" t="s">
        <v>195</v>
      </c>
      <c r="D541" s="445" t="str">
        <f t="shared" si="16"/>
        <v>张海军300</v>
      </c>
      <c r="E541" s="463">
        <v>39.25</v>
      </c>
      <c r="F541" s="451" t="s">
        <v>3600</v>
      </c>
      <c r="G541" s="451"/>
      <c r="H541" s="449" t="str">
        <f>VLOOKUP(A541,员工信息4!C:H,6,0)</f>
        <v>电缆员工</v>
      </c>
      <c r="I541" s="449"/>
      <c r="J541" s="447"/>
      <c r="K541" s="458"/>
      <c r="L541" s="462"/>
      <c r="M541" s="319">
        <f>VLOOKUP(A541,'12部门提供工资附表主表'!E:M,9,0)</f>
        <v>39.25</v>
      </c>
      <c r="N541" s="461">
        <f t="shared" si="17"/>
        <v>0</v>
      </c>
      <c r="O541" s="60"/>
    </row>
    <row r="542" spans="1:15">
      <c r="A542" t="str">
        <f>INDEX(员工信息4!C:C,MATCH(工时对!D542,员工信息4!F:F,0))</f>
        <v>9039</v>
      </c>
      <c r="B542" s="454" t="s">
        <v>3540</v>
      </c>
      <c r="C542" s="455" t="s">
        <v>3539</v>
      </c>
      <c r="D542" s="445" t="str">
        <f t="shared" si="16"/>
        <v>朱家宝376</v>
      </c>
      <c r="E542" s="456">
        <v>2.44</v>
      </c>
      <c r="F542" s="457" t="s">
        <v>2996</v>
      </c>
      <c r="G542" s="455"/>
      <c r="H542" s="449" t="str">
        <f>VLOOKUP(A542,员工信息4!C:H,6,0)</f>
        <v>接插件车间</v>
      </c>
      <c r="I542" s="449"/>
      <c r="J542" s="447"/>
      <c r="K542" s="458"/>
      <c r="L542" s="462"/>
      <c r="M542" s="319">
        <f>VLOOKUP(A542,'12部门提供工资附表主表'!E:M,9,0)</f>
        <v>2.44</v>
      </c>
      <c r="N542" s="461">
        <f t="shared" si="17"/>
        <v>0</v>
      </c>
      <c r="O542" s="60"/>
    </row>
    <row r="543" spans="1:15">
      <c r="A543" t="str">
        <f>INDEX(员工信息4!C:C,MATCH(工时对!D543,员工信息4!F:F,0))</f>
        <v>8701</v>
      </c>
      <c r="B543" s="445" t="s">
        <v>2537</v>
      </c>
      <c r="C543" s="446" t="s">
        <v>2536</v>
      </c>
      <c r="D543" s="445" t="str">
        <f t="shared" si="16"/>
        <v>姚树友377</v>
      </c>
      <c r="E543" s="352">
        <v>41</v>
      </c>
      <c r="F543" s="446" t="s">
        <v>3603</v>
      </c>
      <c r="G543" s="446"/>
      <c r="H543" s="449" t="str">
        <f>VLOOKUP(A543,员工信息4!C:H,6,0)</f>
        <v>拉丝车间</v>
      </c>
      <c r="I543" s="449"/>
      <c r="J543" s="447"/>
      <c r="K543" s="458"/>
      <c r="L543" s="462"/>
      <c r="M543" s="319">
        <f>VLOOKUP(A543,'12部门提供工资附表主表'!E:M,9,0)</f>
        <v>41</v>
      </c>
      <c r="N543" s="461">
        <f t="shared" si="17"/>
        <v>0</v>
      </c>
      <c r="O543" s="60"/>
    </row>
    <row r="544" spans="1:15">
      <c r="A544" t="str">
        <f>INDEX(员工信息4!C:C,MATCH(工时对!D544,员工信息4!F:F,0))</f>
        <v>8265</v>
      </c>
      <c r="B544" s="445" t="s">
        <v>1631</v>
      </c>
      <c r="C544" s="446" t="s">
        <v>1630</v>
      </c>
      <c r="D544" s="445" t="str">
        <f t="shared" si="16"/>
        <v>陶蕴378</v>
      </c>
      <c r="E544" s="352">
        <v>41.31</v>
      </c>
      <c r="F544" s="446" t="s">
        <v>3601</v>
      </c>
      <c r="G544" s="446"/>
      <c r="H544" s="449" t="str">
        <f>VLOOKUP(A544,员工信息4!C:H,6,0)</f>
        <v>接插件车间</v>
      </c>
      <c r="I544" s="449"/>
      <c r="J544" s="447"/>
      <c r="K544" s="458"/>
      <c r="L544" s="462"/>
      <c r="M544" s="319">
        <f>VLOOKUP(A544,'12部门提供工资附表主表'!E:M,9,0)</f>
        <v>41.31</v>
      </c>
      <c r="N544" s="461">
        <f t="shared" si="17"/>
        <v>0</v>
      </c>
      <c r="O544" s="60"/>
    </row>
    <row r="545" spans="1:15">
      <c r="A545" t="str">
        <f>INDEX(员工信息4!C:C,MATCH(工时对!D545,员工信息4!F:F,0))</f>
        <v>6208</v>
      </c>
      <c r="B545" s="445" t="s">
        <v>1073</v>
      </c>
      <c r="C545" s="446" t="s">
        <v>1072</v>
      </c>
      <c r="D545" s="445" t="str">
        <f t="shared" si="16"/>
        <v>杜爱勇379</v>
      </c>
      <c r="E545" s="352">
        <v>37.630000000000003</v>
      </c>
      <c r="F545" s="446" t="s">
        <v>2996</v>
      </c>
      <c r="G545" s="446"/>
      <c r="H545" s="449" t="str">
        <f>VLOOKUP(A545,员工信息4!C:H,6,0)</f>
        <v>接插件车间</v>
      </c>
      <c r="I545" s="449"/>
      <c r="J545" s="447"/>
      <c r="K545" s="458"/>
      <c r="L545" s="462"/>
      <c r="M545" s="319">
        <f>VLOOKUP(A545,'12部门提供工资附表主表'!E:M,9,0)</f>
        <v>37.630000000000003</v>
      </c>
      <c r="N545" s="461">
        <f t="shared" si="17"/>
        <v>0</v>
      </c>
      <c r="O545" s="60"/>
    </row>
    <row r="546" spans="1:15">
      <c r="A546" t="str">
        <f>INDEX(员工信息4!C:C,MATCH(工时对!D546,员工信息4!F:F,0))</f>
        <v>5005</v>
      </c>
      <c r="B546" s="445" t="s">
        <v>475</v>
      </c>
      <c r="C546" s="446" t="s">
        <v>474</v>
      </c>
      <c r="D546" s="445" t="str">
        <f t="shared" si="16"/>
        <v>严中华380</v>
      </c>
      <c r="E546" s="352">
        <v>44.75</v>
      </c>
      <c r="F546" s="446" t="s">
        <v>455</v>
      </c>
      <c r="G546" s="446"/>
      <c r="H546" s="449" t="str">
        <f>VLOOKUP(A546,员工信息4!C:H,6,0)</f>
        <v>发运部</v>
      </c>
      <c r="I546" s="449"/>
      <c r="J546" s="447"/>
      <c r="K546" s="458"/>
      <c r="L546" s="462"/>
      <c r="M546" s="319">
        <f>VLOOKUP(A546,'12部门提供工资附表主表'!E:M,9,0)</f>
        <v>44.75</v>
      </c>
      <c r="N546" s="461">
        <f t="shared" si="17"/>
        <v>0</v>
      </c>
      <c r="O546" s="60"/>
    </row>
    <row r="547" spans="1:15">
      <c r="A547" t="str">
        <f>INDEX(员工信息4!C:C,MATCH(工时对!D547,员工信息4!F:F,0))</f>
        <v>9040</v>
      </c>
      <c r="B547" s="445" t="s">
        <v>3545</v>
      </c>
      <c r="C547" s="446" t="s">
        <v>3544</v>
      </c>
      <c r="D547" s="445" t="str">
        <f t="shared" si="16"/>
        <v>黄海艳381</v>
      </c>
      <c r="E547" s="352">
        <v>1</v>
      </c>
      <c r="F547" s="446" t="s">
        <v>3601</v>
      </c>
      <c r="G547" s="446"/>
      <c r="H547" s="449" t="str">
        <f>VLOOKUP(A547,员工信息4!C:H,6,0)</f>
        <v>线束车间</v>
      </c>
      <c r="I547" s="449"/>
      <c r="J547" s="447"/>
      <c r="K547" s="458"/>
      <c r="L547" s="462"/>
      <c r="M547" s="319" t="e">
        <f>VLOOKUP(A547,'12部门提供工资附表主表'!E:M,9,0)</f>
        <v>#N/A</v>
      </c>
      <c r="N547" s="461" t="e">
        <f t="shared" si="17"/>
        <v>#N/A</v>
      </c>
      <c r="O547" s="60"/>
    </row>
    <row r="548" spans="1:15">
      <c r="A548" t="str">
        <f>INDEX(员工信息4!C:C,MATCH(工时对!D548,员工信息4!F:F,0))</f>
        <v>8794</v>
      </c>
      <c r="B548" s="445" t="s">
        <v>2666</v>
      </c>
      <c r="C548" s="446" t="s">
        <v>2665</v>
      </c>
      <c r="D548" s="445" t="str">
        <f t="shared" si="16"/>
        <v>吴涛382</v>
      </c>
      <c r="E548" s="352">
        <v>27.06</v>
      </c>
      <c r="F548" s="446" t="s">
        <v>17</v>
      </c>
      <c r="G548" s="446"/>
      <c r="H548" s="449" t="str">
        <f>VLOOKUP(A548,员工信息4!C:H,6,0)</f>
        <v>仓库</v>
      </c>
      <c r="I548" s="449"/>
      <c r="J548" s="447"/>
      <c r="K548" s="458"/>
      <c r="L548" s="462"/>
      <c r="M548" s="319">
        <f>VLOOKUP(A548,'12部门提供工资附表主表'!E:M,9,0)</f>
        <v>27.06</v>
      </c>
      <c r="N548" s="461">
        <f t="shared" si="17"/>
        <v>0</v>
      </c>
      <c r="O548" s="60"/>
    </row>
    <row r="549" spans="1:15">
      <c r="A549" t="str">
        <f>INDEX(员工信息4!C:C,MATCH(工时对!D549,员工信息4!F:F,0))</f>
        <v>5003</v>
      </c>
      <c r="B549" s="445" t="s">
        <v>470</v>
      </c>
      <c r="C549" s="446" t="s">
        <v>469</v>
      </c>
      <c r="D549" s="445" t="str">
        <f t="shared" si="16"/>
        <v>王元宏383</v>
      </c>
      <c r="E549" s="352">
        <v>40</v>
      </c>
      <c r="F549" s="446" t="s">
        <v>455</v>
      </c>
      <c r="G549" s="446"/>
      <c r="H549" s="449" t="str">
        <f>VLOOKUP(A549,员工信息4!C:H,6,0)</f>
        <v>发运部</v>
      </c>
      <c r="I549" s="449"/>
      <c r="J549" s="447"/>
      <c r="K549" s="458"/>
      <c r="L549" s="462"/>
      <c r="M549" s="319">
        <f>VLOOKUP(A549,'12部门提供工资附表主表'!E:M,9,0)</f>
        <v>40</v>
      </c>
      <c r="N549" s="461">
        <f t="shared" si="17"/>
        <v>0</v>
      </c>
      <c r="O549" s="60"/>
    </row>
    <row r="550" spans="1:15">
      <c r="A550" t="str">
        <f>INDEX(员工信息4!C:C,MATCH(工时对!D550,员工信息4!F:F,0))</f>
        <v>8781</v>
      </c>
      <c r="B550" s="445" t="s">
        <v>2622</v>
      </c>
      <c r="C550" s="446" t="s">
        <v>2621</v>
      </c>
      <c r="D550" s="445" t="str">
        <f t="shared" si="16"/>
        <v>顾新昌385</v>
      </c>
      <c r="E550" s="352">
        <v>27</v>
      </c>
      <c r="F550" s="446" t="s">
        <v>3599</v>
      </c>
      <c r="G550" s="446"/>
      <c r="H550" s="449" t="str">
        <f>VLOOKUP(A550,员工信息4!C:H,6,0)</f>
        <v>后勤部</v>
      </c>
      <c r="I550" s="449"/>
      <c r="J550" s="447"/>
      <c r="K550" s="458"/>
      <c r="L550" s="462"/>
      <c r="M550" s="319">
        <f>VLOOKUP(A550,'12部门提供工资附表主表'!E:M,9,0)</f>
        <v>27</v>
      </c>
      <c r="N550" s="461">
        <f t="shared" si="17"/>
        <v>0</v>
      </c>
      <c r="O550" s="60"/>
    </row>
    <row r="551" spans="1:15">
      <c r="A551" t="str">
        <f>INDEX(员工信息4!C:C,MATCH(工时对!D551,员工信息4!F:F,0))</f>
        <v>8030</v>
      </c>
      <c r="B551" s="445" t="s">
        <v>1913</v>
      </c>
      <c r="C551" s="446" t="s">
        <v>1912</v>
      </c>
      <c r="D551" s="445" t="str">
        <f t="shared" si="16"/>
        <v>黄道满387</v>
      </c>
      <c r="E551" s="352">
        <v>19.809999999999999</v>
      </c>
      <c r="F551" s="315" t="s">
        <v>3596</v>
      </c>
      <c r="G551" s="446"/>
      <c r="H551" s="449" t="str">
        <f>VLOOKUP(A551,员工信息4!C:H,6,0)</f>
        <v>行政采购部</v>
      </c>
      <c r="I551" s="449"/>
      <c r="J551" s="447"/>
      <c r="K551" s="458"/>
      <c r="L551" s="462"/>
      <c r="M551" s="319">
        <f>VLOOKUP(A551,'12部门提供工资附表主表'!E:M,9,0)</f>
        <v>19.809999999999999</v>
      </c>
      <c r="N551" s="461">
        <f t="shared" si="17"/>
        <v>0</v>
      </c>
      <c r="O551" s="60"/>
    </row>
    <row r="552" spans="1:15">
      <c r="A552" t="str">
        <f>INDEX(员工信息4!C:C,MATCH(工时对!D552,员工信息4!F:F,0))</f>
        <v>8702</v>
      </c>
      <c r="B552" s="445" t="s">
        <v>2542</v>
      </c>
      <c r="C552" s="446" t="s">
        <v>2541</v>
      </c>
      <c r="D552" s="445" t="str">
        <f t="shared" si="16"/>
        <v>孙先琴388</v>
      </c>
      <c r="E552" s="352">
        <v>41.13</v>
      </c>
      <c r="F552" s="446" t="s">
        <v>2996</v>
      </c>
      <c r="G552" s="446"/>
      <c r="H552" s="449" t="str">
        <f>VLOOKUP(A552,员工信息4!C:H,6,0)</f>
        <v>接插件车间</v>
      </c>
      <c r="I552" s="449"/>
      <c r="J552" s="447"/>
      <c r="K552" s="458"/>
      <c r="L552" s="462"/>
      <c r="M552" s="319">
        <f>VLOOKUP(A552,'12部门提供工资附表主表'!E:M,9,0)</f>
        <v>41.13</v>
      </c>
      <c r="N552" s="461">
        <f t="shared" si="17"/>
        <v>0</v>
      </c>
      <c r="O552" s="60"/>
    </row>
    <row r="553" spans="1:15">
      <c r="A553" t="str">
        <f>INDEX(员工信息4!C:C,MATCH(工时对!D553,员工信息4!F:F,0))</f>
        <v>3039</v>
      </c>
      <c r="B553" s="445" t="s">
        <v>772</v>
      </c>
      <c r="C553" s="446" t="s">
        <v>771</v>
      </c>
      <c r="D553" s="445" t="str">
        <f t="shared" si="16"/>
        <v>吴焕389</v>
      </c>
      <c r="E553" s="352">
        <v>38.56</v>
      </c>
      <c r="F553" s="446" t="s">
        <v>2996</v>
      </c>
      <c r="G553" s="446"/>
      <c r="H553" s="449" t="str">
        <f>VLOOKUP(A553,员工信息4!C:H,6,0)</f>
        <v>接插件车间</v>
      </c>
      <c r="I553" s="449"/>
      <c r="J553" s="447"/>
      <c r="K553" s="458"/>
      <c r="L553" s="462"/>
      <c r="M553" s="319">
        <f>VLOOKUP(A553,'12部门提供工资附表主表'!E:M,9,0)</f>
        <v>38.56</v>
      </c>
      <c r="N553" s="461">
        <f t="shared" si="17"/>
        <v>0</v>
      </c>
      <c r="O553" s="60"/>
    </row>
    <row r="554" spans="1:15">
      <c r="A554" t="str">
        <f>INDEX(员工信息4!C:C,MATCH(工时对!D554,员工信息4!F:F,0))</f>
        <v>3573</v>
      </c>
      <c r="B554" s="445" t="s">
        <v>1018</v>
      </c>
      <c r="C554" s="446" t="s">
        <v>1017</v>
      </c>
      <c r="D554" s="445" t="str">
        <f t="shared" si="16"/>
        <v>王方祥390</v>
      </c>
      <c r="E554" s="352">
        <v>43.13</v>
      </c>
      <c r="F554" s="446" t="s">
        <v>2996</v>
      </c>
      <c r="G554" s="446"/>
      <c r="H554" s="449" t="str">
        <f>VLOOKUP(A554,员工信息4!C:H,6,0)</f>
        <v>接插件车间</v>
      </c>
      <c r="I554" s="449"/>
      <c r="J554" s="447"/>
      <c r="K554" s="458"/>
      <c r="L554" s="462"/>
      <c r="M554" s="319">
        <f>VLOOKUP(A554,'12部门提供工资附表主表'!E:M,9,0)</f>
        <v>43.13</v>
      </c>
      <c r="N554" s="461">
        <f t="shared" si="17"/>
        <v>0</v>
      </c>
      <c r="O554" s="60"/>
    </row>
    <row r="555" spans="1:15">
      <c r="A555" t="str">
        <f>INDEX(员工信息4!C:C,MATCH(工时对!D555,员工信息4!F:F,0))</f>
        <v>8703</v>
      </c>
      <c r="B555" s="445" t="s">
        <v>2547</v>
      </c>
      <c r="C555" s="446" t="s">
        <v>2546</v>
      </c>
      <c r="D555" s="445" t="str">
        <f t="shared" si="16"/>
        <v>徐南芳391</v>
      </c>
      <c r="E555" s="352">
        <v>26</v>
      </c>
      <c r="F555" s="446" t="s">
        <v>3599</v>
      </c>
      <c r="G555" s="446"/>
      <c r="H555" s="449" t="str">
        <f>VLOOKUP(A555,员工信息4!C:H,6,0)</f>
        <v>后勤部</v>
      </c>
      <c r="I555" s="449"/>
      <c r="J555" s="447"/>
      <c r="K555" s="458"/>
      <c r="L555" s="462"/>
      <c r="M555" s="319">
        <f>VLOOKUP(A555,'12部门提供工资附表主表'!E:M,9,0)</f>
        <v>26</v>
      </c>
      <c r="N555" s="461">
        <f t="shared" si="17"/>
        <v>0</v>
      </c>
      <c r="O555" s="60"/>
    </row>
    <row r="556" spans="1:15">
      <c r="A556" t="str">
        <f>INDEX(员工信息4!C:C,MATCH(工时对!D556,员工信息4!F:F,0))</f>
        <v>4085</v>
      </c>
      <c r="B556" s="445" t="s">
        <v>63</v>
      </c>
      <c r="C556" s="446" t="s">
        <v>62</v>
      </c>
      <c r="D556" s="445" t="str">
        <f t="shared" si="16"/>
        <v>陈建忠394</v>
      </c>
      <c r="E556" s="352">
        <v>26</v>
      </c>
      <c r="F556" s="446" t="s">
        <v>17</v>
      </c>
      <c r="G556" s="446"/>
      <c r="H556" s="449" t="str">
        <f>VLOOKUP(A556,员工信息4!C:H,6,0)</f>
        <v>仓库</v>
      </c>
      <c r="I556" s="449"/>
      <c r="J556" s="447"/>
      <c r="K556" s="458"/>
      <c r="L556" s="462"/>
      <c r="M556" s="319">
        <f>VLOOKUP(A556,'12部门提供工资附表主表'!E:M,9,0)</f>
        <v>26</v>
      </c>
      <c r="N556" s="461">
        <f t="shared" si="17"/>
        <v>0</v>
      </c>
      <c r="O556" s="60"/>
    </row>
    <row r="557" spans="1:15">
      <c r="A557" t="str">
        <f>INDEX(员工信息4!C:C,MATCH(工时对!D557,员工信息4!F:F,0))</f>
        <v>3040</v>
      </c>
      <c r="B557" s="445" t="s">
        <v>777</v>
      </c>
      <c r="C557" s="446" t="s">
        <v>776</v>
      </c>
      <c r="D557" s="445" t="str">
        <f t="shared" si="16"/>
        <v>杨润清395</v>
      </c>
      <c r="E557" s="352">
        <v>38.94</v>
      </c>
      <c r="F557" s="315" t="s">
        <v>2996</v>
      </c>
      <c r="G557" s="446"/>
      <c r="H557" s="449" t="str">
        <f>VLOOKUP(A557,员工信息4!C:H,6,0)</f>
        <v>接插件车间</v>
      </c>
      <c r="I557" s="449"/>
      <c r="J557" s="447"/>
      <c r="K557" s="458"/>
      <c r="L557" s="462"/>
      <c r="M557" s="319">
        <f>VLOOKUP(A557,'12部门提供工资附表主表'!E:M,9,0)</f>
        <v>38.94</v>
      </c>
      <c r="N557" s="461">
        <f t="shared" si="17"/>
        <v>0</v>
      </c>
      <c r="O557" s="60"/>
    </row>
    <row r="558" spans="1:15">
      <c r="A558" t="str">
        <f>INDEX(员工信息4!C:C,MATCH(工时对!D558,员工信息4!F:F,0))</f>
        <v>8398</v>
      </c>
      <c r="B558" s="445" t="s">
        <v>1657</v>
      </c>
      <c r="C558" s="446" t="s">
        <v>1656</v>
      </c>
      <c r="D558" s="445" t="str">
        <f t="shared" si="16"/>
        <v>杨俊杰396</v>
      </c>
      <c r="E558" s="352">
        <v>37.630000000000003</v>
      </c>
      <c r="F558" s="446" t="s">
        <v>3601</v>
      </c>
      <c r="G558" s="446"/>
      <c r="H558" s="449" t="str">
        <f>VLOOKUP(A558,员工信息4!C:H,6,0)</f>
        <v>线束车间</v>
      </c>
      <c r="I558" s="449"/>
      <c r="J558" s="447"/>
      <c r="K558" s="458"/>
      <c r="L558" s="462"/>
      <c r="M558" s="319">
        <f>VLOOKUP(A558,'12部门提供工资附表主表'!E:M,9,0)</f>
        <v>37.630000000000003</v>
      </c>
      <c r="N558" s="461">
        <f t="shared" si="17"/>
        <v>0</v>
      </c>
      <c r="O558" s="60"/>
    </row>
    <row r="559" spans="1:15">
      <c r="A559" t="str">
        <f>INDEX(员工信息4!C:C,MATCH(工时对!D559,员工信息4!F:F,0))</f>
        <v>5001</v>
      </c>
      <c r="B559" s="445" t="s">
        <v>460</v>
      </c>
      <c r="C559" s="446" t="s">
        <v>459</v>
      </c>
      <c r="D559" s="445" t="str">
        <f t="shared" si="16"/>
        <v>李会彬397</v>
      </c>
      <c r="E559" s="352">
        <v>45.75</v>
      </c>
      <c r="F559" s="446" t="s">
        <v>455</v>
      </c>
      <c r="G559" s="446"/>
      <c r="H559" s="449" t="str">
        <f>VLOOKUP(A559,员工信息4!C:H,6,0)</f>
        <v>发运部</v>
      </c>
      <c r="I559" s="449"/>
      <c r="J559" s="447"/>
      <c r="K559" s="458"/>
      <c r="L559" s="462"/>
      <c r="M559" s="319">
        <f>VLOOKUP(A559,'12部门提供工资附表主表'!E:M,9,0)</f>
        <v>45.75</v>
      </c>
      <c r="N559" s="461">
        <f t="shared" si="17"/>
        <v>0</v>
      </c>
      <c r="O559" s="60"/>
    </row>
    <row r="560" spans="1:15">
      <c r="A560" t="str">
        <f>INDEX(员工信息4!C:C,MATCH(工时对!D560,员工信息4!F:F,0))</f>
        <v>7019</v>
      </c>
      <c r="B560" s="445" t="s">
        <v>1231</v>
      </c>
      <c r="C560" s="446" t="s">
        <v>1230</v>
      </c>
      <c r="D560" s="445" t="str">
        <f t="shared" si="16"/>
        <v>张玉柱398</v>
      </c>
      <c r="E560" s="352">
        <v>43.5</v>
      </c>
      <c r="F560" s="446" t="s">
        <v>3603</v>
      </c>
      <c r="G560" s="446"/>
      <c r="H560" s="449" t="str">
        <f>VLOOKUP(A560,员工信息4!C:H,6,0)</f>
        <v>拉丝车间</v>
      </c>
      <c r="I560" s="449"/>
      <c r="J560" s="447"/>
      <c r="K560" s="458"/>
      <c r="L560" s="462"/>
      <c r="M560" s="319">
        <f>VLOOKUP(A560,'12部门提供工资附表主表'!E:M,9,0)</f>
        <v>43.5</v>
      </c>
      <c r="N560" s="461">
        <f t="shared" si="17"/>
        <v>0</v>
      </c>
      <c r="O560" s="60"/>
    </row>
    <row r="561" spans="1:15">
      <c r="A561" t="str">
        <f>INDEX(员工信息4!C:C,MATCH(工时对!D561,员工信息4!F:F,0))</f>
        <v>8964</v>
      </c>
      <c r="B561" s="445" t="s">
        <v>3115</v>
      </c>
      <c r="C561" s="446" t="s">
        <v>3114</v>
      </c>
      <c r="D561" s="445" t="str">
        <f t="shared" si="16"/>
        <v>易守连399</v>
      </c>
      <c r="E561" s="352">
        <v>27.44</v>
      </c>
      <c r="F561" s="446" t="s">
        <v>3601</v>
      </c>
      <c r="G561" s="446"/>
      <c r="H561" s="449" t="str">
        <f>VLOOKUP(A561,员工信息4!C:H,6,0)</f>
        <v>线束车间</v>
      </c>
      <c r="I561" s="449"/>
      <c r="J561" s="447"/>
      <c r="K561" s="458"/>
      <c r="L561" s="462"/>
      <c r="M561" s="319">
        <f>VLOOKUP(A561,'12部门提供工资附表主表'!E:M,9,0)</f>
        <v>27.44</v>
      </c>
      <c r="N561" s="461">
        <f t="shared" si="17"/>
        <v>0</v>
      </c>
      <c r="O561" s="60"/>
    </row>
    <row r="562" spans="1:15">
      <c r="A562" t="str">
        <f>INDEX(员工信息4!C:C,MATCH(工时对!D562,员工信息4!F:F,0))</f>
        <v>3712</v>
      </c>
      <c r="B562" s="450" t="s">
        <v>688</v>
      </c>
      <c r="C562" s="451" t="s">
        <v>687</v>
      </c>
      <c r="D562" s="445" t="str">
        <f t="shared" si="16"/>
        <v>丁彦花400</v>
      </c>
      <c r="E562" s="463">
        <v>42.88</v>
      </c>
      <c r="F562" s="451" t="s">
        <v>3602</v>
      </c>
      <c r="G562" s="451"/>
      <c r="H562" s="449" t="str">
        <f>VLOOKUP(A562,员工信息4!C:H,6,0)</f>
        <v>接插件2开线</v>
      </c>
      <c r="I562" s="449"/>
      <c r="J562" s="447"/>
      <c r="K562" s="458"/>
      <c r="L562" s="462"/>
      <c r="M562" s="319">
        <f>VLOOKUP(A562,'12部门提供工资附表主表'!E:M,9,0)</f>
        <v>42.88</v>
      </c>
      <c r="N562" s="461">
        <f t="shared" si="17"/>
        <v>0</v>
      </c>
      <c r="O562" s="60"/>
    </row>
    <row r="563" spans="1:15">
      <c r="A563" t="str">
        <f>INDEX(员工信息4!C:C,MATCH(工时对!D563,员工信息4!F:F,0))</f>
        <v>3705</v>
      </c>
      <c r="B563" s="467" t="s">
        <v>673</v>
      </c>
      <c r="C563" s="457" t="s">
        <v>672</v>
      </c>
      <c r="D563" s="445" t="str">
        <f t="shared" si="16"/>
        <v>孙庆家476</v>
      </c>
      <c r="E563" s="456">
        <v>42.88</v>
      </c>
      <c r="F563" s="455" t="s">
        <v>3602</v>
      </c>
      <c r="G563" s="455"/>
      <c r="H563" s="449" t="str">
        <f>VLOOKUP(A563,员工信息4!C:H,6,0)</f>
        <v>接插件2开线</v>
      </c>
      <c r="I563" s="449"/>
      <c r="J563" s="447"/>
      <c r="K563" s="458"/>
      <c r="L563" s="462"/>
      <c r="M563" s="319">
        <f>VLOOKUP(A563,'12部门提供工资附表主表'!E:M,9,0)</f>
        <v>42.88</v>
      </c>
      <c r="N563" s="461">
        <f t="shared" si="17"/>
        <v>0</v>
      </c>
      <c r="O563" s="60"/>
    </row>
    <row r="564" spans="1:15">
      <c r="A564" t="str">
        <f>INDEX(员工信息4!C:C,MATCH(工时对!D564,员工信息4!F:F,0))</f>
        <v>8898</v>
      </c>
      <c r="B564" s="448" t="s">
        <v>2907</v>
      </c>
      <c r="C564" s="315" t="s">
        <v>2906</v>
      </c>
      <c r="D564" s="445" t="str">
        <f t="shared" si="16"/>
        <v>郭毛腾477</v>
      </c>
      <c r="E564" s="352">
        <v>35.880000000000003</v>
      </c>
      <c r="F564" s="446" t="s">
        <v>3601</v>
      </c>
      <c r="G564" s="446"/>
      <c r="H564" s="449" t="str">
        <f>VLOOKUP(A564,员工信息4!C:H,6,0)</f>
        <v>线束车间</v>
      </c>
      <c r="I564" s="449"/>
      <c r="J564" s="447"/>
      <c r="K564" s="458"/>
      <c r="L564" s="462"/>
      <c r="M564" s="319">
        <f>VLOOKUP(A564,'12部门提供工资附表主表'!E:M,9,0)</f>
        <v>35.880000000000003</v>
      </c>
      <c r="N564" s="461">
        <f t="shared" si="17"/>
        <v>0</v>
      </c>
      <c r="O564" s="60"/>
    </row>
    <row r="565" spans="1:15">
      <c r="A565" t="str">
        <f>INDEX(员工信息4!C:C,MATCH(工时对!D565,员工信息4!F:F,0))</f>
        <v>8855</v>
      </c>
      <c r="B565" s="448" t="s">
        <v>2780</v>
      </c>
      <c r="C565" s="315" t="s">
        <v>2779</v>
      </c>
      <c r="D565" s="445" t="str">
        <f t="shared" si="16"/>
        <v>李梅478</v>
      </c>
      <c r="E565" s="352">
        <v>37.06</v>
      </c>
      <c r="F565" s="315" t="s">
        <v>3601</v>
      </c>
      <c r="G565" s="446"/>
      <c r="H565" s="449" t="str">
        <f>VLOOKUP(A565,员工信息4!C:H,6,0)</f>
        <v>线束车间</v>
      </c>
      <c r="I565" s="449"/>
      <c r="J565" s="447"/>
      <c r="K565" s="458"/>
      <c r="L565" s="462"/>
      <c r="M565" s="319">
        <f>VLOOKUP(A565,'12部门提供工资附表主表'!E:M,9,0)</f>
        <v>37.06</v>
      </c>
      <c r="N565" s="461">
        <f t="shared" si="17"/>
        <v>0</v>
      </c>
      <c r="O565" s="60"/>
    </row>
    <row r="566" spans="1:15">
      <c r="A566" t="str">
        <f>INDEX(员工信息4!C:C,MATCH(工时对!D566,员工信息4!F:F,0))</f>
        <v>8856</v>
      </c>
      <c r="B566" s="448" t="s">
        <v>2785</v>
      </c>
      <c r="C566" s="315" t="s">
        <v>2784</v>
      </c>
      <c r="D566" s="445" t="str">
        <f t="shared" si="16"/>
        <v>殷鹏飞479</v>
      </c>
      <c r="E566" s="352">
        <v>30.13</v>
      </c>
      <c r="F566" s="315" t="s">
        <v>3597</v>
      </c>
      <c r="G566" s="446"/>
      <c r="H566" s="449" t="str">
        <f>VLOOKUP(A566,员工信息4!C:H,6,0)</f>
        <v>行政工艺部</v>
      </c>
      <c r="I566" s="449"/>
      <c r="J566" s="447"/>
      <c r="K566" s="458"/>
      <c r="L566" s="462"/>
      <c r="M566" s="319">
        <f>VLOOKUP(A566,'12部门提供工资附表主表'!E:M,9,0)</f>
        <v>30.13</v>
      </c>
      <c r="N566" s="461">
        <f t="shared" si="17"/>
        <v>0</v>
      </c>
      <c r="O566" s="60"/>
    </row>
    <row r="567" spans="1:15">
      <c r="A567" t="str">
        <f>INDEX(员工信息4!C:C,MATCH(工时对!D567,员工信息4!F:F,0))</f>
        <v>8857</v>
      </c>
      <c r="B567" s="448" t="s">
        <v>2789</v>
      </c>
      <c r="C567" s="315" t="s">
        <v>2788</v>
      </c>
      <c r="D567" s="445" t="str">
        <f t="shared" si="16"/>
        <v>卢勤勤480</v>
      </c>
      <c r="E567" s="352">
        <v>38.44</v>
      </c>
      <c r="F567" s="315" t="s">
        <v>2996</v>
      </c>
      <c r="G567" s="446"/>
      <c r="H567" s="449" t="str">
        <f>VLOOKUP(A567,员工信息4!C:H,6,0)</f>
        <v>接插件车间</v>
      </c>
      <c r="I567" s="449"/>
      <c r="J567" s="447"/>
      <c r="K567" s="458"/>
      <c r="L567" s="462"/>
      <c r="M567" s="319">
        <f>VLOOKUP(A567,'12部门提供工资附表主表'!E:M,9,0)</f>
        <v>38.44</v>
      </c>
      <c r="N567" s="461">
        <f t="shared" si="17"/>
        <v>0</v>
      </c>
      <c r="O567" s="60"/>
    </row>
    <row r="568" spans="1:15">
      <c r="A568" t="str">
        <f>INDEX(员工信息4!C:C,MATCH(工时对!D568,员工信息4!F:F,0))</f>
        <v>8858</v>
      </c>
      <c r="B568" s="448" t="s">
        <v>2793</v>
      </c>
      <c r="C568" s="315" t="s">
        <v>2792</v>
      </c>
      <c r="D568" s="445" t="str">
        <f t="shared" si="16"/>
        <v>宣爱平481</v>
      </c>
      <c r="E568" s="352">
        <v>39.81</v>
      </c>
      <c r="F568" s="315" t="s">
        <v>2996</v>
      </c>
      <c r="G568" s="446"/>
      <c r="H568" s="449" t="str">
        <f>VLOOKUP(A568,员工信息4!C:H,6,0)</f>
        <v>接插件车间</v>
      </c>
      <c r="I568" s="449"/>
      <c r="J568" s="447"/>
      <c r="K568" s="458"/>
      <c r="L568" s="462"/>
      <c r="M568" s="319">
        <f>VLOOKUP(A568,'12部门提供工资附表主表'!E:M,9,0)</f>
        <v>39.81</v>
      </c>
      <c r="N568" s="461">
        <f t="shared" si="17"/>
        <v>0</v>
      </c>
      <c r="O568" s="60"/>
    </row>
    <row r="569" spans="1:15">
      <c r="A569" t="str">
        <f>INDEX(员工信息4!C:C,MATCH(工时对!D569,员工信息4!F:F,0))</f>
        <v>2263</v>
      </c>
      <c r="B569" s="448" t="s">
        <v>1452</v>
      </c>
      <c r="C569" s="315" t="s">
        <v>1451</v>
      </c>
      <c r="D569" s="445" t="str">
        <f t="shared" si="16"/>
        <v>张容容482</v>
      </c>
      <c r="E569" s="352">
        <v>30</v>
      </c>
      <c r="F569" s="315" t="s">
        <v>3601</v>
      </c>
      <c r="G569" s="446"/>
      <c r="H569" s="449" t="str">
        <f>VLOOKUP(A569,员工信息4!C:H,6,0)</f>
        <v>线束车间</v>
      </c>
      <c r="I569" s="449"/>
      <c r="J569" s="447"/>
      <c r="K569" s="458"/>
      <c r="L569" s="462"/>
      <c r="M569" s="319">
        <f>VLOOKUP(A569,'12部门提供工资附表主表'!E:M,9,0)</f>
        <v>30</v>
      </c>
      <c r="N569" s="461">
        <f t="shared" si="17"/>
        <v>0</v>
      </c>
      <c r="O569" s="60"/>
    </row>
    <row r="570" spans="1:15">
      <c r="A570" t="str">
        <f>INDEX(员工信息4!C:C,MATCH(工时对!D570,员工信息4!F:F,0))</f>
        <v>8246</v>
      </c>
      <c r="B570" s="448" t="s">
        <v>404</v>
      </c>
      <c r="C570" s="315" t="s">
        <v>403</v>
      </c>
      <c r="D570" s="445" t="str">
        <f t="shared" si="16"/>
        <v>蔡应军483</v>
      </c>
      <c r="E570" s="352">
        <v>41.25</v>
      </c>
      <c r="F570" s="315" t="s">
        <v>3600</v>
      </c>
      <c r="G570" s="446"/>
      <c r="H570" s="449" t="str">
        <f>VLOOKUP(A570,员工信息4!C:H,6,0)</f>
        <v>电缆员工</v>
      </c>
      <c r="I570" s="449"/>
      <c r="J570" s="447"/>
      <c r="K570" s="458"/>
      <c r="L570" s="460"/>
      <c r="M570" s="319">
        <f>VLOOKUP(A570,'12部门提供工资附表主表'!E:M,9,0)</f>
        <v>41.25</v>
      </c>
      <c r="N570" s="461">
        <f t="shared" si="17"/>
        <v>0</v>
      </c>
      <c r="O570" s="60"/>
    </row>
    <row r="571" spans="1:15">
      <c r="A571" t="str">
        <f>INDEX(员工信息4!C:C,MATCH(工时对!D571,员工信息4!F:F,0))</f>
        <v>3700</v>
      </c>
      <c r="B571" s="448" t="s">
        <v>668</v>
      </c>
      <c r="C571" s="315" t="s">
        <v>667</v>
      </c>
      <c r="D571" s="445" t="str">
        <f t="shared" si="16"/>
        <v>董潇484</v>
      </c>
      <c r="E571" s="352">
        <v>41.25</v>
      </c>
      <c r="F571" s="315" t="s">
        <v>3602</v>
      </c>
      <c r="G571" s="446"/>
      <c r="H571" s="449" t="str">
        <f>VLOOKUP(A571,员工信息4!C:H,6,0)</f>
        <v>接插件2开线</v>
      </c>
      <c r="I571" s="449"/>
      <c r="J571" s="447"/>
      <c r="K571" s="458"/>
      <c r="L571" s="465"/>
      <c r="M571" s="319">
        <f>VLOOKUP(A571,'12部门提供工资附表主表'!E:M,9,0)</f>
        <v>41.25</v>
      </c>
      <c r="N571" s="461">
        <f t="shared" si="17"/>
        <v>0</v>
      </c>
      <c r="O571" s="60"/>
    </row>
    <row r="572" spans="1:15">
      <c r="A572" t="str">
        <f>INDEX(员工信息4!C:C,MATCH(工时对!D572,员工信息4!F:F,0))</f>
        <v>1207</v>
      </c>
      <c r="B572" s="448" t="s">
        <v>317</v>
      </c>
      <c r="C572" s="315" t="s">
        <v>316</v>
      </c>
      <c r="D572" s="445" t="str">
        <f t="shared" si="16"/>
        <v>桑瑞根485</v>
      </c>
      <c r="E572" s="352">
        <v>34.75</v>
      </c>
      <c r="F572" s="315" t="s">
        <v>3600</v>
      </c>
      <c r="G572" s="446"/>
      <c r="H572" s="449" t="str">
        <f>VLOOKUP(A572,员工信息4!C:H,6,0)</f>
        <v>电缆员工</v>
      </c>
      <c r="I572" s="449"/>
      <c r="J572" s="447"/>
      <c r="K572" s="458"/>
      <c r="L572" s="465"/>
      <c r="M572" s="319">
        <f>VLOOKUP(A572,'12部门提供工资附表主表'!E:M,9,0)</f>
        <v>34.75</v>
      </c>
      <c r="N572" s="461">
        <f t="shared" si="17"/>
        <v>0</v>
      </c>
      <c r="O572" s="60"/>
    </row>
    <row r="573" spans="1:15">
      <c r="A573" t="str">
        <f>INDEX(员工信息4!C:C,MATCH(工时对!D573,员工信息4!F:F,0))</f>
        <v>6206</v>
      </c>
      <c r="B573" s="448" t="s">
        <v>1068</v>
      </c>
      <c r="C573" s="315" t="s">
        <v>1067</v>
      </c>
      <c r="D573" s="445" t="str">
        <f t="shared" si="16"/>
        <v>邢小波486</v>
      </c>
      <c r="E573" s="352">
        <v>43.5</v>
      </c>
      <c r="F573" s="446" t="s">
        <v>3597</v>
      </c>
      <c r="G573" s="446"/>
      <c r="H573" s="449" t="str">
        <f>VLOOKUP(A573,员工信息4!C:H,6,0)</f>
        <v>接插件车间</v>
      </c>
      <c r="I573" s="449"/>
      <c r="J573" s="447"/>
      <c r="K573" s="458"/>
      <c r="L573" s="465"/>
      <c r="M573" s="319">
        <f>VLOOKUP(A573,'12部门提供工资附表主表'!E:M,9,0)</f>
        <v>43.5</v>
      </c>
      <c r="N573" s="461">
        <f t="shared" si="17"/>
        <v>0</v>
      </c>
      <c r="O573" s="60"/>
    </row>
    <row r="574" spans="1:15">
      <c r="A574" t="str">
        <f>INDEX(员工信息4!C:C,MATCH(工时对!D574,员工信息4!F:F,0))</f>
        <v>8859</v>
      </c>
      <c r="B574" s="448" t="s">
        <v>2797</v>
      </c>
      <c r="C574" s="315" t="s">
        <v>2796</v>
      </c>
      <c r="D574" s="445" t="str">
        <f t="shared" si="16"/>
        <v>易守根487</v>
      </c>
      <c r="E574" s="352">
        <v>39.880000000000003</v>
      </c>
      <c r="F574" s="315" t="s">
        <v>3602</v>
      </c>
      <c r="G574" s="446"/>
      <c r="H574" s="449" t="str">
        <f>VLOOKUP(A574,员工信息4!C:H,6,0)</f>
        <v>开线车间</v>
      </c>
      <c r="I574" s="449"/>
      <c r="J574" s="447"/>
      <c r="K574" s="458"/>
      <c r="L574" s="447"/>
      <c r="M574" s="319">
        <f>VLOOKUP(A574,'12部门提供工资附表主表'!E:M,9,0)</f>
        <v>39.880000000000003</v>
      </c>
      <c r="N574" s="461">
        <f t="shared" si="17"/>
        <v>0</v>
      </c>
      <c r="O574" s="60"/>
    </row>
    <row r="575" spans="1:15">
      <c r="A575" t="str">
        <f>INDEX(员工信息4!C:C,MATCH(工时对!D575,员工信息4!F:F,0))</f>
        <v>2548</v>
      </c>
      <c r="B575" s="448" t="s">
        <v>1547</v>
      </c>
      <c r="C575" s="315" t="s">
        <v>1546</v>
      </c>
      <c r="D575" s="445" t="str">
        <f t="shared" si="16"/>
        <v>程素芬488</v>
      </c>
      <c r="E575" s="352">
        <v>35.5</v>
      </c>
      <c r="F575" s="315" t="s">
        <v>3601</v>
      </c>
      <c r="G575" s="446"/>
      <c r="H575" s="449" t="str">
        <f>VLOOKUP(A575,员工信息4!C:H,6,0)</f>
        <v>线束车间</v>
      </c>
      <c r="I575" s="449"/>
      <c r="J575" s="447"/>
      <c r="K575" s="458"/>
      <c r="L575" s="447"/>
      <c r="M575" s="319">
        <f>VLOOKUP(A575,'12部门提供工资附表主表'!E:M,9,0)</f>
        <v>35.5</v>
      </c>
      <c r="N575" s="461">
        <f t="shared" si="17"/>
        <v>0</v>
      </c>
      <c r="O575" s="60"/>
    </row>
    <row r="576" spans="1:15">
      <c r="A576" t="str">
        <f>INDEX(员工信息4!C:C,MATCH(工时对!D576,员工信息4!F:F,0))</f>
        <v>8860</v>
      </c>
      <c r="B576" s="448" t="s">
        <v>2802</v>
      </c>
      <c r="C576" s="315" t="s">
        <v>2801</v>
      </c>
      <c r="D576" s="445" t="str">
        <f t="shared" si="16"/>
        <v>罗文秀489</v>
      </c>
      <c r="E576" s="352">
        <v>36</v>
      </c>
      <c r="F576" s="315" t="s">
        <v>3601</v>
      </c>
      <c r="G576" s="446"/>
      <c r="H576" s="449" t="str">
        <f>VLOOKUP(A576,员工信息4!C:H,6,0)</f>
        <v>线束车间</v>
      </c>
      <c r="I576" s="449"/>
      <c r="J576" s="447"/>
      <c r="K576" s="458"/>
      <c r="L576" s="447"/>
      <c r="M576" s="319">
        <f>VLOOKUP(A576,'12部门提供工资附表主表'!E:M,9,0)</f>
        <v>36</v>
      </c>
      <c r="N576" s="461">
        <f t="shared" si="17"/>
        <v>0</v>
      </c>
      <c r="O576" s="60"/>
    </row>
    <row r="577" spans="1:15">
      <c r="A577" t="str">
        <f>INDEX(员工信息4!C:C,MATCH(工时对!D577,员工信息4!F:F,0))</f>
        <v>6010</v>
      </c>
      <c r="B577" s="448" t="s">
        <v>156</v>
      </c>
      <c r="C577" s="315" t="s">
        <v>155</v>
      </c>
      <c r="D577" s="445" t="str">
        <f t="shared" si="16"/>
        <v>张福伦490</v>
      </c>
      <c r="E577" s="352">
        <v>29</v>
      </c>
      <c r="F577" s="446" t="s">
        <v>3600</v>
      </c>
      <c r="G577" s="446"/>
      <c r="H577" s="449" t="str">
        <f>VLOOKUP(A577,员工信息4!C:H,6,0)</f>
        <v>电缆检验</v>
      </c>
      <c r="I577" s="449"/>
      <c r="J577" s="447"/>
      <c r="K577" s="458"/>
      <c r="L577" s="447"/>
      <c r="M577" s="319">
        <f>VLOOKUP(A577,'12部门提供工资附表主表'!E:M,9,0)</f>
        <v>29</v>
      </c>
      <c r="N577" s="461">
        <f t="shared" si="17"/>
        <v>0</v>
      </c>
      <c r="O577" s="60"/>
    </row>
    <row r="578" spans="1:15">
      <c r="A578" t="str">
        <f>INDEX(员工信息4!C:C,MATCH(工时对!D578,员工信息4!F:F,0))</f>
        <v>8985</v>
      </c>
      <c r="B578" s="448" t="s">
        <v>3212</v>
      </c>
      <c r="C578" s="315" t="s">
        <v>3211</v>
      </c>
      <c r="D578" s="445" t="str">
        <f t="shared" si="16"/>
        <v>冯远儒491</v>
      </c>
      <c r="E578" s="352">
        <v>40.31</v>
      </c>
      <c r="F578" s="315" t="s">
        <v>2996</v>
      </c>
      <c r="G578" s="446"/>
      <c r="H578" s="449" t="str">
        <f>VLOOKUP(A578,员工信息4!C:H,6,0)</f>
        <v>接插件车间</v>
      </c>
      <c r="I578" s="449"/>
      <c r="J578" s="447"/>
      <c r="K578" s="447"/>
      <c r="L578" s="447"/>
      <c r="M578" s="319">
        <f>VLOOKUP(A578,'12部门提供工资附表主表'!E:M,9,0)</f>
        <v>40.31</v>
      </c>
      <c r="N578" s="461">
        <f t="shared" si="17"/>
        <v>0</v>
      </c>
      <c r="O578" s="60"/>
    </row>
    <row r="579" spans="1:15">
      <c r="A579" t="str">
        <f>INDEX(员工信息4!C:C,MATCH(工时对!D579,员工信息4!F:F,0))</f>
        <v>3718</v>
      </c>
      <c r="B579" s="448" t="s">
        <v>708</v>
      </c>
      <c r="C579" s="315" t="s">
        <v>707</v>
      </c>
      <c r="D579" s="445" t="str">
        <f t="shared" ref="D579:D641" si="18">C579&amp;B579</f>
        <v>李仁春492</v>
      </c>
      <c r="E579" s="352">
        <v>39.19</v>
      </c>
      <c r="F579" s="446" t="s">
        <v>3597</v>
      </c>
      <c r="G579" s="446"/>
      <c r="H579" s="449" t="str">
        <f>VLOOKUP(A579,员工信息4!C:H,6,0)</f>
        <v>接插件2开线</v>
      </c>
      <c r="I579" s="449"/>
      <c r="J579" s="447"/>
      <c r="K579" s="447"/>
      <c r="L579" s="447"/>
      <c r="M579" s="319">
        <f>VLOOKUP(A579,'12部门提供工资附表主表'!E:M,9,0)</f>
        <v>39.19</v>
      </c>
      <c r="N579" s="461">
        <f t="shared" ref="N579:N588" si="19">E579-M579</f>
        <v>0</v>
      </c>
      <c r="O579" s="60"/>
    </row>
    <row r="580" spans="1:15">
      <c r="A580" t="str">
        <f>INDEX(员工信息4!C:C,MATCH(工时对!D580,员工信息4!F:F,0))</f>
        <v>3027</v>
      </c>
      <c r="B580" s="448" t="s">
        <v>1181</v>
      </c>
      <c r="C580" s="315" t="s">
        <v>1180</v>
      </c>
      <c r="D580" s="445" t="str">
        <f t="shared" si="18"/>
        <v>顾玉莲494</v>
      </c>
      <c r="E580" s="352">
        <v>29.31</v>
      </c>
      <c r="F580" s="315" t="s">
        <v>2996</v>
      </c>
      <c r="G580" s="446"/>
      <c r="H580" s="449" t="str">
        <f>VLOOKUP(A580,员工信息4!C:H,6,0)</f>
        <v>接插件计划员</v>
      </c>
      <c r="I580" s="449"/>
      <c r="J580" s="447"/>
      <c r="K580" s="447"/>
      <c r="L580" s="447"/>
      <c r="M580" s="319">
        <f>VLOOKUP(A580,'12部门提供工资附表主表'!E:M,9,0)</f>
        <v>29.31</v>
      </c>
      <c r="N580" s="461">
        <f t="shared" si="19"/>
        <v>0</v>
      </c>
      <c r="O580" s="60"/>
    </row>
    <row r="581" spans="1:15">
      <c r="A581" t="str">
        <f>INDEX(员工信息4!C:C,MATCH(工时对!D581,员工信息4!F:F,0))</f>
        <v>1136</v>
      </c>
      <c r="B581" s="448" t="s">
        <v>282</v>
      </c>
      <c r="C581" s="315" t="s">
        <v>281</v>
      </c>
      <c r="D581" s="445" t="str">
        <f t="shared" si="18"/>
        <v>吴林祥495</v>
      </c>
      <c r="E581" s="352">
        <v>33.75</v>
      </c>
      <c r="F581" s="315" t="s">
        <v>3600</v>
      </c>
      <c r="G581" s="446"/>
      <c r="H581" s="449" t="str">
        <f>VLOOKUP(A581,员工信息4!C:H,6,0)</f>
        <v>电缆员工</v>
      </c>
      <c r="I581" s="449"/>
      <c r="J581" s="447"/>
      <c r="K581" s="447"/>
      <c r="L581" s="447"/>
      <c r="M581" s="319">
        <f>VLOOKUP(A581,'12部门提供工资附表主表'!E:M,9,0)</f>
        <v>33.75</v>
      </c>
      <c r="N581" s="461">
        <f t="shared" si="19"/>
        <v>0</v>
      </c>
      <c r="O581" s="60"/>
    </row>
    <row r="582" spans="1:15">
      <c r="A582" t="str">
        <f>INDEX(员工信息4!C:C,MATCH(工时对!D582,员工信息4!F:F,0))</f>
        <v>8861</v>
      </c>
      <c r="B582" s="448" t="s">
        <v>2806</v>
      </c>
      <c r="C582" s="315" t="s">
        <v>2805</v>
      </c>
      <c r="D582" s="445" t="str">
        <f t="shared" si="18"/>
        <v>李丙银496</v>
      </c>
      <c r="E582" s="352">
        <v>39.5</v>
      </c>
      <c r="F582" s="315" t="s">
        <v>2996</v>
      </c>
      <c r="G582" s="446"/>
      <c r="H582" s="449" t="str">
        <f>VLOOKUP(A582,员工信息4!C:H,6,0)</f>
        <v>接插件车间</v>
      </c>
      <c r="I582" s="449"/>
      <c r="J582" s="447"/>
      <c r="K582" s="447"/>
      <c r="L582" s="447"/>
      <c r="M582" s="319">
        <f>VLOOKUP(A582,'12部门提供工资附表主表'!E:M,9,0)</f>
        <v>39.5</v>
      </c>
      <c r="N582" s="461">
        <f t="shared" si="19"/>
        <v>0</v>
      </c>
      <c r="O582" s="60"/>
    </row>
    <row r="583" spans="1:15">
      <c r="A583" t="str">
        <f>INDEX(员工信息4!C:C,MATCH(工时对!D583,员工信息4!F:F,0))</f>
        <v>8986</v>
      </c>
      <c r="B583" s="448" t="s">
        <v>3217</v>
      </c>
      <c r="C583" s="315" t="s">
        <v>3216</v>
      </c>
      <c r="D583" s="445" t="str">
        <f t="shared" si="18"/>
        <v>上官义497</v>
      </c>
      <c r="E583" s="352">
        <v>36.81</v>
      </c>
      <c r="F583" s="315" t="s">
        <v>3601</v>
      </c>
      <c r="G583" s="446"/>
      <c r="H583" s="449" t="str">
        <f>VLOOKUP(A583,员工信息4!C:H,6,0)</f>
        <v>线束车间</v>
      </c>
      <c r="I583" s="449"/>
      <c r="J583" s="447"/>
      <c r="K583" s="447"/>
      <c r="L583" s="447"/>
      <c r="M583" s="319">
        <f>VLOOKUP(A583,'12部门提供工资附表主表'!E:M,9,0)</f>
        <v>36.81</v>
      </c>
      <c r="N583" s="461">
        <f t="shared" si="19"/>
        <v>0</v>
      </c>
      <c r="O583" s="60"/>
    </row>
    <row r="584" spans="1:15">
      <c r="A584" t="str">
        <f>INDEX(员工信息4!C:C,MATCH(工时对!D584,员工信息4!F:F,0))</f>
        <v>8987</v>
      </c>
      <c r="B584" s="448" t="s">
        <v>3222</v>
      </c>
      <c r="C584" s="315" t="s">
        <v>3221</v>
      </c>
      <c r="D584" s="445" t="str">
        <f t="shared" si="18"/>
        <v>段宏魁498</v>
      </c>
      <c r="E584" s="352">
        <v>40.19</v>
      </c>
      <c r="F584" s="315" t="s">
        <v>3601</v>
      </c>
      <c r="G584" s="446"/>
      <c r="H584" s="449" t="str">
        <f>VLOOKUP(A584,员工信息4!C:H,6,0)</f>
        <v>线束车间</v>
      </c>
      <c r="I584" s="449"/>
      <c r="J584" s="447"/>
      <c r="K584" s="447"/>
      <c r="L584" s="447"/>
      <c r="M584" s="319">
        <f>VLOOKUP(A584,'12部门提供工资附表主表'!E:M,9,0)</f>
        <v>40.19</v>
      </c>
      <c r="N584" s="461">
        <f t="shared" si="19"/>
        <v>0</v>
      </c>
      <c r="O584" s="60"/>
    </row>
    <row r="585" spans="1:15">
      <c r="A585" t="str">
        <f>INDEX(员工信息4!C:C,MATCH(工时对!D585,员工信息4!F:F,0))</f>
        <v>2595</v>
      </c>
      <c r="B585" s="448" t="s">
        <v>1582</v>
      </c>
      <c r="C585" s="315" t="s">
        <v>1581</v>
      </c>
      <c r="D585" s="445" t="str">
        <f t="shared" si="18"/>
        <v>汪秀珍499</v>
      </c>
      <c r="E585" s="352">
        <v>41.63</v>
      </c>
      <c r="F585" s="315" t="s">
        <v>3601</v>
      </c>
      <c r="G585" s="446"/>
      <c r="H585" s="449" t="str">
        <f>VLOOKUP(A585,员工信息4!C:H,6,0)</f>
        <v>线束车间</v>
      </c>
      <c r="I585" s="449"/>
      <c r="J585" s="447"/>
      <c r="K585" s="447"/>
      <c r="L585" s="447"/>
      <c r="M585" s="319">
        <f>VLOOKUP(A585,'12部门提供工资附表主表'!E:M,9,0)</f>
        <v>41.63</v>
      </c>
      <c r="N585" s="461">
        <f t="shared" si="19"/>
        <v>0</v>
      </c>
      <c r="O585" s="60"/>
    </row>
    <row r="586" spans="1:15">
      <c r="A586" t="str">
        <f>INDEX(员工信息4!C:C,MATCH(工时对!D586,员工信息4!F:F,0))</f>
        <v>4031</v>
      </c>
      <c r="B586" s="466" t="s">
        <v>23</v>
      </c>
      <c r="C586" s="453" t="s">
        <v>22</v>
      </c>
      <c r="D586" s="445" t="str">
        <f t="shared" si="18"/>
        <v>陈严芳500</v>
      </c>
      <c r="E586" s="463">
        <v>27.5</v>
      </c>
      <c r="F586" s="453" t="s">
        <v>17</v>
      </c>
      <c r="G586" s="451"/>
      <c r="H586" s="449" t="str">
        <f>VLOOKUP(A586,员工信息4!C:H,6,0)</f>
        <v>仓库</v>
      </c>
      <c r="I586" s="449"/>
      <c r="J586" s="447"/>
      <c r="K586" s="447"/>
      <c r="M586" s="319">
        <f>VLOOKUP(A586,'12部门提供工资附表主表'!E:M,9,0)</f>
        <v>27.5</v>
      </c>
      <c r="N586" s="461">
        <f t="shared" si="19"/>
        <v>0</v>
      </c>
      <c r="O586" s="60"/>
    </row>
    <row r="587" spans="1:15">
      <c r="A587" t="str">
        <f>INDEX(员工信息4!C:C,MATCH(工时对!D587,员工信息4!F:F,0))</f>
        <v>6116</v>
      </c>
      <c r="B587" s="467" t="s">
        <v>1617</v>
      </c>
      <c r="C587" s="457" t="s">
        <v>1616</v>
      </c>
      <c r="D587" s="445" t="str">
        <f t="shared" si="18"/>
        <v>欧阳淑霞576</v>
      </c>
      <c r="E587" s="456">
        <v>41.13</v>
      </c>
      <c r="F587" s="457" t="s">
        <v>3601</v>
      </c>
      <c r="G587" s="455"/>
      <c r="H587" s="449" t="str">
        <f>VLOOKUP(A587,员工信息4!C:H,6,0)</f>
        <v>线束车间</v>
      </c>
      <c r="I587" s="449"/>
      <c r="J587" s="447"/>
      <c r="K587" s="447"/>
      <c r="M587" s="319">
        <f>VLOOKUP(A587,'12部门提供工资附表主表'!E:M,9,0)</f>
        <v>41.13</v>
      </c>
      <c r="N587" s="461">
        <f t="shared" si="19"/>
        <v>0</v>
      </c>
      <c r="O587" s="60"/>
    </row>
    <row r="588" spans="1:15">
      <c r="A588" t="str">
        <f>INDEX(员工信息4!C:C,MATCH(工时对!D588,员工信息4!F:F,0))</f>
        <v>9019</v>
      </c>
      <c r="B588" s="448" t="s">
        <v>3381</v>
      </c>
      <c r="C588" s="315" t="s">
        <v>3380</v>
      </c>
      <c r="D588" s="445" t="str">
        <f t="shared" si="18"/>
        <v>徐鑫鑫577</v>
      </c>
      <c r="E588" s="352">
        <v>41.81</v>
      </c>
      <c r="F588" s="315" t="s">
        <v>2996</v>
      </c>
      <c r="G588" s="446"/>
      <c r="H588" s="449" t="str">
        <f>VLOOKUP(A588,员工信息4!C:H,6,0)</f>
        <v>接插件车间</v>
      </c>
      <c r="I588" s="449"/>
      <c r="J588" s="447"/>
      <c r="K588" s="447"/>
      <c r="M588" s="319">
        <f>VLOOKUP(A588,'12部门提供工资附表主表'!E:M,9,0)</f>
        <v>41.81</v>
      </c>
      <c r="N588" s="461">
        <f t="shared" si="19"/>
        <v>0</v>
      </c>
      <c r="O588" s="60"/>
    </row>
    <row r="589" spans="1:15">
      <c r="A589" t="str">
        <f>INDEX(员工信息4!C:C,MATCH(工时对!D589,员工信息4!F:F,0))</f>
        <v>1174</v>
      </c>
      <c r="B589" s="448" t="s">
        <v>297</v>
      </c>
      <c r="C589" s="315" t="s">
        <v>296</v>
      </c>
      <c r="D589" s="445" t="str">
        <f t="shared" si="18"/>
        <v>余华法578</v>
      </c>
      <c r="E589" s="352">
        <v>32.25</v>
      </c>
      <c r="F589" s="315" t="s">
        <v>3600</v>
      </c>
      <c r="G589" s="446"/>
      <c r="H589" s="449" t="str">
        <f>VLOOKUP(A589,员工信息4!C:H,6,0)</f>
        <v>电缆员工</v>
      </c>
      <c r="I589" s="449"/>
      <c r="J589" s="447"/>
      <c r="K589" s="447"/>
      <c r="M589" s="319">
        <f>VLOOKUP(A589,'12部门提供工资附表主表'!E:M,9,0)</f>
        <v>32.25</v>
      </c>
      <c r="N589" s="461">
        <f t="shared" ref="N589:N651" si="20">E589-M589</f>
        <v>0</v>
      </c>
      <c r="O589" s="60"/>
    </row>
    <row r="590" spans="1:15">
      <c r="A590" t="str">
        <f>INDEX(员工信息4!C:C,MATCH(工时对!D590,员工信息4!F:F,0))</f>
        <v>6109</v>
      </c>
      <c r="B590" s="448" t="s">
        <v>1607</v>
      </c>
      <c r="C590" s="315" t="s">
        <v>1606</v>
      </c>
      <c r="D590" s="445" t="str">
        <f t="shared" si="18"/>
        <v>任家斌580</v>
      </c>
      <c r="E590" s="352">
        <v>41.56</v>
      </c>
      <c r="F590" s="315" t="s">
        <v>3601</v>
      </c>
      <c r="G590" s="446"/>
      <c r="H590" s="449" t="str">
        <f>VLOOKUP(A590,员工信息4!C:H,6,0)</f>
        <v>线束车间</v>
      </c>
      <c r="I590" s="449"/>
      <c r="J590" s="447"/>
      <c r="K590" s="447"/>
      <c r="M590" s="319">
        <f>VLOOKUP(A590,'12部门提供工资附表主表'!E:M,9,0)</f>
        <v>41.56</v>
      </c>
      <c r="N590" s="461">
        <f t="shared" si="20"/>
        <v>0</v>
      </c>
      <c r="O590" s="60"/>
    </row>
    <row r="591" spans="1:15">
      <c r="A591" t="str">
        <f>INDEX(员工信息4!C:C,MATCH(工时对!D591,员工信息4!F:F,0))</f>
        <v>7020</v>
      </c>
      <c r="B591" s="448" t="s">
        <v>1236</v>
      </c>
      <c r="C591" s="315" t="s">
        <v>1235</v>
      </c>
      <c r="D591" s="445" t="str">
        <f t="shared" si="18"/>
        <v>王张红582</v>
      </c>
      <c r="E591" s="352">
        <v>42</v>
      </c>
      <c r="F591" s="315" t="s">
        <v>3603</v>
      </c>
      <c r="G591" s="446"/>
      <c r="H591" s="449" t="str">
        <f>VLOOKUP(A591,员工信息4!C:H,6,0)</f>
        <v>拉丝车间</v>
      </c>
      <c r="I591" s="449"/>
      <c r="J591" s="447"/>
      <c r="K591" s="447"/>
      <c r="M591" s="319">
        <f>VLOOKUP(A591,'12部门提供工资附表主表'!E:M,9,0)</f>
        <v>42</v>
      </c>
      <c r="N591" s="461">
        <f t="shared" si="20"/>
        <v>0</v>
      </c>
      <c r="O591" s="60"/>
    </row>
    <row r="592" spans="1:15">
      <c r="A592" t="str">
        <f>INDEX(员工信息4!C:C,MATCH(工时对!D592,员工信息4!F:F,0))</f>
        <v>8089</v>
      </c>
      <c r="B592" s="448" t="s">
        <v>2157</v>
      </c>
      <c r="C592" s="315" t="s">
        <v>2156</v>
      </c>
      <c r="D592" s="445" t="str">
        <f t="shared" si="18"/>
        <v>张超583</v>
      </c>
      <c r="E592" s="352">
        <v>30.63</v>
      </c>
      <c r="F592" s="315" t="s">
        <v>3596</v>
      </c>
      <c r="G592" s="446"/>
      <c r="H592" s="449" t="str">
        <f>VLOOKUP(A592,员工信息4!C:H,6,0)</f>
        <v>行政技术部</v>
      </c>
      <c r="I592" s="449"/>
      <c r="J592" s="447"/>
      <c r="K592" s="447"/>
      <c r="M592" s="319">
        <f>VLOOKUP(A592,'12部门提供工资附表主表'!E:M,9,0)</f>
        <v>30.63</v>
      </c>
      <c r="N592" s="461">
        <f t="shared" si="20"/>
        <v>0</v>
      </c>
      <c r="O592" s="60"/>
    </row>
    <row r="593" spans="1:15">
      <c r="A593" t="str">
        <f>INDEX(员工信息4!C:C,MATCH(工时对!D593,员工信息4!F:F,0))</f>
        <v>4007</v>
      </c>
      <c r="B593" s="448" t="s">
        <v>114</v>
      </c>
      <c r="C593" s="315" t="s">
        <v>113</v>
      </c>
      <c r="D593" s="445" t="str">
        <f t="shared" si="18"/>
        <v>王妹妹585</v>
      </c>
      <c r="E593" s="352">
        <v>25.56</v>
      </c>
      <c r="F593" s="315" t="s">
        <v>17</v>
      </c>
      <c r="G593" s="446"/>
      <c r="H593" s="449" t="str">
        <f>VLOOKUP(A593,员工信息4!C:H,6,0)</f>
        <v>仓库管理</v>
      </c>
      <c r="I593" s="449"/>
      <c r="J593" s="447"/>
      <c r="K593" s="447"/>
      <c r="M593" s="319">
        <f>VLOOKUP(A593,'12部门提供工资附表主表'!E:M,9,0)</f>
        <v>25.56</v>
      </c>
      <c r="N593" s="461">
        <f t="shared" si="20"/>
        <v>0</v>
      </c>
      <c r="O593" s="60"/>
    </row>
    <row r="594" spans="1:15">
      <c r="A594" t="str">
        <f>INDEX(员工信息4!C:C,MATCH(工时对!D594,员工信息4!F:F,0))</f>
        <v>3919</v>
      </c>
      <c r="B594" s="448" t="s">
        <v>2225</v>
      </c>
      <c r="C594" s="315" t="s">
        <v>2224</v>
      </c>
      <c r="D594" s="445" t="str">
        <f t="shared" si="18"/>
        <v>祝李萍587</v>
      </c>
      <c r="E594" s="352">
        <v>21.44</v>
      </c>
      <c r="F594" s="315" t="s">
        <v>2996</v>
      </c>
      <c r="G594" s="446"/>
      <c r="H594" s="449" t="str">
        <f>VLOOKUP(A594,员工信息4!C:H,6,0)</f>
        <v>行政品质部</v>
      </c>
      <c r="I594" s="449"/>
      <c r="J594" s="447"/>
      <c r="K594" s="447"/>
      <c r="M594" s="319">
        <f>VLOOKUP(A594,'12部门提供工资附表主表'!E:M,9,0)</f>
        <v>21.44</v>
      </c>
      <c r="N594" s="461">
        <f t="shared" si="20"/>
        <v>0</v>
      </c>
      <c r="O594" s="60"/>
    </row>
    <row r="595" spans="1:15">
      <c r="A595" t="str">
        <f>INDEX(员工信息4!C:C,MATCH(工时对!D595,员工信息4!F:F,0))</f>
        <v>8080</v>
      </c>
      <c r="B595" s="448" t="s">
        <v>2087</v>
      </c>
      <c r="C595" s="315" t="s">
        <v>2086</v>
      </c>
      <c r="D595" s="445" t="str">
        <f t="shared" si="18"/>
        <v>王康林588</v>
      </c>
      <c r="E595" s="352">
        <v>25.69</v>
      </c>
      <c r="F595" s="315" t="s">
        <v>3601</v>
      </c>
      <c r="G595" s="446"/>
      <c r="H595" s="449" t="str">
        <f>VLOOKUP(A595,员工信息4!C:H,6,0)</f>
        <v>行政技术部</v>
      </c>
      <c r="I595" s="449"/>
      <c r="J595" s="447"/>
      <c r="K595" s="447"/>
      <c r="M595" s="319">
        <f>VLOOKUP(A595,'12部门提供工资附表主表'!E:M,9,0)</f>
        <v>25.69</v>
      </c>
      <c r="N595" s="461">
        <f t="shared" si="20"/>
        <v>0</v>
      </c>
      <c r="O595" s="60"/>
    </row>
    <row r="596" spans="1:15">
      <c r="A596" t="str">
        <f>INDEX(员工信息4!C:C,MATCH(工时对!D596,员工信息4!F:F,0))</f>
        <v>3073</v>
      </c>
      <c r="B596" s="448" t="s">
        <v>822</v>
      </c>
      <c r="C596" s="315" t="s">
        <v>821</v>
      </c>
      <c r="D596" s="445" t="str">
        <f t="shared" si="18"/>
        <v>陈兆信590</v>
      </c>
      <c r="E596" s="352">
        <v>41.25</v>
      </c>
      <c r="F596" s="315" t="s">
        <v>2996</v>
      </c>
      <c r="G596" s="446"/>
      <c r="H596" s="449" t="str">
        <f>VLOOKUP(A596,员工信息4!C:H,6,0)</f>
        <v>接插件车间</v>
      </c>
      <c r="I596" s="449"/>
      <c r="J596" s="447"/>
      <c r="K596" s="447"/>
      <c r="M596" s="319">
        <f>VLOOKUP(A596,'12部门提供工资附表主表'!E:M,9,0)</f>
        <v>41.25</v>
      </c>
      <c r="N596" s="461">
        <f t="shared" si="20"/>
        <v>0</v>
      </c>
      <c r="O596" s="60"/>
    </row>
    <row r="597" spans="1:15">
      <c r="A597" t="str">
        <f>INDEX(员工信息4!C:C,MATCH(工时对!D597,员工信息4!F:F,0))</f>
        <v>3078</v>
      </c>
      <c r="B597" s="448" t="s">
        <v>832</v>
      </c>
      <c r="C597" s="315" t="s">
        <v>831</v>
      </c>
      <c r="D597" s="445" t="str">
        <f t="shared" si="18"/>
        <v>时应根591</v>
      </c>
      <c r="E597" s="352">
        <v>40.630000000000003</v>
      </c>
      <c r="F597" s="315" t="s">
        <v>2996</v>
      </c>
      <c r="G597" s="446"/>
      <c r="H597" s="449" t="str">
        <f>VLOOKUP(A597,员工信息4!C:H,6,0)</f>
        <v>接插件车间</v>
      </c>
      <c r="I597" s="449"/>
      <c r="J597" s="447"/>
      <c r="K597" s="447"/>
      <c r="M597" s="319">
        <f>VLOOKUP(A597,'12部门提供工资附表主表'!E:M,9,0)</f>
        <v>40.630000000000003</v>
      </c>
      <c r="N597" s="461">
        <f t="shared" si="20"/>
        <v>0</v>
      </c>
      <c r="O597" s="60"/>
    </row>
    <row r="598" spans="1:15">
      <c r="A598" t="str">
        <f>INDEX(员工信息4!C:C,MATCH(工时对!D598,员工信息4!F:F,0))</f>
        <v>3544</v>
      </c>
      <c r="B598" s="448" t="s">
        <v>1013</v>
      </c>
      <c r="C598" s="315" t="s">
        <v>1012</v>
      </c>
      <c r="D598" s="445" t="str">
        <f t="shared" si="18"/>
        <v>周士军592</v>
      </c>
      <c r="E598" s="352">
        <v>40.44</v>
      </c>
      <c r="F598" s="315" t="s">
        <v>2996</v>
      </c>
      <c r="G598" s="446"/>
      <c r="H598" s="449" t="str">
        <f>VLOOKUP(A598,员工信息4!C:H,6,0)</f>
        <v>接插件车间</v>
      </c>
      <c r="I598" s="449"/>
      <c r="J598" s="447"/>
      <c r="K598" s="447"/>
      <c r="M598" s="319">
        <f>VLOOKUP(A598,'12部门提供工资附表主表'!E:M,9,0)</f>
        <v>40.44</v>
      </c>
      <c r="N598" s="461">
        <f t="shared" si="20"/>
        <v>0</v>
      </c>
      <c r="O598" s="60"/>
    </row>
    <row r="599" spans="1:15">
      <c r="A599" t="str">
        <f>INDEX(员工信息4!C:C,MATCH(工时对!D599,员工信息4!F:F,0))</f>
        <v>3716</v>
      </c>
      <c r="B599" s="448" t="s">
        <v>1712</v>
      </c>
      <c r="C599" s="315" t="s">
        <v>1711</v>
      </c>
      <c r="D599" s="445" t="str">
        <f t="shared" si="18"/>
        <v>靳跃龙595</v>
      </c>
      <c r="E599" s="352">
        <v>43.38</v>
      </c>
      <c r="F599" s="446" t="s">
        <v>3597</v>
      </c>
      <c r="G599" s="446"/>
      <c r="H599" s="449" t="str">
        <f>VLOOKUP(A599,员工信息4!C:H,6,0)</f>
        <v>线束车间</v>
      </c>
      <c r="I599" s="449"/>
      <c r="J599" s="447"/>
      <c r="K599" s="447"/>
      <c r="M599" s="319">
        <f>VLOOKUP(A599,'12部门提供工资附表主表'!E:M,9,0)</f>
        <v>43.38</v>
      </c>
      <c r="N599" s="461">
        <f t="shared" si="20"/>
        <v>0</v>
      </c>
      <c r="O599" s="60"/>
    </row>
    <row r="600" spans="1:15">
      <c r="A600" t="str">
        <f>INDEX(员工信息4!C:C,MATCH(工时对!D600,员工信息4!F:F,0))</f>
        <v>7507</v>
      </c>
      <c r="B600" s="448" t="s">
        <v>632</v>
      </c>
      <c r="C600" s="315" t="s">
        <v>631</v>
      </c>
      <c r="D600" s="445" t="str">
        <f t="shared" si="18"/>
        <v>计炳全596</v>
      </c>
      <c r="E600" s="352">
        <v>22</v>
      </c>
      <c r="F600" s="315" t="s">
        <v>3599</v>
      </c>
      <c r="G600" s="446"/>
      <c r="H600" s="449" t="str">
        <f>VLOOKUP(A600,员工信息4!C:H,6,0)</f>
        <v>后勤部</v>
      </c>
      <c r="I600" s="449"/>
      <c r="J600" s="447"/>
      <c r="K600" s="447"/>
      <c r="M600" s="319">
        <f>VLOOKUP(A600,'12部门提供工资附表主表'!E:M,9,0)</f>
        <v>22</v>
      </c>
      <c r="N600" s="461">
        <f t="shared" si="20"/>
        <v>0</v>
      </c>
      <c r="O600" s="60"/>
    </row>
    <row r="601" spans="1:15">
      <c r="A601" t="str">
        <f>INDEX(员工信息4!C:C,MATCH(工时对!D601,员工信息4!F:F,0))</f>
        <v>1370</v>
      </c>
      <c r="B601" s="448" t="s">
        <v>389</v>
      </c>
      <c r="C601" s="315" t="s">
        <v>388</v>
      </c>
      <c r="D601" s="445" t="str">
        <f t="shared" si="18"/>
        <v>陈刚599</v>
      </c>
      <c r="E601" s="352">
        <v>34.130000000000003</v>
      </c>
      <c r="F601" s="315" t="s">
        <v>3600</v>
      </c>
      <c r="G601" s="446"/>
      <c r="H601" s="449" t="str">
        <f>VLOOKUP(A601,员工信息4!C:H,6,0)</f>
        <v>电缆员工</v>
      </c>
      <c r="I601" s="449"/>
      <c r="J601" s="447"/>
      <c r="K601" s="447"/>
      <c r="M601" s="319">
        <f>VLOOKUP(A601,'12部门提供工资附表主表'!E:M,9,0)</f>
        <v>34.130000000000003</v>
      </c>
      <c r="N601" s="461">
        <f t="shared" si="20"/>
        <v>0</v>
      </c>
      <c r="O601" s="60"/>
    </row>
    <row r="602" spans="1:15">
      <c r="A602" t="str">
        <f>INDEX(员工信息4!C:C,MATCH(工时对!D602,员工信息4!F:F,0))</f>
        <v>4521</v>
      </c>
      <c r="B602" s="467" t="s">
        <v>622</v>
      </c>
      <c r="C602" s="457" t="s">
        <v>621</v>
      </c>
      <c r="D602" s="445" t="str">
        <f t="shared" si="18"/>
        <v>褚芹仙676</v>
      </c>
      <c r="E602" s="456">
        <v>31.25</v>
      </c>
      <c r="F602" s="457" t="s">
        <v>3599</v>
      </c>
      <c r="G602" s="455"/>
      <c r="H602" s="449" t="str">
        <f>VLOOKUP(A602,员工信息4!C:H,6,0)</f>
        <v>后勤部</v>
      </c>
      <c r="I602" s="449"/>
      <c r="J602" s="447"/>
      <c r="K602" s="447"/>
      <c r="M602" s="319">
        <f>VLOOKUP(A602,'12部门提供工资附表主表'!E:M,9,0)</f>
        <v>31.25</v>
      </c>
      <c r="N602" s="461">
        <f t="shared" si="20"/>
        <v>0</v>
      </c>
      <c r="O602" s="60"/>
    </row>
    <row r="603" spans="1:15">
      <c r="A603" t="str">
        <f>INDEX(员工信息4!C:C,MATCH(工时对!D603,员工信息4!F:F,0))</f>
        <v>3123</v>
      </c>
      <c r="B603" s="448" t="s">
        <v>872</v>
      </c>
      <c r="C603" s="315" t="s">
        <v>871</v>
      </c>
      <c r="D603" s="445" t="str">
        <f t="shared" si="18"/>
        <v>崔红田677</v>
      </c>
      <c r="E603" s="352">
        <v>37.56</v>
      </c>
      <c r="F603" s="315" t="s">
        <v>2996</v>
      </c>
      <c r="G603" s="446"/>
      <c r="H603" s="449" t="str">
        <f>VLOOKUP(A603,员工信息4!C:H,6,0)</f>
        <v>接插件车间</v>
      </c>
      <c r="I603" s="449"/>
      <c r="J603" s="447"/>
      <c r="K603" s="447"/>
      <c r="M603" s="319">
        <f>VLOOKUP(A603,'12部门提供工资附表主表'!E:M,9,0)</f>
        <v>37.56</v>
      </c>
      <c r="N603" s="461">
        <f t="shared" si="20"/>
        <v>0</v>
      </c>
      <c r="O603" s="60"/>
    </row>
    <row r="604" spans="1:15">
      <c r="A604" t="str">
        <f>INDEX(员工信息4!C:C,MATCH(工时对!D604,员工信息4!F:F,0))</f>
        <v>7307</v>
      </c>
      <c r="B604" s="448" t="s">
        <v>454</v>
      </c>
      <c r="C604" s="315" t="s">
        <v>453</v>
      </c>
      <c r="D604" s="445" t="str">
        <f t="shared" si="18"/>
        <v>李兴元679</v>
      </c>
      <c r="E604" s="352">
        <v>37.5</v>
      </c>
      <c r="F604" s="315" t="s">
        <v>455</v>
      </c>
      <c r="G604" s="446"/>
      <c r="H604" s="449" t="str">
        <f>VLOOKUP(A604,员工信息4!C:H,6,0)</f>
        <v>发运部</v>
      </c>
      <c r="I604" s="449"/>
      <c r="J604" s="447"/>
      <c r="K604" s="447"/>
      <c r="M604" s="319">
        <f>VLOOKUP(A604,'12部门提供工资附表主表'!E:M,9,0)</f>
        <v>37.5</v>
      </c>
      <c r="N604" s="461">
        <f t="shared" si="20"/>
        <v>0</v>
      </c>
      <c r="O604" s="60"/>
    </row>
    <row r="605" spans="1:15">
      <c r="A605" t="str">
        <f>INDEX(员工信息4!C:C,MATCH(工时对!D605,员工信息4!F:F,0))</f>
        <v>4062</v>
      </c>
      <c r="B605" s="448" t="s">
        <v>38</v>
      </c>
      <c r="C605" s="315" t="s">
        <v>37</v>
      </c>
      <c r="D605" s="445" t="str">
        <f t="shared" si="18"/>
        <v>王兴国684</v>
      </c>
      <c r="E605" s="352">
        <v>32.19</v>
      </c>
      <c r="F605" s="315" t="s">
        <v>17</v>
      </c>
      <c r="G605" s="446"/>
      <c r="H605" s="449" t="str">
        <f>VLOOKUP(A605,员工信息4!C:H,6,0)</f>
        <v>仓库</v>
      </c>
      <c r="I605" s="449"/>
      <c r="J605" s="447"/>
      <c r="K605" s="447"/>
      <c r="M605" s="319">
        <f>VLOOKUP(A605,'12部门提供工资附表主表'!E:M,9,0)</f>
        <v>32.19</v>
      </c>
      <c r="N605" s="461">
        <f t="shared" si="20"/>
        <v>0</v>
      </c>
      <c r="O605" s="60"/>
    </row>
    <row r="606" spans="1:15">
      <c r="A606" t="str">
        <f>INDEX(员工信息4!C:C,MATCH(工时对!D606,员工信息4!F:F,0))</f>
        <v>7301</v>
      </c>
      <c r="B606" s="448" t="s">
        <v>2214</v>
      </c>
      <c r="C606" s="315" t="s">
        <v>2213</v>
      </c>
      <c r="D606" s="445" t="str">
        <f t="shared" si="18"/>
        <v>汤晓丹686</v>
      </c>
      <c r="E606" s="352">
        <v>25.56</v>
      </c>
      <c r="F606" s="446" t="s">
        <v>3597</v>
      </c>
      <c r="G606" s="446"/>
      <c r="H606" s="449" t="str">
        <f>VLOOKUP(A606,员工信息4!C:H,6,0)</f>
        <v>行政采购部</v>
      </c>
      <c r="I606" s="449"/>
      <c r="J606" s="447"/>
      <c r="K606" s="447"/>
      <c r="M606" s="319">
        <f>VLOOKUP(A606,'12部门提供工资附表主表'!E:M,9,0)</f>
        <v>25.56</v>
      </c>
      <c r="N606" s="461">
        <f t="shared" si="20"/>
        <v>0</v>
      </c>
      <c r="O606" s="60"/>
    </row>
    <row r="607" spans="1:15">
      <c r="A607" t="str">
        <f>INDEX(员工信息4!C:C,MATCH(工时对!D607,员工信息4!F:F,0))</f>
        <v>1343</v>
      </c>
      <c r="B607" s="448" t="s">
        <v>369</v>
      </c>
      <c r="C607" s="315" t="s">
        <v>368</v>
      </c>
      <c r="D607" s="445" t="str">
        <f t="shared" si="18"/>
        <v>姚明军690</v>
      </c>
      <c r="E607" s="352">
        <v>34.880000000000003</v>
      </c>
      <c r="F607" s="315" t="s">
        <v>3600</v>
      </c>
      <c r="G607" s="446"/>
      <c r="H607" s="449" t="str">
        <f>VLOOKUP(A607,员工信息4!C:H,6,0)</f>
        <v>电缆员工</v>
      </c>
      <c r="I607" s="449"/>
      <c r="J607" s="447"/>
      <c r="K607" s="447"/>
      <c r="M607" s="319">
        <f>VLOOKUP(A607,'12部门提供工资附表主表'!E:M,9,0)</f>
        <v>34.880000000000003</v>
      </c>
      <c r="N607" s="461">
        <f t="shared" si="20"/>
        <v>0</v>
      </c>
      <c r="O607" s="60"/>
    </row>
    <row r="608" spans="1:15">
      <c r="A608" t="str">
        <f>INDEX(员工信息4!C:C,MATCH(工时对!D608,员工信息4!F:F,0))</f>
        <v>3184</v>
      </c>
      <c r="B608" s="448" t="s">
        <v>893</v>
      </c>
      <c r="C608" s="315" t="s">
        <v>892</v>
      </c>
      <c r="D608" s="445" t="str">
        <f t="shared" si="18"/>
        <v>房丽娟691</v>
      </c>
      <c r="E608" s="352">
        <v>33.380000000000003</v>
      </c>
      <c r="F608" s="315" t="s">
        <v>2996</v>
      </c>
      <c r="G608" s="446"/>
      <c r="H608" s="449" t="str">
        <f>VLOOKUP(A608,员工信息4!C:H,6,0)</f>
        <v>接插件车间</v>
      </c>
      <c r="I608" s="449"/>
      <c r="J608" s="447"/>
      <c r="K608" s="447"/>
      <c r="M608" s="319">
        <f>VLOOKUP(A608,'12部门提供工资附表主表'!E:M,9,0)</f>
        <v>33.380000000000003</v>
      </c>
      <c r="N608" s="461">
        <f t="shared" si="20"/>
        <v>0</v>
      </c>
      <c r="O608" s="60"/>
    </row>
    <row r="609" spans="1:15">
      <c r="A609" t="str">
        <f>INDEX(员工信息4!C:C,MATCH(工时对!D609,员工信息4!F:F,0))</f>
        <v>4508</v>
      </c>
      <c r="B609" s="448" t="s">
        <v>597</v>
      </c>
      <c r="C609" s="315" t="s">
        <v>596</v>
      </c>
      <c r="D609" s="445" t="str">
        <f t="shared" si="18"/>
        <v>董龙仙695</v>
      </c>
      <c r="E609" s="352">
        <v>27</v>
      </c>
      <c r="F609" s="315" t="s">
        <v>3599</v>
      </c>
      <c r="G609" s="446"/>
      <c r="H609" s="449" t="str">
        <f>VLOOKUP(A609,员工信息4!C:H,6,0)</f>
        <v>后勤部</v>
      </c>
      <c r="I609" s="449"/>
      <c r="J609" s="447"/>
      <c r="K609" s="447"/>
      <c r="M609" s="319">
        <f>VLOOKUP(A609,'12部门提供工资附表主表'!E:M,9,0)</f>
        <v>27</v>
      </c>
      <c r="N609" s="461">
        <f t="shared" si="20"/>
        <v>0</v>
      </c>
      <c r="O609" s="60"/>
    </row>
    <row r="610" spans="1:15">
      <c r="A610" t="str">
        <f>INDEX(员工信息4!C:C,MATCH(工时对!D610,员工信息4!F:F,0))</f>
        <v>2510</v>
      </c>
      <c r="B610" s="448" t="s">
        <v>1522</v>
      </c>
      <c r="C610" s="315" t="s">
        <v>1521</v>
      </c>
      <c r="D610" s="445" t="str">
        <f t="shared" si="18"/>
        <v>瞿华699</v>
      </c>
      <c r="E610" s="352">
        <v>40</v>
      </c>
      <c r="F610" s="315" t="s">
        <v>3601</v>
      </c>
      <c r="G610" s="446"/>
      <c r="H610" s="449" t="str">
        <f>VLOOKUP(A610,员工信息4!C:H,6,0)</f>
        <v>线束车间</v>
      </c>
      <c r="I610" s="449"/>
      <c r="J610" s="447"/>
      <c r="K610" s="447"/>
      <c r="M610" s="319">
        <f>VLOOKUP(A610,'12部门提供工资附表主表'!E:M,9,0)</f>
        <v>40</v>
      </c>
      <c r="N610" s="461">
        <f t="shared" si="20"/>
        <v>0</v>
      </c>
      <c r="O610" s="60"/>
    </row>
    <row r="611" spans="1:15">
      <c r="A611" t="str">
        <f>INDEX(员工信息4!C:C,MATCH(工时对!D611,员工信息4!F:F,0))</f>
        <v>4032</v>
      </c>
      <c r="B611" s="466" t="s">
        <v>28</v>
      </c>
      <c r="C611" s="453" t="s">
        <v>27</v>
      </c>
      <c r="D611" s="445" t="str">
        <f t="shared" si="18"/>
        <v>李祥华700</v>
      </c>
      <c r="E611" s="463">
        <v>27.63</v>
      </c>
      <c r="F611" s="453" t="s">
        <v>17</v>
      </c>
      <c r="G611" s="451"/>
      <c r="H611" s="449" t="str">
        <f>VLOOKUP(A611,员工信息4!C:H,6,0)</f>
        <v>仓库</v>
      </c>
      <c r="I611" s="449"/>
      <c r="J611" s="447"/>
      <c r="K611" s="447"/>
      <c r="M611" s="319">
        <f>VLOOKUP(A611,'12部门提供工资附表主表'!E:M,9,0)</f>
        <v>27.63</v>
      </c>
      <c r="N611" s="461">
        <f t="shared" si="20"/>
        <v>0</v>
      </c>
      <c r="O611" s="60"/>
    </row>
    <row r="612" spans="1:15">
      <c r="A612" t="str">
        <f>INDEX(员工信息4!C:C,MATCH(工时对!D612,员工信息4!F:F,0))</f>
        <v>8214</v>
      </c>
      <c r="B612" s="445" t="s">
        <v>133</v>
      </c>
      <c r="C612" s="446" t="s">
        <v>1621</v>
      </c>
      <c r="D612" s="445" t="str">
        <f t="shared" si="18"/>
        <v>汪同党1004</v>
      </c>
      <c r="E612" s="352">
        <v>38.94</v>
      </c>
      <c r="F612" s="446" t="s">
        <v>3601</v>
      </c>
      <c r="G612" s="473"/>
      <c r="H612" s="449" t="str">
        <f>VLOOKUP(A612,员工信息4!C:H,6,0)</f>
        <v>线束车间</v>
      </c>
      <c r="I612" s="449"/>
      <c r="J612" s="447"/>
      <c r="K612" s="447"/>
      <c r="M612" s="319">
        <f>VLOOKUP(A612,'12部门提供工资附表主表'!E:M,9,0)</f>
        <v>38.94</v>
      </c>
      <c r="N612" s="461">
        <f t="shared" si="20"/>
        <v>0</v>
      </c>
      <c r="O612" s="60"/>
    </row>
    <row r="613" spans="1:15">
      <c r="A613" t="str">
        <f>INDEX(员工信息4!C:C,MATCH(工时对!D613,员工信息4!F:F,0))</f>
        <v>3371</v>
      </c>
      <c r="B613" s="465" t="s">
        <v>978</v>
      </c>
      <c r="C613" s="364" t="s">
        <v>977</v>
      </c>
      <c r="D613" s="445" t="str">
        <f t="shared" si="18"/>
        <v>刘广娥1016</v>
      </c>
      <c r="E613" s="352">
        <v>43.25</v>
      </c>
      <c r="F613" s="364" t="s">
        <v>2996</v>
      </c>
      <c r="G613" s="473"/>
      <c r="H613" s="449" t="str">
        <f>VLOOKUP(A613,员工信息4!C:H,6,0)</f>
        <v>接插件车间</v>
      </c>
      <c r="I613" s="449"/>
      <c r="J613" s="447"/>
      <c r="K613" s="447"/>
      <c r="M613" s="319">
        <f>VLOOKUP(A613,'12部门提供工资附表主表'!E:M,9,0)</f>
        <v>43.25</v>
      </c>
      <c r="N613" s="461">
        <f t="shared" si="20"/>
        <v>0</v>
      </c>
      <c r="O613" s="60"/>
    </row>
    <row r="614" spans="1:15" ht="17.25">
      <c r="A614" t="str">
        <f>INDEX(员工信息4!C:C,MATCH(工时对!D614,员工信息4!F:F,0))</f>
        <v>7804</v>
      </c>
      <c r="B614" s="518" t="s">
        <v>6226</v>
      </c>
      <c r="C614" s="519" t="s">
        <v>519</v>
      </c>
      <c r="D614" s="445" t="str">
        <f t="shared" si="18"/>
        <v>方浩扬G43</v>
      </c>
      <c r="E614" s="60">
        <v>27.25</v>
      </c>
      <c r="H614" s="210" t="s">
        <v>6280</v>
      </c>
      <c r="M614" s="319">
        <f>VLOOKUP(A614,'12部门提供工资附表主表'!E:M,9,0)</f>
        <v>27.25</v>
      </c>
      <c r="N614" s="461">
        <f t="shared" si="20"/>
        <v>0</v>
      </c>
    </row>
    <row r="615" spans="1:15" ht="17.25">
      <c r="A615" t="str">
        <f>INDEX(员工信息4!C:C,MATCH(工时对!D615,员工信息4!F:F,0))</f>
        <v>7808</v>
      </c>
      <c r="B615" s="518" t="s">
        <v>6227</v>
      </c>
      <c r="C615" s="519" t="s">
        <v>523</v>
      </c>
      <c r="D615" s="445" t="str">
        <f t="shared" si="18"/>
        <v>宋志生G59</v>
      </c>
      <c r="E615" s="60">
        <v>29.75</v>
      </c>
      <c r="H615" s="210" t="s">
        <v>6280</v>
      </c>
      <c r="M615" s="319">
        <f>VLOOKUP(A615,'12部门提供工资附表主表'!E:M,9,0)</f>
        <v>29.75</v>
      </c>
      <c r="N615" s="461">
        <f t="shared" si="20"/>
        <v>0</v>
      </c>
    </row>
    <row r="616" spans="1:15" ht="17.25">
      <c r="A616" t="str">
        <f>INDEX(员工信息4!C:C,MATCH(工时对!D616,员工信息4!F:F,0))</f>
        <v>7813</v>
      </c>
      <c r="B616" s="518">
        <v>358</v>
      </c>
      <c r="C616" s="519" t="s">
        <v>531</v>
      </c>
      <c r="D616" s="445" t="str">
        <f t="shared" si="18"/>
        <v>唐能能358</v>
      </c>
      <c r="E616" s="60">
        <v>30.75</v>
      </c>
      <c r="H616" s="210" t="s">
        <v>6280</v>
      </c>
      <c r="M616" s="319">
        <f>VLOOKUP(A616,'12部门提供工资附表主表'!E:M,9,0)</f>
        <v>30.75</v>
      </c>
      <c r="N616" s="461">
        <f t="shared" si="20"/>
        <v>0</v>
      </c>
    </row>
    <row r="617" spans="1:15" ht="17.25">
      <c r="A617" t="str">
        <f>INDEX(员工信息4!C:C,MATCH(工时对!D617,员工信息4!F:F,0))</f>
        <v>7832</v>
      </c>
      <c r="B617" s="518" t="s">
        <v>6228</v>
      </c>
      <c r="C617" s="519" t="s">
        <v>535</v>
      </c>
      <c r="D617" s="445" t="str">
        <f t="shared" si="18"/>
        <v>赵清华G144</v>
      </c>
      <c r="E617" s="60">
        <v>28.625</v>
      </c>
      <c r="H617" s="210" t="s">
        <v>6280</v>
      </c>
      <c r="M617" s="319">
        <f>VLOOKUP(A617,'12部门提供工资附表主表'!E:M,9,0)</f>
        <v>28.625</v>
      </c>
      <c r="N617" s="461">
        <f t="shared" si="20"/>
        <v>0</v>
      </c>
    </row>
    <row r="618" spans="1:15" ht="17.25">
      <c r="A618" t="str">
        <f>INDEX(员工信息4!C:C,MATCH(工时对!D618,员工信息4!F:F,0))</f>
        <v>7835</v>
      </c>
      <c r="B618" s="518" t="s">
        <v>6229</v>
      </c>
      <c r="C618" s="519" t="s">
        <v>539</v>
      </c>
      <c r="D618" s="445" t="str">
        <f t="shared" si="18"/>
        <v>黄家卓G156</v>
      </c>
      <c r="E618" s="60">
        <v>27.625</v>
      </c>
      <c r="H618" s="210" t="s">
        <v>6280</v>
      </c>
      <c r="M618" s="319">
        <f>VLOOKUP(A618,'12部门提供工资附表主表'!E:M,9,0)</f>
        <v>27.625</v>
      </c>
      <c r="N618" s="461">
        <f t="shared" si="20"/>
        <v>0</v>
      </c>
    </row>
    <row r="619" spans="1:15" ht="17.25">
      <c r="A619" t="str">
        <f>INDEX(员工信息4!C:C,MATCH(工时对!D619,员工信息4!F:F,0))</f>
        <v>7837</v>
      </c>
      <c r="B619" s="518" t="s">
        <v>6230</v>
      </c>
      <c r="C619" s="519" t="s">
        <v>543</v>
      </c>
      <c r="D619" s="445" t="str">
        <f t="shared" si="18"/>
        <v>林寅G160</v>
      </c>
      <c r="E619" s="60">
        <v>28</v>
      </c>
      <c r="H619" s="210" t="s">
        <v>6280</v>
      </c>
      <c r="M619" s="319">
        <f>VLOOKUP(A619,'12部门提供工资附表主表'!E:M,9,0)</f>
        <v>28</v>
      </c>
      <c r="N619" s="461">
        <f t="shared" si="20"/>
        <v>0</v>
      </c>
    </row>
    <row r="620" spans="1:15" ht="17.25">
      <c r="A620" t="str">
        <f>INDEX(员工信息4!C:C,MATCH(工时对!D620,员工信息4!F:F,0))</f>
        <v>7838</v>
      </c>
      <c r="B620" s="518" t="s">
        <v>6231</v>
      </c>
      <c r="C620" s="519" t="s">
        <v>547</v>
      </c>
      <c r="D620" s="445" t="str">
        <f t="shared" si="18"/>
        <v>方浩智G161</v>
      </c>
      <c r="E620" s="60">
        <v>27.625</v>
      </c>
      <c r="H620" s="210" t="s">
        <v>6280</v>
      </c>
      <c r="M620" s="319">
        <f>VLOOKUP(A620,'12部门提供工资附表主表'!E:M,9,0)</f>
        <v>27.625</v>
      </c>
      <c r="N620" s="461">
        <f t="shared" si="20"/>
        <v>0</v>
      </c>
    </row>
    <row r="621" spans="1:15" ht="17.25">
      <c r="A621" t="str">
        <f>INDEX(员工信息4!C:C,MATCH(工时对!D621,员工信息4!F:F,0))</f>
        <v>7847</v>
      </c>
      <c r="B621" s="518" t="s">
        <v>6232</v>
      </c>
      <c r="C621" s="519" t="s">
        <v>551</v>
      </c>
      <c r="D621" s="445" t="str">
        <f t="shared" si="18"/>
        <v>黄胜民G174</v>
      </c>
      <c r="E621" s="60">
        <v>25.75</v>
      </c>
      <c r="H621" s="210" t="s">
        <v>6280</v>
      </c>
      <c r="M621" s="319">
        <f>VLOOKUP(A621,'12部门提供工资附表主表'!E:M,9,0)</f>
        <v>25.75</v>
      </c>
      <c r="N621" s="461">
        <f t="shared" si="20"/>
        <v>0</v>
      </c>
    </row>
    <row r="622" spans="1:15" ht="17.25">
      <c r="A622" t="str">
        <f>INDEX(员工信息4!C:C,MATCH(工时对!D622,员工信息4!F:F,0))</f>
        <v>7855</v>
      </c>
      <c r="B622" s="520" t="s">
        <v>6233</v>
      </c>
      <c r="C622" s="519" t="s">
        <v>555</v>
      </c>
      <c r="D622" s="445" t="str">
        <f t="shared" si="18"/>
        <v>农兴亮G197</v>
      </c>
      <c r="E622" s="60">
        <v>27.5625</v>
      </c>
      <c r="H622" s="210" t="s">
        <v>6280</v>
      </c>
      <c r="M622" s="319">
        <f>VLOOKUP(A622,'12部门提供工资附表主表'!E:M,9,0)</f>
        <v>27.5625</v>
      </c>
      <c r="N622" s="461">
        <f t="shared" si="20"/>
        <v>0</v>
      </c>
    </row>
    <row r="623" spans="1:15" ht="17.25">
      <c r="A623" t="str">
        <f>INDEX(员工信息4!C:C,MATCH(工时对!D623,员工信息4!F:F,0))</f>
        <v>7857</v>
      </c>
      <c r="B623" s="520" t="s">
        <v>6234</v>
      </c>
      <c r="C623" s="519" t="s">
        <v>559</v>
      </c>
      <c r="D623" s="445" t="str">
        <f t="shared" si="18"/>
        <v>李梦蝶G199</v>
      </c>
      <c r="E623" s="60">
        <v>3.375</v>
      </c>
      <c r="H623" s="210" t="s">
        <v>6280</v>
      </c>
      <c r="M623" s="319">
        <f>VLOOKUP(A623,'12部门提供工资附表主表'!E:M,9,0)</f>
        <v>3.375</v>
      </c>
      <c r="N623" s="461">
        <f t="shared" si="20"/>
        <v>0</v>
      </c>
    </row>
    <row r="624" spans="1:15" ht="17.25">
      <c r="A624" t="str">
        <f>INDEX(员工信息4!C:C,MATCH(工时对!D624,员工信息4!F:F,0))</f>
        <v>3007</v>
      </c>
      <c r="B624" s="528">
        <v>312</v>
      </c>
      <c r="C624" s="519" t="s">
        <v>515</v>
      </c>
      <c r="D624" s="445" t="str">
        <f t="shared" si="18"/>
        <v>王波312</v>
      </c>
      <c r="E624" s="60">
        <v>37.75</v>
      </c>
      <c r="H624" s="210" t="s">
        <v>6280</v>
      </c>
      <c r="M624" s="319">
        <f>VLOOKUP(A624,'12部门提供工资附表主表'!E:M,9,0)</f>
        <v>37.75</v>
      </c>
      <c r="N624" s="461">
        <f t="shared" si="20"/>
        <v>0</v>
      </c>
    </row>
    <row r="625" spans="1:14" ht="17.25">
      <c r="A625" t="str">
        <f>INDEX(员工信息4!C:C,MATCH(工时对!D625,员工信息4!F:F,0))</f>
        <v>2143</v>
      </c>
      <c r="B625" s="528">
        <v>1005</v>
      </c>
      <c r="C625" s="519" t="s">
        <v>510</v>
      </c>
      <c r="D625" s="445" t="str">
        <f t="shared" si="18"/>
        <v>王丙苗1005</v>
      </c>
      <c r="E625" s="60">
        <v>37.1875</v>
      </c>
      <c r="H625" s="210" t="s">
        <v>6280</v>
      </c>
      <c r="M625" s="319">
        <f>VLOOKUP(A625,'12部门提供工资附表主表'!E:M,9,0)</f>
        <v>37.1875</v>
      </c>
      <c r="N625" s="461">
        <f t="shared" si="20"/>
        <v>0</v>
      </c>
    </row>
    <row r="626" spans="1:14" ht="17.25">
      <c r="A626" t="str">
        <f>INDEX(员工信息4!C:C,MATCH(工时对!D626,员工信息4!F:F,0))</f>
        <v>8532</v>
      </c>
      <c r="B626" s="520" t="s">
        <v>6236</v>
      </c>
      <c r="C626" s="519" t="s">
        <v>567</v>
      </c>
      <c r="D626" s="445" t="str">
        <f t="shared" si="18"/>
        <v>朱杰平G221</v>
      </c>
      <c r="E626" s="60">
        <v>32.25</v>
      </c>
      <c r="H626" s="210" t="s">
        <v>6280</v>
      </c>
      <c r="M626" s="319">
        <f>VLOOKUP(A626,'12部门提供工资附表主表'!E:M,9,0)</f>
        <v>32.25</v>
      </c>
      <c r="N626" s="461">
        <f t="shared" si="20"/>
        <v>0</v>
      </c>
    </row>
    <row r="627" spans="1:14" ht="17.25">
      <c r="A627" t="str">
        <f>INDEX(员工信息4!C:C,MATCH(工时对!D627,员工信息4!F:F,0))</f>
        <v>2599</v>
      </c>
      <c r="B627" s="528">
        <v>339</v>
      </c>
      <c r="C627" s="519" t="s">
        <v>1586</v>
      </c>
      <c r="D627" s="445" t="str">
        <f t="shared" si="18"/>
        <v>杨智锋339</v>
      </c>
      <c r="E627" s="60">
        <v>34.25</v>
      </c>
      <c r="H627" s="210" t="s">
        <v>6280</v>
      </c>
      <c r="M627" s="319">
        <f>VLOOKUP(A627,'12部门提供工资附表主表'!E:M,9,0)</f>
        <v>34.25</v>
      </c>
      <c r="N627" s="461">
        <f t="shared" si="20"/>
        <v>0</v>
      </c>
    </row>
    <row r="628" spans="1:14" ht="17.25">
      <c r="A628" t="str">
        <f>INDEX(员工信息4!C:C,MATCH(工时对!D628,员工信息4!F:F,0))</f>
        <v>8535</v>
      </c>
      <c r="B628" s="520" t="s">
        <v>6237</v>
      </c>
      <c r="C628" s="519" t="s">
        <v>571</v>
      </c>
      <c r="D628" s="445" t="str">
        <f t="shared" si="18"/>
        <v>李敏华G223</v>
      </c>
      <c r="E628" s="60">
        <v>29.6875</v>
      </c>
      <c r="H628" s="210" t="s">
        <v>6280</v>
      </c>
      <c r="M628" s="319">
        <f>VLOOKUP(A628,'12部门提供工资附表主表'!E:M,9,0)</f>
        <v>29.6875</v>
      </c>
      <c r="N628" s="461">
        <f t="shared" si="20"/>
        <v>0</v>
      </c>
    </row>
    <row r="629" spans="1:14" ht="17.25">
      <c r="A629" t="str">
        <f>INDEX(员工信息4!C:C,MATCH(工时对!D629,员工信息4!F:F,0))</f>
        <v>8617</v>
      </c>
      <c r="B629" s="520" t="s">
        <v>6238</v>
      </c>
      <c r="C629" s="519" t="s">
        <v>2422</v>
      </c>
      <c r="D629" s="445" t="str">
        <f t="shared" si="18"/>
        <v>冯剑锋G230</v>
      </c>
      <c r="E629" s="60">
        <v>31.5</v>
      </c>
      <c r="H629" s="210" t="s">
        <v>6280</v>
      </c>
      <c r="M629" s="319">
        <f>VLOOKUP(A629,'12部门提供工资附表主表'!E:M,9,0)</f>
        <v>31.5</v>
      </c>
      <c r="N629" s="461">
        <f t="shared" si="20"/>
        <v>0</v>
      </c>
    </row>
    <row r="630" spans="1:14" ht="17.25">
      <c r="A630" t="str">
        <f>INDEX(员工信息4!C:C,MATCH(工时对!D630,员工信息4!F:F,0))</f>
        <v>8638</v>
      </c>
      <c r="B630" s="520" t="s">
        <v>6239</v>
      </c>
      <c r="C630" s="519" t="s">
        <v>2446</v>
      </c>
      <c r="D630" s="445" t="str">
        <f t="shared" si="18"/>
        <v>钟梅G234</v>
      </c>
      <c r="E630" s="60">
        <v>26.5</v>
      </c>
      <c r="H630" s="210" t="s">
        <v>6280</v>
      </c>
      <c r="M630" s="319">
        <f>VLOOKUP(A630,'12部门提供工资附表主表'!E:M,9,0)</f>
        <v>26.5</v>
      </c>
      <c r="N630" s="461">
        <f t="shared" si="20"/>
        <v>0</v>
      </c>
    </row>
    <row r="631" spans="1:14" ht="17.25">
      <c r="A631" t="str">
        <f>INDEX(员工信息4!C:C,MATCH(工时对!D631,员工信息4!F:F,0))</f>
        <v>8682</v>
      </c>
      <c r="B631" s="520" t="s">
        <v>6240</v>
      </c>
      <c r="C631" s="519" t="s">
        <v>2508</v>
      </c>
      <c r="D631" s="445" t="str">
        <f t="shared" si="18"/>
        <v>李燕婷G235</v>
      </c>
      <c r="E631" s="60">
        <v>27.625</v>
      </c>
      <c r="H631" s="210" t="s">
        <v>6280</v>
      </c>
      <c r="M631" s="319">
        <f>VLOOKUP(A631,'12部门提供工资附表主表'!E:M,9,0)</f>
        <v>27.625</v>
      </c>
      <c r="N631" s="461">
        <f t="shared" si="20"/>
        <v>0</v>
      </c>
    </row>
    <row r="632" spans="1:14" ht="17.25">
      <c r="A632" t="str">
        <f>INDEX(员工信息4!C:C,MATCH(工时对!D632,员工信息4!F:F,0))</f>
        <v>8684</v>
      </c>
      <c r="B632" s="520" t="s">
        <v>6241</v>
      </c>
      <c r="C632" s="519" t="s">
        <v>2512</v>
      </c>
      <c r="D632" s="445" t="str">
        <f t="shared" si="18"/>
        <v>李志伟G237</v>
      </c>
      <c r="E632" s="60">
        <v>27.625</v>
      </c>
      <c r="H632" s="210" t="s">
        <v>6280</v>
      </c>
      <c r="M632" s="319">
        <f>VLOOKUP(A632,'12部门提供工资附表主表'!E:M,9,0)</f>
        <v>27.625</v>
      </c>
      <c r="N632" s="461">
        <f t="shared" si="20"/>
        <v>0</v>
      </c>
    </row>
    <row r="633" spans="1:14" ht="17.25">
      <c r="A633" t="str">
        <f>INDEX(员工信息4!C:C,MATCH(工时对!D633,员工信息4!F:F,0))</f>
        <v>8677</v>
      </c>
      <c r="B633" s="520" t="s">
        <v>6242</v>
      </c>
      <c r="C633" s="519" t="s">
        <v>2504</v>
      </c>
      <c r="D633" s="445" t="str">
        <f t="shared" si="18"/>
        <v>何伊玲G240</v>
      </c>
      <c r="E633" s="60">
        <v>22.25</v>
      </c>
      <c r="H633" s="210" t="s">
        <v>6280</v>
      </c>
      <c r="M633" s="319">
        <f>VLOOKUP(A633,'12部门提供工资附表主表'!E:M,9,0)</f>
        <v>22.25</v>
      </c>
      <c r="N633" s="461">
        <f t="shared" si="20"/>
        <v>0</v>
      </c>
    </row>
    <row r="634" spans="1:14" ht="17.25">
      <c r="A634" t="str">
        <f>INDEX(员工信息4!C:C,MATCH(工时对!D634,员工信息4!F:F,0))</f>
        <v>8738</v>
      </c>
      <c r="B634" s="520" t="s">
        <v>6243</v>
      </c>
      <c r="C634" s="521" t="s">
        <v>2567</v>
      </c>
      <c r="D634" s="445" t="str">
        <f t="shared" si="18"/>
        <v>刘丽霞G244</v>
      </c>
      <c r="E634" s="60">
        <v>7</v>
      </c>
      <c r="H634" s="210" t="s">
        <v>6280</v>
      </c>
      <c r="M634" s="319">
        <f>VLOOKUP(A634,'12部门提供工资附表主表'!E:M,9,0)</f>
        <v>7</v>
      </c>
      <c r="N634" s="461">
        <f t="shared" si="20"/>
        <v>0</v>
      </c>
    </row>
    <row r="635" spans="1:14" ht="17.25">
      <c r="A635" t="str">
        <f>INDEX(员工信息4!C:C,MATCH(工时对!D635,员工信息4!F:F,0))</f>
        <v>8739</v>
      </c>
      <c r="B635" s="520" t="s">
        <v>6244</v>
      </c>
      <c r="C635" s="521" t="s">
        <v>2571</v>
      </c>
      <c r="D635" s="445" t="str">
        <f t="shared" si="18"/>
        <v>朱永G245</v>
      </c>
      <c r="E635" s="60">
        <v>20.75</v>
      </c>
      <c r="H635" s="210" t="s">
        <v>6280</v>
      </c>
      <c r="M635" s="319">
        <f>VLOOKUP(A635,'12部门提供工资附表主表'!E:M,9,0)</f>
        <v>20.75</v>
      </c>
      <c r="N635" s="461">
        <f t="shared" si="20"/>
        <v>0</v>
      </c>
    </row>
    <row r="636" spans="1:14" ht="17.25">
      <c r="A636" t="str">
        <f>INDEX(员工信息4!C:C,MATCH(工时对!D636,员工信息4!F:F,0))</f>
        <v>8741</v>
      </c>
      <c r="B636" s="520" t="s">
        <v>6245</v>
      </c>
      <c r="C636" s="521" t="s">
        <v>2577</v>
      </c>
      <c r="D636" s="445" t="str">
        <f t="shared" si="18"/>
        <v>黄常花G247</v>
      </c>
      <c r="E636" s="60">
        <v>28.625</v>
      </c>
      <c r="H636" s="210" t="s">
        <v>6280</v>
      </c>
      <c r="M636" s="319">
        <f>VLOOKUP(A636,'12部门提供工资附表主表'!E:M,9,0)</f>
        <v>28.625</v>
      </c>
      <c r="N636" s="461">
        <f t="shared" si="20"/>
        <v>0</v>
      </c>
    </row>
    <row r="637" spans="1:14" ht="17.25">
      <c r="A637" t="str">
        <f>INDEX(员工信息4!C:C,MATCH(工时对!D637,员工信息4!F:F,0))</f>
        <v>8742</v>
      </c>
      <c r="B637" s="520" t="s">
        <v>6246</v>
      </c>
      <c r="C637" s="521" t="s">
        <v>2581</v>
      </c>
      <c r="D637" s="445" t="str">
        <f t="shared" si="18"/>
        <v>韦边旁G248</v>
      </c>
      <c r="E637" s="60">
        <v>27.625</v>
      </c>
      <c r="H637" s="210" t="s">
        <v>6280</v>
      </c>
      <c r="M637" s="319">
        <f>VLOOKUP(A637,'12部门提供工资附表主表'!E:M,9,0)</f>
        <v>27.625</v>
      </c>
      <c r="N637" s="461">
        <f t="shared" si="20"/>
        <v>0</v>
      </c>
    </row>
    <row r="638" spans="1:14" ht="17.25">
      <c r="A638" t="str">
        <f>INDEX(员工信息4!C:C,MATCH(工时对!D638,员工信息4!F:F,0))</f>
        <v>8748</v>
      </c>
      <c r="B638" s="520" t="s">
        <v>6247</v>
      </c>
      <c r="C638" s="521" t="s">
        <v>2585</v>
      </c>
      <c r="D638" s="445" t="str">
        <f t="shared" si="18"/>
        <v>李光路G256</v>
      </c>
      <c r="E638" s="60">
        <v>32.125</v>
      </c>
      <c r="H638" s="210" t="s">
        <v>6280</v>
      </c>
      <c r="M638" s="319">
        <f>VLOOKUP(A638,'12部门提供工资附表主表'!E:M,9,0)</f>
        <v>32.125</v>
      </c>
      <c r="N638" s="461">
        <f t="shared" si="20"/>
        <v>0</v>
      </c>
    </row>
    <row r="639" spans="1:14" ht="17.25">
      <c r="A639" t="str">
        <f>INDEX(员工信息4!C:C,MATCH(工时对!D639,员工信息4!F:F,0))</f>
        <v>8751</v>
      </c>
      <c r="B639" s="520" t="s">
        <v>6248</v>
      </c>
      <c r="C639" s="521" t="s">
        <v>2591</v>
      </c>
      <c r="D639" s="445" t="str">
        <f t="shared" si="18"/>
        <v>何燕萍G259</v>
      </c>
      <c r="E639" s="60">
        <v>32.625</v>
      </c>
      <c r="H639" s="210" t="s">
        <v>6280</v>
      </c>
      <c r="M639" s="319">
        <f>VLOOKUP(A639,'12部门提供工资附表主表'!E:M,9,0)</f>
        <v>32.625</v>
      </c>
      <c r="N639" s="461">
        <f t="shared" si="20"/>
        <v>0</v>
      </c>
    </row>
    <row r="640" spans="1:14" ht="17.25">
      <c r="A640" t="str">
        <f>INDEX(员工信息4!C:C,MATCH(工时对!D640,员工信息4!F:F,0))</f>
        <v>8710</v>
      </c>
      <c r="B640" s="520" t="s">
        <v>6249</v>
      </c>
      <c r="C640" s="521" t="s">
        <v>2561</v>
      </c>
      <c r="D640" s="445" t="str">
        <f t="shared" si="18"/>
        <v>邓丽珍G263</v>
      </c>
      <c r="E640" s="60">
        <v>30.5</v>
      </c>
      <c r="H640" s="210" t="s">
        <v>6280</v>
      </c>
      <c r="M640" s="319">
        <f>VLOOKUP(A640,'12部门提供工资附表主表'!E:M,9,0)</f>
        <v>30.5</v>
      </c>
      <c r="N640" s="461">
        <f t="shared" si="20"/>
        <v>0</v>
      </c>
    </row>
    <row r="641" spans="1:14" ht="17.25">
      <c r="A641" t="str">
        <f>INDEX(员工信息4!C:C,MATCH(工时对!D641,员工信息4!F:F,0))</f>
        <v>8759</v>
      </c>
      <c r="B641" s="520" t="s">
        <v>6250</v>
      </c>
      <c r="C641" s="521" t="s">
        <v>2646</v>
      </c>
      <c r="D641" s="445" t="str">
        <f t="shared" si="18"/>
        <v>谭存胜G266</v>
      </c>
      <c r="E641" s="60">
        <v>33.875</v>
      </c>
      <c r="H641" s="210" t="s">
        <v>6280</v>
      </c>
      <c r="M641" s="319">
        <f>VLOOKUP(A641,'12部门提供工资附表主表'!E:M,9,0)</f>
        <v>33.875</v>
      </c>
      <c r="N641" s="461">
        <f t="shared" si="20"/>
        <v>0</v>
      </c>
    </row>
    <row r="642" spans="1:14" ht="17.25">
      <c r="A642" t="str">
        <f>INDEX(员工信息4!C:C,MATCH(工时对!D642,员工信息4!F:F,0))</f>
        <v>8762</v>
      </c>
      <c r="B642" s="520" t="s">
        <v>6251</v>
      </c>
      <c r="C642" s="521" t="s">
        <v>2597</v>
      </c>
      <c r="D642" s="445" t="str">
        <f t="shared" ref="D642:D671" si="21">C642&amp;B642</f>
        <v>周成G271</v>
      </c>
      <c r="E642" s="60">
        <v>32.625</v>
      </c>
      <c r="H642" s="210" t="s">
        <v>6280</v>
      </c>
      <c r="M642" s="319">
        <f>VLOOKUP(A642,'12部门提供工资附表主表'!E:M,9,0)</f>
        <v>32.625</v>
      </c>
      <c r="N642" s="461">
        <f t="shared" si="20"/>
        <v>0</v>
      </c>
    </row>
    <row r="643" spans="1:14" ht="17.25">
      <c r="A643" t="str">
        <f>INDEX(员工信息4!C:C,MATCH(工时对!D643,员工信息4!F:F,0))</f>
        <v>8816</v>
      </c>
      <c r="B643" s="520" t="s">
        <v>6252</v>
      </c>
      <c r="C643" s="521" t="s">
        <v>2705</v>
      </c>
      <c r="D643" s="445" t="str">
        <f t="shared" si="21"/>
        <v>黄利艳G284</v>
      </c>
      <c r="E643" s="60">
        <v>27.25</v>
      </c>
      <c r="H643" s="210" t="s">
        <v>6280</v>
      </c>
      <c r="M643" s="319">
        <f>VLOOKUP(A643,'12部门提供工资附表主表'!E:M,9,0)</f>
        <v>27.25</v>
      </c>
      <c r="N643" s="461">
        <f t="shared" si="20"/>
        <v>0</v>
      </c>
    </row>
    <row r="644" spans="1:14" ht="17.25">
      <c r="A644" t="str">
        <f>INDEX(员工信息4!C:C,MATCH(工时对!D644,员工信息4!F:F,0))</f>
        <v>8817</v>
      </c>
      <c r="B644" s="520" t="s">
        <v>6253</v>
      </c>
      <c r="C644" s="521" t="s">
        <v>2709</v>
      </c>
      <c r="D644" s="445" t="str">
        <f t="shared" si="21"/>
        <v>邓小兰G285</v>
      </c>
      <c r="E644" s="60">
        <v>32.9375</v>
      </c>
      <c r="H644" s="210" t="s">
        <v>6280</v>
      </c>
      <c r="M644" s="319">
        <f>VLOOKUP(A644,'12部门提供工资附表主表'!E:M,9,0)</f>
        <v>32.9375</v>
      </c>
      <c r="N644" s="461">
        <f t="shared" si="20"/>
        <v>0</v>
      </c>
    </row>
    <row r="645" spans="1:14" ht="17.25">
      <c r="A645" t="str">
        <f>INDEX(员工信息4!C:C,MATCH(工时对!D645,员工信息4!F:F,0))</f>
        <v>8845</v>
      </c>
      <c r="B645" s="520" t="s">
        <v>6254</v>
      </c>
      <c r="C645" s="521" t="s">
        <v>2771</v>
      </c>
      <c r="D645" s="445" t="str">
        <f t="shared" si="21"/>
        <v>雷丹G289</v>
      </c>
      <c r="E645" s="60">
        <v>32.5</v>
      </c>
      <c r="H645" s="210" t="s">
        <v>6280</v>
      </c>
      <c r="M645" s="319">
        <f>VLOOKUP(A645,'12部门提供工资附表主表'!E:M,9,0)</f>
        <v>32.5</v>
      </c>
      <c r="N645" s="461">
        <f t="shared" si="20"/>
        <v>0</v>
      </c>
    </row>
    <row r="646" spans="1:14" ht="17.25">
      <c r="A646" t="str">
        <f>INDEX(员工信息4!C:C,MATCH(工时对!D646,员工信息4!F:F,0))</f>
        <v>8846</v>
      </c>
      <c r="B646" s="520" t="s">
        <v>6255</v>
      </c>
      <c r="C646" s="521" t="s">
        <v>2775</v>
      </c>
      <c r="D646" s="445" t="str">
        <f t="shared" si="21"/>
        <v>易昌花G290</v>
      </c>
      <c r="E646" s="60">
        <v>25</v>
      </c>
      <c r="H646" s="210" t="s">
        <v>6280</v>
      </c>
      <c r="M646" s="319">
        <f>VLOOKUP(A646,'12部门提供工资附表主表'!E:M,9,0)</f>
        <v>25</v>
      </c>
      <c r="N646" s="461">
        <f t="shared" si="20"/>
        <v>0</v>
      </c>
    </row>
    <row r="647" spans="1:14" ht="17.25">
      <c r="A647" t="str">
        <f>INDEX(员工信息4!C:C,MATCH(工时对!D647,员工信息4!F:F,0))</f>
        <v>8873</v>
      </c>
      <c r="B647" s="520" t="s">
        <v>6256</v>
      </c>
      <c r="C647" s="521" t="s">
        <v>2829</v>
      </c>
      <c r="D647" s="445" t="str">
        <f t="shared" si="21"/>
        <v>林继达G296</v>
      </c>
      <c r="E647" s="60">
        <v>32.5</v>
      </c>
      <c r="H647" s="210" t="s">
        <v>6280</v>
      </c>
      <c r="M647" s="319">
        <f>VLOOKUP(A647,'12部门提供工资附表主表'!E:M,9,0)</f>
        <v>32.5</v>
      </c>
      <c r="N647" s="461">
        <f t="shared" si="20"/>
        <v>0</v>
      </c>
    </row>
    <row r="648" spans="1:14" ht="17.25">
      <c r="A648" t="str">
        <f>INDEX(员工信息4!C:C,MATCH(工时对!D648,员工信息4!F:F,0))</f>
        <v>8876</v>
      </c>
      <c r="B648" s="520" t="s">
        <v>6257</v>
      </c>
      <c r="C648" s="521" t="s">
        <v>2832</v>
      </c>
      <c r="D648" s="445" t="str">
        <f t="shared" si="21"/>
        <v>曾文静G300</v>
      </c>
      <c r="E648" s="60">
        <v>24.3125</v>
      </c>
      <c r="H648" s="210" t="s">
        <v>6280</v>
      </c>
      <c r="M648" s="319">
        <f>VLOOKUP(A648,'12部门提供工资附表主表'!E:M,9,0)</f>
        <v>24.3125</v>
      </c>
      <c r="N648" s="461">
        <f t="shared" si="20"/>
        <v>0</v>
      </c>
    </row>
    <row r="649" spans="1:14" ht="17.25">
      <c r="A649" t="str">
        <f>INDEX(员工信息4!C:C,MATCH(工时对!D649,员工信息4!F:F,0))</f>
        <v>8886</v>
      </c>
      <c r="B649" s="520" t="s">
        <v>6258</v>
      </c>
      <c r="C649" s="521" t="s">
        <v>2878</v>
      </c>
      <c r="D649" s="445" t="str">
        <f t="shared" si="21"/>
        <v>杨胜英G301</v>
      </c>
      <c r="E649" s="60">
        <v>26.8125</v>
      </c>
      <c r="H649" s="210" t="s">
        <v>6280</v>
      </c>
      <c r="M649" s="319">
        <f>VLOOKUP(A649,'12部门提供工资附表主表'!E:M,9,0)</f>
        <v>26.8125</v>
      </c>
      <c r="N649" s="461">
        <f t="shared" si="20"/>
        <v>0</v>
      </c>
    </row>
    <row r="650" spans="1:14" ht="17.25">
      <c r="A650" t="str">
        <f>INDEX(员工信息4!C:C,MATCH(工时对!D650,员工信息4!F:F,0))</f>
        <v>8887</v>
      </c>
      <c r="B650" s="520" t="s">
        <v>6259</v>
      </c>
      <c r="C650" s="521" t="s">
        <v>2881</v>
      </c>
      <c r="D650" s="445" t="str">
        <f t="shared" si="21"/>
        <v>梁毅康G304</v>
      </c>
      <c r="E650" s="60">
        <v>24.75</v>
      </c>
      <c r="H650" s="210" t="s">
        <v>6280</v>
      </c>
      <c r="M650" s="319">
        <f>VLOOKUP(A650,'12部门提供工资附表主表'!E:M,9,0)</f>
        <v>24.75</v>
      </c>
      <c r="N650" s="461">
        <f t="shared" si="20"/>
        <v>0</v>
      </c>
    </row>
    <row r="651" spans="1:14" ht="17.25">
      <c r="A651" t="str">
        <f>INDEX(员工信息4!C:C,MATCH(工时对!D651,员工信息4!F:F,0))</f>
        <v>8888</v>
      </c>
      <c r="B651" s="520" t="s">
        <v>6260</v>
      </c>
      <c r="C651" s="521" t="s">
        <v>2884</v>
      </c>
      <c r="D651" s="445" t="str">
        <f t="shared" si="21"/>
        <v>韦宽G306</v>
      </c>
      <c r="E651" s="60">
        <v>32.625</v>
      </c>
      <c r="H651" s="210" t="s">
        <v>6280</v>
      </c>
      <c r="M651" s="319">
        <f>VLOOKUP(A651,'12部门提供工资附表主表'!E:M,9,0)</f>
        <v>32.625</v>
      </c>
      <c r="N651" s="461">
        <f t="shared" si="20"/>
        <v>0</v>
      </c>
    </row>
    <row r="652" spans="1:14" ht="17.25">
      <c r="A652" t="str">
        <f>INDEX(员工信息4!C:C,MATCH(工时对!D652,员工信息4!F:F,0))</f>
        <v>8889</v>
      </c>
      <c r="B652" s="520" t="s">
        <v>6261</v>
      </c>
      <c r="C652" s="521" t="s">
        <v>2887</v>
      </c>
      <c r="D652" s="445" t="str">
        <f t="shared" si="21"/>
        <v>谭顺意G307</v>
      </c>
      <c r="E652" s="60">
        <v>32.25</v>
      </c>
      <c r="H652" s="210" t="s">
        <v>6280</v>
      </c>
      <c r="M652" s="319">
        <f>VLOOKUP(A652,'12部门提供工资附表主表'!E:M,9,0)</f>
        <v>32.25</v>
      </c>
      <c r="N652" s="461">
        <f t="shared" ref="N652:N671" si="22">E652-M652</f>
        <v>0</v>
      </c>
    </row>
    <row r="653" spans="1:14" ht="17.25">
      <c r="A653" t="str">
        <f>INDEX(员工信息4!C:C,MATCH(工时对!D653,员工信息4!F:F,0))</f>
        <v>8903</v>
      </c>
      <c r="B653" s="520" t="s">
        <v>6262</v>
      </c>
      <c r="C653" s="521" t="s">
        <v>2921</v>
      </c>
      <c r="D653" s="445" t="str">
        <f t="shared" si="21"/>
        <v>陶卫花G308</v>
      </c>
      <c r="E653" s="60">
        <v>32.5625</v>
      </c>
      <c r="H653" s="210" t="s">
        <v>6280</v>
      </c>
      <c r="M653" s="319">
        <f>VLOOKUP(A653,'12部门提供工资附表主表'!E:M,9,0)</f>
        <v>32.5625</v>
      </c>
      <c r="N653" s="461">
        <f t="shared" si="22"/>
        <v>0</v>
      </c>
    </row>
    <row r="654" spans="1:14" ht="17.25">
      <c r="A654" t="str">
        <f>INDEX(员工信息4!C:C,MATCH(工时对!D654,员工信息4!F:F,0))</f>
        <v>8929</v>
      </c>
      <c r="B654" s="520" t="s">
        <v>6263</v>
      </c>
      <c r="C654" s="521" t="s">
        <v>2982</v>
      </c>
      <c r="D654" s="445" t="str">
        <f t="shared" si="21"/>
        <v>高青霞G311</v>
      </c>
      <c r="E654" s="60">
        <v>9.125</v>
      </c>
      <c r="H654" s="210" t="s">
        <v>6280</v>
      </c>
      <c r="M654" s="319">
        <f>VLOOKUP(A654,'12部门提供工资附表主表'!E:M,9,0)</f>
        <v>9.125</v>
      </c>
      <c r="N654" s="461">
        <f t="shared" si="22"/>
        <v>0</v>
      </c>
    </row>
    <row r="655" spans="1:14" ht="17.25">
      <c r="A655" t="str">
        <f>INDEX(员工信息4!C:C,MATCH(工时对!D655,员工信息4!F:F,0))</f>
        <v>8930</v>
      </c>
      <c r="B655" s="520" t="s">
        <v>6235</v>
      </c>
      <c r="C655" s="521" t="s">
        <v>4806</v>
      </c>
      <c r="D655" s="445" t="str">
        <f t="shared" si="21"/>
        <v>林庆森G312</v>
      </c>
      <c r="E655" s="60">
        <v>24.375</v>
      </c>
      <c r="H655" s="210" t="s">
        <v>6280</v>
      </c>
      <c r="M655" s="319">
        <f>VLOOKUP(A655,'12部门提供工资附表主表'!E:M,9,0)</f>
        <v>24.375</v>
      </c>
      <c r="N655" s="461">
        <f t="shared" si="22"/>
        <v>0</v>
      </c>
    </row>
    <row r="656" spans="1:14" ht="17.25">
      <c r="A656" t="str">
        <f>INDEX(员工信息4!C:C,MATCH(工时对!D656,员工信息4!F:F,0))</f>
        <v>8931</v>
      </c>
      <c r="B656" s="520" t="s">
        <v>6264</v>
      </c>
      <c r="C656" s="521" t="s">
        <v>2990</v>
      </c>
      <c r="D656" s="445" t="str">
        <f t="shared" si="21"/>
        <v>周间飞G315</v>
      </c>
      <c r="E656" s="60">
        <v>28.1875</v>
      </c>
      <c r="H656" s="210" t="s">
        <v>6280</v>
      </c>
      <c r="M656" s="319">
        <f>VLOOKUP(A656,'12部门提供工资附表主表'!E:M,9,0)</f>
        <v>28.1875</v>
      </c>
      <c r="N656" s="461">
        <f t="shared" si="22"/>
        <v>0</v>
      </c>
    </row>
    <row r="657" spans="1:14" ht="17.25">
      <c r="A657" t="str">
        <f>INDEX(员工信息4!C:C,MATCH(工时对!D657,员工信息4!F:F,0))</f>
        <v>8936</v>
      </c>
      <c r="B657" s="520" t="s">
        <v>6265</v>
      </c>
      <c r="C657" s="521" t="s">
        <v>3013</v>
      </c>
      <c r="D657" s="445" t="str">
        <f t="shared" si="21"/>
        <v>高楚然G316</v>
      </c>
      <c r="E657" s="60">
        <v>26.625</v>
      </c>
      <c r="H657" s="210" t="s">
        <v>6280</v>
      </c>
      <c r="M657" s="319">
        <f>VLOOKUP(A657,'12部门提供工资附表主表'!E:M,9,0)</f>
        <v>26.625</v>
      </c>
      <c r="N657" s="461">
        <f t="shared" si="22"/>
        <v>0</v>
      </c>
    </row>
    <row r="658" spans="1:14" ht="17.25">
      <c r="A658" t="str">
        <f>INDEX(员工信息4!C:C,MATCH(工时对!D658,员工信息4!F:F,0))</f>
        <v>8967</v>
      </c>
      <c r="B658" s="521" t="s">
        <v>6266</v>
      </c>
      <c r="C658" s="521" t="s">
        <v>3130</v>
      </c>
      <c r="D658" s="445" t="str">
        <f t="shared" si="21"/>
        <v>邓先峦G317</v>
      </c>
      <c r="E658" s="60">
        <v>25.25</v>
      </c>
      <c r="H658" s="210" t="s">
        <v>6280</v>
      </c>
      <c r="M658" s="319">
        <f>VLOOKUP(A658,'12部门提供工资附表主表'!E:M,9,0)</f>
        <v>25.25</v>
      </c>
      <c r="N658" s="461">
        <f t="shared" si="22"/>
        <v>0</v>
      </c>
    </row>
    <row r="659" spans="1:14" ht="17.25">
      <c r="A659" t="str">
        <f>INDEX(员工信息4!C:C,MATCH(工时对!D659,员工信息4!F:F,0))</f>
        <v>8968</v>
      </c>
      <c r="B659" s="521" t="s">
        <v>6267</v>
      </c>
      <c r="C659" s="521" t="s">
        <v>3134</v>
      </c>
      <c r="D659" s="445" t="str">
        <f t="shared" si="21"/>
        <v>陈虞东G318</v>
      </c>
      <c r="E659" s="60">
        <v>29.25</v>
      </c>
      <c r="H659" s="210" t="s">
        <v>6280</v>
      </c>
      <c r="M659" s="319">
        <f>VLOOKUP(A659,'12部门提供工资附表主表'!E:M,9,0)</f>
        <v>29.25</v>
      </c>
      <c r="N659" s="461">
        <f t="shared" si="22"/>
        <v>0</v>
      </c>
    </row>
    <row r="660" spans="1:14" ht="17.25">
      <c r="A660" t="str">
        <f>INDEX(员工信息4!C:C,MATCH(工时对!D660,员工信息4!F:F,0))</f>
        <v>8969</v>
      </c>
      <c r="B660" s="521" t="s">
        <v>6268</v>
      </c>
      <c r="C660" s="521" t="s">
        <v>3138</v>
      </c>
      <c r="D660" s="445" t="str">
        <f t="shared" si="21"/>
        <v>黄继忠G319</v>
      </c>
      <c r="E660" s="60">
        <v>31.75</v>
      </c>
      <c r="H660" s="210" t="s">
        <v>6280</v>
      </c>
      <c r="M660" s="319">
        <f>VLOOKUP(A660,'12部门提供工资附表主表'!E:M,9,0)</f>
        <v>31.75</v>
      </c>
      <c r="N660" s="461">
        <f t="shared" si="22"/>
        <v>0</v>
      </c>
    </row>
    <row r="661" spans="1:14" ht="17.25">
      <c r="A661" t="str">
        <f>INDEX(员工信息4!C:C,MATCH(工时对!D661,员工信息4!F:F,0))</f>
        <v>8971</v>
      </c>
      <c r="B661" s="521" t="s">
        <v>6269</v>
      </c>
      <c r="C661" s="521" t="s">
        <v>3142</v>
      </c>
      <c r="D661" s="445" t="str">
        <f t="shared" si="21"/>
        <v>李艳G321</v>
      </c>
      <c r="E661" s="60">
        <v>26.6875</v>
      </c>
      <c r="H661" s="210" t="s">
        <v>6280</v>
      </c>
      <c r="M661" s="319">
        <f>VLOOKUP(A661,'12部门提供工资附表主表'!E:M,9,0)</f>
        <v>26.6875</v>
      </c>
      <c r="N661" s="461">
        <f t="shared" si="22"/>
        <v>0</v>
      </c>
    </row>
    <row r="662" spans="1:14" ht="17.25">
      <c r="A662" t="str">
        <f>INDEX(员工信息4!C:C,MATCH(工时对!D662,员工信息4!F:F,0))</f>
        <v>8972</v>
      </c>
      <c r="B662" s="521" t="s">
        <v>6270</v>
      </c>
      <c r="C662" s="521" t="s">
        <v>3146</v>
      </c>
      <c r="D662" s="445" t="str">
        <f t="shared" si="21"/>
        <v>韦涛G322</v>
      </c>
      <c r="E662" s="60">
        <v>32</v>
      </c>
      <c r="H662" s="210" t="s">
        <v>6280</v>
      </c>
      <c r="M662" s="319">
        <f>VLOOKUP(A662,'12部门提供工资附表主表'!E:M,9,0)</f>
        <v>32</v>
      </c>
      <c r="N662" s="461">
        <f t="shared" si="22"/>
        <v>0</v>
      </c>
    </row>
    <row r="663" spans="1:14" ht="17.25">
      <c r="A663" t="str">
        <f>INDEX(员工信息4!C:C,MATCH(工时对!D663,员工信息4!F:F,0))</f>
        <v>8973</v>
      </c>
      <c r="B663" s="521" t="s">
        <v>6271</v>
      </c>
      <c r="C663" s="521" t="s">
        <v>3150</v>
      </c>
      <c r="D663" s="445" t="str">
        <f t="shared" si="21"/>
        <v>朱莲英G333</v>
      </c>
      <c r="E663" s="60">
        <v>17</v>
      </c>
      <c r="H663" s="210" t="s">
        <v>6280</v>
      </c>
      <c r="M663" s="319">
        <f>VLOOKUP(A663,'12部门提供工资附表主表'!E:M,9,0)</f>
        <v>17</v>
      </c>
      <c r="N663" s="461">
        <f t="shared" si="22"/>
        <v>0</v>
      </c>
    </row>
    <row r="664" spans="1:14" ht="17.25">
      <c r="A664" t="str">
        <f>INDEX(员工信息4!C:C,MATCH(工时对!D664,员工信息4!F:F,0))</f>
        <v>9020</v>
      </c>
      <c r="B664" s="521" t="s">
        <v>6272</v>
      </c>
      <c r="C664" s="521" t="s">
        <v>3449</v>
      </c>
      <c r="D664" s="445" t="str">
        <f t="shared" si="21"/>
        <v>庾杏芬G325</v>
      </c>
      <c r="E664" s="60">
        <v>27.625</v>
      </c>
      <c r="H664" s="210" t="s">
        <v>6280</v>
      </c>
      <c r="M664" s="319">
        <f>VLOOKUP(A664,'12部门提供工资附表主表'!E:M,9,0)</f>
        <v>27.625</v>
      </c>
      <c r="N664" s="461">
        <f t="shared" si="22"/>
        <v>0</v>
      </c>
    </row>
    <row r="665" spans="1:14" ht="17.25">
      <c r="A665" t="str">
        <f>INDEX(员工信息4!C:C,MATCH(工时对!D665,员工信息4!F:F,0))</f>
        <v>9021</v>
      </c>
      <c r="B665" s="521" t="s">
        <v>6273</v>
      </c>
      <c r="C665" s="521" t="s">
        <v>3453</v>
      </c>
      <c r="D665" s="445" t="str">
        <f t="shared" si="21"/>
        <v>邓广才G328</v>
      </c>
      <c r="E665" s="60">
        <v>30.375</v>
      </c>
      <c r="H665" s="210" t="s">
        <v>6280</v>
      </c>
      <c r="M665" s="319">
        <f>VLOOKUP(A665,'12部门提供工资附表主表'!E:M,9,0)</f>
        <v>30.375</v>
      </c>
      <c r="N665" s="461">
        <f t="shared" si="22"/>
        <v>0</v>
      </c>
    </row>
    <row r="666" spans="1:14" ht="17.25">
      <c r="A666" t="str">
        <f>INDEX(员工信息4!C:C,MATCH(工时对!D666,员工信息4!F:F,0))</f>
        <v>9022</v>
      </c>
      <c r="B666" s="521" t="s">
        <v>6274</v>
      </c>
      <c r="C666" s="521" t="s">
        <v>3457</v>
      </c>
      <c r="D666" s="445" t="str">
        <f t="shared" si="21"/>
        <v>邓云G329</v>
      </c>
      <c r="E666" s="60">
        <v>28.625</v>
      </c>
      <c r="H666" s="210" t="s">
        <v>6280</v>
      </c>
      <c r="M666" s="319">
        <f>VLOOKUP(A666,'12部门提供工资附表主表'!E:M,9,0)</f>
        <v>28.625</v>
      </c>
      <c r="N666" s="461">
        <f t="shared" si="22"/>
        <v>0</v>
      </c>
    </row>
    <row r="667" spans="1:14" ht="17.25">
      <c r="A667" t="str">
        <f>INDEX(员工信息4!C:C,MATCH(工时对!D667,员工信息4!F:F,0))</f>
        <v>9023</v>
      </c>
      <c r="B667" s="521" t="s">
        <v>6275</v>
      </c>
      <c r="C667" s="521" t="s">
        <v>3461</v>
      </c>
      <c r="D667" s="445" t="str">
        <f t="shared" si="21"/>
        <v>邝满香G330</v>
      </c>
      <c r="E667" s="60">
        <v>32.5625</v>
      </c>
      <c r="H667" s="210" t="s">
        <v>6280</v>
      </c>
      <c r="M667" s="319">
        <f>VLOOKUP(A667,'12部门提供工资附表主表'!E:M,9,0)</f>
        <v>32.5625</v>
      </c>
      <c r="N667" s="461">
        <f t="shared" si="22"/>
        <v>0</v>
      </c>
    </row>
    <row r="668" spans="1:14" ht="17.25">
      <c r="A668" t="str">
        <f>INDEX(员工信息4!C:C,MATCH(工时对!D668,员工信息4!F:F,0))</f>
        <v>9024</v>
      </c>
      <c r="B668" s="521" t="s">
        <v>6276</v>
      </c>
      <c r="C668" s="521" t="s">
        <v>3465</v>
      </c>
      <c r="D668" s="445" t="str">
        <f t="shared" si="21"/>
        <v>韦追G331</v>
      </c>
      <c r="E668" s="60">
        <v>28</v>
      </c>
      <c r="H668" s="210" t="s">
        <v>6280</v>
      </c>
      <c r="M668" s="319">
        <f>VLOOKUP(A668,'12部门提供工资附表主表'!E:M,9,0)</f>
        <v>28</v>
      </c>
      <c r="N668" s="461">
        <f t="shared" si="22"/>
        <v>0</v>
      </c>
    </row>
    <row r="669" spans="1:14" ht="17.25">
      <c r="A669" t="str">
        <f>INDEX(员工信息4!C:C,MATCH(工时对!D669,员工信息4!F:F,0))</f>
        <v>9041</v>
      </c>
      <c r="B669" s="522" t="s">
        <v>6277</v>
      </c>
      <c r="C669" s="522" t="s">
        <v>3579</v>
      </c>
      <c r="D669" s="445" t="str">
        <f t="shared" si="21"/>
        <v>谢美珠G334</v>
      </c>
      <c r="E669" s="60">
        <v>23</v>
      </c>
      <c r="H669" s="210" t="s">
        <v>6280</v>
      </c>
      <c r="M669" s="319">
        <f>VLOOKUP(A669,'12部门提供工资附表主表'!E:M,9,0)</f>
        <v>23</v>
      </c>
      <c r="N669" s="461">
        <f t="shared" si="22"/>
        <v>0</v>
      </c>
    </row>
    <row r="670" spans="1:14" ht="17.25">
      <c r="A670" t="str">
        <f>INDEX(员工信息4!C:C,MATCH(工时对!D670,员工信息4!F:F,0))</f>
        <v>9042</v>
      </c>
      <c r="B670" s="522" t="s">
        <v>6278</v>
      </c>
      <c r="C670" s="522" t="s">
        <v>3583</v>
      </c>
      <c r="D670" s="445" t="str">
        <f t="shared" si="21"/>
        <v>萧笑芳G332</v>
      </c>
      <c r="E670" s="60">
        <v>33.125</v>
      </c>
      <c r="H670" s="210" t="s">
        <v>6280</v>
      </c>
      <c r="M670" s="319">
        <f>VLOOKUP(A670,'12部门提供工资附表主表'!E:M,9,0)</f>
        <v>33.125</v>
      </c>
      <c r="N670" s="461">
        <f t="shared" si="22"/>
        <v>0</v>
      </c>
    </row>
    <row r="671" spans="1:14" ht="17.25">
      <c r="A671" t="str">
        <f>INDEX(员工信息4!C:C,MATCH(工时对!D671,员工信息4!F:F,0))</f>
        <v>9043</v>
      </c>
      <c r="B671" s="522" t="s">
        <v>6279</v>
      </c>
      <c r="C671" s="522" t="s">
        <v>3587</v>
      </c>
      <c r="D671" s="445" t="str">
        <f t="shared" si="21"/>
        <v>庾雪琼G335</v>
      </c>
      <c r="E671" s="60">
        <v>9</v>
      </c>
      <c r="H671" s="210" t="s">
        <v>6280</v>
      </c>
      <c r="M671" s="319">
        <f>VLOOKUP(A671,'12部门提供工资附表主表'!E:M,9,0)</f>
        <v>9</v>
      </c>
      <c r="N671" s="461">
        <f t="shared" si="22"/>
        <v>0</v>
      </c>
    </row>
  </sheetData>
  <autoFilter ref="B1:O613"/>
  <phoneticPr fontId="8" type="noConversion"/>
  <conditionalFormatting sqref="K74">
    <cfRule type="duplicateValues" dxfId="1231" priority="19"/>
    <cfRule type="duplicateValues" dxfId="1230" priority="20"/>
    <cfRule type="duplicateValues" dxfId="1229" priority="21"/>
  </conditionalFormatting>
  <conditionalFormatting sqref="K198">
    <cfRule type="duplicateValues" dxfId="1228" priority="35"/>
    <cfRule type="duplicateValues" dxfId="1227" priority="36"/>
  </conditionalFormatting>
  <conditionalFormatting sqref="K200">
    <cfRule type="duplicateValues" dxfId="1226" priority="33"/>
  </conditionalFormatting>
  <conditionalFormatting sqref="K205">
    <cfRule type="duplicateValues" dxfId="1225" priority="25"/>
  </conditionalFormatting>
  <conditionalFormatting sqref="C349">
    <cfRule type="duplicateValues" dxfId="1224" priority="4"/>
    <cfRule type="duplicateValues" dxfId="1223" priority="5"/>
    <cfRule type="duplicateValues" dxfId="1222" priority="6"/>
    <cfRule type="duplicateValues" dxfId="1221" priority="7"/>
    <cfRule type="duplicateValues" dxfId="1220" priority="8"/>
    <cfRule type="duplicateValues" dxfId="1219" priority="9"/>
  </conditionalFormatting>
  <conditionalFormatting sqref="K349">
    <cfRule type="duplicateValues" dxfId="1218" priority="26"/>
    <cfRule type="duplicateValues" dxfId="1217" priority="27"/>
    <cfRule type="duplicateValues" dxfId="1216" priority="28"/>
  </conditionalFormatting>
  <conditionalFormatting sqref="B614:B1048576">
    <cfRule type="duplicateValues" dxfId="1215" priority="48949"/>
  </conditionalFormatting>
  <conditionalFormatting sqref="C672:D1048576 C614:C671">
    <cfRule type="duplicateValues" dxfId="1214" priority="48947"/>
  </conditionalFormatting>
  <conditionalFormatting sqref="I2:I613">
    <cfRule type="duplicateValues" dxfId="1213" priority="44102"/>
  </conditionalFormatting>
  <conditionalFormatting sqref="K614:K1048576">
    <cfRule type="duplicateValues" dxfId="1212" priority="48945"/>
  </conditionalFormatting>
  <conditionalFormatting sqref="L1:L585">
    <cfRule type="duplicateValues" dxfId="1211" priority="44103"/>
  </conditionalFormatting>
  <conditionalFormatting sqref="L586:L1048576">
    <cfRule type="duplicateValues" dxfId="1210" priority="48953"/>
  </conditionalFormatting>
  <conditionalFormatting sqref="H2:H613">
    <cfRule type="duplicateValues" dxfId="1209" priority="1"/>
  </conditionalFormatting>
  <conditionalFormatting sqref="C1:D2 C350:C613 C3:C348 D3:D671">
    <cfRule type="duplicateValues" dxfId="1208" priority="52200"/>
    <cfRule type="duplicateValues" dxfId="1207" priority="5220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0"/>
  <sheetViews>
    <sheetView workbookViewId="0">
      <selection activeCell="I1" sqref="I1"/>
    </sheetView>
  </sheetViews>
  <sheetFormatPr defaultColWidth="9" defaultRowHeight="13.5"/>
  <cols>
    <col min="1" max="1" width="6.5" customWidth="1"/>
    <col min="2" max="3" width="9.5" customWidth="1"/>
    <col min="4" max="4" width="11" customWidth="1"/>
    <col min="5" max="5" width="9" customWidth="1"/>
    <col min="7" max="8" width="14.625" customWidth="1"/>
    <col min="9" max="9" width="15.625" customWidth="1"/>
    <col min="10" max="10" width="38.75" customWidth="1"/>
    <col min="12" max="12" width="14.625" customWidth="1"/>
  </cols>
  <sheetData>
    <row r="1" spans="1:12">
      <c r="B1" s="68" t="s">
        <v>0</v>
      </c>
      <c r="C1" s="204" t="s">
        <v>4</v>
      </c>
      <c r="D1" s="204" t="s">
        <v>3592</v>
      </c>
      <c r="E1" s="439" t="s">
        <v>3590</v>
      </c>
      <c r="F1" s="204" t="s">
        <v>3612</v>
      </c>
      <c r="G1" s="68" t="s">
        <v>3613</v>
      </c>
      <c r="H1" s="204" t="s">
        <v>3614</v>
      </c>
      <c r="I1" s="204" t="s">
        <v>3615</v>
      </c>
      <c r="J1" s="204" t="s">
        <v>7</v>
      </c>
    </row>
    <row r="2" spans="1:12">
      <c r="A2" s="440"/>
      <c r="B2" s="205">
        <v>1</v>
      </c>
      <c r="C2" s="441" t="s">
        <v>374</v>
      </c>
      <c r="D2" s="204" t="s">
        <v>3600</v>
      </c>
      <c r="E2" s="204" t="s">
        <v>373</v>
      </c>
      <c r="F2" s="204" t="s">
        <v>3616</v>
      </c>
      <c r="G2" s="204" t="s">
        <v>3617</v>
      </c>
      <c r="H2" s="204"/>
      <c r="I2" s="204">
        <v>2480</v>
      </c>
      <c r="J2" s="776">
        <v>43922</v>
      </c>
      <c r="L2" s="60">
        <f>VLOOKUP(C2,'12部门提供工资附表主表'!H:AN,30,0)</f>
        <v>0</v>
      </c>
    </row>
    <row r="3" spans="1:12">
      <c r="A3" s="440"/>
      <c r="B3" s="205">
        <v>2</v>
      </c>
      <c r="C3" s="441" t="s">
        <v>3618</v>
      </c>
      <c r="D3" s="204" t="s">
        <v>3619</v>
      </c>
      <c r="E3" s="442" t="s">
        <v>3620</v>
      </c>
      <c r="F3" s="204" t="s">
        <v>3616</v>
      </c>
      <c r="G3" s="204">
        <v>13</v>
      </c>
      <c r="H3" s="204">
        <v>114</v>
      </c>
      <c r="I3" s="204">
        <v>1482</v>
      </c>
      <c r="J3" s="776">
        <v>43922</v>
      </c>
      <c r="L3" s="60" t="e">
        <f>VLOOKUP(C3,'12部门提供工资附表主表'!H:AN,30,0)</f>
        <v>#N/A</v>
      </c>
    </row>
    <row r="4" spans="1:12">
      <c r="A4" s="440"/>
      <c r="B4" s="205">
        <v>3</v>
      </c>
      <c r="C4" s="441" t="s">
        <v>1298</v>
      </c>
      <c r="D4" s="204" t="s">
        <v>3621</v>
      </c>
      <c r="E4" s="442" t="s">
        <v>1297</v>
      </c>
      <c r="F4" s="204" t="s">
        <v>3622</v>
      </c>
      <c r="G4" s="204">
        <v>14</v>
      </c>
      <c r="H4" s="204">
        <v>114</v>
      </c>
      <c r="I4" s="204">
        <v>1436.4</v>
      </c>
      <c r="J4" s="443" t="s">
        <v>3623</v>
      </c>
      <c r="L4" s="60">
        <f>VLOOKUP(C4,'12部门提供工资附表主表'!H:AN,30,0)</f>
        <v>0</v>
      </c>
    </row>
    <row r="5" spans="1:12">
      <c r="A5" s="440"/>
      <c r="B5" s="205">
        <v>4</v>
      </c>
      <c r="C5" s="441" t="s">
        <v>1567</v>
      </c>
      <c r="D5" s="204" t="s">
        <v>3601</v>
      </c>
      <c r="E5" s="442" t="s">
        <v>1566</v>
      </c>
      <c r="F5" s="204" t="s">
        <v>3622</v>
      </c>
      <c r="G5" s="204">
        <v>10</v>
      </c>
      <c r="H5" s="204">
        <v>114</v>
      </c>
      <c r="I5" s="204">
        <v>798</v>
      </c>
      <c r="J5" s="443" t="s">
        <v>3624</v>
      </c>
      <c r="L5" s="60">
        <f>VLOOKUP(C5,'12部门提供工资附表主表'!H:AN,30,0)</f>
        <v>0</v>
      </c>
    </row>
    <row r="6" spans="1:12">
      <c r="A6" s="440"/>
      <c r="B6" s="205">
        <v>5</v>
      </c>
      <c r="C6" s="441" t="s">
        <v>882</v>
      </c>
      <c r="D6" s="204" t="s">
        <v>3625</v>
      </c>
      <c r="E6" s="442" t="s">
        <v>881</v>
      </c>
      <c r="F6" s="204" t="s">
        <v>3622</v>
      </c>
      <c r="G6" s="204">
        <v>2</v>
      </c>
      <c r="H6" s="204">
        <v>114</v>
      </c>
      <c r="I6" s="204">
        <v>182.4</v>
      </c>
      <c r="J6" s="443" t="s">
        <v>3626</v>
      </c>
      <c r="L6" s="60">
        <f>VLOOKUP(C6,'12部门提供工资附表主表'!H:AN,30,0)</f>
        <v>0</v>
      </c>
    </row>
    <row r="7" spans="1:12">
      <c r="A7" s="440"/>
      <c r="B7" s="205">
        <v>6</v>
      </c>
      <c r="C7" s="441" t="s">
        <v>2485</v>
      </c>
      <c r="D7" s="204" t="s">
        <v>2996</v>
      </c>
      <c r="E7" s="442" t="s">
        <v>2484</v>
      </c>
      <c r="F7" s="204" t="s">
        <v>3616</v>
      </c>
      <c r="G7" s="204">
        <v>4</v>
      </c>
      <c r="H7" s="204">
        <v>114</v>
      </c>
      <c r="I7" s="204">
        <v>456</v>
      </c>
      <c r="J7" s="776">
        <v>43922</v>
      </c>
      <c r="L7" s="60">
        <f>VLOOKUP(C7,'12部门提供工资附表主表'!H:AN,30,0)</f>
        <v>0</v>
      </c>
    </row>
    <row r="8" spans="1:12">
      <c r="A8" s="440"/>
      <c r="B8" s="205">
        <v>7</v>
      </c>
      <c r="C8" s="441" t="s">
        <v>3207</v>
      </c>
      <c r="D8" s="204" t="s">
        <v>3601</v>
      </c>
      <c r="E8" s="442" t="s">
        <v>3206</v>
      </c>
      <c r="F8" s="204" t="s">
        <v>3622</v>
      </c>
      <c r="G8" s="204">
        <v>6</v>
      </c>
      <c r="H8" s="204">
        <v>114</v>
      </c>
      <c r="I8" s="204">
        <v>410.4</v>
      </c>
      <c r="J8" s="443" t="s">
        <v>3627</v>
      </c>
      <c r="L8" s="60">
        <f>VLOOKUP(C8,'12部门提供工资附表主表'!H:AN,30,0)</f>
        <v>0</v>
      </c>
    </row>
    <row r="9" spans="1:12">
      <c r="A9" s="440"/>
      <c r="B9" s="205">
        <v>8</v>
      </c>
      <c r="C9" s="441" t="s">
        <v>1692</v>
      </c>
      <c r="D9" s="204" t="s">
        <v>3601</v>
      </c>
      <c r="E9" s="442" t="s">
        <v>1691</v>
      </c>
      <c r="F9" s="204" t="s">
        <v>3622</v>
      </c>
      <c r="G9" s="204">
        <v>2</v>
      </c>
      <c r="H9" s="204">
        <v>114</v>
      </c>
      <c r="I9" s="204">
        <v>205.2</v>
      </c>
      <c r="J9" s="443" t="s">
        <v>3623</v>
      </c>
      <c r="L9" s="60">
        <f>VLOOKUP(C9,'12部门提供工资附表主表'!H:AN,30,0)</f>
        <v>0</v>
      </c>
    </row>
    <row r="10" spans="1:12">
      <c r="A10" s="440"/>
      <c r="B10" s="205">
        <v>9</v>
      </c>
      <c r="C10" s="441" t="s">
        <v>2061</v>
      </c>
      <c r="D10" s="204" t="s">
        <v>3604</v>
      </c>
      <c r="E10" s="442" t="s">
        <v>2060</v>
      </c>
      <c r="F10" s="204" t="s">
        <v>3628</v>
      </c>
      <c r="G10" s="204">
        <v>2</v>
      </c>
      <c r="H10" s="204">
        <v>114</v>
      </c>
      <c r="I10" s="204">
        <v>228</v>
      </c>
      <c r="J10" s="776">
        <v>43922</v>
      </c>
      <c r="L10" s="60">
        <f>VLOOKUP(C10,'12部门提供工资附表主表'!H:AN,30,0)</f>
        <v>0</v>
      </c>
    </row>
  </sheetData>
  <phoneticPr fontId="8" type="noConversion"/>
  <conditionalFormatting sqref="B2:B6">
    <cfRule type="duplicateValues" dxfId="1206" priority="44091"/>
  </conditionalFormatting>
  <conditionalFormatting sqref="B7:B10">
    <cfRule type="duplicateValues" dxfId="120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P563"/>
  <sheetViews>
    <sheetView workbookViewId="0">
      <pane ySplit="2" topLeftCell="A3" activePane="bottomLeft" state="frozen"/>
      <selection pane="bottomLeft" activeCell="J2" sqref="J2:J563"/>
    </sheetView>
  </sheetViews>
  <sheetFormatPr defaultColWidth="9" defaultRowHeight="13.5"/>
  <cols>
    <col min="1" max="1" width="8.5" customWidth="1"/>
    <col min="2" max="3" width="11" customWidth="1"/>
    <col min="4" max="4" width="15.125" customWidth="1"/>
    <col min="5" max="5" width="14.125" style="60" customWidth="1"/>
    <col min="6" max="6" width="12" customWidth="1"/>
    <col min="7" max="7" width="10.125" customWidth="1"/>
    <col min="8" max="8" width="9.5" style="60" customWidth="1"/>
    <col min="9" max="9" width="26.5" customWidth="1"/>
    <col min="10" max="10" width="10.5" style="1" bestFit="1" customWidth="1"/>
    <col min="11" max="11" width="12.25" customWidth="1"/>
    <col min="12" max="12" width="10.125" customWidth="1"/>
    <col min="13" max="13" width="8.5" customWidth="1"/>
    <col min="14" max="14" width="11.5" customWidth="1"/>
    <col min="15" max="15" width="8.5" customWidth="1"/>
    <col min="16" max="16" width="11.5" customWidth="1"/>
  </cols>
  <sheetData>
    <row r="1" spans="1:16" s="420" customFormat="1" ht="33.75" customHeight="1">
      <c r="A1" s="421" t="s">
        <v>0</v>
      </c>
      <c r="B1" s="198" t="s">
        <v>2</v>
      </c>
      <c r="C1" s="198" t="s">
        <v>3</v>
      </c>
      <c r="D1" s="198" t="s">
        <v>3635</v>
      </c>
      <c r="E1" s="422" t="s">
        <v>3636</v>
      </c>
      <c r="F1" s="422" t="s">
        <v>3637</v>
      </c>
      <c r="G1" s="422" t="s">
        <v>3638</v>
      </c>
      <c r="H1" s="422" t="s">
        <v>3639</v>
      </c>
      <c r="I1" s="422" t="s">
        <v>19</v>
      </c>
      <c r="J1" s="429"/>
      <c r="K1" s="430"/>
      <c r="L1" s="424"/>
      <c r="M1" s="431"/>
      <c r="N1" s="431"/>
      <c r="O1" s="431"/>
      <c r="P1" s="431"/>
    </row>
    <row r="2" spans="1:16" hidden="1">
      <c r="A2" s="57">
        <v>1</v>
      </c>
      <c r="B2" s="4" t="s">
        <v>127</v>
      </c>
      <c r="C2" s="2" t="s">
        <v>128</v>
      </c>
      <c r="D2" s="2" t="str">
        <f>VLOOKUP(B2,员工信息4!C:H,4,0)</f>
        <v>陈前显320</v>
      </c>
      <c r="E2" s="58">
        <v>394.2</v>
      </c>
      <c r="F2" s="58">
        <v>98.6</v>
      </c>
      <c r="G2" s="58">
        <v>24.7</v>
      </c>
      <c r="H2" s="58">
        <v>517.5</v>
      </c>
      <c r="I2" s="423" t="s">
        <v>6311</v>
      </c>
      <c r="J2" s="429">
        <f>VLOOKUP(B2,'12部门提供工资附表主表'!E:AX,46,0)</f>
        <v>517.5</v>
      </c>
      <c r="K2" s="430"/>
      <c r="L2" s="424"/>
      <c r="M2" s="431"/>
      <c r="N2" s="430"/>
      <c r="O2" s="431"/>
      <c r="P2" s="430"/>
    </row>
    <row r="3" spans="1:16" hidden="1">
      <c r="A3" s="57">
        <v>2</v>
      </c>
      <c r="B3" s="4" t="s">
        <v>133</v>
      </c>
      <c r="C3" s="2" t="s">
        <v>134</v>
      </c>
      <c r="D3" s="2" t="str">
        <f>VLOOKUP(B3,员工信息4!C:H,4,0)</f>
        <v>李丽65</v>
      </c>
      <c r="E3" s="58">
        <v>394.2</v>
      </c>
      <c r="F3" s="58">
        <v>98.6</v>
      </c>
      <c r="G3" s="58">
        <v>24.7</v>
      </c>
      <c r="H3" s="58">
        <v>517.5</v>
      </c>
      <c r="I3" s="423" t="s">
        <v>6311</v>
      </c>
      <c r="J3" s="429">
        <f>VLOOKUP(B3,'12部门提供工资附表主表'!E:AX,46,0)</f>
        <v>517.5</v>
      </c>
      <c r="K3" s="430"/>
      <c r="L3" s="424"/>
      <c r="M3" s="431"/>
      <c r="N3" s="430"/>
      <c r="O3" s="431"/>
      <c r="P3" s="430"/>
    </row>
    <row r="4" spans="1:16" hidden="1">
      <c r="A4" s="57">
        <v>3</v>
      </c>
      <c r="B4" s="4" t="s">
        <v>200</v>
      </c>
      <c r="C4" s="2" t="s">
        <v>201</v>
      </c>
      <c r="D4" s="2" t="str">
        <f>VLOOKUP(B4,员工信息4!C:H,4,0)</f>
        <v>徐伟勇88</v>
      </c>
      <c r="E4" s="58">
        <v>394.2</v>
      </c>
      <c r="F4" s="58">
        <v>98.6</v>
      </c>
      <c r="G4" s="58">
        <v>24.7</v>
      </c>
      <c r="H4" s="58">
        <v>517.5</v>
      </c>
      <c r="I4" s="423" t="s">
        <v>6311</v>
      </c>
      <c r="J4" s="429">
        <f>VLOOKUP(B4,'12部门提供工资附表主表'!E:AX,46,0)</f>
        <v>517.5</v>
      </c>
      <c r="K4" s="430"/>
      <c r="L4" s="424"/>
      <c r="M4" s="431"/>
      <c r="N4" s="430"/>
      <c r="O4" s="431"/>
      <c r="P4" s="430"/>
    </row>
    <row r="5" spans="1:16" hidden="1">
      <c r="A5" s="57">
        <v>4</v>
      </c>
      <c r="B5" s="4" t="s">
        <v>205</v>
      </c>
      <c r="C5" s="2" t="s">
        <v>206</v>
      </c>
      <c r="D5" s="2" t="str">
        <f>VLOOKUP(B5,员工信息4!C:H,4,0)</f>
        <v>陈志华130</v>
      </c>
      <c r="E5" s="58">
        <v>394.2</v>
      </c>
      <c r="F5" s="58">
        <v>98.6</v>
      </c>
      <c r="G5" s="58">
        <v>24.7</v>
      </c>
      <c r="H5" s="58">
        <v>517.5</v>
      </c>
      <c r="I5" s="423" t="s">
        <v>6311</v>
      </c>
      <c r="J5" s="429">
        <f>VLOOKUP(B5,'12部门提供工资附表主表'!E:AX,46,0)</f>
        <v>517.5</v>
      </c>
      <c r="K5" s="430"/>
      <c r="L5" s="424"/>
      <c r="M5" s="432"/>
      <c r="N5" s="430"/>
      <c r="O5" s="432"/>
      <c r="P5" s="430"/>
    </row>
    <row r="6" spans="1:16" hidden="1">
      <c r="A6" s="57">
        <v>5</v>
      </c>
      <c r="B6" s="4" t="s">
        <v>210</v>
      </c>
      <c r="C6" s="2" t="s">
        <v>211</v>
      </c>
      <c r="D6" s="2" t="str">
        <f>VLOOKUP(B6,员工信息4!C:H,4,0)</f>
        <v>王国华102</v>
      </c>
      <c r="E6" s="58">
        <v>394.2</v>
      </c>
      <c r="F6" s="58">
        <v>98.6</v>
      </c>
      <c r="G6" s="58">
        <v>24.7</v>
      </c>
      <c r="H6" s="58">
        <v>517.5</v>
      </c>
      <c r="I6" s="423" t="s">
        <v>6311</v>
      </c>
      <c r="J6" s="429">
        <f>VLOOKUP(B6,'12部门提供工资附表主表'!E:AX,46,0)</f>
        <v>517.5</v>
      </c>
      <c r="K6" s="430"/>
      <c r="L6" s="424"/>
      <c r="M6" s="431"/>
      <c r="N6" s="430"/>
      <c r="O6" s="431"/>
      <c r="P6" s="430"/>
    </row>
    <row r="7" spans="1:16" hidden="1">
      <c r="A7" s="57">
        <v>6</v>
      </c>
      <c r="B7" s="4" t="s">
        <v>215</v>
      </c>
      <c r="C7" s="2" t="s">
        <v>216</v>
      </c>
      <c r="D7" s="2" t="str">
        <f>VLOOKUP(B7,员工信息4!C:H,4,0)</f>
        <v>唐卫忠278</v>
      </c>
      <c r="E7" s="58">
        <v>394.2</v>
      </c>
      <c r="F7" s="58">
        <v>98.6</v>
      </c>
      <c r="G7" s="58">
        <v>24.7</v>
      </c>
      <c r="H7" s="58">
        <v>517.5</v>
      </c>
      <c r="I7" s="423" t="s">
        <v>6311</v>
      </c>
      <c r="J7" s="429">
        <f>VLOOKUP(B7,'12部门提供工资附表主表'!E:AX,46,0)</f>
        <v>517.5</v>
      </c>
      <c r="K7" s="430"/>
      <c r="L7" s="424"/>
      <c r="M7" s="432"/>
      <c r="N7" s="430"/>
      <c r="O7" s="432"/>
      <c r="P7" s="430"/>
    </row>
    <row r="8" spans="1:16" hidden="1">
      <c r="A8" s="57">
        <v>7</v>
      </c>
      <c r="B8" s="4" t="s">
        <v>220</v>
      </c>
      <c r="C8" s="2" t="s">
        <v>221</v>
      </c>
      <c r="D8" s="2" t="str">
        <f>VLOOKUP(B8,员工信息4!C:H,4,0)</f>
        <v>付龙飞129</v>
      </c>
      <c r="E8" s="58">
        <v>394.2</v>
      </c>
      <c r="F8" s="58">
        <v>98.6</v>
      </c>
      <c r="G8" s="58">
        <v>24.7</v>
      </c>
      <c r="H8" s="58">
        <v>517.5</v>
      </c>
      <c r="I8" s="423" t="s">
        <v>6311</v>
      </c>
      <c r="J8" s="429">
        <f>VLOOKUP(B8,'12部门提供工资附表主表'!E:AX,46,0)</f>
        <v>517.5</v>
      </c>
      <c r="K8" s="430"/>
      <c r="L8" s="424"/>
      <c r="M8" s="431"/>
      <c r="N8" s="430"/>
      <c r="O8" s="431"/>
      <c r="P8" s="430"/>
    </row>
    <row r="9" spans="1:16" hidden="1">
      <c r="A9" s="57">
        <v>8</v>
      </c>
      <c r="B9" s="4" t="s">
        <v>1194</v>
      </c>
      <c r="C9" s="2" t="s">
        <v>1195</v>
      </c>
      <c r="D9" s="2" t="str">
        <f>VLOOKUP(B9,员工信息4!C:H,4,0)</f>
        <v>吴进英543</v>
      </c>
      <c r="E9" s="58">
        <v>394.2</v>
      </c>
      <c r="F9" s="58">
        <v>98.6</v>
      </c>
      <c r="G9" s="58">
        <v>24.7</v>
      </c>
      <c r="H9" s="58">
        <v>517.5</v>
      </c>
      <c r="I9" s="423" t="s">
        <v>6311</v>
      </c>
      <c r="J9" s="429">
        <f>VLOOKUP(B9,'12部门提供工资附表主表'!E:AX,46,0)</f>
        <v>517.5</v>
      </c>
      <c r="K9" s="430"/>
      <c r="L9" s="424"/>
      <c r="M9" s="431"/>
      <c r="N9" s="430"/>
      <c r="O9" s="431"/>
      <c r="P9" s="430"/>
    </row>
    <row r="10" spans="1:16" hidden="1">
      <c r="A10" s="57">
        <v>9</v>
      </c>
      <c r="B10" s="4" t="s">
        <v>225</v>
      </c>
      <c r="C10" s="2" t="s">
        <v>226</v>
      </c>
      <c r="D10" s="2" t="str">
        <f>VLOOKUP(B10,员工信息4!C:H,4,0)</f>
        <v>卿乐芝191</v>
      </c>
      <c r="E10" s="58">
        <v>394.2</v>
      </c>
      <c r="F10" s="58">
        <v>98.6</v>
      </c>
      <c r="G10" s="58">
        <v>24.7</v>
      </c>
      <c r="H10" s="58">
        <v>517.5</v>
      </c>
      <c r="I10" s="423" t="s">
        <v>6311</v>
      </c>
      <c r="J10" s="429">
        <f>VLOOKUP(B10,'12部门提供工资附表主表'!E:AX,46,0)</f>
        <v>517.5</v>
      </c>
      <c r="K10" s="430"/>
      <c r="L10" s="424"/>
      <c r="M10" s="432"/>
      <c r="N10" s="430"/>
      <c r="O10" s="432"/>
      <c r="P10" s="430"/>
    </row>
    <row r="11" spans="1:16" hidden="1">
      <c r="A11" s="57">
        <v>10</v>
      </c>
      <c r="B11" s="4" t="s">
        <v>230</v>
      </c>
      <c r="C11" s="2" t="s">
        <v>231</v>
      </c>
      <c r="D11" s="2" t="str">
        <f>VLOOKUP(B11,员工信息4!C:H,4,0)</f>
        <v>徐志平275</v>
      </c>
      <c r="E11" s="58">
        <v>394.2</v>
      </c>
      <c r="F11" s="58">
        <v>98.6</v>
      </c>
      <c r="G11" s="58">
        <v>24.7</v>
      </c>
      <c r="H11" s="58">
        <v>517.5</v>
      </c>
      <c r="I11" s="423" t="s">
        <v>6311</v>
      </c>
      <c r="J11" s="429">
        <f>VLOOKUP(B11,'12部门提供工资附表主表'!E:AX,46,0)</f>
        <v>517.5</v>
      </c>
      <c r="K11" s="430"/>
      <c r="L11" s="424"/>
      <c r="M11" s="431"/>
      <c r="N11" s="430"/>
      <c r="O11" s="431"/>
      <c r="P11" s="430"/>
    </row>
    <row r="12" spans="1:16" hidden="1">
      <c r="A12" s="57">
        <v>11</v>
      </c>
      <c r="B12" s="4" t="s">
        <v>235</v>
      </c>
      <c r="C12" s="2" t="s">
        <v>236</v>
      </c>
      <c r="D12" s="2" t="str">
        <f>VLOOKUP(B12,员工信息4!C:H,4,0)</f>
        <v>孙华弟211</v>
      </c>
      <c r="E12" s="58">
        <v>394.2</v>
      </c>
      <c r="F12" s="58">
        <v>98.6</v>
      </c>
      <c r="G12" s="58">
        <v>24.7</v>
      </c>
      <c r="H12" s="58">
        <v>517.5</v>
      </c>
      <c r="I12" s="423" t="s">
        <v>6311</v>
      </c>
      <c r="J12" s="429">
        <f>VLOOKUP(B12,'12部门提供工资附表主表'!E:AX,46,0)</f>
        <v>517.5</v>
      </c>
      <c r="K12" s="430"/>
      <c r="L12" s="424"/>
      <c r="M12" s="431"/>
      <c r="N12" s="430"/>
      <c r="O12" s="431"/>
      <c r="P12" s="430"/>
    </row>
    <row r="13" spans="1:16" hidden="1">
      <c r="A13" s="57">
        <v>12</v>
      </c>
      <c r="B13" s="4" t="s">
        <v>240</v>
      </c>
      <c r="C13" s="2" t="s">
        <v>241</v>
      </c>
      <c r="D13" s="2" t="str">
        <f>VLOOKUP(B13,员工信息4!C:H,4,0)</f>
        <v>孟祥峰352</v>
      </c>
      <c r="E13" s="58">
        <v>394.2</v>
      </c>
      <c r="F13" s="58">
        <v>98.6</v>
      </c>
      <c r="G13" s="58">
        <v>24.7</v>
      </c>
      <c r="H13" s="58">
        <v>517.5</v>
      </c>
      <c r="I13" s="423" t="s">
        <v>6311</v>
      </c>
      <c r="J13" s="429">
        <f>VLOOKUP(B13,'12部门提供工资附表主表'!E:AX,46,0)</f>
        <v>517.5</v>
      </c>
      <c r="K13" s="430"/>
      <c r="L13" s="424"/>
      <c r="M13" s="431"/>
      <c r="N13" s="430"/>
      <c r="O13" s="431"/>
      <c r="P13" s="430"/>
    </row>
    <row r="14" spans="1:16" hidden="1">
      <c r="A14" s="57">
        <v>13</v>
      </c>
      <c r="B14" s="4" t="s">
        <v>245</v>
      </c>
      <c r="C14" s="2" t="s">
        <v>246</v>
      </c>
      <c r="D14" s="2" t="str">
        <f>VLOOKUP(B14,员工信息4!C:H,4,0)</f>
        <v>徐德祥199</v>
      </c>
      <c r="E14" s="58">
        <v>394.2</v>
      </c>
      <c r="F14" s="58">
        <v>98.6</v>
      </c>
      <c r="G14" s="58">
        <v>24.7</v>
      </c>
      <c r="H14" s="58">
        <v>517.5</v>
      </c>
      <c r="I14" s="423" t="s">
        <v>6311</v>
      </c>
      <c r="J14" s="429">
        <f>VLOOKUP(B14,'12部门提供工资附表主表'!E:AX,46,0)</f>
        <v>517.5</v>
      </c>
      <c r="K14" s="430"/>
      <c r="L14" s="424"/>
      <c r="M14" s="431"/>
      <c r="N14" s="430"/>
      <c r="O14" s="431"/>
      <c r="P14" s="430"/>
    </row>
    <row r="15" spans="1:16" hidden="1">
      <c r="A15" s="57">
        <v>14</v>
      </c>
      <c r="B15" s="4" t="s">
        <v>250</v>
      </c>
      <c r="C15" s="2" t="s">
        <v>251</v>
      </c>
      <c r="D15" s="2" t="str">
        <f>VLOOKUP(B15,员工信息4!C:H,4,0)</f>
        <v>许成忠166</v>
      </c>
      <c r="E15" s="58">
        <v>394.2</v>
      </c>
      <c r="F15" s="58">
        <v>98.6</v>
      </c>
      <c r="G15" s="58">
        <v>24.7</v>
      </c>
      <c r="H15" s="58">
        <v>517.5</v>
      </c>
      <c r="I15" s="423" t="s">
        <v>6311</v>
      </c>
      <c r="J15" s="429">
        <f>VLOOKUP(B15,'12部门提供工资附表主表'!E:AX,46,0)</f>
        <v>517.5</v>
      </c>
      <c r="M15" s="431"/>
      <c r="N15" s="430"/>
      <c r="O15" s="431"/>
      <c r="P15" s="430"/>
    </row>
    <row r="16" spans="1:16" hidden="1">
      <c r="A16" s="57">
        <v>15</v>
      </c>
      <c r="B16" s="4" t="s">
        <v>255</v>
      </c>
      <c r="C16" s="2" t="s">
        <v>256</v>
      </c>
      <c r="D16" s="2" t="str">
        <f>VLOOKUP(B16,员工信息4!C:H,4,0)</f>
        <v>张体江215</v>
      </c>
      <c r="E16" s="58">
        <v>394.2</v>
      </c>
      <c r="F16" s="58">
        <v>98.6</v>
      </c>
      <c r="G16" s="58">
        <v>24.7</v>
      </c>
      <c r="H16" s="58">
        <v>517.5</v>
      </c>
      <c r="I16" s="423" t="s">
        <v>6311</v>
      </c>
      <c r="J16" s="429">
        <f>VLOOKUP(B16,'12部门提供工资附表主表'!E:AX,46,0)</f>
        <v>517.5</v>
      </c>
      <c r="M16" s="431"/>
      <c r="N16" s="430"/>
      <c r="O16" s="431"/>
      <c r="P16" s="430"/>
    </row>
    <row r="17" spans="1:16" hidden="1">
      <c r="A17" s="57">
        <v>16</v>
      </c>
      <c r="B17" s="4" t="s">
        <v>260</v>
      </c>
      <c r="C17" s="2" t="s">
        <v>261</v>
      </c>
      <c r="D17" s="2" t="str">
        <f>VLOOKUP(B17,员工信息4!C:H,4,0)</f>
        <v>康志荣255</v>
      </c>
      <c r="E17" s="58">
        <v>394.2</v>
      </c>
      <c r="F17" s="58">
        <v>98.6</v>
      </c>
      <c r="G17" s="58">
        <v>24.7</v>
      </c>
      <c r="H17" s="58">
        <v>517.5</v>
      </c>
      <c r="I17" s="423" t="s">
        <v>6311</v>
      </c>
      <c r="J17" s="429">
        <f>VLOOKUP(B17,'12部门提供工资附表主表'!E:AX,46,0)</f>
        <v>517.5</v>
      </c>
      <c r="M17" s="431"/>
      <c r="N17" s="430"/>
      <c r="O17" s="431"/>
      <c r="P17" s="430"/>
    </row>
    <row r="18" spans="1:16" hidden="1">
      <c r="A18" s="57">
        <v>17</v>
      </c>
      <c r="B18" s="4" t="s">
        <v>265</v>
      </c>
      <c r="C18" s="2" t="s">
        <v>266</v>
      </c>
      <c r="D18" s="2" t="str">
        <f>VLOOKUP(B18,员工信息4!C:H,4,0)</f>
        <v>王纪明337</v>
      </c>
      <c r="E18" s="58">
        <v>394.2</v>
      </c>
      <c r="F18" s="58">
        <v>98.6</v>
      </c>
      <c r="G18" s="58">
        <v>24.7</v>
      </c>
      <c r="H18" s="58">
        <v>517.5</v>
      </c>
      <c r="I18" s="423" t="s">
        <v>6311</v>
      </c>
      <c r="J18" s="429">
        <f>VLOOKUP(B18,'12部门提供工资附表主表'!E:AX,46,0)</f>
        <v>517.5</v>
      </c>
      <c r="M18" s="431"/>
      <c r="N18" s="430"/>
    </row>
    <row r="19" spans="1:16" hidden="1">
      <c r="A19" s="57">
        <v>18</v>
      </c>
      <c r="B19" s="4" t="s">
        <v>270</v>
      </c>
      <c r="C19" s="2" t="s">
        <v>271</v>
      </c>
      <c r="D19" s="2" t="str">
        <f>VLOOKUP(B19,员工信息4!C:H,4,0)</f>
        <v>周敏232</v>
      </c>
      <c r="E19" s="58">
        <v>394.2</v>
      </c>
      <c r="F19" s="58">
        <v>98.6</v>
      </c>
      <c r="G19" s="58">
        <v>24.7</v>
      </c>
      <c r="H19" s="58">
        <v>517.5</v>
      </c>
      <c r="I19" s="423" t="s">
        <v>6311</v>
      </c>
      <c r="J19" s="429">
        <f>VLOOKUP(B19,'12部门提供工资附表主表'!E:AX,46,0)</f>
        <v>517.5</v>
      </c>
      <c r="M19" s="431"/>
      <c r="N19" s="430"/>
    </row>
    <row r="20" spans="1:16" hidden="1">
      <c r="A20" s="57">
        <v>19</v>
      </c>
      <c r="B20" s="4" t="s">
        <v>275</v>
      </c>
      <c r="C20" s="2" t="s">
        <v>276</v>
      </c>
      <c r="D20" s="2" t="str">
        <f>VLOOKUP(B20,员工信息4!C:H,4,0)</f>
        <v>汪见文458</v>
      </c>
      <c r="E20" s="58">
        <v>394.2</v>
      </c>
      <c r="F20" s="58">
        <v>98.6</v>
      </c>
      <c r="G20" s="58">
        <v>24.7</v>
      </c>
      <c r="H20" s="58">
        <v>517.5</v>
      </c>
      <c r="I20" s="423" t="s">
        <v>6311</v>
      </c>
      <c r="J20" s="429">
        <f>VLOOKUP(B20,'12部门提供工资附表主表'!E:AX,46,0)</f>
        <v>517.5</v>
      </c>
    </row>
    <row r="21" spans="1:16" hidden="1">
      <c r="A21" s="57">
        <v>20</v>
      </c>
      <c r="B21" s="4" t="s">
        <v>285</v>
      </c>
      <c r="C21" s="2" t="s">
        <v>286</v>
      </c>
      <c r="D21" s="2" t="str">
        <f>VLOOKUP(B21,员工信息4!C:H,4,0)</f>
        <v>余金法611</v>
      </c>
      <c r="E21" s="58">
        <v>394.2</v>
      </c>
      <c r="F21" s="58">
        <v>98.6</v>
      </c>
      <c r="G21" s="58">
        <v>24.7</v>
      </c>
      <c r="H21" s="58">
        <v>517.5</v>
      </c>
      <c r="I21" s="423" t="s">
        <v>6311</v>
      </c>
      <c r="J21" s="429">
        <f>VLOOKUP(B21,'12部门提供工资附表主表'!E:AX,46,0)</f>
        <v>517.5</v>
      </c>
    </row>
    <row r="22" spans="1:16" hidden="1">
      <c r="A22" s="57">
        <v>21</v>
      </c>
      <c r="B22" s="4" t="s">
        <v>1199</v>
      </c>
      <c r="C22" s="2" t="s">
        <v>1200</v>
      </c>
      <c r="D22" s="2" t="str">
        <f>VLOOKUP(B22,员工信息4!C:H,4,0)</f>
        <v>齐中英82</v>
      </c>
      <c r="E22" s="58">
        <v>394.2</v>
      </c>
      <c r="F22" s="58">
        <v>98.6</v>
      </c>
      <c r="G22" s="58">
        <v>24.7</v>
      </c>
      <c r="H22" s="58">
        <v>517.5</v>
      </c>
      <c r="I22" s="423" t="s">
        <v>6311</v>
      </c>
      <c r="J22" s="429">
        <f>VLOOKUP(B22,'12部门提供工资附表主表'!E:AX,46,0)</f>
        <v>517.5</v>
      </c>
    </row>
    <row r="23" spans="1:16" hidden="1">
      <c r="A23" s="57">
        <v>22</v>
      </c>
      <c r="B23" s="4" t="s">
        <v>290</v>
      </c>
      <c r="C23" s="2" t="s">
        <v>291</v>
      </c>
      <c r="D23" s="2" t="str">
        <f>VLOOKUP(B23,员工信息4!C:H,4,0)</f>
        <v>王爱军101</v>
      </c>
      <c r="E23" s="58">
        <v>394.2</v>
      </c>
      <c r="F23" s="58">
        <v>98.6</v>
      </c>
      <c r="G23" s="58">
        <v>24.7</v>
      </c>
      <c r="H23" s="58">
        <v>517.5</v>
      </c>
      <c r="I23" s="423" t="s">
        <v>6311</v>
      </c>
      <c r="J23" s="429">
        <f>VLOOKUP(B23,'12部门提供工资附表主表'!E:AX,46,0)</f>
        <v>517.5</v>
      </c>
    </row>
    <row r="24" spans="1:16" hidden="1">
      <c r="A24" s="57">
        <v>23</v>
      </c>
      <c r="B24" s="4" t="s">
        <v>295</v>
      </c>
      <c r="C24" s="2" t="s">
        <v>296</v>
      </c>
      <c r="D24" s="2" t="str">
        <f>VLOOKUP(B24,员工信息4!C:H,4,0)</f>
        <v>余华法578</v>
      </c>
      <c r="E24" s="58">
        <v>394.2</v>
      </c>
      <c r="F24" s="58">
        <v>98.6</v>
      </c>
      <c r="G24" s="58">
        <v>24.7</v>
      </c>
      <c r="H24" s="58">
        <v>517.5</v>
      </c>
      <c r="I24" s="423" t="s">
        <v>6311</v>
      </c>
      <c r="J24" s="429">
        <f>VLOOKUP(B24,'12部门提供工资附表主表'!E:AX,46,0)</f>
        <v>517.5</v>
      </c>
    </row>
    <row r="25" spans="1:16" hidden="1">
      <c r="A25" s="57">
        <v>24</v>
      </c>
      <c r="B25" s="4" t="s">
        <v>300</v>
      </c>
      <c r="C25" s="2" t="s">
        <v>301</v>
      </c>
      <c r="D25" s="2" t="str">
        <f>VLOOKUP(B25,员工信息4!C:H,4,0)</f>
        <v>程隆喜59</v>
      </c>
      <c r="E25" s="58">
        <v>394.2</v>
      </c>
      <c r="F25" s="58">
        <v>98.6</v>
      </c>
      <c r="G25" s="58">
        <v>24.7</v>
      </c>
      <c r="H25" s="58">
        <v>517.5</v>
      </c>
      <c r="I25" s="423" t="s">
        <v>6311</v>
      </c>
      <c r="J25" s="429">
        <f>VLOOKUP(B25,'12部门提供工资附表主表'!E:AX,46,0)</f>
        <v>517.5</v>
      </c>
    </row>
    <row r="26" spans="1:16" hidden="1">
      <c r="A26" s="57">
        <v>25</v>
      </c>
      <c r="B26" s="4" t="s">
        <v>1204</v>
      </c>
      <c r="C26" s="2" t="s">
        <v>1205</v>
      </c>
      <c r="D26" s="2" t="str">
        <f>VLOOKUP(B26,员工信息4!C:H,4,0)</f>
        <v>刘利113</v>
      </c>
      <c r="E26" s="58">
        <v>394.2</v>
      </c>
      <c r="F26" s="58">
        <v>98.6</v>
      </c>
      <c r="G26" s="58">
        <v>24.7</v>
      </c>
      <c r="H26" s="58">
        <v>517.5</v>
      </c>
      <c r="I26" s="423" t="s">
        <v>6311</v>
      </c>
      <c r="J26" s="429">
        <f>VLOOKUP(B26,'12部门提供工资附表主表'!E:AX,46,0)</f>
        <v>517.5</v>
      </c>
    </row>
    <row r="27" spans="1:16" hidden="1">
      <c r="A27" s="57">
        <v>26</v>
      </c>
      <c r="B27" s="4" t="s">
        <v>305</v>
      </c>
      <c r="C27" s="2" t="s">
        <v>306</v>
      </c>
      <c r="D27" s="2" t="str">
        <f>VLOOKUP(B27,员工信息4!C:H,4,0)</f>
        <v>邱东健471</v>
      </c>
      <c r="E27" s="58">
        <v>394.2</v>
      </c>
      <c r="F27" s="58">
        <v>98.6</v>
      </c>
      <c r="G27" s="58">
        <v>24.7</v>
      </c>
      <c r="H27" s="58">
        <v>517.5</v>
      </c>
      <c r="I27" s="423" t="s">
        <v>6311</v>
      </c>
      <c r="J27" s="429">
        <f>VLOOKUP(B27,'12部门提供工资附表主表'!E:AX,46,0)</f>
        <v>517.5</v>
      </c>
    </row>
    <row r="28" spans="1:16" hidden="1">
      <c r="A28" s="57">
        <v>27</v>
      </c>
      <c r="B28" s="4" t="s">
        <v>310</v>
      </c>
      <c r="C28" s="2" t="s">
        <v>311</v>
      </c>
      <c r="D28" s="2" t="str">
        <f>VLOOKUP(B28,员工信息4!C:H,4,0)</f>
        <v>金志强405</v>
      </c>
      <c r="E28" s="58">
        <v>394.2</v>
      </c>
      <c r="F28" s="58">
        <v>98.6</v>
      </c>
      <c r="G28" s="58">
        <v>24.7</v>
      </c>
      <c r="H28" s="58">
        <v>517.5</v>
      </c>
      <c r="I28" s="423" t="s">
        <v>6311</v>
      </c>
      <c r="J28" s="429">
        <f>VLOOKUP(B28,'12部门提供工资附表主表'!E:AX,46,0)</f>
        <v>517.5</v>
      </c>
    </row>
    <row r="29" spans="1:16" hidden="1">
      <c r="A29" s="57">
        <v>28</v>
      </c>
      <c r="B29" s="4" t="s">
        <v>315</v>
      </c>
      <c r="C29" s="2" t="s">
        <v>316</v>
      </c>
      <c r="D29" s="2" t="str">
        <f>VLOOKUP(B29,员工信息4!C:H,4,0)</f>
        <v>桑瑞根485</v>
      </c>
      <c r="E29" s="58">
        <v>394.2</v>
      </c>
      <c r="F29" s="58">
        <v>98.6</v>
      </c>
      <c r="G29" s="58">
        <v>24.7</v>
      </c>
      <c r="H29" s="58">
        <v>517.5</v>
      </c>
      <c r="I29" s="423" t="s">
        <v>6311</v>
      </c>
      <c r="J29" s="429">
        <f>VLOOKUP(B29,'12部门提供工资附表主表'!E:AX,46,0)</f>
        <v>517.5</v>
      </c>
    </row>
    <row r="30" spans="1:16" hidden="1">
      <c r="A30" s="57">
        <v>29</v>
      </c>
      <c r="B30" s="4" t="s">
        <v>320</v>
      </c>
      <c r="C30" s="2" t="s">
        <v>321</v>
      </c>
      <c r="D30" s="2" t="str">
        <f>VLOOKUP(B30,员工信息4!C:H,4,0)</f>
        <v>张沪军424</v>
      </c>
      <c r="E30" s="58">
        <v>394.2</v>
      </c>
      <c r="F30" s="58">
        <v>98.6</v>
      </c>
      <c r="G30" s="58">
        <v>24.7</v>
      </c>
      <c r="H30" s="58">
        <v>517.5</v>
      </c>
      <c r="I30" s="423" t="s">
        <v>6311</v>
      </c>
      <c r="J30" s="429">
        <f>VLOOKUP(B30,'12部门提供工资附表主表'!E:AX,46,0)</f>
        <v>517.5</v>
      </c>
    </row>
    <row r="31" spans="1:16" hidden="1">
      <c r="A31" s="57">
        <v>30</v>
      </c>
      <c r="B31" s="4" t="s">
        <v>325</v>
      </c>
      <c r="C31" s="2" t="s">
        <v>326</v>
      </c>
      <c r="D31" s="2" t="str">
        <f>VLOOKUP(B31,员工信息4!C:H,4,0)</f>
        <v>朱贤军363</v>
      </c>
      <c r="E31" s="58">
        <v>394.2</v>
      </c>
      <c r="F31" s="58">
        <v>98.6</v>
      </c>
      <c r="G31" s="58">
        <v>24.7</v>
      </c>
      <c r="H31" s="58">
        <v>517.5</v>
      </c>
      <c r="I31" s="423" t="s">
        <v>6311</v>
      </c>
      <c r="J31" s="429">
        <f>VLOOKUP(B31,'12部门提供工资附表主表'!E:AX,46,0)</f>
        <v>517.5</v>
      </c>
    </row>
    <row r="32" spans="1:16" hidden="1">
      <c r="A32" s="57">
        <v>31</v>
      </c>
      <c r="B32" s="4" t="s">
        <v>330</v>
      </c>
      <c r="C32" s="2" t="s">
        <v>331</v>
      </c>
      <c r="D32" s="2" t="str">
        <f>VLOOKUP(B32,员工信息4!C:H,4,0)</f>
        <v>邹传亮469</v>
      </c>
      <c r="E32" s="58">
        <v>394.2</v>
      </c>
      <c r="F32" s="58">
        <v>98.6</v>
      </c>
      <c r="G32" s="58">
        <v>24.7</v>
      </c>
      <c r="H32" s="58">
        <v>517.5</v>
      </c>
      <c r="I32" s="423" t="s">
        <v>6311</v>
      </c>
      <c r="J32" s="429">
        <f>VLOOKUP(B32,'12部门提供工资附表主表'!E:AX,46,0)</f>
        <v>517.5</v>
      </c>
    </row>
    <row r="33" spans="1:10" hidden="1">
      <c r="A33" s="57">
        <v>32</v>
      </c>
      <c r="B33" s="4" t="s">
        <v>335</v>
      </c>
      <c r="C33" s="2" t="s">
        <v>336</v>
      </c>
      <c r="D33" s="2" t="str">
        <f>VLOOKUP(B33,员工信息4!C:H,4,0)</f>
        <v>施秋华555</v>
      </c>
      <c r="E33" s="58">
        <v>394.2</v>
      </c>
      <c r="F33" s="58">
        <v>98.6</v>
      </c>
      <c r="G33" s="58">
        <v>24.7</v>
      </c>
      <c r="H33" s="58">
        <v>517.5</v>
      </c>
      <c r="I33" s="423" t="s">
        <v>6311</v>
      </c>
      <c r="J33" s="429">
        <f>VLOOKUP(B33,'12部门提供工资附表主表'!E:AX,46,0)</f>
        <v>517.5</v>
      </c>
    </row>
    <row r="34" spans="1:10" hidden="1">
      <c r="A34" s="57">
        <v>33</v>
      </c>
      <c r="B34" s="10" t="s">
        <v>1740</v>
      </c>
      <c r="C34" s="423" t="s">
        <v>1741</v>
      </c>
      <c r="D34" s="2" t="str">
        <f>VLOOKUP(B34,员工信息4!C:H,4,0)</f>
        <v>沈军289</v>
      </c>
      <c r="E34" s="58">
        <v>394.2</v>
      </c>
      <c r="F34" s="58">
        <v>98.6</v>
      </c>
      <c r="G34" s="58">
        <v>24.7</v>
      </c>
      <c r="H34" s="58">
        <v>517.5</v>
      </c>
      <c r="I34" s="423" t="s">
        <v>6311</v>
      </c>
      <c r="J34" s="429">
        <f>VLOOKUP(B34,'12部门提供工资附表主表'!E:AX,46,0)</f>
        <v>517.5</v>
      </c>
    </row>
    <row r="35" spans="1:10" hidden="1">
      <c r="A35" s="57">
        <v>34</v>
      </c>
      <c r="B35" s="4" t="s">
        <v>340</v>
      </c>
      <c r="C35" s="2" t="s">
        <v>341</v>
      </c>
      <c r="D35" s="2" t="str">
        <f>VLOOKUP(B35,员工信息4!C:H,4,0)</f>
        <v>胡龙菊432</v>
      </c>
      <c r="E35" s="58">
        <v>394.2</v>
      </c>
      <c r="F35" s="58">
        <v>98.6</v>
      </c>
      <c r="G35" s="58">
        <v>24.7</v>
      </c>
      <c r="H35" s="58">
        <v>517.5</v>
      </c>
      <c r="I35" s="423" t="s">
        <v>6311</v>
      </c>
      <c r="J35" s="429">
        <f>VLOOKUP(B35,'12部门提供工资附表主表'!E:AX,46,0)</f>
        <v>517.5</v>
      </c>
    </row>
    <row r="36" spans="1:10" hidden="1">
      <c r="A36" s="57">
        <v>35</v>
      </c>
      <c r="B36" s="4" t="s">
        <v>347</v>
      </c>
      <c r="C36" s="2" t="s">
        <v>348</v>
      </c>
      <c r="D36" s="2" t="str">
        <f>VLOOKUP(B36,员工信息4!C:H,4,0)</f>
        <v>付小宝279</v>
      </c>
      <c r="E36" s="58">
        <v>394.2</v>
      </c>
      <c r="F36" s="58">
        <v>98.6</v>
      </c>
      <c r="G36" s="58">
        <v>24.7</v>
      </c>
      <c r="H36" s="58">
        <v>517.5</v>
      </c>
      <c r="I36" s="423" t="s">
        <v>6311</v>
      </c>
      <c r="J36" s="429">
        <f>VLOOKUP(B36,'12部门提供工资附表主表'!E:AX,46,0)</f>
        <v>517.5</v>
      </c>
    </row>
    <row r="37" spans="1:10" hidden="1">
      <c r="A37" s="57">
        <v>36</v>
      </c>
      <c r="B37" s="4" t="s">
        <v>352</v>
      </c>
      <c r="C37" s="2" t="s">
        <v>353</v>
      </c>
      <c r="D37" s="2" t="str">
        <f>VLOOKUP(B37,员工信息4!C:H,4,0)</f>
        <v>郑君育373</v>
      </c>
      <c r="E37" s="58">
        <v>394.2</v>
      </c>
      <c r="F37" s="58">
        <v>98.6</v>
      </c>
      <c r="G37" s="58">
        <v>24.7</v>
      </c>
      <c r="H37" s="58">
        <v>517.5</v>
      </c>
      <c r="I37" s="423" t="s">
        <v>6311</v>
      </c>
      <c r="J37" s="429">
        <f>VLOOKUP(B37,'12部门提供工资附表主表'!E:AX,46,0)</f>
        <v>517.5</v>
      </c>
    </row>
    <row r="38" spans="1:10" hidden="1">
      <c r="A38" s="57">
        <v>37</v>
      </c>
      <c r="B38" s="4" t="s">
        <v>357</v>
      </c>
      <c r="C38" s="2" t="s">
        <v>358</v>
      </c>
      <c r="D38" s="2" t="str">
        <f>VLOOKUP(B38,员工信息4!C:H,4,0)</f>
        <v>沈言兆550</v>
      </c>
      <c r="E38" s="58">
        <v>394.2</v>
      </c>
      <c r="F38" s="58">
        <v>98.6</v>
      </c>
      <c r="G38" s="58">
        <v>24.7</v>
      </c>
      <c r="H38" s="58">
        <v>517.5</v>
      </c>
      <c r="I38" s="423" t="s">
        <v>6311</v>
      </c>
      <c r="J38" s="429">
        <f>VLOOKUP(B38,'12部门提供工资附表主表'!E:AX,46,0)</f>
        <v>517.5</v>
      </c>
    </row>
    <row r="39" spans="1:10" hidden="1">
      <c r="A39" s="57">
        <v>38</v>
      </c>
      <c r="B39" s="4" t="s">
        <v>362</v>
      </c>
      <c r="C39" s="2" t="s">
        <v>363</v>
      </c>
      <c r="D39" s="2" t="str">
        <f>VLOOKUP(B39,员工信息4!C:H,4,0)</f>
        <v>明光平267</v>
      </c>
      <c r="E39" s="58">
        <v>394.2</v>
      </c>
      <c r="F39" s="58">
        <v>98.6</v>
      </c>
      <c r="G39" s="58">
        <v>24.7</v>
      </c>
      <c r="H39" s="58">
        <v>517.5</v>
      </c>
      <c r="I39" s="423" t="s">
        <v>6311</v>
      </c>
      <c r="J39" s="429">
        <f>VLOOKUP(B39,'12部门提供工资附表主表'!E:AX,46,0)</f>
        <v>517.5</v>
      </c>
    </row>
    <row r="40" spans="1:10" hidden="1">
      <c r="A40" s="57">
        <v>39</v>
      </c>
      <c r="B40" s="4" t="s">
        <v>367</v>
      </c>
      <c r="C40" s="2" t="s">
        <v>368</v>
      </c>
      <c r="D40" s="2" t="str">
        <f>VLOOKUP(B40,员工信息4!C:H,4,0)</f>
        <v>姚明军690</v>
      </c>
      <c r="E40" s="58">
        <v>394.2</v>
      </c>
      <c r="F40" s="58">
        <v>98.6</v>
      </c>
      <c r="G40" s="58">
        <v>24.7</v>
      </c>
      <c r="H40" s="58">
        <v>517.5</v>
      </c>
      <c r="I40" s="423" t="s">
        <v>6311</v>
      </c>
      <c r="J40" s="429">
        <f>VLOOKUP(B40,'12部门提供工资附表主表'!E:AX,46,0)</f>
        <v>517.5</v>
      </c>
    </row>
    <row r="41" spans="1:10" hidden="1">
      <c r="A41" s="57">
        <v>40</v>
      </c>
      <c r="B41" s="4" t="s">
        <v>372</v>
      </c>
      <c r="C41" s="2" t="s">
        <v>373</v>
      </c>
      <c r="D41" s="2" t="str">
        <f>VLOOKUP(B41,员工信息4!C:H,4,0)</f>
        <v>陈永军179</v>
      </c>
      <c r="E41" s="58">
        <v>394.2</v>
      </c>
      <c r="F41" s="58">
        <v>98.6</v>
      </c>
      <c r="G41" s="58">
        <v>24.7</v>
      </c>
      <c r="H41" s="58">
        <v>517.5</v>
      </c>
      <c r="I41" s="423" t="s">
        <v>6311</v>
      </c>
      <c r="J41" s="429">
        <f>VLOOKUP(B41,'12部门提供工资附表主表'!E:AX,46,0)</f>
        <v>517.5</v>
      </c>
    </row>
    <row r="42" spans="1:10" hidden="1">
      <c r="A42" s="57">
        <v>41</v>
      </c>
      <c r="B42" s="4" t="s">
        <v>377</v>
      </c>
      <c r="C42" s="2" t="s">
        <v>378</v>
      </c>
      <c r="D42" s="2" t="str">
        <f>VLOOKUP(B42,员工信息4!C:H,4,0)</f>
        <v>杨锋354</v>
      </c>
      <c r="E42" s="58">
        <v>394.2</v>
      </c>
      <c r="F42" s="58">
        <v>98.6</v>
      </c>
      <c r="G42" s="58">
        <v>24.7</v>
      </c>
      <c r="H42" s="58">
        <v>517.5</v>
      </c>
      <c r="I42" s="423" t="s">
        <v>6311</v>
      </c>
      <c r="J42" s="429">
        <f>VLOOKUP(B42,'12部门提供工资附表主表'!E:AX,46,0)</f>
        <v>517.5</v>
      </c>
    </row>
    <row r="43" spans="1:10" hidden="1">
      <c r="A43" s="57">
        <v>42</v>
      </c>
      <c r="B43" s="4" t="s">
        <v>382</v>
      </c>
      <c r="C43" s="2" t="s">
        <v>383</v>
      </c>
      <c r="D43" s="2" t="str">
        <f>VLOOKUP(B43,员工信息4!C:H,4,0)</f>
        <v>张跃群413</v>
      </c>
      <c r="E43" s="58">
        <v>394.2</v>
      </c>
      <c r="F43" s="58">
        <v>98.6</v>
      </c>
      <c r="G43" s="58">
        <v>24.7</v>
      </c>
      <c r="H43" s="58">
        <v>517.5</v>
      </c>
      <c r="I43" s="423" t="s">
        <v>6311</v>
      </c>
      <c r="J43" s="429">
        <f>VLOOKUP(B43,'12部门提供工资附表主表'!E:AX,46,0)</f>
        <v>517.5</v>
      </c>
    </row>
    <row r="44" spans="1:10" hidden="1">
      <c r="A44" s="57">
        <v>43</v>
      </c>
      <c r="B44" s="4" t="s">
        <v>387</v>
      </c>
      <c r="C44" s="2" t="s">
        <v>388</v>
      </c>
      <c r="D44" s="2" t="s">
        <v>197</v>
      </c>
      <c r="E44" s="58">
        <v>394.2</v>
      </c>
      <c r="F44" s="58">
        <v>98.6</v>
      </c>
      <c r="G44" s="58">
        <v>24.7</v>
      </c>
      <c r="H44" s="58">
        <v>517.5</v>
      </c>
      <c r="I44" s="423" t="s">
        <v>6311</v>
      </c>
      <c r="J44" s="429">
        <f>VLOOKUP(B44,'12部门提供工资附表主表'!E:AX,46,0)</f>
        <v>517.5</v>
      </c>
    </row>
    <row r="45" spans="1:10" hidden="1">
      <c r="A45" s="57">
        <v>44</v>
      </c>
      <c r="B45" s="4" t="s">
        <v>392</v>
      </c>
      <c r="C45" s="2" t="s">
        <v>393</v>
      </c>
      <c r="D45" s="2" t="str">
        <f>VLOOKUP(B45,员工信息4!C:H,4,0)</f>
        <v>钱刚141</v>
      </c>
      <c r="E45" s="58">
        <v>394.2</v>
      </c>
      <c r="F45" s="58">
        <v>98.6</v>
      </c>
      <c r="G45" s="58">
        <v>24.7</v>
      </c>
      <c r="H45" s="58">
        <v>517.5</v>
      </c>
      <c r="I45" s="423" t="s">
        <v>6311</v>
      </c>
      <c r="J45" s="429">
        <f>VLOOKUP(B45,'12部门提供工资附表主表'!E:AX,46,0)</f>
        <v>517.5</v>
      </c>
    </row>
    <row r="46" spans="1:10" hidden="1">
      <c r="A46" s="57">
        <v>45</v>
      </c>
      <c r="B46" s="4" t="s">
        <v>148</v>
      </c>
      <c r="C46" s="2" t="s">
        <v>149</v>
      </c>
      <c r="D46" s="2" t="str">
        <f>VLOOKUP(B46,员工信息4!C:H,4,0)</f>
        <v>谢剑兵100</v>
      </c>
      <c r="E46" s="58">
        <v>394.2</v>
      </c>
      <c r="F46" s="58">
        <v>98.6</v>
      </c>
      <c r="G46" s="58">
        <v>24.7</v>
      </c>
      <c r="H46" s="58">
        <v>517.5</v>
      </c>
      <c r="I46" s="423" t="s">
        <v>6311</v>
      </c>
      <c r="J46" s="429">
        <f>VLOOKUP(B46,'12部门提供工资附表主表'!E:AX,46,0)</f>
        <v>517.5</v>
      </c>
    </row>
    <row r="47" spans="1:10" hidden="1">
      <c r="A47" s="57">
        <v>46</v>
      </c>
      <c r="B47" s="4" t="s">
        <v>154</v>
      </c>
      <c r="C47" s="2" t="s">
        <v>155</v>
      </c>
      <c r="D47" s="2" t="str">
        <f>VLOOKUP(B47,员工信息4!C:H,4,0)</f>
        <v>张福伦490</v>
      </c>
      <c r="E47" s="58">
        <v>394.2</v>
      </c>
      <c r="F47" s="58">
        <v>98.6</v>
      </c>
      <c r="G47" s="58">
        <v>24.7</v>
      </c>
      <c r="H47" s="58">
        <v>517.5</v>
      </c>
      <c r="I47" s="423" t="s">
        <v>6311</v>
      </c>
      <c r="J47" s="429">
        <f>VLOOKUP(B47,'12部门提供工资附表主表'!E:AX,46,0)</f>
        <v>517.5</v>
      </c>
    </row>
    <row r="48" spans="1:10" hidden="1">
      <c r="A48" s="57">
        <v>47</v>
      </c>
      <c r="B48" s="4" t="s">
        <v>159</v>
      </c>
      <c r="C48" s="2" t="s">
        <v>160</v>
      </c>
      <c r="D48" s="2" t="str">
        <f>VLOOKUP(B48,员工信息4!C:H,4,0)</f>
        <v>周明明607</v>
      </c>
      <c r="E48" s="58">
        <v>394.2</v>
      </c>
      <c r="F48" s="58">
        <v>98.6</v>
      </c>
      <c r="G48" s="58">
        <v>24.7</v>
      </c>
      <c r="H48" s="58">
        <v>517.5</v>
      </c>
      <c r="I48" s="423" t="s">
        <v>6311</v>
      </c>
      <c r="J48" s="429">
        <f>VLOOKUP(B48,'12部门提供工资附表主表'!E:AX,46,0)</f>
        <v>517.5</v>
      </c>
    </row>
    <row r="49" spans="1:10" hidden="1">
      <c r="A49" s="57">
        <v>48</v>
      </c>
      <c r="B49" s="4" t="s">
        <v>402</v>
      </c>
      <c r="C49" s="2" t="s">
        <v>403</v>
      </c>
      <c r="D49" s="2" t="str">
        <f>VLOOKUP(B49,员工信息4!C:H,4,0)</f>
        <v>蔡应军483</v>
      </c>
      <c r="E49" s="58">
        <v>394.2</v>
      </c>
      <c r="F49" s="58">
        <v>98.6</v>
      </c>
      <c r="G49" s="58">
        <v>24.7</v>
      </c>
      <c r="H49" s="58">
        <v>517.5</v>
      </c>
      <c r="I49" s="423" t="s">
        <v>6311</v>
      </c>
      <c r="J49" s="429">
        <f>VLOOKUP(B49,'12部门提供工资附表主表'!E:AX,46,0)</f>
        <v>517.5</v>
      </c>
    </row>
    <row r="50" spans="1:10" hidden="1">
      <c r="A50" s="57">
        <v>49</v>
      </c>
      <c r="B50" s="4" t="s">
        <v>407</v>
      </c>
      <c r="C50" s="2" t="s">
        <v>408</v>
      </c>
      <c r="D50" s="2" t="str">
        <f>VLOOKUP(B50,员工信息4!C:H,4,0)</f>
        <v>雷耀从631</v>
      </c>
      <c r="E50" s="58">
        <v>394.2</v>
      </c>
      <c r="F50" s="58">
        <v>98.6</v>
      </c>
      <c r="G50" s="58">
        <v>24.7</v>
      </c>
      <c r="H50" s="58">
        <v>517.5</v>
      </c>
      <c r="I50" s="423" t="s">
        <v>6311</v>
      </c>
      <c r="J50" s="429">
        <f>VLOOKUP(B50,'12部门提供工资附表主表'!E:AX,46,0)</f>
        <v>517.5</v>
      </c>
    </row>
    <row r="51" spans="1:10" hidden="1">
      <c r="A51" s="57">
        <v>50</v>
      </c>
      <c r="B51" s="4" t="s">
        <v>412</v>
      </c>
      <c r="C51" s="2" t="s">
        <v>413</v>
      </c>
      <c r="D51" s="2" t="str">
        <f>VLOOKUP(B51,员工信息4!C:H,4,0)</f>
        <v>孙玉东728</v>
      </c>
      <c r="E51" s="58">
        <v>394.2</v>
      </c>
      <c r="F51" s="58">
        <v>98.6</v>
      </c>
      <c r="G51" s="58">
        <v>24.7</v>
      </c>
      <c r="H51" s="58">
        <v>517.5</v>
      </c>
      <c r="I51" s="423" t="s">
        <v>6311</v>
      </c>
      <c r="J51" s="429">
        <f>VLOOKUP(B51,'12部门提供工资附表主表'!E:AX,46,0)</f>
        <v>517.5</v>
      </c>
    </row>
    <row r="52" spans="1:10" hidden="1">
      <c r="A52" s="57">
        <v>51</v>
      </c>
      <c r="B52" s="4" t="s">
        <v>417</v>
      </c>
      <c r="C52" s="2" t="s">
        <v>418</v>
      </c>
      <c r="D52" s="2" t="str">
        <f>VLOOKUP(B52,员工信息4!C:H,4,0)</f>
        <v>韦彩侠552</v>
      </c>
      <c r="E52" s="58">
        <v>394.2</v>
      </c>
      <c r="F52" s="58">
        <v>98.6</v>
      </c>
      <c r="G52" s="58">
        <v>24.7</v>
      </c>
      <c r="H52" s="58">
        <v>517.5</v>
      </c>
      <c r="I52" s="423" t="s">
        <v>6311</v>
      </c>
      <c r="J52" s="429">
        <f>VLOOKUP(B52,'12部门提供工资附表主表'!E:AX,46,0)</f>
        <v>517.5</v>
      </c>
    </row>
    <row r="53" spans="1:10" hidden="1">
      <c r="A53" s="57">
        <v>52</v>
      </c>
      <c r="B53" s="4" t="s">
        <v>422</v>
      </c>
      <c r="C53" s="2" t="s">
        <v>423</v>
      </c>
      <c r="D53" s="2" t="str">
        <f>VLOOKUP(B53,员工信息4!C:H,4,0)</f>
        <v>高庆芹447</v>
      </c>
      <c r="E53" s="58">
        <v>394.2</v>
      </c>
      <c r="F53" s="58">
        <v>98.6</v>
      </c>
      <c r="G53" s="58">
        <v>24.7</v>
      </c>
      <c r="H53" s="58">
        <v>517.5</v>
      </c>
      <c r="I53" s="423" t="s">
        <v>6311</v>
      </c>
      <c r="J53" s="429">
        <f>VLOOKUP(B53,'12部门提供工资附表主表'!E:AX,46,0)</f>
        <v>517.5</v>
      </c>
    </row>
    <row r="54" spans="1:10" hidden="1">
      <c r="A54" s="57">
        <v>53</v>
      </c>
      <c r="B54" s="4" t="s">
        <v>427</v>
      </c>
      <c r="C54" s="2" t="s">
        <v>428</v>
      </c>
      <c r="D54" s="2" t="str">
        <f>VLOOKUP(B54,员工信息4!C:H,4,0)</f>
        <v>郭振74</v>
      </c>
      <c r="E54" s="58">
        <v>394.2</v>
      </c>
      <c r="F54" s="58">
        <v>98.6</v>
      </c>
      <c r="G54" s="58">
        <v>24.7</v>
      </c>
      <c r="H54" s="58">
        <v>517.5</v>
      </c>
      <c r="I54" s="423" t="s">
        <v>6311</v>
      </c>
      <c r="J54" s="429">
        <f>VLOOKUP(B54,'12部门提供工资附表主表'!E:AX,46,0)</f>
        <v>517.5</v>
      </c>
    </row>
    <row r="55" spans="1:10" hidden="1">
      <c r="A55" s="57">
        <v>54</v>
      </c>
      <c r="B55" s="4" t="s">
        <v>2468</v>
      </c>
      <c r="C55" s="2" t="s">
        <v>2469</v>
      </c>
      <c r="D55" s="2" t="str">
        <f>VLOOKUP(B55,员工信息4!C:H,4,0)</f>
        <v>张朝峰183</v>
      </c>
      <c r="E55" s="58">
        <v>394.2</v>
      </c>
      <c r="F55" s="58">
        <v>98.6</v>
      </c>
      <c r="G55" s="58">
        <v>24.7</v>
      </c>
      <c r="H55" s="58">
        <v>517.5</v>
      </c>
      <c r="I55" s="423" t="s">
        <v>6311</v>
      </c>
      <c r="J55" s="429">
        <f>VLOOKUP(B55,'12部门提供工资附表主表'!E:AX,46,0)</f>
        <v>517.5</v>
      </c>
    </row>
    <row r="56" spans="1:10" hidden="1">
      <c r="A56" s="57">
        <v>55</v>
      </c>
      <c r="B56" s="4" t="s">
        <v>164</v>
      </c>
      <c r="C56" s="2" t="s">
        <v>165</v>
      </c>
      <c r="D56" s="2" t="str">
        <f>VLOOKUP(B56,员工信息4!C:H,4,0)</f>
        <v>朱国华87</v>
      </c>
      <c r="E56" s="58">
        <v>394.2</v>
      </c>
      <c r="F56" s="58">
        <v>98.6</v>
      </c>
      <c r="G56" s="58">
        <v>24.7</v>
      </c>
      <c r="H56" s="58">
        <v>517.5</v>
      </c>
      <c r="I56" s="423" t="s">
        <v>6311</v>
      </c>
      <c r="J56" s="429">
        <f>VLOOKUP(B56,'12部门提供工资附表主表'!E:AX,46,0)</f>
        <v>517.5</v>
      </c>
    </row>
    <row r="57" spans="1:10" hidden="1">
      <c r="A57" s="57">
        <v>56</v>
      </c>
      <c r="B57" s="4" t="s">
        <v>432</v>
      </c>
      <c r="C57" s="2" t="s">
        <v>433</v>
      </c>
      <c r="D57" s="2" t="str">
        <f>VLOOKUP(B57,员工信息4!C:H,4,0)</f>
        <v>王良华287</v>
      </c>
      <c r="E57" s="58">
        <v>394.2</v>
      </c>
      <c r="F57" s="58">
        <v>98.6</v>
      </c>
      <c r="G57" s="58">
        <v>24.7</v>
      </c>
      <c r="H57" s="58">
        <v>517.5</v>
      </c>
      <c r="I57" s="423" t="s">
        <v>6311</v>
      </c>
      <c r="J57" s="429">
        <f>VLOOKUP(B57,'12部门提供工资附表主表'!E:AX,46,0)</f>
        <v>517.5</v>
      </c>
    </row>
    <row r="58" spans="1:10" hidden="1">
      <c r="A58" s="57">
        <v>57</v>
      </c>
      <c r="B58" s="4" t="s">
        <v>1750</v>
      </c>
      <c r="C58" s="2" t="s">
        <v>1751</v>
      </c>
      <c r="D58" s="2" t="str">
        <f>VLOOKUP(B58,员工信息4!C:H,4,0)</f>
        <v>谈建芳98</v>
      </c>
      <c r="E58" s="58">
        <v>394.2</v>
      </c>
      <c r="F58" s="58">
        <v>98.6</v>
      </c>
      <c r="G58" s="58">
        <v>24.7</v>
      </c>
      <c r="H58" s="58">
        <v>517.5</v>
      </c>
      <c r="I58" s="423" t="s">
        <v>6311</v>
      </c>
      <c r="J58" s="429">
        <f>VLOOKUP(B58,'12部门提供工资附表主表'!E:AX,46,0)</f>
        <v>517.5</v>
      </c>
    </row>
    <row r="59" spans="1:10" hidden="1">
      <c r="A59" s="57">
        <v>58</v>
      </c>
      <c r="B59" s="4" t="s">
        <v>1761</v>
      </c>
      <c r="C59" s="2" t="s">
        <v>1762</v>
      </c>
      <c r="D59" s="2" t="str">
        <f>VLOOKUP(B59,员工信息4!C:H,4,0)</f>
        <v>陆叶629</v>
      </c>
      <c r="E59" s="58">
        <v>394.2</v>
      </c>
      <c r="F59" s="58">
        <v>98.6</v>
      </c>
      <c r="G59" s="58">
        <v>24.7</v>
      </c>
      <c r="H59" s="58">
        <v>517.5</v>
      </c>
      <c r="I59" s="423" t="s">
        <v>6311</v>
      </c>
      <c r="J59" s="429">
        <f>VLOOKUP(B59,'12部门提供工资附表主表'!E:AX,46,0)</f>
        <v>517.5</v>
      </c>
    </row>
    <row r="60" spans="1:10" hidden="1">
      <c r="A60" s="57">
        <v>59</v>
      </c>
      <c r="B60" s="4" t="s">
        <v>1766</v>
      </c>
      <c r="C60" s="2" t="s">
        <v>1767</v>
      </c>
      <c r="D60" s="2" t="str">
        <f>VLOOKUP(B60,员工信息4!C:H,4,0)</f>
        <v>张萍229</v>
      </c>
      <c r="E60" s="58">
        <v>394.2</v>
      </c>
      <c r="F60" s="58">
        <v>98.6</v>
      </c>
      <c r="G60" s="58">
        <v>24.7</v>
      </c>
      <c r="H60" s="58">
        <v>517.5</v>
      </c>
      <c r="I60" s="423" t="s">
        <v>6311</v>
      </c>
      <c r="J60" s="429">
        <f>VLOOKUP(B60,'12部门提供工资附表主表'!E:AX,46,0)</f>
        <v>517.5</v>
      </c>
    </row>
    <row r="61" spans="1:10" hidden="1">
      <c r="A61" s="57">
        <v>60</v>
      </c>
      <c r="B61" s="4" t="s">
        <v>1771</v>
      </c>
      <c r="C61" s="2" t="s">
        <v>1772</v>
      </c>
      <c r="D61" s="2" t="str">
        <f>VLOOKUP(B61,员工信息4!C:H,4,0)</f>
        <v>王秋玲299</v>
      </c>
      <c r="E61" s="58">
        <v>394.2</v>
      </c>
      <c r="F61" s="58">
        <v>98.6</v>
      </c>
      <c r="G61" s="58">
        <v>24.7</v>
      </c>
      <c r="H61" s="58">
        <v>517.5</v>
      </c>
      <c r="I61" s="423" t="s">
        <v>6311</v>
      </c>
      <c r="J61" s="429">
        <f>VLOOKUP(B61,'12部门提供工资附表主表'!E:AX,46,0)</f>
        <v>517.5</v>
      </c>
    </row>
    <row r="62" spans="1:10" hidden="1">
      <c r="A62" s="57">
        <v>61</v>
      </c>
      <c r="B62" s="4" t="s">
        <v>1776</v>
      </c>
      <c r="C62" s="2" t="s">
        <v>1777</v>
      </c>
      <c r="D62" s="2" t="str">
        <f>VLOOKUP(B62,员工信息4!C:H,4,0)</f>
        <v>呙琼372</v>
      </c>
      <c r="E62" s="58">
        <v>394.2</v>
      </c>
      <c r="F62" s="58">
        <v>98.6</v>
      </c>
      <c r="G62" s="58">
        <v>24.7</v>
      </c>
      <c r="H62" s="58">
        <v>517.5</v>
      </c>
      <c r="I62" s="423" t="s">
        <v>6311</v>
      </c>
      <c r="J62" s="429">
        <f>VLOOKUP(B62,'12部门提供工资附表主表'!E:AX,46,0)</f>
        <v>517.5</v>
      </c>
    </row>
    <row r="63" spans="1:10" hidden="1">
      <c r="A63" s="57">
        <v>62</v>
      </c>
      <c r="B63" s="4" t="s">
        <v>1369</v>
      </c>
      <c r="C63" s="2" t="s">
        <v>1370</v>
      </c>
      <c r="D63" s="2" t="str">
        <f>VLOOKUP(B63,员工信息4!C:H,4,0)</f>
        <v>周智慧315</v>
      </c>
      <c r="E63" s="58">
        <v>394.2</v>
      </c>
      <c r="F63" s="58">
        <v>98.6</v>
      </c>
      <c r="G63" s="58">
        <v>24.7</v>
      </c>
      <c r="H63" s="58">
        <v>517.5</v>
      </c>
      <c r="I63" s="423" t="s">
        <v>6311</v>
      </c>
      <c r="J63" s="429">
        <f>VLOOKUP(B63,'12部门提供工资附表主表'!E:AX,46,0)</f>
        <v>517.5</v>
      </c>
    </row>
    <row r="64" spans="1:10" hidden="1">
      <c r="A64" s="57">
        <v>63</v>
      </c>
      <c r="B64" s="4" t="s">
        <v>1374</v>
      </c>
      <c r="C64" s="2" t="s">
        <v>1375</v>
      </c>
      <c r="D64" s="2" t="str">
        <f>VLOOKUP(B64,员工信息4!C:H,4,0)</f>
        <v>杨琼474</v>
      </c>
      <c r="E64" s="58">
        <v>394.2</v>
      </c>
      <c r="F64" s="58">
        <v>98.6</v>
      </c>
      <c r="G64" s="58">
        <v>24.7</v>
      </c>
      <c r="H64" s="58">
        <v>517.5</v>
      </c>
      <c r="I64" s="423" t="s">
        <v>6311</v>
      </c>
      <c r="J64" s="429">
        <f>VLOOKUP(B64,'12部门提供工资附表主表'!E:AX,46,0)</f>
        <v>517.5</v>
      </c>
    </row>
    <row r="65" spans="1:10" hidden="1">
      <c r="A65" s="57">
        <v>64</v>
      </c>
      <c r="B65" s="4" t="s">
        <v>1379</v>
      </c>
      <c r="C65" s="2" t="s">
        <v>1380</v>
      </c>
      <c r="D65" s="2" t="str">
        <f>VLOOKUP(B65,员工信息4!C:H,4,0)</f>
        <v>王谋胜537</v>
      </c>
      <c r="E65" s="58">
        <v>394.2</v>
      </c>
      <c r="F65" s="58">
        <v>98.6</v>
      </c>
      <c r="G65" s="58">
        <v>24.7</v>
      </c>
      <c r="H65" s="58">
        <v>517.5</v>
      </c>
      <c r="I65" s="423" t="s">
        <v>6311</v>
      </c>
      <c r="J65" s="429">
        <f>VLOOKUP(B65,'12部门提供工资附表主表'!E:AX,46,0)</f>
        <v>517.5</v>
      </c>
    </row>
    <row r="66" spans="1:10" hidden="1">
      <c r="A66" s="57">
        <v>65</v>
      </c>
      <c r="B66" s="4" t="s">
        <v>1384</v>
      </c>
      <c r="C66" s="2" t="s">
        <v>1385</v>
      </c>
      <c r="D66" s="2" t="str">
        <f>VLOOKUP(B66,员工信息4!C:H,4,0)</f>
        <v>董月琴178</v>
      </c>
      <c r="E66" s="58">
        <v>394.2</v>
      </c>
      <c r="F66" s="58">
        <v>98.6</v>
      </c>
      <c r="G66" s="58">
        <v>24.7</v>
      </c>
      <c r="H66" s="58">
        <v>517.5</v>
      </c>
      <c r="I66" s="423" t="s">
        <v>6311</v>
      </c>
      <c r="J66" s="429">
        <f>VLOOKUP(B66,'12部门提供工资附表主表'!E:AX,46,0)</f>
        <v>517.5</v>
      </c>
    </row>
    <row r="67" spans="1:10" hidden="1">
      <c r="A67" s="57">
        <v>66</v>
      </c>
      <c r="B67" s="4" t="s">
        <v>1395</v>
      </c>
      <c r="C67" s="2" t="s">
        <v>1396</v>
      </c>
      <c r="D67" s="2" t="str">
        <f>VLOOKUP(B67,员工信息4!C:H,4,0)</f>
        <v>杨小娟435</v>
      </c>
      <c r="E67" s="58">
        <v>394.2</v>
      </c>
      <c r="F67" s="58">
        <v>98.6</v>
      </c>
      <c r="G67" s="58">
        <v>24.7</v>
      </c>
      <c r="H67" s="58">
        <v>517.5</v>
      </c>
      <c r="I67" s="423" t="s">
        <v>6311</v>
      </c>
      <c r="J67" s="429">
        <f>VLOOKUP(B67,'12部门提供工资附表主表'!E:AX,46,0)</f>
        <v>517.5</v>
      </c>
    </row>
    <row r="68" spans="1:10" hidden="1">
      <c r="A68" s="57">
        <v>67</v>
      </c>
      <c r="B68" s="4" t="s">
        <v>1400</v>
      </c>
      <c r="C68" s="2" t="s">
        <v>1401</v>
      </c>
      <c r="D68" s="2" t="str">
        <f>VLOOKUP(B68,员工信息4!C:H,4,0)</f>
        <v>胡利平318</v>
      </c>
      <c r="E68" s="58">
        <v>394.2</v>
      </c>
      <c r="F68" s="58">
        <v>98.6</v>
      </c>
      <c r="G68" s="58">
        <v>24.7</v>
      </c>
      <c r="H68" s="58">
        <v>517.5</v>
      </c>
      <c r="I68" s="423" t="s">
        <v>6311</v>
      </c>
      <c r="J68" s="429">
        <f>VLOOKUP(B68,'12部门提供工资附表主表'!E:AX,46,0)</f>
        <v>517.5</v>
      </c>
    </row>
    <row r="69" spans="1:10" hidden="1">
      <c r="A69" s="57">
        <v>68</v>
      </c>
      <c r="B69" s="4" t="s">
        <v>1405</v>
      </c>
      <c r="C69" s="2" t="s">
        <v>1406</v>
      </c>
      <c r="D69" s="2" t="str">
        <f>VLOOKUP(B69,员工信息4!C:H,4,0)</f>
        <v>侯娟450</v>
      </c>
      <c r="E69" s="58">
        <v>394.2</v>
      </c>
      <c r="F69" s="58">
        <v>98.6</v>
      </c>
      <c r="G69" s="58">
        <v>24.7</v>
      </c>
      <c r="H69" s="58">
        <v>517.5</v>
      </c>
      <c r="I69" s="423" t="s">
        <v>6311</v>
      </c>
      <c r="J69" s="429">
        <f>VLOOKUP(B69,'12部门提供工资附表主表'!E:AX,46,0)</f>
        <v>517.5</v>
      </c>
    </row>
    <row r="70" spans="1:10" hidden="1">
      <c r="A70" s="57">
        <v>69</v>
      </c>
      <c r="B70" s="4" t="s">
        <v>509</v>
      </c>
      <c r="C70" s="2" t="s">
        <v>510</v>
      </c>
      <c r="D70" s="2" t="str">
        <f>VLOOKUP(B70,员工信息4!C:H,4,0)</f>
        <v>王丙苗1005</v>
      </c>
      <c r="E70" s="58">
        <v>394.2</v>
      </c>
      <c r="F70" s="58">
        <v>98.6</v>
      </c>
      <c r="G70" s="58">
        <v>24.7</v>
      </c>
      <c r="H70" s="58">
        <v>517.5</v>
      </c>
      <c r="I70" s="423" t="s">
        <v>6311</v>
      </c>
      <c r="J70" s="429">
        <f>VLOOKUP(B70,'12部门提供工资附表主表'!E:AX,46,0)</f>
        <v>517.5</v>
      </c>
    </row>
    <row r="71" spans="1:10" hidden="1">
      <c r="A71" s="57">
        <v>70</v>
      </c>
      <c r="B71" s="4" t="s">
        <v>1420</v>
      </c>
      <c r="C71" s="2" t="s">
        <v>1421</v>
      </c>
      <c r="D71" s="2" t="str">
        <f>VLOOKUP(B71,员工信息4!C:H,4,0)</f>
        <v>况传金192</v>
      </c>
      <c r="E71" s="58">
        <v>394.2</v>
      </c>
      <c r="F71" s="58">
        <v>98.6</v>
      </c>
      <c r="G71" s="58">
        <v>24.7</v>
      </c>
      <c r="H71" s="58">
        <v>517.5</v>
      </c>
      <c r="I71" s="423" t="s">
        <v>6311</v>
      </c>
      <c r="J71" s="429">
        <f>VLOOKUP(B71,'12部门提供工资附表主表'!E:AX,46,0)</f>
        <v>517.5</v>
      </c>
    </row>
    <row r="72" spans="1:10" hidden="1">
      <c r="A72" s="57">
        <v>71</v>
      </c>
      <c r="B72" s="4" t="s">
        <v>1425</v>
      </c>
      <c r="C72" s="2" t="s">
        <v>1426</v>
      </c>
      <c r="D72" s="2" t="str">
        <f>VLOOKUP(B72,员工信息4!C:H,4,0)</f>
        <v>胡红梅414</v>
      </c>
      <c r="E72" s="58">
        <v>394.2</v>
      </c>
      <c r="F72" s="58">
        <v>98.6</v>
      </c>
      <c r="G72" s="58">
        <v>24.7</v>
      </c>
      <c r="H72" s="58">
        <v>517.5</v>
      </c>
      <c r="I72" s="423" t="s">
        <v>6311</v>
      </c>
      <c r="J72" s="429">
        <f>VLOOKUP(B72,'12部门提供工资附表主表'!E:AX,46,0)</f>
        <v>517.5</v>
      </c>
    </row>
    <row r="73" spans="1:10" hidden="1">
      <c r="A73" s="57">
        <v>72</v>
      </c>
      <c r="B73" s="4" t="s">
        <v>1430</v>
      </c>
      <c r="C73" s="2" t="s">
        <v>1431</v>
      </c>
      <c r="D73" s="2" t="str">
        <f>VLOOKUP(B73,员工信息4!C:H,4,0)</f>
        <v>陈恩群417</v>
      </c>
      <c r="E73" s="58">
        <v>394.2</v>
      </c>
      <c r="F73" s="58">
        <v>98.6</v>
      </c>
      <c r="G73" s="58">
        <v>24.7</v>
      </c>
      <c r="H73" s="58">
        <v>517.5</v>
      </c>
      <c r="I73" s="423" t="s">
        <v>6311</v>
      </c>
      <c r="J73" s="429">
        <f>VLOOKUP(B73,'12部门提供工资附表主表'!E:AX,46,0)</f>
        <v>517.5</v>
      </c>
    </row>
    <row r="74" spans="1:10" hidden="1">
      <c r="A74" s="57">
        <v>73</v>
      </c>
      <c r="B74" s="4" t="s">
        <v>1435</v>
      </c>
      <c r="C74" s="2" t="s">
        <v>1436</v>
      </c>
      <c r="D74" s="2" t="str">
        <f>VLOOKUP(B74,员工信息4!C:H,4,0)</f>
        <v>庞明武553</v>
      </c>
      <c r="E74" s="58">
        <v>394.2</v>
      </c>
      <c r="F74" s="58">
        <v>98.6</v>
      </c>
      <c r="G74" s="58">
        <v>24.7</v>
      </c>
      <c r="H74" s="58">
        <v>517.5</v>
      </c>
      <c r="I74" s="423" t="s">
        <v>6311</v>
      </c>
      <c r="J74" s="429">
        <f>VLOOKUP(B74,'12部门提供工资附表主表'!E:AX,46,0)</f>
        <v>517.5</v>
      </c>
    </row>
    <row r="75" spans="1:10" hidden="1">
      <c r="A75" s="57">
        <v>74</v>
      </c>
      <c r="B75" s="4" t="s">
        <v>1440</v>
      </c>
      <c r="C75" s="2" t="s">
        <v>1441</v>
      </c>
      <c r="D75" s="2" t="str">
        <f>VLOOKUP(B75,员工信息4!C:H,4,0)</f>
        <v>林裴琪349</v>
      </c>
      <c r="E75" s="58">
        <v>394.2</v>
      </c>
      <c r="F75" s="58">
        <v>98.6</v>
      </c>
      <c r="G75" s="58">
        <v>24.7</v>
      </c>
      <c r="H75" s="58">
        <v>517.5</v>
      </c>
      <c r="I75" s="423" t="s">
        <v>6311</v>
      </c>
      <c r="J75" s="429">
        <f>VLOOKUP(B75,'12部门提供工资附表主表'!E:AX,46,0)</f>
        <v>517.5</v>
      </c>
    </row>
    <row r="76" spans="1:10" hidden="1">
      <c r="A76" s="57">
        <v>75</v>
      </c>
      <c r="B76" s="4" t="s">
        <v>1445</v>
      </c>
      <c r="C76" s="2" t="s">
        <v>1446</v>
      </c>
      <c r="D76" s="2" t="str">
        <f>VLOOKUP(B76,员工信息4!C:H,4,0)</f>
        <v>杨长好35</v>
      </c>
      <c r="E76" s="58">
        <v>394.2</v>
      </c>
      <c r="F76" s="58">
        <v>98.6</v>
      </c>
      <c r="G76" s="58">
        <v>24.7</v>
      </c>
      <c r="H76" s="58">
        <v>517.5</v>
      </c>
      <c r="I76" s="423" t="s">
        <v>6311</v>
      </c>
      <c r="J76" s="429">
        <f>VLOOKUP(B76,'12部门提供工资附表主表'!E:AX,46,0)</f>
        <v>517.5</v>
      </c>
    </row>
    <row r="77" spans="1:10" hidden="1">
      <c r="A77" s="57">
        <v>76</v>
      </c>
      <c r="B77" s="4" t="s">
        <v>1450</v>
      </c>
      <c r="C77" s="2" t="s">
        <v>1451</v>
      </c>
      <c r="D77" s="2" t="str">
        <f>VLOOKUP(B77,员工信息4!C:H,4,0)</f>
        <v>张容容482</v>
      </c>
      <c r="E77" s="58">
        <v>394.2</v>
      </c>
      <c r="F77" s="58">
        <v>98.6</v>
      </c>
      <c r="G77" s="58">
        <v>24.7</v>
      </c>
      <c r="H77" s="58">
        <v>517.5</v>
      </c>
      <c r="I77" s="423" t="s">
        <v>6311</v>
      </c>
      <c r="J77" s="429">
        <f>VLOOKUP(B77,'12部门提供工资附表主表'!E:AX,46,0)</f>
        <v>517.5</v>
      </c>
    </row>
    <row r="78" spans="1:10" hidden="1">
      <c r="A78" s="57">
        <v>77</v>
      </c>
      <c r="B78" s="4" t="s">
        <v>1455</v>
      </c>
      <c r="C78" s="2" t="s">
        <v>1456</v>
      </c>
      <c r="D78" s="2" t="str">
        <f>VLOOKUP(B78,员工信息4!C:H,4,0)</f>
        <v>李进281</v>
      </c>
      <c r="E78" s="58">
        <v>394.2</v>
      </c>
      <c r="F78" s="58">
        <v>98.6</v>
      </c>
      <c r="G78" s="58">
        <v>24.7</v>
      </c>
      <c r="H78" s="58">
        <v>517.5</v>
      </c>
      <c r="I78" s="423" t="s">
        <v>6311</v>
      </c>
      <c r="J78" s="429">
        <f>VLOOKUP(B78,'12部门提供工资附表主表'!E:AX,46,0)</f>
        <v>517.5</v>
      </c>
    </row>
    <row r="79" spans="1:10" hidden="1">
      <c r="A79" s="57">
        <v>78</v>
      </c>
      <c r="B79" s="4" t="s">
        <v>1460</v>
      </c>
      <c r="C79" s="2" t="s">
        <v>1461</v>
      </c>
      <c r="D79" s="2" t="str">
        <f>VLOOKUP(B79,员工信息4!C:H,4,0)</f>
        <v>胡庆林81</v>
      </c>
      <c r="E79" s="58">
        <v>394.2</v>
      </c>
      <c r="F79" s="58">
        <v>98.6</v>
      </c>
      <c r="G79" s="58">
        <v>24.7</v>
      </c>
      <c r="H79" s="58">
        <v>517.5</v>
      </c>
      <c r="I79" s="423" t="s">
        <v>6311</v>
      </c>
      <c r="J79" s="429">
        <f>VLOOKUP(B79,'12部门提供工资附表主表'!E:AX,46,0)</f>
        <v>517.5</v>
      </c>
    </row>
    <row r="80" spans="1:10" hidden="1">
      <c r="A80" s="57">
        <v>79</v>
      </c>
      <c r="B80" s="4" t="s">
        <v>1465</v>
      </c>
      <c r="C80" s="2" t="s">
        <v>1466</v>
      </c>
      <c r="D80" s="2" t="str">
        <f>VLOOKUP(B80,员工信息4!C:H,4,0)</f>
        <v>何兰英603</v>
      </c>
      <c r="E80" s="58">
        <v>394.2</v>
      </c>
      <c r="F80" s="58">
        <v>98.6</v>
      </c>
      <c r="G80" s="58">
        <v>24.7</v>
      </c>
      <c r="H80" s="58">
        <v>517.5</v>
      </c>
      <c r="I80" s="423" t="s">
        <v>6311</v>
      </c>
      <c r="J80" s="429">
        <f>VLOOKUP(B80,'12部门提供工资附表主表'!E:AX,46,0)</f>
        <v>517.5</v>
      </c>
    </row>
    <row r="81" spans="1:10" hidden="1">
      <c r="A81" s="57">
        <v>80</v>
      </c>
      <c r="B81" s="4" t="s">
        <v>1470</v>
      </c>
      <c r="C81" s="2" t="s">
        <v>1471</v>
      </c>
      <c r="D81" s="2" t="str">
        <f>VLOOKUP(B81,员工信息4!C:H,4,0)</f>
        <v>闵燕446</v>
      </c>
      <c r="E81" s="58">
        <v>394.2</v>
      </c>
      <c r="F81" s="58">
        <v>98.6</v>
      </c>
      <c r="G81" s="58">
        <v>24.7</v>
      </c>
      <c r="H81" s="58">
        <v>517.5</v>
      </c>
      <c r="I81" s="423" t="s">
        <v>6311</v>
      </c>
      <c r="J81" s="429">
        <f>VLOOKUP(B81,'12部门提供工资附表主表'!E:AX,46,0)</f>
        <v>517.5</v>
      </c>
    </row>
    <row r="82" spans="1:10" hidden="1">
      <c r="A82" s="57">
        <v>81</v>
      </c>
      <c r="B82" s="4" t="s">
        <v>1475</v>
      </c>
      <c r="C82" s="2" t="s">
        <v>1476</v>
      </c>
      <c r="D82" s="2" t="str">
        <f>VLOOKUP(B82,员工信息4!C:H,4,0)</f>
        <v>宋冬英561</v>
      </c>
      <c r="E82" s="58">
        <v>394.2</v>
      </c>
      <c r="F82" s="58">
        <v>98.6</v>
      </c>
      <c r="G82" s="58">
        <v>24.7</v>
      </c>
      <c r="H82" s="58">
        <v>517.5</v>
      </c>
      <c r="I82" s="423" t="s">
        <v>6311</v>
      </c>
      <c r="J82" s="429">
        <f>VLOOKUP(B82,'12部门提供工资附表主表'!E:AX,46,0)</f>
        <v>517.5</v>
      </c>
    </row>
    <row r="83" spans="1:10" hidden="1">
      <c r="A83" s="57">
        <v>82</v>
      </c>
      <c r="B83" s="4" t="s">
        <v>1480</v>
      </c>
      <c r="C83" s="2" t="s">
        <v>1481</v>
      </c>
      <c r="D83" s="2" t="str">
        <f>VLOOKUP(B83,员工信息4!C:H,4,0)</f>
        <v>甘小红554</v>
      </c>
      <c r="E83" s="58">
        <v>394.2</v>
      </c>
      <c r="F83" s="58">
        <v>98.6</v>
      </c>
      <c r="G83" s="58">
        <v>24.7</v>
      </c>
      <c r="H83" s="58">
        <v>517.5</v>
      </c>
      <c r="I83" s="423" t="s">
        <v>6311</v>
      </c>
      <c r="J83" s="429">
        <f>VLOOKUP(B83,'12部门提供工资附表主表'!E:AX,46,0)</f>
        <v>517.5</v>
      </c>
    </row>
    <row r="84" spans="1:10" hidden="1">
      <c r="A84" s="57">
        <v>83</v>
      </c>
      <c r="B84" s="4" t="s">
        <v>1485</v>
      </c>
      <c r="C84" s="2" t="s">
        <v>1486</v>
      </c>
      <c r="D84" s="2" t="str">
        <f>VLOOKUP(B84,员工信息4!C:H,4,0)</f>
        <v>吴绍慧551</v>
      </c>
      <c r="E84" s="58">
        <v>394.2</v>
      </c>
      <c r="F84" s="58">
        <v>98.6</v>
      </c>
      <c r="G84" s="58">
        <v>24.7</v>
      </c>
      <c r="H84" s="58">
        <v>517.5</v>
      </c>
      <c r="I84" s="423" t="s">
        <v>6311</v>
      </c>
      <c r="J84" s="429">
        <f>VLOOKUP(B84,'12部门提供工资附表主表'!E:AX,46,0)</f>
        <v>517.5</v>
      </c>
    </row>
    <row r="85" spans="1:10" hidden="1">
      <c r="A85" s="57">
        <v>84</v>
      </c>
      <c r="B85" s="4" t="s">
        <v>1490</v>
      </c>
      <c r="C85" s="2" t="s">
        <v>1491</v>
      </c>
      <c r="D85" s="2" t="str">
        <f>VLOOKUP(B85,员工信息4!C:H,4,0)</f>
        <v>方英33</v>
      </c>
      <c r="E85" s="58">
        <v>394.2</v>
      </c>
      <c r="F85" s="58">
        <v>98.6</v>
      </c>
      <c r="G85" s="58">
        <v>24.7</v>
      </c>
      <c r="H85" s="58">
        <v>517.5</v>
      </c>
      <c r="I85" s="423" t="s">
        <v>6311</v>
      </c>
      <c r="J85" s="429">
        <f>VLOOKUP(B85,'12部门提供工资附表主表'!E:AX,46,0)</f>
        <v>517.5</v>
      </c>
    </row>
    <row r="86" spans="1:10" hidden="1">
      <c r="A86" s="57">
        <v>85</v>
      </c>
      <c r="B86" s="4" t="s">
        <v>1500</v>
      </c>
      <c r="C86" s="2" t="s">
        <v>1501</v>
      </c>
      <c r="D86" s="2" t="str">
        <f>VLOOKUP(B86,员工信息4!C:H,4,0)</f>
        <v>刘作新557</v>
      </c>
      <c r="E86" s="58">
        <v>394.2</v>
      </c>
      <c r="F86" s="58">
        <v>98.6</v>
      </c>
      <c r="G86" s="58">
        <v>24.7</v>
      </c>
      <c r="H86" s="58">
        <v>517.5</v>
      </c>
      <c r="I86" s="423" t="s">
        <v>6311</v>
      </c>
      <c r="J86" s="429">
        <f>VLOOKUP(B86,'12部门提供工资附表主表'!E:AX,46,0)</f>
        <v>517.5</v>
      </c>
    </row>
    <row r="87" spans="1:10" hidden="1">
      <c r="A87" s="57">
        <v>86</v>
      </c>
      <c r="B87" s="4" t="s">
        <v>1505</v>
      </c>
      <c r="C87" s="2" t="s">
        <v>1506</v>
      </c>
      <c r="D87" s="2" t="str">
        <f>VLOOKUP(B87,员工信息4!C:H,4,0)</f>
        <v>谢文丽473</v>
      </c>
      <c r="E87" s="58">
        <v>394.2</v>
      </c>
      <c r="F87" s="58">
        <v>98.6</v>
      </c>
      <c r="G87" s="58">
        <v>24.7</v>
      </c>
      <c r="H87" s="58">
        <v>517.5</v>
      </c>
      <c r="I87" s="423" t="s">
        <v>6311</v>
      </c>
      <c r="J87" s="429">
        <f>VLOOKUP(B87,'12部门提供工资附表主表'!E:AX,46,0)</f>
        <v>517.5</v>
      </c>
    </row>
    <row r="88" spans="1:10" hidden="1">
      <c r="A88" s="57">
        <v>87</v>
      </c>
      <c r="B88" s="4" t="s">
        <v>1510</v>
      </c>
      <c r="C88" s="2" t="s">
        <v>1511</v>
      </c>
      <c r="D88" s="2" t="str">
        <f>VLOOKUP(B88,员工信息4!C:H,4,0)</f>
        <v>王炳贯528</v>
      </c>
      <c r="E88" s="58">
        <v>394.2</v>
      </c>
      <c r="F88" s="58">
        <v>98.6</v>
      </c>
      <c r="G88" s="58">
        <v>24.7</v>
      </c>
      <c r="H88" s="58">
        <v>517.5</v>
      </c>
      <c r="I88" s="423" t="s">
        <v>6311</v>
      </c>
      <c r="J88" s="429">
        <f>VLOOKUP(B88,'12部门提供工资附表主表'!E:AX,46,0)</f>
        <v>517.5</v>
      </c>
    </row>
    <row r="89" spans="1:10" hidden="1">
      <c r="A89" s="57">
        <v>88</v>
      </c>
      <c r="B89" s="4" t="s">
        <v>1515</v>
      </c>
      <c r="C89" s="2" t="s">
        <v>1516</v>
      </c>
      <c r="D89" s="2" t="str">
        <f>VLOOKUP(B89,员工信息4!C:H,4,0)</f>
        <v>刘小红375</v>
      </c>
      <c r="E89" s="58">
        <v>394.2</v>
      </c>
      <c r="F89" s="58">
        <v>98.6</v>
      </c>
      <c r="G89" s="58">
        <v>24.7</v>
      </c>
      <c r="H89" s="58">
        <v>517.5</v>
      </c>
      <c r="I89" s="423" t="s">
        <v>6311</v>
      </c>
      <c r="J89" s="429">
        <f>VLOOKUP(B89,'12部门提供工资附表主表'!E:AX,46,0)</f>
        <v>517.5</v>
      </c>
    </row>
    <row r="90" spans="1:10" hidden="1">
      <c r="A90" s="57">
        <v>89</v>
      </c>
      <c r="B90" s="4" t="s">
        <v>1520</v>
      </c>
      <c r="C90" s="2" t="s">
        <v>1521</v>
      </c>
      <c r="D90" s="2" t="str">
        <f>VLOOKUP(B90,员工信息4!C:H,4,0)</f>
        <v>瞿华699</v>
      </c>
      <c r="E90" s="58">
        <v>394.2</v>
      </c>
      <c r="F90" s="58">
        <v>98.6</v>
      </c>
      <c r="G90" s="58">
        <v>24.7</v>
      </c>
      <c r="H90" s="58">
        <v>517.5</v>
      </c>
      <c r="I90" s="423" t="s">
        <v>6311</v>
      </c>
      <c r="J90" s="429">
        <f>VLOOKUP(B90,'12部门提供工资附表主表'!E:AX,46,0)</f>
        <v>517.5</v>
      </c>
    </row>
    <row r="91" spans="1:10" hidden="1">
      <c r="A91" s="57">
        <v>90</v>
      </c>
      <c r="B91" s="4" t="s">
        <v>1525</v>
      </c>
      <c r="C91" s="2" t="s">
        <v>1526</v>
      </c>
      <c r="D91" s="2" t="str">
        <f>VLOOKUP(B91,员工信息4!C:H,4,0)</f>
        <v>刘媛媛649</v>
      </c>
      <c r="E91" s="58">
        <v>394.2</v>
      </c>
      <c r="F91" s="58">
        <v>98.6</v>
      </c>
      <c r="G91" s="58">
        <v>24.7</v>
      </c>
      <c r="H91" s="58">
        <v>517.5</v>
      </c>
      <c r="I91" s="423" t="s">
        <v>6311</v>
      </c>
      <c r="J91" s="429">
        <f>VLOOKUP(B91,'12部门提供工资附表主表'!E:AX,46,0)</f>
        <v>517.5</v>
      </c>
    </row>
    <row r="92" spans="1:10" hidden="1">
      <c r="A92" s="57">
        <v>91</v>
      </c>
      <c r="B92" s="4" t="s">
        <v>1530</v>
      </c>
      <c r="C92" s="2" t="s">
        <v>1531</v>
      </c>
      <c r="D92" s="2" t="str">
        <f>VLOOKUP(B92,员工信息4!C:H,4,0)</f>
        <v>田金芝418</v>
      </c>
      <c r="E92" s="58">
        <v>394.2</v>
      </c>
      <c r="F92" s="58">
        <v>98.6</v>
      </c>
      <c r="G92" s="58">
        <v>24.7</v>
      </c>
      <c r="H92" s="58">
        <v>517.5</v>
      </c>
      <c r="I92" s="423" t="s">
        <v>6311</v>
      </c>
      <c r="J92" s="429">
        <f>VLOOKUP(B92,'12部门提供工资附表主表'!E:AX,46,0)</f>
        <v>517.5</v>
      </c>
    </row>
    <row r="93" spans="1:10" hidden="1">
      <c r="A93" s="57">
        <v>92</v>
      </c>
      <c r="B93" s="4" t="s">
        <v>1535</v>
      </c>
      <c r="C93" s="2" t="s">
        <v>1536</v>
      </c>
      <c r="D93" s="2" t="str">
        <f>VLOOKUP(B93,员工信息4!C:H,4,0)</f>
        <v>柯桂荣94</v>
      </c>
      <c r="E93" s="58">
        <v>394.2</v>
      </c>
      <c r="F93" s="58">
        <v>98.6</v>
      </c>
      <c r="G93" s="58">
        <v>24.7</v>
      </c>
      <c r="H93" s="58">
        <v>517.5</v>
      </c>
      <c r="I93" s="423" t="s">
        <v>6311</v>
      </c>
      <c r="J93" s="429">
        <f>VLOOKUP(B93,'12部门提供工资附表主表'!E:AX,46,0)</f>
        <v>517.5</v>
      </c>
    </row>
    <row r="94" spans="1:10" hidden="1">
      <c r="A94" s="57">
        <v>93</v>
      </c>
      <c r="B94" s="4" t="s">
        <v>1540</v>
      </c>
      <c r="C94" s="2" t="s">
        <v>1541</v>
      </c>
      <c r="D94" s="2" t="str">
        <f>VLOOKUP(B94,员工信息4!C:H,4,0)</f>
        <v>潘燕367</v>
      </c>
      <c r="E94" s="58">
        <v>394.2</v>
      </c>
      <c r="F94" s="58">
        <v>98.6</v>
      </c>
      <c r="G94" s="58">
        <v>24.7</v>
      </c>
      <c r="H94" s="58">
        <v>517.5</v>
      </c>
      <c r="I94" s="423" t="s">
        <v>6311</v>
      </c>
      <c r="J94" s="429">
        <f>VLOOKUP(B94,'12部门提供工资附表主表'!E:AX,46,0)</f>
        <v>517.5</v>
      </c>
    </row>
    <row r="95" spans="1:10" hidden="1">
      <c r="A95" s="57">
        <v>94</v>
      </c>
      <c r="B95" s="4" t="s">
        <v>1545</v>
      </c>
      <c r="C95" s="2" t="s">
        <v>1546</v>
      </c>
      <c r="D95" s="2" t="str">
        <f>VLOOKUP(B95,员工信息4!C:H,4,0)</f>
        <v>程素芬488</v>
      </c>
      <c r="E95" s="58">
        <v>394.2</v>
      </c>
      <c r="F95" s="58">
        <v>98.6</v>
      </c>
      <c r="G95" s="58">
        <v>24.7</v>
      </c>
      <c r="H95" s="58">
        <v>517.5</v>
      </c>
      <c r="I95" s="423" t="s">
        <v>6311</v>
      </c>
      <c r="J95" s="429">
        <f>VLOOKUP(B95,'12部门提供工资附表主表'!E:AX,46,0)</f>
        <v>517.5</v>
      </c>
    </row>
    <row r="96" spans="1:10" hidden="1">
      <c r="A96" s="57">
        <v>95</v>
      </c>
      <c r="B96" s="4" t="s">
        <v>1550</v>
      </c>
      <c r="C96" s="2" t="s">
        <v>1551</v>
      </c>
      <c r="D96" s="2" t="str">
        <f>VLOOKUP(B96,员工信息4!C:H,4,0)</f>
        <v>毛利娟616</v>
      </c>
      <c r="E96" s="58">
        <v>394.2</v>
      </c>
      <c r="F96" s="58">
        <v>98.6</v>
      </c>
      <c r="G96" s="58">
        <v>24.7</v>
      </c>
      <c r="H96" s="58">
        <v>517.5</v>
      </c>
      <c r="I96" s="423" t="s">
        <v>6311</v>
      </c>
      <c r="J96" s="429">
        <f>VLOOKUP(B96,'12部门提供工资附表主表'!E:AX,46,0)</f>
        <v>517.5</v>
      </c>
    </row>
    <row r="97" spans="1:10" hidden="1">
      <c r="A97" s="57">
        <v>96</v>
      </c>
      <c r="B97" s="4" t="s">
        <v>1555</v>
      </c>
      <c r="C97" s="2" t="s">
        <v>1556</v>
      </c>
      <c r="D97" s="2" t="str">
        <f>VLOOKUP(B97,员工信息4!C:H,4,0)</f>
        <v>王芬298</v>
      </c>
      <c r="E97" s="58">
        <v>394.2</v>
      </c>
      <c r="F97" s="58">
        <v>98.6</v>
      </c>
      <c r="G97" s="58">
        <v>24.7</v>
      </c>
      <c r="H97" s="58">
        <v>517.5</v>
      </c>
      <c r="I97" s="423" t="s">
        <v>6311</v>
      </c>
      <c r="J97" s="429">
        <f>VLOOKUP(B97,'12部门提供工资附表主表'!E:AX,46,0)</f>
        <v>517.5</v>
      </c>
    </row>
    <row r="98" spans="1:10" hidden="1">
      <c r="A98" s="57">
        <v>97</v>
      </c>
      <c r="B98" s="4" t="s">
        <v>1560</v>
      </c>
      <c r="C98" s="2" t="s">
        <v>1561</v>
      </c>
      <c r="D98" s="2" t="str">
        <f>VLOOKUP(B98,员工信息4!C:H,4,0)</f>
        <v>刘丽216</v>
      </c>
      <c r="E98" s="58">
        <v>394.2</v>
      </c>
      <c r="F98" s="58">
        <v>98.6</v>
      </c>
      <c r="G98" s="58">
        <v>24.7</v>
      </c>
      <c r="H98" s="58">
        <v>517.5</v>
      </c>
      <c r="I98" s="423" t="s">
        <v>6311</v>
      </c>
      <c r="J98" s="429">
        <f>VLOOKUP(B98,'12部门提供工资附表主表'!E:AX,46,0)</f>
        <v>517.5</v>
      </c>
    </row>
    <row r="99" spans="1:10" hidden="1">
      <c r="A99" s="57">
        <v>98</v>
      </c>
      <c r="B99" s="4" t="s">
        <v>1565</v>
      </c>
      <c r="C99" s="2" t="s">
        <v>1566</v>
      </c>
      <c r="D99" s="2" t="str">
        <f>VLOOKUP(B99,员工信息4!C:H,4,0)</f>
        <v>汪秀云340</v>
      </c>
      <c r="E99" s="58">
        <v>394.2</v>
      </c>
      <c r="F99" s="58">
        <v>98.6</v>
      </c>
      <c r="G99" s="58">
        <v>24.7</v>
      </c>
      <c r="H99" s="58">
        <v>517.5</v>
      </c>
      <c r="I99" s="423" t="s">
        <v>6311</v>
      </c>
      <c r="J99" s="429">
        <f>VLOOKUP(B99,'12部门提供工资附表主表'!E:AX,46,0)</f>
        <v>517.5</v>
      </c>
    </row>
    <row r="100" spans="1:10" hidden="1">
      <c r="A100" s="57">
        <v>99</v>
      </c>
      <c r="B100" s="4" t="s">
        <v>1570</v>
      </c>
      <c r="C100" s="2" t="s">
        <v>1571</v>
      </c>
      <c r="D100" s="2" t="str">
        <f>VLOOKUP(B100,员工信息4!C:H,4,0)</f>
        <v>蔡娟娟202</v>
      </c>
      <c r="E100" s="58">
        <v>394.2</v>
      </c>
      <c r="F100" s="58">
        <v>98.6</v>
      </c>
      <c r="G100" s="58">
        <v>24.7</v>
      </c>
      <c r="H100" s="58">
        <v>517.5</v>
      </c>
      <c r="I100" s="423" t="s">
        <v>6311</v>
      </c>
      <c r="J100" s="429">
        <f>VLOOKUP(B100,'12部门提供工资附表主表'!E:AX,46,0)</f>
        <v>517.5</v>
      </c>
    </row>
    <row r="101" spans="1:10" hidden="1">
      <c r="A101" s="57">
        <v>100</v>
      </c>
      <c r="B101" s="4" t="s">
        <v>1585</v>
      </c>
      <c r="C101" s="2" t="s">
        <v>1586</v>
      </c>
      <c r="D101" s="2" t="str">
        <f>VLOOKUP(B101,员工信息4!C:H,4,0)</f>
        <v>杨智锋339</v>
      </c>
      <c r="E101" s="58">
        <v>394.2</v>
      </c>
      <c r="F101" s="58">
        <v>98.6</v>
      </c>
      <c r="G101" s="58">
        <v>24.7</v>
      </c>
      <c r="H101" s="58">
        <v>517.5</v>
      </c>
      <c r="I101" s="423" t="s">
        <v>6311</v>
      </c>
      <c r="J101" s="429">
        <f>VLOOKUP(B101,'12部门提供工资附表主表'!E:AX,46,0)</f>
        <v>517.5</v>
      </c>
    </row>
    <row r="102" spans="1:10" hidden="1">
      <c r="A102" s="57">
        <v>101</v>
      </c>
      <c r="B102" s="4" t="s">
        <v>1590</v>
      </c>
      <c r="C102" s="2" t="s">
        <v>1591</v>
      </c>
      <c r="D102" s="2" t="str">
        <f>VLOOKUP(B102,员工信息4!C:H,4,0)</f>
        <v>胡燕华702</v>
      </c>
      <c r="E102" s="58">
        <v>394.2</v>
      </c>
      <c r="F102" s="58">
        <v>98.6</v>
      </c>
      <c r="G102" s="58">
        <v>24.7</v>
      </c>
      <c r="H102" s="58">
        <v>517.5</v>
      </c>
      <c r="I102" s="423" t="s">
        <v>6311</v>
      </c>
      <c r="J102" s="429">
        <f>VLOOKUP(B102,'12部门提供工资附表主表'!E:AX,46,0)</f>
        <v>517.5</v>
      </c>
    </row>
    <row r="103" spans="1:10" hidden="1">
      <c r="A103" s="57">
        <v>102</v>
      </c>
      <c r="B103" s="4" t="s">
        <v>1595</v>
      </c>
      <c r="C103" s="2" t="s">
        <v>1596</v>
      </c>
      <c r="D103" s="2" t="str">
        <f>VLOOKUP(B103,员工信息4!C:H,4,0)</f>
        <v>王亚娟445</v>
      </c>
      <c r="E103" s="58">
        <v>394.2</v>
      </c>
      <c r="F103" s="58">
        <v>98.6</v>
      </c>
      <c r="G103" s="58">
        <v>24.7</v>
      </c>
      <c r="H103" s="58">
        <v>517.5</v>
      </c>
      <c r="I103" s="423" t="s">
        <v>6311</v>
      </c>
      <c r="J103" s="429">
        <f>VLOOKUP(B103,'12部门提供工资附表主表'!E:AX,46,0)</f>
        <v>517.5</v>
      </c>
    </row>
    <row r="104" spans="1:10" hidden="1">
      <c r="A104" s="57">
        <v>103</v>
      </c>
      <c r="B104" s="4" t="s">
        <v>1600</v>
      </c>
      <c r="C104" s="2" t="s">
        <v>1601</v>
      </c>
      <c r="D104" s="2" t="str">
        <f>VLOOKUP(B104,员工信息4!C:H,4,0)</f>
        <v>李月芹122</v>
      </c>
      <c r="E104" s="58">
        <v>394.2</v>
      </c>
      <c r="F104" s="58">
        <v>98.6</v>
      </c>
      <c r="G104" s="58">
        <v>24.7</v>
      </c>
      <c r="H104" s="58">
        <v>517.5</v>
      </c>
      <c r="I104" s="423" t="s">
        <v>6311</v>
      </c>
      <c r="J104" s="429">
        <f>VLOOKUP(B104,'12部门提供工资附表主表'!E:AX,46,0)</f>
        <v>517.5</v>
      </c>
    </row>
    <row r="105" spans="1:10" hidden="1">
      <c r="A105" s="57">
        <v>104</v>
      </c>
      <c r="B105" s="4" t="s">
        <v>1605</v>
      </c>
      <c r="C105" s="2" t="s">
        <v>1606</v>
      </c>
      <c r="D105" s="2" t="str">
        <f>VLOOKUP(B105,员工信息4!C:H,4,0)</f>
        <v>任家斌580</v>
      </c>
      <c r="E105" s="58">
        <v>394.2</v>
      </c>
      <c r="F105" s="58">
        <v>98.6</v>
      </c>
      <c r="G105" s="58">
        <v>24.7</v>
      </c>
      <c r="H105" s="58">
        <v>517.5</v>
      </c>
      <c r="I105" s="423" t="s">
        <v>6311</v>
      </c>
      <c r="J105" s="429">
        <f>VLOOKUP(B105,'12部门提供工资附表主表'!E:AX,46,0)</f>
        <v>517.5</v>
      </c>
    </row>
    <row r="106" spans="1:10" hidden="1">
      <c r="A106" s="57">
        <v>105</v>
      </c>
      <c r="B106" s="4" t="s">
        <v>1610</v>
      </c>
      <c r="C106" s="2" t="s">
        <v>1611</v>
      </c>
      <c r="D106" s="2" t="str">
        <f>VLOOKUP(B106,员工信息4!C:H,4,0)</f>
        <v>胡金红707</v>
      </c>
      <c r="E106" s="58">
        <v>394.2</v>
      </c>
      <c r="F106" s="58">
        <v>98.6</v>
      </c>
      <c r="G106" s="58">
        <v>24.7</v>
      </c>
      <c r="H106" s="58">
        <v>517.5</v>
      </c>
      <c r="I106" s="423" t="s">
        <v>6311</v>
      </c>
      <c r="J106" s="429">
        <f>VLOOKUP(B106,'12部门提供工资附表主表'!E:AX,46,0)</f>
        <v>517.5</v>
      </c>
    </row>
    <row r="107" spans="1:10" hidden="1">
      <c r="A107" s="57">
        <v>106</v>
      </c>
      <c r="B107" s="4" t="s">
        <v>1615</v>
      </c>
      <c r="C107" s="2" t="s">
        <v>1616</v>
      </c>
      <c r="D107" s="2" t="str">
        <f>VLOOKUP(B107,员工信息4!C:H,4,0)</f>
        <v>欧阳淑霞576</v>
      </c>
      <c r="E107" s="58">
        <v>394.2</v>
      </c>
      <c r="F107" s="58">
        <v>98.6</v>
      </c>
      <c r="G107" s="58">
        <v>24.7</v>
      </c>
      <c r="H107" s="58">
        <v>517.5</v>
      </c>
      <c r="I107" s="423" t="s">
        <v>6311</v>
      </c>
      <c r="J107" s="429">
        <f>VLOOKUP(B107,'12部门提供工资附表主表'!E:AX,46,0)</f>
        <v>517.5</v>
      </c>
    </row>
    <row r="108" spans="1:10" hidden="1">
      <c r="A108" s="57">
        <v>107</v>
      </c>
      <c r="B108" s="4" t="s">
        <v>1620</v>
      </c>
      <c r="C108" s="2" t="s">
        <v>1621</v>
      </c>
      <c r="D108" s="2" t="str">
        <f>VLOOKUP(B108,员工信息4!C:H,4,0)</f>
        <v>汪同党1004</v>
      </c>
      <c r="E108" s="58">
        <v>394.2</v>
      </c>
      <c r="F108" s="58">
        <v>98.6</v>
      </c>
      <c r="G108" s="58">
        <v>24.7</v>
      </c>
      <c r="H108" s="58">
        <v>517.5</v>
      </c>
      <c r="I108" s="423" t="s">
        <v>6311</v>
      </c>
      <c r="J108" s="429">
        <f>VLOOKUP(B108,'12部门提供工资附表主表'!E:AX,46,0)</f>
        <v>517.5</v>
      </c>
    </row>
    <row r="109" spans="1:10" hidden="1">
      <c r="A109" s="57">
        <v>108</v>
      </c>
      <c r="B109" s="4" t="s">
        <v>1624</v>
      </c>
      <c r="C109" s="2" t="s">
        <v>1625</v>
      </c>
      <c r="D109" s="2" t="str">
        <f>VLOOKUP(B109,员工信息4!C:H,4,0)</f>
        <v>马绪苹409</v>
      </c>
      <c r="E109" s="58">
        <v>394.2</v>
      </c>
      <c r="F109" s="58">
        <v>98.6</v>
      </c>
      <c r="G109" s="58">
        <v>24.7</v>
      </c>
      <c r="H109" s="58">
        <v>517.5</v>
      </c>
      <c r="I109" s="423" t="s">
        <v>6311</v>
      </c>
      <c r="J109" s="429">
        <f>VLOOKUP(B109,'12部门提供工资附表主表'!E:AX,46,0)</f>
        <v>517.5</v>
      </c>
    </row>
    <row r="110" spans="1:10" hidden="1">
      <c r="A110" s="57">
        <v>109</v>
      </c>
      <c r="B110" s="4" t="s">
        <v>1629</v>
      </c>
      <c r="C110" s="2" t="s">
        <v>1630</v>
      </c>
      <c r="D110" s="2" t="str">
        <f>VLOOKUP(B110,员工信息4!C:H,4,0)</f>
        <v>陶蕴378</v>
      </c>
      <c r="E110" s="58">
        <v>394.2</v>
      </c>
      <c r="F110" s="58">
        <v>98.6</v>
      </c>
      <c r="G110" s="58">
        <v>24.7</v>
      </c>
      <c r="H110" s="58">
        <v>517.5</v>
      </c>
      <c r="I110" s="423" t="s">
        <v>6311</v>
      </c>
      <c r="J110" s="429">
        <f>VLOOKUP(B110,'12部门提供工资附表主表'!E:AX,46,0)</f>
        <v>517.5</v>
      </c>
    </row>
    <row r="111" spans="1:10" hidden="1">
      <c r="A111" s="57">
        <v>110</v>
      </c>
      <c r="B111" s="4" t="s">
        <v>1635</v>
      </c>
      <c r="C111" s="2" t="s">
        <v>1636</v>
      </c>
      <c r="D111" s="2" t="str">
        <f>VLOOKUP(B111,员工信息4!C:H,4,0)</f>
        <v>潘春燕268</v>
      </c>
      <c r="E111" s="58">
        <v>394.2</v>
      </c>
      <c r="F111" s="58">
        <v>98.6</v>
      </c>
      <c r="G111" s="58">
        <v>24.7</v>
      </c>
      <c r="H111" s="58">
        <v>517.5</v>
      </c>
      <c r="I111" s="423" t="s">
        <v>6311</v>
      </c>
      <c r="J111" s="429">
        <f>VLOOKUP(B111,'12部门提供工资附表主表'!E:AX,46,0)</f>
        <v>517.5</v>
      </c>
    </row>
    <row r="112" spans="1:10" hidden="1">
      <c r="A112" s="57">
        <v>111</v>
      </c>
      <c r="B112" s="4" t="s">
        <v>1640</v>
      </c>
      <c r="C112" s="2" t="s">
        <v>1641</v>
      </c>
      <c r="D112" s="2" t="str">
        <f>VLOOKUP(B112,员工信息4!C:H,4,0)</f>
        <v>耿三平738</v>
      </c>
      <c r="E112" s="58">
        <v>394.2</v>
      </c>
      <c r="F112" s="58">
        <v>98.6</v>
      </c>
      <c r="G112" s="58">
        <v>24.7</v>
      </c>
      <c r="H112" s="58">
        <v>517.5</v>
      </c>
      <c r="I112" s="423" t="s">
        <v>6311</v>
      </c>
      <c r="J112" s="429">
        <f>VLOOKUP(B112,'12部门提供工资附表主表'!E:AX,46,0)</f>
        <v>517.5</v>
      </c>
    </row>
    <row r="113" spans="1:10" hidden="1">
      <c r="A113" s="57">
        <v>112</v>
      </c>
      <c r="B113" s="4" t="s">
        <v>1645</v>
      </c>
      <c r="C113" s="2" t="s">
        <v>1646</v>
      </c>
      <c r="D113" s="2" t="str">
        <f>VLOOKUP(B113,员工信息4!C:H,4,0)</f>
        <v>朱红红742</v>
      </c>
      <c r="E113" s="58">
        <v>394.2</v>
      </c>
      <c r="F113" s="58">
        <v>98.6</v>
      </c>
      <c r="G113" s="58">
        <v>24.7</v>
      </c>
      <c r="H113" s="58">
        <v>517.5</v>
      </c>
      <c r="I113" s="423" t="s">
        <v>6311</v>
      </c>
      <c r="J113" s="429">
        <f>VLOOKUP(B113,'12部门提供工资附表主表'!E:AX,46,0)</f>
        <v>517.5</v>
      </c>
    </row>
    <row r="114" spans="1:10" hidden="1">
      <c r="A114" s="57">
        <v>113</v>
      </c>
      <c r="B114" s="4" t="s">
        <v>1650</v>
      </c>
      <c r="C114" s="2" t="s">
        <v>1651</v>
      </c>
      <c r="D114" s="2" t="str">
        <f>VLOOKUP(B114,员工信息4!C:H,4,0)</f>
        <v>宋天涯625</v>
      </c>
      <c r="E114" s="58">
        <v>394.2</v>
      </c>
      <c r="F114" s="58">
        <v>98.6</v>
      </c>
      <c r="G114" s="58">
        <v>24.7</v>
      </c>
      <c r="H114" s="58">
        <v>517.5</v>
      </c>
      <c r="I114" s="423" t="s">
        <v>6311</v>
      </c>
      <c r="J114" s="429">
        <f>VLOOKUP(B114,'12部门提供工资附表主表'!E:AX,46,0)</f>
        <v>517.5</v>
      </c>
    </row>
    <row r="115" spans="1:10" hidden="1">
      <c r="A115" s="57">
        <v>114</v>
      </c>
      <c r="B115" s="4" t="s">
        <v>1655</v>
      </c>
      <c r="C115" s="2" t="s">
        <v>1656</v>
      </c>
      <c r="D115" s="2" t="str">
        <f>VLOOKUP(B115,员工信息4!C:H,4,0)</f>
        <v>杨俊杰396</v>
      </c>
      <c r="E115" s="58">
        <v>394.2</v>
      </c>
      <c r="F115" s="58">
        <v>98.6</v>
      </c>
      <c r="G115" s="58">
        <v>24.7</v>
      </c>
      <c r="H115" s="58">
        <v>517.5</v>
      </c>
      <c r="I115" s="423" t="s">
        <v>6311</v>
      </c>
      <c r="J115" s="429">
        <f>VLOOKUP(B115,'12部门提供工资附表主表'!E:AX,46,0)</f>
        <v>517.5</v>
      </c>
    </row>
    <row r="116" spans="1:10" hidden="1">
      <c r="A116" s="57">
        <v>115</v>
      </c>
      <c r="B116" s="4" t="s">
        <v>1660</v>
      </c>
      <c r="C116" s="2" t="s">
        <v>1661</v>
      </c>
      <c r="D116" s="2" t="str">
        <f>VLOOKUP(B116,员工信息4!C:H,4,0)</f>
        <v>宋燕208</v>
      </c>
      <c r="E116" s="58">
        <v>394.2</v>
      </c>
      <c r="F116" s="58">
        <v>98.6</v>
      </c>
      <c r="G116" s="58">
        <v>24.7</v>
      </c>
      <c r="H116" s="58">
        <v>517.5</v>
      </c>
      <c r="I116" s="423" t="s">
        <v>6311</v>
      </c>
      <c r="J116" s="429">
        <f>VLOOKUP(B116,'12部门提供工资附表主表'!E:AX,46,0)</f>
        <v>517.5</v>
      </c>
    </row>
    <row r="117" spans="1:10" hidden="1">
      <c r="A117" s="57">
        <v>116</v>
      </c>
      <c r="B117" s="4" t="s">
        <v>742</v>
      </c>
      <c r="C117" s="2" t="s">
        <v>743</v>
      </c>
      <c r="D117" s="2" t="str">
        <f>VLOOKUP(B117,员工信息4!C:H,4,0)</f>
        <v>万良萍470</v>
      </c>
      <c r="E117" s="58">
        <v>394.2</v>
      </c>
      <c r="F117" s="58">
        <v>98.6</v>
      </c>
      <c r="G117" s="58">
        <v>24.7</v>
      </c>
      <c r="H117" s="58">
        <v>517.5</v>
      </c>
      <c r="I117" s="423" t="s">
        <v>6311</v>
      </c>
      <c r="J117" s="429">
        <f>VLOOKUP(B117,'12部门提供工资附表主表'!E:AX,46,0)</f>
        <v>517.5</v>
      </c>
    </row>
    <row r="118" spans="1:10" hidden="1">
      <c r="A118" s="57">
        <v>117</v>
      </c>
      <c r="B118" s="4" t="s">
        <v>749</v>
      </c>
      <c r="C118" s="2" t="s">
        <v>750</v>
      </c>
      <c r="D118" s="2" t="str">
        <f>VLOOKUP(B118,员工信息4!C:H,4,0)</f>
        <v>褚慧敏475</v>
      </c>
      <c r="E118" s="58">
        <v>394.2</v>
      </c>
      <c r="F118" s="58">
        <v>98.6</v>
      </c>
      <c r="G118" s="58">
        <v>24.7</v>
      </c>
      <c r="H118" s="58">
        <v>517.5</v>
      </c>
      <c r="I118" s="423" t="s">
        <v>6311</v>
      </c>
      <c r="J118" s="429">
        <f>VLOOKUP(B118,'12部门提供工资附表主表'!E:AX,46,0)</f>
        <v>517.5</v>
      </c>
    </row>
    <row r="119" spans="1:10" hidden="1">
      <c r="A119" s="57">
        <v>118</v>
      </c>
      <c r="B119" s="4" t="s">
        <v>2368</v>
      </c>
      <c r="C119" s="2" t="s">
        <v>2369</v>
      </c>
      <c r="D119" s="2" t="str">
        <f>VLOOKUP(B119,员工信息4!C:H,4,0)</f>
        <v>曹云花260</v>
      </c>
      <c r="E119" s="58">
        <v>394.2</v>
      </c>
      <c r="F119" s="58">
        <v>98.6</v>
      </c>
      <c r="G119" s="58">
        <v>24.7</v>
      </c>
      <c r="H119" s="58">
        <v>517.5</v>
      </c>
      <c r="I119" s="423" t="s">
        <v>6311</v>
      </c>
      <c r="J119" s="429">
        <f>VLOOKUP(B119,'12部门提供工资附表主表'!E:AX,46,0)</f>
        <v>517.5</v>
      </c>
    </row>
    <row r="120" spans="1:10" hidden="1">
      <c r="A120" s="57">
        <v>119</v>
      </c>
      <c r="B120" s="4" t="s">
        <v>2373</v>
      </c>
      <c r="C120" s="2" t="s">
        <v>2374</v>
      </c>
      <c r="D120" s="2" t="str">
        <f>VLOOKUP(B120,员工信息4!C:H,4,0)</f>
        <v>刘强雨343</v>
      </c>
      <c r="E120" s="58">
        <v>394.2</v>
      </c>
      <c r="F120" s="58">
        <v>98.6</v>
      </c>
      <c r="G120" s="58">
        <v>24.7</v>
      </c>
      <c r="H120" s="58">
        <v>517.5</v>
      </c>
      <c r="I120" s="423" t="s">
        <v>6311</v>
      </c>
      <c r="J120" s="429">
        <f>VLOOKUP(B120,'12部门提供工资附表主表'!E:AX,46,0)</f>
        <v>517.5</v>
      </c>
    </row>
    <row r="121" spans="1:10" hidden="1">
      <c r="A121" s="57">
        <v>120</v>
      </c>
      <c r="B121" s="4" t="s">
        <v>2229</v>
      </c>
      <c r="C121" s="2" t="s">
        <v>2230</v>
      </c>
      <c r="D121" s="2" t="str">
        <f>VLOOKUP(B121,员工信息4!C:H,4,0)</f>
        <v>康勇622</v>
      </c>
      <c r="E121" s="58">
        <v>394.2</v>
      </c>
      <c r="F121" s="58">
        <v>98.6</v>
      </c>
      <c r="G121" s="58">
        <v>24.7</v>
      </c>
      <c r="H121" s="58">
        <v>517.5</v>
      </c>
      <c r="I121" s="423" t="s">
        <v>6311</v>
      </c>
      <c r="J121" s="429">
        <f>VLOOKUP(B121,'12部门提供工资附表主表'!E:AX,46,0)</f>
        <v>517.5</v>
      </c>
    </row>
    <row r="122" spans="1:10" hidden="1">
      <c r="A122" s="57">
        <v>121</v>
      </c>
      <c r="B122" s="4" t="s">
        <v>660</v>
      </c>
      <c r="C122" s="2" t="s">
        <v>661</v>
      </c>
      <c r="D122" s="2" t="str">
        <f>VLOOKUP(B122,员工信息4!C:H,4,0)</f>
        <v>晁宽明209</v>
      </c>
      <c r="E122" s="58">
        <v>394.2</v>
      </c>
      <c r="F122" s="58">
        <v>98.6</v>
      </c>
      <c r="G122" s="58">
        <v>24.7</v>
      </c>
      <c r="H122" s="58">
        <v>517.5</v>
      </c>
      <c r="I122" s="423" t="s">
        <v>6311</v>
      </c>
      <c r="J122" s="429">
        <f>VLOOKUP(B122,'12部门提供工资附表主表'!E:AX,46,0)</f>
        <v>517.5</v>
      </c>
    </row>
    <row r="123" spans="1:10" hidden="1">
      <c r="A123" s="57">
        <v>122</v>
      </c>
      <c r="B123" s="4" t="s">
        <v>1153</v>
      </c>
      <c r="C123" s="2" t="s">
        <v>1154</v>
      </c>
      <c r="D123" s="2" t="str">
        <f>VLOOKUP(B123,员工信息4!C:H,4,0)</f>
        <v>任少梅148</v>
      </c>
      <c r="E123" s="58">
        <v>394.2</v>
      </c>
      <c r="F123" s="58">
        <v>98.6</v>
      </c>
      <c r="G123" s="58">
        <v>24.7</v>
      </c>
      <c r="H123" s="58">
        <v>517.5</v>
      </c>
      <c r="I123" s="423" t="s">
        <v>6311</v>
      </c>
      <c r="J123" s="429">
        <f>VLOOKUP(B123,'12部门提供工资附表主表'!E:AX,46,0)</f>
        <v>517.5</v>
      </c>
    </row>
    <row r="124" spans="1:10" hidden="1">
      <c r="A124" s="57">
        <v>123</v>
      </c>
      <c r="B124" s="4" t="s">
        <v>1158</v>
      </c>
      <c r="C124" s="2" t="s">
        <v>1159</v>
      </c>
      <c r="D124" s="2" t="str">
        <f>VLOOKUP(B124,员工信息4!C:H,4,0)</f>
        <v>黄斌438</v>
      </c>
      <c r="E124" s="58">
        <v>394.2</v>
      </c>
      <c r="F124" s="58">
        <v>98.6</v>
      </c>
      <c r="G124" s="58">
        <v>24.7</v>
      </c>
      <c r="H124" s="58">
        <v>517.5</v>
      </c>
      <c r="I124" s="423" t="s">
        <v>6311</v>
      </c>
      <c r="J124" s="429">
        <f>VLOOKUP(B124,'12部门提供工资附表主表'!E:AX,46,0)</f>
        <v>517.5</v>
      </c>
    </row>
    <row r="125" spans="1:10" hidden="1">
      <c r="A125" s="57">
        <v>124</v>
      </c>
      <c r="B125" s="4" t="s">
        <v>514</v>
      </c>
      <c r="C125" s="2" t="s">
        <v>515</v>
      </c>
      <c r="D125" s="2" t="str">
        <f>VLOOKUP(B125,员工信息4!C:H,4,0)</f>
        <v>王波312</v>
      </c>
      <c r="E125" s="58">
        <v>394.2</v>
      </c>
      <c r="F125" s="58">
        <v>98.6</v>
      </c>
      <c r="G125" s="58">
        <v>24.7</v>
      </c>
      <c r="H125" s="58">
        <v>517.5</v>
      </c>
      <c r="I125" s="423" t="s">
        <v>6311</v>
      </c>
      <c r="J125" s="429">
        <f>VLOOKUP(B125,'12部门提供工资附表主表'!E:AX,46,0)</f>
        <v>517.5</v>
      </c>
    </row>
    <row r="126" spans="1:10" hidden="1">
      <c r="A126" s="57">
        <v>125</v>
      </c>
      <c r="B126" s="4" t="s">
        <v>1163</v>
      </c>
      <c r="C126" s="2" t="s">
        <v>1164</v>
      </c>
      <c r="D126" s="2" t="str">
        <f>VLOOKUP(B126,员工信息4!C:H,4,0)</f>
        <v>顾桂萍420</v>
      </c>
      <c r="E126" s="58">
        <v>394.2</v>
      </c>
      <c r="F126" s="58">
        <v>98.6</v>
      </c>
      <c r="G126" s="58">
        <v>24.7</v>
      </c>
      <c r="H126" s="58">
        <v>517.5</v>
      </c>
      <c r="I126" s="423" t="s">
        <v>6311</v>
      </c>
      <c r="J126" s="429">
        <f>VLOOKUP(B126,'12部门提供工资附表主表'!E:AX,46,0)</f>
        <v>517.5</v>
      </c>
    </row>
    <row r="127" spans="1:10" ht="13.5" hidden="1" customHeight="1">
      <c r="A127" s="57">
        <v>126</v>
      </c>
      <c r="B127" s="4" t="s">
        <v>1782</v>
      </c>
      <c r="C127" s="2" t="s">
        <v>1783</v>
      </c>
      <c r="D127" s="2" t="str">
        <f>VLOOKUP(B127,员工信息4!C:H,4,0)</f>
        <v>姚顺459</v>
      </c>
      <c r="E127" s="58">
        <v>394.2</v>
      </c>
      <c r="F127" s="58">
        <v>98.6</v>
      </c>
      <c r="G127" s="58">
        <v>24.7</v>
      </c>
      <c r="H127" s="58">
        <v>517.5</v>
      </c>
      <c r="I127" s="423" t="s">
        <v>6311</v>
      </c>
      <c r="J127" s="429">
        <f>VLOOKUP(B127,'12部门提供工资附表主表'!E:AX,46,0)</f>
        <v>517.5</v>
      </c>
    </row>
    <row r="128" spans="1:10" ht="13.5" hidden="1" customHeight="1">
      <c r="A128" s="57">
        <v>127</v>
      </c>
      <c r="B128" s="4" t="s">
        <v>1174</v>
      </c>
      <c r="C128" s="2" t="s">
        <v>1175</v>
      </c>
      <c r="D128" s="2" t="str">
        <f>VLOOKUP(B128,员工信息4!C:H,4,0)</f>
        <v>牟静静147</v>
      </c>
      <c r="E128" s="58">
        <v>394.2</v>
      </c>
      <c r="F128" s="58">
        <v>98.6</v>
      </c>
      <c r="G128" s="58">
        <v>24.7</v>
      </c>
      <c r="H128" s="58">
        <v>517.5</v>
      </c>
      <c r="I128" s="423" t="s">
        <v>6311</v>
      </c>
      <c r="J128" s="429">
        <f>VLOOKUP(B128,'12部门提供工资附表主表'!E:AX,46,0)</f>
        <v>517.5</v>
      </c>
    </row>
    <row r="129" spans="1:10" ht="13.5" hidden="1" customHeight="1">
      <c r="A129" s="57">
        <v>128</v>
      </c>
      <c r="B129" s="4" t="s">
        <v>1179</v>
      </c>
      <c r="C129" s="2" t="s">
        <v>1180</v>
      </c>
      <c r="D129" s="2" t="str">
        <f>VLOOKUP(B129,员工信息4!C:H,4,0)</f>
        <v>顾玉莲494</v>
      </c>
      <c r="E129" s="58">
        <v>394.2</v>
      </c>
      <c r="F129" s="58">
        <v>98.6</v>
      </c>
      <c r="G129" s="58">
        <v>24.7</v>
      </c>
      <c r="H129" s="58">
        <v>517.5</v>
      </c>
      <c r="I129" s="423" t="s">
        <v>6311</v>
      </c>
      <c r="J129" s="429">
        <f>VLOOKUP(B129,'12部门提供工资附表主表'!E:AX,46,0)</f>
        <v>517.5</v>
      </c>
    </row>
    <row r="130" spans="1:10" ht="13.5" hidden="1" customHeight="1">
      <c r="A130" s="57">
        <v>129</v>
      </c>
      <c r="B130" s="4" t="s">
        <v>1787</v>
      </c>
      <c r="C130" s="2" t="s">
        <v>1788</v>
      </c>
      <c r="D130" s="2" t="str">
        <f>VLOOKUP(B130,员工信息4!C:H,4,0)</f>
        <v>李卫明72</v>
      </c>
      <c r="E130" s="58">
        <v>394.2</v>
      </c>
      <c r="F130" s="58">
        <v>98.6</v>
      </c>
      <c r="G130" s="58">
        <v>24.7</v>
      </c>
      <c r="H130" s="58">
        <v>517.5</v>
      </c>
      <c r="I130" s="423" t="s">
        <v>6311</v>
      </c>
      <c r="J130" s="429">
        <f>VLOOKUP(B130,'12部门提供工资附表主表'!E:AX,46,0)</f>
        <v>517.5</v>
      </c>
    </row>
    <row r="131" spans="1:10" ht="13.5" hidden="1" customHeight="1">
      <c r="A131" s="57">
        <v>130</v>
      </c>
      <c r="B131" s="4" t="s">
        <v>754</v>
      </c>
      <c r="C131" s="2" t="s">
        <v>755</v>
      </c>
      <c r="D131" s="2" t="str">
        <f>VLOOKUP(B131,员工信息4!C:H,4,0)</f>
        <v>蔡惠娟333</v>
      </c>
      <c r="E131" s="58">
        <v>394.2</v>
      </c>
      <c r="F131" s="58">
        <v>98.6</v>
      </c>
      <c r="G131" s="58">
        <v>24.7</v>
      </c>
      <c r="H131" s="58">
        <v>517.5</v>
      </c>
      <c r="I131" s="423" t="s">
        <v>6311</v>
      </c>
      <c r="J131" s="429">
        <f>VLOOKUP(B131,'12部门提供工资附表主表'!E:AX,46,0)</f>
        <v>517.5</v>
      </c>
    </row>
    <row r="132" spans="1:10" ht="13.5" hidden="1" customHeight="1">
      <c r="A132" s="57">
        <v>131</v>
      </c>
      <c r="B132" s="4" t="s">
        <v>760</v>
      </c>
      <c r="C132" s="2" t="s">
        <v>761</v>
      </c>
      <c r="D132" s="2" t="str">
        <f>VLOOKUP(B132,员工信息4!C:H,4,0)</f>
        <v>张芬256</v>
      </c>
      <c r="E132" s="58">
        <v>394.2</v>
      </c>
      <c r="F132" s="58">
        <v>98.6</v>
      </c>
      <c r="G132" s="58">
        <v>24.7</v>
      </c>
      <c r="H132" s="58">
        <v>517.5</v>
      </c>
      <c r="I132" s="423" t="s">
        <v>6311</v>
      </c>
      <c r="J132" s="429">
        <f>VLOOKUP(B132,'12部门提供工资附表主表'!E:AX,46,0)</f>
        <v>517.5</v>
      </c>
    </row>
    <row r="133" spans="1:10" ht="13.5" hidden="1" customHeight="1">
      <c r="A133" s="57">
        <v>132</v>
      </c>
      <c r="B133" s="4" t="s">
        <v>765</v>
      </c>
      <c r="C133" s="2" t="s">
        <v>766</v>
      </c>
      <c r="D133" s="2" t="str">
        <f>VLOOKUP(B133,员工信息4!C:H,4,0)</f>
        <v>吴之荣221</v>
      </c>
      <c r="E133" s="58">
        <v>394.2</v>
      </c>
      <c r="F133" s="58">
        <v>98.6</v>
      </c>
      <c r="G133" s="58">
        <v>24.7</v>
      </c>
      <c r="H133" s="58">
        <v>517.5</v>
      </c>
      <c r="I133" s="423" t="s">
        <v>6311</v>
      </c>
      <c r="J133" s="429">
        <f>VLOOKUP(B133,'12部门提供工资附表主表'!E:AX,46,0)</f>
        <v>517.5</v>
      </c>
    </row>
    <row r="134" spans="1:10" ht="13.5" hidden="1" customHeight="1">
      <c r="A134" s="57">
        <v>133</v>
      </c>
      <c r="B134" s="4" t="s">
        <v>770</v>
      </c>
      <c r="C134" s="2" t="s">
        <v>771</v>
      </c>
      <c r="D134" s="2" t="str">
        <f>VLOOKUP(B134,员工信息4!C:H,4,0)</f>
        <v>吴焕389</v>
      </c>
      <c r="E134" s="58">
        <v>394.2</v>
      </c>
      <c r="F134" s="58">
        <v>98.6</v>
      </c>
      <c r="G134" s="58">
        <v>24.7</v>
      </c>
      <c r="H134" s="58">
        <v>517.5</v>
      </c>
      <c r="I134" s="423" t="s">
        <v>6311</v>
      </c>
      <c r="J134" s="429">
        <f>VLOOKUP(B134,'12部门提供工资附表主表'!E:AX,46,0)</f>
        <v>517.5</v>
      </c>
    </row>
    <row r="135" spans="1:10" ht="13.5" hidden="1" customHeight="1">
      <c r="A135" s="57">
        <v>134</v>
      </c>
      <c r="B135" s="4" t="s">
        <v>775</v>
      </c>
      <c r="C135" s="2" t="s">
        <v>776</v>
      </c>
      <c r="D135" s="2" t="str">
        <f>VLOOKUP(B135,员工信息4!C:H,4,0)</f>
        <v>杨润清395</v>
      </c>
      <c r="E135" s="58">
        <v>394.2</v>
      </c>
      <c r="F135" s="58">
        <v>98.6</v>
      </c>
      <c r="G135" s="58">
        <v>24.7</v>
      </c>
      <c r="H135" s="58">
        <v>517.5</v>
      </c>
      <c r="I135" s="423" t="s">
        <v>6311</v>
      </c>
      <c r="J135" s="429">
        <f>VLOOKUP(B135,'12部门提供工资附表主表'!E:AX,46,0)</f>
        <v>517.5</v>
      </c>
    </row>
    <row r="136" spans="1:10" ht="13.5" hidden="1" customHeight="1">
      <c r="A136" s="57">
        <v>135</v>
      </c>
      <c r="B136" s="4" t="s">
        <v>785</v>
      </c>
      <c r="C136" s="2" t="s">
        <v>786</v>
      </c>
      <c r="D136" s="2" t="str">
        <f>VLOOKUP(B136,员工信息4!C:H,4,0)</f>
        <v>周小莹524</v>
      </c>
      <c r="E136" s="58">
        <v>394.2</v>
      </c>
      <c r="F136" s="58">
        <v>98.6</v>
      </c>
      <c r="G136" s="58">
        <v>24.7</v>
      </c>
      <c r="H136" s="58">
        <v>517.5</v>
      </c>
      <c r="I136" s="423" t="s">
        <v>6311</v>
      </c>
      <c r="J136" s="429">
        <f>VLOOKUP(B136,'12部门提供工资附表主表'!E:AX,46,0)</f>
        <v>517.5</v>
      </c>
    </row>
    <row r="137" spans="1:10" ht="13.5" hidden="1" customHeight="1">
      <c r="A137" s="57">
        <v>136</v>
      </c>
      <c r="B137" s="4" t="s">
        <v>790</v>
      </c>
      <c r="C137" s="2" t="s">
        <v>791</v>
      </c>
      <c r="D137" s="2" t="str">
        <f>VLOOKUP(B137,员工信息4!C:H,4,0)</f>
        <v>刘邦443</v>
      </c>
      <c r="E137" s="58">
        <v>394.2</v>
      </c>
      <c r="F137" s="58">
        <v>98.6</v>
      </c>
      <c r="G137" s="58">
        <v>24.7</v>
      </c>
      <c r="H137" s="58">
        <v>517.5</v>
      </c>
      <c r="I137" s="423" t="s">
        <v>6311</v>
      </c>
      <c r="J137" s="429">
        <f>VLOOKUP(B137,'12部门提供工资附表主表'!E:AX,46,0)</f>
        <v>517.5</v>
      </c>
    </row>
    <row r="138" spans="1:10" hidden="1">
      <c r="A138" s="57">
        <v>137</v>
      </c>
      <c r="B138" s="4" t="s">
        <v>795</v>
      </c>
      <c r="C138" s="2" t="s">
        <v>796</v>
      </c>
      <c r="D138" s="2" t="str">
        <f>VLOOKUP(B138,员工信息4!C:H,4,0)</f>
        <v>郭广风243</v>
      </c>
      <c r="E138" s="58">
        <v>394.2</v>
      </c>
      <c r="F138" s="58">
        <v>98.6</v>
      </c>
      <c r="G138" s="58">
        <v>24.7</v>
      </c>
      <c r="H138" s="58">
        <v>517.5</v>
      </c>
      <c r="I138" s="423" t="s">
        <v>6311</v>
      </c>
      <c r="J138" s="429">
        <f>VLOOKUP(B138,'12部门提供工资附表主表'!E:AX,46,0)</f>
        <v>517.5</v>
      </c>
    </row>
    <row r="139" spans="1:10" hidden="1">
      <c r="A139" s="57">
        <v>138</v>
      </c>
      <c r="B139" s="4" t="s">
        <v>800</v>
      </c>
      <c r="C139" s="2" t="s">
        <v>801</v>
      </c>
      <c r="D139" s="2" t="str">
        <f>VLOOKUP(B139,员工信息4!C:H,4,0)</f>
        <v>陈腊梅370</v>
      </c>
      <c r="E139" s="58">
        <v>394.2</v>
      </c>
      <c r="F139" s="58">
        <v>98.6</v>
      </c>
      <c r="G139" s="58">
        <v>24.7</v>
      </c>
      <c r="H139" s="58">
        <v>517.5</v>
      </c>
      <c r="I139" s="423" t="s">
        <v>6311</v>
      </c>
      <c r="J139" s="429">
        <f>VLOOKUP(B139,'12部门提供工资附表主表'!E:AX,46,0)</f>
        <v>517.5</v>
      </c>
    </row>
    <row r="140" spans="1:10" hidden="1">
      <c r="A140" s="57">
        <v>139</v>
      </c>
      <c r="B140" s="4" t="s">
        <v>805</v>
      </c>
      <c r="C140" s="2" t="s">
        <v>806</v>
      </c>
      <c r="D140" s="2" t="str">
        <f>VLOOKUP(B140,员工信息4!C:H,4,0)</f>
        <v>鲁满锋574</v>
      </c>
      <c r="E140" s="58">
        <v>394.2</v>
      </c>
      <c r="F140" s="58">
        <v>98.6</v>
      </c>
      <c r="G140" s="58">
        <v>24.7</v>
      </c>
      <c r="H140" s="58">
        <v>517.5</v>
      </c>
      <c r="I140" s="423" t="s">
        <v>6311</v>
      </c>
      <c r="J140" s="429">
        <f>VLOOKUP(B140,'12部门提供工资附表主表'!E:AX,46,0)</f>
        <v>517.5</v>
      </c>
    </row>
    <row r="141" spans="1:10" hidden="1">
      <c r="A141" s="57">
        <v>140</v>
      </c>
      <c r="B141" s="4" t="s">
        <v>810</v>
      </c>
      <c r="C141" s="2" t="s">
        <v>811</v>
      </c>
      <c r="D141" s="2" t="str">
        <f>VLOOKUP(B141,员工信息4!C:H,4,0)</f>
        <v>何秀华257</v>
      </c>
      <c r="E141" s="58">
        <v>394.2</v>
      </c>
      <c r="F141" s="58">
        <v>98.6</v>
      </c>
      <c r="G141" s="58">
        <v>24.7</v>
      </c>
      <c r="H141" s="58">
        <v>517.5</v>
      </c>
      <c r="I141" s="423" t="s">
        <v>6311</v>
      </c>
      <c r="J141" s="429">
        <f>VLOOKUP(B141,'12部门提供工资附表主表'!E:AX,46,0)</f>
        <v>517.5</v>
      </c>
    </row>
    <row r="142" spans="1:10" hidden="1">
      <c r="A142" s="57">
        <v>141</v>
      </c>
      <c r="B142" s="4" t="s">
        <v>1792</v>
      </c>
      <c r="C142" s="2" t="s">
        <v>1793</v>
      </c>
      <c r="D142" s="2" t="str">
        <f>VLOOKUP(B142,员工信息4!C:H,4,0)</f>
        <v>周雷361</v>
      </c>
      <c r="E142" s="58">
        <v>394.2</v>
      </c>
      <c r="F142" s="58">
        <v>98.6</v>
      </c>
      <c r="G142" s="58">
        <v>24.7</v>
      </c>
      <c r="H142" s="58">
        <v>517.5</v>
      </c>
      <c r="I142" s="423" t="s">
        <v>6311</v>
      </c>
      <c r="J142" s="429">
        <f>VLOOKUP(B142,'12部门提供工资附表主表'!E:AX,46,0)</f>
        <v>517.5</v>
      </c>
    </row>
    <row r="143" spans="1:10" hidden="1">
      <c r="A143" s="57">
        <v>142</v>
      </c>
      <c r="B143" s="4" t="s">
        <v>815</v>
      </c>
      <c r="C143" s="2" t="s">
        <v>816</v>
      </c>
      <c r="D143" s="2" t="str">
        <f>VLOOKUP(B143,员工信息4!C:H,4,0)</f>
        <v>胡文文46</v>
      </c>
      <c r="E143" s="58">
        <v>394.2</v>
      </c>
      <c r="F143" s="58">
        <v>98.6</v>
      </c>
      <c r="G143" s="58">
        <v>24.7</v>
      </c>
      <c r="H143" s="58">
        <v>517.5</v>
      </c>
      <c r="I143" s="423" t="s">
        <v>6311</v>
      </c>
      <c r="J143" s="429">
        <f>VLOOKUP(B143,'12部门提供工资附表主表'!E:AX,46,0)</f>
        <v>517.5</v>
      </c>
    </row>
    <row r="144" spans="1:10" hidden="1">
      <c r="A144" s="57">
        <v>143</v>
      </c>
      <c r="B144" s="4" t="s">
        <v>820</v>
      </c>
      <c r="C144" s="2" t="s">
        <v>821</v>
      </c>
      <c r="D144" s="2" t="str">
        <f>VLOOKUP(B144,员工信息4!C:H,4,0)</f>
        <v>陈兆信590</v>
      </c>
      <c r="E144" s="58">
        <v>394.2</v>
      </c>
      <c r="F144" s="58">
        <v>98.6</v>
      </c>
      <c r="G144" s="58">
        <v>24.7</v>
      </c>
      <c r="H144" s="58">
        <v>517.5</v>
      </c>
      <c r="I144" s="423" t="s">
        <v>6311</v>
      </c>
      <c r="J144" s="429">
        <f>VLOOKUP(B144,'12部门提供工资附表主表'!E:AX,46,0)</f>
        <v>517.5</v>
      </c>
    </row>
    <row r="145" spans="1:10" hidden="1">
      <c r="A145" s="57">
        <v>144</v>
      </c>
      <c r="B145" s="4" t="s">
        <v>825</v>
      </c>
      <c r="C145" s="2" t="s">
        <v>826</v>
      </c>
      <c r="D145" s="2" t="str">
        <f>VLOOKUP(B145,员工信息4!C:H,4,0)</f>
        <v>许松186</v>
      </c>
      <c r="E145" s="58">
        <v>394.2</v>
      </c>
      <c r="F145" s="58">
        <v>98.6</v>
      </c>
      <c r="G145" s="58">
        <v>24.7</v>
      </c>
      <c r="H145" s="58">
        <v>517.5</v>
      </c>
      <c r="I145" s="423" t="s">
        <v>6311</v>
      </c>
      <c r="J145" s="429">
        <f>VLOOKUP(B145,'12部门提供工资附表主表'!E:AX,46,0)</f>
        <v>517.5</v>
      </c>
    </row>
    <row r="146" spans="1:10" hidden="1">
      <c r="A146" s="57">
        <v>145</v>
      </c>
      <c r="B146" s="4" t="s">
        <v>830</v>
      </c>
      <c r="C146" s="2" t="s">
        <v>831</v>
      </c>
      <c r="D146" s="2" t="str">
        <f>VLOOKUP(B146,员工信息4!C:H,4,0)</f>
        <v>时应根591</v>
      </c>
      <c r="E146" s="58">
        <v>394.2</v>
      </c>
      <c r="F146" s="58">
        <v>98.6</v>
      </c>
      <c r="G146" s="58">
        <v>24.7</v>
      </c>
      <c r="H146" s="58">
        <v>517.5</v>
      </c>
      <c r="I146" s="423" t="s">
        <v>6311</v>
      </c>
      <c r="J146" s="429">
        <f>VLOOKUP(B146,'12部门提供工资附表主表'!E:AX,46,0)</f>
        <v>517.5</v>
      </c>
    </row>
    <row r="147" spans="1:10" hidden="1">
      <c r="A147" s="57">
        <v>146</v>
      </c>
      <c r="B147" s="4" t="s">
        <v>835</v>
      </c>
      <c r="C147" s="2" t="s">
        <v>836</v>
      </c>
      <c r="D147" s="2" t="str">
        <f>VLOOKUP(B147,员工信息4!C:H,4,0)</f>
        <v>钱树娟239</v>
      </c>
      <c r="E147" s="58">
        <v>394.2</v>
      </c>
      <c r="F147" s="58">
        <v>98.6</v>
      </c>
      <c r="G147" s="58">
        <v>24.7</v>
      </c>
      <c r="H147" s="58">
        <v>517.5</v>
      </c>
      <c r="I147" s="423" t="s">
        <v>6311</v>
      </c>
      <c r="J147" s="429">
        <f>VLOOKUP(B147,'12部门提供工资附表主表'!E:AX,46,0)</f>
        <v>517.5</v>
      </c>
    </row>
    <row r="148" spans="1:10" hidden="1">
      <c r="A148" s="57">
        <v>147</v>
      </c>
      <c r="B148" s="4" t="s">
        <v>840</v>
      </c>
      <c r="C148" s="2" t="s">
        <v>841</v>
      </c>
      <c r="D148" s="2" t="str">
        <f>VLOOKUP(B148,员工信息4!C:H,4,0)</f>
        <v>张谋学348</v>
      </c>
      <c r="E148" s="58">
        <v>394.2</v>
      </c>
      <c r="F148" s="58">
        <v>98.6</v>
      </c>
      <c r="G148" s="58">
        <v>24.7</v>
      </c>
      <c r="H148" s="58">
        <v>517.5</v>
      </c>
      <c r="I148" s="423" t="s">
        <v>6311</v>
      </c>
      <c r="J148" s="429">
        <f>VLOOKUP(B148,'12部门提供工资附表主表'!E:AX,46,0)</f>
        <v>517.5</v>
      </c>
    </row>
    <row r="149" spans="1:10" hidden="1">
      <c r="A149" s="57">
        <v>148</v>
      </c>
      <c r="B149" s="4" t="s">
        <v>1797</v>
      </c>
      <c r="C149" s="2" t="s">
        <v>1798</v>
      </c>
      <c r="D149" s="2" t="str">
        <f>VLOOKUP(B149,员工信息4!C:H,4,0)</f>
        <v>张莉莉662</v>
      </c>
      <c r="E149" s="58">
        <v>394.2</v>
      </c>
      <c r="F149" s="58">
        <v>98.6</v>
      </c>
      <c r="G149" s="58">
        <v>24.7</v>
      </c>
      <c r="H149" s="58">
        <v>517.5</v>
      </c>
      <c r="I149" s="423" t="s">
        <v>6311</v>
      </c>
      <c r="J149" s="429">
        <f>VLOOKUP(B149,'12部门提供工资附表主表'!E:AX,46,0)</f>
        <v>517.5</v>
      </c>
    </row>
    <row r="150" spans="1:10" hidden="1">
      <c r="A150" s="57">
        <v>149</v>
      </c>
      <c r="B150" s="4" t="s">
        <v>845</v>
      </c>
      <c r="C150" s="2" t="s">
        <v>846</v>
      </c>
      <c r="D150" s="2" t="str">
        <f>VLOOKUP(B150,员工信息4!C:H,4,0)</f>
        <v>张小娥452</v>
      </c>
      <c r="E150" s="58">
        <v>394.2</v>
      </c>
      <c r="F150" s="58">
        <v>98.6</v>
      </c>
      <c r="G150" s="58">
        <v>24.7</v>
      </c>
      <c r="H150" s="58">
        <v>517.5</v>
      </c>
      <c r="I150" s="423" t="s">
        <v>6311</v>
      </c>
      <c r="J150" s="429">
        <f>VLOOKUP(B150,'12部门提供工资附表主表'!E:AX,46,0)</f>
        <v>517.5</v>
      </c>
    </row>
    <row r="151" spans="1:10" hidden="1">
      <c r="A151" s="57">
        <v>150</v>
      </c>
      <c r="B151" s="4" t="s">
        <v>850</v>
      </c>
      <c r="C151" s="2" t="s">
        <v>851</v>
      </c>
      <c r="D151" s="2" t="str">
        <f>VLOOKUP(B151,员工信息4!C:H,4,0)</f>
        <v>唐波516</v>
      </c>
      <c r="E151" s="58">
        <v>394.2</v>
      </c>
      <c r="F151" s="58">
        <v>98.6</v>
      </c>
      <c r="G151" s="58">
        <v>24.7</v>
      </c>
      <c r="H151" s="58">
        <v>517.5</v>
      </c>
      <c r="I151" s="423" t="s">
        <v>6311</v>
      </c>
      <c r="J151" s="429">
        <f>VLOOKUP(B151,'12部门提供工资附表主表'!E:AX,46,0)</f>
        <v>517.5</v>
      </c>
    </row>
    <row r="152" spans="1:10" hidden="1">
      <c r="A152" s="57">
        <v>151</v>
      </c>
      <c r="B152" s="4" t="s">
        <v>855</v>
      </c>
      <c r="C152" s="2" t="s">
        <v>856</v>
      </c>
      <c r="D152" s="2" t="str">
        <f>VLOOKUP(B152,员工信息4!C:H,4,0)</f>
        <v>晁凤巧715</v>
      </c>
      <c r="E152" s="58">
        <v>394.2</v>
      </c>
      <c r="F152" s="58">
        <v>98.6</v>
      </c>
      <c r="G152" s="58">
        <v>24.7</v>
      </c>
      <c r="H152" s="58">
        <v>517.5</v>
      </c>
      <c r="I152" s="423" t="s">
        <v>6311</v>
      </c>
      <c r="J152" s="429">
        <f>VLOOKUP(B152,'12部门提供工资附表主表'!E:AX,46,0)</f>
        <v>517.5</v>
      </c>
    </row>
    <row r="153" spans="1:10" hidden="1">
      <c r="A153" s="57">
        <v>152</v>
      </c>
      <c r="B153" s="4" t="s">
        <v>860</v>
      </c>
      <c r="C153" s="2" t="s">
        <v>861</v>
      </c>
      <c r="D153" s="2" t="str">
        <f>VLOOKUP(B153,员工信息4!C:H,4,0)</f>
        <v>黄霞410</v>
      </c>
      <c r="E153" s="58">
        <v>394.2</v>
      </c>
      <c r="F153" s="58">
        <v>98.6</v>
      </c>
      <c r="G153" s="58">
        <v>24.7</v>
      </c>
      <c r="H153" s="58">
        <v>517.5</v>
      </c>
      <c r="I153" s="423" t="s">
        <v>6311</v>
      </c>
      <c r="J153" s="429">
        <f>VLOOKUP(B153,'12部门提供工资附表主表'!E:AX,46,0)</f>
        <v>517.5</v>
      </c>
    </row>
    <row r="154" spans="1:10" hidden="1">
      <c r="A154" s="57">
        <v>153</v>
      </c>
      <c r="B154" s="4" t="s">
        <v>865</v>
      </c>
      <c r="C154" s="2" t="s">
        <v>866</v>
      </c>
      <c r="D154" s="2" t="str">
        <f>VLOOKUP(B154,员工信息4!C:H,4,0)</f>
        <v>罗伟21</v>
      </c>
      <c r="E154" s="58">
        <v>394.2</v>
      </c>
      <c r="F154" s="58">
        <v>98.6</v>
      </c>
      <c r="G154" s="58">
        <v>24.7</v>
      </c>
      <c r="H154" s="58">
        <v>517.5</v>
      </c>
      <c r="I154" s="423" t="s">
        <v>6311</v>
      </c>
      <c r="J154" s="429">
        <f>VLOOKUP(B154,'12部门提供工资附表主表'!E:AX,46,0)</f>
        <v>517.5</v>
      </c>
    </row>
    <row r="155" spans="1:10" hidden="1">
      <c r="A155" s="57">
        <v>154</v>
      </c>
      <c r="B155" s="4" t="s">
        <v>870</v>
      </c>
      <c r="C155" s="2" t="s">
        <v>871</v>
      </c>
      <c r="D155" s="2" t="str">
        <f>VLOOKUP(B155,员工信息4!C:H,4,0)</f>
        <v>崔红田677</v>
      </c>
      <c r="E155" s="58">
        <v>394.2</v>
      </c>
      <c r="F155" s="58">
        <v>98.6</v>
      </c>
      <c r="G155" s="58">
        <v>24.7</v>
      </c>
      <c r="H155" s="58">
        <v>517.5</v>
      </c>
      <c r="I155" s="423" t="s">
        <v>6311</v>
      </c>
      <c r="J155" s="429">
        <f>VLOOKUP(B155,'12部门提供工资附表主表'!E:AX,46,0)</f>
        <v>517.5</v>
      </c>
    </row>
    <row r="156" spans="1:10" hidden="1">
      <c r="A156" s="57">
        <v>155</v>
      </c>
      <c r="B156" s="4" t="s">
        <v>875</v>
      </c>
      <c r="C156" s="2" t="s">
        <v>876</v>
      </c>
      <c r="D156" s="2" t="str">
        <f>VLOOKUP(B156,员工信息4!C:H,4,0)</f>
        <v>单彩侠614</v>
      </c>
      <c r="E156" s="58">
        <v>394.2</v>
      </c>
      <c r="F156" s="58">
        <v>98.6</v>
      </c>
      <c r="G156" s="58">
        <v>24.7</v>
      </c>
      <c r="H156" s="58">
        <v>517.5</v>
      </c>
      <c r="I156" s="423" t="s">
        <v>6311</v>
      </c>
      <c r="J156" s="429">
        <f>VLOOKUP(B156,'12部门提供工资附表主表'!E:AX,46,0)</f>
        <v>517.5</v>
      </c>
    </row>
    <row r="157" spans="1:10" hidden="1">
      <c r="A157" s="57">
        <v>156</v>
      </c>
      <c r="B157" s="4" t="s">
        <v>1802</v>
      </c>
      <c r="C157" s="2" t="s">
        <v>1803</v>
      </c>
      <c r="D157" s="2" t="str">
        <f>VLOOKUP(B157,员工信息4!C:H,4,0)</f>
        <v>陆秀娟83</v>
      </c>
      <c r="E157" s="58">
        <v>394.2</v>
      </c>
      <c r="F157" s="58">
        <v>98.6</v>
      </c>
      <c r="G157" s="58">
        <v>24.7</v>
      </c>
      <c r="H157" s="58">
        <v>517.5</v>
      </c>
      <c r="I157" s="423" t="s">
        <v>6311</v>
      </c>
      <c r="J157" s="429">
        <f>VLOOKUP(B157,'12部门提供工资附表主表'!E:AX,46,0)</f>
        <v>517.5</v>
      </c>
    </row>
    <row r="158" spans="1:10" hidden="1">
      <c r="A158" s="57">
        <v>157</v>
      </c>
      <c r="B158" s="4" t="s">
        <v>880</v>
      </c>
      <c r="C158" s="2" t="s">
        <v>881</v>
      </c>
      <c r="D158" s="2" t="str">
        <f>VLOOKUP(B158,员工信息4!C:H,4,0)</f>
        <v>陈浩504</v>
      </c>
      <c r="E158" s="58">
        <v>394.2</v>
      </c>
      <c r="F158" s="58">
        <v>98.6</v>
      </c>
      <c r="G158" s="58">
        <v>24.7</v>
      </c>
      <c r="H158" s="58">
        <v>517.5</v>
      </c>
      <c r="I158" s="423" t="s">
        <v>6311</v>
      </c>
      <c r="J158" s="429">
        <f>VLOOKUP(B158,'12部门提供工资附表主表'!E:AX,46,0)</f>
        <v>517.5</v>
      </c>
    </row>
    <row r="159" spans="1:10" hidden="1">
      <c r="A159" s="57">
        <v>158</v>
      </c>
      <c r="B159" s="4" t="s">
        <v>886</v>
      </c>
      <c r="C159" s="2" t="s">
        <v>887</v>
      </c>
      <c r="D159" s="2" t="str">
        <f>VLOOKUP(B159,员工信息4!C:H,4,0)</f>
        <v>闫苗云441</v>
      </c>
      <c r="E159" s="58">
        <v>394.2</v>
      </c>
      <c r="F159" s="58">
        <v>98.6</v>
      </c>
      <c r="G159" s="58">
        <v>24.7</v>
      </c>
      <c r="H159" s="58">
        <v>517.5</v>
      </c>
      <c r="I159" s="423" t="s">
        <v>6311</v>
      </c>
      <c r="J159" s="429">
        <f>VLOOKUP(B159,'12部门提供工资附表主表'!E:AX,46,0)</f>
        <v>517.5</v>
      </c>
    </row>
    <row r="160" spans="1:10" hidden="1">
      <c r="A160" s="57">
        <v>159</v>
      </c>
      <c r="B160" s="4" t="s">
        <v>891</v>
      </c>
      <c r="C160" s="2" t="s">
        <v>892</v>
      </c>
      <c r="D160" s="2" t="str">
        <f>VLOOKUP(B160,员工信息4!C:H,4,0)</f>
        <v>房丽娟691</v>
      </c>
      <c r="E160" s="58">
        <v>394.2</v>
      </c>
      <c r="F160" s="58">
        <v>98.6</v>
      </c>
      <c r="G160" s="58">
        <v>24.7</v>
      </c>
      <c r="H160" s="58">
        <v>517.5</v>
      </c>
      <c r="I160" s="423" t="s">
        <v>6311</v>
      </c>
      <c r="J160" s="429">
        <f>VLOOKUP(B160,'12部门提供工资附表主表'!E:AX,46,0)</f>
        <v>517.5</v>
      </c>
    </row>
    <row r="161" spans="1:10" hidden="1">
      <c r="A161" s="57">
        <v>160</v>
      </c>
      <c r="B161" s="4" t="s">
        <v>906</v>
      </c>
      <c r="C161" s="2" t="s">
        <v>907</v>
      </c>
      <c r="D161" s="2" t="str">
        <f>VLOOKUP(B161,员工信息4!C:H,4,0)</f>
        <v>徐应霞78</v>
      </c>
      <c r="E161" s="58">
        <v>394.2</v>
      </c>
      <c r="F161" s="58">
        <v>98.6</v>
      </c>
      <c r="G161" s="58">
        <v>24.7</v>
      </c>
      <c r="H161" s="58">
        <v>517.5</v>
      </c>
      <c r="I161" s="423" t="s">
        <v>6311</v>
      </c>
      <c r="J161" s="429">
        <f>VLOOKUP(B161,'12部门提供工资附表主表'!E:AX,46,0)</f>
        <v>517.5</v>
      </c>
    </row>
    <row r="162" spans="1:10" hidden="1">
      <c r="A162" s="57">
        <v>161</v>
      </c>
      <c r="B162" s="4" t="s">
        <v>911</v>
      </c>
      <c r="C162" s="2" t="s">
        <v>912</v>
      </c>
      <c r="D162" s="2" t="str">
        <f>VLOOKUP(B162,员工信息4!C:H,4,0)</f>
        <v>胡桂英323</v>
      </c>
      <c r="E162" s="58">
        <v>394.2</v>
      </c>
      <c r="F162" s="58">
        <v>98.6</v>
      </c>
      <c r="G162" s="58">
        <v>24.7</v>
      </c>
      <c r="H162" s="58">
        <v>517.5</v>
      </c>
      <c r="I162" s="423" t="s">
        <v>6311</v>
      </c>
      <c r="J162" s="429">
        <f>VLOOKUP(B162,'12部门提供工资附表主表'!E:AX,46,0)</f>
        <v>517.5</v>
      </c>
    </row>
    <row r="163" spans="1:10" hidden="1">
      <c r="A163" s="57">
        <v>162</v>
      </c>
      <c r="B163" s="4" t="s">
        <v>916</v>
      </c>
      <c r="C163" s="2" t="s">
        <v>917</v>
      </c>
      <c r="D163" s="2" t="str">
        <f>VLOOKUP(B163,员工信息4!C:H,4,0)</f>
        <v>陈洪601</v>
      </c>
      <c r="E163" s="58">
        <v>394.2</v>
      </c>
      <c r="F163" s="58">
        <v>98.6</v>
      </c>
      <c r="G163" s="58">
        <v>24.7</v>
      </c>
      <c r="H163" s="58">
        <v>517.5</v>
      </c>
      <c r="I163" s="423" t="s">
        <v>6311</v>
      </c>
      <c r="J163" s="429">
        <f>VLOOKUP(B163,'12部门提供工资附表主表'!E:AX,46,0)</f>
        <v>517.5</v>
      </c>
    </row>
    <row r="164" spans="1:10" hidden="1">
      <c r="A164" s="57">
        <v>163</v>
      </c>
      <c r="B164" s="4" t="s">
        <v>921</v>
      </c>
      <c r="C164" s="2" t="s">
        <v>922</v>
      </c>
      <c r="D164" s="2" t="str">
        <f>VLOOKUP(B164,员工信息4!C:H,4,0)</f>
        <v>罗贵173</v>
      </c>
      <c r="E164" s="58">
        <v>394.2</v>
      </c>
      <c r="F164" s="58">
        <v>98.6</v>
      </c>
      <c r="G164" s="58">
        <v>24.7</v>
      </c>
      <c r="H164" s="58">
        <v>517.5</v>
      </c>
      <c r="I164" s="423" t="s">
        <v>6311</v>
      </c>
      <c r="J164" s="429">
        <f>VLOOKUP(B164,'12部门提供工资附表主表'!E:AX,46,0)</f>
        <v>517.5</v>
      </c>
    </row>
    <row r="165" spans="1:10" hidden="1">
      <c r="A165" s="57">
        <v>164</v>
      </c>
      <c r="B165" s="4" t="s">
        <v>926</v>
      </c>
      <c r="C165" s="2" t="s">
        <v>927</v>
      </c>
      <c r="D165" s="2" t="str">
        <f>VLOOKUP(B165,员工信息4!C:H,4,0)</f>
        <v>康凤珍464</v>
      </c>
      <c r="E165" s="58">
        <v>394.2</v>
      </c>
      <c r="F165" s="58">
        <v>98.6</v>
      </c>
      <c r="G165" s="58">
        <v>24.7</v>
      </c>
      <c r="H165" s="58">
        <v>517.5</v>
      </c>
      <c r="I165" s="423" t="s">
        <v>6311</v>
      </c>
      <c r="J165" s="429">
        <f>VLOOKUP(B165,'12部门提供工资附表主表'!E:AX,46,0)</f>
        <v>517.5</v>
      </c>
    </row>
    <row r="166" spans="1:10" hidden="1">
      <c r="A166" s="57">
        <v>165</v>
      </c>
      <c r="B166" s="4" t="s">
        <v>931</v>
      </c>
      <c r="C166" s="2" t="s">
        <v>932</v>
      </c>
      <c r="D166" s="2" t="str">
        <f>VLOOKUP(B166,员工信息4!C:H,4,0)</f>
        <v>刘学伟126</v>
      </c>
      <c r="E166" s="58">
        <v>394.2</v>
      </c>
      <c r="F166" s="58">
        <v>98.6</v>
      </c>
      <c r="G166" s="58">
        <v>24.7</v>
      </c>
      <c r="H166" s="58">
        <v>517.5</v>
      </c>
      <c r="I166" s="423" t="s">
        <v>6311</v>
      </c>
      <c r="J166" s="429">
        <f>VLOOKUP(B166,'12部门提供工资附表主表'!E:AX,46,0)</f>
        <v>517.5</v>
      </c>
    </row>
    <row r="167" spans="1:10" hidden="1">
      <c r="A167" s="57">
        <v>166</v>
      </c>
      <c r="B167" s="4" t="s">
        <v>936</v>
      </c>
      <c r="C167" s="2" t="s">
        <v>937</v>
      </c>
      <c r="D167" s="2" t="str">
        <f>VLOOKUP(B167,员工信息4!C:H,4,0)</f>
        <v>王亭245</v>
      </c>
      <c r="E167" s="58">
        <v>394.2</v>
      </c>
      <c r="F167" s="58">
        <v>98.6</v>
      </c>
      <c r="G167" s="58">
        <v>24.7</v>
      </c>
      <c r="H167" s="58">
        <v>517.5</v>
      </c>
      <c r="I167" s="423" t="s">
        <v>6311</v>
      </c>
      <c r="J167" s="429">
        <f>VLOOKUP(B167,'12部门提供工资附表主表'!E:AX,46,0)</f>
        <v>517.5</v>
      </c>
    </row>
    <row r="168" spans="1:10" hidden="1">
      <c r="A168" s="57">
        <v>167</v>
      </c>
      <c r="B168" s="4" t="s">
        <v>941</v>
      </c>
      <c r="C168" s="2" t="s">
        <v>942</v>
      </c>
      <c r="D168" s="2" t="str">
        <f>VLOOKUP(B168,员工信息4!C:H,4,0)</f>
        <v>熊小玲439</v>
      </c>
      <c r="E168" s="58">
        <v>394.2</v>
      </c>
      <c r="F168" s="58">
        <v>98.6</v>
      </c>
      <c r="G168" s="58">
        <v>24.7</v>
      </c>
      <c r="H168" s="58">
        <v>517.5</v>
      </c>
      <c r="I168" s="423" t="s">
        <v>6311</v>
      </c>
      <c r="J168" s="429">
        <f>VLOOKUP(B168,'12部门提供工资附表主表'!E:AX,46,0)</f>
        <v>517.5</v>
      </c>
    </row>
    <row r="169" spans="1:10" hidden="1">
      <c r="A169" s="57">
        <v>168</v>
      </c>
      <c r="B169" s="4" t="s">
        <v>946</v>
      </c>
      <c r="C169" s="2" t="s">
        <v>947</v>
      </c>
      <c r="D169" s="2" t="str">
        <f>VLOOKUP(B169,员工信息4!C:H,4,0)</f>
        <v>李兆辉283</v>
      </c>
      <c r="E169" s="58">
        <v>394.2</v>
      </c>
      <c r="F169" s="58">
        <v>98.6</v>
      </c>
      <c r="G169" s="58">
        <v>24.7</v>
      </c>
      <c r="H169" s="58">
        <v>517.5</v>
      </c>
      <c r="I169" s="423" t="s">
        <v>6311</v>
      </c>
      <c r="J169" s="429">
        <f>VLOOKUP(B169,'12部门提供工资附表主表'!E:AX,46,0)</f>
        <v>517.5</v>
      </c>
    </row>
    <row r="170" spans="1:10" hidden="1">
      <c r="A170" s="57">
        <v>169</v>
      </c>
      <c r="B170" s="4" t="s">
        <v>951</v>
      </c>
      <c r="C170" s="2" t="s">
        <v>952</v>
      </c>
      <c r="D170" s="2" t="str">
        <f>VLOOKUP(B170,员工信息4!C:H,4,0)</f>
        <v>杨俊2519</v>
      </c>
      <c r="E170" s="58">
        <v>394.2</v>
      </c>
      <c r="F170" s="58">
        <v>98.6</v>
      </c>
      <c r="G170" s="58">
        <v>24.7</v>
      </c>
      <c r="H170" s="58">
        <v>517.5</v>
      </c>
      <c r="I170" s="423" t="s">
        <v>6311</v>
      </c>
      <c r="J170" s="429">
        <f>VLOOKUP(B170,'12部门提供工资附表主表'!E:AX,46,0)</f>
        <v>517.5</v>
      </c>
    </row>
    <row r="171" spans="1:10" hidden="1">
      <c r="A171" s="57">
        <v>170</v>
      </c>
      <c r="B171" s="4" t="s">
        <v>956</v>
      </c>
      <c r="C171" s="2" t="s">
        <v>957</v>
      </c>
      <c r="D171" s="2" t="str">
        <f>VLOOKUP(B171,员工信息4!C:H,4,0)</f>
        <v>王莉472</v>
      </c>
      <c r="E171" s="58">
        <v>394.2</v>
      </c>
      <c r="F171" s="58">
        <v>98.6</v>
      </c>
      <c r="G171" s="58">
        <v>24.7</v>
      </c>
      <c r="H171" s="58">
        <v>517.5</v>
      </c>
      <c r="I171" s="423" t="s">
        <v>6311</v>
      </c>
      <c r="J171" s="429">
        <f>VLOOKUP(B171,'12部门提供工资附表主表'!E:AX,46,0)</f>
        <v>517.5</v>
      </c>
    </row>
    <row r="172" spans="1:10" hidden="1">
      <c r="A172" s="57">
        <v>171</v>
      </c>
      <c r="B172" s="4" t="s">
        <v>961</v>
      </c>
      <c r="C172" s="2" t="s">
        <v>962</v>
      </c>
      <c r="D172" s="2" t="str">
        <f>VLOOKUP(B172,员工信息4!C:H,4,0)</f>
        <v>马华东155</v>
      </c>
      <c r="E172" s="58">
        <v>394.2</v>
      </c>
      <c r="F172" s="58">
        <v>98.6</v>
      </c>
      <c r="G172" s="58">
        <v>24.7</v>
      </c>
      <c r="H172" s="58">
        <v>517.5</v>
      </c>
      <c r="I172" s="423" t="s">
        <v>6311</v>
      </c>
      <c r="J172" s="429">
        <f>VLOOKUP(B172,'12部门提供工资附表主表'!E:AX,46,0)</f>
        <v>517.5</v>
      </c>
    </row>
    <row r="173" spans="1:10" hidden="1">
      <c r="A173" s="57">
        <v>172</v>
      </c>
      <c r="B173" s="4" t="s">
        <v>966</v>
      </c>
      <c r="C173" s="2" t="s">
        <v>967</v>
      </c>
      <c r="D173" s="2" t="str">
        <f>VLOOKUP(B173,员工信息4!C:H,4,0)</f>
        <v>张俊526</v>
      </c>
      <c r="E173" s="58">
        <v>394.2</v>
      </c>
      <c r="F173" s="58">
        <v>98.6</v>
      </c>
      <c r="G173" s="58">
        <v>24.7</v>
      </c>
      <c r="H173" s="58">
        <v>517.5</v>
      </c>
      <c r="I173" s="423" t="s">
        <v>6311</v>
      </c>
      <c r="J173" s="429">
        <f>VLOOKUP(B173,'12部门提供工资附表主表'!E:AX,46,0)</f>
        <v>517.5</v>
      </c>
    </row>
    <row r="174" spans="1:10" hidden="1">
      <c r="A174" s="57">
        <v>173</v>
      </c>
      <c r="B174" s="4" t="s">
        <v>971</v>
      </c>
      <c r="C174" s="2" t="s">
        <v>972</v>
      </c>
      <c r="D174" s="2" t="str">
        <f>VLOOKUP(B174,员工信息4!C:H,4,0)</f>
        <v>于利英433</v>
      </c>
      <c r="E174" s="58">
        <v>394.2</v>
      </c>
      <c r="F174" s="58">
        <v>98.6</v>
      </c>
      <c r="G174" s="58">
        <v>24.7</v>
      </c>
      <c r="H174" s="58">
        <v>517.5</v>
      </c>
      <c r="I174" s="423" t="s">
        <v>6311</v>
      </c>
      <c r="J174" s="429">
        <f>VLOOKUP(B174,'12部门提供工资附表主表'!E:AX,46,0)</f>
        <v>517.5</v>
      </c>
    </row>
    <row r="175" spans="1:10" hidden="1">
      <c r="A175" s="57">
        <v>174</v>
      </c>
      <c r="B175" s="4" t="s">
        <v>976</v>
      </c>
      <c r="C175" s="2" t="s">
        <v>977</v>
      </c>
      <c r="D175" s="2" t="str">
        <f>VLOOKUP(B175,员工信息4!C:H,4,0)</f>
        <v>刘广娥1016</v>
      </c>
      <c r="E175" s="58">
        <v>394.2</v>
      </c>
      <c r="F175" s="58">
        <v>98.6</v>
      </c>
      <c r="G175" s="58">
        <v>24.7</v>
      </c>
      <c r="H175" s="58">
        <v>517.5</v>
      </c>
      <c r="I175" s="423" t="s">
        <v>6311</v>
      </c>
      <c r="J175" s="429">
        <f>VLOOKUP(B175,'12部门提供工资附表主表'!E:AX,46,0)</f>
        <v>517.5</v>
      </c>
    </row>
    <row r="176" spans="1:10" hidden="1">
      <c r="A176" s="57">
        <v>175</v>
      </c>
      <c r="B176" s="4" t="s">
        <v>981</v>
      </c>
      <c r="C176" s="2" t="s">
        <v>982</v>
      </c>
      <c r="D176" s="2" t="str">
        <f>VLOOKUP(B176,员工信息4!C:H,4,0)</f>
        <v>耿跃辉84</v>
      </c>
      <c r="E176" s="58">
        <v>394.2</v>
      </c>
      <c r="F176" s="58">
        <v>98.6</v>
      </c>
      <c r="G176" s="58">
        <v>24.7</v>
      </c>
      <c r="H176" s="58">
        <v>517.5</v>
      </c>
      <c r="I176" s="423" t="s">
        <v>6311</v>
      </c>
      <c r="J176" s="429">
        <f>VLOOKUP(B176,'12部门提供工资附表主表'!E:AX,46,0)</f>
        <v>517.5</v>
      </c>
    </row>
    <row r="177" spans="1:10" hidden="1">
      <c r="A177" s="57">
        <v>176</v>
      </c>
      <c r="B177" s="4" t="s">
        <v>986</v>
      </c>
      <c r="C177" s="2" t="s">
        <v>987</v>
      </c>
      <c r="D177" s="2" t="str">
        <f>VLOOKUP(B177,员工信息4!C:H,4,0)</f>
        <v>仲伟风99</v>
      </c>
      <c r="E177" s="58">
        <v>394.2</v>
      </c>
      <c r="F177" s="58">
        <v>98.6</v>
      </c>
      <c r="G177" s="58">
        <v>24.7</v>
      </c>
      <c r="H177" s="58">
        <v>517.5</v>
      </c>
      <c r="I177" s="423" t="s">
        <v>6311</v>
      </c>
      <c r="J177" s="429">
        <f>VLOOKUP(B177,'12部门提供工资附表主表'!E:AX,46,0)</f>
        <v>517.5</v>
      </c>
    </row>
    <row r="178" spans="1:10" hidden="1">
      <c r="A178" s="57">
        <v>177</v>
      </c>
      <c r="B178" s="4" t="s">
        <v>991</v>
      </c>
      <c r="C178" s="2" t="s">
        <v>992</v>
      </c>
      <c r="D178" s="2" t="str">
        <f>VLOOKUP(B178,员工信息4!C:H,4,0)</f>
        <v>胡林喜507</v>
      </c>
      <c r="E178" s="58">
        <v>394.2</v>
      </c>
      <c r="F178" s="58">
        <v>98.6</v>
      </c>
      <c r="G178" s="58">
        <v>24.7</v>
      </c>
      <c r="H178" s="58">
        <v>517.5</v>
      </c>
      <c r="I178" s="423" t="s">
        <v>6311</v>
      </c>
      <c r="J178" s="429">
        <f>VLOOKUP(B178,'12部门提供工资附表主表'!E:AX,46,0)</f>
        <v>517.5</v>
      </c>
    </row>
    <row r="179" spans="1:10" hidden="1">
      <c r="A179" s="57">
        <v>178</v>
      </c>
      <c r="B179" s="4" t="s">
        <v>996</v>
      </c>
      <c r="C179" s="2" t="s">
        <v>997</v>
      </c>
      <c r="D179" s="2" t="str">
        <f>VLOOKUP(B179,员工信息4!C:H,4,0)</f>
        <v>成爱群541</v>
      </c>
      <c r="E179" s="58">
        <v>394.2</v>
      </c>
      <c r="F179" s="58">
        <v>98.6</v>
      </c>
      <c r="G179" s="58">
        <v>24.7</v>
      </c>
      <c r="H179" s="58">
        <v>517.5</v>
      </c>
      <c r="I179" s="423" t="s">
        <v>6311</v>
      </c>
      <c r="J179" s="429">
        <f>VLOOKUP(B179,'12部门提供工资附表主表'!E:AX,46,0)</f>
        <v>517.5</v>
      </c>
    </row>
    <row r="180" spans="1:10" hidden="1">
      <c r="A180" s="57">
        <v>179</v>
      </c>
      <c r="B180" s="4" t="s">
        <v>1001</v>
      </c>
      <c r="C180" s="2" t="s">
        <v>1002</v>
      </c>
      <c r="D180" s="2" t="str">
        <f>VLOOKUP(B180,员工信息4!C:H,4,0)</f>
        <v>晁艳芹270</v>
      </c>
      <c r="E180" s="58">
        <v>394.2</v>
      </c>
      <c r="F180" s="58">
        <v>98.6</v>
      </c>
      <c r="G180" s="58">
        <v>24.7</v>
      </c>
      <c r="H180" s="58">
        <v>517.5</v>
      </c>
      <c r="I180" s="423" t="s">
        <v>6311</v>
      </c>
      <c r="J180" s="429">
        <f>VLOOKUP(B180,'12部门提供工资附表主表'!E:AX,46,0)</f>
        <v>517.5</v>
      </c>
    </row>
    <row r="181" spans="1:10" hidden="1">
      <c r="A181" s="57">
        <v>180</v>
      </c>
      <c r="B181" s="4" t="s">
        <v>1006</v>
      </c>
      <c r="C181" s="2" t="s">
        <v>1007</v>
      </c>
      <c r="D181" s="2" t="str">
        <f>VLOOKUP(B181,员工信息4!C:H,4,0)</f>
        <v>单歌利319</v>
      </c>
      <c r="E181" s="58">
        <v>394.2</v>
      </c>
      <c r="F181" s="58">
        <v>98.6</v>
      </c>
      <c r="G181" s="58">
        <v>24.7</v>
      </c>
      <c r="H181" s="58">
        <v>517.5</v>
      </c>
      <c r="I181" s="423" t="s">
        <v>6311</v>
      </c>
      <c r="J181" s="429">
        <f>VLOOKUP(B181,'12部门提供工资附表主表'!E:AX,46,0)</f>
        <v>517.5</v>
      </c>
    </row>
    <row r="182" spans="1:10" hidden="1">
      <c r="A182" s="57">
        <v>181</v>
      </c>
      <c r="B182" s="4" t="s">
        <v>1011</v>
      </c>
      <c r="C182" s="2" t="s">
        <v>1012</v>
      </c>
      <c r="D182" s="2" t="str">
        <f>VLOOKUP(B182,员工信息4!C:H,4,0)</f>
        <v>周士军592</v>
      </c>
      <c r="E182" s="58">
        <v>394.2</v>
      </c>
      <c r="F182" s="58">
        <v>98.6</v>
      </c>
      <c r="G182" s="58">
        <v>24.7</v>
      </c>
      <c r="H182" s="58">
        <v>517.5</v>
      </c>
      <c r="I182" s="423" t="s">
        <v>6311</v>
      </c>
      <c r="J182" s="429">
        <f>VLOOKUP(B182,'12部门提供工资附表主表'!E:AX,46,0)</f>
        <v>517.5</v>
      </c>
    </row>
    <row r="183" spans="1:10" hidden="1">
      <c r="A183" s="57">
        <v>182</v>
      </c>
      <c r="B183" s="4" t="s">
        <v>1016</v>
      </c>
      <c r="C183" s="2" t="s">
        <v>1017</v>
      </c>
      <c r="D183" s="2" t="str">
        <f>VLOOKUP(B183,员工信息4!C:H,4,0)</f>
        <v>王方祥390</v>
      </c>
      <c r="E183" s="58">
        <v>394.2</v>
      </c>
      <c r="F183" s="58">
        <v>98.6</v>
      </c>
      <c r="G183" s="58">
        <v>24.7</v>
      </c>
      <c r="H183" s="58">
        <v>517.5</v>
      </c>
      <c r="I183" s="423" t="s">
        <v>6311</v>
      </c>
      <c r="J183" s="429">
        <f>VLOOKUP(B183,'12部门提供工资附表主表'!E:AX,46,0)</f>
        <v>517.5</v>
      </c>
    </row>
    <row r="184" spans="1:10" hidden="1">
      <c r="A184" s="57">
        <v>183</v>
      </c>
      <c r="B184" s="4" t="s">
        <v>1021</v>
      </c>
      <c r="C184" s="2" t="s">
        <v>1022</v>
      </c>
      <c r="D184" s="2" t="str">
        <f>VLOOKUP(B184,员工信息4!C:H,4,0)</f>
        <v>廖海霞525</v>
      </c>
      <c r="E184" s="58">
        <v>394.2</v>
      </c>
      <c r="F184" s="58">
        <v>98.6</v>
      </c>
      <c r="G184" s="58">
        <v>24.7</v>
      </c>
      <c r="H184" s="58">
        <v>517.5</v>
      </c>
      <c r="I184" s="423" t="s">
        <v>6311</v>
      </c>
      <c r="J184" s="429">
        <f>VLOOKUP(B184,'12部门提供工资附表主表'!E:AX,46,0)</f>
        <v>517.5</v>
      </c>
    </row>
    <row r="185" spans="1:10" hidden="1">
      <c r="A185" s="57">
        <v>184</v>
      </c>
      <c r="B185" s="4" t="s">
        <v>1026</v>
      </c>
      <c r="C185" s="2" t="s">
        <v>1027</v>
      </c>
      <c r="D185" s="2" t="str">
        <f>VLOOKUP(B185,员工信息4!C:H,4,0)</f>
        <v>张飞250</v>
      </c>
      <c r="E185" s="58">
        <v>394.2</v>
      </c>
      <c r="F185" s="58">
        <v>98.6</v>
      </c>
      <c r="G185" s="58">
        <v>24.7</v>
      </c>
      <c r="H185" s="58">
        <v>517.5</v>
      </c>
      <c r="I185" s="423" t="s">
        <v>6311</v>
      </c>
      <c r="J185" s="429">
        <f>VLOOKUP(B185,'12部门提供工资附表主表'!E:AX,46,0)</f>
        <v>517.5</v>
      </c>
    </row>
    <row r="186" spans="1:10" hidden="1">
      <c r="A186" s="57">
        <v>185</v>
      </c>
      <c r="B186" s="4" t="s">
        <v>1031</v>
      </c>
      <c r="C186" s="2" t="s">
        <v>1032</v>
      </c>
      <c r="D186" s="2" t="str">
        <f>VLOOKUP(B186,员工信息4!C:H,4,0)</f>
        <v>张雷712</v>
      </c>
      <c r="E186" s="58">
        <v>394.2</v>
      </c>
      <c r="F186" s="58">
        <v>98.6</v>
      </c>
      <c r="G186" s="58">
        <v>24.7</v>
      </c>
      <c r="H186" s="58">
        <v>517.5</v>
      </c>
      <c r="I186" s="423" t="s">
        <v>6311</v>
      </c>
      <c r="J186" s="429">
        <f>VLOOKUP(B186,'12部门提供工资附表主表'!E:AX,46,0)</f>
        <v>517.5</v>
      </c>
    </row>
    <row r="187" spans="1:10" hidden="1">
      <c r="A187" s="57">
        <v>186</v>
      </c>
      <c r="B187" s="4" t="s">
        <v>1807</v>
      </c>
      <c r="C187" s="2" t="s">
        <v>1808</v>
      </c>
      <c r="D187" s="2" t="str">
        <f>VLOOKUP(B187,员工信息4!C:H,4,0)</f>
        <v>孙贤保316</v>
      </c>
      <c r="E187" s="58">
        <v>394.2</v>
      </c>
      <c r="F187" s="58">
        <v>98.6</v>
      </c>
      <c r="G187" s="58">
        <v>24.7</v>
      </c>
      <c r="H187" s="58">
        <v>517.5</v>
      </c>
      <c r="I187" s="423" t="s">
        <v>6311</v>
      </c>
      <c r="J187" s="429">
        <f>VLOOKUP(B187,'12部门提供工资附表主表'!E:AX,46,0)</f>
        <v>517.5</v>
      </c>
    </row>
    <row r="188" spans="1:10" hidden="1">
      <c r="A188" s="57">
        <v>187</v>
      </c>
      <c r="B188" s="4" t="s">
        <v>1036</v>
      </c>
      <c r="C188" s="2" t="s">
        <v>1037</v>
      </c>
      <c r="D188" s="2" t="str">
        <f>VLOOKUP(B188,员工信息4!C:H,4,0)</f>
        <v>张学林572</v>
      </c>
      <c r="E188" s="58">
        <v>394.2</v>
      </c>
      <c r="F188" s="58">
        <v>98.6</v>
      </c>
      <c r="G188" s="58">
        <v>24.7</v>
      </c>
      <c r="H188" s="58">
        <v>517.5</v>
      </c>
      <c r="I188" s="423" t="s">
        <v>6311</v>
      </c>
      <c r="J188" s="429">
        <f>VLOOKUP(B188,'12部门提供工资附表主表'!E:AX,46,0)</f>
        <v>517.5</v>
      </c>
    </row>
    <row r="189" spans="1:10" hidden="1">
      <c r="A189" s="57">
        <v>188</v>
      </c>
      <c r="B189" s="4" t="s">
        <v>1041</v>
      </c>
      <c r="C189" s="2" t="s">
        <v>1042</v>
      </c>
      <c r="D189" s="2" t="str">
        <f>VLOOKUP(B189,员工信息4!C:H,4,0)</f>
        <v>刘光友269</v>
      </c>
      <c r="E189" s="58">
        <v>394.2</v>
      </c>
      <c r="F189" s="58">
        <v>98.6</v>
      </c>
      <c r="G189" s="58">
        <v>24.7</v>
      </c>
      <c r="H189" s="58">
        <v>517.5</v>
      </c>
      <c r="I189" s="423" t="s">
        <v>6311</v>
      </c>
      <c r="J189" s="429">
        <f>VLOOKUP(B189,'12部门提供工资附表主表'!E:AX,46,0)</f>
        <v>517.5</v>
      </c>
    </row>
    <row r="190" spans="1:10" hidden="1">
      <c r="A190" s="57">
        <v>189</v>
      </c>
      <c r="B190" s="4" t="s">
        <v>1813</v>
      </c>
      <c r="C190" s="2" t="s">
        <v>1814</v>
      </c>
      <c r="D190" s="2" t="str">
        <f>VLOOKUP(B190,员工信息4!C:H,4,0)</f>
        <v>陈娟132</v>
      </c>
      <c r="E190" s="58">
        <v>394.2</v>
      </c>
      <c r="F190" s="58">
        <v>98.6</v>
      </c>
      <c r="G190" s="58">
        <v>24.7</v>
      </c>
      <c r="H190" s="58">
        <v>517.5</v>
      </c>
      <c r="I190" s="423" t="s">
        <v>6311</v>
      </c>
      <c r="J190" s="429">
        <f>VLOOKUP(B190,'12部门提供工资附表主表'!E:AX,46,0)</f>
        <v>517.5</v>
      </c>
    </row>
    <row r="191" spans="1:10" hidden="1">
      <c r="A191" s="57">
        <v>190</v>
      </c>
      <c r="B191" s="4" t="s">
        <v>1046</v>
      </c>
      <c r="C191" s="2" t="s">
        <v>1047</v>
      </c>
      <c r="D191" s="2" t="str">
        <f>VLOOKUP(B191,员工信息4!C:H,4,0)</f>
        <v>饶正来75</v>
      </c>
      <c r="E191" s="58">
        <v>394.2</v>
      </c>
      <c r="F191" s="58">
        <v>98.6</v>
      </c>
      <c r="G191" s="58">
        <v>24.7</v>
      </c>
      <c r="H191" s="58">
        <v>517.5</v>
      </c>
      <c r="I191" s="423" t="s">
        <v>6311</v>
      </c>
      <c r="J191" s="429">
        <f>VLOOKUP(B191,'12部门提供工资附表主表'!E:AX,46,0)</f>
        <v>517.5</v>
      </c>
    </row>
    <row r="192" spans="1:10" hidden="1">
      <c r="A192" s="57">
        <v>191</v>
      </c>
      <c r="B192" s="4" t="s">
        <v>1051</v>
      </c>
      <c r="C192" s="2" t="s">
        <v>1052</v>
      </c>
      <c r="D192" s="2" t="str">
        <f>VLOOKUP(B192,员工信息4!C:H,4,0)</f>
        <v>郭广彬285</v>
      </c>
      <c r="E192" s="58">
        <v>394.2</v>
      </c>
      <c r="F192" s="58">
        <v>98.6</v>
      </c>
      <c r="G192" s="58">
        <v>24.7</v>
      </c>
      <c r="H192" s="58">
        <v>517.5</v>
      </c>
      <c r="I192" s="423" t="s">
        <v>6311</v>
      </c>
      <c r="J192" s="429">
        <f>VLOOKUP(B192,'12部门提供工资附表主表'!E:AX,46,0)</f>
        <v>517.5</v>
      </c>
    </row>
    <row r="193" spans="1:10" hidden="1">
      <c r="A193" s="57">
        <v>192</v>
      </c>
      <c r="B193" s="4" t="s">
        <v>1056</v>
      </c>
      <c r="C193" s="2" t="s">
        <v>1057</v>
      </c>
      <c r="D193" s="2" t="str">
        <f>VLOOKUP(B193,员工信息4!C:H,4,0)</f>
        <v>黄杜俊518</v>
      </c>
      <c r="E193" s="58">
        <v>394.2</v>
      </c>
      <c r="F193" s="58">
        <v>98.6</v>
      </c>
      <c r="G193" s="58">
        <v>24.7</v>
      </c>
      <c r="H193" s="58">
        <v>517.5</v>
      </c>
      <c r="I193" s="423" t="s">
        <v>6311</v>
      </c>
      <c r="J193" s="429">
        <f>VLOOKUP(B193,'12部门提供工资附表主表'!E:AX,46,0)</f>
        <v>517.5</v>
      </c>
    </row>
    <row r="194" spans="1:10" hidden="1">
      <c r="A194" s="57">
        <v>193</v>
      </c>
      <c r="B194" s="4" t="s">
        <v>1061</v>
      </c>
      <c r="C194" s="2" t="s">
        <v>1062</v>
      </c>
      <c r="D194" s="2" t="str">
        <f>VLOOKUP(B194,员工信息4!C:H,4,0)</f>
        <v>朱军华244</v>
      </c>
      <c r="E194" s="58">
        <v>394.2</v>
      </c>
      <c r="F194" s="58">
        <v>98.6</v>
      </c>
      <c r="G194" s="58">
        <v>24.7</v>
      </c>
      <c r="H194" s="58">
        <v>517.5</v>
      </c>
      <c r="I194" s="423" t="s">
        <v>6311</v>
      </c>
      <c r="J194" s="429">
        <f>VLOOKUP(B194,'12部门提供工资附表主表'!E:AX,46,0)</f>
        <v>517.5</v>
      </c>
    </row>
    <row r="195" spans="1:10" hidden="1">
      <c r="A195" s="57">
        <v>194</v>
      </c>
      <c r="B195" s="4" t="s">
        <v>1066</v>
      </c>
      <c r="C195" s="2" t="s">
        <v>1067</v>
      </c>
      <c r="D195" s="2" t="str">
        <f>VLOOKUP(B195,员工信息4!C:H,4,0)</f>
        <v>邢小波486</v>
      </c>
      <c r="E195" s="58">
        <v>394.2</v>
      </c>
      <c r="F195" s="58">
        <v>98.6</v>
      </c>
      <c r="G195" s="58">
        <v>24.7</v>
      </c>
      <c r="H195" s="58">
        <v>517.5</v>
      </c>
      <c r="I195" s="423" t="s">
        <v>6311</v>
      </c>
      <c r="J195" s="429">
        <f>VLOOKUP(B195,'12部门提供工资附表主表'!E:AX,46,0)</f>
        <v>517.5</v>
      </c>
    </row>
    <row r="196" spans="1:10" hidden="1">
      <c r="A196" s="57">
        <v>195</v>
      </c>
      <c r="B196" s="4" t="s">
        <v>1071</v>
      </c>
      <c r="C196" s="2" t="s">
        <v>1072</v>
      </c>
      <c r="D196" s="2" t="str">
        <f>VLOOKUP(B196,员工信息4!C:H,4,0)</f>
        <v>杜爱勇379</v>
      </c>
      <c r="E196" s="58">
        <v>394.2</v>
      </c>
      <c r="F196" s="58">
        <v>98.6</v>
      </c>
      <c r="G196" s="58">
        <v>24.7</v>
      </c>
      <c r="H196" s="58">
        <v>517.5</v>
      </c>
      <c r="I196" s="423" t="s">
        <v>6311</v>
      </c>
      <c r="J196" s="429">
        <f>VLOOKUP(B196,'12部门提供工资附表主表'!E:AX,46,0)</f>
        <v>517.5</v>
      </c>
    </row>
    <row r="197" spans="1:10" hidden="1">
      <c r="A197" s="57">
        <v>196</v>
      </c>
      <c r="B197" s="4" t="s">
        <v>1076</v>
      </c>
      <c r="C197" s="2" t="s">
        <v>1077</v>
      </c>
      <c r="D197" s="2" t="str">
        <f>VLOOKUP(B197,员工信息4!C:H,4,0)</f>
        <v>袁同齐271</v>
      </c>
      <c r="E197" s="58">
        <v>394.2</v>
      </c>
      <c r="F197" s="58">
        <v>98.6</v>
      </c>
      <c r="G197" s="58">
        <v>24.7</v>
      </c>
      <c r="H197" s="58">
        <v>517.5</v>
      </c>
      <c r="I197" s="423" t="s">
        <v>6311</v>
      </c>
      <c r="J197" s="429">
        <f>VLOOKUP(B197,'12部门提供工资附表主表'!E:AX,46,0)</f>
        <v>517.5</v>
      </c>
    </row>
    <row r="198" spans="1:10" hidden="1">
      <c r="A198" s="57">
        <v>197</v>
      </c>
      <c r="B198" s="4" t="s">
        <v>1081</v>
      </c>
      <c r="C198" s="2" t="s">
        <v>1082</v>
      </c>
      <c r="D198" s="2" t="str">
        <f>VLOOKUP(B198,员工信息4!C:H,4,0)</f>
        <v>刘贵龙605</v>
      </c>
      <c r="E198" s="58">
        <v>394.2</v>
      </c>
      <c r="F198" s="58">
        <v>98.6</v>
      </c>
      <c r="G198" s="58">
        <v>24.7</v>
      </c>
      <c r="H198" s="58">
        <v>517.5</v>
      </c>
      <c r="I198" s="423" t="s">
        <v>6311</v>
      </c>
      <c r="J198" s="429">
        <f>VLOOKUP(B198,'12部门提供工资附表主表'!E:AX,46,0)</f>
        <v>517.5</v>
      </c>
    </row>
    <row r="199" spans="1:10" hidden="1">
      <c r="A199" s="57">
        <v>198</v>
      </c>
      <c r="B199" s="4" t="s">
        <v>1086</v>
      </c>
      <c r="C199" s="2" t="s">
        <v>1087</v>
      </c>
      <c r="D199" s="2" t="str">
        <f>VLOOKUP(B199,员工信息4!C:H,4,0)</f>
        <v>迟运海463</v>
      </c>
      <c r="E199" s="58">
        <v>394.2</v>
      </c>
      <c r="F199" s="58">
        <v>98.6</v>
      </c>
      <c r="G199" s="58">
        <v>24.7</v>
      </c>
      <c r="H199" s="58">
        <v>517.5</v>
      </c>
      <c r="I199" s="423" t="s">
        <v>6311</v>
      </c>
      <c r="J199" s="429">
        <f>VLOOKUP(B199,'12部门提供工资附表主表'!E:AX,46,0)</f>
        <v>517.5</v>
      </c>
    </row>
    <row r="200" spans="1:10" hidden="1">
      <c r="A200" s="57">
        <v>199</v>
      </c>
      <c r="B200" s="4" t="s">
        <v>1091</v>
      </c>
      <c r="C200" s="2" t="s">
        <v>1092</v>
      </c>
      <c r="D200" s="2" t="str">
        <f>VLOOKUP(B200,员工信息4!C:H,4,0)</f>
        <v>尤立凤467</v>
      </c>
      <c r="E200" s="58">
        <v>394.2</v>
      </c>
      <c r="F200" s="58">
        <v>98.6</v>
      </c>
      <c r="G200" s="58">
        <v>24.7</v>
      </c>
      <c r="H200" s="58">
        <v>517.5</v>
      </c>
      <c r="I200" s="423" t="s">
        <v>6311</v>
      </c>
      <c r="J200" s="429">
        <f>VLOOKUP(B200,'12部门提供工资附表主表'!E:AX,46,0)</f>
        <v>517.5</v>
      </c>
    </row>
    <row r="201" spans="1:10" hidden="1">
      <c r="A201" s="57">
        <v>200</v>
      </c>
      <c r="B201" s="4" t="s">
        <v>1096</v>
      </c>
      <c r="C201" s="2" t="s">
        <v>1097</v>
      </c>
      <c r="D201" s="2" t="str">
        <f>VLOOKUP(B201,员工信息4!C:H,4,0)</f>
        <v>赵小华408</v>
      </c>
      <c r="E201" s="58">
        <v>394.2</v>
      </c>
      <c r="F201" s="58">
        <v>98.6</v>
      </c>
      <c r="G201" s="58">
        <v>24.7</v>
      </c>
      <c r="H201" s="58">
        <v>517.5</v>
      </c>
      <c r="I201" s="423" t="s">
        <v>6311</v>
      </c>
      <c r="J201" s="429">
        <f>VLOOKUP(B201,'12部门提供工资附表主表'!E:AX,46,0)</f>
        <v>517.5</v>
      </c>
    </row>
    <row r="202" spans="1:10" hidden="1">
      <c r="A202" s="57">
        <v>201</v>
      </c>
      <c r="B202" s="4" t="s">
        <v>1101</v>
      </c>
      <c r="C202" s="2" t="s">
        <v>1102</v>
      </c>
      <c r="D202" s="2" t="str">
        <f>VLOOKUP(B202,员工信息4!C:H,4,0)</f>
        <v>朱英436</v>
      </c>
      <c r="E202" s="58">
        <v>394.2</v>
      </c>
      <c r="F202" s="58">
        <v>98.6</v>
      </c>
      <c r="G202" s="58">
        <v>24.7</v>
      </c>
      <c r="H202" s="58">
        <v>517.5</v>
      </c>
      <c r="I202" s="423" t="s">
        <v>6311</v>
      </c>
      <c r="J202" s="429">
        <f>VLOOKUP(B202,'12部门提供工资附表主表'!E:AX,46,0)</f>
        <v>517.5</v>
      </c>
    </row>
    <row r="203" spans="1:10" hidden="1">
      <c r="A203" s="57">
        <v>202</v>
      </c>
      <c r="B203" s="4" t="s">
        <v>1107</v>
      </c>
      <c r="C203" s="2" t="s">
        <v>1108</v>
      </c>
      <c r="D203" s="2" t="str">
        <f>VLOOKUP(B203,员工信息4!C:H,4,0)</f>
        <v>相伟堂64</v>
      </c>
      <c r="E203" s="58">
        <v>394.2</v>
      </c>
      <c r="F203" s="58">
        <v>98.6</v>
      </c>
      <c r="G203" s="58">
        <v>24.7</v>
      </c>
      <c r="H203" s="58">
        <v>517.5</v>
      </c>
      <c r="I203" s="423" t="s">
        <v>6311</v>
      </c>
      <c r="J203" s="429">
        <f>VLOOKUP(B203,'12部门提供工资附表主表'!E:AX,46,0)</f>
        <v>517.5</v>
      </c>
    </row>
    <row r="204" spans="1:10" hidden="1">
      <c r="A204" s="57">
        <v>203</v>
      </c>
      <c r="B204" s="4" t="s">
        <v>1113</v>
      </c>
      <c r="C204" s="2" t="s">
        <v>1114</v>
      </c>
      <c r="D204" s="2" t="str">
        <f>VLOOKUP(B204,员工信息4!C:H,4,0)</f>
        <v>陶东苏57</v>
      </c>
      <c r="E204" s="58">
        <v>394.2</v>
      </c>
      <c r="F204" s="58">
        <v>98.6</v>
      </c>
      <c r="G204" s="58">
        <v>24.7</v>
      </c>
      <c r="H204" s="58">
        <v>517.5</v>
      </c>
      <c r="I204" s="423" t="s">
        <v>6311</v>
      </c>
      <c r="J204" s="429">
        <f>VLOOKUP(B204,'12部门提供工资附表主表'!E:AX,46,0)</f>
        <v>517.5</v>
      </c>
    </row>
    <row r="205" spans="1:10" hidden="1">
      <c r="A205" s="57">
        <v>204</v>
      </c>
      <c r="B205" s="4" t="s">
        <v>1118</v>
      </c>
      <c r="C205" s="2" t="s">
        <v>195</v>
      </c>
      <c r="D205" s="2" t="str">
        <f>VLOOKUP(B205,员工信息4!C:H,4,0)</f>
        <v>张海军2749</v>
      </c>
      <c r="E205" s="58">
        <v>394.2</v>
      </c>
      <c r="F205" s="58">
        <v>98.6</v>
      </c>
      <c r="G205" s="58">
        <v>24.7</v>
      </c>
      <c r="H205" s="58">
        <v>517.5</v>
      </c>
      <c r="I205" s="423" t="s">
        <v>6311</v>
      </c>
      <c r="J205" s="429">
        <f>VLOOKUP(B205,'12部门提供工资附表主表'!E:AX,46,0)</f>
        <v>517.5</v>
      </c>
    </row>
    <row r="206" spans="1:10" hidden="1">
      <c r="A206" s="57">
        <v>205</v>
      </c>
      <c r="B206" s="4" t="s">
        <v>1123</v>
      </c>
      <c r="C206" s="2" t="s">
        <v>1124</v>
      </c>
      <c r="D206" s="2" t="str">
        <f>VLOOKUP(B206,员工信息4!C:H,4,0)</f>
        <v>姚宇451</v>
      </c>
      <c r="E206" s="58">
        <v>394.2</v>
      </c>
      <c r="F206" s="58">
        <v>98.6</v>
      </c>
      <c r="G206" s="58">
        <v>24.7</v>
      </c>
      <c r="H206" s="58">
        <v>517.5</v>
      </c>
      <c r="I206" s="423" t="s">
        <v>6311</v>
      </c>
      <c r="J206" s="429">
        <f>VLOOKUP(B206,'12部门提供工资附表主表'!E:AX,46,0)</f>
        <v>517.5</v>
      </c>
    </row>
    <row r="207" spans="1:10" hidden="1">
      <c r="A207" s="57">
        <v>206</v>
      </c>
      <c r="B207" s="4" t="s">
        <v>1128</v>
      </c>
      <c r="C207" s="2" t="s">
        <v>1129</v>
      </c>
      <c r="D207" s="2" t="str">
        <f>VLOOKUP(B207,员工信息4!C:H,4,0)</f>
        <v>李朋丽711</v>
      </c>
      <c r="E207" s="58">
        <v>394.2</v>
      </c>
      <c r="F207" s="58">
        <v>98.6</v>
      </c>
      <c r="G207" s="58">
        <v>24.7</v>
      </c>
      <c r="H207" s="58">
        <v>517.5</v>
      </c>
      <c r="I207" s="423" t="s">
        <v>6311</v>
      </c>
      <c r="J207" s="429">
        <f>VLOOKUP(B207,'12部门提供工资附表主表'!E:AX,46,0)</f>
        <v>517.5</v>
      </c>
    </row>
    <row r="208" spans="1:10" hidden="1">
      <c r="A208" s="57">
        <v>207</v>
      </c>
      <c r="B208" s="4" t="s">
        <v>1665</v>
      </c>
      <c r="C208" s="2" t="s">
        <v>1666</v>
      </c>
      <c r="D208" s="2" t="str">
        <f>VLOOKUP(B208,员工信息4!C:H,4,0)</f>
        <v>曹婉玉640</v>
      </c>
      <c r="E208" s="58">
        <v>394.2</v>
      </c>
      <c r="F208" s="58">
        <v>98.6</v>
      </c>
      <c r="G208" s="58">
        <v>24.7</v>
      </c>
      <c r="H208" s="58">
        <v>517.5</v>
      </c>
      <c r="I208" s="423" t="s">
        <v>6311</v>
      </c>
      <c r="J208" s="429">
        <f>VLOOKUP(B208,'12部门提供工资附表主表'!E:AX,46,0)</f>
        <v>517.5</v>
      </c>
    </row>
    <row r="209" spans="1:10" hidden="1">
      <c r="A209" s="57">
        <v>208</v>
      </c>
      <c r="B209" s="4" t="s">
        <v>1675</v>
      </c>
      <c r="C209" s="2" t="s">
        <v>1676</v>
      </c>
      <c r="D209" s="2" t="str">
        <f>VLOOKUP(B209,员工信息4!C:H,4,0)</f>
        <v>王学梅619</v>
      </c>
      <c r="E209" s="58">
        <v>394.2</v>
      </c>
      <c r="F209" s="58">
        <v>98.6</v>
      </c>
      <c r="G209" s="58">
        <v>24.7</v>
      </c>
      <c r="H209" s="58">
        <v>517.5</v>
      </c>
      <c r="I209" s="423" t="s">
        <v>6311</v>
      </c>
      <c r="J209" s="429">
        <f>VLOOKUP(B209,'12部门提供工资附表主表'!E:AX,46,0)</f>
        <v>517.5</v>
      </c>
    </row>
    <row r="210" spans="1:10" hidden="1">
      <c r="A210" s="57">
        <v>209</v>
      </c>
      <c r="B210" s="4" t="s">
        <v>1133</v>
      </c>
      <c r="C210" s="2" t="s">
        <v>1134</v>
      </c>
      <c r="D210" s="2" t="str">
        <f>VLOOKUP(B210,员工信息4!C:H,4,0)</f>
        <v>王海波617</v>
      </c>
      <c r="E210" s="58">
        <v>394.2</v>
      </c>
      <c r="F210" s="58">
        <v>98.6</v>
      </c>
      <c r="G210" s="58">
        <v>24.7</v>
      </c>
      <c r="H210" s="58">
        <v>517.5</v>
      </c>
      <c r="I210" s="423" t="s">
        <v>6311</v>
      </c>
      <c r="J210" s="429">
        <f>VLOOKUP(B210,'12部门提供工资附表主表'!E:AX,46,0)</f>
        <v>517.5</v>
      </c>
    </row>
    <row r="211" spans="1:10" hidden="1">
      <c r="A211" s="57">
        <v>210</v>
      </c>
      <c r="B211" s="4" t="s">
        <v>1680</v>
      </c>
      <c r="C211" s="2" t="s">
        <v>1681</v>
      </c>
      <c r="D211" s="2" t="str">
        <f>VLOOKUP(B211,员工信息4!C:H,4,0)</f>
        <v>陈要612</v>
      </c>
      <c r="E211" s="58">
        <v>394.2</v>
      </c>
      <c r="F211" s="58">
        <v>98.6</v>
      </c>
      <c r="G211" s="58">
        <v>24.7</v>
      </c>
      <c r="H211" s="58">
        <v>517.5</v>
      </c>
      <c r="I211" s="423" t="s">
        <v>6311</v>
      </c>
      <c r="J211" s="429">
        <f>VLOOKUP(B211,'12部门提供工资附表主表'!E:AX,46,0)</f>
        <v>517.5</v>
      </c>
    </row>
    <row r="212" spans="1:10" hidden="1">
      <c r="A212" s="57">
        <v>211</v>
      </c>
      <c r="B212" s="4" t="s">
        <v>1685</v>
      </c>
      <c r="C212" s="2" t="s">
        <v>1686</v>
      </c>
      <c r="D212" s="2" t="str">
        <f>VLOOKUP(B212,员工信息4!C:H,4,0)</f>
        <v>吴建军533</v>
      </c>
      <c r="E212" s="58">
        <v>394.2</v>
      </c>
      <c r="F212" s="58">
        <v>98.6</v>
      </c>
      <c r="G212" s="58">
        <v>24.7</v>
      </c>
      <c r="H212" s="58">
        <v>517.5</v>
      </c>
      <c r="I212" s="423" t="s">
        <v>6311</v>
      </c>
      <c r="J212" s="429">
        <f>VLOOKUP(B212,'12部门提供工资附表主表'!E:AX,46,0)</f>
        <v>517.5</v>
      </c>
    </row>
    <row r="213" spans="1:10" hidden="1">
      <c r="A213" s="57">
        <v>212</v>
      </c>
      <c r="B213" s="4" t="s">
        <v>1138</v>
      </c>
      <c r="C213" s="2" t="s">
        <v>1139</v>
      </c>
      <c r="D213" s="2" t="str">
        <f>VLOOKUP(B213,员工信息4!C:H,4,0)</f>
        <v>蒲鸿贤80</v>
      </c>
      <c r="E213" s="58">
        <v>394.2</v>
      </c>
      <c r="F213" s="58">
        <v>98.6</v>
      </c>
      <c r="G213" s="58">
        <v>24.7</v>
      </c>
      <c r="H213" s="58">
        <v>517.5</v>
      </c>
      <c r="I213" s="423" t="s">
        <v>6311</v>
      </c>
      <c r="J213" s="429">
        <f>VLOOKUP(B213,'12部门提供工资附表主表'!E:AX,46,0)</f>
        <v>517.5</v>
      </c>
    </row>
    <row r="214" spans="1:10" hidden="1">
      <c r="A214" s="57">
        <v>213</v>
      </c>
      <c r="B214" s="4" t="s">
        <v>1143</v>
      </c>
      <c r="C214" s="2" t="s">
        <v>1144</v>
      </c>
      <c r="D214" s="2" t="str">
        <f>VLOOKUP(B214,员工信息4!C:H,4,0)</f>
        <v>徐旺旺406</v>
      </c>
      <c r="E214" s="58">
        <v>394.2</v>
      </c>
      <c r="F214" s="58">
        <v>98.6</v>
      </c>
      <c r="G214" s="58">
        <v>24.7</v>
      </c>
      <c r="H214" s="58">
        <v>517.5</v>
      </c>
      <c r="I214" s="423" t="s">
        <v>6311</v>
      </c>
      <c r="J214" s="429">
        <f>VLOOKUP(B214,'12部门提供工资附表主表'!E:AX,46,0)</f>
        <v>517.5</v>
      </c>
    </row>
    <row r="215" spans="1:10" hidden="1">
      <c r="A215" s="57">
        <v>214</v>
      </c>
      <c r="B215" s="4" t="s">
        <v>2378</v>
      </c>
      <c r="C215" s="2" t="s">
        <v>2379</v>
      </c>
      <c r="D215" s="2" t="str">
        <f>VLOOKUP(B215,员工信息4!C:H,4,0)</f>
        <v>房震超407</v>
      </c>
      <c r="E215" s="58">
        <v>394.2</v>
      </c>
      <c r="F215" s="58">
        <v>98.6</v>
      </c>
      <c r="G215" s="58">
        <v>24.7</v>
      </c>
      <c r="H215" s="58">
        <v>517.5</v>
      </c>
      <c r="I215" s="423" t="s">
        <v>6311</v>
      </c>
      <c r="J215" s="429">
        <f>VLOOKUP(B215,'12部门提供工资附表主表'!E:AX,46,0)</f>
        <v>517.5</v>
      </c>
    </row>
    <row r="216" spans="1:10" hidden="1">
      <c r="A216" s="57">
        <v>215</v>
      </c>
      <c r="B216" s="4" t="s">
        <v>2407</v>
      </c>
      <c r="C216" s="2" t="s">
        <v>2408</v>
      </c>
      <c r="D216" s="2" t="str">
        <f>VLOOKUP(B216,员工信息4!C:H,4,0)</f>
        <v>周晓龙70</v>
      </c>
      <c r="E216" s="58">
        <v>394.2</v>
      </c>
      <c r="F216" s="58">
        <v>98.6</v>
      </c>
      <c r="G216" s="58">
        <v>24.7</v>
      </c>
      <c r="H216" s="58">
        <v>517.5</v>
      </c>
      <c r="I216" s="423" t="s">
        <v>6311</v>
      </c>
      <c r="J216" s="429">
        <f>VLOOKUP(B216,'12部门提供工资附表主表'!E:AX,46,0)</f>
        <v>517.5</v>
      </c>
    </row>
    <row r="217" spans="1:10" hidden="1">
      <c r="A217" s="57">
        <v>216</v>
      </c>
      <c r="B217" s="4" t="s">
        <v>2412</v>
      </c>
      <c r="C217" s="2" t="s">
        <v>2413</v>
      </c>
      <c r="D217" s="2" t="str">
        <f>VLOOKUP(B217,员工信息4!C:H,4,0)</f>
        <v>吴然涛119</v>
      </c>
      <c r="E217" s="58">
        <v>394.2</v>
      </c>
      <c r="F217" s="58">
        <v>98.6</v>
      </c>
      <c r="G217" s="58">
        <v>24.7</v>
      </c>
      <c r="H217" s="58">
        <v>517.5</v>
      </c>
      <c r="I217" s="423" t="s">
        <v>6311</v>
      </c>
      <c r="J217" s="429">
        <f>VLOOKUP(B217,'12部门提供工资附表主表'!E:AX,46,0)</f>
        <v>517.5</v>
      </c>
    </row>
    <row r="218" spans="1:10" hidden="1">
      <c r="A218" s="57">
        <v>217</v>
      </c>
      <c r="B218" s="4" t="s">
        <v>2425</v>
      </c>
      <c r="C218" s="2" t="s">
        <v>2426</v>
      </c>
      <c r="D218" s="2" t="str">
        <f>VLOOKUP(B218,员工信息4!C:H,4,0)</f>
        <v>房震73</v>
      </c>
      <c r="E218" s="58">
        <v>394.2</v>
      </c>
      <c r="F218" s="58">
        <v>98.6</v>
      </c>
      <c r="G218" s="58">
        <v>24.7</v>
      </c>
      <c r="H218" s="58">
        <v>517.5</v>
      </c>
      <c r="I218" s="423" t="s">
        <v>6311</v>
      </c>
      <c r="J218" s="429">
        <f>VLOOKUP(B218,'12部门提供工资附表主表'!E:AX,46,0)</f>
        <v>517.5</v>
      </c>
    </row>
    <row r="219" spans="1:10" hidden="1">
      <c r="A219" s="57">
        <v>218</v>
      </c>
      <c r="B219" s="4" t="s">
        <v>2435</v>
      </c>
      <c r="C219" s="2" t="s">
        <v>2436</v>
      </c>
      <c r="D219" s="2" t="str">
        <f>VLOOKUP(B219,员工信息4!C:H,4,0)</f>
        <v>彭百福112</v>
      </c>
      <c r="E219" s="58">
        <v>394.2</v>
      </c>
      <c r="F219" s="58">
        <v>98.6</v>
      </c>
      <c r="G219" s="58">
        <v>24.7</v>
      </c>
      <c r="H219" s="58">
        <v>517.5</v>
      </c>
      <c r="I219" s="423" t="s">
        <v>6311</v>
      </c>
      <c r="J219" s="429">
        <f>VLOOKUP(B219,'12部门提供工资附表主表'!E:AX,46,0)</f>
        <v>517.5</v>
      </c>
    </row>
    <row r="220" spans="1:10" hidden="1">
      <c r="A220" s="57">
        <v>219</v>
      </c>
      <c r="B220" s="4" t="s">
        <v>2440</v>
      </c>
      <c r="C220" s="2" t="s">
        <v>2441</v>
      </c>
      <c r="D220" s="2" t="str">
        <f>VLOOKUP(B220,员工信息4!C:H,4,0)</f>
        <v>陈丽娜196</v>
      </c>
      <c r="E220" s="58">
        <v>394.2</v>
      </c>
      <c r="F220" s="58">
        <v>98.6</v>
      </c>
      <c r="G220" s="58">
        <v>24.7</v>
      </c>
      <c r="H220" s="58">
        <v>517.5</v>
      </c>
      <c r="I220" s="423" t="s">
        <v>6311</v>
      </c>
      <c r="J220" s="429">
        <f>VLOOKUP(B220,'12部门提供工资附表主表'!E:AX,46,0)</f>
        <v>517.5</v>
      </c>
    </row>
    <row r="221" spans="1:10" hidden="1">
      <c r="A221" s="57">
        <v>220</v>
      </c>
      <c r="B221" s="4" t="s">
        <v>2463</v>
      </c>
      <c r="C221" s="2" t="s">
        <v>2464</v>
      </c>
      <c r="D221" s="2" t="str">
        <f>VLOOKUP(B221,员工信息4!C:H,4,0)</f>
        <v>蒋东琴134</v>
      </c>
      <c r="E221" s="58">
        <v>394.2</v>
      </c>
      <c r="F221" s="58">
        <v>98.6</v>
      </c>
      <c r="G221" s="58">
        <v>24.7</v>
      </c>
      <c r="H221" s="58">
        <v>517.5</v>
      </c>
      <c r="I221" s="423" t="s">
        <v>6311</v>
      </c>
      <c r="J221" s="429">
        <f>VLOOKUP(B221,'12部门提供工资附表主表'!E:AX,46,0)</f>
        <v>517.5</v>
      </c>
    </row>
    <row r="222" spans="1:10" hidden="1">
      <c r="A222" s="57">
        <v>221</v>
      </c>
      <c r="B222" s="4" t="s">
        <v>2473</v>
      </c>
      <c r="C222" s="2" t="s">
        <v>2474</v>
      </c>
      <c r="D222" s="2" t="str">
        <f>VLOOKUP(B222,员工信息4!C:H,4,0)</f>
        <v>白惠惠273</v>
      </c>
      <c r="E222" s="58">
        <v>394.2</v>
      </c>
      <c r="F222" s="58">
        <v>98.6</v>
      </c>
      <c r="G222" s="58">
        <v>24.7</v>
      </c>
      <c r="H222" s="58">
        <v>517.5</v>
      </c>
      <c r="I222" s="423" t="s">
        <v>6311</v>
      </c>
      <c r="J222" s="429">
        <f>VLOOKUP(B222,'12部门提供工资附表主表'!E:AX,46,0)</f>
        <v>517.5</v>
      </c>
    </row>
    <row r="223" spans="1:10" hidden="1">
      <c r="A223" s="57">
        <v>222</v>
      </c>
      <c r="B223" s="4" t="s">
        <v>2483</v>
      </c>
      <c r="C223" s="2" t="s">
        <v>2484</v>
      </c>
      <c r="D223" s="2" t="str">
        <f>VLOOKUP(B223,员工信息4!C:H,4,0)</f>
        <v>杨伟295</v>
      </c>
      <c r="E223" s="58">
        <v>394.2</v>
      </c>
      <c r="F223" s="58">
        <v>98.6</v>
      </c>
      <c r="G223" s="58">
        <v>24.7</v>
      </c>
      <c r="H223" s="58">
        <v>517.5</v>
      </c>
      <c r="I223" s="423" t="s">
        <v>6311</v>
      </c>
      <c r="J223" s="429">
        <f>VLOOKUP(B223,'12部门提供工资附表主表'!E:AX,46,0)</f>
        <v>517.5</v>
      </c>
    </row>
    <row r="224" spans="1:10" hidden="1">
      <c r="A224" s="57">
        <v>223</v>
      </c>
      <c r="B224" s="4" t="s">
        <v>2488</v>
      </c>
      <c r="C224" s="2" t="s">
        <v>2489</v>
      </c>
      <c r="D224" s="2" t="str">
        <f>VLOOKUP(B224,员工信息4!C:H,4,0)</f>
        <v>宋雪310</v>
      </c>
      <c r="E224" s="58">
        <v>394.2</v>
      </c>
      <c r="F224" s="58">
        <v>98.6</v>
      </c>
      <c r="G224" s="58">
        <v>24.7</v>
      </c>
      <c r="H224" s="58">
        <v>517.5</v>
      </c>
      <c r="I224" s="423" t="s">
        <v>6311</v>
      </c>
      <c r="J224" s="429">
        <f>VLOOKUP(B224,'12部门提供工资附表主表'!E:AX,46,0)</f>
        <v>517.5</v>
      </c>
    </row>
    <row r="225" spans="1:10" hidden="1">
      <c r="A225" s="57">
        <v>224</v>
      </c>
      <c r="B225" s="4" t="s">
        <v>2493</v>
      </c>
      <c r="C225" s="2" t="s">
        <v>2494</v>
      </c>
      <c r="D225" s="2" t="str">
        <f>VLOOKUP(B225,员工信息4!C:H,4,0)</f>
        <v>黄军军326</v>
      </c>
      <c r="E225" s="58">
        <v>394.2</v>
      </c>
      <c r="F225" s="58">
        <v>98.6</v>
      </c>
      <c r="G225" s="58">
        <v>24.7</v>
      </c>
      <c r="H225" s="58">
        <v>517.5</v>
      </c>
      <c r="I225" s="423" t="s">
        <v>6311</v>
      </c>
      <c r="J225" s="429">
        <f>VLOOKUP(B225,'12部门提供工资附表主表'!E:AX,46,0)</f>
        <v>517.5</v>
      </c>
    </row>
    <row r="226" spans="1:10" hidden="1">
      <c r="A226" s="57">
        <v>225</v>
      </c>
      <c r="B226" s="4" t="s">
        <v>666</v>
      </c>
      <c r="C226" s="2" t="s">
        <v>667</v>
      </c>
      <c r="D226" s="2" t="str">
        <f>VLOOKUP(B226,员工信息4!C:H,4,0)</f>
        <v>董潇484</v>
      </c>
      <c r="E226" s="58">
        <v>394.2</v>
      </c>
      <c r="F226" s="58">
        <v>98.6</v>
      </c>
      <c r="G226" s="58">
        <v>24.7</v>
      </c>
      <c r="H226" s="58">
        <v>517.5</v>
      </c>
      <c r="I226" s="423" t="s">
        <v>6311</v>
      </c>
      <c r="J226" s="429">
        <f>VLOOKUP(B226,'12部门提供工资附表主表'!E:AX,46,0)</f>
        <v>517.5</v>
      </c>
    </row>
    <row r="227" spans="1:10" hidden="1">
      <c r="A227" s="57">
        <v>226</v>
      </c>
      <c r="B227" s="4" t="s">
        <v>1690</v>
      </c>
      <c r="C227" s="2" t="s">
        <v>1691</v>
      </c>
      <c r="D227" s="2" t="str">
        <f>VLOOKUP(B227,员工信息4!C:H,4,0)</f>
        <v>胡巨合608</v>
      </c>
      <c r="E227" s="58">
        <v>394.2</v>
      </c>
      <c r="F227" s="58">
        <v>98.6</v>
      </c>
      <c r="G227" s="58">
        <v>24.7</v>
      </c>
      <c r="H227" s="58">
        <v>517.5</v>
      </c>
      <c r="I227" s="423" t="s">
        <v>6311</v>
      </c>
      <c r="J227" s="429">
        <f>VLOOKUP(B227,'12部门提供工资附表主表'!E:AX,46,0)</f>
        <v>517.5</v>
      </c>
    </row>
    <row r="228" spans="1:10" hidden="1">
      <c r="A228" s="57">
        <v>227</v>
      </c>
      <c r="B228" s="4" t="s">
        <v>1695</v>
      </c>
      <c r="C228" s="2" t="s">
        <v>1696</v>
      </c>
      <c r="D228" s="2" t="str">
        <f>VLOOKUP(B228,员工信息4!C:H,4,0)</f>
        <v>蒋庆德293</v>
      </c>
      <c r="E228" s="58">
        <v>394.2</v>
      </c>
      <c r="F228" s="58">
        <v>98.6</v>
      </c>
      <c r="G228" s="58">
        <v>24.7</v>
      </c>
      <c r="H228" s="58">
        <v>517.5</v>
      </c>
      <c r="I228" s="423" t="s">
        <v>6311</v>
      </c>
      <c r="J228" s="429">
        <f>VLOOKUP(B228,'12部门提供工资附表主表'!E:AX,46,0)</f>
        <v>517.5</v>
      </c>
    </row>
    <row r="229" spans="1:10" hidden="1">
      <c r="A229" s="57">
        <v>228</v>
      </c>
      <c r="B229" s="4" t="s">
        <v>1700</v>
      </c>
      <c r="C229" s="2" t="s">
        <v>1701</v>
      </c>
      <c r="D229" s="2" t="str">
        <f>VLOOKUP(B229,员工信息4!C:H,4,0)</f>
        <v>胡多地355</v>
      </c>
      <c r="E229" s="58">
        <v>394.2</v>
      </c>
      <c r="F229" s="58">
        <v>98.6</v>
      </c>
      <c r="G229" s="58">
        <v>24.7</v>
      </c>
      <c r="H229" s="58">
        <v>517.5</v>
      </c>
      <c r="I229" s="423" t="s">
        <v>6311</v>
      </c>
      <c r="J229" s="429">
        <f>VLOOKUP(B229,'12部门提供工资附表主表'!E:AX,46,0)</f>
        <v>517.5</v>
      </c>
    </row>
    <row r="230" spans="1:10" hidden="1">
      <c r="A230" s="57">
        <v>229</v>
      </c>
      <c r="B230" s="4" t="s">
        <v>671</v>
      </c>
      <c r="C230" s="2" t="s">
        <v>672</v>
      </c>
      <c r="D230" s="2" t="str">
        <f>VLOOKUP(B230,员工信息4!C:H,4,0)</f>
        <v>孙庆家476</v>
      </c>
      <c r="E230" s="58">
        <v>394.2</v>
      </c>
      <c r="F230" s="58">
        <v>98.6</v>
      </c>
      <c r="G230" s="58">
        <v>24.7</v>
      </c>
      <c r="H230" s="58">
        <v>517.5</v>
      </c>
      <c r="I230" s="423" t="s">
        <v>6311</v>
      </c>
      <c r="J230" s="429">
        <f>VLOOKUP(B230,'12部门提供工资附表主表'!E:AX,46,0)</f>
        <v>517.5</v>
      </c>
    </row>
    <row r="231" spans="1:10" hidden="1">
      <c r="A231" s="57">
        <v>230</v>
      </c>
      <c r="B231" s="4" t="s">
        <v>1819</v>
      </c>
      <c r="C231" s="2" t="s">
        <v>1820</v>
      </c>
      <c r="D231" s="2" t="str">
        <f>VLOOKUP(B231,员工信息4!C:H,4,0)</f>
        <v>和鑫523</v>
      </c>
      <c r="E231" s="58">
        <v>394.2</v>
      </c>
      <c r="F231" s="58">
        <v>98.6</v>
      </c>
      <c r="G231" s="58">
        <v>24.7</v>
      </c>
      <c r="H231" s="58">
        <v>517.5</v>
      </c>
      <c r="I231" s="423" t="s">
        <v>6311</v>
      </c>
      <c r="J231" s="429">
        <f>VLOOKUP(B231,'12部门提供工资附表主表'!E:AX,46,0)</f>
        <v>517.5</v>
      </c>
    </row>
    <row r="232" spans="1:10" hidden="1">
      <c r="A232" s="57">
        <v>231</v>
      </c>
      <c r="B232" s="4" t="s">
        <v>1705</v>
      </c>
      <c r="C232" s="2" t="s">
        <v>1706</v>
      </c>
      <c r="D232" s="2" t="str">
        <f>VLOOKUP(B232,员工信息4!C:H,4,0)</f>
        <v>郭景员422</v>
      </c>
      <c r="E232" s="58">
        <v>394.2</v>
      </c>
      <c r="F232" s="58">
        <v>98.6</v>
      </c>
      <c r="G232" s="58">
        <v>24.7</v>
      </c>
      <c r="H232" s="58">
        <v>517.5</v>
      </c>
      <c r="I232" s="423" t="s">
        <v>6311</v>
      </c>
      <c r="J232" s="429">
        <f>VLOOKUP(B232,'12部门提供工资附表主表'!E:AX,46,0)</f>
        <v>517.5</v>
      </c>
    </row>
    <row r="233" spans="1:10" hidden="1">
      <c r="A233" s="57">
        <v>232</v>
      </c>
      <c r="B233" s="4" t="s">
        <v>676</v>
      </c>
      <c r="C233" s="2" t="s">
        <v>677</v>
      </c>
      <c r="D233" s="2" t="str">
        <f>VLOOKUP(B233,员工信息4!C:H,4,0)</f>
        <v>陈福洲54</v>
      </c>
      <c r="E233" s="58">
        <v>394.2</v>
      </c>
      <c r="F233" s="58">
        <v>98.6</v>
      </c>
      <c r="G233" s="58">
        <v>24.7</v>
      </c>
      <c r="H233" s="58">
        <v>517.5</v>
      </c>
      <c r="I233" s="423" t="s">
        <v>6311</v>
      </c>
      <c r="J233" s="429">
        <f>VLOOKUP(B233,'12部门提供工资附表主表'!E:AX,46,0)</f>
        <v>517.5</v>
      </c>
    </row>
    <row r="234" spans="1:10" hidden="1">
      <c r="A234" s="57">
        <v>233</v>
      </c>
      <c r="B234" s="4" t="s">
        <v>681</v>
      </c>
      <c r="C234" s="2" t="s">
        <v>682</v>
      </c>
      <c r="D234" s="2" t="str">
        <f>VLOOKUP(B234,员工信息4!C:H,4,0)</f>
        <v>杨丙清93</v>
      </c>
      <c r="E234" s="58">
        <v>394.2</v>
      </c>
      <c r="F234" s="58">
        <v>98.6</v>
      </c>
      <c r="G234" s="58">
        <v>24.7</v>
      </c>
      <c r="H234" s="58">
        <v>517.5</v>
      </c>
      <c r="I234" s="423" t="s">
        <v>6311</v>
      </c>
      <c r="J234" s="429">
        <f>VLOOKUP(B234,'12部门提供工资附表主表'!E:AX,46,0)</f>
        <v>517.5</v>
      </c>
    </row>
    <row r="235" spans="1:10" hidden="1">
      <c r="A235" s="57">
        <v>234</v>
      </c>
      <c r="B235" s="4" t="s">
        <v>686</v>
      </c>
      <c r="C235" s="2" t="s">
        <v>687</v>
      </c>
      <c r="D235" s="2" t="str">
        <f>VLOOKUP(B235,员工信息4!C:H,4,0)</f>
        <v>丁彦花400</v>
      </c>
      <c r="E235" s="58">
        <v>394.2</v>
      </c>
      <c r="F235" s="58">
        <v>98.6</v>
      </c>
      <c r="G235" s="58">
        <v>24.7</v>
      </c>
      <c r="H235" s="58">
        <v>517.5</v>
      </c>
      <c r="I235" s="423" t="s">
        <v>6311</v>
      </c>
      <c r="J235" s="429">
        <f>VLOOKUP(B235,'12部门提供工资附表主表'!E:AX,46,0)</f>
        <v>517.5</v>
      </c>
    </row>
    <row r="236" spans="1:10" hidden="1">
      <c r="A236" s="57">
        <v>235</v>
      </c>
      <c r="B236" s="4" t="s">
        <v>691</v>
      </c>
      <c r="C236" s="2" t="s">
        <v>692</v>
      </c>
      <c r="D236" s="2" t="str">
        <f>VLOOKUP(B236,员工信息4!C:H,4,0)</f>
        <v>储召军505</v>
      </c>
      <c r="E236" s="58">
        <v>394.2</v>
      </c>
      <c r="F236" s="58">
        <v>98.6</v>
      </c>
      <c r="G236" s="58">
        <v>24.7</v>
      </c>
      <c r="H236" s="58">
        <v>517.5</v>
      </c>
      <c r="I236" s="423" t="s">
        <v>6311</v>
      </c>
      <c r="J236" s="429">
        <f>VLOOKUP(B236,'12部门提供工资附表主表'!E:AX,46,0)</f>
        <v>517.5</v>
      </c>
    </row>
    <row r="237" spans="1:10" hidden="1">
      <c r="A237" s="57">
        <v>236</v>
      </c>
      <c r="B237" s="4" t="s">
        <v>1710</v>
      </c>
      <c r="C237" s="2" t="s">
        <v>1711</v>
      </c>
      <c r="D237" s="2" t="str">
        <f>VLOOKUP(B237,员工信息4!C:H,4,0)</f>
        <v>靳跃龙595</v>
      </c>
      <c r="E237" s="58">
        <v>394.2</v>
      </c>
      <c r="F237" s="58">
        <v>98.6</v>
      </c>
      <c r="G237" s="58">
        <v>24.7</v>
      </c>
      <c r="H237" s="58">
        <v>517.5</v>
      </c>
      <c r="I237" s="423" t="s">
        <v>6311</v>
      </c>
      <c r="J237" s="429">
        <f>VLOOKUP(B237,'12部门提供工资附表主表'!E:AX,46,0)</f>
        <v>517.5</v>
      </c>
    </row>
    <row r="238" spans="1:10" hidden="1">
      <c r="A238" s="57">
        <v>237</v>
      </c>
      <c r="B238" s="4" t="s">
        <v>701</v>
      </c>
      <c r="C238" s="2" t="s">
        <v>702</v>
      </c>
      <c r="D238" s="2" t="str">
        <f>VLOOKUP(B238,员工信息4!C:H,4,0)</f>
        <v>王春雷282</v>
      </c>
      <c r="E238" s="58">
        <v>394.2</v>
      </c>
      <c r="F238" s="58">
        <v>98.6</v>
      </c>
      <c r="G238" s="58">
        <v>24.7</v>
      </c>
      <c r="H238" s="58">
        <v>517.5</v>
      </c>
      <c r="I238" s="423" t="s">
        <v>6311</v>
      </c>
      <c r="J238" s="429">
        <f>VLOOKUP(B238,'12部门提供工资附表主表'!E:AX,46,0)</f>
        <v>517.5</v>
      </c>
    </row>
    <row r="239" spans="1:10" hidden="1">
      <c r="A239" s="57">
        <v>238</v>
      </c>
      <c r="B239" s="4" t="s">
        <v>706</v>
      </c>
      <c r="C239" s="2" t="s">
        <v>707</v>
      </c>
      <c r="D239" s="2" t="str">
        <f>VLOOKUP(B239,员工信息4!C:H,4,0)</f>
        <v>李仁春492</v>
      </c>
      <c r="E239" s="58">
        <v>394.2</v>
      </c>
      <c r="F239" s="58">
        <v>98.6</v>
      </c>
      <c r="G239" s="58">
        <v>24.7</v>
      </c>
      <c r="H239" s="58">
        <v>517.5</v>
      </c>
      <c r="I239" s="423" t="s">
        <v>6311</v>
      </c>
      <c r="J239" s="429">
        <f>VLOOKUP(B239,'12部门提供工资附表主表'!E:AX,46,0)</f>
        <v>517.5</v>
      </c>
    </row>
    <row r="240" spans="1:10" hidden="1">
      <c r="A240" s="57">
        <v>239</v>
      </c>
      <c r="B240" s="4" t="s">
        <v>711</v>
      </c>
      <c r="C240" s="2" t="s">
        <v>712</v>
      </c>
      <c r="D240" s="2" t="str">
        <f>VLOOKUP(B240,员工信息4!C:H,4,0)</f>
        <v>张有君213</v>
      </c>
      <c r="E240" s="58">
        <v>394.2</v>
      </c>
      <c r="F240" s="58">
        <v>98.6</v>
      </c>
      <c r="G240" s="58">
        <v>24.7</v>
      </c>
      <c r="H240" s="58">
        <v>517.5</v>
      </c>
      <c r="I240" s="423" t="s">
        <v>6311</v>
      </c>
      <c r="J240" s="429">
        <f>VLOOKUP(B240,'12部门提供工资附表主表'!E:AX,46,0)</f>
        <v>517.5</v>
      </c>
    </row>
    <row r="241" spans="1:10" hidden="1">
      <c r="A241" s="57">
        <v>240</v>
      </c>
      <c r="B241" s="4" t="s">
        <v>716</v>
      </c>
      <c r="C241" s="2" t="s">
        <v>717</v>
      </c>
      <c r="D241" s="2" t="str">
        <f>VLOOKUP(B241,员工信息4!C:H,4,0)</f>
        <v>顾华建335</v>
      </c>
      <c r="E241" s="58">
        <v>394.2</v>
      </c>
      <c r="F241" s="58">
        <v>98.6</v>
      </c>
      <c r="G241" s="58">
        <v>24.7</v>
      </c>
      <c r="H241" s="58">
        <v>517.5</v>
      </c>
      <c r="I241" s="423" t="s">
        <v>6311</v>
      </c>
      <c r="J241" s="429">
        <f>VLOOKUP(B241,'12部门提供工资附表主表'!E:AX,46,0)</f>
        <v>517.5</v>
      </c>
    </row>
    <row r="242" spans="1:10" hidden="1">
      <c r="A242" s="57">
        <v>241</v>
      </c>
      <c r="B242" s="4" t="s">
        <v>1715</v>
      </c>
      <c r="C242" s="2" t="s">
        <v>1716</v>
      </c>
      <c r="D242" s="2" t="str">
        <f>VLOOKUP(B242,员工信息4!C:H,4,0)</f>
        <v>周自华193</v>
      </c>
      <c r="E242" s="58">
        <v>394.2</v>
      </c>
      <c r="F242" s="58">
        <v>98.6</v>
      </c>
      <c r="G242" s="58">
        <v>24.7</v>
      </c>
      <c r="H242" s="58">
        <v>517.5</v>
      </c>
      <c r="I242" s="423" t="s">
        <v>6311</v>
      </c>
      <c r="J242" s="429">
        <f>VLOOKUP(B242,'12部门提供工资附表主表'!E:AX,46,0)</f>
        <v>517.5</v>
      </c>
    </row>
    <row r="243" spans="1:10" hidden="1">
      <c r="A243" s="57">
        <v>242</v>
      </c>
      <c r="B243" s="4" t="s">
        <v>1720</v>
      </c>
      <c r="C243" s="2" t="s">
        <v>1721</v>
      </c>
      <c r="D243" s="2" t="str">
        <f>VLOOKUP(B243,员工信息4!C:H,4,0)</f>
        <v>王传武636</v>
      </c>
      <c r="E243" s="58">
        <v>394.2</v>
      </c>
      <c r="F243" s="58">
        <v>98.6</v>
      </c>
      <c r="G243" s="58">
        <v>24.7</v>
      </c>
      <c r="H243" s="58">
        <v>517.5</v>
      </c>
      <c r="I243" s="423" t="s">
        <v>6311</v>
      </c>
      <c r="J243" s="429">
        <f>VLOOKUP(B243,'12部门提供工资附表主表'!E:AX,46,0)</f>
        <v>517.5</v>
      </c>
    </row>
    <row r="244" spans="1:10" hidden="1">
      <c r="A244" s="57">
        <v>243</v>
      </c>
      <c r="B244" s="4" t="s">
        <v>1725</v>
      </c>
      <c r="C244" s="2" t="s">
        <v>1726</v>
      </c>
      <c r="D244" s="2" t="str">
        <f>VLOOKUP(B244,员工信息4!C:H,4,0)</f>
        <v>杨根219</v>
      </c>
      <c r="E244" s="58">
        <v>394.2</v>
      </c>
      <c r="F244" s="58">
        <v>98.6</v>
      </c>
      <c r="G244" s="58">
        <v>24.7</v>
      </c>
      <c r="H244" s="58">
        <v>517.5</v>
      </c>
      <c r="I244" s="423" t="s">
        <v>6311</v>
      </c>
      <c r="J244" s="429">
        <f>VLOOKUP(B244,'12部门提供工资附表主表'!E:AX,46,0)</f>
        <v>517.5</v>
      </c>
    </row>
    <row r="245" spans="1:10" hidden="1">
      <c r="A245" s="57">
        <v>244</v>
      </c>
      <c r="B245" s="4" t="s">
        <v>1730</v>
      </c>
      <c r="C245" s="2" t="s">
        <v>1731</v>
      </c>
      <c r="D245" s="2" t="str">
        <f>VLOOKUP(B245,员工信息4!C:H,4,0)</f>
        <v>李方方538</v>
      </c>
      <c r="E245" s="58">
        <v>394.2</v>
      </c>
      <c r="F245" s="58">
        <v>98.6</v>
      </c>
      <c r="G245" s="58">
        <v>24.7</v>
      </c>
      <c r="H245" s="58">
        <v>517.5</v>
      </c>
      <c r="I245" s="423" t="s">
        <v>6311</v>
      </c>
      <c r="J245" s="429">
        <f>VLOOKUP(B245,'12部门提供工资附表主表'!E:AX,46,0)</f>
        <v>517.5</v>
      </c>
    </row>
    <row r="246" spans="1:10" hidden="1">
      <c r="A246" s="57">
        <v>245</v>
      </c>
      <c r="B246" s="4" t="s">
        <v>721</v>
      </c>
      <c r="C246" s="2" t="s">
        <v>722</v>
      </c>
      <c r="D246" s="2" t="str">
        <f>VLOOKUP(B246,员工信息4!C:H,4,0)</f>
        <v>王业山620</v>
      </c>
      <c r="E246" s="58">
        <v>394.2</v>
      </c>
      <c r="F246" s="58">
        <v>98.6</v>
      </c>
      <c r="G246" s="58">
        <v>24.7</v>
      </c>
      <c r="H246" s="58">
        <v>517.5</v>
      </c>
      <c r="I246" s="423" t="s">
        <v>6311</v>
      </c>
      <c r="J246" s="429">
        <f>VLOOKUP(B246,'12部门提供工资附表主表'!E:AX,46,0)</f>
        <v>517.5</v>
      </c>
    </row>
    <row r="247" spans="1:10" hidden="1">
      <c r="A247" s="57">
        <v>246</v>
      </c>
      <c r="B247" s="4" t="s">
        <v>726</v>
      </c>
      <c r="C247" s="2" t="s">
        <v>727</v>
      </c>
      <c r="D247" s="2" t="str">
        <f>VLOOKUP(B247,员工信息4!C:H,4,0)</f>
        <v>段涛334</v>
      </c>
      <c r="E247" s="58">
        <v>394.2</v>
      </c>
      <c r="F247" s="58">
        <v>98.6</v>
      </c>
      <c r="G247" s="58">
        <v>24.7</v>
      </c>
      <c r="H247" s="58">
        <v>517.5</v>
      </c>
      <c r="I247" s="423" t="s">
        <v>6311</v>
      </c>
      <c r="J247" s="429">
        <f>VLOOKUP(B247,'12部门提供工资附表主表'!E:AX,46,0)</f>
        <v>517.5</v>
      </c>
    </row>
    <row r="248" spans="1:10" hidden="1">
      <c r="A248" s="57">
        <v>247</v>
      </c>
      <c r="B248" s="4" t="s">
        <v>1735</v>
      </c>
      <c r="C248" s="2" t="s">
        <v>1736</v>
      </c>
      <c r="D248" s="2" t="str">
        <f>VLOOKUP(B248,员工信息4!C:H,4,0)</f>
        <v>曹莉252</v>
      </c>
      <c r="E248" s="58">
        <v>394.2</v>
      </c>
      <c r="F248" s="58">
        <v>98.6</v>
      </c>
      <c r="G248" s="58">
        <v>24.7</v>
      </c>
      <c r="H248" s="58">
        <v>517.5</v>
      </c>
      <c r="I248" s="423" t="s">
        <v>6311</v>
      </c>
      <c r="J248" s="429">
        <f>VLOOKUP(B248,'12部门提供工资附表主表'!E:AX,46,0)</f>
        <v>517.5</v>
      </c>
    </row>
    <row r="249" spans="1:10" hidden="1">
      <c r="A249" s="57">
        <v>248</v>
      </c>
      <c r="B249" s="4" t="s">
        <v>1824</v>
      </c>
      <c r="C249" s="2" t="s">
        <v>1825</v>
      </c>
      <c r="D249" s="2" t="str">
        <f>VLOOKUP(B249,员工信息4!C:H,4,0)</f>
        <v>徐永州638</v>
      </c>
      <c r="E249" s="58">
        <v>394.2</v>
      </c>
      <c r="F249" s="58">
        <v>98.6</v>
      </c>
      <c r="G249" s="58">
        <v>24.7</v>
      </c>
      <c r="H249" s="58">
        <v>517.5</v>
      </c>
      <c r="I249" s="423" t="s">
        <v>6311</v>
      </c>
      <c r="J249" s="429">
        <f>VLOOKUP(B249,'12部门提供工资附表主表'!E:AX,46,0)</f>
        <v>517.5</v>
      </c>
    </row>
    <row r="250" spans="1:10" hidden="1">
      <c r="A250" s="57">
        <v>249</v>
      </c>
      <c r="B250" s="4" t="s">
        <v>1184</v>
      </c>
      <c r="C250" s="2" t="s">
        <v>1185</v>
      </c>
      <c r="D250" s="2" t="str">
        <f>VLOOKUP(B250,员工信息4!C:H,4,0)</f>
        <v>李小雷280</v>
      </c>
      <c r="E250" s="58">
        <v>394.2</v>
      </c>
      <c r="F250" s="58">
        <v>98.6</v>
      </c>
      <c r="G250" s="58">
        <v>24.7</v>
      </c>
      <c r="H250" s="58">
        <v>517.5</v>
      </c>
      <c r="I250" s="423" t="s">
        <v>6311</v>
      </c>
      <c r="J250" s="429">
        <f>VLOOKUP(B250,'12部门提供工资附表主表'!E:AX,46,0)</f>
        <v>517.5</v>
      </c>
    </row>
    <row r="251" spans="1:10" hidden="1">
      <c r="A251" s="57">
        <v>250</v>
      </c>
      <c r="B251" s="4" t="s">
        <v>1829</v>
      </c>
      <c r="C251" s="2" t="s">
        <v>1830</v>
      </c>
      <c r="D251" s="2" t="str">
        <f>VLOOKUP(B251,员工信息4!C:H,4,0)</f>
        <v>杨才彬198</v>
      </c>
      <c r="E251" s="58">
        <v>394.2</v>
      </c>
      <c r="F251" s="58">
        <v>98.6</v>
      </c>
      <c r="G251" s="58">
        <v>24.7</v>
      </c>
      <c r="H251" s="58">
        <v>517.5</v>
      </c>
      <c r="I251" s="423" t="s">
        <v>6311</v>
      </c>
      <c r="J251" s="429">
        <f>VLOOKUP(B251,'12部门提供工资附表主表'!E:AX,46,0)</f>
        <v>517.5</v>
      </c>
    </row>
    <row r="252" spans="1:10" hidden="1">
      <c r="A252" s="57">
        <v>251</v>
      </c>
      <c r="B252" s="4" t="s">
        <v>731</v>
      </c>
      <c r="C252" s="2" t="s">
        <v>732</v>
      </c>
      <c r="D252" s="2" t="str">
        <f>VLOOKUP(B252,员工信息4!C:H,4,0)</f>
        <v>赵治功302</v>
      </c>
      <c r="E252" s="58">
        <v>394.2</v>
      </c>
      <c r="F252" s="58">
        <v>98.6</v>
      </c>
      <c r="G252" s="58">
        <v>24.7</v>
      </c>
      <c r="H252" s="58">
        <v>517.5</v>
      </c>
      <c r="I252" s="423" t="s">
        <v>6311</v>
      </c>
      <c r="J252" s="429">
        <f>VLOOKUP(B252,'12部门提供工资附表主表'!E:AX,46,0)</f>
        <v>517.5</v>
      </c>
    </row>
    <row r="253" spans="1:10" hidden="1">
      <c r="A253" s="57">
        <v>252</v>
      </c>
      <c r="B253" s="4" t="s">
        <v>1189</v>
      </c>
      <c r="C253" s="2" t="s">
        <v>1190</v>
      </c>
      <c r="D253" s="2" t="str">
        <f>VLOOKUP(B253,员工信息4!C:H,4,0)</f>
        <v>周保和624</v>
      </c>
      <c r="E253" s="58">
        <v>394.2</v>
      </c>
      <c r="F253" s="58">
        <v>98.6</v>
      </c>
      <c r="G253" s="58">
        <v>24.7</v>
      </c>
      <c r="H253" s="58">
        <v>517.5</v>
      </c>
      <c r="I253" s="423" t="s">
        <v>6311</v>
      </c>
      <c r="J253" s="429">
        <f>VLOOKUP(B253,'12部门提供工资附表主表'!E:AX,46,0)</f>
        <v>517.5</v>
      </c>
    </row>
    <row r="254" spans="1:10" hidden="1">
      <c r="A254" s="57">
        <v>253</v>
      </c>
      <c r="B254" s="4" t="s">
        <v>737</v>
      </c>
      <c r="C254" s="2" t="s">
        <v>738</v>
      </c>
      <c r="D254" s="2" t="str">
        <f>VLOOKUP(B254,员工信息4!C:H,4,0)</f>
        <v>解东生143</v>
      </c>
      <c r="E254" s="58">
        <v>394.2</v>
      </c>
      <c r="F254" s="58">
        <v>98.6</v>
      </c>
      <c r="G254" s="58">
        <v>24.7</v>
      </c>
      <c r="H254" s="58">
        <v>517.5</v>
      </c>
      <c r="I254" s="423" t="s">
        <v>6311</v>
      </c>
      <c r="J254" s="429">
        <f>VLOOKUP(B254,'12部门提供工资附表主表'!E:AX,46,0)</f>
        <v>517.5</v>
      </c>
    </row>
    <row r="255" spans="1:10" hidden="1">
      <c r="A255" s="57">
        <v>254</v>
      </c>
      <c r="B255" s="4" t="s">
        <v>2498</v>
      </c>
      <c r="C255" s="2" t="s">
        <v>2499</v>
      </c>
      <c r="D255" s="2" t="str">
        <f>VLOOKUP(B255,员工信息4!C:H,4,0)</f>
        <v>吴霞347</v>
      </c>
      <c r="E255" s="58">
        <v>394.2</v>
      </c>
      <c r="F255" s="58">
        <v>98.6</v>
      </c>
      <c r="G255" s="58">
        <v>24.7</v>
      </c>
      <c r="H255" s="58">
        <v>517.5</v>
      </c>
      <c r="I255" s="423" t="s">
        <v>6311</v>
      </c>
      <c r="J255" s="429">
        <f>VLOOKUP(B255,'12部门提供工资附表主表'!E:AX,46,0)</f>
        <v>517.5</v>
      </c>
    </row>
    <row r="256" spans="1:10" hidden="1">
      <c r="A256" s="57">
        <v>255</v>
      </c>
      <c r="B256" s="43" t="s">
        <v>2317</v>
      </c>
      <c r="C256" s="16" t="s">
        <v>2318</v>
      </c>
      <c r="D256" s="16" t="str">
        <f>VLOOKUP(B256,员工信息4!C:H,4,0)</f>
        <v>孙中奇1</v>
      </c>
      <c r="E256" s="59">
        <v>400</v>
      </c>
      <c r="F256" s="59">
        <v>100</v>
      </c>
      <c r="G256" s="59">
        <v>25</v>
      </c>
      <c r="H256" s="433">
        <f>4.7+525</f>
        <v>529.70000000000005</v>
      </c>
      <c r="I256" s="423" t="s">
        <v>6311</v>
      </c>
      <c r="J256" s="429">
        <f>VLOOKUP(B256,'12部门提供工资附表主表'!E:AX,46,0)</f>
        <v>529.70000000000005</v>
      </c>
    </row>
    <row r="257" spans="1:10" hidden="1">
      <c r="A257" s="57">
        <v>256</v>
      </c>
      <c r="B257" s="4" t="s">
        <v>1856</v>
      </c>
      <c r="C257" s="2" t="s">
        <v>1857</v>
      </c>
      <c r="D257" s="2" t="str">
        <f>VLOOKUP(B257,员工信息4!C:H,4,0)</f>
        <v>金志华</v>
      </c>
      <c r="E257" s="58">
        <v>394.2</v>
      </c>
      <c r="F257" s="58">
        <v>98.6</v>
      </c>
      <c r="G257" s="58">
        <v>24.7</v>
      </c>
      <c r="H257" s="58">
        <v>517.5</v>
      </c>
      <c r="I257" s="423" t="s">
        <v>6311</v>
      </c>
      <c r="J257" s="429">
        <f>VLOOKUP(B257,'12部门提供工资附表主表'!E:AX,46,0)</f>
        <v>517.5</v>
      </c>
    </row>
    <row r="258" spans="1:10" hidden="1">
      <c r="A258" s="57">
        <v>257</v>
      </c>
      <c r="B258" s="4" t="s">
        <v>2235</v>
      </c>
      <c r="C258" s="2" t="s">
        <v>2236</v>
      </c>
      <c r="D258" s="2" t="str">
        <f>VLOOKUP(B258,员工信息4!C:H,4,0)</f>
        <v>王玉飞368</v>
      </c>
      <c r="E258" s="58">
        <v>394.2</v>
      </c>
      <c r="F258" s="58">
        <v>98.6</v>
      </c>
      <c r="G258" s="58">
        <v>24.7</v>
      </c>
      <c r="H258" s="58">
        <v>517.5</v>
      </c>
      <c r="I258" s="423" t="s">
        <v>6311</v>
      </c>
      <c r="J258" s="429">
        <f>VLOOKUP(B258,'12部门提供工资附表主表'!E:AX,46,0)</f>
        <v>517.5</v>
      </c>
    </row>
    <row r="259" spans="1:10" hidden="1">
      <c r="A259" s="57">
        <v>258</v>
      </c>
      <c r="B259" s="4" t="s">
        <v>2250</v>
      </c>
      <c r="C259" s="2" t="s">
        <v>2251</v>
      </c>
      <c r="D259" s="2" t="str">
        <f>VLOOKUP(B259,员工信息4!C:H,4,0)</f>
        <v>孙标151</v>
      </c>
      <c r="E259" s="58">
        <v>394.2</v>
      </c>
      <c r="F259" s="58">
        <v>98.6</v>
      </c>
      <c r="G259" s="58">
        <v>24.7</v>
      </c>
      <c r="H259" s="58">
        <v>517.5</v>
      </c>
      <c r="I259" s="423" t="s">
        <v>6311</v>
      </c>
      <c r="J259" s="429">
        <f>VLOOKUP(B259,'12部门提供工资附表主表'!E:AX,46,0)</f>
        <v>517.5</v>
      </c>
    </row>
    <row r="260" spans="1:10" hidden="1">
      <c r="A260" s="57">
        <v>259</v>
      </c>
      <c r="B260" s="4" t="s">
        <v>1249</v>
      </c>
      <c r="C260" s="2" t="s">
        <v>1250</v>
      </c>
      <c r="D260" s="2" t="str">
        <f>VLOOKUP(B260,员工信息4!C:H,4,0)</f>
        <v>陆伟615</v>
      </c>
      <c r="E260" s="58">
        <v>394.2</v>
      </c>
      <c r="F260" s="58">
        <v>98.6</v>
      </c>
      <c r="G260" s="58">
        <v>24.7</v>
      </c>
      <c r="H260" s="58">
        <v>517.5</v>
      </c>
      <c r="I260" s="423" t="s">
        <v>6311</v>
      </c>
      <c r="J260" s="429">
        <f>VLOOKUP(B260,'12部门提供工资附表主表'!E:AX,46,0)</f>
        <v>517.5</v>
      </c>
    </row>
    <row r="261" spans="1:10" hidden="1">
      <c r="A261" s="57">
        <v>260</v>
      </c>
      <c r="B261" s="4" t="s">
        <v>91</v>
      </c>
      <c r="C261" s="2" t="s">
        <v>92</v>
      </c>
      <c r="D261" s="2" t="str">
        <f>VLOOKUP(B261,员工信息4!C:H,4,0)</f>
        <v>金高峰322</v>
      </c>
      <c r="E261" s="58">
        <v>394.2</v>
      </c>
      <c r="F261" s="58">
        <v>98.6</v>
      </c>
      <c r="G261" s="58">
        <v>24.7</v>
      </c>
      <c r="H261" s="58">
        <v>517.5</v>
      </c>
      <c r="I261" s="423" t="s">
        <v>6311</v>
      </c>
      <c r="J261" s="429">
        <f>VLOOKUP(B261,'12部门提供工资附表主表'!E:AX,46,0)</f>
        <v>517.5</v>
      </c>
    </row>
    <row r="262" spans="1:10" hidden="1">
      <c r="A262" s="57">
        <v>261</v>
      </c>
      <c r="B262" s="4" t="s">
        <v>97</v>
      </c>
      <c r="C262" s="2" t="s">
        <v>98</v>
      </c>
      <c r="D262" s="2" t="str">
        <f>VLOOKUP(B262,员工信息4!C:H,4,0)</f>
        <v>叶军344</v>
      </c>
      <c r="E262" s="58">
        <v>394.2</v>
      </c>
      <c r="F262" s="58">
        <v>98.6</v>
      </c>
      <c r="G262" s="58">
        <v>24.7</v>
      </c>
      <c r="H262" s="58">
        <v>517.5</v>
      </c>
      <c r="I262" s="423" t="s">
        <v>6311</v>
      </c>
      <c r="J262" s="429">
        <f>VLOOKUP(B262,'12部门提供工资附表主表'!E:AX,46,0)</f>
        <v>517.5</v>
      </c>
    </row>
    <row r="263" spans="1:10" hidden="1">
      <c r="A263" s="57">
        <v>262</v>
      </c>
      <c r="B263" s="4" t="s">
        <v>102</v>
      </c>
      <c r="C263" s="2" t="s">
        <v>103</v>
      </c>
      <c r="D263" s="2" t="str">
        <f>VLOOKUP(B263,员工信息4!C:H,4,0)</f>
        <v>陈强205</v>
      </c>
      <c r="E263" s="58">
        <v>394.2</v>
      </c>
      <c r="F263" s="58">
        <v>98.6</v>
      </c>
      <c r="G263" s="58">
        <v>24.7</v>
      </c>
      <c r="H263" s="58">
        <v>517.5</v>
      </c>
      <c r="I263" s="423" t="s">
        <v>6311</v>
      </c>
      <c r="J263" s="429">
        <f>VLOOKUP(B263,'12部门提供工资附表主表'!E:AX,46,0)</f>
        <v>517.5</v>
      </c>
    </row>
    <row r="264" spans="1:10" hidden="1">
      <c r="A264" s="57">
        <v>263</v>
      </c>
      <c r="B264" s="4" t="s">
        <v>107</v>
      </c>
      <c r="C264" s="2" t="s">
        <v>108</v>
      </c>
      <c r="D264" s="2" t="str">
        <f>VLOOKUP(B264,员工信息4!C:H,4,0)</f>
        <v>诸天元313</v>
      </c>
      <c r="E264" s="58">
        <v>394.2</v>
      </c>
      <c r="F264" s="58">
        <v>98.6</v>
      </c>
      <c r="G264" s="58">
        <v>24.7</v>
      </c>
      <c r="H264" s="58">
        <v>517.5</v>
      </c>
      <c r="I264" s="423" t="s">
        <v>6311</v>
      </c>
      <c r="J264" s="429">
        <f>VLOOKUP(B264,'12部门提供工资附表主表'!E:AX,46,0)</f>
        <v>517.5</v>
      </c>
    </row>
    <row r="265" spans="1:10" hidden="1">
      <c r="A265" s="57">
        <v>264</v>
      </c>
      <c r="B265" s="4" t="s">
        <v>112</v>
      </c>
      <c r="C265" s="2" t="s">
        <v>113</v>
      </c>
      <c r="D265" s="2" t="str">
        <f>VLOOKUP(B265,员工信息4!C:H,4,0)</f>
        <v>王妹妹585</v>
      </c>
      <c r="E265" s="58">
        <v>394.2</v>
      </c>
      <c r="F265" s="58">
        <v>98.6</v>
      </c>
      <c r="G265" s="58">
        <v>24.7</v>
      </c>
      <c r="H265" s="58">
        <v>517.5</v>
      </c>
      <c r="I265" s="423" t="s">
        <v>6311</v>
      </c>
      <c r="J265" s="429">
        <f>VLOOKUP(B265,'12部门提供工资附表主表'!E:AX,46,0)</f>
        <v>517.5</v>
      </c>
    </row>
    <row r="266" spans="1:10" hidden="1">
      <c r="A266" s="57">
        <v>265</v>
      </c>
      <c r="B266" s="4" t="s">
        <v>117</v>
      </c>
      <c r="C266" s="2" t="s">
        <v>118</v>
      </c>
      <c r="D266" s="2" t="str">
        <f>VLOOKUP(B266,员工信息4!C:H,4,0)</f>
        <v>沈燕华157</v>
      </c>
      <c r="E266" s="58">
        <v>394.2</v>
      </c>
      <c r="F266" s="58">
        <v>98.6</v>
      </c>
      <c r="G266" s="58">
        <v>24.7</v>
      </c>
      <c r="H266" s="58">
        <v>517.5</v>
      </c>
      <c r="I266" s="423" t="s">
        <v>6311</v>
      </c>
      <c r="J266" s="429">
        <f>VLOOKUP(B266,'12部门提供工资附表主表'!E:AX,46,0)</f>
        <v>517.5</v>
      </c>
    </row>
    <row r="267" spans="1:10" hidden="1">
      <c r="A267" s="57">
        <v>266</v>
      </c>
      <c r="B267" s="4" t="s">
        <v>122</v>
      </c>
      <c r="C267" s="2" t="s">
        <v>123</v>
      </c>
      <c r="D267" s="2" t="str">
        <f>VLOOKUP(B267,员工信息4!C:H,4,0)</f>
        <v>董云573</v>
      </c>
      <c r="E267" s="58">
        <v>394.2</v>
      </c>
      <c r="F267" s="58">
        <v>98.6</v>
      </c>
      <c r="G267" s="58">
        <v>24.7</v>
      </c>
      <c r="H267" s="58">
        <v>517.5</v>
      </c>
      <c r="I267" s="423" t="s">
        <v>6311</v>
      </c>
      <c r="J267" s="429">
        <f>VLOOKUP(B267,'12部门提供工资附表主表'!E:AX,46,0)</f>
        <v>517.5</v>
      </c>
    </row>
    <row r="268" spans="1:10" hidden="1">
      <c r="A268" s="57">
        <v>267</v>
      </c>
      <c r="B268" s="4" t="s">
        <v>14</v>
      </c>
      <c r="C268" s="2" t="s">
        <v>15</v>
      </c>
      <c r="D268" s="2" t="str">
        <f>VLOOKUP(B268,员工信息4!C:H,4,0)</f>
        <v>许建平365</v>
      </c>
      <c r="E268" s="58">
        <v>394.2</v>
      </c>
      <c r="F268" s="58">
        <v>98.6</v>
      </c>
      <c r="G268" s="58">
        <v>24.7</v>
      </c>
      <c r="H268" s="58">
        <v>517.5</v>
      </c>
      <c r="I268" s="423" t="s">
        <v>6311</v>
      </c>
      <c r="J268" s="429">
        <f>VLOOKUP(B268,'12部门提供工资附表主表'!E:AX,46,0)</f>
        <v>517.5</v>
      </c>
    </row>
    <row r="269" spans="1:10" hidden="1">
      <c r="A269" s="57">
        <v>268</v>
      </c>
      <c r="B269" s="4" t="s">
        <v>21</v>
      </c>
      <c r="C269" s="2" t="s">
        <v>22</v>
      </c>
      <c r="D269" s="2" t="str">
        <f>VLOOKUP(B269,员工信息4!C:H,4,0)</f>
        <v>陈严芳500</v>
      </c>
      <c r="E269" s="58">
        <v>394.2</v>
      </c>
      <c r="F269" s="58">
        <v>98.6</v>
      </c>
      <c r="G269" s="58">
        <v>24.7</v>
      </c>
      <c r="H269" s="58">
        <v>517.5</v>
      </c>
      <c r="I269" s="423" t="s">
        <v>6311</v>
      </c>
      <c r="J269" s="429">
        <f>VLOOKUP(B269,'12部门提供工资附表主表'!E:AX,46,0)</f>
        <v>517.5</v>
      </c>
    </row>
    <row r="270" spans="1:10" hidden="1">
      <c r="A270" s="57">
        <v>269</v>
      </c>
      <c r="B270" s="4" t="s">
        <v>26</v>
      </c>
      <c r="C270" s="2" t="s">
        <v>27</v>
      </c>
      <c r="D270" s="2" t="str">
        <f>VLOOKUP(B270,员工信息4!C:H,4,0)</f>
        <v>李祥华700</v>
      </c>
      <c r="E270" s="58">
        <v>394.2</v>
      </c>
      <c r="F270" s="58">
        <v>98.6</v>
      </c>
      <c r="G270" s="58">
        <v>24.7</v>
      </c>
      <c r="H270" s="58">
        <v>517.5</v>
      </c>
      <c r="I270" s="423" t="s">
        <v>6311</v>
      </c>
      <c r="J270" s="429">
        <f>VLOOKUP(B270,'12部门提供工资附表主表'!E:AX,46,0)</f>
        <v>517.5</v>
      </c>
    </row>
    <row r="271" spans="1:10" hidden="1">
      <c r="A271" s="57">
        <v>270</v>
      </c>
      <c r="B271" s="4" t="s">
        <v>31</v>
      </c>
      <c r="C271" s="2" t="s">
        <v>32</v>
      </c>
      <c r="D271" s="2" t="str">
        <f>VLOOKUP(B271,员工信息4!C:H,4,0)</f>
        <v>陶桂华145</v>
      </c>
      <c r="E271" s="58">
        <v>394.2</v>
      </c>
      <c r="F271" s="58">
        <v>98.6</v>
      </c>
      <c r="G271" s="58">
        <v>24.7</v>
      </c>
      <c r="H271" s="58">
        <v>517.5</v>
      </c>
      <c r="I271" s="423" t="s">
        <v>6311</v>
      </c>
      <c r="J271" s="429">
        <f>VLOOKUP(B271,'12部门提供工资附表主表'!E:AX,46,0)</f>
        <v>517.5</v>
      </c>
    </row>
    <row r="272" spans="1:10" hidden="1">
      <c r="A272" s="57">
        <v>271</v>
      </c>
      <c r="B272" s="4" t="s">
        <v>36</v>
      </c>
      <c r="C272" s="2" t="s">
        <v>37</v>
      </c>
      <c r="D272" s="2" t="str">
        <f>VLOOKUP(B272,员工信息4!C:H,4,0)</f>
        <v>王兴国684</v>
      </c>
      <c r="E272" s="58">
        <v>394.2</v>
      </c>
      <c r="F272" s="58">
        <v>98.6</v>
      </c>
      <c r="G272" s="58">
        <v>24.7</v>
      </c>
      <c r="H272" s="58">
        <v>517.5</v>
      </c>
      <c r="I272" s="423" t="s">
        <v>6311</v>
      </c>
      <c r="J272" s="429">
        <f>VLOOKUP(B272,'12部门提供工资附表主表'!E:AX,46,0)</f>
        <v>517.5</v>
      </c>
    </row>
    <row r="273" spans="1:10" hidden="1">
      <c r="A273" s="57">
        <v>272</v>
      </c>
      <c r="B273" s="4" t="s">
        <v>41</v>
      </c>
      <c r="C273" s="2" t="s">
        <v>42</v>
      </c>
      <c r="D273" s="2" t="str">
        <f>VLOOKUP(B273,员工信息4!C:H,4,0)</f>
        <v>林亚中292</v>
      </c>
      <c r="E273" s="58">
        <v>394.2</v>
      </c>
      <c r="F273" s="58">
        <v>98.6</v>
      </c>
      <c r="G273" s="58">
        <v>24.7</v>
      </c>
      <c r="H273" s="58">
        <v>517.5</v>
      </c>
      <c r="I273" s="423" t="s">
        <v>6311</v>
      </c>
      <c r="J273" s="429">
        <f>VLOOKUP(B273,'12部门提供工资附表主表'!E:AX,46,0)</f>
        <v>517.5</v>
      </c>
    </row>
    <row r="274" spans="1:10" hidden="1">
      <c r="A274" s="57">
        <v>273</v>
      </c>
      <c r="B274" s="4" t="s">
        <v>46</v>
      </c>
      <c r="C274" s="2" t="s">
        <v>47</v>
      </c>
      <c r="D274" s="2" t="str">
        <f>VLOOKUP(B274,员工信息4!C:H,4,0)</f>
        <v>龚林福305</v>
      </c>
      <c r="E274" s="58">
        <v>394.2</v>
      </c>
      <c r="F274" s="58">
        <v>98.6</v>
      </c>
      <c r="G274" s="58">
        <v>24.7</v>
      </c>
      <c r="H274" s="58">
        <v>517.5</v>
      </c>
      <c r="I274" s="423" t="s">
        <v>6311</v>
      </c>
      <c r="J274" s="429">
        <f>VLOOKUP(B274,'12部门提供工资附表主表'!E:AX,46,0)</f>
        <v>517.5</v>
      </c>
    </row>
    <row r="275" spans="1:10" hidden="1">
      <c r="A275" s="57">
        <v>274</v>
      </c>
      <c r="B275" s="4" t="s">
        <v>51</v>
      </c>
      <c r="C275" s="2" t="s">
        <v>52</v>
      </c>
      <c r="D275" s="2" t="str">
        <f>VLOOKUP(B275,员工信息4!C:H,4,0)</f>
        <v>储章501</v>
      </c>
      <c r="E275" s="58">
        <v>394.2</v>
      </c>
      <c r="F275" s="58">
        <v>98.6</v>
      </c>
      <c r="G275" s="58">
        <v>24.7</v>
      </c>
      <c r="H275" s="58">
        <v>517.5</v>
      </c>
      <c r="I275" s="423" t="s">
        <v>6311</v>
      </c>
      <c r="J275" s="429">
        <f>VLOOKUP(B275,'12部门提供工资附表主表'!E:AX,46,0)</f>
        <v>517.5</v>
      </c>
    </row>
    <row r="276" spans="1:10" hidden="1">
      <c r="A276" s="57">
        <v>275</v>
      </c>
      <c r="B276" s="4" t="s">
        <v>56</v>
      </c>
      <c r="C276" s="2" t="s">
        <v>57</v>
      </c>
      <c r="D276" s="2" t="str">
        <f>VLOOKUP(B276,员工信息4!C:H,4,0)</f>
        <v>杨明604</v>
      </c>
      <c r="E276" s="58">
        <v>394.2</v>
      </c>
      <c r="F276" s="58">
        <v>98.6</v>
      </c>
      <c r="G276" s="58">
        <v>24.7</v>
      </c>
      <c r="H276" s="58">
        <v>517.5</v>
      </c>
      <c r="I276" s="423" t="s">
        <v>6311</v>
      </c>
      <c r="J276" s="429">
        <f>VLOOKUP(B276,'12部门提供工资附表主表'!E:AX,46,0)</f>
        <v>517.5</v>
      </c>
    </row>
    <row r="277" spans="1:10" hidden="1">
      <c r="A277" s="57">
        <v>276</v>
      </c>
      <c r="B277" s="4" t="s">
        <v>61</v>
      </c>
      <c r="C277" s="2" t="s">
        <v>62</v>
      </c>
      <c r="D277" s="2" t="str">
        <f>VLOOKUP(B277,员工信息4!C:H,4,0)</f>
        <v>陈建忠394</v>
      </c>
      <c r="E277" s="58">
        <v>394.2</v>
      </c>
      <c r="F277" s="58">
        <v>98.6</v>
      </c>
      <c r="G277" s="58">
        <v>24.7</v>
      </c>
      <c r="H277" s="58">
        <v>517.5</v>
      </c>
      <c r="I277" s="423" t="s">
        <v>6311</v>
      </c>
      <c r="J277" s="429">
        <f>VLOOKUP(B277,'12部门提供工资附表主表'!E:AX,46,0)</f>
        <v>517.5</v>
      </c>
    </row>
    <row r="278" spans="1:10" hidden="1">
      <c r="A278" s="57">
        <v>277</v>
      </c>
      <c r="B278" s="4" t="s">
        <v>66</v>
      </c>
      <c r="C278" s="2" t="s">
        <v>67</v>
      </c>
      <c r="D278" s="2" t="str">
        <f>VLOOKUP(B278,员工信息4!C:H,4,0)</f>
        <v>张国栋121</v>
      </c>
      <c r="E278" s="58">
        <v>394.2</v>
      </c>
      <c r="F278" s="58">
        <v>98.6</v>
      </c>
      <c r="G278" s="58">
        <v>24.7</v>
      </c>
      <c r="H278" s="58">
        <v>517.5</v>
      </c>
      <c r="I278" s="423" t="s">
        <v>6311</v>
      </c>
      <c r="J278" s="429">
        <f>VLOOKUP(B278,'12部门提供工资附表主表'!E:AX,46,0)</f>
        <v>517.5</v>
      </c>
    </row>
    <row r="279" spans="1:10" hidden="1">
      <c r="A279" s="57">
        <v>278</v>
      </c>
      <c r="B279" s="4" t="s">
        <v>71</v>
      </c>
      <c r="C279" s="2" t="s">
        <v>72</v>
      </c>
      <c r="D279" s="2" t="str">
        <f>VLOOKUP(B279,员工信息4!C:H,4,0)</f>
        <v>朱文飞110</v>
      </c>
      <c r="E279" s="58">
        <v>394.2</v>
      </c>
      <c r="F279" s="58">
        <v>98.6</v>
      </c>
      <c r="G279" s="58">
        <v>24.7</v>
      </c>
      <c r="H279" s="58">
        <v>517.5</v>
      </c>
      <c r="I279" s="423" t="s">
        <v>6311</v>
      </c>
      <c r="J279" s="429">
        <f>VLOOKUP(B279,'12部门提供工资附表主表'!E:AX,46,0)</f>
        <v>517.5</v>
      </c>
    </row>
    <row r="280" spans="1:10" hidden="1">
      <c r="A280" s="57">
        <v>279</v>
      </c>
      <c r="B280" s="4" t="s">
        <v>1255</v>
      </c>
      <c r="C280" s="2" t="s">
        <v>1256</v>
      </c>
      <c r="D280" s="2" t="str">
        <f>VLOOKUP(B280,员工信息4!C:H,4,0)</f>
        <v>周美青630</v>
      </c>
      <c r="E280" s="58">
        <v>394.2</v>
      </c>
      <c r="F280" s="58">
        <v>98.6</v>
      </c>
      <c r="G280" s="58">
        <v>24.7</v>
      </c>
      <c r="H280" s="58">
        <v>517.5</v>
      </c>
      <c r="I280" s="423" t="s">
        <v>6311</v>
      </c>
      <c r="J280" s="429">
        <f>VLOOKUP(B280,'12部门提供工资附表主表'!E:AX,46,0)</f>
        <v>517.5</v>
      </c>
    </row>
    <row r="281" spans="1:10" hidden="1">
      <c r="A281" s="57">
        <v>280</v>
      </c>
      <c r="B281" s="4" t="s">
        <v>1260</v>
      </c>
      <c r="C281" s="2" t="s">
        <v>1261</v>
      </c>
      <c r="D281" s="2" t="str">
        <f>VLOOKUP(B281,员工信息4!C:H,4,0)</f>
        <v>朱红308</v>
      </c>
      <c r="E281" s="58">
        <v>394.2</v>
      </c>
      <c r="F281" s="58">
        <v>98.6</v>
      </c>
      <c r="G281" s="58">
        <v>24.7</v>
      </c>
      <c r="H281" s="58">
        <v>517.5</v>
      </c>
      <c r="I281" s="423" t="s">
        <v>6311</v>
      </c>
      <c r="J281" s="429">
        <f>VLOOKUP(B281,'12部门提供工资附表主表'!E:AX,46,0)</f>
        <v>517.5</v>
      </c>
    </row>
    <row r="282" spans="1:10" hidden="1">
      <c r="A282" s="57">
        <v>281</v>
      </c>
      <c r="B282" s="4" t="s">
        <v>1270</v>
      </c>
      <c r="C282" s="2" t="s">
        <v>1271</v>
      </c>
      <c r="D282" s="2" t="str">
        <f>VLOOKUP(B282,员工信息4!C:H,4,0)</f>
        <v>周美234</v>
      </c>
      <c r="E282" s="58">
        <v>394.2</v>
      </c>
      <c r="F282" s="58">
        <v>98.6</v>
      </c>
      <c r="G282" s="58">
        <v>24.7</v>
      </c>
      <c r="H282" s="58">
        <v>517.5</v>
      </c>
      <c r="I282" s="423" t="s">
        <v>6311</v>
      </c>
      <c r="J282" s="429">
        <f>VLOOKUP(B282,'12部门提供工资附表主表'!E:AX,46,0)</f>
        <v>517.5</v>
      </c>
    </row>
    <row r="283" spans="1:10" hidden="1">
      <c r="A283" s="57">
        <v>282</v>
      </c>
      <c r="B283" s="4" t="s">
        <v>1275</v>
      </c>
      <c r="C283" s="2" t="s">
        <v>1276</v>
      </c>
      <c r="D283" s="2" t="str">
        <f>VLOOKUP(B283,员工信息4!C:H,4,0)</f>
        <v>乔佩红714</v>
      </c>
      <c r="E283" s="58">
        <v>394.2</v>
      </c>
      <c r="F283" s="58">
        <v>98.6</v>
      </c>
      <c r="G283" s="58">
        <v>24.7</v>
      </c>
      <c r="H283" s="58">
        <v>517.5</v>
      </c>
      <c r="I283" s="423" t="s">
        <v>6311</v>
      </c>
      <c r="J283" s="429">
        <f>VLOOKUP(B283,'12部门提供工资附表主表'!E:AX,46,0)</f>
        <v>517.5</v>
      </c>
    </row>
    <row r="284" spans="1:10" hidden="1">
      <c r="A284" s="57">
        <v>283</v>
      </c>
      <c r="B284" s="4" t="s">
        <v>76</v>
      </c>
      <c r="C284" s="2" t="s">
        <v>77</v>
      </c>
      <c r="D284" s="2" t="str">
        <f>VLOOKUP(B284,员工信息4!C:H,4,0)</f>
        <v>王海兰666</v>
      </c>
      <c r="E284" s="58">
        <v>394.2</v>
      </c>
      <c r="F284" s="58">
        <v>98.6</v>
      </c>
      <c r="G284" s="58">
        <v>24.7</v>
      </c>
      <c r="H284" s="58">
        <v>517.5</v>
      </c>
      <c r="I284" s="423" t="s">
        <v>6311</v>
      </c>
      <c r="J284" s="429">
        <f>VLOOKUP(B284,'12部门提供工资附表主表'!E:AX,46,0)</f>
        <v>517.5</v>
      </c>
    </row>
    <row r="285" spans="1:10" hidden="1">
      <c r="A285" s="57">
        <v>284</v>
      </c>
      <c r="B285" s="4" t="s">
        <v>1834</v>
      </c>
      <c r="C285" s="2" t="s">
        <v>1835</v>
      </c>
      <c r="D285" s="2" t="str">
        <f>VLOOKUP(B285,员工信息4!C:H,4,0)</f>
        <v>龚英210</v>
      </c>
      <c r="E285" s="58">
        <v>394.2</v>
      </c>
      <c r="F285" s="58">
        <v>98.6</v>
      </c>
      <c r="G285" s="58">
        <v>24.7</v>
      </c>
      <c r="H285" s="58">
        <v>517.5</v>
      </c>
      <c r="I285" s="423" t="s">
        <v>6311</v>
      </c>
      <c r="J285" s="429">
        <f>VLOOKUP(B285,'12部门提供工资附表主表'!E:AX,46,0)</f>
        <v>517.5</v>
      </c>
    </row>
    <row r="286" spans="1:10" hidden="1">
      <c r="A286" s="57">
        <v>285</v>
      </c>
      <c r="B286" s="4" t="s">
        <v>1280</v>
      </c>
      <c r="C286" s="2" t="s">
        <v>1281</v>
      </c>
      <c r="D286" s="2" t="str">
        <f>VLOOKUP(B286,员工信息4!C:H,4,0)</f>
        <v>顾慧花663</v>
      </c>
      <c r="E286" s="58">
        <v>394.2</v>
      </c>
      <c r="F286" s="58">
        <v>98.6</v>
      </c>
      <c r="G286" s="58">
        <v>24.7</v>
      </c>
      <c r="H286" s="58">
        <v>517.5</v>
      </c>
      <c r="I286" s="423" t="s">
        <v>6311</v>
      </c>
      <c r="J286" s="429">
        <f>VLOOKUP(B286,'12部门提供工资附表主表'!E:AX,46,0)</f>
        <v>517.5</v>
      </c>
    </row>
    <row r="287" spans="1:10" hidden="1">
      <c r="A287" s="57">
        <v>286</v>
      </c>
      <c r="B287" s="4" t="s">
        <v>1285</v>
      </c>
      <c r="C287" s="2" t="s">
        <v>1286</v>
      </c>
      <c r="D287" s="2" t="str">
        <f>VLOOKUP(B287,员工信息4!C:H,4,0)</f>
        <v>黄彩英566</v>
      </c>
      <c r="E287" s="58">
        <v>394.2</v>
      </c>
      <c r="F287" s="58">
        <v>98.6</v>
      </c>
      <c r="G287" s="58">
        <v>24.7</v>
      </c>
      <c r="H287" s="58">
        <v>517.5</v>
      </c>
      <c r="I287" s="423" t="s">
        <v>6311</v>
      </c>
      <c r="J287" s="429">
        <f>VLOOKUP(B287,'12部门提供工资附表主表'!E:AX,46,0)</f>
        <v>517.5</v>
      </c>
    </row>
    <row r="288" spans="1:10" hidden="1">
      <c r="A288" s="57">
        <v>287</v>
      </c>
      <c r="B288" s="4" t="s">
        <v>86</v>
      </c>
      <c r="C288" s="2" t="s">
        <v>87</v>
      </c>
      <c r="D288" s="2" t="str">
        <f>VLOOKUP(B288,员工信息4!C:H,4,0)</f>
        <v>瞿永官195</v>
      </c>
      <c r="E288" s="58">
        <v>394.2</v>
      </c>
      <c r="F288" s="58">
        <v>98.6</v>
      </c>
      <c r="G288" s="58">
        <v>24.7</v>
      </c>
      <c r="H288" s="58">
        <v>517.5</v>
      </c>
      <c r="I288" s="423" t="s">
        <v>6311</v>
      </c>
      <c r="J288" s="429">
        <f>VLOOKUP(B288,'12部门提供工资附表主表'!E:AX,46,0)</f>
        <v>517.5</v>
      </c>
    </row>
    <row r="289" spans="1:10" hidden="1">
      <c r="A289" s="57">
        <v>288</v>
      </c>
      <c r="B289" s="4" t="s">
        <v>574</v>
      </c>
      <c r="C289" s="2" t="s">
        <v>575</v>
      </c>
      <c r="D289" s="2" t="str">
        <f>VLOOKUP(B289,员工信息4!C:H,4,0)</f>
        <v>俞萍144</v>
      </c>
      <c r="E289" s="58">
        <v>394.2</v>
      </c>
      <c r="F289" s="58">
        <v>98.6</v>
      </c>
      <c r="G289" s="58">
        <v>24.7</v>
      </c>
      <c r="H289" s="58">
        <v>517.5</v>
      </c>
      <c r="I289" s="423" t="s">
        <v>6311</v>
      </c>
      <c r="J289" s="429">
        <f>VLOOKUP(B289,'12部门提供工资附表主表'!E:AX,46,0)</f>
        <v>517.5</v>
      </c>
    </row>
    <row r="290" spans="1:10" hidden="1">
      <c r="A290" s="57">
        <v>289</v>
      </c>
      <c r="B290" s="4" t="s">
        <v>580</v>
      </c>
      <c r="C290" s="2" t="s">
        <v>581</v>
      </c>
      <c r="D290" s="2" t="str">
        <f>VLOOKUP(B290,员工信息4!C:H,4,0)</f>
        <v>朱正伯90</v>
      </c>
      <c r="E290" s="58">
        <v>394.2</v>
      </c>
      <c r="F290" s="58">
        <v>98.6</v>
      </c>
      <c r="G290" s="58">
        <v>24.7</v>
      </c>
      <c r="H290" s="58">
        <v>517.5</v>
      </c>
      <c r="I290" s="423" t="s">
        <v>6311</v>
      </c>
      <c r="J290" s="429">
        <f>VLOOKUP(B290,'12部门提供工资附表主表'!E:AX,46,0)</f>
        <v>517.5</v>
      </c>
    </row>
    <row r="291" spans="1:10" hidden="1">
      <c r="A291" s="57">
        <v>290</v>
      </c>
      <c r="B291" s="4" t="s">
        <v>585</v>
      </c>
      <c r="C291" s="2" t="s">
        <v>586</v>
      </c>
      <c r="D291" s="2" t="str">
        <f>VLOOKUP(B291,员工信息4!C:H,4,0)</f>
        <v>严忠妹197</v>
      </c>
      <c r="E291" s="58">
        <v>394.2</v>
      </c>
      <c r="F291" s="58">
        <v>98.6</v>
      </c>
      <c r="G291" s="58">
        <v>24.7</v>
      </c>
      <c r="H291" s="58">
        <v>517.5</v>
      </c>
      <c r="I291" s="423" t="s">
        <v>6311</v>
      </c>
      <c r="J291" s="429">
        <f>VLOOKUP(B291,'12部门提供工资附表主表'!E:AX,46,0)</f>
        <v>517.5</v>
      </c>
    </row>
    <row r="292" spans="1:10" hidden="1">
      <c r="A292" s="57">
        <v>291</v>
      </c>
      <c r="B292" s="4" t="s">
        <v>605</v>
      </c>
      <c r="C292" s="2" t="s">
        <v>606</v>
      </c>
      <c r="D292" s="2" t="str">
        <f>VLOOKUP(B292,员工信息4!C:H,4,0)</f>
        <v>罗卫龙207</v>
      </c>
      <c r="E292" s="58">
        <v>394.2</v>
      </c>
      <c r="F292" s="58">
        <v>98.6</v>
      </c>
      <c r="G292" s="58">
        <v>24.7</v>
      </c>
      <c r="H292" s="58">
        <v>517.5</v>
      </c>
      <c r="I292" s="423" t="s">
        <v>6311</v>
      </c>
      <c r="J292" s="429">
        <f>VLOOKUP(B292,'12部门提供工资附表主表'!E:AX,46,0)</f>
        <v>517.5</v>
      </c>
    </row>
    <row r="293" spans="1:10" hidden="1">
      <c r="A293" s="57">
        <v>292</v>
      </c>
      <c r="B293" s="4" t="s">
        <v>640</v>
      </c>
      <c r="C293" s="2" t="s">
        <v>641</v>
      </c>
      <c r="D293" s="2" t="str">
        <f>VLOOKUP(B293,员工信息4!C:H,4,0)</f>
        <v>严志明560</v>
      </c>
      <c r="E293" s="58">
        <v>394.2</v>
      </c>
      <c r="F293" s="58">
        <v>98.6</v>
      </c>
      <c r="G293" s="58">
        <v>24.7</v>
      </c>
      <c r="H293" s="58">
        <v>517.5</v>
      </c>
      <c r="I293" s="423" t="s">
        <v>6311</v>
      </c>
      <c r="J293" s="429">
        <f>VLOOKUP(B293,'12部门提供工资附表主表'!E:AX,46,0)</f>
        <v>517.5</v>
      </c>
    </row>
    <row r="294" spans="1:10" hidden="1">
      <c r="A294" s="57">
        <v>293</v>
      </c>
      <c r="B294" s="4" t="s">
        <v>650</v>
      </c>
      <c r="C294" s="2" t="s">
        <v>651</v>
      </c>
      <c r="D294" s="2" t="str">
        <f>VLOOKUP(B294,员工信息4!C:H,4,0)</f>
        <v>王龙明225</v>
      </c>
      <c r="E294" s="58">
        <v>394.2</v>
      </c>
      <c r="F294" s="58">
        <v>98.6</v>
      </c>
      <c r="G294" s="58">
        <v>24.7</v>
      </c>
      <c r="H294" s="58">
        <v>517.5</v>
      </c>
      <c r="I294" s="423" t="s">
        <v>6311</v>
      </c>
      <c r="J294" s="429">
        <f>VLOOKUP(B294,'12部门提供工资附表主表'!E:AX,46,0)</f>
        <v>517.5</v>
      </c>
    </row>
    <row r="295" spans="1:10" hidden="1">
      <c r="A295" s="57">
        <v>294</v>
      </c>
      <c r="B295" s="4" t="s">
        <v>1209</v>
      </c>
      <c r="C295" s="2" t="s">
        <v>1210</v>
      </c>
      <c r="D295" s="2" t="str">
        <f>VLOOKUP(B295,员工信息4!C:H,4,0)</f>
        <v>沈方明218</v>
      </c>
      <c r="E295" s="58">
        <v>394.2</v>
      </c>
      <c r="F295" s="58">
        <v>98.6</v>
      </c>
      <c r="G295" s="58">
        <v>24.7</v>
      </c>
      <c r="H295" s="58">
        <v>517.5</v>
      </c>
      <c r="I295" s="423" t="s">
        <v>6311</v>
      </c>
      <c r="J295" s="429">
        <f>VLOOKUP(B295,'12部门提供工资附表主表'!E:AX,46,0)</f>
        <v>517.5</v>
      </c>
    </row>
    <row r="296" spans="1:10" hidden="1">
      <c r="A296" s="57">
        <v>295</v>
      </c>
      <c r="B296" s="4" t="s">
        <v>1214</v>
      </c>
      <c r="C296" s="2" t="s">
        <v>1215</v>
      </c>
      <c r="D296" s="2" t="str">
        <f>VLOOKUP(B296,员工信息4!C:H,4,0)</f>
        <v>张熙亮184</v>
      </c>
      <c r="E296" s="58">
        <v>394.2</v>
      </c>
      <c r="F296" s="58">
        <v>98.6</v>
      </c>
      <c r="G296" s="58">
        <v>24.7</v>
      </c>
      <c r="H296" s="58">
        <v>517.5</v>
      </c>
      <c r="I296" s="423" t="s">
        <v>6311</v>
      </c>
      <c r="J296" s="429">
        <f>VLOOKUP(B296,'12部门提供工资附表主表'!E:AX,46,0)</f>
        <v>517.5</v>
      </c>
    </row>
    <row r="297" spans="1:10" hidden="1">
      <c r="A297" s="57">
        <v>296</v>
      </c>
      <c r="B297" s="4" t="s">
        <v>1219</v>
      </c>
      <c r="C297" s="2" t="s">
        <v>1220</v>
      </c>
      <c r="D297" s="2" t="str">
        <f>VLOOKUP(B297,员工信息4!C:H,4,0)</f>
        <v>杨振国241</v>
      </c>
      <c r="E297" s="58">
        <v>394.2</v>
      </c>
      <c r="F297" s="58">
        <v>98.6</v>
      </c>
      <c r="G297" s="58">
        <v>24.7</v>
      </c>
      <c r="H297" s="58">
        <v>517.5</v>
      </c>
      <c r="I297" s="423" t="s">
        <v>6311</v>
      </c>
      <c r="J297" s="429">
        <f>VLOOKUP(B297,'12部门提供工资附表主表'!E:AX,46,0)</f>
        <v>517.5</v>
      </c>
    </row>
    <row r="298" spans="1:10" hidden="1">
      <c r="A298" s="57">
        <v>297</v>
      </c>
      <c r="B298" s="4" t="s">
        <v>1224</v>
      </c>
      <c r="C298" s="2" t="s">
        <v>1225</v>
      </c>
      <c r="D298" s="2" t="str">
        <f>VLOOKUP(B298,员工信息4!C:H,4,0)</f>
        <v>张长重254</v>
      </c>
      <c r="E298" s="58">
        <v>394.2</v>
      </c>
      <c r="F298" s="58">
        <v>98.6</v>
      </c>
      <c r="G298" s="58">
        <v>24.7</v>
      </c>
      <c r="H298" s="58">
        <v>517.5</v>
      </c>
      <c r="I298" s="423" t="s">
        <v>6311</v>
      </c>
      <c r="J298" s="429">
        <f>VLOOKUP(B298,'12部门提供工资附表主表'!E:AX,46,0)</f>
        <v>517.5</v>
      </c>
    </row>
    <row r="299" spans="1:10" hidden="1">
      <c r="A299" s="57">
        <v>298</v>
      </c>
      <c r="B299" s="4" t="s">
        <v>1148</v>
      </c>
      <c r="C299" s="2" t="s">
        <v>1149</v>
      </c>
      <c r="D299" s="2" t="str">
        <f>VLOOKUP(B299,员工信息4!C:H,4,0)</f>
        <v>樊华灵140</v>
      </c>
      <c r="E299" s="58">
        <v>394.2</v>
      </c>
      <c r="F299" s="58">
        <v>98.6</v>
      </c>
      <c r="G299" s="58">
        <v>24.7</v>
      </c>
      <c r="H299" s="58">
        <v>517.5</v>
      </c>
      <c r="I299" s="423" t="s">
        <v>6311</v>
      </c>
      <c r="J299" s="429">
        <f>VLOOKUP(B299,'12部门提供工资附表主表'!E:AX,46,0)</f>
        <v>517.5</v>
      </c>
    </row>
    <row r="300" spans="1:10" hidden="1">
      <c r="A300" s="57">
        <v>299</v>
      </c>
      <c r="B300" s="4" t="s">
        <v>1229</v>
      </c>
      <c r="C300" s="2" t="s">
        <v>1230</v>
      </c>
      <c r="D300" s="2" t="str">
        <f>VLOOKUP(B300,员工信息4!C:H,4,0)</f>
        <v>张玉柱398</v>
      </c>
      <c r="E300" s="58">
        <v>394.2</v>
      </c>
      <c r="F300" s="58">
        <v>98.6</v>
      </c>
      <c r="G300" s="58">
        <v>24.7</v>
      </c>
      <c r="H300" s="58">
        <v>517.5</v>
      </c>
      <c r="I300" s="423" t="s">
        <v>6311</v>
      </c>
      <c r="J300" s="429">
        <f>VLOOKUP(B300,'12部门提供工资附表主表'!E:AX,46,0)</f>
        <v>517.5</v>
      </c>
    </row>
    <row r="301" spans="1:10" hidden="1">
      <c r="A301" s="57">
        <v>300</v>
      </c>
      <c r="B301" s="4" t="s">
        <v>1234</v>
      </c>
      <c r="C301" s="2" t="s">
        <v>1235</v>
      </c>
      <c r="D301" s="2" t="str">
        <f>VLOOKUP(B301,员工信息4!C:H,4,0)</f>
        <v>王张红582</v>
      </c>
      <c r="E301" s="58">
        <v>394.2</v>
      </c>
      <c r="F301" s="58">
        <v>98.6</v>
      </c>
      <c r="G301" s="58">
        <v>24.7</v>
      </c>
      <c r="H301" s="58">
        <v>517.5</v>
      </c>
      <c r="I301" s="423" t="s">
        <v>6311</v>
      </c>
      <c r="J301" s="429">
        <f>VLOOKUP(B301,'12部门提供工资附表主表'!E:AX,46,0)</f>
        <v>517.5</v>
      </c>
    </row>
    <row r="302" spans="1:10" hidden="1">
      <c r="A302" s="57">
        <v>301</v>
      </c>
      <c r="B302" s="4" t="s">
        <v>1239</v>
      </c>
      <c r="C302" s="2" t="s">
        <v>1240</v>
      </c>
      <c r="D302" s="2" t="str">
        <f>VLOOKUP(B302,员工信息4!C:H,4,0)</f>
        <v>王士双238</v>
      </c>
      <c r="E302" s="58">
        <v>394.2</v>
      </c>
      <c r="F302" s="58">
        <v>98.6</v>
      </c>
      <c r="G302" s="58">
        <v>24.7</v>
      </c>
      <c r="H302" s="58">
        <v>517.5</v>
      </c>
      <c r="I302" s="423" t="s">
        <v>6311</v>
      </c>
      <c r="J302" s="429">
        <f>VLOOKUP(B302,'12部门提供工资附表主表'!E:AX,46,0)</f>
        <v>517.5</v>
      </c>
    </row>
    <row r="303" spans="1:10" hidden="1">
      <c r="A303" s="57">
        <v>302</v>
      </c>
      <c r="B303" s="4" t="s">
        <v>1244</v>
      </c>
      <c r="C303" s="2" t="s">
        <v>1245</v>
      </c>
      <c r="D303" s="2" t="str">
        <f>VLOOKUP(B303,员工信息4!C:H,4,0)</f>
        <v>孟凡云38</v>
      </c>
      <c r="E303" s="58">
        <v>394.2</v>
      </c>
      <c r="F303" s="58">
        <v>98.6</v>
      </c>
      <c r="G303" s="58">
        <v>24.7</v>
      </c>
      <c r="H303" s="58">
        <v>517.5</v>
      </c>
      <c r="I303" s="423" t="s">
        <v>6311</v>
      </c>
      <c r="J303" s="429">
        <f>VLOOKUP(B303,'12部门提供工资附表主表'!E:AX,46,0)</f>
        <v>517.5</v>
      </c>
    </row>
    <row r="304" spans="1:10" hidden="1">
      <c r="A304" s="57">
        <v>303</v>
      </c>
      <c r="B304" s="4" t="s">
        <v>2358</v>
      </c>
      <c r="C304" s="2" t="s">
        <v>2359</v>
      </c>
      <c r="D304" s="2" t="str">
        <f>VLOOKUP(B304,员工信息4!C:H,4,0)</f>
        <v>张永军44</v>
      </c>
      <c r="E304" s="58">
        <v>394.2</v>
      </c>
      <c r="F304" s="58">
        <v>98.6</v>
      </c>
      <c r="G304" s="58">
        <v>24.7</v>
      </c>
      <c r="H304" s="58">
        <v>517.5</v>
      </c>
      <c r="I304" s="423" t="s">
        <v>6311</v>
      </c>
      <c r="J304" s="429">
        <f>VLOOKUP(B304,'12部门提供工资附表主表'!E:AX,46,0)</f>
        <v>517.5</v>
      </c>
    </row>
    <row r="305" spans="1:10" hidden="1">
      <c r="A305" s="57">
        <v>304</v>
      </c>
      <c r="B305" s="4" t="s">
        <v>2478</v>
      </c>
      <c r="C305" s="2" t="s">
        <v>2479</v>
      </c>
      <c r="D305" s="2" t="str">
        <f>VLOOKUP(B305,员工信息4!C:H,4,0)</f>
        <v>张红霞294</v>
      </c>
      <c r="E305" s="58">
        <v>394.2</v>
      </c>
      <c r="F305" s="58">
        <v>98.6</v>
      </c>
      <c r="G305" s="58">
        <v>24.7</v>
      </c>
      <c r="H305" s="58">
        <v>517.5</v>
      </c>
      <c r="I305" s="423" t="s">
        <v>6311</v>
      </c>
      <c r="J305" s="429">
        <f>VLOOKUP(B305,'12部门提供工资附表主表'!E:AX,46,0)</f>
        <v>517.5</v>
      </c>
    </row>
    <row r="306" spans="1:10" hidden="1">
      <c r="A306" s="57">
        <v>305</v>
      </c>
      <c r="B306" s="4" t="s">
        <v>2180</v>
      </c>
      <c r="C306" s="2" t="s">
        <v>2181</v>
      </c>
      <c r="D306" s="2" t="str">
        <f>VLOOKUP(B306,员工信息4!C:H,4,0)</f>
        <v>汤利国</v>
      </c>
      <c r="E306" s="58">
        <v>394.2</v>
      </c>
      <c r="F306" s="58">
        <v>98.6</v>
      </c>
      <c r="G306" s="58">
        <v>24.7</v>
      </c>
      <c r="H306" s="58">
        <v>517.5</v>
      </c>
      <c r="I306" s="423" t="s">
        <v>6311</v>
      </c>
      <c r="J306" s="429">
        <f>VLOOKUP(B306,'12部门提供工资附表主表'!E:AX,46,0)</f>
        <v>517.5</v>
      </c>
    </row>
    <row r="307" spans="1:10" hidden="1">
      <c r="A307" s="57">
        <v>306</v>
      </c>
      <c r="B307" s="4" t="s">
        <v>452</v>
      </c>
      <c r="C307" s="2" t="s">
        <v>453</v>
      </c>
      <c r="D307" s="2" t="str">
        <f>VLOOKUP(B307,员工信息4!C:H,4,0)</f>
        <v>李兴元679</v>
      </c>
      <c r="E307" s="58">
        <v>394.2</v>
      </c>
      <c r="F307" s="58">
        <v>98.6</v>
      </c>
      <c r="G307" s="58">
        <v>24.7</v>
      </c>
      <c r="H307" s="58">
        <v>517.5</v>
      </c>
      <c r="I307" s="423" t="s">
        <v>6311</v>
      </c>
      <c r="J307" s="429">
        <f>VLOOKUP(B307,'12部门提供工资附表主表'!E:AX,46,0)</f>
        <v>517.5</v>
      </c>
    </row>
    <row r="308" spans="1:10" hidden="1">
      <c r="A308" s="57">
        <v>307</v>
      </c>
      <c r="B308" s="4" t="s">
        <v>458</v>
      </c>
      <c r="C308" s="2" t="s">
        <v>459</v>
      </c>
      <c r="D308" s="2" t="str">
        <f>VLOOKUP(B308,员工信息4!C:H,4,0)</f>
        <v>李会彬397</v>
      </c>
      <c r="E308" s="58">
        <v>394.2</v>
      </c>
      <c r="F308" s="58">
        <v>98.6</v>
      </c>
      <c r="G308" s="58">
        <v>24.7</v>
      </c>
      <c r="H308" s="58">
        <v>517.5</v>
      </c>
      <c r="I308" s="423" t="s">
        <v>6311</v>
      </c>
      <c r="J308" s="429">
        <f>VLOOKUP(B308,'12部门提供工资附表主表'!E:AX,46,0)</f>
        <v>517.5</v>
      </c>
    </row>
    <row r="309" spans="1:10" hidden="1">
      <c r="A309" s="57">
        <v>308</v>
      </c>
      <c r="B309" s="4" t="s">
        <v>463</v>
      </c>
      <c r="C309" s="2" t="s">
        <v>464</v>
      </c>
      <c r="D309" s="2" t="str">
        <f>VLOOKUP(B309,员工信息4!C:H,4,0)</f>
        <v>顾建锋224</v>
      </c>
      <c r="E309" s="58">
        <v>394.2</v>
      </c>
      <c r="F309" s="58">
        <v>98.6</v>
      </c>
      <c r="G309" s="58">
        <v>24.7</v>
      </c>
      <c r="H309" s="58">
        <v>517.5</v>
      </c>
      <c r="I309" s="423" t="s">
        <v>6311</v>
      </c>
      <c r="J309" s="429">
        <f>VLOOKUP(B309,'12部门提供工资附表主表'!E:AX,46,0)</f>
        <v>517.5</v>
      </c>
    </row>
    <row r="310" spans="1:10" hidden="1">
      <c r="A310" s="57">
        <v>309</v>
      </c>
      <c r="B310" s="4" t="s">
        <v>468</v>
      </c>
      <c r="C310" s="2" t="s">
        <v>469</v>
      </c>
      <c r="D310" s="2" t="str">
        <f>VLOOKUP(B310,员工信息4!C:H,4,0)</f>
        <v>王元宏383</v>
      </c>
      <c r="E310" s="58">
        <v>394.2</v>
      </c>
      <c r="F310" s="58">
        <v>98.6</v>
      </c>
      <c r="G310" s="58">
        <v>24.7</v>
      </c>
      <c r="H310" s="58">
        <v>517.5</v>
      </c>
      <c r="I310" s="423" t="s">
        <v>6311</v>
      </c>
      <c r="J310" s="429">
        <f>VLOOKUP(B310,'12部门提供工资附表主表'!E:AX,46,0)</f>
        <v>517.5</v>
      </c>
    </row>
    <row r="311" spans="1:10" hidden="1">
      <c r="A311" s="57">
        <v>310</v>
      </c>
      <c r="B311" s="4" t="s">
        <v>473</v>
      </c>
      <c r="C311" s="2" t="s">
        <v>474</v>
      </c>
      <c r="D311" s="2" t="str">
        <f>VLOOKUP(B311,员工信息4!C:H,4,0)</f>
        <v>严中华380</v>
      </c>
      <c r="E311" s="58">
        <v>394.2</v>
      </c>
      <c r="F311" s="58">
        <v>98.6</v>
      </c>
      <c r="G311" s="58">
        <v>24.7</v>
      </c>
      <c r="H311" s="58">
        <v>517.5</v>
      </c>
      <c r="I311" s="423" t="s">
        <v>6311</v>
      </c>
      <c r="J311" s="429">
        <f>VLOOKUP(B311,'12部门提供工资附表主表'!E:AX,46,0)</f>
        <v>517.5</v>
      </c>
    </row>
    <row r="312" spans="1:10" hidden="1">
      <c r="A312" s="57">
        <v>311</v>
      </c>
      <c r="B312" s="4" t="s">
        <v>478</v>
      </c>
      <c r="C312" s="2" t="s">
        <v>479</v>
      </c>
      <c r="D312" s="2" t="str">
        <f>VLOOKUP(B312,员工信息4!C:H,4,0)</f>
        <v>杨玉红237</v>
      </c>
      <c r="E312" s="58">
        <v>394.2</v>
      </c>
      <c r="F312" s="58">
        <v>98.6</v>
      </c>
      <c r="G312" s="58">
        <v>24.7</v>
      </c>
      <c r="H312" s="58">
        <v>517.5</v>
      </c>
      <c r="I312" s="423" t="s">
        <v>6311</v>
      </c>
      <c r="J312" s="429">
        <f>VLOOKUP(B312,'12部门提供工资附表主表'!E:AX,46,0)</f>
        <v>517.5</v>
      </c>
    </row>
    <row r="313" spans="1:10" hidden="1">
      <c r="A313" s="57">
        <v>312</v>
      </c>
      <c r="B313" s="4" t="s">
        <v>483</v>
      </c>
      <c r="C313" s="2" t="s">
        <v>484</v>
      </c>
      <c r="D313" s="2" t="str">
        <f>VLOOKUP(B313,员工信息4!C:H,4,0)</f>
        <v>杨刚513</v>
      </c>
      <c r="E313" s="58">
        <v>394.2</v>
      </c>
      <c r="F313" s="58">
        <v>98.6</v>
      </c>
      <c r="G313" s="58">
        <v>24.7</v>
      </c>
      <c r="H313" s="58">
        <v>517.5</v>
      </c>
      <c r="I313" s="423" t="s">
        <v>6311</v>
      </c>
      <c r="J313" s="429">
        <f>VLOOKUP(B313,'12部门提供工资附表主表'!E:AX,46,0)</f>
        <v>517.5</v>
      </c>
    </row>
    <row r="314" spans="1:10" hidden="1">
      <c r="A314" s="57">
        <v>313</v>
      </c>
      <c r="B314" s="4" t="s">
        <v>504</v>
      </c>
      <c r="C314" s="2" t="s">
        <v>505</v>
      </c>
      <c r="D314" s="2" t="str">
        <f>VLOOKUP(B314,员工信息4!C:H,4,0)</f>
        <v>刘正帅118</v>
      </c>
      <c r="E314" s="58">
        <v>394.2</v>
      </c>
      <c r="F314" s="58">
        <v>98.6</v>
      </c>
      <c r="G314" s="58">
        <v>24.7</v>
      </c>
      <c r="H314" s="58">
        <v>517.5</v>
      </c>
      <c r="I314" s="423" t="s">
        <v>6311</v>
      </c>
      <c r="J314" s="429">
        <f>VLOOKUP(B314,'12部门提供工资附表主表'!E:AX,46,0)</f>
        <v>517.5</v>
      </c>
    </row>
    <row r="315" spans="1:10" hidden="1">
      <c r="A315" s="57">
        <v>314</v>
      </c>
      <c r="B315" s="4" t="s">
        <v>138</v>
      </c>
      <c r="C315" s="2" t="s">
        <v>139</v>
      </c>
      <c r="D315" s="2" t="str">
        <f>VLOOKUP(B315,员工信息4!C:H,4,0)</f>
        <v>熊建才29</v>
      </c>
      <c r="E315" s="58">
        <v>394.2</v>
      </c>
      <c r="F315" s="58">
        <v>98.6</v>
      </c>
      <c r="G315" s="58">
        <v>24.7</v>
      </c>
      <c r="H315" s="58">
        <v>517.5</v>
      </c>
      <c r="I315" s="423" t="s">
        <v>6311</v>
      </c>
      <c r="J315" s="429">
        <f>VLOOKUP(B315,'12部门提供工资附表主表'!E:AX,46,0)</f>
        <v>517.5</v>
      </c>
    </row>
    <row r="316" spans="1:10" hidden="1">
      <c r="A316" s="57">
        <v>315</v>
      </c>
      <c r="B316" s="4" t="s">
        <v>143</v>
      </c>
      <c r="C316" s="2" t="s">
        <v>144</v>
      </c>
      <c r="D316" s="2" t="str">
        <f>VLOOKUP(B316,员工信息4!C:H,4,0)</f>
        <v>徐建华114</v>
      </c>
      <c r="E316" s="58">
        <v>394.2</v>
      </c>
      <c r="F316" s="58">
        <v>98.6</v>
      </c>
      <c r="G316" s="58">
        <v>24.7</v>
      </c>
      <c r="H316" s="58">
        <v>517.5</v>
      </c>
      <c r="I316" s="423" t="s">
        <v>6311</v>
      </c>
      <c r="J316" s="429">
        <f>VLOOKUP(B316,'12部门提供工资附表主表'!E:AX,46,0)</f>
        <v>517.5</v>
      </c>
    </row>
    <row r="317" spans="1:10" hidden="1">
      <c r="A317" s="57">
        <v>316</v>
      </c>
      <c r="B317" s="4" t="s">
        <v>2278</v>
      </c>
      <c r="C317" s="2" t="s">
        <v>2279</v>
      </c>
      <c r="D317" s="2" t="str">
        <f>VLOOKUP(B317,员工信息4!C:H,4,0)</f>
        <v>俞彩红167</v>
      </c>
      <c r="E317" s="58">
        <v>394.2</v>
      </c>
      <c r="F317" s="58">
        <v>98.6</v>
      </c>
      <c r="G317" s="58">
        <v>24.7</v>
      </c>
      <c r="H317" s="58">
        <v>517.5</v>
      </c>
      <c r="I317" s="423" t="s">
        <v>6311</v>
      </c>
      <c r="J317" s="429">
        <f>VLOOKUP(B317,'12部门提供工资附表主表'!E:AX,46,0)</f>
        <v>517.5</v>
      </c>
    </row>
    <row r="318" spans="1:10" hidden="1">
      <c r="A318" s="57">
        <v>317</v>
      </c>
      <c r="B318" s="4" t="s">
        <v>2283</v>
      </c>
      <c r="C318" s="2" t="s">
        <v>2284</v>
      </c>
      <c r="D318" s="2" t="str">
        <f>VLOOKUP(B318,员工信息4!C:H,4,0)</f>
        <v>史银花23</v>
      </c>
      <c r="E318" s="58">
        <v>394.2</v>
      </c>
      <c r="F318" s="58">
        <v>98.6</v>
      </c>
      <c r="G318" s="58">
        <v>24.7</v>
      </c>
      <c r="H318" s="58">
        <v>517.5</v>
      </c>
      <c r="I318" s="423" t="s">
        <v>6311</v>
      </c>
      <c r="J318" s="429">
        <f>VLOOKUP(B318,'12部门提供工资附表主表'!E:AX,46,0)</f>
        <v>517.5</v>
      </c>
    </row>
    <row r="319" spans="1:10" hidden="1">
      <c r="A319" s="57">
        <v>318</v>
      </c>
      <c r="B319" s="4" t="s">
        <v>1755</v>
      </c>
      <c r="C319" s="2" t="s">
        <v>1756</v>
      </c>
      <c r="D319" s="2" t="str">
        <f>VLOOKUP(B319,员工信息4!C:H,4,0)</f>
        <v>朱井云568</v>
      </c>
      <c r="E319" s="58">
        <v>394.2</v>
      </c>
      <c r="F319" s="58">
        <v>98.6</v>
      </c>
      <c r="G319" s="58">
        <v>24.7</v>
      </c>
      <c r="H319" s="58">
        <v>517.5</v>
      </c>
      <c r="I319" s="423" t="s">
        <v>6311</v>
      </c>
      <c r="J319" s="429">
        <f>VLOOKUP(B319,'12部门提供工资附表主表'!E:AX,46,0)</f>
        <v>517.5</v>
      </c>
    </row>
    <row r="320" spans="1:10" hidden="1">
      <c r="A320" s="57">
        <v>319</v>
      </c>
      <c r="B320" s="4" t="s">
        <v>1168</v>
      </c>
      <c r="C320" s="2" t="s">
        <v>1169</v>
      </c>
      <c r="D320" s="2" t="str">
        <f>VLOOKUP(B320,员工信息4!C:H,4,0)</f>
        <v>陈鹏伟650</v>
      </c>
      <c r="E320" s="58">
        <v>394.2</v>
      </c>
      <c r="F320" s="58">
        <v>98.6</v>
      </c>
      <c r="G320" s="58">
        <v>24.7</v>
      </c>
      <c r="H320" s="58">
        <v>517.5</v>
      </c>
      <c r="I320" s="423" t="s">
        <v>6311</v>
      </c>
      <c r="J320" s="429">
        <f>VLOOKUP(B320,'12部门提供工资附表主表'!E:AX,46,0)</f>
        <v>517.5</v>
      </c>
    </row>
    <row r="321" spans="1:10" hidden="1">
      <c r="A321" s="57">
        <v>320</v>
      </c>
      <c r="B321" s="4" t="s">
        <v>2184</v>
      </c>
      <c r="C321" s="2" t="s">
        <v>2185</v>
      </c>
      <c r="D321" s="2" t="str">
        <f>VLOOKUP(B321,员工信息4!C:H,4,0)</f>
        <v>张东411</v>
      </c>
      <c r="E321" s="58">
        <v>394.2</v>
      </c>
      <c r="F321" s="58">
        <v>98.6</v>
      </c>
      <c r="G321" s="58">
        <v>24.7</v>
      </c>
      <c r="H321" s="58">
        <v>517.5</v>
      </c>
      <c r="I321" s="423" t="s">
        <v>6311</v>
      </c>
      <c r="J321" s="429">
        <f>VLOOKUP(B321,'12部门提供工资附表主表'!E:AX,46,0)</f>
        <v>517.5</v>
      </c>
    </row>
    <row r="322" spans="1:10" hidden="1">
      <c r="A322" s="57">
        <v>321</v>
      </c>
      <c r="B322" s="4" t="s">
        <v>2223</v>
      </c>
      <c r="C322" s="2" t="s">
        <v>2224</v>
      </c>
      <c r="D322" s="2" t="str">
        <f>VLOOKUP(B322,员工信息4!C:H,4,0)</f>
        <v>祝李萍587</v>
      </c>
      <c r="E322" s="58">
        <v>394.2</v>
      </c>
      <c r="F322" s="58">
        <v>98.6</v>
      </c>
      <c r="G322" s="58">
        <v>24.7</v>
      </c>
      <c r="H322" s="58">
        <v>517.5</v>
      </c>
      <c r="I322" s="423" t="s">
        <v>6311</v>
      </c>
      <c r="J322" s="429">
        <f>VLOOKUP(B322,'12部门提供工资附表主表'!E:AX,46,0)</f>
        <v>517.5</v>
      </c>
    </row>
    <row r="323" spans="1:10" hidden="1">
      <c r="A323" s="57">
        <v>322</v>
      </c>
      <c r="B323" s="4" t="s">
        <v>1850</v>
      </c>
      <c r="C323" s="2" t="s">
        <v>1851</v>
      </c>
      <c r="D323" s="2" t="str">
        <f>VLOOKUP(B323,员工信息4!C:H,4,0)</f>
        <v>陈佩43</v>
      </c>
      <c r="E323" s="58">
        <v>394.2</v>
      </c>
      <c r="F323" s="58">
        <v>98.6</v>
      </c>
      <c r="G323" s="58">
        <v>24.7</v>
      </c>
      <c r="H323" s="58">
        <v>517.5</v>
      </c>
      <c r="I323" s="423" t="s">
        <v>6311</v>
      </c>
      <c r="J323" s="429">
        <f>VLOOKUP(B323,'12部门提供工资附表主表'!E:AX,46,0)</f>
        <v>517.5</v>
      </c>
    </row>
    <row r="324" spans="1:10" hidden="1">
      <c r="A324" s="57">
        <v>323</v>
      </c>
      <c r="B324" s="4" t="s">
        <v>1966</v>
      </c>
      <c r="C324" s="2" t="s">
        <v>1967</v>
      </c>
      <c r="D324" s="2" t="str">
        <f>VLOOKUP(B324,员工信息4!C:H,4,0)</f>
        <v>陆嘉雯217</v>
      </c>
      <c r="E324" s="58">
        <v>394.2</v>
      </c>
      <c r="F324" s="58">
        <v>98.6</v>
      </c>
      <c r="G324" s="58">
        <v>24.7</v>
      </c>
      <c r="H324" s="58">
        <v>517.5</v>
      </c>
      <c r="I324" s="423" t="s">
        <v>6311</v>
      </c>
      <c r="J324" s="429">
        <f>VLOOKUP(B324,'12部门提供工资附表主表'!E:AX,46,0)</f>
        <v>517.5</v>
      </c>
    </row>
    <row r="325" spans="1:10" hidden="1">
      <c r="A325" s="57">
        <v>324</v>
      </c>
      <c r="B325" s="4" t="s">
        <v>169</v>
      </c>
      <c r="C325" s="2" t="s">
        <v>170</v>
      </c>
      <c r="D325" s="2" t="str">
        <f>VLOOKUP(B325,员工信息4!C:H,4,0)</f>
        <v>王晴31</v>
      </c>
      <c r="E325" s="58">
        <v>394.2</v>
      </c>
      <c r="F325" s="58">
        <v>98.6</v>
      </c>
      <c r="G325" s="58">
        <v>24.7</v>
      </c>
      <c r="H325" s="58">
        <v>517.5</v>
      </c>
      <c r="I325" s="423" t="s">
        <v>6311</v>
      </c>
      <c r="J325" s="429">
        <f>VLOOKUP(B325,'12部门提供工资附表主表'!E:AX,46,0)</f>
        <v>517.5</v>
      </c>
    </row>
    <row r="326" spans="1:10" hidden="1">
      <c r="A326" s="57">
        <v>325</v>
      </c>
      <c r="B326" s="4" t="s">
        <v>174</v>
      </c>
      <c r="C326" s="2" t="s">
        <v>175</v>
      </c>
      <c r="D326" s="2" t="str">
        <f>VLOOKUP(B326,员工信息4!C:H,4,0)</f>
        <v>胡亚军135</v>
      </c>
      <c r="E326" s="58">
        <v>394.2</v>
      </c>
      <c r="F326" s="58">
        <v>98.6</v>
      </c>
      <c r="G326" s="58">
        <v>24.7</v>
      </c>
      <c r="H326" s="58">
        <v>517.5</v>
      </c>
      <c r="I326" s="423" t="s">
        <v>6311</v>
      </c>
      <c r="J326" s="429">
        <f>VLOOKUP(B326,'12部门提供工资附表主表'!E:AX,46,0)</f>
        <v>517.5</v>
      </c>
    </row>
    <row r="327" spans="1:10" hidden="1">
      <c r="A327" s="57">
        <v>326</v>
      </c>
      <c r="B327" s="4" t="s">
        <v>437</v>
      </c>
      <c r="C327" s="2" t="s">
        <v>438</v>
      </c>
      <c r="D327" s="2" t="str">
        <f>VLOOKUP(B327,员工信息4!C:H,4,0)</f>
        <v>魏加刚351</v>
      </c>
      <c r="E327" s="58">
        <v>394.2</v>
      </c>
      <c r="F327" s="58">
        <v>98.6</v>
      </c>
      <c r="G327" s="58">
        <v>24.7</v>
      </c>
      <c r="H327" s="58">
        <v>517.5</v>
      </c>
      <c r="I327" s="423" t="s">
        <v>6311</v>
      </c>
      <c r="J327" s="429">
        <f>VLOOKUP(B327,'12部门提供工资附表主表'!E:AX,46,0)</f>
        <v>517.5</v>
      </c>
    </row>
    <row r="328" spans="1:10" hidden="1">
      <c r="A328" s="57">
        <v>327</v>
      </c>
      <c r="B328" s="4" t="s">
        <v>179</v>
      </c>
      <c r="C328" s="2" t="s">
        <v>180</v>
      </c>
      <c r="D328" s="2" t="str">
        <f>VLOOKUP(B328,员工信息4!C:H,4,0)</f>
        <v>宋志明149</v>
      </c>
      <c r="E328" s="58">
        <v>394.2</v>
      </c>
      <c r="F328" s="58">
        <v>98.6</v>
      </c>
      <c r="G328" s="58">
        <v>24.7</v>
      </c>
      <c r="H328" s="58">
        <v>517.5</v>
      </c>
      <c r="I328" s="423" t="s">
        <v>6311</v>
      </c>
      <c r="J328" s="429">
        <f>VLOOKUP(B328,'12部门提供工资附表主表'!E:AX,46,0)</f>
        <v>517.5</v>
      </c>
    </row>
    <row r="329" spans="1:10" hidden="1">
      <c r="A329" s="57">
        <v>328</v>
      </c>
      <c r="B329" s="4" t="s">
        <v>184</v>
      </c>
      <c r="C329" s="2" t="s">
        <v>185</v>
      </c>
      <c r="D329" s="2" t="str">
        <f>VLOOKUP(B329,员工信息4!C:H,4,0)</f>
        <v>王春艳177</v>
      </c>
      <c r="E329" s="58">
        <v>394.2</v>
      </c>
      <c r="F329" s="58">
        <v>98.6</v>
      </c>
      <c r="G329" s="58">
        <v>24.7</v>
      </c>
      <c r="H329" s="58">
        <v>517.5</v>
      </c>
      <c r="I329" s="423" t="s">
        <v>6311</v>
      </c>
      <c r="J329" s="429">
        <f>VLOOKUP(B329,'12部门提供工资附表主表'!E:AX,46,0)</f>
        <v>517.5</v>
      </c>
    </row>
    <row r="330" spans="1:10" hidden="1">
      <c r="A330" s="57">
        <v>329</v>
      </c>
      <c r="B330" s="4" t="s">
        <v>189</v>
      </c>
      <c r="C330" s="2" t="s">
        <v>190</v>
      </c>
      <c r="D330" s="2" t="str">
        <f>VLOOKUP(B330,员工信息4!C:H,4,0)</f>
        <v>唐立206</v>
      </c>
      <c r="E330" s="58">
        <v>394.2</v>
      </c>
      <c r="F330" s="58">
        <v>98.6</v>
      </c>
      <c r="G330" s="58">
        <v>24.7</v>
      </c>
      <c r="H330" s="58">
        <v>517.5</v>
      </c>
      <c r="I330" s="423" t="s">
        <v>6311</v>
      </c>
      <c r="J330" s="429">
        <f>VLOOKUP(B330,'12部门提供工资附表主表'!E:AX,46,0)</f>
        <v>517.5</v>
      </c>
    </row>
    <row r="331" spans="1:10" hidden="1">
      <c r="A331" s="57">
        <v>330</v>
      </c>
      <c r="B331" s="4" t="s">
        <v>194</v>
      </c>
      <c r="C331" s="2" t="s">
        <v>195</v>
      </c>
      <c r="D331" s="2" t="str">
        <f>VLOOKUP(B331,员工信息4!C:H,4,0)</f>
        <v>张海军300</v>
      </c>
      <c r="E331" s="58">
        <v>394.2</v>
      </c>
      <c r="F331" s="58">
        <v>98.6</v>
      </c>
      <c r="G331" s="58">
        <v>24.7</v>
      </c>
      <c r="H331" s="58">
        <v>517.5</v>
      </c>
      <c r="I331" s="423" t="s">
        <v>6311</v>
      </c>
      <c r="J331" s="429">
        <f>VLOOKUP(B331,'12部门提供工资附表主表'!E:AX,46,0)</f>
        <v>517.5</v>
      </c>
    </row>
    <row r="332" spans="1:10" hidden="1">
      <c r="A332" s="57">
        <v>331</v>
      </c>
      <c r="B332" s="4" t="s">
        <v>2212</v>
      </c>
      <c r="C332" s="2" t="s">
        <v>2213</v>
      </c>
      <c r="D332" s="2" t="str">
        <f>VLOOKUP(B332,员工信息4!C:H,4,0)</f>
        <v>汤晓丹686</v>
      </c>
      <c r="E332" s="58">
        <v>394.2</v>
      </c>
      <c r="F332" s="58">
        <v>98.6</v>
      </c>
      <c r="G332" s="58">
        <v>24.7</v>
      </c>
      <c r="H332" s="58">
        <v>517.5</v>
      </c>
      <c r="I332" s="423" t="s">
        <v>6311</v>
      </c>
      <c r="J332" s="429">
        <f>VLOOKUP(B332,'12部门提供工资附表主表'!E:AX,46,0)</f>
        <v>517.5</v>
      </c>
    </row>
    <row r="333" spans="1:10" hidden="1">
      <c r="A333" s="57">
        <v>332</v>
      </c>
      <c r="B333" s="4" t="s">
        <v>2332</v>
      </c>
      <c r="C333" s="2" t="s">
        <v>2333</v>
      </c>
      <c r="D333" s="2" t="str">
        <f>VLOOKUP(B333,员工信息4!C:H,4,0)</f>
        <v>顾战安4</v>
      </c>
      <c r="E333" s="58">
        <v>394.2</v>
      </c>
      <c r="F333" s="58">
        <v>98.6</v>
      </c>
      <c r="G333" s="58">
        <v>24.7</v>
      </c>
      <c r="H333" s="58">
        <v>517.5</v>
      </c>
      <c r="I333" s="423" t="s">
        <v>6311</v>
      </c>
      <c r="J333" s="429">
        <f>VLOOKUP(B333,'12部门提供工资附表主表'!E:AX,46,0)</f>
        <v>517.5</v>
      </c>
    </row>
    <row r="334" spans="1:10" hidden="1">
      <c r="A334" s="57">
        <v>333</v>
      </c>
      <c r="B334" s="4" t="s">
        <v>2337</v>
      </c>
      <c r="C334" s="2" t="s">
        <v>2338</v>
      </c>
      <c r="D334" s="2" t="str">
        <f>VLOOKUP(B334,员工信息4!C:H,4,0)</f>
        <v>刘雄伟3</v>
      </c>
      <c r="E334" s="58">
        <v>394.2</v>
      </c>
      <c r="F334" s="58">
        <v>98.6</v>
      </c>
      <c r="G334" s="58">
        <v>24.7</v>
      </c>
      <c r="H334" s="58">
        <v>517.5</v>
      </c>
      <c r="I334" s="423" t="s">
        <v>6311</v>
      </c>
      <c r="J334" s="429">
        <f>VLOOKUP(B334,'12部门提供工资附表主表'!E:AX,46,0)</f>
        <v>517.5</v>
      </c>
    </row>
    <row r="335" spans="1:10" hidden="1">
      <c r="A335" s="57">
        <v>334</v>
      </c>
      <c r="B335" s="4" t="s">
        <v>1931</v>
      </c>
      <c r="C335" s="2" t="s">
        <v>1932</v>
      </c>
      <c r="D335" s="2" t="str">
        <f>VLOOKUP(B335,员工信息4!C:H,4,0)</f>
        <v>孙丽丽5</v>
      </c>
      <c r="E335" s="58">
        <v>394.2</v>
      </c>
      <c r="F335" s="58">
        <v>98.6</v>
      </c>
      <c r="G335" s="58">
        <v>24.7</v>
      </c>
      <c r="H335" s="58">
        <v>517.5</v>
      </c>
      <c r="I335" s="423" t="s">
        <v>6311</v>
      </c>
      <c r="J335" s="429">
        <f>VLOOKUP(B335,'12部门提供工资附表主表'!E:AX,46,0)</f>
        <v>517.5</v>
      </c>
    </row>
    <row r="336" spans="1:10" hidden="1">
      <c r="A336" s="57">
        <v>335</v>
      </c>
      <c r="B336" s="4" t="s">
        <v>1845</v>
      </c>
      <c r="C336" s="2" t="s">
        <v>1846</v>
      </c>
      <c r="D336" s="2" t="str">
        <f>VLOOKUP(B336,员工信息4!C:H,4,0)</f>
        <v>刘加勇7</v>
      </c>
      <c r="E336" s="58">
        <v>394.2</v>
      </c>
      <c r="F336" s="58">
        <v>98.6</v>
      </c>
      <c r="G336" s="58">
        <v>24.7</v>
      </c>
      <c r="H336" s="58">
        <v>517.5</v>
      </c>
      <c r="I336" s="423" t="s">
        <v>6311</v>
      </c>
      <c r="J336" s="429">
        <f>VLOOKUP(B336,'12部门提供工资附表主表'!E:AX,46,0)</f>
        <v>517.5</v>
      </c>
    </row>
    <row r="337" spans="1:10" hidden="1">
      <c r="A337" s="57">
        <v>336</v>
      </c>
      <c r="B337" s="4" t="s">
        <v>2090</v>
      </c>
      <c r="C337" s="2" t="s">
        <v>2091</v>
      </c>
      <c r="D337" s="2" t="str">
        <f>VLOOKUP(B337,员工信息4!C:H,4,0)</f>
        <v>吉祥291</v>
      </c>
      <c r="E337" s="58">
        <v>394.2</v>
      </c>
      <c r="F337" s="58">
        <v>98.6</v>
      </c>
      <c r="G337" s="58">
        <v>24.7</v>
      </c>
      <c r="H337" s="58">
        <v>517.5</v>
      </c>
      <c r="I337" s="423" t="s">
        <v>6311</v>
      </c>
      <c r="J337" s="429">
        <f>VLOOKUP(B337,'12部门提供工资附表主表'!E:AX,46,0)</f>
        <v>517.5</v>
      </c>
    </row>
    <row r="338" spans="1:10" hidden="1">
      <c r="A338" s="57">
        <v>337</v>
      </c>
      <c r="B338" s="4" t="s">
        <v>2255</v>
      </c>
      <c r="C338" s="2" t="s">
        <v>2256</v>
      </c>
      <c r="D338" s="2" t="str">
        <f>VLOOKUP(B338,员工信息4!C:H,4,0)</f>
        <v>顾德兴14</v>
      </c>
      <c r="E338" s="58">
        <v>394.2</v>
      </c>
      <c r="F338" s="58">
        <v>98.6</v>
      </c>
      <c r="G338" s="58">
        <v>24.7</v>
      </c>
      <c r="H338" s="58">
        <v>517.5</v>
      </c>
      <c r="I338" s="423" t="s">
        <v>6311</v>
      </c>
      <c r="J338" s="429">
        <f>VLOOKUP(B338,'12部门提供工资附表主表'!E:AX,46,0)</f>
        <v>517.5</v>
      </c>
    </row>
    <row r="339" spans="1:10" hidden="1">
      <c r="A339" s="57">
        <v>338</v>
      </c>
      <c r="B339" s="4" t="s">
        <v>1972</v>
      </c>
      <c r="C339" s="2" t="s">
        <v>1973</v>
      </c>
      <c r="D339" s="2" t="str">
        <f>VLOOKUP(B339,员工信息4!C:H,4,0)</f>
        <v>高洁222</v>
      </c>
      <c r="E339" s="58">
        <v>394.2</v>
      </c>
      <c r="F339" s="58">
        <v>98.6</v>
      </c>
      <c r="G339" s="58">
        <v>24.7</v>
      </c>
      <c r="H339" s="58">
        <v>517.5</v>
      </c>
      <c r="I339" s="423" t="s">
        <v>6311</v>
      </c>
      <c r="J339" s="429">
        <f>VLOOKUP(B339,'12部门提供工资附表主表'!E:AX,46,0)</f>
        <v>517.5</v>
      </c>
    </row>
    <row r="340" spans="1:10" hidden="1">
      <c r="A340" s="57">
        <v>339</v>
      </c>
      <c r="B340" s="4" t="s">
        <v>2348</v>
      </c>
      <c r="C340" s="2" t="s">
        <v>2349</v>
      </c>
      <c r="D340" s="2" t="str">
        <f>VLOOKUP(B340,员工信息4!C:H,4,0)</f>
        <v>宋彦海284</v>
      </c>
      <c r="E340" s="58">
        <v>394.2</v>
      </c>
      <c r="F340" s="58">
        <v>98.6</v>
      </c>
      <c r="G340" s="58">
        <v>24.7</v>
      </c>
      <c r="H340" s="58">
        <v>517.5</v>
      </c>
      <c r="I340" s="423" t="s">
        <v>6311</v>
      </c>
      <c r="J340" s="429">
        <f>VLOOKUP(B340,'12部门提供工资附表主表'!E:AX,46,0)</f>
        <v>517.5</v>
      </c>
    </row>
    <row r="341" spans="1:10" hidden="1">
      <c r="A341" s="57">
        <v>340</v>
      </c>
      <c r="B341" s="4" t="s">
        <v>1955</v>
      </c>
      <c r="C341" s="2" t="s">
        <v>1956</v>
      </c>
      <c r="D341" s="2" t="str">
        <f>VLOOKUP(B341,员工信息4!C:H,4,0)</f>
        <v>张忠8</v>
      </c>
      <c r="E341" s="58">
        <v>394.2</v>
      </c>
      <c r="F341" s="58">
        <v>98.6</v>
      </c>
      <c r="G341" s="58">
        <v>24.7</v>
      </c>
      <c r="H341" s="58">
        <v>517.5</v>
      </c>
      <c r="I341" s="423" t="s">
        <v>6311</v>
      </c>
      <c r="J341" s="429">
        <f>VLOOKUP(B341,'12部门提供工资附表主表'!E:AX,46,0)</f>
        <v>517.5</v>
      </c>
    </row>
    <row r="342" spans="1:10" hidden="1">
      <c r="A342" s="57">
        <v>341</v>
      </c>
      <c r="B342" s="4" t="s">
        <v>2288</v>
      </c>
      <c r="C342" s="2" t="s">
        <v>2289</v>
      </c>
      <c r="D342" s="2" t="str">
        <f>VLOOKUP(B342,员工信息4!C:H,4,0)</f>
        <v>谢杰108</v>
      </c>
      <c r="E342" s="58">
        <v>394.2</v>
      </c>
      <c r="F342" s="58">
        <v>98.6</v>
      </c>
      <c r="G342" s="58">
        <v>24.7</v>
      </c>
      <c r="H342" s="58">
        <v>517.5</v>
      </c>
      <c r="I342" s="423" t="s">
        <v>6311</v>
      </c>
      <c r="J342" s="429">
        <f>VLOOKUP(B342,'12部门提供工资附表主表'!E:AX,46,0)</f>
        <v>517.5</v>
      </c>
    </row>
    <row r="343" spans="1:10" hidden="1">
      <c r="A343" s="57">
        <v>342</v>
      </c>
      <c r="B343" s="4" t="s">
        <v>2342</v>
      </c>
      <c r="C343" s="2" t="s">
        <v>2343</v>
      </c>
      <c r="D343" s="2" t="str">
        <f>VLOOKUP(B343,员工信息4!C:H,4,0)</f>
        <v>周从华176</v>
      </c>
      <c r="E343" s="58">
        <v>394.2</v>
      </c>
      <c r="F343" s="58">
        <v>98.6</v>
      </c>
      <c r="G343" s="58">
        <v>24.7</v>
      </c>
      <c r="H343" s="58">
        <v>517.5</v>
      </c>
      <c r="I343" s="423" t="s">
        <v>6311</v>
      </c>
      <c r="J343" s="429">
        <f>VLOOKUP(B343,'12部门提供工资附表主表'!E:AX,46,0)</f>
        <v>517.5</v>
      </c>
    </row>
    <row r="344" spans="1:10" hidden="1">
      <c r="A344" s="57">
        <v>343</v>
      </c>
      <c r="B344" s="4" t="s">
        <v>2075</v>
      </c>
      <c r="C344" s="2" t="s">
        <v>2076</v>
      </c>
      <c r="D344" s="2" t="str">
        <f>VLOOKUP(B344,员工信息4!C:H,4,0)</f>
        <v>周小四27</v>
      </c>
      <c r="E344" s="58">
        <v>394.2</v>
      </c>
      <c r="F344" s="58">
        <v>98.6</v>
      </c>
      <c r="G344" s="58">
        <v>24.7</v>
      </c>
      <c r="H344" s="58">
        <v>517.5</v>
      </c>
      <c r="I344" s="423" t="s">
        <v>6311</v>
      </c>
      <c r="J344" s="429">
        <f>VLOOKUP(B344,'12部门提供工资附表主表'!E:AX,46,0)</f>
        <v>517.5</v>
      </c>
    </row>
    <row r="345" spans="1:10" hidden="1">
      <c r="A345" s="57">
        <v>344</v>
      </c>
      <c r="B345" s="4" t="s">
        <v>2080</v>
      </c>
      <c r="C345" s="2" t="s">
        <v>2081</v>
      </c>
      <c r="D345" s="2" t="str">
        <f>VLOOKUP(B345,员工信息4!C:H,4,0)</f>
        <v>吕秀红69</v>
      </c>
      <c r="E345" s="58">
        <v>394.2</v>
      </c>
      <c r="F345" s="58">
        <v>98.6</v>
      </c>
      <c r="G345" s="58">
        <v>24.7</v>
      </c>
      <c r="H345" s="58">
        <v>517.5</v>
      </c>
      <c r="I345" s="423" t="s">
        <v>6311</v>
      </c>
      <c r="J345" s="429">
        <f>VLOOKUP(B345,'12部门提供工资附表主表'!E:AX,46,0)</f>
        <v>517.5</v>
      </c>
    </row>
    <row r="346" spans="1:10" hidden="1">
      <c r="A346" s="57">
        <v>345</v>
      </c>
      <c r="B346" s="4" t="s">
        <v>2206</v>
      </c>
      <c r="C346" s="2" t="s">
        <v>2207</v>
      </c>
      <c r="D346" s="2" t="str">
        <f>VLOOKUP(B346,员工信息4!C:H,4,0)</f>
        <v>张国民25</v>
      </c>
      <c r="E346" s="58">
        <v>394.2</v>
      </c>
      <c r="F346" s="58">
        <v>98.6</v>
      </c>
      <c r="G346" s="58">
        <v>24.7</v>
      </c>
      <c r="H346" s="58">
        <v>517.5</v>
      </c>
      <c r="I346" s="423" t="s">
        <v>6311</v>
      </c>
      <c r="J346" s="429">
        <f>VLOOKUP(B346,'12部门提供工资附表主表'!E:AX,46,0)</f>
        <v>517.5</v>
      </c>
    </row>
    <row r="347" spans="1:10" hidden="1">
      <c r="A347" s="57">
        <v>346</v>
      </c>
      <c r="B347" s="4" t="s">
        <v>1949</v>
      </c>
      <c r="C347" s="2" t="s">
        <v>1950</v>
      </c>
      <c r="D347" s="2" t="str">
        <f>VLOOKUP(B347,员工信息4!C:H,4,0)</f>
        <v>潘爱国200</v>
      </c>
      <c r="E347" s="58">
        <v>394.2</v>
      </c>
      <c r="F347" s="58">
        <v>98.6</v>
      </c>
      <c r="G347" s="58">
        <v>24.7</v>
      </c>
      <c r="H347" s="58">
        <v>517.5</v>
      </c>
      <c r="I347" s="423" t="s">
        <v>6311</v>
      </c>
      <c r="J347" s="429">
        <f>VLOOKUP(B347,'12部门提供工资附表主表'!E:AX,46,0)</f>
        <v>517.5</v>
      </c>
    </row>
    <row r="348" spans="1:10" hidden="1">
      <c r="A348" s="57">
        <v>347</v>
      </c>
      <c r="B348" s="4" t="s">
        <v>2293</v>
      </c>
      <c r="C348" s="2" t="s">
        <v>2294</v>
      </c>
      <c r="D348" s="2" t="str">
        <f>VLOOKUP(B348,员工信息4!C:H,4,0)</f>
        <v>周元妹457</v>
      </c>
      <c r="E348" s="58">
        <v>394.2</v>
      </c>
      <c r="F348" s="58">
        <v>98.6</v>
      </c>
      <c r="G348" s="58">
        <v>24.7</v>
      </c>
      <c r="H348" s="58">
        <v>517.5</v>
      </c>
      <c r="I348" s="423" t="s">
        <v>6311</v>
      </c>
      <c r="J348" s="429">
        <f>VLOOKUP(B348,'12部门提供工资附表主表'!E:AX,46,0)</f>
        <v>517.5</v>
      </c>
    </row>
    <row r="349" spans="1:10" hidden="1">
      <c r="A349" s="57">
        <v>348</v>
      </c>
      <c r="B349" s="4" t="s">
        <v>2298</v>
      </c>
      <c r="C349" s="2" t="s">
        <v>2299</v>
      </c>
      <c r="D349" s="2" t="str">
        <f>VLOOKUP(B349,员工信息4!C:H,4,0)</f>
        <v>方强444</v>
      </c>
      <c r="E349" s="58">
        <v>394.2</v>
      </c>
      <c r="F349" s="58">
        <v>98.6</v>
      </c>
      <c r="G349" s="58">
        <v>24.7</v>
      </c>
      <c r="H349" s="58">
        <v>517.5</v>
      </c>
      <c r="I349" s="423" t="s">
        <v>6311</v>
      </c>
      <c r="J349" s="429">
        <f>VLOOKUP(B349,'12部门提供工资附表主表'!E:AX,46,0)</f>
        <v>517.5</v>
      </c>
    </row>
    <row r="350" spans="1:10" hidden="1">
      <c r="A350" s="57">
        <v>349</v>
      </c>
      <c r="B350" s="4" t="s">
        <v>1911</v>
      </c>
      <c r="C350" s="2" t="s">
        <v>1912</v>
      </c>
      <c r="D350" s="2" t="str">
        <f>VLOOKUP(B350,员工信息4!C:H,4,0)</f>
        <v>黄道满387</v>
      </c>
      <c r="E350" s="58">
        <v>394.2</v>
      </c>
      <c r="F350" s="58">
        <v>98.6</v>
      </c>
      <c r="G350" s="58">
        <v>24.7</v>
      </c>
      <c r="H350" s="58">
        <v>517.5</v>
      </c>
      <c r="I350" s="423" t="s">
        <v>6311</v>
      </c>
      <c r="J350" s="429">
        <f>VLOOKUP(B350,'12部门提供工资附表主表'!E:AX,46,0)</f>
        <v>517.5</v>
      </c>
    </row>
    <row r="351" spans="1:10" hidden="1">
      <c r="A351" s="57">
        <v>350</v>
      </c>
      <c r="B351" s="4" t="s">
        <v>1916</v>
      </c>
      <c r="C351" s="2" t="s">
        <v>1917</v>
      </c>
      <c r="D351" s="2" t="str">
        <f>VLOOKUP(B351,员工信息4!C:H,4,0)</f>
        <v>龚燕223</v>
      </c>
      <c r="E351" s="58">
        <v>394.2</v>
      </c>
      <c r="F351" s="58">
        <v>98.6</v>
      </c>
      <c r="G351" s="58">
        <v>24.7</v>
      </c>
      <c r="H351" s="58">
        <v>517.5</v>
      </c>
      <c r="I351" s="423" t="s">
        <v>6311</v>
      </c>
      <c r="J351" s="429">
        <f>VLOOKUP(B351,'12部门提供工资附表主表'!E:AX,46,0)</f>
        <v>517.5</v>
      </c>
    </row>
    <row r="352" spans="1:10" hidden="1">
      <c r="A352" s="57">
        <v>351</v>
      </c>
      <c r="B352" s="4" t="s">
        <v>1921</v>
      </c>
      <c r="C352" s="2" t="s">
        <v>1922</v>
      </c>
      <c r="D352" s="2" t="str">
        <f>VLOOKUP(B352,员工信息4!C:H,4,0)</f>
        <v>陈裴174</v>
      </c>
      <c r="E352" s="58">
        <v>394.2</v>
      </c>
      <c r="F352" s="58">
        <v>98.6</v>
      </c>
      <c r="G352" s="58">
        <v>24.7</v>
      </c>
      <c r="H352" s="58">
        <v>517.5</v>
      </c>
      <c r="I352" s="423" t="s">
        <v>6311</v>
      </c>
      <c r="J352" s="429">
        <f>VLOOKUP(B352,'12部门提供工资附表主表'!E:AX,46,0)</f>
        <v>517.5</v>
      </c>
    </row>
    <row r="353" spans="1:10" hidden="1">
      <c r="A353" s="57">
        <v>352</v>
      </c>
      <c r="B353" s="4" t="s">
        <v>1926</v>
      </c>
      <c r="C353" s="2" t="s">
        <v>1927</v>
      </c>
      <c r="D353" s="2" t="str">
        <f>VLOOKUP(B353,员工信息4!C:H,4,0)</f>
        <v>邓杨106</v>
      </c>
      <c r="E353" s="58">
        <v>394.2</v>
      </c>
      <c r="F353" s="58">
        <v>98.6</v>
      </c>
      <c r="G353" s="58">
        <v>24.7</v>
      </c>
      <c r="H353" s="58">
        <v>517.5</v>
      </c>
      <c r="I353" s="423" t="s">
        <v>6311</v>
      </c>
      <c r="J353" s="429">
        <f>VLOOKUP(B353,'12部门提供工资附表主表'!E:AX,46,0)</f>
        <v>517.5</v>
      </c>
    </row>
    <row r="354" spans="1:10" hidden="1">
      <c r="A354" s="57">
        <v>353</v>
      </c>
      <c r="B354" s="4" t="s">
        <v>1860</v>
      </c>
      <c r="C354" s="2" t="s">
        <v>1861</v>
      </c>
      <c r="D354" s="2" t="str">
        <f>VLOOKUP(B354,员工信息4!C:H,4,0)</f>
        <v>吴春燕9</v>
      </c>
      <c r="E354" s="58">
        <v>394.2</v>
      </c>
      <c r="F354" s="58">
        <v>98.6</v>
      </c>
      <c r="G354" s="58">
        <v>24.7</v>
      </c>
      <c r="H354" s="58">
        <v>517.5</v>
      </c>
      <c r="I354" s="423" t="s">
        <v>6311</v>
      </c>
      <c r="J354" s="429">
        <f>VLOOKUP(B354,'12部门提供工资附表主表'!E:AX,46,0)</f>
        <v>517.5</v>
      </c>
    </row>
    <row r="355" spans="1:10" hidden="1">
      <c r="A355" s="57">
        <v>354</v>
      </c>
      <c r="B355" s="4" t="s">
        <v>1865</v>
      </c>
      <c r="C355" s="2" t="s">
        <v>1866</v>
      </c>
      <c r="D355" s="2" t="str">
        <f>VLOOKUP(B355,员工信息4!C:H,4,0)</f>
        <v>诸东英138</v>
      </c>
      <c r="E355" s="58">
        <v>394.2</v>
      </c>
      <c r="F355" s="58">
        <v>98.6</v>
      </c>
      <c r="G355" s="58">
        <v>24.7</v>
      </c>
      <c r="H355" s="58">
        <v>517.5</v>
      </c>
      <c r="I355" s="423" t="s">
        <v>6311</v>
      </c>
      <c r="J355" s="429">
        <f>VLOOKUP(B355,'12部门提供工资附表主表'!E:AX,46,0)</f>
        <v>517.5</v>
      </c>
    </row>
    <row r="356" spans="1:10" hidden="1">
      <c r="A356" s="57">
        <v>355</v>
      </c>
      <c r="B356" s="4" t="s">
        <v>1870</v>
      </c>
      <c r="C356" s="2" t="s">
        <v>1871</v>
      </c>
      <c r="D356" s="2" t="str">
        <f>VLOOKUP(B356,员工信息4!C:H,4,0)</f>
        <v>高华558</v>
      </c>
      <c r="E356" s="58">
        <v>394.2</v>
      </c>
      <c r="F356" s="58">
        <v>98.6</v>
      </c>
      <c r="G356" s="58">
        <v>24.7</v>
      </c>
      <c r="H356" s="58">
        <v>517.5</v>
      </c>
      <c r="I356" s="423" t="s">
        <v>6311</v>
      </c>
      <c r="J356" s="429">
        <f>VLOOKUP(B356,'12部门提供工资附表主表'!E:AX,46,0)</f>
        <v>517.5</v>
      </c>
    </row>
    <row r="357" spans="1:10" hidden="1">
      <c r="A357" s="57">
        <v>356</v>
      </c>
      <c r="B357" s="4" t="s">
        <v>1890</v>
      </c>
      <c r="C357" s="2" t="s">
        <v>1891</v>
      </c>
      <c r="D357" s="2" t="str">
        <f>VLOOKUP(B357,员工信息4!C:H,4,0)</f>
        <v>盛丽娜251</v>
      </c>
      <c r="E357" s="58">
        <v>394.2</v>
      </c>
      <c r="F357" s="58">
        <v>98.6</v>
      </c>
      <c r="G357" s="58">
        <v>24.7</v>
      </c>
      <c r="H357" s="58">
        <v>517.5</v>
      </c>
      <c r="I357" s="423" t="s">
        <v>6311</v>
      </c>
      <c r="J357" s="429">
        <f>VLOOKUP(B357,'12部门提供工资附表主表'!E:AX,46,0)</f>
        <v>517.5</v>
      </c>
    </row>
    <row r="358" spans="1:10" hidden="1">
      <c r="A358" s="57">
        <v>357</v>
      </c>
      <c r="B358" s="4" t="s">
        <v>2059</v>
      </c>
      <c r="C358" s="2" t="s">
        <v>2060</v>
      </c>
      <c r="D358" s="2" t="str">
        <f>VLOOKUP(B358,员工信息4!C:H,4,0)</f>
        <v>富惠红214</v>
      </c>
      <c r="E358" s="58">
        <v>394.2</v>
      </c>
      <c r="F358" s="58">
        <v>98.6</v>
      </c>
      <c r="G358" s="58">
        <v>24.7</v>
      </c>
      <c r="H358" s="58">
        <v>517.5</v>
      </c>
      <c r="I358" s="423" t="s">
        <v>6311</v>
      </c>
      <c r="J358" s="429">
        <f>VLOOKUP(B358,'12部门提供工资附表主表'!E:AX,46,0)</f>
        <v>517.5</v>
      </c>
    </row>
    <row r="359" spans="1:10" hidden="1">
      <c r="A359" s="57">
        <v>358</v>
      </c>
      <c r="B359" s="4" t="s">
        <v>2043</v>
      </c>
      <c r="C359" s="2" t="s">
        <v>2044</v>
      </c>
      <c r="D359" s="2" t="str">
        <f>VLOOKUP(B359,员工信息4!C:H,4,0)</f>
        <v>赵彩芳660</v>
      </c>
      <c r="E359" s="58">
        <v>394.2</v>
      </c>
      <c r="F359" s="58">
        <v>98.6</v>
      </c>
      <c r="G359" s="58">
        <v>24.7</v>
      </c>
      <c r="H359" s="58">
        <v>517.5</v>
      </c>
      <c r="I359" s="423" t="s">
        <v>6311</v>
      </c>
      <c r="J359" s="429">
        <f>VLOOKUP(B359,'12部门提供工资附表主表'!E:AX,46,0)</f>
        <v>517.5</v>
      </c>
    </row>
    <row r="360" spans="1:10" hidden="1">
      <c r="A360" s="57">
        <v>359</v>
      </c>
      <c r="B360" s="4" t="s">
        <v>1977</v>
      </c>
      <c r="C360" s="2" t="s">
        <v>1978</v>
      </c>
      <c r="D360" s="2" t="str">
        <f>VLOOKUP(B360,员工信息4!C:H,4,0)</f>
        <v>黄峰303</v>
      </c>
      <c r="E360" s="58">
        <v>394.2</v>
      </c>
      <c r="F360" s="58">
        <v>98.6</v>
      </c>
      <c r="G360" s="58">
        <v>24.7</v>
      </c>
      <c r="H360" s="58">
        <v>517.5</v>
      </c>
      <c r="I360" s="423" t="s">
        <v>6311</v>
      </c>
      <c r="J360" s="429">
        <f>VLOOKUP(B360,'12部门提供工资附表主表'!E:AX,46,0)</f>
        <v>517.5</v>
      </c>
    </row>
    <row r="361" spans="1:10" hidden="1">
      <c r="A361" s="57">
        <v>360</v>
      </c>
      <c r="B361" s="4" t="s">
        <v>1982</v>
      </c>
      <c r="C361" s="2" t="s">
        <v>1983</v>
      </c>
      <c r="D361" s="2" t="str">
        <f>VLOOKUP(B361,员工信息4!C:H,4,0)</f>
        <v>张瑜56</v>
      </c>
      <c r="E361" s="58">
        <v>394.2</v>
      </c>
      <c r="F361" s="58">
        <v>98.6</v>
      </c>
      <c r="G361" s="58">
        <v>24.7</v>
      </c>
      <c r="H361" s="58">
        <v>517.5</v>
      </c>
      <c r="I361" s="423" t="s">
        <v>6311</v>
      </c>
      <c r="J361" s="429">
        <f>VLOOKUP(B361,'12部门提供工资附表主表'!E:AX,46,0)</f>
        <v>517.5</v>
      </c>
    </row>
    <row r="362" spans="1:10" hidden="1">
      <c r="A362" s="57">
        <v>361</v>
      </c>
      <c r="B362" s="4" t="s">
        <v>1987</v>
      </c>
      <c r="C362" s="2" t="s">
        <v>1988</v>
      </c>
      <c r="D362" s="2" t="str">
        <f>VLOOKUP(B362,员工信息4!C:H,4,0)</f>
        <v>陈梅华317</v>
      </c>
      <c r="E362" s="58">
        <v>394.2</v>
      </c>
      <c r="F362" s="58">
        <v>98.6</v>
      </c>
      <c r="G362" s="58">
        <v>24.7</v>
      </c>
      <c r="H362" s="58">
        <v>517.5</v>
      </c>
      <c r="I362" s="423" t="s">
        <v>6311</v>
      </c>
      <c r="J362" s="429">
        <f>VLOOKUP(B362,'12部门提供工资附表主表'!E:AX,46,0)</f>
        <v>517.5</v>
      </c>
    </row>
    <row r="363" spans="1:10" hidden="1">
      <c r="A363" s="57">
        <v>362</v>
      </c>
      <c r="B363" s="4" t="s">
        <v>1992</v>
      </c>
      <c r="C363" s="2" t="s">
        <v>1993</v>
      </c>
      <c r="D363" s="2" t="str">
        <f>VLOOKUP(B363,员工信息4!C:H,4,0)</f>
        <v>李水杰345</v>
      </c>
      <c r="E363" s="58">
        <v>394.2</v>
      </c>
      <c r="F363" s="58">
        <v>98.6</v>
      </c>
      <c r="G363" s="58">
        <v>24.7</v>
      </c>
      <c r="H363" s="58">
        <v>517.5</v>
      </c>
      <c r="I363" s="423" t="s">
        <v>6311</v>
      </c>
      <c r="J363" s="429">
        <f>VLOOKUP(B363,'12部门提供工资附表主表'!E:AX,46,0)</f>
        <v>517.5</v>
      </c>
    </row>
    <row r="364" spans="1:10" hidden="1">
      <c r="A364" s="57">
        <v>363</v>
      </c>
      <c r="B364" s="4" t="s">
        <v>2095</v>
      </c>
      <c r="C364" s="2" t="s">
        <v>2096</v>
      </c>
      <c r="D364" s="2" t="str">
        <f>VLOOKUP(B364,员工信息4!C:H,4,0)</f>
        <v>王帆86</v>
      </c>
      <c r="E364" s="58">
        <v>394.2</v>
      </c>
      <c r="F364" s="58">
        <v>98.6</v>
      </c>
      <c r="G364" s="58">
        <v>24.7</v>
      </c>
      <c r="H364" s="58">
        <v>517.5</v>
      </c>
      <c r="I364" s="423" t="s">
        <v>6311</v>
      </c>
      <c r="J364" s="429">
        <f>VLOOKUP(B364,'12部门提供工资附表主表'!E:AX,46,0)</f>
        <v>517.5</v>
      </c>
    </row>
    <row r="365" spans="1:10" hidden="1">
      <c r="A365" s="57">
        <v>364</v>
      </c>
      <c r="B365" s="4" t="s">
        <v>2100</v>
      </c>
      <c r="C365" s="2" t="s">
        <v>2101</v>
      </c>
      <c r="D365" s="2" t="str">
        <f>VLOOKUP(B365,员工信息4!C:H,4,0)</f>
        <v>潘沛30</v>
      </c>
      <c r="E365" s="58">
        <v>394.2</v>
      </c>
      <c r="F365" s="58">
        <v>98.6</v>
      </c>
      <c r="G365" s="58">
        <v>24.7</v>
      </c>
      <c r="H365" s="58">
        <v>517.5</v>
      </c>
      <c r="I365" s="423" t="s">
        <v>6311</v>
      </c>
      <c r="J365" s="429">
        <f>VLOOKUP(B365,'12部门提供工资附表主表'!E:AX,46,0)</f>
        <v>517.5</v>
      </c>
    </row>
    <row r="366" spans="1:10" hidden="1">
      <c r="A366" s="57">
        <v>365</v>
      </c>
      <c r="B366" s="4" t="s">
        <v>2105</v>
      </c>
      <c r="C366" s="2" t="s">
        <v>2106</v>
      </c>
      <c r="D366" s="2" t="str">
        <f>VLOOKUP(B366,员工信息4!C:H,4,0)</f>
        <v>倪志军49</v>
      </c>
      <c r="E366" s="58">
        <v>394.2</v>
      </c>
      <c r="F366" s="58">
        <v>98.6</v>
      </c>
      <c r="G366" s="58">
        <v>24.7</v>
      </c>
      <c r="H366" s="58">
        <v>517.5</v>
      </c>
      <c r="I366" s="423" t="s">
        <v>6311</v>
      </c>
      <c r="J366" s="429">
        <f>VLOOKUP(B366,'12部门提供工资附表主表'!E:AX,46,0)</f>
        <v>517.5</v>
      </c>
    </row>
    <row r="367" spans="1:10" hidden="1">
      <c r="A367" s="57">
        <v>366</v>
      </c>
      <c r="B367" s="4" t="s">
        <v>2110</v>
      </c>
      <c r="C367" s="2" t="s">
        <v>2111</v>
      </c>
      <c r="D367" s="2" t="str">
        <f>VLOOKUP(B367,员工信息4!C:H,4,0)</f>
        <v>周婷240</v>
      </c>
      <c r="E367" s="58">
        <v>394.2</v>
      </c>
      <c r="F367" s="58">
        <v>98.6</v>
      </c>
      <c r="G367" s="58">
        <v>24.7</v>
      </c>
      <c r="H367" s="58">
        <v>517.5</v>
      </c>
      <c r="I367" s="423" t="s">
        <v>6311</v>
      </c>
      <c r="J367" s="429">
        <f>VLOOKUP(B367,'12部门提供工资附表主表'!E:AX,46,0)</f>
        <v>517.5</v>
      </c>
    </row>
    <row r="368" spans="1:10" hidden="1">
      <c r="A368" s="57">
        <v>367</v>
      </c>
      <c r="B368" s="4" t="s">
        <v>2115</v>
      </c>
      <c r="C368" s="2" t="s">
        <v>2116</v>
      </c>
      <c r="D368" s="2" t="str">
        <f>VLOOKUP(B368,员工信息4!C:H,4,0)</f>
        <v>诸建115</v>
      </c>
      <c r="E368" s="58">
        <v>394.2</v>
      </c>
      <c r="F368" s="58">
        <v>98.6</v>
      </c>
      <c r="G368" s="58">
        <v>24.7</v>
      </c>
      <c r="H368" s="58">
        <v>517.5</v>
      </c>
      <c r="I368" s="423" t="s">
        <v>6311</v>
      </c>
      <c r="J368" s="429">
        <f>VLOOKUP(B368,'12部门提供工资附表主表'!E:AX,46,0)</f>
        <v>517.5</v>
      </c>
    </row>
    <row r="369" spans="1:10" hidden="1">
      <c r="A369" s="57">
        <v>368</v>
      </c>
      <c r="B369" s="4" t="s">
        <v>2120</v>
      </c>
      <c r="C369" s="2" t="s">
        <v>2121</v>
      </c>
      <c r="D369" s="2" t="str">
        <f>VLOOKUP(B369,员工信息4!C:H,4,0)</f>
        <v>陈荣祥168</v>
      </c>
      <c r="E369" s="58">
        <v>394.2</v>
      </c>
      <c r="F369" s="58">
        <v>98.6</v>
      </c>
      <c r="G369" s="58">
        <v>24.7</v>
      </c>
      <c r="H369" s="58">
        <v>517.5</v>
      </c>
      <c r="I369" s="423" t="s">
        <v>6311</v>
      </c>
      <c r="J369" s="429">
        <f>VLOOKUP(B369,'12部门提供工资附表主表'!E:AX,46,0)</f>
        <v>517.5</v>
      </c>
    </row>
    <row r="370" spans="1:10" hidden="1">
      <c r="A370" s="57">
        <v>369</v>
      </c>
      <c r="B370" s="4" t="s">
        <v>2125</v>
      </c>
      <c r="C370" s="2" t="s">
        <v>2126</v>
      </c>
      <c r="D370" s="2" t="str">
        <f>VLOOKUP(B370,员工信息4!C:H,4,0)</f>
        <v>欧阳淑琼107</v>
      </c>
      <c r="E370" s="58">
        <v>394.2</v>
      </c>
      <c r="F370" s="58">
        <v>98.6</v>
      </c>
      <c r="G370" s="58">
        <v>24.7</v>
      </c>
      <c r="H370" s="58">
        <v>517.5</v>
      </c>
      <c r="I370" s="423" t="s">
        <v>6311</v>
      </c>
      <c r="J370" s="429">
        <f>VLOOKUP(B370,'12部门提供工资附表主表'!E:AX,46,0)</f>
        <v>517.5</v>
      </c>
    </row>
    <row r="371" spans="1:10" hidden="1">
      <c r="A371" s="57">
        <v>370</v>
      </c>
      <c r="B371" s="4" t="s">
        <v>2130</v>
      </c>
      <c r="C371" s="2" t="s">
        <v>2131</v>
      </c>
      <c r="D371" s="2" t="str">
        <f>VLOOKUP(B371,员工信息4!C:H,4,0)</f>
        <v>陈继644</v>
      </c>
      <c r="E371" s="58">
        <v>394.2</v>
      </c>
      <c r="F371" s="58">
        <v>98.6</v>
      </c>
      <c r="G371" s="58">
        <v>24.7</v>
      </c>
      <c r="H371" s="58">
        <v>517.5</v>
      </c>
      <c r="I371" s="423" t="s">
        <v>6311</v>
      </c>
      <c r="J371" s="429">
        <f>VLOOKUP(B371,'12部门提供工资附表主表'!E:AX,46,0)</f>
        <v>517.5</v>
      </c>
    </row>
    <row r="372" spans="1:10" hidden="1">
      <c r="A372" s="57">
        <v>371</v>
      </c>
      <c r="B372" s="4" t="s">
        <v>2085</v>
      </c>
      <c r="C372" s="2" t="s">
        <v>2086</v>
      </c>
      <c r="D372" s="2" t="str">
        <f>VLOOKUP(B372,员工信息4!C:H,4,0)</f>
        <v>王康林588</v>
      </c>
      <c r="E372" s="58">
        <v>394.2</v>
      </c>
      <c r="F372" s="58">
        <v>98.6</v>
      </c>
      <c r="G372" s="58">
        <v>24.7</v>
      </c>
      <c r="H372" s="58">
        <v>517.5</v>
      </c>
      <c r="I372" s="423" t="s">
        <v>6311</v>
      </c>
      <c r="J372" s="429">
        <f>VLOOKUP(B372,'12部门提供工资附表主表'!E:AX,46,0)</f>
        <v>517.5</v>
      </c>
    </row>
    <row r="373" spans="1:10" hidden="1">
      <c r="A373" s="57">
        <v>372</v>
      </c>
      <c r="B373" s="4" t="s">
        <v>2135</v>
      </c>
      <c r="C373" s="2" t="s">
        <v>2136</v>
      </c>
      <c r="D373" s="2" t="str">
        <f>VLOOKUP(B373,员工信息4!C:H,4,0)</f>
        <v>朱晓枫434</v>
      </c>
      <c r="E373" s="58">
        <v>394.2</v>
      </c>
      <c r="F373" s="58">
        <v>98.6</v>
      </c>
      <c r="G373" s="58">
        <v>24.7</v>
      </c>
      <c r="H373" s="58">
        <v>517.5</v>
      </c>
      <c r="I373" s="423" t="s">
        <v>6311</v>
      </c>
      <c r="J373" s="429">
        <f>VLOOKUP(B373,'12部门提供工资附表主表'!E:AX,46,0)</f>
        <v>517.5</v>
      </c>
    </row>
    <row r="374" spans="1:10" hidden="1">
      <c r="A374" s="57">
        <v>373</v>
      </c>
      <c r="B374" s="4" t="s">
        <v>2140</v>
      </c>
      <c r="C374" s="2" t="s">
        <v>2141</v>
      </c>
      <c r="D374" s="2" t="str">
        <f>VLOOKUP(B374,员工信息4!C:H,4,0)</f>
        <v>徐青324</v>
      </c>
      <c r="E374" s="58">
        <v>394.2</v>
      </c>
      <c r="F374" s="58">
        <v>98.6</v>
      </c>
      <c r="G374" s="58">
        <v>24.7</v>
      </c>
      <c r="H374" s="58">
        <v>517.5</v>
      </c>
      <c r="I374" s="423" t="s">
        <v>6311</v>
      </c>
      <c r="J374" s="429">
        <f>VLOOKUP(B374,'12部门提供工资附表主表'!E:AX,46,0)</f>
        <v>517.5</v>
      </c>
    </row>
    <row r="375" spans="1:10" hidden="1">
      <c r="A375" s="57">
        <v>374</v>
      </c>
      <c r="B375" s="4" t="s">
        <v>2145</v>
      </c>
      <c r="C375" s="2" t="s">
        <v>2146</v>
      </c>
      <c r="D375" s="2" t="str">
        <f>VLOOKUP(B375,员工信息4!C:H,4,0)</f>
        <v>张冯莉123</v>
      </c>
      <c r="E375" s="58">
        <v>394.2</v>
      </c>
      <c r="F375" s="58">
        <v>98.6</v>
      </c>
      <c r="G375" s="58">
        <v>24.7</v>
      </c>
      <c r="H375" s="58">
        <v>517.5</v>
      </c>
      <c r="I375" s="423" t="s">
        <v>6311</v>
      </c>
      <c r="J375" s="429">
        <f>VLOOKUP(B375,'12部门提供工资附表主表'!E:AX,46,0)</f>
        <v>517.5</v>
      </c>
    </row>
    <row r="376" spans="1:10" hidden="1">
      <c r="A376" s="57">
        <v>375</v>
      </c>
      <c r="B376" s="4" t="s">
        <v>2150</v>
      </c>
      <c r="C376" s="2" t="s">
        <v>2151</v>
      </c>
      <c r="D376" s="2" t="str">
        <f>VLOOKUP(B376,员工信息4!C:H,4,0)</f>
        <v>翁磊535</v>
      </c>
      <c r="E376" s="58">
        <v>394.2</v>
      </c>
      <c r="F376" s="58">
        <v>98.6</v>
      </c>
      <c r="G376" s="58">
        <v>24.7</v>
      </c>
      <c r="H376" s="58">
        <v>517.5</v>
      </c>
      <c r="I376" s="423" t="s">
        <v>6311</v>
      </c>
      <c r="J376" s="429">
        <f>VLOOKUP(B376,'12部门提供工资附表主表'!E:AX,46,0)</f>
        <v>517.5</v>
      </c>
    </row>
    <row r="377" spans="1:10" hidden="1">
      <c r="A377" s="57">
        <v>376</v>
      </c>
      <c r="B377" s="4" t="s">
        <v>2155</v>
      </c>
      <c r="C377" s="2" t="s">
        <v>2156</v>
      </c>
      <c r="D377" s="2" t="str">
        <f>VLOOKUP(B377,员工信息4!C:H,4,0)</f>
        <v>张超583</v>
      </c>
      <c r="E377" s="58">
        <v>394.2</v>
      </c>
      <c r="F377" s="58">
        <v>98.6</v>
      </c>
      <c r="G377" s="58">
        <v>24.7</v>
      </c>
      <c r="H377" s="58">
        <v>517.5</v>
      </c>
      <c r="I377" s="423" t="s">
        <v>6311</v>
      </c>
      <c r="J377" s="429">
        <f>VLOOKUP(B377,'12部门提供工资附表主表'!E:AX,46,0)</f>
        <v>517.5</v>
      </c>
    </row>
    <row r="378" spans="1:10" hidden="1">
      <c r="A378" s="57">
        <v>377</v>
      </c>
      <c r="B378" s="4" t="s">
        <v>2007</v>
      </c>
      <c r="C378" s="2" t="s">
        <v>2008</v>
      </c>
      <c r="D378" s="2" t="str">
        <f>VLOOKUP(B378,员工信息4!C:H,4,0)</f>
        <v>刘沁85</v>
      </c>
      <c r="E378" s="58">
        <v>394.2</v>
      </c>
      <c r="F378" s="58">
        <v>98.6</v>
      </c>
      <c r="G378" s="58">
        <v>24.7</v>
      </c>
      <c r="H378" s="58">
        <v>517.5</v>
      </c>
      <c r="I378" s="423" t="s">
        <v>6311</v>
      </c>
      <c r="J378" s="429">
        <f>VLOOKUP(B378,'12部门提供工资附表主表'!E:AX,46,0)</f>
        <v>517.5</v>
      </c>
    </row>
    <row r="379" spans="1:10" hidden="1">
      <c r="A379" s="57">
        <v>378</v>
      </c>
      <c r="B379" s="4" t="s">
        <v>2012</v>
      </c>
      <c r="C379" s="2" t="s">
        <v>2013</v>
      </c>
      <c r="D379" s="2" t="str">
        <f>VLOOKUP(B379,员工信息4!C:H,4,0)</f>
        <v>傅凌剑153</v>
      </c>
      <c r="E379" s="58">
        <v>394.2</v>
      </c>
      <c r="F379" s="58">
        <v>98.6</v>
      </c>
      <c r="G379" s="58">
        <v>24.7</v>
      </c>
      <c r="H379" s="58">
        <v>517.5</v>
      </c>
      <c r="I379" s="423" t="s">
        <v>6311</v>
      </c>
      <c r="J379" s="429">
        <f>VLOOKUP(B379,'12部门提供工资附表主表'!E:AX,46,0)</f>
        <v>517.5</v>
      </c>
    </row>
    <row r="380" spans="1:10" hidden="1">
      <c r="A380" s="57">
        <v>379</v>
      </c>
      <c r="B380" s="4" t="s">
        <v>2017</v>
      </c>
      <c r="C380" s="2" t="s">
        <v>2018</v>
      </c>
      <c r="D380" s="2" t="str">
        <f>VLOOKUP(B380,员工信息4!C:H,4,0)</f>
        <v>董俊祥346</v>
      </c>
      <c r="E380" s="58">
        <v>394.2</v>
      </c>
      <c r="F380" s="58">
        <v>98.6</v>
      </c>
      <c r="G380" s="58">
        <v>24.7</v>
      </c>
      <c r="H380" s="58">
        <v>517.5</v>
      </c>
      <c r="I380" s="423" t="s">
        <v>6311</v>
      </c>
      <c r="J380" s="429">
        <f>VLOOKUP(B380,'12部门提供工资附表主表'!E:AX,46,0)</f>
        <v>517.5</v>
      </c>
    </row>
    <row r="381" spans="1:10" hidden="1">
      <c r="A381" s="57">
        <v>380</v>
      </c>
      <c r="B381" s="4" t="s">
        <v>2037</v>
      </c>
      <c r="C381" s="2" t="s">
        <v>2038</v>
      </c>
      <c r="D381" s="2" t="str">
        <f>VLOOKUP(B381,员工信息4!C:H,4,0)</f>
        <v>刘良军274</v>
      </c>
      <c r="E381" s="58">
        <v>394.2</v>
      </c>
      <c r="F381" s="58">
        <v>98.6</v>
      </c>
      <c r="G381" s="58">
        <v>24.7</v>
      </c>
      <c r="H381" s="58">
        <v>517.5</v>
      </c>
      <c r="I381" s="423" t="s">
        <v>6311</v>
      </c>
      <c r="J381" s="429">
        <f>VLOOKUP(B381,'12部门提供工资附表主表'!E:AX,46,0)</f>
        <v>517.5</v>
      </c>
    </row>
    <row r="382" spans="1:10" hidden="1">
      <c r="A382" s="57">
        <v>381</v>
      </c>
      <c r="B382" s="4" t="s">
        <v>2217</v>
      </c>
      <c r="C382" s="2" t="s">
        <v>2218</v>
      </c>
      <c r="D382" s="2" t="str">
        <f>VLOOKUP(B382,员工信息4!C:H,4,0)</f>
        <v>沈志明50</v>
      </c>
      <c r="E382" s="58">
        <v>394.2</v>
      </c>
      <c r="F382" s="58">
        <v>98.6</v>
      </c>
      <c r="G382" s="58">
        <v>24.7</v>
      </c>
      <c r="H382" s="58">
        <v>517.5</v>
      </c>
      <c r="I382" s="423" t="s">
        <v>6311</v>
      </c>
      <c r="J382" s="429">
        <f>VLOOKUP(B382,'12部门提供工资附表主表'!E:AX,46,0)</f>
        <v>517.5</v>
      </c>
    </row>
    <row r="383" spans="1:10" hidden="1">
      <c r="A383" s="57">
        <v>382</v>
      </c>
      <c r="B383" s="4" t="s">
        <v>2049</v>
      </c>
      <c r="C383" s="2" t="s">
        <v>2050</v>
      </c>
      <c r="D383" s="2" t="str">
        <f>VLOOKUP(B383,员工信息4!C:H,4,0)</f>
        <v>顾伟杰79</v>
      </c>
      <c r="E383" s="58">
        <v>394.2</v>
      </c>
      <c r="F383" s="58">
        <v>98.6</v>
      </c>
      <c r="G383" s="58">
        <v>24.7</v>
      </c>
      <c r="H383" s="58">
        <v>517.5</v>
      </c>
      <c r="I383" s="423" t="s">
        <v>6311</v>
      </c>
      <c r="J383" s="429">
        <f>VLOOKUP(B383,'12部门提供工资附表主表'!E:AX,46,0)</f>
        <v>517.5</v>
      </c>
    </row>
    <row r="384" spans="1:10" hidden="1">
      <c r="A384" s="57">
        <v>383</v>
      </c>
      <c r="B384" s="4" t="s">
        <v>2022</v>
      </c>
      <c r="C384" s="2" t="s">
        <v>2023</v>
      </c>
      <c r="D384" s="2" t="str">
        <f>VLOOKUP(B384,员工信息4!C:H,4,0)</f>
        <v>丁超181</v>
      </c>
      <c r="E384" s="58">
        <v>394.2</v>
      </c>
      <c r="F384" s="58">
        <v>98.6</v>
      </c>
      <c r="G384" s="58">
        <v>24.7</v>
      </c>
      <c r="H384" s="58">
        <v>517.5</v>
      </c>
      <c r="I384" s="423" t="s">
        <v>6311</v>
      </c>
      <c r="J384" s="429">
        <f>VLOOKUP(B384,'12部门提供工资附表主表'!E:AX,46,0)</f>
        <v>517.5</v>
      </c>
    </row>
    <row r="385" spans="1:10" hidden="1">
      <c r="A385" s="57">
        <v>384</v>
      </c>
      <c r="B385" s="4" t="s">
        <v>2196</v>
      </c>
      <c r="C385" s="2" t="s">
        <v>2197</v>
      </c>
      <c r="D385" s="2" t="str">
        <f>VLOOKUP(B385,员工信息4!C:H,4,0)</f>
        <v>邵金花540</v>
      </c>
      <c r="E385" s="58">
        <v>394.2</v>
      </c>
      <c r="F385" s="58">
        <v>98.6</v>
      </c>
      <c r="G385" s="58">
        <v>24.7</v>
      </c>
      <c r="H385" s="58">
        <v>517.5</v>
      </c>
      <c r="I385" s="423" t="s">
        <v>6311</v>
      </c>
      <c r="J385" s="429">
        <f>VLOOKUP(B385,'12部门提供工资附表主表'!E:AX,46,0)</f>
        <v>517.5</v>
      </c>
    </row>
    <row r="386" spans="1:10" hidden="1">
      <c r="A386" s="57">
        <v>385</v>
      </c>
      <c r="B386" s="4" t="s">
        <v>2054</v>
      </c>
      <c r="C386" s="2" t="s">
        <v>2055</v>
      </c>
      <c r="D386" s="2" t="str">
        <f>VLOOKUP(B386,员工信息4!C:H,4,0)</f>
        <v>张彩英105</v>
      </c>
      <c r="E386" s="58">
        <v>394.2</v>
      </c>
      <c r="F386" s="58">
        <v>98.6</v>
      </c>
      <c r="G386" s="58">
        <v>24.7</v>
      </c>
      <c r="H386" s="58">
        <v>517.5</v>
      </c>
      <c r="I386" s="423" t="s">
        <v>6311</v>
      </c>
      <c r="J386" s="429">
        <f>VLOOKUP(B386,'12部门提供工资附表主表'!E:AX,46,0)</f>
        <v>517.5</v>
      </c>
    </row>
    <row r="387" spans="1:10" hidden="1">
      <c r="A387" s="57">
        <v>386</v>
      </c>
      <c r="B387" s="4" t="s">
        <v>1839</v>
      </c>
      <c r="C387" s="2" t="s">
        <v>1840</v>
      </c>
      <c r="D387" s="2" t="str">
        <f>VLOOKUP(B387,员工信息4!C:H,4,0)</f>
        <v>范才荣28</v>
      </c>
      <c r="E387" s="58">
        <v>394.2</v>
      </c>
      <c r="F387" s="58">
        <v>98.6</v>
      </c>
      <c r="G387" s="58">
        <v>24.7</v>
      </c>
      <c r="H387" s="58">
        <v>517.5</v>
      </c>
      <c r="I387" s="423" t="s">
        <v>6311</v>
      </c>
      <c r="J387" s="429">
        <f>VLOOKUP(B387,'12部门提供工资附表主表'!E:AX,46,0)</f>
        <v>517.5</v>
      </c>
    </row>
    <row r="388" spans="1:10" hidden="1">
      <c r="A388" s="57">
        <v>387</v>
      </c>
      <c r="B388" s="4" t="s">
        <v>1875</v>
      </c>
      <c r="C388" s="2" t="s">
        <v>1876</v>
      </c>
      <c r="D388" s="2" t="str">
        <f>VLOOKUP(B388,员工信息4!C:H,4,0)</f>
        <v>胡涛369</v>
      </c>
      <c r="E388" s="58">
        <v>394.2</v>
      </c>
      <c r="F388" s="58">
        <v>98.6</v>
      </c>
      <c r="G388" s="58">
        <v>24.7</v>
      </c>
      <c r="H388" s="58">
        <v>517.5</v>
      </c>
      <c r="I388" s="423" t="s">
        <v>6311</v>
      </c>
      <c r="J388" s="429">
        <f>VLOOKUP(B388,'12部门提供工资附表主表'!E:AX,46,0)</f>
        <v>517.5</v>
      </c>
    </row>
    <row r="389" spans="1:10" hidden="1">
      <c r="A389" s="57">
        <v>388</v>
      </c>
      <c r="B389" s="4" t="s">
        <v>2307</v>
      </c>
      <c r="C389" s="2" t="s">
        <v>2308</v>
      </c>
      <c r="D389" s="2" t="str">
        <f>VLOOKUP(B389,员工信息4!C:H,4,0)</f>
        <v>梁颖58</v>
      </c>
      <c r="E389" s="58">
        <v>394.2</v>
      </c>
      <c r="F389" s="58">
        <v>98.6</v>
      </c>
      <c r="G389" s="58">
        <v>24.7</v>
      </c>
      <c r="H389" s="58">
        <v>517.5</v>
      </c>
      <c r="I389" s="423" t="s">
        <v>6311</v>
      </c>
      <c r="J389" s="429">
        <f>VLOOKUP(B389,'12部门提供工资附表主表'!E:AX,46,0)</f>
        <v>517.5</v>
      </c>
    </row>
    <row r="390" spans="1:10" hidden="1">
      <c r="A390" s="57">
        <v>389</v>
      </c>
      <c r="B390" s="4" t="s">
        <v>1290</v>
      </c>
      <c r="C390" s="2" t="s">
        <v>1291</v>
      </c>
      <c r="D390" s="2" t="str">
        <f>VLOOKUP(B390,员工信息4!C:H,4,0)</f>
        <v>魏钢530</v>
      </c>
      <c r="E390" s="58">
        <v>394.2</v>
      </c>
      <c r="F390" s="58">
        <v>98.6</v>
      </c>
      <c r="G390" s="58">
        <v>24.7</v>
      </c>
      <c r="H390" s="58">
        <v>517.5</v>
      </c>
      <c r="I390" s="423" t="s">
        <v>6311</v>
      </c>
      <c r="J390" s="429">
        <f>VLOOKUP(B390,'12部门提供工资附表主表'!E:AX,46,0)</f>
        <v>517.5</v>
      </c>
    </row>
    <row r="391" spans="1:10" hidden="1">
      <c r="A391" s="57">
        <v>390</v>
      </c>
      <c r="B391" s="4" t="s">
        <v>1296</v>
      </c>
      <c r="C391" s="2" t="s">
        <v>1297</v>
      </c>
      <c r="D391" s="2" t="str">
        <f>VLOOKUP(B391,员工信息4!C:H,4,0)</f>
        <v>罗晓红311</v>
      </c>
      <c r="E391" s="58">
        <v>394.2</v>
      </c>
      <c r="F391" s="58">
        <v>98.6</v>
      </c>
      <c r="G391" s="58">
        <v>24.7</v>
      </c>
      <c r="H391" s="58">
        <v>517.5</v>
      </c>
      <c r="I391" s="423" t="s">
        <v>6311</v>
      </c>
      <c r="J391" s="429">
        <f>VLOOKUP(B391,'12部门提供工资附表主表'!E:AX,46,0)</f>
        <v>517.5</v>
      </c>
    </row>
    <row r="392" spans="1:10" hidden="1">
      <c r="A392" s="57">
        <v>391</v>
      </c>
      <c r="B392" s="4" t="s">
        <v>1302</v>
      </c>
      <c r="C392" s="2" t="s">
        <v>1303</v>
      </c>
      <c r="D392" s="2" t="str">
        <f>VLOOKUP(B392,员工信息4!C:H,4,0)</f>
        <v>沈夏杰449</v>
      </c>
      <c r="E392" s="58">
        <v>394.2</v>
      </c>
      <c r="F392" s="58">
        <v>98.6</v>
      </c>
      <c r="G392" s="58">
        <v>24.7</v>
      </c>
      <c r="H392" s="58">
        <v>517.5</v>
      </c>
      <c r="I392" s="423" t="s">
        <v>6311</v>
      </c>
      <c r="J392" s="429">
        <f>VLOOKUP(B392,'12部门提供工资附表主表'!E:AX,46,0)</f>
        <v>517.5</v>
      </c>
    </row>
    <row r="393" spans="1:10" hidden="1">
      <c r="A393" s="57">
        <v>392</v>
      </c>
      <c r="B393" s="4" t="s">
        <v>2201</v>
      </c>
      <c r="C393" s="2" t="s">
        <v>2202</v>
      </c>
      <c r="D393" s="2" t="str">
        <f>VLOOKUP(B393,员工信息4!C:H,4,0)</f>
        <v>宋霞40</v>
      </c>
      <c r="E393" s="58">
        <v>394.2</v>
      </c>
      <c r="F393" s="58">
        <v>98.6</v>
      </c>
      <c r="G393" s="58">
        <v>24.7</v>
      </c>
      <c r="H393" s="58">
        <v>517.5</v>
      </c>
      <c r="I393" s="423" t="s">
        <v>6311</v>
      </c>
      <c r="J393" s="429">
        <f>VLOOKUP(B393,'12部门提供工资附表主表'!E:AX,46,0)</f>
        <v>517.5</v>
      </c>
    </row>
    <row r="394" spans="1:10" hidden="1">
      <c r="A394" s="57">
        <v>393</v>
      </c>
      <c r="B394" s="4" t="s">
        <v>2160</v>
      </c>
      <c r="C394" s="2" t="s">
        <v>2161</v>
      </c>
      <c r="D394" s="2" t="str">
        <f>VLOOKUP(B394,员工信息4!C:H,4,0)</f>
        <v>单永凤95</v>
      </c>
      <c r="E394" s="58">
        <v>394.2</v>
      </c>
      <c r="F394" s="58">
        <v>98.6</v>
      </c>
      <c r="G394" s="58">
        <v>24.7</v>
      </c>
      <c r="H394" s="58">
        <v>517.5</v>
      </c>
      <c r="I394" s="423" t="s">
        <v>6311</v>
      </c>
      <c r="J394" s="429">
        <f>VLOOKUP(B394,'12部门提供工资附表主表'!E:AX,46,0)</f>
        <v>517.5</v>
      </c>
    </row>
    <row r="395" spans="1:10" hidden="1">
      <c r="A395" s="57">
        <v>394</v>
      </c>
      <c r="B395" s="4" t="s">
        <v>1307</v>
      </c>
      <c r="C395" s="2" t="s">
        <v>1308</v>
      </c>
      <c r="D395" s="2" t="str">
        <f>VLOOKUP(B395,员工信息4!C:H,4,0)</f>
        <v>钱叶青253</v>
      </c>
      <c r="E395" s="58">
        <v>394.2</v>
      </c>
      <c r="F395" s="58">
        <v>98.6</v>
      </c>
      <c r="G395" s="58">
        <v>24.7</v>
      </c>
      <c r="H395" s="58">
        <v>517.5</v>
      </c>
      <c r="I395" s="423" t="s">
        <v>6311</v>
      </c>
      <c r="J395" s="429">
        <f>VLOOKUP(B395,'12部门提供工资附表主表'!E:AX,46,0)</f>
        <v>517.5</v>
      </c>
    </row>
    <row r="396" spans="1:10" hidden="1">
      <c r="A396" s="57">
        <v>395</v>
      </c>
      <c r="B396" s="4" t="s">
        <v>1312</v>
      </c>
      <c r="C396" s="2" t="s">
        <v>1313</v>
      </c>
      <c r="D396" s="2" t="str">
        <f>VLOOKUP(B396,员工信息4!C:H,4,0)</f>
        <v>傅红171</v>
      </c>
      <c r="E396" s="58">
        <v>394.2</v>
      </c>
      <c r="F396" s="58">
        <v>98.6</v>
      </c>
      <c r="G396" s="58">
        <v>24.7</v>
      </c>
      <c r="H396" s="58">
        <v>517.5</v>
      </c>
      <c r="I396" s="423" t="s">
        <v>6311</v>
      </c>
      <c r="J396" s="429">
        <f>VLOOKUP(B396,'12部门提供工资附表主表'!E:AX,46,0)</f>
        <v>517.5</v>
      </c>
    </row>
    <row r="397" spans="1:10" hidden="1">
      <c r="A397" s="57">
        <v>396</v>
      </c>
      <c r="B397" s="4" t="s">
        <v>1317</v>
      </c>
      <c r="C397" s="2" t="s">
        <v>1318</v>
      </c>
      <c r="D397" s="2" t="str">
        <f>VLOOKUP(B397,员工信息4!C:H,4,0)</f>
        <v>陈晓东109</v>
      </c>
      <c r="E397" s="58">
        <v>394.2</v>
      </c>
      <c r="F397" s="58">
        <v>98.6</v>
      </c>
      <c r="G397" s="58">
        <v>24.7</v>
      </c>
      <c r="H397" s="58">
        <v>517.5</v>
      </c>
      <c r="I397" s="423" t="s">
        <v>6311</v>
      </c>
      <c r="J397" s="429">
        <f>VLOOKUP(B397,'12部门提供工资附表主表'!E:AX,46,0)</f>
        <v>517.5</v>
      </c>
    </row>
    <row r="398" spans="1:10" hidden="1">
      <c r="A398" s="57">
        <v>397</v>
      </c>
      <c r="B398" s="4" t="s">
        <v>1322</v>
      </c>
      <c r="C398" s="2" t="s">
        <v>1323</v>
      </c>
      <c r="D398" s="2" t="str">
        <f>VLOOKUP(B398,员工信息4!C:H,4,0)</f>
        <v>张万露531</v>
      </c>
      <c r="E398" s="58">
        <v>394.2</v>
      </c>
      <c r="F398" s="58">
        <v>98.6</v>
      </c>
      <c r="G398" s="58">
        <v>24.7</v>
      </c>
      <c r="H398" s="58">
        <v>517.5</v>
      </c>
      <c r="I398" s="423" t="s">
        <v>6311</v>
      </c>
      <c r="J398" s="429">
        <f>VLOOKUP(B398,'12部门提供工资附表主表'!E:AX,46,0)</f>
        <v>517.5</v>
      </c>
    </row>
    <row r="399" spans="1:10" hidden="1">
      <c r="A399" s="57">
        <v>398</v>
      </c>
      <c r="B399" s="4" t="s">
        <v>1327</v>
      </c>
      <c r="C399" s="2" t="s">
        <v>1328</v>
      </c>
      <c r="D399" s="2" t="str">
        <f>VLOOKUP(B399,员工信息4!C:H,4,0)</f>
        <v>潘春妹104</v>
      </c>
      <c r="E399" s="58">
        <v>394.2</v>
      </c>
      <c r="F399" s="58">
        <v>98.6</v>
      </c>
      <c r="G399" s="58">
        <v>24.7</v>
      </c>
      <c r="H399" s="58">
        <v>517.5</v>
      </c>
      <c r="I399" s="423" t="s">
        <v>6311</v>
      </c>
      <c r="J399" s="429">
        <f>VLOOKUP(B399,'12部门提供工资附表主表'!E:AX,46,0)</f>
        <v>517.5</v>
      </c>
    </row>
    <row r="400" spans="1:10" hidden="1">
      <c r="A400" s="57">
        <v>399</v>
      </c>
      <c r="B400" s="4" t="s">
        <v>1332</v>
      </c>
      <c r="C400" s="2" t="s">
        <v>1333</v>
      </c>
      <c r="D400" s="2" t="str">
        <f>VLOOKUP(B400,员工信息4!C:H,4,0)</f>
        <v>张锦瑛360</v>
      </c>
      <c r="E400" s="58">
        <v>394.2</v>
      </c>
      <c r="F400" s="58">
        <v>98.6</v>
      </c>
      <c r="G400" s="58">
        <v>24.7</v>
      </c>
      <c r="H400" s="58">
        <v>517.5</v>
      </c>
      <c r="I400" s="423" t="s">
        <v>6311</v>
      </c>
      <c r="J400" s="429">
        <f>VLOOKUP(B400,'12部门提供工资附表主表'!E:AX,46,0)</f>
        <v>517.5</v>
      </c>
    </row>
    <row r="401" spans="1:10" hidden="1">
      <c r="A401" s="57">
        <v>400</v>
      </c>
      <c r="B401" s="4" t="s">
        <v>1342</v>
      </c>
      <c r="C401" s="2" t="s">
        <v>1343</v>
      </c>
      <c r="D401" s="2" t="str">
        <f>VLOOKUP(B401,员工信息4!C:H,4,0)</f>
        <v>潘强150</v>
      </c>
      <c r="E401" s="58">
        <v>394.2</v>
      </c>
      <c r="F401" s="58">
        <v>98.6</v>
      </c>
      <c r="G401" s="58">
        <v>24.7</v>
      </c>
      <c r="H401" s="58">
        <v>517.5</v>
      </c>
      <c r="I401" s="423" t="s">
        <v>6311</v>
      </c>
      <c r="J401" s="429">
        <f>VLOOKUP(B401,'12部门提供工资附表主表'!E:AX,46,0)</f>
        <v>517.5</v>
      </c>
    </row>
    <row r="402" spans="1:10" hidden="1">
      <c r="A402" s="57">
        <v>401</v>
      </c>
      <c r="B402" s="4" t="s">
        <v>1348</v>
      </c>
      <c r="C402" s="2" t="s">
        <v>1349</v>
      </c>
      <c r="D402" s="2" t="str">
        <f>VLOOKUP(B402,员工信息4!C:H,4,0)</f>
        <v>肖辉357</v>
      </c>
      <c r="E402" s="58">
        <v>394.2</v>
      </c>
      <c r="F402" s="58">
        <v>98.6</v>
      </c>
      <c r="G402" s="58">
        <v>24.7</v>
      </c>
      <c r="H402" s="58">
        <v>517.5</v>
      </c>
      <c r="I402" s="423" t="s">
        <v>6311</v>
      </c>
      <c r="J402" s="429">
        <f>VLOOKUP(B402,'12部门提供工资附表主表'!E:AX,46,0)</f>
        <v>517.5</v>
      </c>
    </row>
    <row r="403" spans="1:10" hidden="1">
      <c r="A403" s="57">
        <v>402</v>
      </c>
      <c r="B403" s="4" t="s">
        <v>1354</v>
      </c>
      <c r="C403" s="2" t="s">
        <v>1355</v>
      </c>
      <c r="D403" s="2" t="str">
        <f>VLOOKUP(B403,员工信息4!C:H,4,0)</f>
        <v>黄运阳569</v>
      </c>
      <c r="E403" s="58">
        <v>394.2</v>
      </c>
      <c r="F403" s="58">
        <v>98.6</v>
      </c>
      <c r="G403" s="58">
        <v>24.7</v>
      </c>
      <c r="H403" s="58">
        <v>517.5</v>
      </c>
      <c r="I403" s="423" t="s">
        <v>6311</v>
      </c>
      <c r="J403" s="429">
        <f>VLOOKUP(B403,'12部门提供工资附表主表'!E:AX,46,0)</f>
        <v>517.5</v>
      </c>
    </row>
    <row r="404" spans="1:10" hidden="1">
      <c r="A404" s="57">
        <v>403</v>
      </c>
      <c r="B404" s="4" t="s">
        <v>2027</v>
      </c>
      <c r="C404" s="2" t="s">
        <v>2028</v>
      </c>
      <c r="D404" s="2" t="str">
        <f>VLOOKUP(B404,员工信息4!C:H,4,0)</f>
        <v>王二宏45</v>
      </c>
      <c r="E404" s="58">
        <v>394.2</v>
      </c>
      <c r="F404" s="58">
        <v>98.6</v>
      </c>
      <c r="G404" s="58">
        <v>24.7</v>
      </c>
      <c r="H404" s="58">
        <v>517.5</v>
      </c>
      <c r="I404" s="423" t="s">
        <v>6311</v>
      </c>
      <c r="J404" s="429">
        <f>VLOOKUP(B404,'12部门提供工资附表主表'!E:AX,46,0)</f>
        <v>517.5</v>
      </c>
    </row>
    <row r="405" spans="1:10" hidden="1">
      <c r="A405" s="57">
        <v>404</v>
      </c>
      <c r="B405" s="4" t="s">
        <v>2175</v>
      </c>
      <c r="C405" s="2" t="s">
        <v>2176</v>
      </c>
      <c r="D405" s="2" t="str">
        <f>VLOOKUP(B405,员工信息4!C:H,4,0)</f>
        <v>钟俊显111</v>
      </c>
      <c r="E405" s="58">
        <v>394.2</v>
      </c>
      <c r="F405" s="58">
        <v>98.6</v>
      </c>
      <c r="G405" s="58">
        <v>24.7</v>
      </c>
      <c r="H405" s="58">
        <v>517.5</v>
      </c>
      <c r="I405" s="423" t="s">
        <v>6311</v>
      </c>
      <c r="J405" s="429">
        <f>VLOOKUP(B405,'12部门提供工资附表主表'!E:AX,46,0)</f>
        <v>517.5</v>
      </c>
    </row>
    <row r="406" spans="1:10" hidden="1">
      <c r="A406" s="57">
        <v>405</v>
      </c>
      <c r="B406" s="4" t="s">
        <v>1880</v>
      </c>
      <c r="C406" s="2" t="s">
        <v>1881</v>
      </c>
      <c r="D406" s="2" t="str">
        <f>VLOOKUP(B406,员工信息4!C:H,4,0)</f>
        <v>沈孝春246</v>
      </c>
      <c r="E406" s="58">
        <v>394.2</v>
      </c>
      <c r="F406" s="58">
        <v>98.6</v>
      </c>
      <c r="G406" s="58">
        <v>24.7</v>
      </c>
      <c r="H406" s="58">
        <v>517.5</v>
      </c>
      <c r="I406" s="423" t="s">
        <v>6311</v>
      </c>
      <c r="J406" s="429">
        <f>VLOOKUP(B406,'12部门提供工资附表主表'!E:AX,46,0)</f>
        <v>517.5</v>
      </c>
    </row>
    <row r="407" spans="1:10" hidden="1">
      <c r="A407" s="57">
        <v>406</v>
      </c>
      <c r="B407" s="4" t="s">
        <v>2312</v>
      </c>
      <c r="C407" s="2" t="s">
        <v>2313</v>
      </c>
      <c r="D407" s="2" t="str">
        <f>VLOOKUP(B407,员工信息4!C:H,4,0)</f>
        <v>蔡良慧55</v>
      </c>
      <c r="E407" s="58">
        <v>394.2</v>
      </c>
      <c r="F407" s="58">
        <v>98.6</v>
      </c>
      <c r="G407" s="58">
        <v>24.7</v>
      </c>
      <c r="H407" s="58">
        <v>517.5</v>
      </c>
      <c r="I407" s="423" t="s">
        <v>6311</v>
      </c>
      <c r="J407" s="429">
        <f>VLOOKUP(B407,'12部门提供工资附表主表'!E:AX,46,0)</f>
        <v>517.5</v>
      </c>
    </row>
    <row r="408" spans="1:10">
      <c r="A408" s="57">
        <v>407</v>
      </c>
      <c r="B408" s="4" t="s">
        <v>1885</v>
      </c>
      <c r="C408" s="2" t="s">
        <v>1886</v>
      </c>
      <c r="D408" s="2" t="str">
        <f>VLOOKUP(B408,员工信息4!C:H,4,0)</f>
        <v>陈寿千24</v>
      </c>
      <c r="E408" s="58">
        <v>394.2</v>
      </c>
      <c r="F408" s="58">
        <v>98.6</v>
      </c>
      <c r="G408" s="58">
        <v>24.7</v>
      </c>
      <c r="H408" s="58">
        <v>517.5</v>
      </c>
      <c r="I408" s="423" t="s">
        <v>6311</v>
      </c>
      <c r="J408" s="429">
        <f>VLOOKUP(B408,'12部门提供工资附表主表'!E:AX,46,0)</f>
        <v>517.5</v>
      </c>
    </row>
    <row r="409" spans="1:10" hidden="1">
      <c r="A409" s="57">
        <v>408</v>
      </c>
      <c r="B409" s="4" t="s">
        <v>1359</v>
      </c>
      <c r="C409" s="2" t="s">
        <v>1360</v>
      </c>
      <c r="D409" s="2" t="str">
        <f>VLOOKUP(B409,员工信息4!C:H,4,0)</f>
        <v>顾飞飞722</v>
      </c>
      <c r="E409" s="58">
        <v>394.2</v>
      </c>
      <c r="F409" s="58">
        <v>98.6</v>
      </c>
      <c r="G409" s="58">
        <v>24.7</v>
      </c>
      <c r="H409" s="58">
        <v>517.5</v>
      </c>
      <c r="I409" s="423" t="s">
        <v>6311</v>
      </c>
      <c r="J409" s="429">
        <f>VLOOKUP(B409,'12部门提供工资附表主表'!E:AX,46,0)</f>
        <v>517.5</v>
      </c>
    </row>
    <row r="410" spans="1:10" hidden="1">
      <c r="A410" s="57">
        <v>409</v>
      </c>
      <c r="B410" s="4" t="s">
        <v>2165</v>
      </c>
      <c r="C410" s="2" t="s">
        <v>2166</v>
      </c>
      <c r="D410" s="2" t="str">
        <f>VLOOKUP(B410,员工信息4!C:H,4,0)</f>
        <v>吴莲莲718</v>
      </c>
      <c r="E410" s="58">
        <v>394.2</v>
      </c>
      <c r="F410" s="58">
        <v>98.6</v>
      </c>
      <c r="G410" s="58">
        <v>24.7</v>
      </c>
      <c r="H410" s="58">
        <v>517.5</v>
      </c>
      <c r="I410" s="423" t="s">
        <v>6311</v>
      </c>
      <c r="J410" s="429">
        <f>VLOOKUP(B410,'12部门提供工资附表主表'!E:AX,46,0)</f>
        <v>517.5</v>
      </c>
    </row>
    <row r="411" spans="1:10" hidden="1">
      <c r="A411" s="57">
        <v>410</v>
      </c>
      <c r="B411" s="4" t="s">
        <v>1900</v>
      </c>
      <c r="C411" s="2" t="s">
        <v>1901</v>
      </c>
      <c r="D411" s="2" t="str">
        <f>VLOOKUP(B411,员工信息4!C:H,4,0)</f>
        <v>倪燕652</v>
      </c>
      <c r="E411" s="58">
        <v>394.2</v>
      </c>
      <c r="F411" s="58">
        <v>98.6</v>
      </c>
      <c r="G411" s="58">
        <v>24.7</v>
      </c>
      <c r="H411" s="58">
        <v>517.5</v>
      </c>
      <c r="I411" s="423" t="s">
        <v>6311</v>
      </c>
      <c r="J411" s="429">
        <f>VLOOKUP(B411,'12部门提供工资附表主表'!E:AX,46,0)</f>
        <v>517.5</v>
      </c>
    </row>
    <row r="412" spans="1:10" hidden="1">
      <c r="A412" s="57">
        <v>411</v>
      </c>
      <c r="B412" s="4" t="s">
        <v>2170</v>
      </c>
      <c r="C412" s="2" t="s">
        <v>2171</v>
      </c>
      <c r="D412" s="2" t="str">
        <f>VLOOKUP(B412,员工信息4!C:H,4,0)</f>
        <v>孙薇656</v>
      </c>
      <c r="E412" s="58">
        <v>394.2</v>
      </c>
      <c r="F412" s="58">
        <v>98.6</v>
      </c>
      <c r="G412" s="58">
        <v>24.7</v>
      </c>
      <c r="H412" s="58">
        <v>517.5</v>
      </c>
      <c r="I412" s="423" t="s">
        <v>6311</v>
      </c>
      <c r="J412" s="429">
        <f>VLOOKUP(B412,'12部门提供工资附表主表'!E:AX,46,0)</f>
        <v>517.5</v>
      </c>
    </row>
    <row r="413" spans="1:10" hidden="1">
      <c r="A413" s="57">
        <v>412</v>
      </c>
      <c r="B413" s="4" t="s">
        <v>1906</v>
      </c>
      <c r="C413" s="2" t="s">
        <v>1907</v>
      </c>
      <c r="D413" s="2" t="str">
        <f>VLOOKUP(B413,员工信息4!C:H,4,0)</f>
        <v>潘沈心悦651</v>
      </c>
      <c r="E413" s="58">
        <v>394.2</v>
      </c>
      <c r="F413" s="58">
        <v>98.6</v>
      </c>
      <c r="G413" s="58">
        <v>24.7</v>
      </c>
      <c r="H413" s="58">
        <v>517.5</v>
      </c>
      <c r="I413" s="423" t="s">
        <v>6311</v>
      </c>
      <c r="J413" s="429">
        <f>VLOOKUP(B413,'12部门提供工资附表主表'!E:AX,46,0)</f>
        <v>517.5</v>
      </c>
    </row>
    <row r="414" spans="1:10" hidden="1">
      <c r="A414" s="57">
        <v>413</v>
      </c>
      <c r="B414" s="4" t="s">
        <v>2353</v>
      </c>
      <c r="C414" s="2" t="s">
        <v>2354</v>
      </c>
      <c r="D414" s="2" t="str">
        <f>VLOOKUP(B414,员工信息4!C:H,4,0)</f>
        <v>张艺华159</v>
      </c>
      <c r="E414" s="58">
        <v>394.2</v>
      </c>
      <c r="F414" s="58">
        <v>98.6</v>
      </c>
      <c r="G414" s="58">
        <v>24.7</v>
      </c>
      <c r="H414" s="58">
        <v>517.5</v>
      </c>
      <c r="I414" s="423" t="s">
        <v>6311</v>
      </c>
      <c r="J414" s="429">
        <f>VLOOKUP(B414,'12部门提供工资附表主表'!E:AX,46,0)</f>
        <v>517.5</v>
      </c>
    </row>
    <row r="415" spans="1:10" hidden="1">
      <c r="A415" s="57">
        <v>414</v>
      </c>
      <c r="B415" s="4" t="s">
        <v>2363</v>
      </c>
      <c r="C415" s="2" t="s">
        <v>2364</v>
      </c>
      <c r="D415" s="2" t="str">
        <f>VLOOKUP(B415,员工信息4!C:H,4,0)</f>
        <v>丁方敬233</v>
      </c>
      <c r="E415" s="58">
        <v>394.2</v>
      </c>
      <c r="F415" s="58">
        <v>98.6</v>
      </c>
      <c r="G415" s="58">
        <v>24.7</v>
      </c>
      <c r="H415" s="58">
        <v>517.5</v>
      </c>
      <c r="I415" s="423" t="s">
        <v>6311</v>
      </c>
      <c r="J415" s="429">
        <f>VLOOKUP(B415,'12部门提供工资附表主表'!E:AX,46,0)</f>
        <v>517.5</v>
      </c>
    </row>
    <row r="416" spans="1:10" hidden="1">
      <c r="A416" s="57">
        <v>415</v>
      </c>
      <c r="B416" s="4" t="s">
        <v>2383</v>
      </c>
      <c r="C416" s="2" t="s">
        <v>2384</v>
      </c>
      <c r="D416" s="2" t="str">
        <f>VLOOKUP(B416,员工信息4!C:H,4,0)</f>
        <v>邱宗扬286</v>
      </c>
      <c r="E416" s="58">
        <v>394.2</v>
      </c>
      <c r="F416" s="58">
        <v>98.6</v>
      </c>
      <c r="G416" s="58">
        <v>24.7</v>
      </c>
      <c r="H416" s="58">
        <v>517.5</v>
      </c>
      <c r="I416" s="423" t="s">
        <v>6311</v>
      </c>
      <c r="J416" s="429">
        <f>VLOOKUP(B416,'12部门提供工资附表主表'!E:AX,46,0)</f>
        <v>517.5</v>
      </c>
    </row>
    <row r="417" spans="1:10" hidden="1">
      <c r="A417" s="57">
        <v>416</v>
      </c>
      <c r="B417" s="4" t="s">
        <v>2397</v>
      </c>
      <c r="C417" s="2" t="s">
        <v>2398</v>
      </c>
      <c r="D417" s="2" t="str">
        <f>VLOOKUP(B417,员工信息4!C:H,4,0)</f>
        <v>冯杰36</v>
      </c>
      <c r="E417" s="58">
        <v>394.2</v>
      </c>
      <c r="F417" s="58">
        <v>98.6</v>
      </c>
      <c r="G417" s="58">
        <v>24.7</v>
      </c>
      <c r="H417" s="58">
        <v>517.5</v>
      </c>
      <c r="I417" s="423" t="s">
        <v>6311</v>
      </c>
      <c r="J417" s="429">
        <f>VLOOKUP(B417,'12部门提供工资附表主表'!E:AX,46,0)</f>
        <v>517.5</v>
      </c>
    </row>
    <row r="418" spans="1:10" hidden="1">
      <c r="A418" s="57">
        <v>417</v>
      </c>
      <c r="B418" s="4" t="s">
        <v>2402</v>
      </c>
      <c r="C418" s="2" t="s">
        <v>2403</v>
      </c>
      <c r="D418" s="2" t="str">
        <f>VLOOKUP(B418,员工信息4!C:H,4,0)</f>
        <v>施沁97</v>
      </c>
      <c r="E418" s="58">
        <v>394.2</v>
      </c>
      <c r="F418" s="58">
        <v>98.6</v>
      </c>
      <c r="G418" s="58">
        <v>24.7</v>
      </c>
      <c r="H418" s="58">
        <v>517.5</v>
      </c>
      <c r="I418" s="423" t="s">
        <v>6311</v>
      </c>
      <c r="J418" s="429">
        <f>VLOOKUP(B418,'12部门提供工资附表主表'!E:AX,46,0)</f>
        <v>517.5</v>
      </c>
    </row>
    <row r="419" spans="1:10" hidden="1">
      <c r="A419" s="57">
        <v>418</v>
      </c>
      <c r="B419" s="4" t="s">
        <v>2453</v>
      </c>
      <c r="C419" s="2" t="s">
        <v>2454</v>
      </c>
      <c r="D419" s="2" t="str">
        <f>VLOOKUP(B419,员工信息4!C:H,4,0)</f>
        <v>颜雪春120</v>
      </c>
      <c r="E419" s="58">
        <v>394.2</v>
      </c>
      <c r="F419" s="58">
        <v>98.6</v>
      </c>
      <c r="G419" s="58">
        <v>24.7</v>
      </c>
      <c r="H419" s="58">
        <v>517.5</v>
      </c>
      <c r="I419" s="423" t="s">
        <v>6311</v>
      </c>
      <c r="J419" s="429">
        <f>VLOOKUP(B419,'12部门提供工资附表主表'!E:AX,46,0)</f>
        <v>517.5</v>
      </c>
    </row>
    <row r="420" spans="1:10" hidden="1">
      <c r="A420" s="57">
        <v>419</v>
      </c>
      <c r="B420" s="4" t="s">
        <v>2458</v>
      </c>
      <c r="C420" s="2" t="s">
        <v>2459</v>
      </c>
      <c r="D420" s="2" t="str">
        <f>VLOOKUP(B420,员工信息4!C:H,4,0)</f>
        <v>倪化珍41</v>
      </c>
      <c r="E420" s="58">
        <v>394.2</v>
      </c>
      <c r="F420" s="58">
        <v>98.6</v>
      </c>
      <c r="G420" s="58">
        <v>24.7</v>
      </c>
      <c r="H420" s="58">
        <v>517.5</v>
      </c>
      <c r="I420" s="423" t="s">
        <v>6311</v>
      </c>
      <c r="J420" s="429">
        <f>VLOOKUP(B420,'12部门提供工资附表主表'!E:AX,46,0)</f>
        <v>517.5</v>
      </c>
    </row>
    <row r="421" spans="1:10" hidden="1">
      <c r="A421" s="57">
        <v>420</v>
      </c>
      <c r="B421" s="4" t="s">
        <v>2550</v>
      </c>
      <c r="C421" s="2" t="s">
        <v>2551</v>
      </c>
      <c r="D421" s="2" t="str">
        <f>VLOOKUP(B421,员工信息4!C:H,4,0)</f>
        <v>朱小冲419</v>
      </c>
      <c r="E421" s="58">
        <v>394.2</v>
      </c>
      <c r="F421" s="58">
        <v>98.6</v>
      </c>
      <c r="G421" s="58">
        <v>24.7</v>
      </c>
      <c r="H421" s="58">
        <v>517.5</v>
      </c>
      <c r="I421" s="423" t="s">
        <v>6311</v>
      </c>
      <c r="J421" s="429">
        <f>VLOOKUP(B421,'12部门提供工资附表主表'!E:AX,46,0)</f>
        <v>517.5</v>
      </c>
    </row>
    <row r="422" spans="1:10" hidden="1">
      <c r="A422" s="57">
        <v>421</v>
      </c>
      <c r="B422" s="4" t="s">
        <v>1364</v>
      </c>
      <c r="C422" s="2" t="s">
        <v>1365</v>
      </c>
      <c r="D422" s="2" t="str">
        <f>VLOOKUP(B422,员工信息4!C:H,4,0)</f>
        <v>陆向红180</v>
      </c>
      <c r="E422" s="58">
        <v>394.2</v>
      </c>
      <c r="F422" s="58">
        <v>98.6</v>
      </c>
      <c r="G422" s="58">
        <v>24.7</v>
      </c>
      <c r="H422" s="58">
        <v>517.5</v>
      </c>
      <c r="I422" s="423" t="s">
        <v>6311</v>
      </c>
      <c r="J422" s="429">
        <f>VLOOKUP(B422,'12部门提供工资附表主表'!E:AX,46,0)</f>
        <v>517.5</v>
      </c>
    </row>
    <row r="423" spans="1:10" hidden="1">
      <c r="A423" s="57">
        <v>422</v>
      </c>
      <c r="B423" s="4" t="s">
        <v>655</v>
      </c>
      <c r="C423" s="2" t="s">
        <v>656</v>
      </c>
      <c r="D423" s="2" t="str">
        <f>VLOOKUP(B423,员工信息4!C:H,4,0)</f>
        <v>唐祥海71</v>
      </c>
      <c r="E423" s="58">
        <v>394.2</v>
      </c>
      <c r="F423" s="58">
        <v>98.6</v>
      </c>
      <c r="G423" s="58">
        <v>24.7</v>
      </c>
      <c r="H423" s="58">
        <v>517.5</v>
      </c>
      <c r="I423" s="423" t="s">
        <v>6311</v>
      </c>
      <c r="J423" s="429">
        <f>VLOOKUP(B423,'12部门提供工资附表主表'!E:AX,46,0)</f>
        <v>517.5</v>
      </c>
    </row>
    <row r="424" spans="1:10" hidden="1">
      <c r="A424" s="57">
        <v>423</v>
      </c>
      <c r="B424" s="4" t="s">
        <v>2064</v>
      </c>
      <c r="C424" s="2" t="s">
        <v>2065</v>
      </c>
      <c r="D424" s="2" t="str">
        <f>VLOOKUP(B424,员工信息4!C:H,4,0)</f>
        <v>周素华152</v>
      </c>
      <c r="E424" s="58">
        <v>394.2</v>
      </c>
      <c r="F424" s="58">
        <v>98.6</v>
      </c>
      <c r="G424" s="58">
        <v>24.7</v>
      </c>
      <c r="H424" s="58">
        <v>517.5</v>
      </c>
      <c r="I424" s="423" t="s">
        <v>6311</v>
      </c>
      <c r="J424" s="429">
        <f>VLOOKUP(B424,'12部门提供工资附表主表'!E:AX,46,0)</f>
        <v>517.5</v>
      </c>
    </row>
    <row r="425" spans="1:10" hidden="1">
      <c r="A425" s="57">
        <v>424</v>
      </c>
      <c r="B425" s="4" t="s">
        <v>1936</v>
      </c>
      <c r="C425" s="2" t="s">
        <v>1937</v>
      </c>
      <c r="D425" s="2" t="str">
        <f>VLOOKUP(B425,员工信息4!C:H,4,0)</f>
        <v>陆军</v>
      </c>
      <c r="E425" s="58">
        <v>394.2</v>
      </c>
      <c r="F425" s="58">
        <v>98.6</v>
      </c>
      <c r="G425" s="58">
        <v>24.7</v>
      </c>
      <c r="H425" s="58">
        <v>517.5</v>
      </c>
      <c r="I425" s="423" t="s">
        <v>6311</v>
      </c>
      <c r="J425" s="429">
        <f>VLOOKUP(B425,'12部门提供工资附表主表'!E:AX,46,0)</f>
        <v>517.5</v>
      </c>
    </row>
    <row r="426" spans="1:10" hidden="1">
      <c r="A426" s="57">
        <v>425</v>
      </c>
      <c r="B426" s="4" t="s">
        <v>1941</v>
      </c>
      <c r="C426" s="2" t="s">
        <v>1942</v>
      </c>
      <c r="D426" s="2" t="str">
        <f>VLOOKUP(B426,员工信息4!C:H,4,0)</f>
        <v>祝金彪</v>
      </c>
      <c r="E426" s="58">
        <v>394.2</v>
      </c>
      <c r="F426" s="58">
        <v>98.6</v>
      </c>
      <c r="G426" s="58">
        <v>24.7</v>
      </c>
      <c r="H426" s="58">
        <v>517.5</v>
      </c>
      <c r="I426" s="423" t="s">
        <v>6311</v>
      </c>
      <c r="J426" s="429">
        <f>VLOOKUP(B426,'12部门提供工资附表主表'!E:AX,46,0)</f>
        <v>517.5</v>
      </c>
    </row>
    <row r="427" spans="1:10" hidden="1">
      <c r="A427" s="57">
        <v>426</v>
      </c>
      <c r="B427" s="4" t="s">
        <v>1945</v>
      </c>
      <c r="C427" s="2" t="s">
        <v>1946</v>
      </c>
      <c r="D427" s="2" t="str">
        <f>VLOOKUP(B427,员工信息4!C:H,4,0)</f>
        <v>龚福民</v>
      </c>
      <c r="E427" s="58">
        <v>394.2</v>
      </c>
      <c r="F427" s="58">
        <v>98.6</v>
      </c>
      <c r="G427" s="58">
        <v>24.7</v>
      </c>
      <c r="H427" s="58">
        <v>517.5</v>
      </c>
      <c r="I427" s="423" t="s">
        <v>6311</v>
      </c>
      <c r="J427" s="429">
        <f>VLOOKUP(B427,'12部门提供工资附表主表'!E:AX,46,0)</f>
        <v>517.5</v>
      </c>
    </row>
    <row r="428" spans="1:10" hidden="1">
      <c r="A428" s="57">
        <v>427</v>
      </c>
      <c r="B428" s="4" t="s">
        <v>2848</v>
      </c>
      <c r="C428" s="2" t="s">
        <v>2849</v>
      </c>
      <c r="D428" s="2" t="str">
        <f>VLOOKUP(B428,员工信息4!C:H,4,0)</f>
        <v>王红梅</v>
      </c>
      <c r="E428" s="58">
        <v>394.2</v>
      </c>
      <c r="F428" s="58">
        <v>98.6</v>
      </c>
      <c r="G428" s="58">
        <v>24.7</v>
      </c>
      <c r="H428" s="58">
        <v>517.5</v>
      </c>
      <c r="I428" s="423" t="s">
        <v>6311</v>
      </c>
      <c r="J428" s="429">
        <f>VLOOKUP(B428,'12部门提供工资附表主表'!E:AX,46,0)</f>
        <v>517.5</v>
      </c>
    </row>
    <row r="429" spans="1:10" hidden="1">
      <c r="A429" s="57">
        <v>428</v>
      </c>
      <c r="B429" s="4" t="s">
        <v>1745</v>
      </c>
      <c r="C429" s="2" t="s">
        <v>1746</v>
      </c>
      <c r="D429" s="2" t="str">
        <f>VLOOKUP(B429,员工信息4!C:H,4,0)</f>
        <v>王翠平169</v>
      </c>
      <c r="E429" s="58">
        <v>394.2</v>
      </c>
      <c r="F429" s="58">
        <v>98.6</v>
      </c>
      <c r="G429" s="58">
        <v>24.7</v>
      </c>
      <c r="H429" s="58">
        <v>517.5</v>
      </c>
      <c r="I429" s="423" t="s">
        <v>6311</v>
      </c>
      <c r="J429" s="429">
        <f>VLOOKUP(B429,'12部门提供工资附表主表'!E:AX,46,0)</f>
        <v>517.5</v>
      </c>
    </row>
    <row r="430" spans="1:10" hidden="1">
      <c r="A430" s="57">
        <v>429</v>
      </c>
      <c r="B430" s="4" t="s">
        <v>2840</v>
      </c>
      <c r="C430" s="2" t="s">
        <v>2841</v>
      </c>
      <c r="D430" s="2" t="str">
        <f>VLOOKUP(B430,员工信息4!C:H,4,0)</f>
        <v>郁洁</v>
      </c>
      <c r="E430" s="58">
        <v>394.2</v>
      </c>
      <c r="F430" s="58">
        <v>98.6</v>
      </c>
      <c r="G430" s="58">
        <v>24.7</v>
      </c>
      <c r="H430" s="58">
        <v>517.5</v>
      </c>
      <c r="I430" s="423" t="s">
        <v>6311</v>
      </c>
      <c r="J430" s="429">
        <f>VLOOKUP(B430,'12部门提供工资附表主表'!E:AX,46,0)</f>
        <v>517.5</v>
      </c>
    </row>
    <row r="431" spans="1:10" hidden="1">
      <c r="A431" s="57">
        <v>430</v>
      </c>
      <c r="B431" s="4" t="s">
        <v>2844</v>
      </c>
      <c r="C431" s="2" t="s">
        <v>2845</v>
      </c>
      <c r="D431" s="2" t="str">
        <f>VLOOKUP(B431,员工信息4!C:H,4,0)</f>
        <v>倪国明</v>
      </c>
      <c r="E431" s="58">
        <v>394.2</v>
      </c>
      <c r="F431" s="58">
        <v>98.6</v>
      </c>
      <c r="G431" s="58">
        <v>24.7</v>
      </c>
      <c r="H431" s="58">
        <v>517.5</v>
      </c>
      <c r="I431" s="423" t="s">
        <v>6311</v>
      </c>
      <c r="J431" s="429">
        <f>VLOOKUP(B431,'12部门提供工资附表主表'!E:AX,46,0)</f>
        <v>517.5</v>
      </c>
    </row>
    <row r="432" spans="1:10" hidden="1">
      <c r="A432" s="57">
        <v>431</v>
      </c>
      <c r="B432" s="4" t="s">
        <v>442</v>
      </c>
      <c r="C432" s="2" t="s">
        <v>443</v>
      </c>
      <c r="D432" s="2" t="str">
        <f>VLOOKUP(B432,员工信息4!C:H,4,0)</f>
        <v>陆桂兴142</v>
      </c>
      <c r="E432" s="58">
        <v>394.2</v>
      </c>
      <c r="F432" s="58">
        <v>98.6</v>
      </c>
      <c r="G432" s="58">
        <v>24.7</v>
      </c>
      <c r="H432" s="58">
        <v>517.5</v>
      </c>
      <c r="I432" s="423" t="s">
        <v>6311</v>
      </c>
      <c r="J432" s="429">
        <f>VLOOKUP(B432,'12部门提供工资附表主表'!E:AX,46,0)</f>
        <v>517.5</v>
      </c>
    </row>
    <row r="433" spans="1:10" hidden="1">
      <c r="A433" s="57">
        <v>432</v>
      </c>
      <c r="B433" s="4" t="s">
        <v>447</v>
      </c>
      <c r="C433" s="2" t="s">
        <v>448</v>
      </c>
      <c r="D433" s="2" t="str">
        <f>VLOOKUP(B433,员工信息4!C:H,4,0)</f>
        <v>周斌627</v>
      </c>
      <c r="E433" s="58">
        <v>394.2</v>
      </c>
      <c r="F433" s="58">
        <v>98.6</v>
      </c>
      <c r="G433" s="58">
        <v>24.7</v>
      </c>
      <c r="H433" s="58">
        <v>517.5</v>
      </c>
      <c r="I433" s="423" t="s">
        <v>6311</v>
      </c>
      <c r="J433" s="429">
        <f>VLOOKUP(B433,'12部门提供工资附表主表'!E:AX,46,0)</f>
        <v>517.5</v>
      </c>
    </row>
    <row r="434" spans="1:10" hidden="1">
      <c r="A434" s="57">
        <v>433</v>
      </c>
      <c r="B434" s="4" t="s">
        <v>2600</v>
      </c>
      <c r="C434" s="431" t="s">
        <v>2601</v>
      </c>
      <c r="D434" s="2" t="str">
        <f>VLOOKUP(B434,员工信息4!C:H,4,0)</f>
        <v>刘鹏67</v>
      </c>
      <c r="E434" s="58">
        <v>394.2</v>
      </c>
      <c r="F434" s="58">
        <v>98.6</v>
      </c>
      <c r="G434" s="58">
        <v>24.7</v>
      </c>
      <c r="H434" s="58">
        <v>517.5</v>
      </c>
      <c r="I434" s="423" t="s">
        <v>6311</v>
      </c>
      <c r="J434" s="429">
        <f>VLOOKUP(B434,'12部门提供工资附表主表'!E:AX,46,0)</f>
        <v>517.5</v>
      </c>
    </row>
    <row r="435" spans="1:10" hidden="1">
      <c r="A435" s="57">
        <v>434</v>
      </c>
      <c r="B435" s="4" t="s">
        <v>2555</v>
      </c>
      <c r="C435" s="432" t="s">
        <v>2556</v>
      </c>
      <c r="D435" s="2" t="str">
        <f>VLOOKUP(B435,员工信息4!C:H,4,0)</f>
        <v>李孟标427</v>
      </c>
      <c r="E435" s="58">
        <v>394.2</v>
      </c>
      <c r="F435" s="58">
        <v>98.6</v>
      </c>
      <c r="G435" s="58">
        <v>24.7</v>
      </c>
      <c r="H435" s="58">
        <v>517.5</v>
      </c>
      <c r="I435" s="423" t="s">
        <v>6311</v>
      </c>
      <c r="J435" s="429">
        <f>VLOOKUP(B435,'12部门提供工资附表主表'!E:AX,46,0)</f>
        <v>517.5</v>
      </c>
    </row>
    <row r="436" spans="1:10" hidden="1">
      <c r="A436" s="57">
        <v>435</v>
      </c>
      <c r="B436" s="4" t="s">
        <v>2540</v>
      </c>
      <c r="C436" s="431" t="s">
        <v>2541</v>
      </c>
      <c r="D436" s="2" t="str">
        <f>VLOOKUP(B436,员工信息4!C:H,4,0)</f>
        <v>孙先琴388</v>
      </c>
      <c r="E436" s="58">
        <v>394.2</v>
      </c>
      <c r="F436" s="58">
        <v>98.6</v>
      </c>
      <c r="G436" s="58">
        <v>24.7</v>
      </c>
      <c r="H436" s="58">
        <v>517.5</v>
      </c>
      <c r="I436" s="423" t="s">
        <v>6311</v>
      </c>
      <c r="J436" s="429">
        <f>VLOOKUP(B436,'12部门提供工资附表主表'!E:AX,46,0)</f>
        <v>517.5</v>
      </c>
    </row>
    <row r="437" spans="1:10" hidden="1">
      <c r="A437" s="57">
        <v>436</v>
      </c>
      <c r="B437" s="4" t="s">
        <v>2535</v>
      </c>
      <c r="C437" s="432" t="s">
        <v>2536</v>
      </c>
      <c r="D437" s="2" t="str">
        <f>VLOOKUP(B437,员工信息4!C:H,4,0)</f>
        <v>姚树友377</v>
      </c>
      <c r="E437" s="58">
        <v>394.2</v>
      </c>
      <c r="F437" s="58">
        <v>98.6</v>
      </c>
      <c r="G437" s="58">
        <v>24.7</v>
      </c>
      <c r="H437" s="58">
        <v>517.5</v>
      </c>
      <c r="I437" s="423" t="s">
        <v>6311</v>
      </c>
      <c r="J437" s="429">
        <f>VLOOKUP(B437,'12部门提供工资附表主表'!E:AX,46,0)</f>
        <v>517.5</v>
      </c>
    </row>
    <row r="438" spans="1:10" hidden="1">
      <c r="A438" s="57">
        <v>437</v>
      </c>
      <c r="B438" s="4" t="s">
        <v>2525</v>
      </c>
      <c r="C438" s="432" t="s">
        <v>2526</v>
      </c>
      <c r="D438" s="2" t="str">
        <f>VLOOKUP(B438,员工信息4!C:H,4,0)</f>
        <v>易丽194</v>
      </c>
      <c r="E438" s="58">
        <v>394.2</v>
      </c>
      <c r="F438" s="58">
        <v>98.6</v>
      </c>
      <c r="G438" s="58">
        <v>24.7</v>
      </c>
      <c r="H438" s="58">
        <v>517.5</v>
      </c>
      <c r="I438" s="423" t="s">
        <v>6311</v>
      </c>
      <c r="J438" s="429">
        <f>VLOOKUP(B438,'12部门提供工资附表主表'!E:AX,46,0)</f>
        <v>517.5</v>
      </c>
    </row>
    <row r="439" spans="1:10" hidden="1">
      <c r="A439" s="57">
        <v>438</v>
      </c>
      <c r="B439" s="4" t="s">
        <v>2520</v>
      </c>
      <c r="C439" s="431" t="s">
        <v>2521</v>
      </c>
      <c r="D439" s="2" t="str">
        <f>VLOOKUP(B439,员工信息4!C:H,4,0)</f>
        <v>谢翠荣161</v>
      </c>
      <c r="E439" s="58">
        <v>394.2</v>
      </c>
      <c r="F439" s="58">
        <v>98.6</v>
      </c>
      <c r="G439" s="58">
        <v>24.7</v>
      </c>
      <c r="H439" s="58">
        <v>517.5</v>
      </c>
      <c r="I439" s="423" t="s">
        <v>6311</v>
      </c>
      <c r="J439" s="429">
        <f>VLOOKUP(B439,'12部门提供工资附表主表'!E:AX,46,0)</f>
        <v>517.5</v>
      </c>
    </row>
    <row r="440" spans="1:10" hidden="1">
      <c r="A440" s="57">
        <v>439</v>
      </c>
      <c r="B440" s="4" t="s">
        <v>2515</v>
      </c>
      <c r="C440" s="431" t="s">
        <v>2516</v>
      </c>
      <c r="D440" s="2" t="str">
        <f>VLOOKUP(B440,员工信息4!C:H,4,0)</f>
        <v>刘喜辉60</v>
      </c>
      <c r="E440" s="58">
        <v>394.2</v>
      </c>
      <c r="F440" s="58">
        <v>98.6</v>
      </c>
      <c r="G440" s="58">
        <v>24.7</v>
      </c>
      <c r="H440" s="58">
        <v>517.5</v>
      </c>
      <c r="I440" s="423" t="s">
        <v>6311</v>
      </c>
      <c r="J440" s="429">
        <f>VLOOKUP(B440,'12部门提供工资附表主表'!E:AX,46,0)</f>
        <v>517.5</v>
      </c>
    </row>
    <row r="441" spans="1:10" hidden="1">
      <c r="A441" s="57">
        <v>440</v>
      </c>
      <c r="B441" s="4" t="s">
        <v>2530</v>
      </c>
      <c r="C441" s="431" t="s">
        <v>2531</v>
      </c>
      <c r="D441" s="2" t="str">
        <f>VLOOKUP(B441,员工信息4!C:H,4,0)</f>
        <v>蔡正娟263</v>
      </c>
      <c r="E441" s="58">
        <v>394.2</v>
      </c>
      <c r="F441" s="58">
        <v>98.6</v>
      </c>
      <c r="G441" s="58">
        <v>24.7</v>
      </c>
      <c r="H441" s="58">
        <v>517.5</v>
      </c>
      <c r="I441" s="423" t="s">
        <v>6311</v>
      </c>
      <c r="J441" s="429">
        <f>VLOOKUP(B441,'12部门提供工资附表主表'!E:AX,46,0)</f>
        <v>517.5</v>
      </c>
    </row>
    <row r="442" spans="1:10" hidden="1">
      <c r="A442" s="57">
        <v>441</v>
      </c>
      <c r="B442" s="4" t="s">
        <v>2605</v>
      </c>
      <c r="C442" s="2" t="s">
        <v>2606</v>
      </c>
      <c r="D442" s="2" t="str">
        <f>VLOOKUP(B442,员工信息4!C:H,4,0)</f>
        <v>杜美荣136</v>
      </c>
      <c r="E442" s="58">
        <v>394.2</v>
      </c>
      <c r="F442" s="58">
        <v>98.6</v>
      </c>
      <c r="G442" s="58">
        <v>24.7</v>
      </c>
      <c r="H442" s="58">
        <v>517.5</v>
      </c>
      <c r="I442" s="423" t="s">
        <v>6311</v>
      </c>
      <c r="J442" s="429">
        <f>VLOOKUP(B442,'12部门提供工资附表主表'!E:AX,46,0)</f>
        <v>517.5</v>
      </c>
    </row>
    <row r="443" spans="1:10" hidden="1">
      <c r="A443" s="57">
        <v>442</v>
      </c>
      <c r="B443" s="4" t="s">
        <v>3610</v>
      </c>
      <c r="C443" s="2" t="s">
        <v>2641</v>
      </c>
      <c r="D443" s="2" t="str">
        <f>VLOOKUP(B443,员工信息4!C:H,4,0)</f>
        <v>杨亚龙172</v>
      </c>
      <c r="E443" s="58">
        <v>394.2</v>
      </c>
      <c r="F443" s="58">
        <v>98.6</v>
      </c>
      <c r="G443" s="58">
        <v>24.7</v>
      </c>
      <c r="H443" s="58">
        <v>517.5</v>
      </c>
      <c r="I443" s="423" t="s">
        <v>6311</v>
      </c>
      <c r="J443" s="429">
        <f>VLOOKUP(B443,'12部门提供工资附表主表'!E:AX,46,0)</f>
        <v>517.5</v>
      </c>
    </row>
    <row r="444" spans="1:10" hidden="1">
      <c r="A444" s="57">
        <v>443</v>
      </c>
      <c r="B444" s="4" t="s">
        <v>2610</v>
      </c>
      <c r="C444" s="2" t="s">
        <v>2611</v>
      </c>
      <c r="D444" s="2" t="str">
        <f>VLOOKUP(B444,员工信息4!C:H,4,0)</f>
        <v>项田田288</v>
      </c>
      <c r="E444" s="58">
        <v>394.2</v>
      </c>
      <c r="F444" s="58">
        <v>98.6</v>
      </c>
      <c r="G444" s="58">
        <v>24.7</v>
      </c>
      <c r="H444" s="58">
        <v>517.5</v>
      </c>
      <c r="I444" s="423" t="s">
        <v>6311</v>
      </c>
      <c r="J444" s="429">
        <f>VLOOKUP(B444,'12部门提供工资附表主表'!E:AX,46,0)</f>
        <v>517.5</v>
      </c>
    </row>
    <row r="445" spans="1:10" hidden="1">
      <c r="A445" s="57">
        <v>444</v>
      </c>
      <c r="B445" s="4" t="s">
        <v>2615</v>
      </c>
      <c r="C445" s="2" t="s">
        <v>2616</v>
      </c>
      <c r="D445" s="2" t="str">
        <f>VLOOKUP(B445,员工信息4!C:H,4,0)</f>
        <v>张彦梅371</v>
      </c>
      <c r="E445" s="58">
        <v>394.2</v>
      </c>
      <c r="F445" s="58">
        <v>98.6</v>
      </c>
      <c r="G445" s="58">
        <v>24.7</v>
      </c>
      <c r="H445" s="58">
        <v>517.5</v>
      </c>
      <c r="I445" s="423" t="s">
        <v>6311</v>
      </c>
      <c r="J445" s="429">
        <f>VLOOKUP(B445,'12部门提供工资附表主表'!E:AX,46,0)</f>
        <v>517.5</v>
      </c>
    </row>
    <row r="446" spans="1:10" hidden="1">
      <c r="A446" s="57">
        <v>445</v>
      </c>
      <c r="B446" s="4" t="s">
        <v>2664</v>
      </c>
      <c r="C446" s="2" t="s">
        <v>2665</v>
      </c>
      <c r="D446" s="2" t="str">
        <f>VLOOKUP(B446,员工信息4!C:H,4,0)</f>
        <v>吴涛382</v>
      </c>
      <c r="E446" s="58">
        <v>394.2</v>
      </c>
      <c r="F446" s="58">
        <v>98.6</v>
      </c>
      <c r="G446" s="58">
        <v>24.7</v>
      </c>
      <c r="H446" s="58">
        <v>517.5</v>
      </c>
      <c r="I446" s="423" t="s">
        <v>6311</v>
      </c>
      <c r="J446" s="429">
        <f>VLOOKUP(B446,'12部门提供工资附表主表'!E:AX,46,0)</f>
        <v>517.5</v>
      </c>
    </row>
    <row r="447" spans="1:10" hidden="1">
      <c r="A447" s="57">
        <v>446</v>
      </c>
      <c r="B447" s="4" t="s">
        <v>2625</v>
      </c>
      <c r="C447" s="431" t="s">
        <v>2626</v>
      </c>
      <c r="D447" s="2" t="str">
        <f>VLOOKUP(B447,员工信息4!C:H,4,0)</f>
        <v>韩凯凯404</v>
      </c>
      <c r="E447" s="58">
        <v>394.2</v>
      </c>
      <c r="F447" s="58">
        <v>98.6</v>
      </c>
      <c r="G447" s="58">
        <v>24.7</v>
      </c>
      <c r="H447" s="58">
        <v>517.5</v>
      </c>
      <c r="I447" s="423" t="s">
        <v>6311</v>
      </c>
      <c r="J447" s="429">
        <f>VLOOKUP(B447,'12部门提供工资附表主表'!E:AX,46,0)</f>
        <v>517.5</v>
      </c>
    </row>
    <row r="448" spans="1:10" hidden="1">
      <c r="A448" s="57">
        <v>447</v>
      </c>
      <c r="B448" s="4" t="s">
        <v>2635</v>
      </c>
      <c r="C448" s="432" t="s">
        <v>2636</v>
      </c>
      <c r="D448" s="2" t="str">
        <f>VLOOKUP(B448,员工信息4!C:H,4,0)</f>
        <v>胡国正421</v>
      </c>
      <c r="E448" s="58">
        <v>394.2</v>
      </c>
      <c r="F448" s="58">
        <v>98.6</v>
      </c>
      <c r="G448" s="58">
        <v>24.7</v>
      </c>
      <c r="H448" s="58">
        <v>517.5</v>
      </c>
      <c r="I448" s="423" t="s">
        <v>6311</v>
      </c>
      <c r="J448" s="429">
        <f>VLOOKUP(B448,'12部门提供工资附表主表'!E:AX,46,0)</f>
        <v>517.5</v>
      </c>
    </row>
    <row r="449" spans="1:10" hidden="1">
      <c r="A449" s="57">
        <v>448</v>
      </c>
      <c r="B449" s="4" t="s">
        <v>2630</v>
      </c>
      <c r="C449" s="431" t="s">
        <v>2631</v>
      </c>
      <c r="D449" s="2" t="str">
        <f>VLOOKUP(B449,员工信息4!C:H,4,0)</f>
        <v>王燕428</v>
      </c>
      <c r="E449" s="58">
        <v>394.2</v>
      </c>
      <c r="F449" s="58">
        <v>98.6</v>
      </c>
      <c r="G449" s="58">
        <v>24.7</v>
      </c>
      <c r="H449" s="58">
        <v>517.5</v>
      </c>
      <c r="I449" s="423" t="s">
        <v>6311</v>
      </c>
      <c r="J449" s="429">
        <f>VLOOKUP(B449,'12部门提供工资附表主表'!E:AX,46,0)</f>
        <v>517.5</v>
      </c>
    </row>
    <row r="450" spans="1:10" hidden="1">
      <c r="A450" s="57">
        <v>449</v>
      </c>
      <c r="B450" s="4" t="s">
        <v>2659</v>
      </c>
      <c r="C450" s="431" t="s">
        <v>2660</v>
      </c>
      <c r="D450" s="2" t="str">
        <f>VLOOKUP(B450,员工信息4!C:H,4,0)</f>
        <v>王国力137</v>
      </c>
      <c r="E450" s="58">
        <v>394.2</v>
      </c>
      <c r="F450" s="58">
        <v>98.6</v>
      </c>
      <c r="G450" s="58">
        <v>24.7</v>
      </c>
      <c r="H450" s="58">
        <v>517.5</v>
      </c>
      <c r="I450" s="423" t="s">
        <v>6311</v>
      </c>
      <c r="J450" s="429">
        <f>VLOOKUP(B450,'12部门提供工资附表主表'!E:AX,46,0)</f>
        <v>517.5</v>
      </c>
    </row>
    <row r="451" spans="1:10" hidden="1">
      <c r="A451" s="57">
        <v>450</v>
      </c>
      <c r="B451" s="4" t="s">
        <v>2654</v>
      </c>
      <c r="C451" s="431" t="s">
        <v>2655</v>
      </c>
      <c r="D451" s="2" t="str">
        <f>VLOOKUP(B451,员工信息4!C:H,4,0)</f>
        <v>徐吉梅165</v>
      </c>
      <c r="E451" s="58">
        <v>394.2</v>
      </c>
      <c r="F451" s="58">
        <v>98.6</v>
      </c>
      <c r="G451" s="58">
        <v>24.7</v>
      </c>
      <c r="H451" s="58">
        <v>517.5</v>
      </c>
      <c r="I451" s="423" t="s">
        <v>6311</v>
      </c>
      <c r="J451" s="429">
        <f>VLOOKUP(B451,'12部门提供工资附表主表'!E:AX,46,0)</f>
        <v>517.5</v>
      </c>
    </row>
    <row r="452" spans="1:10" hidden="1">
      <c r="A452" s="57">
        <v>451</v>
      </c>
      <c r="B452" s="4" t="s">
        <v>2649</v>
      </c>
      <c r="C452" s="432" t="s">
        <v>2650</v>
      </c>
      <c r="D452" s="2" t="str">
        <f>VLOOKUP(B452,员工信息4!C:H,4,0)</f>
        <v>戴正春212</v>
      </c>
      <c r="E452" s="58">
        <v>394.2</v>
      </c>
      <c r="F452" s="58">
        <v>98.6</v>
      </c>
      <c r="G452" s="58">
        <v>24.7</v>
      </c>
      <c r="H452" s="58">
        <v>517.5</v>
      </c>
      <c r="I452" s="423" t="s">
        <v>6311</v>
      </c>
      <c r="J452" s="429">
        <f>VLOOKUP(B452,'12部门提供工资附表主表'!E:AX,46,0)</f>
        <v>517.5</v>
      </c>
    </row>
    <row r="453" spans="1:10" hidden="1">
      <c r="A453" s="57">
        <v>452</v>
      </c>
      <c r="B453" s="4" t="s">
        <v>2669</v>
      </c>
      <c r="C453" s="431" t="s">
        <v>2670</v>
      </c>
      <c r="D453" s="2" t="str">
        <f>VLOOKUP(B453,员工信息4!C:H,4,0)</f>
        <v>桂晶莹248</v>
      </c>
      <c r="E453" s="58">
        <v>394.2</v>
      </c>
      <c r="F453" s="58">
        <v>98.6</v>
      </c>
      <c r="G453" s="58">
        <v>24.7</v>
      </c>
      <c r="H453" s="58">
        <v>517.5</v>
      </c>
      <c r="I453" s="423" t="s">
        <v>6311</v>
      </c>
      <c r="J453" s="429">
        <f>VLOOKUP(B453,'12部门提供工资附表主表'!E:AX,46,0)</f>
        <v>517.5</v>
      </c>
    </row>
    <row r="454" spans="1:10" hidden="1">
      <c r="A454" s="57">
        <v>453</v>
      </c>
      <c r="B454" s="4" t="s">
        <v>2679</v>
      </c>
      <c r="C454" s="431" t="s">
        <v>2680</v>
      </c>
      <c r="D454" s="2" t="str">
        <f>VLOOKUP(B454,员工信息4!C:H,4,0)</f>
        <v>张纪永341</v>
      </c>
      <c r="E454" s="58">
        <v>394.2</v>
      </c>
      <c r="F454" s="58">
        <v>98.6</v>
      </c>
      <c r="G454" s="58">
        <v>24.7</v>
      </c>
      <c r="H454" s="58">
        <v>517.5</v>
      </c>
      <c r="I454" s="423" t="s">
        <v>6311</v>
      </c>
      <c r="J454" s="429">
        <f>VLOOKUP(B454,'12部门提供工资附表主表'!E:AX,46,0)</f>
        <v>517.5</v>
      </c>
    </row>
    <row r="455" spans="1:10" hidden="1">
      <c r="A455" s="57">
        <v>454</v>
      </c>
      <c r="B455" s="4" t="s">
        <v>2684</v>
      </c>
      <c r="C455" s="431" t="s">
        <v>2685</v>
      </c>
      <c r="D455" s="2" t="str">
        <f>VLOOKUP(B455,员工信息4!C:H,4,0)</f>
        <v>韩士领342</v>
      </c>
      <c r="E455" s="58">
        <v>394.2</v>
      </c>
      <c r="F455" s="58">
        <v>98.6</v>
      </c>
      <c r="G455" s="58">
        <v>24.7</v>
      </c>
      <c r="H455" s="58">
        <v>517.5</v>
      </c>
      <c r="I455" s="423" t="s">
        <v>6311</v>
      </c>
      <c r="J455" s="429">
        <f>VLOOKUP(B455,'12部门提供工资附表主表'!E:AX,46,0)</f>
        <v>517.5</v>
      </c>
    </row>
    <row r="456" spans="1:10" hidden="1">
      <c r="A456" s="57">
        <v>455</v>
      </c>
      <c r="B456" s="4" t="s">
        <v>2834</v>
      </c>
      <c r="C456" s="431" t="s">
        <v>2835</v>
      </c>
      <c r="D456" s="2" t="str">
        <f>VLOOKUP(B456,员工信息4!C:H,4,0)</f>
        <v>沈红丽</v>
      </c>
      <c r="E456" s="58">
        <v>394.2</v>
      </c>
      <c r="F456" s="58">
        <v>98.6</v>
      </c>
      <c r="G456" s="58">
        <v>24.7</v>
      </c>
      <c r="H456" s="58">
        <v>517.5</v>
      </c>
      <c r="I456" s="423" t="s">
        <v>6311</v>
      </c>
      <c r="J456" s="429">
        <f>VLOOKUP(B456,'12部门提供工资附表主表'!E:AX,46,0)</f>
        <v>517.5</v>
      </c>
    </row>
    <row r="457" spans="1:10" hidden="1">
      <c r="A457" s="57">
        <v>456</v>
      </c>
      <c r="B457" s="4" t="s">
        <v>2694</v>
      </c>
      <c r="C457" s="431" t="s">
        <v>2695</v>
      </c>
      <c r="D457" s="2" t="str">
        <f>VLOOKUP(B457,员工信息4!C:H,4,0)</f>
        <v>陈高强364</v>
      </c>
      <c r="E457" s="58">
        <v>394.2</v>
      </c>
      <c r="F457" s="58">
        <v>98.6</v>
      </c>
      <c r="G457" s="58">
        <v>24.7</v>
      </c>
      <c r="H457" s="58">
        <v>517.5</v>
      </c>
      <c r="I457" s="423" t="s">
        <v>6311</v>
      </c>
      <c r="J457" s="429">
        <f>VLOOKUP(B457,'12部门提供工资附表主表'!E:AX,46,0)</f>
        <v>517.5</v>
      </c>
    </row>
    <row r="458" spans="1:10" hidden="1">
      <c r="A458" s="57">
        <v>457</v>
      </c>
      <c r="B458" s="4" t="s">
        <v>2699</v>
      </c>
      <c r="C458" s="431" t="s">
        <v>2700</v>
      </c>
      <c r="D458" s="2" t="str">
        <f>VLOOKUP(B458,员工信息4!C:H,4,0)</f>
        <v>万良清402</v>
      </c>
      <c r="E458" s="58">
        <v>394.2</v>
      </c>
      <c r="F458" s="58">
        <v>98.6</v>
      </c>
      <c r="G458" s="58">
        <v>24.7</v>
      </c>
      <c r="H458" s="58">
        <v>517.5</v>
      </c>
      <c r="I458" s="423" t="s">
        <v>6311</v>
      </c>
      <c r="J458" s="429">
        <f>VLOOKUP(B458,'12部门提供工资附表主表'!E:AX,46,0)</f>
        <v>517.5</v>
      </c>
    </row>
    <row r="459" spans="1:10" hidden="1">
      <c r="A459" s="57">
        <v>458</v>
      </c>
      <c r="B459" s="4" t="s">
        <v>2720</v>
      </c>
      <c r="C459" s="432" t="s">
        <v>2721</v>
      </c>
      <c r="D459" s="2" t="str">
        <f>VLOOKUP(B459,员工信息4!C:H,4,0)</f>
        <v>张防云15</v>
      </c>
      <c r="E459" s="58">
        <v>394.2</v>
      </c>
      <c r="F459" s="58">
        <v>98.6</v>
      </c>
      <c r="G459" s="58">
        <v>24.7</v>
      </c>
      <c r="H459" s="58">
        <v>517.5</v>
      </c>
      <c r="I459" s="423" t="s">
        <v>6311</v>
      </c>
      <c r="J459" s="429">
        <f>VLOOKUP(B459,'12部门提供工资附表主表'!E:AX,46,0)</f>
        <v>517.5</v>
      </c>
    </row>
    <row r="460" spans="1:10" hidden="1">
      <c r="A460" s="57">
        <v>459</v>
      </c>
      <c r="B460" s="4" t="s">
        <v>2726</v>
      </c>
      <c r="C460" s="432" t="s">
        <v>2727</v>
      </c>
      <c r="D460" s="2" t="str">
        <f>VLOOKUP(B460,员工信息4!C:H,4,0)</f>
        <v>柳爱香154</v>
      </c>
      <c r="E460" s="58">
        <v>394.2</v>
      </c>
      <c r="F460" s="58">
        <v>98.6</v>
      </c>
      <c r="G460" s="58">
        <v>24.7</v>
      </c>
      <c r="H460" s="58">
        <v>517.5</v>
      </c>
      <c r="I460" s="423" t="s">
        <v>6311</v>
      </c>
      <c r="J460" s="429">
        <f>VLOOKUP(B460,'12部门提供工资附表主表'!E:AX,46,0)</f>
        <v>517.5</v>
      </c>
    </row>
    <row r="461" spans="1:10" hidden="1">
      <c r="A461" s="57">
        <v>460</v>
      </c>
      <c r="B461" s="4" t="s">
        <v>2745</v>
      </c>
      <c r="C461" s="432" t="s">
        <v>2746</v>
      </c>
      <c r="D461" s="2" t="str">
        <f>VLOOKUP(B461,员工信息4!C:H,4,0)</f>
        <v>康秀英353</v>
      </c>
      <c r="E461" s="58">
        <v>394.2</v>
      </c>
      <c r="F461" s="58">
        <v>98.6</v>
      </c>
      <c r="G461" s="58">
        <v>24.7</v>
      </c>
      <c r="H461" s="58">
        <v>517.5</v>
      </c>
      <c r="I461" s="423" t="s">
        <v>6311</v>
      </c>
      <c r="J461" s="429">
        <f>VLOOKUP(B461,'12部门提供工资附表主表'!E:AX,46,0)</f>
        <v>517.5</v>
      </c>
    </row>
    <row r="462" spans="1:10" hidden="1">
      <c r="A462" s="57">
        <v>461</v>
      </c>
      <c r="B462" s="4" t="s">
        <v>2750</v>
      </c>
      <c r="C462" s="431" t="s">
        <v>2751</v>
      </c>
      <c r="D462" s="2" t="str">
        <f>VLOOKUP(B462,员工信息4!C:H,4,0)</f>
        <v>何晓青401</v>
      </c>
      <c r="E462" s="58">
        <v>394.2</v>
      </c>
      <c r="F462" s="58">
        <v>98.6</v>
      </c>
      <c r="G462" s="58">
        <v>24.7</v>
      </c>
      <c r="H462" s="58">
        <v>517.5</v>
      </c>
      <c r="I462" s="423" t="s">
        <v>6311</v>
      </c>
      <c r="J462" s="429">
        <f>VLOOKUP(B462,'12部门提供工资附表主表'!E:AX,46,0)</f>
        <v>517.5</v>
      </c>
    </row>
    <row r="463" spans="1:10" hidden="1">
      <c r="A463" s="57">
        <v>462</v>
      </c>
      <c r="B463" s="4" t="s">
        <v>2674</v>
      </c>
      <c r="C463" s="431" t="s">
        <v>2675</v>
      </c>
      <c r="D463" s="2" t="str">
        <f>VLOOKUP(B463,员工信息4!C:H,4,0)</f>
        <v>周登顺261</v>
      </c>
      <c r="E463" s="58">
        <v>394.2</v>
      </c>
      <c r="F463" s="58">
        <v>98.6</v>
      </c>
      <c r="G463" s="58">
        <v>24.7</v>
      </c>
      <c r="H463" s="58">
        <v>517.5</v>
      </c>
      <c r="I463" s="423" t="s">
        <v>6311</v>
      </c>
      <c r="J463" s="429">
        <f>VLOOKUP(B463,'12部门提供工资附表主表'!E:AX,46,0)</f>
        <v>517.5</v>
      </c>
    </row>
    <row r="464" spans="1:10" hidden="1">
      <c r="A464" s="57">
        <v>463</v>
      </c>
      <c r="B464" s="4" t="s">
        <v>2689</v>
      </c>
      <c r="C464" s="431" t="s">
        <v>2690</v>
      </c>
      <c r="D464" s="2" t="str">
        <f>VLOOKUP(B464,员工信息4!C:H,4,0)</f>
        <v>冯伟350</v>
      </c>
      <c r="E464" s="58">
        <v>394.2</v>
      </c>
      <c r="F464" s="58">
        <v>98.6</v>
      </c>
      <c r="G464" s="58">
        <v>24.7</v>
      </c>
      <c r="H464" s="58">
        <v>517.5</v>
      </c>
      <c r="I464" s="423" t="s">
        <v>6311</v>
      </c>
      <c r="J464" s="429">
        <f>VLOOKUP(B464,'12部门提供工资附表主表'!E:AX,46,0)</f>
        <v>517.5</v>
      </c>
    </row>
    <row r="465" spans="1:10" hidden="1">
      <c r="A465" s="57">
        <v>464</v>
      </c>
      <c r="B465" s="4" t="s">
        <v>2740</v>
      </c>
      <c r="C465" s="431" t="s">
        <v>2741</v>
      </c>
      <c r="D465" s="2" t="str">
        <f>VLOOKUP(B465,员工信息4!C:H,4,0)</f>
        <v>项关羽131</v>
      </c>
      <c r="E465" s="58">
        <v>394.2</v>
      </c>
      <c r="F465" s="58">
        <v>98.6</v>
      </c>
      <c r="G465" s="58">
        <v>24.7</v>
      </c>
      <c r="H465" s="58">
        <v>517.5</v>
      </c>
      <c r="I465" s="423" t="s">
        <v>6311</v>
      </c>
      <c r="J465" s="429">
        <f>VLOOKUP(B465,'12部门提供工资附表主表'!E:AX,46,0)</f>
        <v>517.5</v>
      </c>
    </row>
    <row r="466" spans="1:10" hidden="1">
      <c r="A466" s="57">
        <v>465</v>
      </c>
      <c r="B466" s="4" t="s">
        <v>2731</v>
      </c>
      <c r="C466" s="431" t="s">
        <v>2732</v>
      </c>
      <c r="D466" s="2" t="str">
        <f>VLOOKUP(B466,员工信息4!C:H,4,0)</f>
        <v>文欣170</v>
      </c>
      <c r="E466" s="58">
        <v>394.2</v>
      </c>
      <c r="F466" s="58">
        <v>98.6</v>
      </c>
      <c r="G466" s="58">
        <v>24.7</v>
      </c>
      <c r="H466" s="58">
        <v>517.5</v>
      </c>
      <c r="I466" s="423" t="s">
        <v>6311</v>
      </c>
      <c r="J466" s="429">
        <f>VLOOKUP(B466,'12部门提供工资附表主表'!E:AX,46,0)</f>
        <v>517.5</v>
      </c>
    </row>
    <row r="467" spans="1:10" hidden="1">
      <c r="A467" s="57">
        <v>466</v>
      </c>
      <c r="B467" s="4" t="s">
        <v>2735</v>
      </c>
      <c r="C467" s="431" t="s">
        <v>2736</v>
      </c>
      <c r="D467" s="2" t="str">
        <f>VLOOKUP(B467,员工信息4!C:H,4,0)</f>
        <v>朱圆龙259</v>
      </c>
      <c r="E467" s="58">
        <v>394.2</v>
      </c>
      <c r="F467" s="58">
        <v>98.6</v>
      </c>
      <c r="G467" s="58">
        <v>24.7</v>
      </c>
      <c r="H467" s="58">
        <v>517.5</v>
      </c>
      <c r="I467" s="423" t="s">
        <v>6311</v>
      </c>
      <c r="J467" s="429">
        <f>VLOOKUP(B467,'12部门提供工资附表主表'!E:AX,46,0)</f>
        <v>517.5</v>
      </c>
    </row>
    <row r="468" spans="1:10" hidden="1">
      <c r="A468" s="57">
        <v>467</v>
      </c>
      <c r="B468" s="4" t="s">
        <v>2755</v>
      </c>
      <c r="C468" s="431" t="s">
        <v>2756</v>
      </c>
      <c r="D468" s="2" t="str">
        <f>VLOOKUP(B468,员工信息4!C:H,4,0)</f>
        <v>葛建海453</v>
      </c>
      <c r="E468" s="58">
        <v>394.2</v>
      </c>
      <c r="F468" s="58">
        <v>98.6</v>
      </c>
      <c r="G468" s="58">
        <v>24.7</v>
      </c>
      <c r="H468" s="58">
        <v>517.5</v>
      </c>
      <c r="I468" s="423" t="s">
        <v>6311</v>
      </c>
      <c r="J468" s="429">
        <f>VLOOKUP(B468,'12部门提供工资附表主表'!E:AX,46,0)</f>
        <v>517.5</v>
      </c>
    </row>
    <row r="469" spans="1:10" hidden="1">
      <c r="A469" s="57">
        <v>468</v>
      </c>
      <c r="B469" s="4" t="s">
        <v>2808</v>
      </c>
      <c r="C469" s="431" t="s">
        <v>2809</v>
      </c>
      <c r="D469" s="2" t="str">
        <f>VLOOKUP(B469,员工信息4!C:H,4,0)</f>
        <v>曹攀攀13</v>
      </c>
      <c r="E469" s="58">
        <v>394.2</v>
      </c>
      <c r="F469" s="58">
        <v>98.6</v>
      </c>
      <c r="G469" s="58">
        <v>24.7</v>
      </c>
      <c r="H469" s="58">
        <v>517.5</v>
      </c>
      <c r="I469" s="423" t="s">
        <v>6311</v>
      </c>
      <c r="J469" s="429">
        <f>VLOOKUP(B469,'12部门提供工资附表主表'!E:AX,46,0)</f>
        <v>517.5</v>
      </c>
    </row>
    <row r="470" spans="1:10" hidden="1">
      <c r="A470" s="57">
        <v>469</v>
      </c>
      <c r="B470" s="4" t="s">
        <v>2778</v>
      </c>
      <c r="C470" s="432" t="s">
        <v>2779</v>
      </c>
      <c r="D470" s="2" t="str">
        <f>VLOOKUP(B470,员工信息4!C:H,4,0)</f>
        <v>李梅478</v>
      </c>
      <c r="E470" s="58">
        <v>394.2</v>
      </c>
      <c r="F470" s="58">
        <v>98.6</v>
      </c>
      <c r="G470" s="58">
        <v>24.7</v>
      </c>
      <c r="H470" s="58">
        <v>517.5</v>
      </c>
      <c r="I470" s="423" t="s">
        <v>6311</v>
      </c>
      <c r="J470" s="429">
        <f>VLOOKUP(B470,'12部门提供工资附表主表'!E:AX,46,0)</f>
        <v>517.5</v>
      </c>
    </row>
    <row r="471" spans="1:10" hidden="1">
      <c r="A471" s="57">
        <v>470</v>
      </c>
      <c r="B471" s="4" t="s">
        <v>2783</v>
      </c>
      <c r="C471" s="431" t="s">
        <v>2784</v>
      </c>
      <c r="D471" s="2" t="str">
        <f>VLOOKUP(B471,员工信息4!C:H,4,0)</f>
        <v>殷鹏飞479</v>
      </c>
      <c r="E471" s="58">
        <v>394.2</v>
      </c>
      <c r="F471" s="58">
        <v>98.6</v>
      </c>
      <c r="G471" s="58">
        <v>24.7</v>
      </c>
      <c r="H471" s="58">
        <v>517.5</v>
      </c>
      <c r="I471" s="423" t="s">
        <v>6311</v>
      </c>
      <c r="J471" s="429">
        <f>VLOOKUP(B471,'12部门提供工资附表主表'!E:AX,46,0)</f>
        <v>517.5</v>
      </c>
    </row>
    <row r="472" spans="1:10" hidden="1">
      <c r="A472" s="57">
        <v>471</v>
      </c>
      <c r="B472" s="4" t="s">
        <v>2787</v>
      </c>
      <c r="C472" s="432" t="s">
        <v>2788</v>
      </c>
      <c r="D472" s="2" t="str">
        <f>VLOOKUP(B472,员工信息4!C:H,4,0)</f>
        <v>卢勤勤480</v>
      </c>
      <c r="E472" s="58">
        <v>394.2</v>
      </c>
      <c r="F472" s="58">
        <v>98.6</v>
      </c>
      <c r="G472" s="58">
        <v>24.7</v>
      </c>
      <c r="H472" s="58">
        <v>517.5</v>
      </c>
      <c r="I472" s="423" t="s">
        <v>6311</v>
      </c>
      <c r="J472" s="429">
        <f>VLOOKUP(B472,'12部门提供工资附表主表'!E:AX,46,0)</f>
        <v>517.5</v>
      </c>
    </row>
    <row r="473" spans="1:10" hidden="1">
      <c r="A473" s="57">
        <v>472</v>
      </c>
      <c r="B473" s="4" t="s">
        <v>2816</v>
      </c>
      <c r="C473" s="432" t="s">
        <v>2817</v>
      </c>
      <c r="D473" s="2" t="str">
        <f>VLOOKUP(B473,员工信息4!C:H,4,0)</f>
        <v>兰文明48</v>
      </c>
      <c r="E473" s="58">
        <v>394.2</v>
      </c>
      <c r="F473" s="58">
        <v>98.6</v>
      </c>
      <c r="G473" s="58">
        <v>24.7</v>
      </c>
      <c r="H473" s="58">
        <v>517.5</v>
      </c>
      <c r="I473" s="423" t="s">
        <v>6311</v>
      </c>
      <c r="J473" s="429">
        <f>VLOOKUP(B473,'12部门提供工资附表主表'!E:AX,46,0)</f>
        <v>517.5</v>
      </c>
    </row>
    <row r="474" spans="1:10" hidden="1">
      <c r="A474" s="57">
        <v>473</v>
      </c>
      <c r="B474" s="4" t="s">
        <v>2804</v>
      </c>
      <c r="C474" s="431" t="s">
        <v>2805</v>
      </c>
      <c r="D474" s="2" t="str">
        <f>VLOOKUP(B474,员工信息4!C:H,4,0)</f>
        <v>李丙银496</v>
      </c>
      <c r="E474" s="58">
        <v>394.2</v>
      </c>
      <c r="F474" s="58">
        <v>98.6</v>
      </c>
      <c r="G474" s="58">
        <v>24.7</v>
      </c>
      <c r="H474" s="58">
        <v>517.5</v>
      </c>
      <c r="I474" s="423" t="s">
        <v>6311</v>
      </c>
      <c r="J474" s="429">
        <f>VLOOKUP(B474,'12部门提供工资附表主表'!E:AX,46,0)</f>
        <v>517.5</v>
      </c>
    </row>
    <row r="475" spans="1:10" hidden="1">
      <c r="A475" s="57">
        <v>474</v>
      </c>
      <c r="B475" s="4" t="s">
        <v>2760</v>
      </c>
      <c r="C475" s="431" t="s">
        <v>2761</v>
      </c>
      <c r="D475" s="2" t="str">
        <f>VLOOKUP(B475,员工信息4!C:H,4,0)</f>
        <v>李富云454</v>
      </c>
      <c r="E475" s="58">
        <v>394.2</v>
      </c>
      <c r="F475" s="58">
        <v>98.6</v>
      </c>
      <c r="G475" s="58">
        <v>24.7</v>
      </c>
      <c r="H475" s="58">
        <v>517.5</v>
      </c>
      <c r="I475" s="423" t="s">
        <v>6311</v>
      </c>
      <c r="J475" s="429">
        <f>VLOOKUP(B475,'12部门提供工资附表主表'!E:AX,46,0)</f>
        <v>517.5</v>
      </c>
    </row>
    <row r="476" spans="1:10" hidden="1">
      <c r="A476" s="57">
        <v>475</v>
      </c>
      <c r="B476" s="4" t="s">
        <v>2765</v>
      </c>
      <c r="C476" s="431" t="s">
        <v>2766</v>
      </c>
      <c r="D476" s="2" t="str">
        <f>VLOOKUP(B476,员工信息4!C:H,4,0)</f>
        <v>郑欢456</v>
      </c>
      <c r="E476" s="58">
        <v>394.2</v>
      </c>
      <c r="F476" s="58">
        <v>98.6</v>
      </c>
      <c r="G476" s="58">
        <v>24.7</v>
      </c>
      <c r="H476" s="58">
        <v>517.5</v>
      </c>
      <c r="I476" s="423" t="s">
        <v>6311</v>
      </c>
      <c r="J476" s="429">
        <f>VLOOKUP(B476,'12部门提供工资附表主表'!E:AX,46,0)</f>
        <v>517.5</v>
      </c>
    </row>
    <row r="477" spans="1:10" hidden="1">
      <c r="A477" s="57">
        <v>476</v>
      </c>
      <c r="B477" s="4" t="s">
        <v>2791</v>
      </c>
      <c r="C477" s="431" t="s">
        <v>2792</v>
      </c>
      <c r="D477" s="2" t="str">
        <f>VLOOKUP(B477,员工信息4!C:H,4,0)</f>
        <v>宣爱平481</v>
      </c>
      <c r="E477" s="58">
        <v>394.2</v>
      </c>
      <c r="F477" s="58">
        <v>98.6</v>
      </c>
      <c r="G477" s="58">
        <v>24.7</v>
      </c>
      <c r="H477" s="58">
        <v>517.5</v>
      </c>
      <c r="I477" s="423" t="s">
        <v>6311</v>
      </c>
      <c r="J477" s="429">
        <f>VLOOKUP(B477,'12部门提供工资附表主表'!E:AX,46,0)</f>
        <v>517.5</v>
      </c>
    </row>
    <row r="478" spans="1:10" hidden="1">
      <c r="A478" s="57">
        <v>477</v>
      </c>
      <c r="B478" s="4" t="s">
        <v>2795</v>
      </c>
      <c r="C478" s="431" t="s">
        <v>2796</v>
      </c>
      <c r="D478" s="2" t="str">
        <f>VLOOKUP(B478,员工信息4!C:H,4,0)</f>
        <v>易守根487</v>
      </c>
      <c r="E478" s="58">
        <v>394.2</v>
      </c>
      <c r="F478" s="58">
        <v>98.6</v>
      </c>
      <c r="G478" s="58">
        <v>24.7</v>
      </c>
      <c r="H478" s="58">
        <v>517.5</v>
      </c>
      <c r="I478" s="423" t="s">
        <v>6311</v>
      </c>
      <c r="J478" s="429">
        <f>VLOOKUP(B478,'12部门提供工资附表主表'!E:AX,46,0)</f>
        <v>517.5</v>
      </c>
    </row>
    <row r="479" spans="1:10" hidden="1">
      <c r="A479" s="57">
        <v>478</v>
      </c>
      <c r="B479" s="4" t="s">
        <v>2800</v>
      </c>
      <c r="C479" s="431" t="s">
        <v>2801</v>
      </c>
      <c r="D479" s="2" t="str">
        <f>VLOOKUP(B479,员工信息4!C:H,4,0)</f>
        <v>罗文秀489</v>
      </c>
      <c r="E479" s="58">
        <v>394.2</v>
      </c>
      <c r="F479" s="58">
        <v>98.6</v>
      </c>
      <c r="G479" s="58">
        <v>24.7</v>
      </c>
      <c r="H479" s="58">
        <v>517.5</v>
      </c>
      <c r="I479" s="423" t="s">
        <v>6311</v>
      </c>
      <c r="J479" s="429">
        <f>VLOOKUP(B479,'12部门提供工资附表主表'!E:AX,46,0)</f>
        <v>517.5</v>
      </c>
    </row>
    <row r="480" spans="1:10" hidden="1">
      <c r="A480" s="57">
        <v>479</v>
      </c>
      <c r="B480" s="4" t="s">
        <v>2820</v>
      </c>
      <c r="C480" s="425" t="s">
        <v>2821</v>
      </c>
      <c r="D480" s="2" t="str">
        <f>VLOOKUP(B480,员工信息4!C:H,4,0)</f>
        <v>李士旺190</v>
      </c>
      <c r="E480" s="58">
        <v>394.2</v>
      </c>
      <c r="F480" s="58">
        <v>98.6</v>
      </c>
      <c r="G480" s="58">
        <v>24.7</v>
      </c>
      <c r="H480" s="58">
        <v>517.5</v>
      </c>
      <c r="I480" s="423" t="s">
        <v>6311</v>
      </c>
      <c r="J480" s="429">
        <f>VLOOKUP(B480,'12部门提供工资附表主表'!E:AX,46,0)</f>
        <v>517.5</v>
      </c>
    </row>
    <row r="481" spans="1:10" hidden="1">
      <c r="A481" s="57">
        <v>480</v>
      </c>
      <c r="B481" s="4" t="s">
        <v>2824</v>
      </c>
      <c r="C481" s="425" t="s">
        <v>2825</v>
      </c>
      <c r="D481" s="2" t="str">
        <f>VLOOKUP(B481,员工信息4!C:H,4,0)</f>
        <v>方春芬226</v>
      </c>
      <c r="E481" s="58">
        <v>394.2</v>
      </c>
      <c r="F481" s="58">
        <v>98.6</v>
      </c>
      <c r="G481" s="58">
        <v>24.7</v>
      </c>
      <c r="H481" s="58">
        <v>517.5</v>
      </c>
      <c r="I481" s="423" t="s">
        <v>6311</v>
      </c>
      <c r="J481" s="429">
        <f>VLOOKUP(B481,'12部门提供工资附表主表'!E:AX,46,0)</f>
        <v>517.5</v>
      </c>
    </row>
    <row r="482" spans="1:10" hidden="1">
      <c r="A482" s="57">
        <v>481</v>
      </c>
      <c r="B482" s="4" t="s">
        <v>2852</v>
      </c>
      <c r="C482" s="426" t="s">
        <v>2853</v>
      </c>
      <c r="D482" s="2" t="str">
        <f>VLOOKUP(B482,员工信息4!C:H,4,0)</f>
        <v>李志信182</v>
      </c>
      <c r="E482" s="58">
        <v>394.2</v>
      </c>
      <c r="F482" s="58">
        <v>98.6</v>
      </c>
      <c r="G482" s="58">
        <v>24.7</v>
      </c>
      <c r="H482" s="58">
        <v>517.5</v>
      </c>
      <c r="I482" s="423" t="s">
        <v>6311</v>
      </c>
      <c r="J482" s="429">
        <f>VLOOKUP(B482,'12部门提供工资附表主表'!E:AX,46,0)</f>
        <v>517.5</v>
      </c>
    </row>
    <row r="483" spans="1:10" hidden="1">
      <c r="A483" s="57">
        <v>482</v>
      </c>
      <c r="B483" s="4" t="s">
        <v>2857</v>
      </c>
      <c r="C483" s="425" t="s">
        <v>2858</v>
      </c>
      <c r="D483" s="2" t="str">
        <f>VLOOKUP(B483,员工信息4!C:H,4,0)</f>
        <v>肖志强247</v>
      </c>
      <c r="E483" s="58">
        <v>394.2</v>
      </c>
      <c r="F483" s="58">
        <v>98.6</v>
      </c>
      <c r="G483" s="58">
        <v>24.7</v>
      </c>
      <c r="H483" s="58">
        <v>517.5</v>
      </c>
      <c r="I483" s="423" t="s">
        <v>6311</v>
      </c>
      <c r="J483" s="429">
        <f>VLOOKUP(B483,'12部门提供工资附表主表'!E:AX,46,0)</f>
        <v>517.5</v>
      </c>
    </row>
    <row r="484" spans="1:10" hidden="1">
      <c r="A484" s="57">
        <v>483</v>
      </c>
      <c r="B484" s="4" t="s">
        <v>2861</v>
      </c>
      <c r="C484" s="426" t="s">
        <v>2862</v>
      </c>
      <c r="D484" s="2" t="str">
        <f>VLOOKUP(B484,员工信息4!C:H,4,0)</f>
        <v>曹家英277</v>
      </c>
      <c r="E484" s="58">
        <v>394.2</v>
      </c>
      <c r="F484" s="58">
        <v>98.6</v>
      </c>
      <c r="G484" s="58">
        <v>24.7</v>
      </c>
      <c r="H484" s="58">
        <v>517.5</v>
      </c>
      <c r="I484" s="423" t="s">
        <v>6311</v>
      </c>
      <c r="J484" s="429">
        <f>VLOOKUP(B484,'12部门提供工资附表主表'!E:AX,46,0)</f>
        <v>517.5</v>
      </c>
    </row>
    <row r="485" spans="1:10" hidden="1">
      <c r="A485" s="57">
        <v>484</v>
      </c>
      <c r="B485" s="4" t="s">
        <v>2865</v>
      </c>
      <c r="C485" s="425" t="s">
        <v>2866</v>
      </c>
      <c r="D485" s="2" t="str">
        <f>VLOOKUP(B485,员工信息4!C:H,4,0)</f>
        <v>朱鲁翠297</v>
      </c>
      <c r="E485" s="58">
        <v>394.2</v>
      </c>
      <c r="F485" s="58">
        <v>98.6</v>
      </c>
      <c r="G485" s="58">
        <v>24.7</v>
      </c>
      <c r="H485" s="58">
        <v>517.5</v>
      </c>
      <c r="I485" s="423" t="s">
        <v>6311</v>
      </c>
      <c r="J485" s="429">
        <f>VLOOKUP(B485,'12部门提供工资附表主表'!E:AX,46,0)</f>
        <v>517.5</v>
      </c>
    </row>
    <row r="486" spans="1:10" hidden="1">
      <c r="A486" s="57">
        <v>485</v>
      </c>
      <c r="B486" s="4" t="s">
        <v>2869</v>
      </c>
      <c r="C486" s="425" t="s">
        <v>2870</v>
      </c>
      <c r="D486" s="2" t="str">
        <f>VLOOKUP(B486,员工信息4!C:H,4,0)</f>
        <v>江慧307</v>
      </c>
      <c r="E486" s="58">
        <v>394.2</v>
      </c>
      <c r="F486" s="58">
        <v>98.6</v>
      </c>
      <c r="G486" s="58">
        <v>24.7</v>
      </c>
      <c r="H486" s="58">
        <v>517.5</v>
      </c>
      <c r="I486" s="423" t="s">
        <v>6311</v>
      </c>
      <c r="J486" s="429">
        <f>VLOOKUP(B486,'12部门提供工资附表主表'!E:AX,46,0)</f>
        <v>517.5</v>
      </c>
    </row>
    <row r="487" spans="1:10" hidden="1">
      <c r="A487" s="57">
        <v>486</v>
      </c>
      <c r="B487" s="4" t="s">
        <v>530</v>
      </c>
      <c r="C487" s="2" t="s">
        <v>531</v>
      </c>
      <c r="D487" s="2" t="str">
        <f>VLOOKUP(B487,员工信息4!C:H,4,0)</f>
        <v>唐能能358</v>
      </c>
      <c r="E487" s="58">
        <v>394.2</v>
      </c>
      <c r="F487" s="58">
        <v>98.6</v>
      </c>
      <c r="G487" s="58">
        <v>24.7</v>
      </c>
      <c r="H487" s="58">
        <v>517.5</v>
      </c>
      <c r="I487" s="423" t="s">
        <v>6311</v>
      </c>
      <c r="J487" s="429">
        <f>VLOOKUP(B487,'12部门提供工资附表主表'!E:AX,46,0)</f>
        <v>517.5</v>
      </c>
    </row>
    <row r="488" spans="1:10" hidden="1">
      <c r="A488" s="57">
        <v>487</v>
      </c>
      <c r="B488" s="4" t="s">
        <v>2873</v>
      </c>
      <c r="C488" s="429" t="s">
        <v>2874</v>
      </c>
      <c r="D488" s="2" t="str">
        <f>VLOOKUP(B488,员工信息4!C:H,4,0)</f>
        <v>杨间明374</v>
      </c>
      <c r="E488" s="58">
        <v>394.2</v>
      </c>
      <c r="F488" s="58">
        <v>98.6</v>
      </c>
      <c r="G488" s="58">
        <v>24.7</v>
      </c>
      <c r="H488" s="58">
        <v>517.5</v>
      </c>
      <c r="I488" s="423" t="s">
        <v>6311</v>
      </c>
      <c r="J488" s="429">
        <f>VLOOKUP(B488,'12部门提供工资附表主表'!E:AX,46,0)</f>
        <v>517.5</v>
      </c>
    </row>
    <row r="489" spans="1:10" hidden="1">
      <c r="A489" s="57">
        <v>488</v>
      </c>
      <c r="B489" s="4" t="s">
        <v>2910</v>
      </c>
      <c r="C489" s="429" t="s">
        <v>2911</v>
      </c>
      <c r="D489" s="2" t="str">
        <f>VLOOKUP(B489,员工信息4!C:H,4,0)</f>
        <v>罗岚清39</v>
      </c>
      <c r="E489" s="58">
        <v>394.2</v>
      </c>
      <c r="F489" s="58">
        <v>98.6</v>
      </c>
      <c r="G489" s="58">
        <v>24.7</v>
      </c>
      <c r="H489" s="58">
        <v>517.5</v>
      </c>
      <c r="I489" s="423" t="s">
        <v>6311</v>
      </c>
      <c r="J489" s="429">
        <f>VLOOKUP(B489,'12部门提供工资附表主表'!E:AX,46,0)</f>
        <v>517.5</v>
      </c>
    </row>
    <row r="490" spans="1:10" hidden="1">
      <c r="A490" s="57">
        <v>489</v>
      </c>
      <c r="B490" s="4" t="s">
        <v>2915</v>
      </c>
      <c r="C490" s="434" t="s">
        <v>2916</v>
      </c>
      <c r="D490" s="2" t="str">
        <f>VLOOKUP(B490,员工信息4!C:H,4,0)</f>
        <v>李昆116</v>
      </c>
      <c r="E490" s="58">
        <v>394.2</v>
      </c>
      <c r="F490" s="58">
        <v>98.6</v>
      </c>
      <c r="G490" s="58">
        <v>24.7</v>
      </c>
      <c r="H490" s="58">
        <v>517.5</v>
      </c>
      <c r="I490" s="423" t="s">
        <v>6311</v>
      </c>
      <c r="J490" s="429">
        <f>VLOOKUP(B490,'12部门提供工资附表主表'!E:AX,46,0)</f>
        <v>517.5</v>
      </c>
    </row>
    <row r="491" spans="1:10" hidden="1">
      <c r="A491" s="57">
        <v>490</v>
      </c>
      <c r="B491" s="4" t="s">
        <v>2889</v>
      </c>
      <c r="C491" s="429" t="s">
        <v>2890</v>
      </c>
      <c r="D491" s="2" t="str">
        <f>VLOOKUP(B491,员工信息4!C:H,4,0)</f>
        <v>张士美403</v>
      </c>
      <c r="E491" s="58">
        <v>394.2</v>
      </c>
      <c r="F491" s="58">
        <v>98.6</v>
      </c>
      <c r="G491" s="58">
        <v>24.7</v>
      </c>
      <c r="H491" s="58">
        <v>517.5</v>
      </c>
      <c r="I491" s="423" t="s">
        <v>6311</v>
      </c>
      <c r="J491" s="429">
        <f>VLOOKUP(B491,'12部门提供工资附表主表'!E:AX,46,0)</f>
        <v>517.5</v>
      </c>
    </row>
    <row r="492" spans="1:10" hidden="1">
      <c r="A492" s="57">
        <v>491</v>
      </c>
      <c r="B492" s="4" t="s">
        <v>2895</v>
      </c>
      <c r="C492" s="429" t="s">
        <v>2896</v>
      </c>
      <c r="D492" s="2" t="str">
        <f>VLOOKUP(B492,员工信息4!C:H,4,0)</f>
        <v>闻海涛440</v>
      </c>
      <c r="E492" s="58">
        <v>394.2</v>
      </c>
      <c r="F492" s="58">
        <v>98.6</v>
      </c>
      <c r="G492" s="58">
        <v>24.7</v>
      </c>
      <c r="H492" s="58">
        <v>517.5</v>
      </c>
      <c r="I492" s="423" t="s">
        <v>6311</v>
      </c>
      <c r="J492" s="429">
        <f>VLOOKUP(B492,'12部门提供工资附表主表'!E:AX,46,0)</f>
        <v>517.5</v>
      </c>
    </row>
    <row r="493" spans="1:10" hidden="1">
      <c r="A493" s="57">
        <v>492</v>
      </c>
      <c r="B493" s="4" t="s">
        <v>2900</v>
      </c>
      <c r="C493" s="429" t="s">
        <v>2901</v>
      </c>
      <c r="D493" s="2" t="str">
        <f>VLOOKUP(B493,员工信息4!C:H,4,0)</f>
        <v>刘双双468</v>
      </c>
      <c r="E493" s="58">
        <v>394.2</v>
      </c>
      <c r="F493" s="58">
        <v>98.6</v>
      </c>
      <c r="G493" s="58">
        <v>24.7</v>
      </c>
      <c r="H493" s="58">
        <v>517.5</v>
      </c>
      <c r="I493" s="423" t="s">
        <v>6311</v>
      </c>
      <c r="J493" s="429">
        <f>VLOOKUP(B493,'12部门提供工资附表主表'!E:AX,46,0)</f>
        <v>517.5</v>
      </c>
    </row>
    <row r="494" spans="1:10" hidden="1">
      <c r="A494" s="57">
        <v>493</v>
      </c>
      <c r="B494" s="4" t="s">
        <v>2905</v>
      </c>
      <c r="C494" s="429" t="s">
        <v>2906</v>
      </c>
      <c r="D494" s="2" t="str">
        <f>VLOOKUP(B494,员工信息4!C:H,4,0)</f>
        <v>郭毛腾477</v>
      </c>
      <c r="E494" s="58">
        <v>394.2</v>
      </c>
      <c r="F494" s="58">
        <v>98.6</v>
      </c>
      <c r="G494" s="58">
        <v>24.7</v>
      </c>
      <c r="H494" s="58">
        <v>517.5</v>
      </c>
      <c r="I494" s="423" t="s">
        <v>6311</v>
      </c>
      <c r="J494" s="429">
        <f>VLOOKUP(B494,'12部门提供工资附表主表'!E:AX,46,0)</f>
        <v>517.5</v>
      </c>
    </row>
    <row r="495" spans="1:10" hidden="1">
      <c r="A495" s="57">
        <v>494</v>
      </c>
      <c r="B495" s="4" t="s">
        <v>2245</v>
      </c>
      <c r="C495" s="429" t="s">
        <v>2246</v>
      </c>
      <c r="D495" s="2" t="str">
        <f>VLOOKUP(B495,员工信息4!C:H,4,0)</f>
        <v>范新初34</v>
      </c>
      <c r="E495" s="58">
        <v>394.2</v>
      </c>
      <c r="F495" s="58">
        <v>98.6</v>
      </c>
      <c r="G495" s="58">
        <v>24.7</v>
      </c>
      <c r="H495" s="58">
        <v>517.5</v>
      </c>
      <c r="I495" s="423" t="s">
        <v>6311</v>
      </c>
      <c r="J495" s="429">
        <f>VLOOKUP(B495,'12部门提供工资附表主表'!E:AX,46,0)</f>
        <v>517.5</v>
      </c>
    </row>
    <row r="496" spans="1:10" hidden="1">
      <c r="A496" s="57">
        <v>495</v>
      </c>
      <c r="B496" s="4" t="s">
        <v>2950</v>
      </c>
      <c r="C496" s="427" t="s">
        <v>2951</v>
      </c>
      <c r="D496" s="2" t="str">
        <f>VLOOKUP(B496,员工信息4!C:H,4,0)</f>
        <v>张江伟68</v>
      </c>
      <c r="E496" s="58">
        <v>394.2</v>
      </c>
      <c r="F496" s="58">
        <v>98.6</v>
      </c>
      <c r="G496" s="58">
        <v>24.7</v>
      </c>
      <c r="H496" s="433">
        <f t="shared" ref="H496:H502" si="0">SUM(E496:G496)</f>
        <v>517.5</v>
      </c>
      <c r="I496" s="423" t="s">
        <v>6311</v>
      </c>
      <c r="J496" s="429">
        <f>VLOOKUP(B496,'12部门提供工资附表主表'!E:AX,46,0)</f>
        <v>517.5</v>
      </c>
    </row>
    <row r="497" spans="1:10" hidden="1">
      <c r="A497" s="57">
        <v>496</v>
      </c>
      <c r="B497" s="4" t="s">
        <v>2924</v>
      </c>
      <c r="C497" s="427" t="s">
        <v>2925</v>
      </c>
      <c r="D497" s="2" t="str">
        <f>VLOOKUP(B497,员工信息4!C:H,4,0)</f>
        <v>韩珍128</v>
      </c>
      <c r="E497" s="58">
        <v>394.2</v>
      </c>
      <c r="F497" s="58">
        <v>98.6</v>
      </c>
      <c r="G497" s="58">
        <v>24.7</v>
      </c>
      <c r="H497" s="433">
        <f t="shared" si="0"/>
        <v>517.5</v>
      </c>
      <c r="I497" s="423" t="s">
        <v>6311</v>
      </c>
      <c r="J497" s="429">
        <f>VLOOKUP(B497,'12部门提供工资附表主表'!E:AX,46,0)</f>
        <v>517.5</v>
      </c>
    </row>
    <row r="498" spans="1:10" hidden="1">
      <c r="A498" s="57">
        <v>497</v>
      </c>
      <c r="B498" s="4" t="s">
        <v>2930</v>
      </c>
      <c r="C498" s="428" t="s">
        <v>2931</v>
      </c>
      <c r="D498" s="2" t="str">
        <f>VLOOKUP(B498,员工信息4!C:H,4,0)</f>
        <v>陈霞187</v>
      </c>
      <c r="E498" s="58">
        <v>394.2</v>
      </c>
      <c r="F498" s="58">
        <v>98.6</v>
      </c>
      <c r="G498" s="58">
        <v>24.7</v>
      </c>
      <c r="H498" s="433">
        <f t="shared" si="0"/>
        <v>517.5</v>
      </c>
      <c r="I498" s="423" t="s">
        <v>6311</v>
      </c>
      <c r="J498" s="429">
        <f>VLOOKUP(B498,'12部门提供工资附表主表'!E:AX,46,0)</f>
        <v>517.5</v>
      </c>
    </row>
    <row r="499" spans="1:10" hidden="1">
      <c r="A499" s="57">
        <v>498</v>
      </c>
      <c r="B499" s="4" t="s">
        <v>2940</v>
      </c>
      <c r="C499" s="427" t="s">
        <v>2941</v>
      </c>
      <c r="D499" s="2" t="str">
        <f>VLOOKUP(B499,员工信息4!C:H,4,0)</f>
        <v>吕本存235</v>
      </c>
      <c r="E499" s="58">
        <v>394.2</v>
      </c>
      <c r="F499" s="58">
        <v>98.6</v>
      </c>
      <c r="G499" s="58">
        <v>24.7</v>
      </c>
      <c r="H499" s="433">
        <f t="shared" si="0"/>
        <v>517.5</v>
      </c>
      <c r="I499" s="423" t="s">
        <v>6311</v>
      </c>
      <c r="J499" s="429">
        <f>VLOOKUP(B499,'12部门提供工资附表主表'!E:AX,46,0)</f>
        <v>517.5</v>
      </c>
    </row>
    <row r="500" spans="1:10" hidden="1">
      <c r="A500" s="57">
        <v>499</v>
      </c>
      <c r="B500" s="4" t="s">
        <v>2955</v>
      </c>
      <c r="C500" s="428" t="s">
        <v>2956</v>
      </c>
      <c r="D500" s="2" t="str">
        <f>VLOOKUP(B500,员工信息4!C:H,4,0)</f>
        <v>潘红249</v>
      </c>
      <c r="E500" s="58">
        <v>394.2</v>
      </c>
      <c r="F500" s="58">
        <v>98.6</v>
      </c>
      <c r="G500" s="58">
        <v>24.7</v>
      </c>
      <c r="H500" s="433">
        <f t="shared" si="0"/>
        <v>517.5</v>
      </c>
      <c r="I500" s="423" t="s">
        <v>6311</v>
      </c>
      <c r="J500" s="429">
        <f>VLOOKUP(B500,'12部门提供工资附表主表'!E:AX,46,0)</f>
        <v>517.5</v>
      </c>
    </row>
    <row r="501" spans="1:10" hidden="1">
      <c r="A501" s="57">
        <v>500</v>
      </c>
      <c r="B501" s="4" t="s">
        <v>2945</v>
      </c>
      <c r="C501" s="427" t="s">
        <v>2946</v>
      </c>
      <c r="D501" s="2" t="str">
        <f>VLOOKUP(B501,员工信息4!C:H,4,0)</f>
        <v>贾翠红304</v>
      </c>
      <c r="E501" s="58">
        <v>394.2</v>
      </c>
      <c r="F501" s="58">
        <v>98.6</v>
      </c>
      <c r="G501" s="58">
        <v>24.7</v>
      </c>
      <c r="H501" s="433">
        <f t="shared" si="0"/>
        <v>517.5</v>
      </c>
      <c r="I501" s="423" t="s">
        <v>6311</v>
      </c>
      <c r="J501" s="429">
        <f>VLOOKUP(B501,'12部门提供工资附表主表'!E:AX,46,0)</f>
        <v>517.5</v>
      </c>
    </row>
    <row r="502" spans="1:10" hidden="1">
      <c r="A502" s="57">
        <v>501</v>
      </c>
      <c r="B502" s="4" t="s">
        <v>2966</v>
      </c>
      <c r="C502" s="428" t="s">
        <v>2967</v>
      </c>
      <c r="D502" s="2" t="str">
        <f>VLOOKUP(B502,员工信息4!C:H,4,0)</f>
        <v>范丽平20</v>
      </c>
      <c r="E502" s="58">
        <v>394.2</v>
      </c>
      <c r="F502" s="58">
        <v>98.6</v>
      </c>
      <c r="G502" s="58">
        <v>24.7</v>
      </c>
      <c r="H502" s="433">
        <f t="shared" si="0"/>
        <v>517.5</v>
      </c>
      <c r="I502" s="423" t="s">
        <v>6311</v>
      </c>
      <c r="J502" s="429">
        <f>VLOOKUP(B502,'12部门提供工资附表主表'!E:AX,46,0)</f>
        <v>517.5</v>
      </c>
    </row>
    <row r="503" spans="1:10" hidden="1">
      <c r="A503" s="57">
        <v>502</v>
      </c>
      <c r="B503" s="435" t="s">
        <v>2960</v>
      </c>
      <c r="C503" s="425" t="s">
        <v>2961</v>
      </c>
      <c r="D503" s="2" t="str">
        <f>VLOOKUP(B503,员工信息4!C:H,4,0)</f>
        <v>孙克莲16</v>
      </c>
      <c r="E503" s="58">
        <v>394.2</v>
      </c>
      <c r="F503" s="58">
        <v>98.6</v>
      </c>
      <c r="G503" s="58">
        <v>24.7</v>
      </c>
      <c r="H503" s="58">
        <v>517.5</v>
      </c>
      <c r="I503" s="423" t="s">
        <v>6311</v>
      </c>
      <c r="J503" s="429">
        <f>VLOOKUP(B503,'12部门提供工资附表主表'!E:AX,46,0)</f>
        <v>517.5</v>
      </c>
    </row>
    <row r="504" spans="1:10" hidden="1">
      <c r="A504" s="57">
        <v>503</v>
      </c>
      <c r="B504" s="2" t="s">
        <v>3043</v>
      </c>
      <c r="C504" s="425" t="s">
        <v>3044</v>
      </c>
      <c r="D504" s="2" t="str">
        <f>VLOOKUP(B504,员工信息4!C:H,4,0)</f>
        <v>曹军艳117</v>
      </c>
      <c r="E504" s="58">
        <v>394.2</v>
      </c>
      <c r="F504" s="58">
        <v>98.6</v>
      </c>
      <c r="G504" s="58">
        <v>24.7</v>
      </c>
      <c r="H504" s="58">
        <v>517.5</v>
      </c>
      <c r="I504" s="423" t="s">
        <v>6311</v>
      </c>
      <c r="J504" s="429">
        <f>VLOOKUP(B504,'12部门提供工资附表主表'!E:AX,46,0)</f>
        <v>517.5</v>
      </c>
    </row>
    <row r="505" spans="1:10" hidden="1">
      <c r="A505" s="57">
        <v>504</v>
      </c>
      <c r="B505" s="2" t="s">
        <v>3048</v>
      </c>
      <c r="C505" s="425" t="s">
        <v>3049</v>
      </c>
      <c r="D505" s="2" t="str">
        <f>VLOOKUP(B505,员工信息4!C:H,4,0)</f>
        <v>王琴231</v>
      </c>
      <c r="E505" s="58">
        <v>394.2</v>
      </c>
      <c r="F505" s="58">
        <v>98.6</v>
      </c>
      <c r="G505" s="58">
        <v>24.7</v>
      </c>
      <c r="H505" s="58">
        <v>517.5</v>
      </c>
      <c r="I505" s="423" t="s">
        <v>6311</v>
      </c>
      <c r="J505" s="429">
        <f>VLOOKUP(B505,'12部门提供工资附表主表'!E:AX,46,0)</f>
        <v>517.5</v>
      </c>
    </row>
    <row r="506" spans="1:10" hidden="1">
      <c r="A506" s="57">
        <v>505</v>
      </c>
      <c r="B506" s="2" t="s">
        <v>3053</v>
      </c>
      <c r="C506" s="425" t="s">
        <v>3054</v>
      </c>
      <c r="D506" s="2" t="str">
        <f>VLOOKUP(B506,员工信息4!C:H,4,0)</f>
        <v>郭云霞265</v>
      </c>
      <c r="E506" s="58">
        <v>394.2</v>
      </c>
      <c r="F506" s="58">
        <v>98.6</v>
      </c>
      <c r="G506" s="58">
        <v>24.7</v>
      </c>
      <c r="H506" s="58">
        <v>517.5</v>
      </c>
      <c r="I506" s="423" t="s">
        <v>6311</v>
      </c>
      <c r="J506" s="429">
        <f>VLOOKUP(B506,'12部门提供工资附表主表'!E:AX,46,0)</f>
        <v>517.5</v>
      </c>
    </row>
    <row r="507" spans="1:10" hidden="1">
      <c r="A507" s="57">
        <v>506</v>
      </c>
      <c r="B507" s="2" t="s">
        <v>3058</v>
      </c>
      <c r="C507" s="426" t="s">
        <v>3059</v>
      </c>
      <c r="D507" s="2" t="str">
        <f>VLOOKUP(B507,员工信息4!C:H,4,0)</f>
        <v>常中梅306</v>
      </c>
      <c r="E507" s="58">
        <v>394.2</v>
      </c>
      <c r="F507" s="58">
        <v>98.6</v>
      </c>
      <c r="G507" s="58">
        <v>24.7</v>
      </c>
      <c r="H507" s="58">
        <v>517.5</v>
      </c>
      <c r="I507" s="423" t="s">
        <v>6311</v>
      </c>
      <c r="J507" s="429">
        <f>VLOOKUP(B507,'12部门提供工资附表主表'!E:AX,46,0)</f>
        <v>517.5</v>
      </c>
    </row>
    <row r="508" spans="1:10" hidden="1">
      <c r="A508" s="57">
        <v>507</v>
      </c>
      <c r="B508" s="2" t="s">
        <v>3038</v>
      </c>
      <c r="C508" s="425" t="s">
        <v>3039</v>
      </c>
      <c r="D508" s="2" t="str">
        <f>VLOOKUP(B508,员工信息4!C:H,4,0)</f>
        <v>陆燕96</v>
      </c>
      <c r="E508" s="58">
        <v>394.2</v>
      </c>
      <c r="F508" s="58">
        <v>98.6</v>
      </c>
      <c r="G508" s="58">
        <v>24.7</v>
      </c>
      <c r="H508" s="58">
        <v>517.5</v>
      </c>
      <c r="I508" s="423" t="s">
        <v>6311</v>
      </c>
      <c r="J508" s="429">
        <f>VLOOKUP(B508,'12部门提供工资附表主表'!E:AX,46,0)</f>
        <v>517.5</v>
      </c>
    </row>
    <row r="509" spans="1:10" hidden="1">
      <c r="A509" s="57">
        <v>508</v>
      </c>
      <c r="B509" s="2" t="s">
        <v>3033</v>
      </c>
      <c r="C509" s="426" t="s">
        <v>3034</v>
      </c>
      <c r="D509" s="2" t="str">
        <f>VLOOKUP(B509,员工信息4!C:H,4,0)</f>
        <v>陆瑛76</v>
      </c>
      <c r="E509" s="58">
        <v>394.2</v>
      </c>
      <c r="F509" s="58">
        <v>98.6</v>
      </c>
      <c r="G509" s="58">
        <v>24.7</v>
      </c>
      <c r="H509" s="58">
        <v>517.5</v>
      </c>
      <c r="I509" s="423" t="s">
        <v>6311</v>
      </c>
      <c r="J509" s="429">
        <f>VLOOKUP(B509,'12部门提供工资附表主表'!E:AX,46,0)</f>
        <v>517.5</v>
      </c>
    </row>
    <row r="510" spans="1:10" hidden="1">
      <c r="A510" s="57">
        <v>509</v>
      </c>
      <c r="B510" s="2" t="s">
        <v>3179</v>
      </c>
      <c r="C510" s="425" t="s">
        <v>3180</v>
      </c>
      <c r="D510" s="2" t="str">
        <f>VLOOKUP(B510,员工信息4!C:H,4,0)</f>
        <v>倪群437</v>
      </c>
      <c r="E510" s="58">
        <v>394.2</v>
      </c>
      <c r="F510" s="58">
        <v>98.6</v>
      </c>
      <c r="G510" s="58">
        <v>24.7</v>
      </c>
      <c r="H510" s="58">
        <v>517.5</v>
      </c>
      <c r="I510" s="423" t="s">
        <v>6311</v>
      </c>
      <c r="J510" s="429">
        <f>VLOOKUP(B510,'12部门提供工资附表主表'!E:AX,46,0)</f>
        <v>517.5</v>
      </c>
    </row>
    <row r="511" spans="1:10" hidden="1">
      <c r="A511" s="57">
        <v>510</v>
      </c>
      <c r="B511" t="s">
        <v>3483</v>
      </c>
      <c r="C511" s="425" t="s">
        <v>3484</v>
      </c>
      <c r="D511" s="2" t="str">
        <f>VLOOKUP(B511,员工信息4!C:H,4,0)</f>
        <v>张志莲133</v>
      </c>
      <c r="E511" s="58">
        <v>394.2</v>
      </c>
      <c r="F511" s="58">
        <v>98.6</v>
      </c>
      <c r="G511" s="58">
        <v>24.7</v>
      </c>
      <c r="H511" s="58">
        <v>517.5</v>
      </c>
      <c r="I511" s="423" t="s">
        <v>6311</v>
      </c>
      <c r="J511" s="429">
        <f>VLOOKUP(B511,'12部门提供工资附表主表'!E:AX,46,0)</f>
        <v>517.5</v>
      </c>
    </row>
    <row r="512" spans="1:10" hidden="1">
      <c r="A512" s="57">
        <v>511</v>
      </c>
      <c r="B512" t="s">
        <v>3068</v>
      </c>
      <c r="C512" s="425" t="s">
        <v>3069</v>
      </c>
      <c r="D512" s="2" t="str">
        <f>VLOOKUP(B512,员工信息4!C:H,4,0)</f>
        <v>王炳坦321</v>
      </c>
      <c r="E512" s="58">
        <v>394.2</v>
      </c>
      <c r="F512" s="58">
        <v>98.6</v>
      </c>
      <c r="G512" s="58">
        <v>24.7</v>
      </c>
      <c r="H512" s="58">
        <v>517.5</v>
      </c>
      <c r="I512" s="423" t="s">
        <v>6311</v>
      </c>
      <c r="J512" s="429">
        <f>VLOOKUP(B512,'12部门提供工资附表主表'!E:AX,46,0)</f>
        <v>517.5</v>
      </c>
    </row>
    <row r="513" spans="1:10" hidden="1">
      <c r="A513" s="57">
        <v>512</v>
      </c>
      <c r="B513" t="s">
        <v>3113</v>
      </c>
      <c r="C513" s="425" t="s">
        <v>3114</v>
      </c>
      <c r="D513" s="2" t="str">
        <f>VLOOKUP(B513,员工信息4!C:H,4,0)</f>
        <v>易守连399</v>
      </c>
      <c r="E513" s="58">
        <v>394.2</v>
      </c>
      <c r="F513" s="58">
        <v>98.6</v>
      </c>
      <c r="G513" s="58">
        <v>24.7</v>
      </c>
      <c r="H513" s="58">
        <v>517.5</v>
      </c>
      <c r="I513" s="423" t="s">
        <v>6311</v>
      </c>
      <c r="J513" s="429">
        <f>VLOOKUP(B513,'12部门提供工资附表主表'!E:AX,46,0)</f>
        <v>517.5</v>
      </c>
    </row>
    <row r="514" spans="1:10" hidden="1">
      <c r="A514" s="57">
        <v>513</v>
      </c>
      <c r="B514" t="s">
        <v>3103</v>
      </c>
      <c r="C514" s="426" t="s">
        <v>3104</v>
      </c>
      <c r="D514" s="2" t="str">
        <f>VLOOKUP(B514,员工信息4!C:H,4,0)</f>
        <v>徐燕文366</v>
      </c>
      <c r="E514" s="58">
        <v>394.2</v>
      </c>
      <c r="F514" s="58">
        <v>98.6</v>
      </c>
      <c r="G514" s="58">
        <v>24.7</v>
      </c>
      <c r="H514" s="58">
        <v>517.5</v>
      </c>
      <c r="I514" s="423" t="s">
        <v>6311</v>
      </c>
      <c r="J514" s="429">
        <f>VLOOKUP(B514,'12部门提供工资附表主表'!E:AX,46,0)</f>
        <v>517.5</v>
      </c>
    </row>
    <row r="515" spans="1:10" hidden="1">
      <c r="A515" s="57">
        <v>514</v>
      </c>
      <c r="B515" t="s">
        <v>3098</v>
      </c>
      <c r="C515" s="425" t="s">
        <v>3099</v>
      </c>
      <c r="D515" s="2" t="str">
        <f>VLOOKUP(B515,员工信息4!C:H,4,0)</f>
        <v>曹凤娟362</v>
      </c>
      <c r="E515" s="58">
        <v>394.2</v>
      </c>
      <c r="F515" s="58">
        <v>98.6</v>
      </c>
      <c r="G515" s="58">
        <v>24.7</v>
      </c>
      <c r="H515" s="58">
        <v>517.5</v>
      </c>
      <c r="I515" s="423" t="s">
        <v>6311</v>
      </c>
      <c r="J515" s="429">
        <f>VLOOKUP(B515,'12部门提供工资附表主表'!E:AX,46,0)</f>
        <v>517.5</v>
      </c>
    </row>
    <row r="516" spans="1:10" hidden="1">
      <c r="A516" s="57">
        <v>515</v>
      </c>
      <c r="B516" t="s">
        <v>3088</v>
      </c>
      <c r="C516" s="426" t="s">
        <v>3089</v>
      </c>
      <c r="D516" s="2" t="str">
        <f>VLOOKUP(B516,员工信息4!C:H,4,0)</f>
        <v>郭忠356</v>
      </c>
      <c r="E516" s="58">
        <v>394.2</v>
      </c>
      <c r="F516" s="58">
        <v>98.6</v>
      </c>
      <c r="G516" s="58">
        <v>24.7</v>
      </c>
      <c r="H516" s="58">
        <v>517.5</v>
      </c>
      <c r="I516" s="423" t="s">
        <v>6311</v>
      </c>
      <c r="J516" s="429">
        <f>VLOOKUP(B516,'12部门提供工资附表主表'!E:AX,46,0)</f>
        <v>517.5</v>
      </c>
    </row>
    <row r="517" spans="1:10" hidden="1">
      <c r="A517" s="57">
        <v>516</v>
      </c>
      <c r="B517" t="s">
        <v>3083</v>
      </c>
      <c r="C517" s="425" t="s">
        <v>3084</v>
      </c>
      <c r="D517" s="2" t="str">
        <f>VLOOKUP(B517,员工信息4!C:H,4,0)</f>
        <v>朱金兵338</v>
      </c>
      <c r="E517" s="58">
        <v>394.2</v>
      </c>
      <c r="F517" s="58">
        <v>98.6</v>
      </c>
      <c r="G517" s="58">
        <v>24.7</v>
      </c>
      <c r="H517" s="58">
        <v>517.5</v>
      </c>
      <c r="I517" s="423" t="s">
        <v>6311</v>
      </c>
      <c r="J517" s="429">
        <f>VLOOKUP(B517,'12部门提供工资附表主表'!E:AX,46,0)</f>
        <v>517.5</v>
      </c>
    </row>
    <row r="518" spans="1:10" hidden="1">
      <c r="A518" s="57">
        <v>517</v>
      </c>
      <c r="B518" t="s">
        <v>3073</v>
      </c>
      <c r="C518" s="425" t="s">
        <v>3074</v>
      </c>
      <c r="D518" s="2" t="str">
        <f>VLOOKUP(B518,员工信息4!C:H,4,0)</f>
        <v>曹小凤328</v>
      </c>
      <c r="E518" s="58">
        <v>394.2</v>
      </c>
      <c r="F518" s="58">
        <v>98.6</v>
      </c>
      <c r="G518" s="58">
        <v>24.7</v>
      </c>
      <c r="H518" s="58">
        <v>517.5</v>
      </c>
      <c r="I518" s="423" t="s">
        <v>6311</v>
      </c>
      <c r="J518" s="429">
        <f>VLOOKUP(B518,'12部门提供工资附表主表'!E:AX,46,0)</f>
        <v>517.5</v>
      </c>
    </row>
    <row r="519" spans="1:10" hidden="1">
      <c r="A519" s="57">
        <v>518</v>
      </c>
      <c r="B519" t="s">
        <v>3118</v>
      </c>
      <c r="C519" s="426" t="s">
        <v>3119</v>
      </c>
      <c r="D519" s="2" t="str">
        <f>VLOOKUP(B519,员工信息4!C:H,4,0)</f>
        <v>姚启飞412</v>
      </c>
      <c r="E519" s="58">
        <v>394.2</v>
      </c>
      <c r="F519" s="58">
        <v>98.6</v>
      </c>
      <c r="G519" s="58">
        <v>24.7</v>
      </c>
      <c r="H519" s="58">
        <v>517.5</v>
      </c>
      <c r="I519" s="423" t="s">
        <v>6311</v>
      </c>
      <c r="J519" s="429">
        <f>VLOOKUP(B519,'12部门提供工资附表主表'!E:AX,46,0)</f>
        <v>517.5</v>
      </c>
    </row>
    <row r="520" spans="1:10" hidden="1">
      <c r="A520" s="57">
        <v>519</v>
      </c>
      <c r="B520" t="s">
        <v>3153</v>
      </c>
      <c r="C520" s="425" t="s">
        <v>3154</v>
      </c>
      <c r="D520" s="2" t="str">
        <f>VLOOKUP(B520,员工信息4!C:H,4,0)</f>
        <v>余玉东66</v>
      </c>
      <c r="E520" s="58">
        <v>394.2</v>
      </c>
      <c r="F520" s="58">
        <v>98.6</v>
      </c>
      <c r="G520" s="58">
        <v>24.7</v>
      </c>
      <c r="H520" s="58">
        <v>517.5</v>
      </c>
      <c r="I520" s="423" t="s">
        <v>6311</v>
      </c>
      <c r="J520" s="429">
        <f>VLOOKUP(B520,'12部门提供工资附表主表'!E:AX,46,0)</f>
        <v>517.5</v>
      </c>
    </row>
    <row r="521" spans="1:10" hidden="1">
      <c r="A521" s="57">
        <v>520</v>
      </c>
      <c r="B521" t="s">
        <v>3195</v>
      </c>
      <c r="C521" s="425" t="s">
        <v>3196</v>
      </c>
      <c r="D521" s="2" t="str">
        <f>VLOOKUP(B521,员工信息4!C:H,4,0)</f>
        <v>石李455</v>
      </c>
      <c r="E521" s="58">
        <v>394.2</v>
      </c>
      <c r="F521" s="58">
        <v>98.6</v>
      </c>
      <c r="G521" s="58">
        <v>24.7</v>
      </c>
      <c r="H521" s="58">
        <v>517.5</v>
      </c>
      <c r="I521" s="423" t="s">
        <v>6311</v>
      </c>
      <c r="J521" s="429">
        <f>VLOOKUP(B521,'12部门提供工资附表主表'!E:AX,46,0)</f>
        <v>517.5</v>
      </c>
    </row>
    <row r="522" spans="1:10" hidden="1">
      <c r="A522" s="57">
        <v>521</v>
      </c>
      <c r="B522" t="s">
        <v>3190</v>
      </c>
      <c r="C522" s="425" t="s">
        <v>3191</v>
      </c>
      <c r="D522" s="2" t="str">
        <f>VLOOKUP(B522,员工信息4!C:H,4,0)</f>
        <v>杨娜娜536</v>
      </c>
      <c r="E522" s="58">
        <v>394.2</v>
      </c>
      <c r="F522" s="58">
        <v>98.6</v>
      </c>
      <c r="G522" s="58">
        <v>24.7</v>
      </c>
      <c r="H522" s="58">
        <v>517.5</v>
      </c>
      <c r="I522" s="423" t="s">
        <v>6311</v>
      </c>
      <c r="J522" s="429">
        <f>VLOOKUP(B522,'12部门提供工资附表主表'!E:AX,46,0)</f>
        <v>517.5</v>
      </c>
    </row>
    <row r="523" spans="1:10" hidden="1">
      <c r="A523" s="57">
        <v>522</v>
      </c>
      <c r="B523" t="s">
        <v>3215</v>
      </c>
      <c r="C523" s="425" t="s">
        <v>3216</v>
      </c>
      <c r="D523" s="2" t="str">
        <f>VLOOKUP(B523,员工信息4!C:H,4,0)</f>
        <v>上官义497</v>
      </c>
      <c r="E523" s="58">
        <v>394.2</v>
      </c>
      <c r="F523" s="58">
        <v>98.6</v>
      </c>
      <c r="G523" s="58">
        <v>24.7</v>
      </c>
      <c r="H523" s="58">
        <v>517.5</v>
      </c>
      <c r="I523" s="423" t="s">
        <v>6311</v>
      </c>
      <c r="J523" s="429">
        <f>VLOOKUP(B523,'12部门提供工资附表主表'!E:AX,46,0)</f>
        <v>517.5</v>
      </c>
    </row>
    <row r="524" spans="1:10" hidden="1">
      <c r="A524" s="57">
        <v>523</v>
      </c>
      <c r="B524" t="s">
        <v>3185</v>
      </c>
      <c r="C524" s="425" t="s">
        <v>3186</v>
      </c>
      <c r="D524" s="2" t="str">
        <f>VLOOKUP(B524,员工信息4!C:H,4,0)</f>
        <v>李朋振442</v>
      </c>
      <c r="E524" s="58">
        <v>394.2</v>
      </c>
      <c r="F524" s="58">
        <v>98.6</v>
      </c>
      <c r="G524" s="58">
        <v>24.7</v>
      </c>
      <c r="H524" s="58">
        <v>517.5</v>
      </c>
      <c r="I524" s="423" t="s">
        <v>6311</v>
      </c>
      <c r="J524" s="429">
        <f>VLOOKUP(B524,'12部门提供工资附表主表'!E:AX,46,0)</f>
        <v>517.5</v>
      </c>
    </row>
    <row r="525" spans="1:10" hidden="1">
      <c r="A525" s="57">
        <v>524</v>
      </c>
      <c r="B525" t="s">
        <v>3164</v>
      </c>
      <c r="C525" s="425" t="s">
        <v>3165</v>
      </c>
      <c r="D525" s="2" t="str">
        <f>VLOOKUP(B525,员工信息4!C:H,4,0)</f>
        <v>房璐璐103</v>
      </c>
      <c r="E525" s="58">
        <v>394.2</v>
      </c>
      <c r="F525" s="58">
        <v>98.6</v>
      </c>
      <c r="G525" s="58">
        <v>24.7</v>
      </c>
      <c r="H525" s="58">
        <v>517.5</v>
      </c>
      <c r="I525" s="423" t="s">
        <v>6311</v>
      </c>
      <c r="J525" s="429">
        <f>VLOOKUP(B525,'12部门提供工资附表主表'!E:AX,46,0)</f>
        <v>517.5</v>
      </c>
    </row>
    <row r="526" spans="1:10" hidden="1">
      <c r="A526" s="57">
        <v>525</v>
      </c>
      <c r="B526" t="s">
        <v>3345</v>
      </c>
      <c r="C526" s="425" t="s">
        <v>3346</v>
      </c>
      <c r="D526" s="2" t="str">
        <f>VLOOKUP(B526,员工信息4!C:H,4,0)</f>
        <v>王浩562</v>
      </c>
      <c r="E526" s="58">
        <v>394.2</v>
      </c>
      <c r="F526" s="58">
        <v>98.6</v>
      </c>
      <c r="G526" s="58">
        <v>24.7</v>
      </c>
      <c r="H526" s="58">
        <v>517.5</v>
      </c>
      <c r="I526" s="423" t="s">
        <v>6311</v>
      </c>
      <c r="J526" s="429">
        <f>VLOOKUP(B526,'12部门提供工资附表主表'!E:AX,46,0)</f>
        <v>517.5</v>
      </c>
    </row>
    <row r="527" spans="1:10" hidden="1">
      <c r="A527" s="57">
        <v>526</v>
      </c>
      <c r="B527" t="s">
        <v>3200</v>
      </c>
      <c r="C527" s="425" t="s">
        <v>3201</v>
      </c>
      <c r="D527" s="2" t="str">
        <f>VLOOKUP(B527,员工信息4!C:H,4,0)</f>
        <v>王应贤462</v>
      </c>
      <c r="E527" s="58">
        <v>394.2</v>
      </c>
      <c r="F527" s="58">
        <v>98.6</v>
      </c>
      <c r="G527" s="58">
        <v>24.7</v>
      </c>
      <c r="H527" s="58">
        <v>517.5</v>
      </c>
      <c r="I527" s="423" t="s">
        <v>6311</v>
      </c>
      <c r="J527" s="429">
        <f>VLOOKUP(B527,'12部门提供工资附表主表'!E:AX,46,0)</f>
        <v>517.5</v>
      </c>
    </row>
    <row r="528" spans="1:10" hidden="1">
      <c r="A528" s="57">
        <v>527</v>
      </c>
      <c r="B528" t="s">
        <v>3169</v>
      </c>
      <c r="C528" s="425" t="s">
        <v>3170</v>
      </c>
      <c r="D528" s="2" t="str">
        <f>VLOOKUP(B528,员工信息4!C:H,4,0)</f>
        <v>路家云415</v>
      </c>
      <c r="E528" s="58">
        <v>394.2</v>
      </c>
      <c r="F528" s="58">
        <v>98.6</v>
      </c>
      <c r="G528" s="58">
        <v>24.7</v>
      </c>
      <c r="H528" s="58">
        <v>517.5</v>
      </c>
      <c r="I528" s="423" t="s">
        <v>6311</v>
      </c>
      <c r="J528" s="429">
        <f>VLOOKUP(B528,'12部门提供工资附表主表'!E:AX,46,0)</f>
        <v>517.5</v>
      </c>
    </row>
    <row r="529" spans="1:10" hidden="1">
      <c r="A529" s="57">
        <v>528</v>
      </c>
      <c r="B529" t="s">
        <v>3063</v>
      </c>
      <c r="C529" s="425" t="s">
        <v>3064</v>
      </c>
      <c r="D529" s="2" t="str">
        <f>VLOOKUP(B529,员工信息4!C:H,4,0)</f>
        <v>张玲玲314</v>
      </c>
      <c r="E529" s="58">
        <v>394.2</v>
      </c>
      <c r="F529" s="58">
        <v>98.6</v>
      </c>
      <c r="G529" s="58">
        <v>24.7</v>
      </c>
      <c r="H529" s="58">
        <v>517.5</v>
      </c>
      <c r="I529" s="423" t="s">
        <v>6311</v>
      </c>
      <c r="J529" s="429">
        <f>VLOOKUP(B529,'12部门提供工资附表主表'!E:AX,46,0)</f>
        <v>517.5</v>
      </c>
    </row>
    <row r="530" spans="1:10" hidden="1">
      <c r="A530" s="57">
        <v>529</v>
      </c>
      <c r="B530" t="s">
        <v>3159</v>
      </c>
      <c r="C530" s="425" t="s">
        <v>3160</v>
      </c>
      <c r="D530" s="2" t="str">
        <f>VLOOKUP(B530,员工信息4!C:H,4,0)</f>
        <v>胡祥巧77</v>
      </c>
      <c r="E530" s="58">
        <v>394.2</v>
      </c>
      <c r="F530" s="58">
        <v>98.6</v>
      </c>
      <c r="G530" s="58">
        <v>24.7</v>
      </c>
      <c r="H530" s="58">
        <v>517.5</v>
      </c>
      <c r="I530" s="423" t="s">
        <v>6311</v>
      </c>
      <c r="J530" s="429">
        <f>VLOOKUP(B530,'12部门提供工资附表主表'!E:AX,46,0)</f>
        <v>517.5</v>
      </c>
    </row>
    <row r="531" spans="1:10" hidden="1">
      <c r="A531" s="57">
        <v>530</v>
      </c>
      <c r="B531" t="s">
        <v>3220</v>
      </c>
      <c r="C531" s="425" t="s">
        <v>3221</v>
      </c>
      <c r="D531" s="2" t="str">
        <f>VLOOKUP(B531,员工信息4!C:H,4,0)</f>
        <v>段宏魁498</v>
      </c>
      <c r="E531" s="58">
        <v>394.2</v>
      </c>
      <c r="F531" s="58">
        <v>98.6</v>
      </c>
      <c r="G531" s="58">
        <v>24.7</v>
      </c>
      <c r="H531" s="58">
        <v>517.5</v>
      </c>
      <c r="I531" s="423" t="s">
        <v>6311</v>
      </c>
      <c r="J531" s="429">
        <f>VLOOKUP(B531,'12部门提供工资附表主表'!E:AX,46,0)</f>
        <v>517.5</v>
      </c>
    </row>
    <row r="532" spans="1:10" hidden="1">
      <c r="A532" s="57">
        <v>531</v>
      </c>
      <c r="B532" t="s">
        <v>3225</v>
      </c>
      <c r="C532" s="425" t="s">
        <v>3226</v>
      </c>
      <c r="D532" s="2" t="str">
        <f>VLOOKUP(B532,员工信息4!C:H,4,0)</f>
        <v>陈慧502</v>
      </c>
      <c r="E532" s="58">
        <v>394.2</v>
      </c>
      <c r="F532" s="58">
        <v>98.6</v>
      </c>
      <c r="G532" s="58">
        <v>24.7</v>
      </c>
      <c r="H532" s="58">
        <v>517.5</v>
      </c>
      <c r="I532" s="423" t="s">
        <v>6311</v>
      </c>
      <c r="J532" s="429">
        <f>VLOOKUP(B532,'12部门提供工资附表主表'!E:AX,46,0)</f>
        <v>517.5</v>
      </c>
    </row>
    <row r="533" spans="1:10" hidden="1">
      <c r="A533" s="57">
        <v>532</v>
      </c>
      <c r="B533" t="s">
        <v>3240</v>
      </c>
      <c r="C533" s="425" t="s">
        <v>3241</v>
      </c>
      <c r="D533" s="2" t="str">
        <f>VLOOKUP(B533,员工信息4!C:H,4,0)</f>
        <v>莫永云508</v>
      </c>
      <c r="E533" s="58">
        <v>394.2</v>
      </c>
      <c r="F533" s="58">
        <v>98.6</v>
      </c>
      <c r="G533" s="58">
        <v>24.7</v>
      </c>
      <c r="H533" s="58">
        <v>517.5</v>
      </c>
      <c r="I533" s="423" t="s">
        <v>6311</v>
      </c>
      <c r="J533" s="429">
        <f>VLOOKUP(B533,'12部门提供工资附表主表'!E:AX,46,0)</f>
        <v>517.5</v>
      </c>
    </row>
    <row r="534" spans="1:10" hidden="1">
      <c r="A534" s="57">
        <v>533</v>
      </c>
      <c r="B534" t="s">
        <v>2999</v>
      </c>
      <c r="C534" s="425" t="s">
        <v>3000</v>
      </c>
      <c r="D534" s="2" t="str">
        <f>VLOOKUP(B534,员工信息4!C:H,4,0)</f>
        <v>覃邦香230</v>
      </c>
      <c r="E534" s="58">
        <v>394.2</v>
      </c>
      <c r="F534" s="58">
        <v>98.6</v>
      </c>
      <c r="G534" s="58">
        <v>24.7</v>
      </c>
      <c r="H534" s="58">
        <v>517.5</v>
      </c>
      <c r="I534" s="423" t="s">
        <v>6311</v>
      </c>
      <c r="J534" s="429">
        <f>VLOOKUP(B534,'12部门提供工资附表主表'!E:AX,46,0)</f>
        <v>517.5</v>
      </c>
    </row>
    <row r="535" spans="1:10" hidden="1">
      <c r="A535" s="57">
        <v>534</v>
      </c>
      <c r="B535" t="s">
        <v>2976</v>
      </c>
      <c r="C535" s="425" t="s">
        <v>2977</v>
      </c>
      <c r="D535" s="2" t="str">
        <f>VLOOKUP(B535,员工信息4!C:H,4,0)</f>
        <v>郭艳玲332</v>
      </c>
      <c r="E535" s="58">
        <v>394.2</v>
      </c>
      <c r="F535" s="58">
        <v>98.6</v>
      </c>
      <c r="G535" s="58">
        <v>24.7</v>
      </c>
      <c r="H535" s="58">
        <v>517.5</v>
      </c>
      <c r="I535" s="423" t="s">
        <v>6311</v>
      </c>
      <c r="J535" s="429">
        <f>VLOOKUP(B535,'12部门提供工资附表主表'!E:AX,46,0)</f>
        <v>517.5</v>
      </c>
    </row>
    <row r="536" spans="1:10" hidden="1">
      <c r="A536" s="57">
        <v>535</v>
      </c>
      <c r="B536" t="s">
        <v>2993</v>
      </c>
      <c r="C536" s="425" t="s">
        <v>2994</v>
      </c>
      <c r="D536" s="2" t="str">
        <f>VLOOKUP(B536,员工信息4!C:H,4,0)</f>
        <v>简新云227</v>
      </c>
      <c r="E536" s="58">
        <v>394.2</v>
      </c>
      <c r="F536" s="58">
        <v>98.6</v>
      </c>
      <c r="G536" s="58">
        <v>24.7</v>
      </c>
      <c r="H536" s="58">
        <v>517.5</v>
      </c>
      <c r="I536" s="423" t="s">
        <v>6311</v>
      </c>
      <c r="J536" s="429">
        <f>VLOOKUP(B536,'12部门提供工资附表主表'!E:AX,46,0)</f>
        <v>517.5</v>
      </c>
    </row>
    <row r="537" spans="1:10" hidden="1">
      <c r="A537" s="57">
        <v>536</v>
      </c>
      <c r="B537" t="s">
        <v>3003</v>
      </c>
      <c r="C537" s="426" t="s">
        <v>3004</v>
      </c>
      <c r="D537" s="2" t="str">
        <f>VLOOKUP(B537,员工信息4!C:H,4,0)</f>
        <v>李建刚236</v>
      </c>
      <c r="E537" s="58">
        <v>394.2</v>
      </c>
      <c r="F537" s="58">
        <v>98.6</v>
      </c>
      <c r="G537" s="58">
        <v>24.7</v>
      </c>
      <c r="H537" s="58">
        <v>517.5</v>
      </c>
      <c r="I537" s="423" t="s">
        <v>6311</v>
      </c>
      <c r="J537" s="429">
        <f>VLOOKUP(B537,'12部门提供工资附表主表'!E:AX,46,0)</f>
        <v>517.5</v>
      </c>
    </row>
    <row r="538" spans="1:10" hidden="1">
      <c r="A538" s="57">
        <v>537</v>
      </c>
      <c r="B538" t="s">
        <v>2971</v>
      </c>
      <c r="C538" s="425" t="s">
        <v>2972</v>
      </c>
      <c r="D538" s="2" t="str">
        <f>VLOOKUP(B538,员工信息4!C:H,4,0)</f>
        <v>杨锐156</v>
      </c>
      <c r="E538" s="58">
        <v>394.2</v>
      </c>
      <c r="F538" s="58">
        <v>98.6</v>
      </c>
      <c r="G538" s="58">
        <v>24.7</v>
      </c>
      <c r="H538" s="58">
        <v>517.5</v>
      </c>
      <c r="I538" s="423" t="s">
        <v>6311</v>
      </c>
      <c r="J538" s="429">
        <f>VLOOKUP(B538,'12部门提供工资附表主表'!E:AX,46,0)</f>
        <v>517.5</v>
      </c>
    </row>
    <row r="539" spans="1:10" ht="16.5" hidden="1">
      <c r="A539" s="57">
        <v>538</v>
      </c>
      <c r="B539" s="4" t="s">
        <v>550</v>
      </c>
      <c r="C539" s="437" t="s">
        <v>551</v>
      </c>
      <c r="D539" s="2" t="str">
        <f>VLOOKUP(B539,员工信息4!C:H,4,0)</f>
        <v>黄胜民G174</v>
      </c>
      <c r="E539" s="58">
        <v>304.24</v>
      </c>
      <c r="F539" s="58">
        <v>111.84</v>
      </c>
      <c r="G539" s="58">
        <v>4.2</v>
      </c>
      <c r="H539" s="382">
        <f t="shared" ref="H539:H560" si="1">SUM(E539:G539)</f>
        <v>420.28000000000003</v>
      </c>
      <c r="I539" s="423" t="s">
        <v>6311</v>
      </c>
      <c r="J539" s="429">
        <f>VLOOKUP(B539,'12部门提供工资附表主表'!E:AX,46,0)</f>
        <v>420.28000000000003</v>
      </c>
    </row>
    <row r="540" spans="1:10" ht="16.5" hidden="1">
      <c r="A540" s="57">
        <v>539</v>
      </c>
      <c r="B540" s="4" t="s">
        <v>2421</v>
      </c>
      <c r="C540" s="437" t="s">
        <v>2422</v>
      </c>
      <c r="D540" s="2" t="str">
        <f>VLOOKUP(B540,员工信息4!C:H,4,0)</f>
        <v>冯剑锋G230</v>
      </c>
      <c r="E540" s="58">
        <v>304.24</v>
      </c>
      <c r="F540" s="58">
        <v>111.84</v>
      </c>
      <c r="G540" s="58">
        <v>4.2</v>
      </c>
      <c r="H540" s="382">
        <f t="shared" si="1"/>
        <v>420.28000000000003</v>
      </c>
      <c r="I540" s="423" t="s">
        <v>6311</v>
      </c>
      <c r="J540" s="429">
        <f>VLOOKUP(B540,'12部门提供工资附表主表'!E:AX,46,0)</f>
        <v>420.28000000000003</v>
      </c>
    </row>
    <row r="541" spans="1:10" ht="16.5" hidden="1">
      <c r="A541" s="57">
        <v>540</v>
      </c>
      <c r="B541" s="4" t="s">
        <v>2445</v>
      </c>
      <c r="C541" s="437" t="s">
        <v>2446</v>
      </c>
      <c r="D541" s="2" t="str">
        <f>VLOOKUP(B541,员工信息4!C:H,4,0)</f>
        <v>钟梅G234</v>
      </c>
      <c r="E541" s="58">
        <v>304.24</v>
      </c>
      <c r="F541" s="58">
        <v>111.84</v>
      </c>
      <c r="G541" s="58">
        <v>4.2</v>
      </c>
      <c r="H541" s="382">
        <f t="shared" si="1"/>
        <v>420.28000000000003</v>
      </c>
      <c r="I541" s="423" t="s">
        <v>6311</v>
      </c>
      <c r="J541" s="429">
        <f>VLOOKUP(B541,'12部门提供工资附表主表'!E:AX,46,0)</f>
        <v>420.28000000000003</v>
      </c>
    </row>
    <row r="542" spans="1:10" ht="16.5" hidden="1">
      <c r="A542" s="57">
        <v>541</v>
      </c>
      <c r="B542" s="4" t="s">
        <v>570</v>
      </c>
      <c r="C542" s="437" t="s">
        <v>571</v>
      </c>
      <c r="D542" s="2" t="str">
        <f>VLOOKUP(B542,员工信息4!C:H,4,0)</f>
        <v>李敏华G223</v>
      </c>
      <c r="E542" s="58">
        <v>304.24</v>
      </c>
      <c r="F542" s="58">
        <v>111.84</v>
      </c>
      <c r="G542" s="58">
        <v>4.2</v>
      </c>
      <c r="H542" s="382">
        <f t="shared" si="1"/>
        <v>420.28000000000003</v>
      </c>
      <c r="I542" s="423" t="s">
        <v>6311</v>
      </c>
      <c r="J542" s="429">
        <f>VLOOKUP(B542,'12部门提供工资附表主表'!E:AX,46,0)</f>
        <v>420.28000000000003</v>
      </c>
    </row>
    <row r="543" spans="1:10" ht="16.5" hidden="1">
      <c r="A543" s="57">
        <v>542</v>
      </c>
      <c r="B543" s="4" t="s">
        <v>534</v>
      </c>
      <c r="C543" s="437" t="s">
        <v>535</v>
      </c>
      <c r="D543" s="2" t="str">
        <f>VLOOKUP(B543,员工信息4!C:H,4,0)</f>
        <v>赵清华G144</v>
      </c>
      <c r="E543" s="58">
        <v>304.24</v>
      </c>
      <c r="F543" s="58">
        <v>111.84</v>
      </c>
      <c r="G543" s="58">
        <v>4.2</v>
      </c>
      <c r="H543" s="382">
        <f t="shared" si="1"/>
        <v>420.28000000000003</v>
      </c>
      <c r="I543" s="423" t="s">
        <v>6311</v>
      </c>
      <c r="J543" s="429">
        <f>VLOOKUP(B543,'12部门提供工资附表主表'!E:AX,46,0)</f>
        <v>420.28000000000003</v>
      </c>
    </row>
    <row r="544" spans="1:10" ht="16.5" hidden="1">
      <c r="A544" s="57">
        <v>543</v>
      </c>
      <c r="B544" s="4" t="s">
        <v>518</v>
      </c>
      <c r="C544" s="437" t="s">
        <v>519</v>
      </c>
      <c r="D544" s="2" t="str">
        <f>VLOOKUP(B544,员工信息4!C:H,4,0)</f>
        <v>方浩扬G43</v>
      </c>
      <c r="E544" s="58">
        <v>304.24</v>
      </c>
      <c r="F544" s="58">
        <v>111.84</v>
      </c>
      <c r="G544" s="58">
        <v>4.2</v>
      </c>
      <c r="H544" s="382">
        <f t="shared" si="1"/>
        <v>420.28000000000003</v>
      </c>
      <c r="I544" s="423" t="s">
        <v>6311</v>
      </c>
      <c r="J544" s="429">
        <f>VLOOKUP(B544,'12部门提供工资附表主表'!E:AX,46,0)</f>
        <v>420.28000000000003</v>
      </c>
    </row>
    <row r="545" spans="1:10" ht="16.5" hidden="1">
      <c r="A545" s="57">
        <v>544</v>
      </c>
      <c r="B545" s="4" t="s">
        <v>522</v>
      </c>
      <c r="C545" s="437" t="s">
        <v>523</v>
      </c>
      <c r="D545" s="2" t="str">
        <f>VLOOKUP(B545,员工信息4!C:H,4,0)</f>
        <v>宋志生G59</v>
      </c>
      <c r="E545" s="58">
        <v>304.24</v>
      </c>
      <c r="F545" s="58">
        <v>111.84</v>
      </c>
      <c r="G545" s="58">
        <v>4.2</v>
      </c>
      <c r="H545" s="382">
        <f t="shared" si="1"/>
        <v>420.28000000000003</v>
      </c>
      <c r="I545" s="423" t="s">
        <v>6311</v>
      </c>
      <c r="J545" s="429">
        <f>VLOOKUP(B545,'12部门提供工资附表主表'!E:AX,46,0)</f>
        <v>420.28000000000003</v>
      </c>
    </row>
    <row r="546" spans="1:10" ht="16.5" hidden="1">
      <c r="A546" s="57">
        <v>545</v>
      </c>
      <c r="B546" s="4" t="s">
        <v>566</v>
      </c>
      <c r="C546" s="437" t="s">
        <v>567</v>
      </c>
      <c r="D546" s="2" t="str">
        <f>VLOOKUP(B546,员工信息4!C:H,4,0)</f>
        <v>朱杰平G221</v>
      </c>
      <c r="E546" s="58">
        <v>304.24</v>
      </c>
      <c r="F546" s="58">
        <v>111.84</v>
      </c>
      <c r="G546" s="58">
        <v>4.2</v>
      </c>
      <c r="H546" s="382">
        <f t="shared" si="1"/>
        <v>420.28000000000003</v>
      </c>
      <c r="I546" s="423" t="s">
        <v>6311</v>
      </c>
      <c r="J546" s="429">
        <f>VLOOKUP(B546,'12部门提供工资附表主表'!E:AX,46,0)</f>
        <v>420.28000000000003</v>
      </c>
    </row>
    <row r="547" spans="1:10" ht="16.5" hidden="1">
      <c r="A547" s="57">
        <v>546</v>
      </c>
      <c r="B547" s="4" t="s">
        <v>2503</v>
      </c>
      <c r="C547" s="437" t="s">
        <v>2504</v>
      </c>
      <c r="D547" s="2" t="str">
        <f>VLOOKUP(B547,员工信息4!C:H,4,0)</f>
        <v>何伊玲G240</v>
      </c>
      <c r="E547" s="58">
        <v>304.24</v>
      </c>
      <c r="F547" s="58">
        <v>111.84</v>
      </c>
      <c r="G547" s="58">
        <v>4.2</v>
      </c>
      <c r="H547" s="382">
        <f t="shared" si="1"/>
        <v>420.28000000000003</v>
      </c>
      <c r="I547" s="423" t="s">
        <v>6311</v>
      </c>
      <c r="J547" s="429">
        <f>VLOOKUP(B547,'12部门提供工资附表主表'!E:AX,46,0)</f>
        <v>420.28000000000003</v>
      </c>
    </row>
    <row r="548" spans="1:10" ht="16.5" hidden="1">
      <c r="A548" s="57">
        <v>547</v>
      </c>
      <c r="B548" s="4" t="s">
        <v>2511</v>
      </c>
      <c r="C548" s="437" t="s">
        <v>2512</v>
      </c>
      <c r="D548" s="2" t="str">
        <f>VLOOKUP(B548,员工信息4!C:H,4,0)</f>
        <v>李志伟G237</v>
      </c>
      <c r="E548" s="58">
        <v>304.24</v>
      </c>
      <c r="F548" s="58">
        <v>111.84</v>
      </c>
      <c r="G548" s="58">
        <v>4.2</v>
      </c>
      <c r="H548" s="382">
        <f t="shared" si="1"/>
        <v>420.28000000000003</v>
      </c>
      <c r="I548" s="423" t="s">
        <v>6311</v>
      </c>
      <c r="J548" s="429">
        <f>VLOOKUP(B548,'12部门提供工资附表主表'!E:AX,46,0)</f>
        <v>420.28000000000003</v>
      </c>
    </row>
    <row r="549" spans="1:10" ht="16.5" hidden="1">
      <c r="A549" s="57">
        <v>548</v>
      </c>
      <c r="B549" s="4" t="s">
        <v>2590</v>
      </c>
      <c r="C549" s="437" t="s">
        <v>2591</v>
      </c>
      <c r="D549" s="2" t="str">
        <f>VLOOKUP(B549,员工信息4!C:H,4,0)</f>
        <v>何燕萍G259</v>
      </c>
      <c r="E549" s="58">
        <v>304.24</v>
      </c>
      <c r="F549" s="58">
        <v>111.84</v>
      </c>
      <c r="G549" s="58">
        <v>4.2</v>
      </c>
      <c r="H549" s="382">
        <f t="shared" si="1"/>
        <v>420.28000000000003</v>
      </c>
      <c r="I549" s="423" t="s">
        <v>6311</v>
      </c>
      <c r="J549" s="429">
        <f>VLOOKUP(B549,'12部门提供工资附表主表'!E:AX,46,0)</f>
        <v>420.28000000000003</v>
      </c>
    </row>
    <row r="550" spans="1:10" ht="16.5" hidden="1">
      <c r="A550" s="57">
        <v>549</v>
      </c>
      <c r="B550" s="4" t="s">
        <v>2708</v>
      </c>
      <c r="C550" s="437" t="s">
        <v>2709</v>
      </c>
      <c r="D550" s="2" t="str">
        <f>VLOOKUP(B550,员工信息4!C:H,4,0)</f>
        <v>邓小兰G285</v>
      </c>
      <c r="E550" s="58">
        <v>304.24</v>
      </c>
      <c r="F550" s="58">
        <v>111.84</v>
      </c>
      <c r="G550" s="58">
        <v>4.2</v>
      </c>
      <c r="H550" s="382">
        <f t="shared" si="1"/>
        <v>420.28000000000003</v>
      </c>
      <c r="I550" s="423" t="s">
        <v>6311</v>
      </c>
      <c r="J550" s="429">
        <f>VLOOKUP(B550,'12部门提供工资附表主表'!E:AX,46,0)</f>
        <v>420.28000000000003</v>
      </c>
    </row>
    <row r="551" spans="1:10" ht="16.5" hidden="1">
      <c r="A551" s="57">
        <v>550</v>
      </c>
      <c r="B551" s="4" t="s">
        <v>538</v>
      </c>
      <c r="C551" s="437" t="s">
        <v>539</v>
      </c>
      <c r="D551" s="2" t="str">
        <f>VLOOKUP(B551,员工信息4!C:H,4,0)</f>
        <v>黄家卓G156</v>
      </c>
      <c r="E551" s="58">
        <v>304.24</v>
      </c>
      <c r="F551" s="58">
        <v>111.84</v>
      </c>
      <c r="G551" s="58">
        <v>4.2</v>
      </c>
      <c r="H551" s="382">
        <f t="shared" si="1"/>
        <v>420.28000000000003</v>
      </c>
      <c r="I551" s="423" t="s">
        <v>6311</v>
      </c>
      <c r="J551" s="429">
        <f>VLOOKUP(B551,'12部门提供工资附表主表'!E:AX,46,0)</f>
        <v>420.28000000000003</v>
      </c>
    </row>
    <row r="552" spans="1:10" ht="16.5" hidden="1">
      <c r="A552" s="57">
        <v>551</v>
      </c>
      <c r="B552" s="4" t="s">
        <v>2576</v>
      </c>
      <c r="C552" s="437" t="s">
        <v>2577</v>
      </c>
      <c r="D552" s="2" t="str">
        <f>VLOOKUP(B552,员工信息4!C:H,4,0)</f>
        <v>黄常花G247</v>
      </c>
      <c r="E552" s="58">
        <v>304.24</v>
      </c>
      <c r="F552" s="58">
        <v>111.84</v>
      </c>
      <c r="G552" s="58">
        <v>4.2</v>
      </c>
      <c r="H552" s="382">
        <f t="shared" si="1"/>
        <v>420.28000000000003</v>
      </c>
      <c r="I552" s="423" t="s">
        <v>6311</v>
      </c>
      <c r="J552" s="429">
        <f>VLOOKUP(B552,'12部门提供工资附表主表'!E:AX,46,0)</f>
        <v>420.28000000000003</v>
      </c>
    </row>
    <row r="553" spans="1:10" ht="16.5" hidden="1">
      <c r="A553" s="57">
        <v>552</v>
      </c>
      <c r="B553" s="4" t="s">
        <v>2507</v>
      </c>
      <c r="C553" s="437" t="s">
        <v>2508</v>
      </c>
      <c r="D553" s="2" t="str">
        <f>VLOOKUP(B553,员工信息4!C:H,4,0)</f>
        <v>李燕婷G235</v>
      </c>
      <c r="E553" s="58">
        <v>304.24</v>
      </c>
      <c r="F553" s="58">
        <v>111.84</v>
      </c>
      <c r="G553" s="58">
        <v>4.2</v>
      </c>
      <c r="H553" s="382">
        <f t="shared" si="1"/>
        <v>420.28000000000003</v>
      </c>
      <c r="I553" s="423" t="s">
        <v>6311</v>
      </c>
      <c r="J553" s="429">
        <f>VLOOKUP(B553,'12部门提供工资附表主表'!E:AX,46,0)</f>
        <v>420.28000000000003</v>
      </c>
    </row>
    <row r="554" spans="1:10" ht="16.5" hidden="1">
      <c r="A554" s="57">
        <v>553</v>
      </c>
      <c r="B554" s="4" t="s">
        <v>2704</v>
      </c>
      <c r="C554" s="437" t="s">
        <v>2705</v>
      </c>
      <c r="D554" s="2" t="str">
        <f>VLOOKUP(B554,员工信息4!C:H,4,0)</f>
        <v>黄利艳G284</v>
      </c>
      <c r="E554" s="58">
        <v>304.24</v>
      </c>
      <c r="F554" s="58">
        <v>111.84</v>
      </c>
      <c r="G554" s="58">
        <v>4.2</v>
      </c>
      <c r="H554" s="382">
        <f t="shared" si="1"/>
        <v>420.28000000000003</v>
      </c>
      <c r="I554" s="423" t="s">
        <v>6311</v>
      </c>
      <c r="J554" s="429">
        <f>VLOOKUP(B554,'12部门提供工资附表主表'!E:AX,46,0)</f>
        <v>420.28000000000003</v>
      </c>
    </row>
    <row r="555" spans="1:10" ht="16.5" hidden="1">
      <c r="A555" s="57">
        <v>554</v>
      </c>
      <c r="B555" s="4" t="s">
        <v>3645</v>
      </c>
      <c r="C555" s="437" t="s">
        <v>2646</v>
      </c>
      <c r="D555" s="2" t="str">
        <f>VLOOKUP(B555,员工信息4!C:H,4,0)</f>
        <v>谭存胜G266</v>
      </c>
      <c r="E555" s="58">
        <v>304.24</v>
      </c>
      <c r="F555" s="58">
        <v>111.84</v>
      </c>
      <c r="G555" s="58">
        <v>4.2</v>
      </c>
      <c r="H555" s="382">
        <f t="shared" si="1"/>
        <v>420.28000000000003</v>
      </c>
      <c r="I555" s="423" t="s">
        <v>6311</v>
      </c>
      <c r="J555" s="429">
        <f>VLOOKUP(B555,'12部门提供工资附表主表'!E:AX,46,0)</f>
        <v>420.28000000000003</v>
      </c>
    </row>
    <row r="556" spans="1:10" ht="16.5" hidden="1">
      <c r="A556" s="57">
        <v>555</v>
      </c>
      <c r="B556" s="4" t="s">
        <v>546</v>
      </c>
      <c r="C556" s="437" t="s">
        <v>547</v>
      </c>
      <c r="D556" s="2" t="str">
        <f>VLOOKUP(B556,员工信息4!C:H,4,0)</f>
        <v>方浩智G161</v>
      </c>
      <c r="E556" s="58">
        <v>304.24</v>
      </c>
      <c r="F556" s="58">
        <v>111.84</v>
      </c>
      <c r="G556" s="58">
        <v>4.2</v>
      </c>
      <c r="H556" s="382">
        <f t="shared" si="1"/>
        <v>420.28000000000003</v>
      </c>
      <c r="I556" s="423" t="s">
        <v>6311</v>
      </c>
      <c r="J556" s="429">
        <f>VLOOKUP(B556,'12部门提供工资附表主表'!E:AX,46,0)</f>
        <v>420.28000000000003</v>
      </c>
    </row>
    <row r="557" spans="1:10" ht="16.5" hidden="1">
      <c r="A557" s="57">
        <v>556</v>
      </c>
      <c r="B557" s="4" t="s">
        <v>542</v>
      </c>
      <c r="C557" s="437" t="s">
        <v>543</v>
      </c>
      <c r="D557" s="2" t="str">
        <f>VLOOKUP(B557,员工信息4!C:H,4,0)</f>
        <v>林寅G160</v>
      </c>
      <c r="E557" s="58">
        <v>304.24</v>
      </c>
      <c r="F557" s="58">
        <v>111.84</v>
      </c>
      <c r="G557" s="58">
        <v>4.2</v>
      </c>
      <c r="H557" s="382">
        <f t="shared" si="1"/>
        <v>420.28000000000003</v>
      </c>
      <c r="I557" s="423" t="s">
        <v>6311</v>
      </c>
      <c r="J557" s="429">
        <f>VLOOKUP(B557,'12部门提供工资附表主表'!E:AX,46,0)</f>
        <v>420.28000000000003</v>
      </c>
    </row>
    <row r="558" spans="1:10" ht="16.5" hidden="1">
      <c r="A558" s="57">
        <v>558</v>
      </c>
      <c r="B558" s="4" t="s">
        <v>2831</v>
      </c>
      <c r="C558" s="437" t="s">
        <v>2832</v>
      </c>
      <c r="D558" s="2" t="str">
        <f>VLOOKUP(B558,员工信息4!C:H,4,0)</f>
        <v>曾文静G300</v>
      </c>
      <c r="E558" s="58">
        <v>304.24</v>
      </c>
      <c r="F558" s="58">
        <v>111.84</v>
      </c>
      <c r="G558" s="58">
        <v>4.2</v>
      </c>
      <c r="H558" s="382">
        <f t="shared" si="1"/>
        <v>420.28000000000003</v>
      </c>
      <c r="I558" s="423" t="s">
        <v>6311</v>
      </c>
      <c r="J558" s="429">
        <f>VLOOKUP(B558,'12部门提供工资附表主表'!E:AX,46,0)</f>
        <v>420.28000000000003</v>
      </c>
    </row>
    <row r="559" spans="1:10" hidden="1">
      <c r="A559" s="57">
        <v>560</v>
      </c>
      <c r="B559" s="4" t="s">
        <v>2560</v>
      </c>
      <c r="C559" s="438" t="s">
        <v>2561</v>
      </c>
      <c r="D559" s="2" t="str">
        <f>VLOOKUP(B559,员工信息4!C:H,4,0)</f>
        <v>邓丽珍G263</v>
      </c>
      <c r="E559" s="58">
        <v>304.24</v>
      </c>
      <c r="F559" s="58">
        <v>111.84</v>
      </c>
      <c r="G559" s="58">
        <v>4.2</v>
      </c>
      <c r="H559" s="382">
        <f t="shared" si="1"/>
        <v>420.28000000000003</v>
      </c>
      <c r="I559" s="423" t="s">
        <v>6311</v>
      </c>
      <c r="J559" s="429">
        <f>VLOOKUP(B559,'12部门提供工资附表主表'!E:AX,46,0)</f>
        <v>420.28000000000003</v>
      </c>
    </row>
    <row r="560" spans="1:10" hidden="1">
      <c r="A560" s="57">
        <v>561</v>
      </c>
      <c r="B560" s="4" t="s">
        <v>2920</v>
      </c>
      <c r="C560" s="438" t="s">
        <v>2921</v>
      </c>
      <c r="D560" s="2" t="str">
        <f>VLOOKUP(B560,员工信息4!C:H,4,0)</f>
        <v>陶卫花G308</v>
      </c>
      <c r="E560" s="58">
        <v>304.24</v>
      </c>
      <c r="F560" s="58">
        <v>111.84</v>
      </c>
      <c r="G560" s="58">
        <v>4.2</v>
      </c>
      <c r="H560" s="382">
        <f t="shared" si="1"/>
        <v>420.28000000000003</v>
      </c>
      <c r="I560" s="423" t="s">
        <v>6311</v>
      </c>
      <c r="J560" s="429">
        <f>VLOOKUP(B560,'12部门提供工资附表主表'!E:AX,46,0)</f>
        <v>420.28000000000003</v>
      </c>
    </row>
    <row r="561" spans="1:10" hidden="1">
      <c r="A561" s="57">
        <v>562</v>
      </c>
      <c r="B561" t="s">
        <v>2989</v>
      </c>
      <c r="C561" s="436" t="s">
        <v>2990</v>
      </c>
      <c r="D561" s="2" t="str">
        <f>VLOOKUP(B561,员工信息4!C:H,4,0)</f>
        <v>周间飞G315</v>
      </c>
      <c r="E561" s="58">
        <v>304.24</v>
      </c>
      <c r="F561" s="58">
        <v>111.84</v>
      </c>
      <c r="G561" s="58">
        <v>4.2</v>
      </c>
      <c r="H561" s="382">
        <f>SUM(E561:G561)</f>
        <v>420.28000000000003</v>
      </c>
      <c r="I561" s="423" t="s">
        <v>6311</v>
      </c>
      <c r="J561" s="429">
        <f>VLOOKUP(B561,'12部门提供工资附表主表'!E:AX,46,0)</f>
        <v>420.28000000000003</v>
      </c>
    </row>
    <row r="562" spans="1:10" hidden="1">
      <c r="A562" s="57">
        <v>563</v>
      </c>
      <c r="B562" t="s">
        <v>2985</v>
      </c>
      <c r="C562" s="436" t="s">
        <v>2986</v>
      </c>
      <c r="D562" s="2" t="str">
        <f>VLOOKUP(B562,员工信息4!C:H,4,0)</f>
        <v>林庆森G312</v>
      </c>
      <c r="E562" s="58">
        <v>304.24</v>
      </c>
      <c r="F562" s="58">
        <v>111.84</v>
      </c>
      <c r="G562" s="58">
        <v>4.2</v>
      </c>
      <c r="H562" s="382">
        <f>SUM(E562:G562)</f>
        <v>420.28000000000003</v>
      </c>
      <c r="I562" s="423" t="s">
        <v>6311</v>
      </c>
      <c r="J562" s="429">
        <f>VLOOKUP(B562,'12部门提供工资附表主表'!E:AX,46,0)</f>
        <v>420.28000000000003</v>
      </c>
    </row>
    <row r="563" spans="1:10" hidden="1">
      <c r="A563" s="57">
        <v>564</v>
      </c>
      <c r="B563" t="s">
        <v>3012</v>
      </c>
      <c r="C563" s="542" t="s">
        <v>3013</v>
      </c>
      <c r="D563" s="2" t="str">
        <f>VLOOKUP(B563,员工信息4!C:H,4,0)</f>
        <v>高楚然G316</v>
      </c>
      <c r="E563" s="58">
        <f>304.24*2</f>
        <v>608.48</v>
      </c>
      <c r="F563" s="58">
        <f>111.84*2</f>
        <v>223.68</v>
      </c>
      <c r="G563" s="58">
        <f>4.2*2</f>
        <v>8.4</v>
      </c>
      <c r="H563" s="382">
        <f>SUM(E563:G563)</f>
        <v>840.56000000000006</v>
      </c>
      <c r="I563" s="423" t="s">
        <v>6311</v>
      </c>
      <c r="J563" s="429">
        <f>VLOOKUP(B563,'12部门提供工资附表主表'!E:AX,46,0)</f>
        <v>840.56</v>
      </c>
    </row>
  </sheetData>
  <autoFilter ref="A1:P563">
    <filterColumn colId="9">
      <filters>
        <filter val="#N/A"/>
      </filters>
    </filterColumn>
  </autoFilter>
  <phoneticPr fontId="8" type="noConversion"/>
  <conditionalFormatting sqref="B34">
    <cfRule type="duplicateValues" dxfId="1204" priority="3"/>
    <cfRule type="duplicateValues" dxfId="1203" priority="4"/>
    <cfRule type="duplicateValues" dxfId="1202" priority="5"/>
  </conditionalFormatting>
  <conditionalFormatting sqref="B44">
    <cfRule type="duplicateValues" dxfId="1201" priority="12"/>
  </conditionalFormatting>
  <conditionalFormatting sqref="C44">
    <cfRule type="duplicateValues" dxfId="1200" priority="14"/>
  </conditionalFormatting>
  <conditionalFormatting sqref="B503">
    <cfRule type="duplicateValues" dxfId="1199" priority="6"/>
    <cfRule type="duplicateValues" dxfId="1198" priority="7"/>
  </conditionalFormatting>
  <conditionalFormatting sqref="C558">
    <cfRule type="duplicateValues" dxfId="1197" priority="10"/>
    <cfRule type="duplicateValues" dxfId="1196" priority="11"/>
  </conditionalFormatting>
  <conditionalFormatting sqref="C431:C441">
    <cfRule type="duplicateValues" dxfId="1195" priority="48338"/>
  </conditionalFormatting>
  <conditionalFormatting sqref="C534:C538">
    <cfRule type="duplicateValues" dxfId="1194" priority="2"/>
  </conditionalFormatting>
  <conditionalFormatting sqref="B552:B1048576 B504:B533 B1:B33 B35:B502">
    <cfRule type="duplicateValues" dxfId="1193" priority="25076"/>
  </conditionalFormatting>
  <conditionalFormatting sqref="C564:C1048576 C559:C560 C503:C533 C539:C557 C1:C467 C480:C487">
    <cfRule type="duplicateValues" dxfId="1192" priority="19"/>
  </conditionalFormatting>
  <conditionalFormatting sqref="C564:C1048576 C559:C560 C503:C533 C539:C557 C1:C487">
    <cfRule type="duplicateValues" dxfId="1191" priority="16"/>
  </conditionalFormatting>
  <conditionalFormatting sqref="B534:B538">
    <cfRule type="duplicateValues" dxfId="1190" priority="1"/>
  </conditionalFormatting>
  <conditionalFormatting sqref="B539:B560 B488:B502">
    <cfRule type="duplicateValues" dxfId="1189" priority="52257"/>
  </conditionalFormatting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136"/>
  <sheetViews>
    <sheetView topLeftCell="A16" workbookViewId="0">
      <selection activeCell="D1" sqref="D1:D1048576"/>
    </sheetView>
  </sheetViews>
  <sheetFormatPr defaultColWidth="9" defaultRowHeight="13.5"/>
  <cols>
    <col min="1" max="1" width="14.625" style="84" customWidth="1"/>
    <col min="2" max="2" width="9" style="84"/>
    <col min="3" max="3" width="15.125" customWidth="1"/>
    <col min="4" max="5" width="11.625" style="60" customWidth="1"/>
    <col min="7" max="7" width="16.5" style="788" customWidth="1"/>
    <col min="8" max="9" width="9" style="566"/>
    <col min="10" max="10" width="14.25" style="566" customWidth="1"/>
  </cols>
  <sheetData>
    <row r="1" spans="1:11">
      <c r="A1" s="396" t="s">
        <v>2</v>
      </c>
      <c r="B1" s="397" t="s">
        <v>3</v>
      </c>
      <c r="C1" s="398" t="s">
        <v>3635</v>
      </c>
      <c r="D1" s="399" t="s">
        <v>3646</v>
      </c>
      <c r="E1" s="400"/>
      <c r="F1" s="401" t="s">
        <v>3590</v>
      </c>
      <c r="G1" s="780" t="s">
        <v>3647</v>
      </c>
      <c r="I1" s="781" t="s">
        <v>3590</v>
      </c>
      <c r="J1" s="781" t="s">
        <v>3647</v>
      </c>
    </row>
    <row r="2" spans="1:11">
      <c r="A2" s="402" t="s">
        <v>133</v>
      </c>
      <c r="B2" s="71" t="s">
        <v>134</v>
      </c>
      <c r="C2" s="2" t="str">
        <f>VLOOKUP(A2,员工信息4!C:H,4,0)</f>
        <v>李丽65</v>
      </c>
      <c r="D2" s="403">
        <v>254</v>
      </c>
      <c r="E2" s="404"/>
      <c r="F2" s="360" t="s">
        <v>3648</v>
      </c>
      <c r="G2" s="782">
        <v>254</v>
      </c>
      <c r="H2" s="783" t="s">
        <v>3649</v>
      </c>
      <c r="I2" s="784" t="s">
        <v>3650</v>
      </c>
      <c r="J2" s="782">
        <v>254</v>
      </c>
      <c r="K2" s="104" t="s">
        <v>3651</v>
      </c>
    </row>
    <row r="3" spans="1:11">
      <c r="A3" s="402" t="s">
        <v>205</v>
      </c>
      <c r="B3" s="71" t="s">
        <v>206</v>
      </c>
      <c r="C3" s="2" t="str">
        <f>VLOOKUP(A3,员工信息4!C:H,4,0)</f>
        <v>陈志华130</v>
      </c>
      <c r="D3" s="403">
        <v>254</v>
      </c>
      <c r="E3" s="404"/>
      <c r="F3" s="405" t="s">
        <v>3652</v>
      </c>
      <c r="G3" s="775">
        <v>254</v>
      </c>
      <c r="H3" s="783" t="s">
        <v>3649</v>
      </c>
      <c r="I3" s="784" t="s">
        <v>2665</v>
      </c>
      <c r="J3" s="785">
        <v>254</v>
      </c>
      <c r="K3" s="104" t="s">
        <v>3653</v>
      </c>
    </row>
    <row r="4" spans="1:11">
      <c r="A4" s="402" t="s">
        <v>220</v>
      </c>
      <c r="B4" s="71" t="s">
        <v>221</v>
      </c>
      <c r="C4" s="2" t="str">
        <f>VLOOKUP(A4,员工信息4!C:H,4,0)</f>
        <v>付龙飞129</v>
      </c>
      <c r="D4" s="403">
        <v>254</v>
      </c>
      <c r="E4" s="404"/>
      <c r="F4" s="360" t="s">
        <v>3654</v>
      </c>
      <c r="G4" s="775">
        <v>254</v>
      </c>
      <c r="H4" s="783" t="s">
        <v>3655</v>
      </c>
      <c r="I4" s="784" t="s">
        <v>1912</v>
      </c>
      <c r="J4" s="785">
        <v>254</v>
      </c>
      <c r="K4" s="104" t="s">
        <v>3653</v>
      </c>
    </row>
    <row r="5" spans="1:11">
      <c r="A5" s="402" t="s">
        <v>225</v>
      </c>
      <c r="B5" s="71" t="s">
        <v>226</v>
      </c>
      <c r="C5" s="2" t="str">
        <f>VLOOKUP(A5,员工信息4!C:H,4,0)</f>
        <v>卿乐芝191</v>
      </c>
      <c r="D5" s="403">
        <v>254</v>
      </c>
      <c r="E5" s="404"/>
      <c r="F5" s="405" t="s">
        <v>3656</v>
      </c>
      <c r="G5" s="775">
        <v>254</v>
      </c>
      <c r="H5" s="783" t="s">
        <v>3655</v>
      </c>
      <c r="I5" s="784" t="s">
        <v>1851</v>
      </c>
      <c r="J5" s="785">
        <v>254</v>
      </c>
      <c r="K5" s="104" t="s">
        <v>3653</v>
      </c>
    </row>
    <row r="6" spans="1:11">
      <c r="A6" s="402" t="s">
        <v>235</v>
      </c>
      <c r="B6" s="71" t="s">
        <v>236</v>
      </c>
      <c r="C6" s="2" t="str">
        <f>VLOOKUP(A6,员工信息4!C:H,4,0)</f>
        <v>孙华弟211</v>
      </c>
      <c r="D6" s="403">
        <v>254</v>
      </c>
      <c r="E6" s="404"/>
      <c r="F6" s="405" t="s">
        <v>3657</v>
      </c>
      <c r="G6" s="775">
        <v>254</v>
      </c>
      <c r="H6" s="783" t="s">
        <v>3655</v>
      </c>
      <c r="I6" s="784" t="s">
        <v>3658</v>
      </c>
      <c r="J6" s="785">
        <v>254</v>
      </c>
      <c r="K6" s="104" t="s">
        <v>3659</v>
      </c>
    </row>
    <row r="7" spans="1:11">
      <c r="A7" s="402" t="s">
        <v>260</v>
      </c>
      <c r="B7" s="71" t="s">
        <v>261</v>
      </c>
      <c r="C7" s="2" t="str">
        <f>VLOOKUP(A7,员工信息4!C:H,4,0)</f>
        <v>康志荣255</v>
      </c>
      <c r="D7" s="403">
        <v>254</v>
      </c>
      <c r="E7" s="406"/>
      <c r="F7" s="407" t="s">
        <v>3660</v>
      </c>
      <c r="G7" s="775">
        <v>254</v>
      </c>
      <c r="H7" s="783" t="s">
        <v>3661</v>
      </c>
      <c r="I7" s="784" t="s">
        <v>3662</v>
      </c>
      <c r="J7" s="785">
        <v>254</v>
      </c>
      <c r="K7" s="104" t="s">
        <v>3659</v>
      </c>
    </row>
    <row r="8" spans="1:11">
      <c r="A8" s="402" t="s">
        <v>290</v>
      </c>
      <c r="B8" s="71" t="s">
        <v>291</v>
      </c>
      <c r="C8" s="2" t="str">
        <f>VLOOKUP(A8,员工信息4!C:H,4,0)</f>
        <v>王爱军101</v>
      </c>
      <c r="D8" s="403">
        <v>254</v>
      </c>
      <c r="E8" s="404"/>
      <c r="F8" s="408" t="s">
        <v>3650</v>
      </c>
      <c r="G8" s="784">
        <v>254</v>
      </c>
      <c r="H8" s="783" t="s">
        <v>3663</v>
      </c>
      <c r="I8" s="784" t="s">
        <v>2784</v>
      </c>
      <c r="J8" s="784">
        <v>254</v>
      </c>
      <c r="K8" s="104" t="s">
        <v>3664</v>
      </c>
    </row>
    <row r="9" spans="1:11">
      <c r="A9" s="402" t="s">
        <v>315</v>
      </c>
      <c r="B9" s="71" t="s">
        <v>316</v>
      </c>
      <c r="C9" s="2" t="str">
        <f>VLOOKUP(A9,员工信息4!C:H,4,0)</f>
        <v>桑瑞根485</v>
      </c>
      <c r="D9" s="403">
        <v>254</v>
      </c>
      <c r="E9" s="404"/>
      <c r="F9" s="408" t="s">
        <v>3665</v>
      </c>
      <c r="G9" s="784">
        <v>254</v>
      </c>
      <c r="H9" s="783" t="s">
        <v>3663</v>
      </c>
      <c r="I9" s="784" t="s">
        <v>2230</v>
      </c>
      <c r="J9" s="784">
        <v>254</v>
      </c>
      <c r="K9" s="104" t="s">
        <v>3664</v>
      </c>
    </row>
    <row r="10" spans="1:11">
      <c r="A10" s="10" t="s">
        <v>1740</v>
      </c>
      <c r="B10" s="71" t="s">
        <v>3666</v>
      </c>
      <c r="C10" s="2" t="str">
        <f>VLOOKUP(A10,员工信息4!C:H,4,0)</f>
        <v>沈军289</v>
      </c>
      <c r="D10" s="403">
        <v>254</v>
      </c>
      <c r="E10" s="404"/>
      <c r="F10" s="409" t="s">
        <v>3662</v>
      </c>
      <c r="G10" s="786">
        <v>254</v>
      </c>
      <c r="H10" s="783" t="s">
        <v>3667</v>
      </c>
      <c r="I10" s="786" t="s">
        <v>2246</v>
      </c>
      <c r="J10" s="786">
        <v>254</v>
      </c>
      <c r="K10" s="104" t="s">
        <v>3668</v>
      </c>
    </row>
    <row r="11" spans="1:11">
      <c r="A11" s="402" t="s">
        <v>1761</v>
      </c>
      <c r="B11" s="71" t="s">
        <v>1762</v>
      </c>
      <c r="C11" s="2" t="str">
        <f>VLOOKUP(A11,员工信息4!C:H,4,0)</f>
        <v>陆叶629</v>
      </c>
      <c r="D11" s="403">
        <v>254</v>
      </c>
      <c r="E11" s="404"/>
      <c r="F11" s="410" t="s">
        <v>3669</v>
      </c>
      <c r="G11" s="787">
        <v>254</v>
      </c>
      <c r="H11" s="783" t="s">
        <v>3667</v>
      </c>
      <c r="I11" s="786" t="s">
        <v>2459</v>
      </c>
      <c r="J11" s="786">
        <v>254</v>
      </c>
      <c r="K11" s="104" t="s">
        <v>3668</v>
      </c>
    </row>
    <row r="12" spans="1:11">
      <c r="A12" s="402" t="s">
        <v>1776</v>
      </c>
      <c r="B12" s="71" t="s">
        <v>1777</v>
      </c>
      <c r="C12" s="2" t="str">
        <f>VLOOKUP(A12,员工信息4!C:H,4,0)</f>
        <v>呙琼372</v>
      </c>
      <c r="D12" s="403">
        <v>254</v>
      </c>
      <c r="E12" s="62"/>
      <c r="F12" t="s">
        <v>3643</v>
      </c>
      <c r="G12" s="788">
        <v>254</v>
      </c>
      <c r="H12" s="783" t="s">
        <v>3670</v>
      </c>
      <c r="I12" s="786" t="s">
        <v>1360</v>
      </c>
      <c r="J12" s="786">
        <v>254</v>
      </c>
      <c r="K12" s="104" t="s">
        <v>3668</v>
      </c>
    </row>
    <row r="13" spans="1:11">
      <c r="A13" s="402" t="s">
        <v>1400</v>
      </c>
      <c r="B13" s="71" t="s">
        <v>1401</v>
      </c>
      <c r="C13" s="2" t="str">
        <f>VLOOKUP(A13,员工信息4!C:H,4,0)</f>
        <v>胡利平318</v>
      </c>
      <c r="D13" s="403">
        <v>254</v>
      </c>
      <c r="E13" s="404"/>
      <c r="F13" s="71" t="s">
        <v>527</v>
      </c>
      <c r="G13" s="789">
        <v>105</v>
      </c>
      <c r="H13" s="783" t="s">
        <v>3670</v>
      </c>
      <c r="I13" s="566" t="s">
        <v>3671</v>
      </c>
      <c r="J13" s="566">
        <v>254</v>
      </c>
      <c r="K13" s="104" t="s">
        <v>3672</v>
      </c>
    </row>
    <row r="14" spans="1:11">
      <c r="A14" s="402" t="s">
        <v>1470</v>
      </c>
      <c r="B14" s="71" t="s">
        <v>1471</v>
      </c>
      <c r="C14" s="2" t="str">
        <f>VLOOKUP(A14,员工信息4!C:H,4,0)</f>
        <v>闵燕446</v>
      </c>
      <c r="D14" s="403">
        <v>254</v>
      </c>
      <c r="E14" s="404"/>
      <c r="F14" s="412" t="s">
        <v>3658</v>
      </c>
      <c r="G14" s="790">
        <v>254</v>
      </c>
      <c r="H14" s="783" t="s">
        <v>3673</v>
      </c>
      <c r="I14" s="566" t="s">
        <v>1164</v>
      </c>
      <c r="J14" s="566">
        <v>254</v>
      </c>
      <c r="K14" s="104" t="s">
        <v>3672</v>
      </c>
    </row>
    <row r="15" spans="1:11">
      <c r="A15" s="402" t="s">
        <v>2368</v>
      </c>
      <c r="B15" s="71" t="s">
        <v>2369</v>
      </c>
      <c r="C15" s="2" t="str">
        <f>VLOOKUP(A15,员工信息4!C:H,4,0)</f>
        <v>曹云花260</v>
      </c>
      <c r="D15" s="403">
        <v>254</v>
      </c>
      <c r="E15" s="404"/>
      <c r="F15" s="412" t="s">
        <v>3674</v>
      </c>
      <c r="G15" s="790">
        <v>254</v>
      </c>
      <c r="H15" s="783" t="s">
        <v>3673</v>
      </c>
    </row>
    <row r="16" spans="1:11">
      <c r="A16" s="402" t="s">
        <v>1179</v>
      </c>
      <c r="B16" s="71" t="s">
        <v>1180</v>
      </c>
      <c r="C16" s="2" t="str">
        <f>VLOOKUP(A16,员工信息4!C:H,4,0)</f>
        <v>顾玉莲494</v>
      </c>
      <c r="D16" s="403">
        <v>254</v>
      </c>
      <c r="E16" s="62"/>
    </row>
    <row r="17" spans="1:5">
      <c r="A17" s="402" t="s">
        <v>845</v>
      </c>
      <c r="B17" s="71" t="s">
        <v>846</v>
      </c>
      <c r="C17" s="2" t="str">
        <f>VLOOKUP(A17,员工信息4!C:H,4,0)</f>
        <v>张小娥452</v>
      </c>
      <c r="D17" s="403">
        <v>254</v>
      </c>
      <c r="E17" s="62"/>
    </row>
    <row r="18" spans="1:5">
      <c r="A18" s="402" t="s">
        <v>691</v>
      </c>
      <c r="B18" s="71" t="s">
        <v>692</v>
      </c>
      <c r="C18" s="2" t="str">
        <f>VLOOKUP(A18,员工信息4!C:H,4,0)</f>
        <v>储召军505</v>
      </c>
      <c r="D18" s="403">
        <v>254</v>
      </c>
      <c r="E18" s="62"/>
    </row>
    <row r="19" spans="1:5">
      <c r="A19" s="402" t="s">
        <v>2235</v>
      </c>
      <c r="B19" s="71" t="s">
        <v>2236</v>
      </c>
      <c r="C19" s="2" t="str">
        <f>VLOOKUP(A19,员工信息4!C:H,4,0)</f>
        <v>王玉飞368</v>
      </c>
      <c r="D19" s="403">
        <v>254</v>
      </c>
      <c r="E19" s="62"/>
    </row>
    <row r="20" spans="1:5">
      <c r="A20" s="402" t="s">
        <v>1249</v>
      </c>
      <c r="B20" s="71" t="s">
        <v>1250</v>
      </c>
      <c r="C20" s="2" t="str">
        <f>VLOOKUP(A20,员工信息4!C:H,4,0)</f>
        <v>陆伟615</v>
      </c>
      <c r="D20" s="403">
        <v>254</v>
      </c>
      <c r="E20" s="62"/>
    </row>
    <row r="21" spans="1:5">
      <c r="A21" s="402" t="s">
        <v>97</v>
      </c>
      <c r="B21" s="71" t="s">
        <v>98</v>
      </c>
      <c r="C21" s="2" t="str">
        <f>VLOOKUP(A21,员工信息4!C:H,4,0)</f>
        <v>叶军344</v>
      </c>
      <c r="D21" s="403">
        <v>254</v>
      </c>
      <c r="E21" s="62"/>
    </row>
    <row r="22" spans="1:5">
      <c r="A22" s="402" t="s">
        <v>102</v>
      </c>
      <c r="B22" s="71" t="s">
        <v>103</v>
      </c>
      <c r="C22" s="2" t="str">
        <f>VLOOKUP(A22,员工信息4!C:H,4,0)</f>
        <v>陈强205</v>
      </c>
      <c r="D22" s="403">
        <v>254</v>
      </c>
      <c r="E22" s="62"/>
    </row>
    <row r="23" spans="1:5">
      <c r="A23" s="402" t="s">
        <v>107</v>
      </c>
      <c r="B23" s="71" t="s">
        <v>108</v>
      </c>
      <c r="C23" s="2" t="str">
        <f>VLOOKUP(A23,员工信息4!C:H,4,0)</f>
        <v>诸天元313</v>
      </c>
      <c r="D23" s="403">
        <v>254</v>
      </c>
      <c r="E23" s="62"/>
    </row>
    <row r="24" spans="1:5">
      <c r="A24" s="402" t="s">
        <v>112</v>
      </c>
      <c r="B24" s="71" t="s">
        <v>113</v>
      </c>
      <c r="C24" s="2" t="str">
        <f>VLOOKUP(A24,员工信息4!C:H,4,0)</f>
        <v>王妹妹585</v>
      </c>
      <c r="D24" s="403">
        <v>254</v>
      </c>
      <c r="E24" s="62"/>
    </row>
    <row r="25" spans="1:5">
      <c r="A25" s="402" t="s">
        <v>117</v>
      </c>
      <c r="B25" s="71" t="s">
        <v>118</v>
      </c>
      <c r="C25" s="2" t="str">
        <f>VLOOKUP(A25,员工信息4!C:H,4,0)</f>
        <v>沈燕华157</v>
      </c>
      <c r="D25" s="403">
        <v>254</v>
      </c>
      <c r="E25" s="62"/>
    </row>
    <row r="26" spans="1:5">
      <c r="A26" s="402" t="s">
        <v>14</v>
      </c>
      <c r="B26" s="71" t="s">
        <v>15</v>
      </c>
      <c r="C26" s="2" t="str">
        <f>VLOOKUP(A26,员工信息4!C:H,4,0)</f>
        <v>许建平365</v>
      </c>
      <c r="D26" s="403">
        <v>254</v>
      </c>
      <c r="E26" s="62"/>
    </row>
    <row r="27" spans="1:5">
      <c r="A27" s="402" t="s">
        <v>21</v>
      </c>
      <c r="B27" s="71" t="s">
        <v>22</v>
      </c>
      <c r="C27" s="2" t="str">
        <f>VLOOKUP(A27,员工信息4!C:H,4,0)</f>
        <v>陈严芳500</v>
      </c>
      <c r="D27" s="403">
        <v>254</v>
      </c>
      <c r="E27" s="62"/>
    </row>
    <row r="28" spans="1:5">
      <c r="A28" s="402" t="s">
        <v>26</v>
      </c>
      <c r="B28" s="71" t="s">
        <v>27</v>
      </c>
      <c r="C28" s="2" t="str">
        <f>VLOOKUP(A28,员工信息4!C:H,4,0)</f>
        <v>李祥华700</v>
      </c>
      <c r="D28" s="403">
        <v>254</v>
      </c>
      <c r="E28" s="62"/>
    </row>
    <row r="29" spans="1:5">
      <c r="A29" s="402" t="s">
        <v>36</v>
      </c>
      <c r="B29" s="71" t="s">
        <v>37</v>
      </c>
      <c r="C29" s="2" t="str">
        <f>VLOOKUP(A29,员工信息4!C:H,4,0)</f>
        <v>王兴国684</v>
      </c>
      <c r="D29" s="403">
        <v>254</v>
      </c>
      <c r="E29" s="62"/>
    </row>
    <row r="30" spans="1:5">
      <c r="A30" s="402" t="s">
        <v>41</v>
      </c>
      <c r="B30" s="71" t="s">
        <v>42</v>
      </c>
      <c r="C30" s="2" t="str">
        <f>VLOOKUP(A30,员工信息4!C:H,4,0)</f>
        <v>林亚中292</v>
      </c>
      <c r="D30" s="403">
        <v>254</v>
      </c>
      <c r="E30" s="62"/>
    </row>
    <row r="31" spans="1:5">
      <c r="A31" s="402" t="s">
        <v>51</v>
      </c>
      <c r="B31" s="71" t="s">
        <v>52</v>
      </c>
      <c r="C31" s="2" t="str">
        <f>VLOOKUP(A31,员工信息4!C:H,4,0)</f>
        <v>储章501</v>
      </c>
      <c r="D31" s="403">
        <v>254</v>
      </c>
      <c r="E31" s="62"/>
    </row>
    <row r="32" spans="1:5">
      <c r="A32" s="402" t="s">
        <v>66</v>
      </c>
      <c r="B32" s="71" t="s">
        <v>67</v>
      </c>
      <c r="C32" s="2" t="str">
        <f>VLOOKUP(A32,员工信息4!C:H,4,0)</f>
        <v>张国栋121</v>
      </c>
      <c r="D32" s="403">
        <v>254</v>
      </c>
      <c r="E32" s="62"/>
    </row>
    <row r="33" spans="1:5">
      <c r="A33" s="402" t="s">
        <v>1834</v>
      </c>
      <c r="B33" s="71" t="s">
        <v>1835</v>
      </c>
      <c r="C33" s="2" t="str">
        <f>VLOOKUP(A33,员工信息4!C:H,4,0)</f>
        <v>龚英210</v>
      </c>
      <c r="D33" s="403">
        <v>254</v>
      </c>
      <c r="E33" s="62"/>
    </row>
    <row r="34" spans="1:5">
      <c r="A34" s="402" t="s">
        <v>1280</v>
      </c>
      <c r="B34" s="71" t="s">
        <v>1281</v>
      </c>
      <c r="C34" s="2" t="str">
        <f>VLOOKUP(A34,员工信息4!C:H,4,0)</f>
        <v>顾慧花663</v>
      </c>
      <c r="D34" s="403">
        <v>254</v>
      </c>
      <c r="E34" s="62"/>
    </row>
    <row r="35" spans="1:5">
      <c r="A35" s="402" t="s">
        <v>574</v>
      </c>
      <c r="B35" s="71" t="s">
        <v>575</v>
      </c>
      <c r="C35" s="2" t="str">
        <f>VLOOKUP(A35,员工信息4!C:H,4,0)</f>
        <v>俞萍144</v>
      </c>
      <c r="D35" s="403">
        <v>254</v>
      </c>
      <c r="E35" s="62"/>
    </row>
    <row r="36" spans="1:5">
      <c r="A36" s="402" t="s">
        <v>605</v>
      </c>
      <c r="B36" s="71" t="s">
        <v>606</v>
      </c>
      <c r="C36" s="2" t="str">
        <f>VLOOKUP(A36,员工信息4!C:H,4,0)</f>
        <v>罗卫龙207</v>
      </c>
      <c r="D36" s="403">
        <v>254</v>
      </c>
      <c r="E36" s="62"/>
    </row>
    <row r="37" spans="1:5">
      <c r="A37" s="402" t="s">
        <v>463</v>
      </c>
      <c r="B37" s="71" t="s">
        <v>464</v>
      </c>
      <c r="C37" s="2" t="str">
        <f>VLOOKUP(A37,员工信息4!C:H,4,0)</f>
        <v>顾建锋224</v>
      </c>
      <c r="D37" s="403">
        <v>254</v>
      </c>
      <c r="E37" s="62"/>
    </row>
    <row r="38" spans="1:5">
      <c r="A38" s="402" t="s">
        <v>143</v>
      </c>
      <c r="B38" s="71" t="s">
        <v>144</v>
      </c>
      <c r="C38" s="2" t="str">
        <f>VLOOKUP(A38,员工信息4!C:H,4,0)</f>
        <v>徐建华114</v>
      </c>
      <c r="D38" s="403">
        <v>254</v>
      </c>
      <c r="E38" s="62"/>
    </row>
    <row r="39" spans="1:5">
      <c r="A39" s="402" t="s">
        <v>2283</v>
      </c>
      <c r="B39" s="71" t="s">
        <v>2284</v>
      </c>
      <c r="C39" s="2" t="str">
        <f>VLOOKUP(A39,员工信息4!C:H,4,0)</f>
        <v>史银花23</v>
      </c>
      <c r="D39" s="403">
        <v>254</v>
      </c>
      <c r="E39" s="62"/>
    </row>
    <row r="40" spans="1:5">
      <c r="A40" s="402" t="s">
        <v>2223</v>
      </c>
      <c r="B40" s="71" t="s">
        <v>2224</v>
      </c>
      <c r="C40" s="2" t="str">
        <f>VLOOKUP(A40,员工信息4!C:H,4,0)</f>
        <v>祝李萍587</v>
      </c>
      <c r="D40" s="403">
        <v>254</v>
      </c>
      <c r="E40" s="62"/>
    </row>
    <row r="41" spans="1:5">
      <c r="A41" s="402" t="s">
        <v>179</v>
      </c>
      <c r="B41" s="71" t="s">
        <v>180</v>
      </c>
      <c r="C41" s="2" t="str">
        <f>VLOOKUP(A41,员工信息4!C:H,4,0)</f>
        <v>宋志明149</v>
      </c>
      <c r="D41" s="403">
        <v>254</v>
      </c>
      <c r="E41" s="62"/>
    </row>
    <row r="42" spans="1:5">
      <c r="A42" s="402" t="s">
        <v>184</v>
      </c>
      <c r="B42" s="71" t="s">
        <v>185</v>
      </c>
      <c r="C42" s="2" t="str">
        <f>VLOOKUP(A42,员工信息4!C:H,4,0)</f>
        <v>王春艳177</v>
      </c>
      <c r="D42" s="403">
        <v>254</v>
      </c>
      <c r="E42" s="62"/>
    </row>
    <row r="43" spans="1:5">
      <c r="A43" s="402" t="s">
        <v>189</v>
      </c>
      <c r="B43" s="71" t="s">
        <v>190</v>
      </c>
      <c r="C43" s="2" t="str">
        <f>VLOOKUP(A43,员工信息4!C:H,4,0)</f>
        <v>唐立206</v>
      </c>
      <c r="D43" s="403">
        <v>254</v>
      </c>
      <c r="E43" s="62"/>
    </row>
    <row r="44" spans="1:5">
      <c r="A44" s="402" t="s">
        <v>2332</v>
      </c>
      <c r="B44" s="71" t="s">
        <v>2333</v>
      </c>
      <c r="C44" s="2" t="str">
        <f>VLOOKUP(A44,员工信息4!C:H,4,0)</f>
        <v>顾战安4</v>
      </c>
      <c r="D44" s="403">
        <v>1006</v>
      </c>
      <c r="E44" s="62"/>
    </row>
    <row r="45" spans="1:5">
      <c r="A45" s="402" t="s">
        <v>2337</v>
      </c>
      <c r="B45" s="71" t="s">
        <v>2338</v>
      </c>
      <c r="C45" s="2" t="str">
        <f>VLOOKUP(A45,员工信息4!C:H,4,0)</f>
        <v>刘雄伟3</v>
      </c>
      <c r="D45" s="403">
        <v>254</v>
      </c>
      <c r="E45" s="62"/>
    </row>
    <row r="46" spans="1:5">
      <c r="A46" s="402" t="s">
        <v>1931</v>
      </c>
      <c r="B46" s="71" t="s">
        <v>1932</v>
      </c>
      <c r="C46" s="2" t="str">
        <f>VLOOKUP(A46,员工信息4!C:H,4,0)</f>
        <v>孙丽丽5</v>
      </c>
      <c r="D46" s="403">
        <v>1496</v>
      </c>
      <c r="E46" s="62"/>
    </row>
    <row r="47" spans="1:5">
      <c r="A47" s="402" t="s">
        <v>1845</v>
      </c>
      <c r="B47" s="71" t="s">
        <v>1846</v>
      </c>
      <c r="C47" s="2" t="str">
        <f>VLOOKUP(A47,员工信息4!C:H,4,0)</f>
        <v>刘加勇7</v>
      </c>
      <c r="D47" s="403">
        <v>254</v>
      </c>
      <c r="E47" s="62"/>
    </row>
    <row r="48" spans="1:5">
      <c r="A48" s="402" t="s">
        <v>2090</v>
      </c>
      <c r="B48" s="71" t="s">
        <v>2091</v>
      </c>
      <c r="C48" s="2" t="str">
        <f>VLOOKUP(A48,员工信息4!C:H,4,0)</f>
        <v>吉祥291</v>
      </c>
      <c r="D48" s="403">
        <v>254</v>
      </c>
      <c r="E48" s="62"/>
    </row>
    <row r="49" spans="1:5">
      <c r="A49" s="402" t="s">
        <v>2255</v>
      </c>
      <c r="B49" s="71" t="s">
        <v>2256</v>
      </c>
      <c r="C49" s="2" t="str">
        <f>VLOOKUP(A49,员工信息4!C:H,4,0)</f>
        <v>顾德兴14</v>
      </c>
      <c r="D49" s="403">
        <v>254</v>
      </c>
      <c r="E49" s="62"/>
    </row>
    <row r="50" spans="1:5">
      <c r="A50" s="402" t="s">
        <v>1972</v>
      </c>
      <c r="B50" s="71" t="s">
        <v>1973</v>
      </c>
      <c r="C50" s="2" t="str">
        <f>VLOOKUP(A50,员工信息4!C:H,4,0)</f>
        <v>高洁222</v>
      </c>
      <c r="D50" s="403">
        <v>254</v>
      </c>
      <c r="E50" s="62"/>
    </row>
    <row r="51" spans="1:5">
      <c r="A51" s="402" t="s">
        <v>2348</v>
      </c>
      <c r="B51" s="71" t="s">
        <v>2349</v>
      </c>
      <c r="C51" s="2" t="str">
        <f>VLOOKUP(A51,员工信息4!C:H,4,0)</f>
        <v>宋彦海284</v>
      </c>
      <c r="D51" s="413">
        <v>254</v>
      </c>
      <c r="E51" s="61"/>
    </row>
    <row r="52" spans="1:5">
      <c r="A52" s="402" t="s">
        <v>1955</v>
      </c>
      <c r="B52" s="71" t="s">
        <v>1956</v>
      </c>
      <c r="C52" s="2" t="str">
        <f>VLOOKUP(A52,员工信息4!C:H,4,0)</f>
        <v>张忠8</v>
      </c>
      <c r="D52" s="403">
        <v>254</v>
      </c>
      <c r="E52" s="62"/>
    </row>
    <row r="53" spans="1:5">
      <c r="A53" s="402" t="s">
        <v>1961</v>
      </c>
      <c r="B53" s="71" t="s">
        <v>1962</v>
      </c>
      <c r="C53" s="2" t="str">
        <f>VLOOKUP(A53,员工信息4!C:H,4,0)</f>
        <v>邱建南19</v>
      </c>
      <c r="D53" s="403">
        <v>254</v>
      </c>
      <c r="E53" s="62"/>
    </row>
    <row r="54" spans="1:5">
      <c r="A54" s="402" t="s">
        <v>2288</v>
      </c>
      <c r="B54" s="71" t="s">
        <v>2289</v>
      </c>
      <c r="C54" s="2" t="str">
        <f>VLOOKUP(A54,员工信息4!C:H,4,0)</f>
        <v>谢杰108</v>
      </c>
      <c r="D54" s="403">
        <v>254</v>
      </c>
      <c r="E54" s="62"/>
    </row>
    <row r="55" spans="1:5">
      <c r="A55" s="402" t="s">
        <v>2080</v>
      </c>
      <c r="B55" s="71" t="s">
        <v>2081</v>
      </c>
      <c r="C55" s="2" t="str">
        <f>VLOOKUP(A55,员工信息4!C:H,4,0)</f>
        <v>吕秀红69</v>
      </c>
      <c r="D55" s="403">
        <v>254</v>
      </c>
      <c r="E55" s="62"/>
    </row>
    <row r="56" spans="1:5">
      <c r="A56" s="402" t="s">
        <v>2206</v>
      </c>
      <c r="B56" s="71" t="s">
        <v>2207</v>
      </c>
      <c r="C56" s="2" t="str">
        <f>VLOOKUP(A56,员工信息4!C:H,4,0)</f>
        <v>张国民25</v>
      </c>
      <c r="D56" s="403">
        <v>254</v>
      </c>
      <c r="E56" s="62"/>
    </row>
    <row r="57" spans="1:5">
      <c r="A57" s="402" t="s">
        <v>1949</v>
      </c>
      <c r="B57" s="71" t="s">
        <v>1950</v>
      </c>
      <c r="C57" s="2" t="str">
        <f>VLOOKUP(A57,员工信息4!C:H,4,0)</f>
        <v>潘爱国200</v>
      </c>
      <c r="D57" s="403">
        <v>254</v>
      </c>
      <c r="E57" s="62"/>
    </row>
    <row r="58" spans="1:5">
      <c r="A58" s="402" t="s">
        <v>2293</v>
      </c>
      <c r="B58" s="71" t="s">
        <v>2294</v>
      </c>
      <c r="C58" s="2" t="str">
        <f>VLOOKUP(A58,员工信息4!C:H,4,0)</f>
        <v>周元妹457</v>
      </c>
      <c r="D58" s="403">
        <v>254</v>
      </c>
      <c r="E58" s="62"/>
    </row>
    <row r="59" spans="1:5">
      <c r="A59" s="402" t="s">
        <v>2298</v>
      </c>
      <c r="B59" s="71" t="s">
        <v>2299</v>
      </c>
      <c r="C59" s="2" t="str">
        <f>VLOOKUP(A59,员工信息4!C:H,4,0)</f>
        <v>方强444</v>
      </c>
      <c r="D59" s="403">
        <v>254</v>
      </c>
      <c r="E59" s="62"/>
    </row>
    <row r="60" spans="1:5">
      <c r="A60" s="402" t="s">
        <v>1916</v>
      </c>
      <c r="B60" s="71" t="s">
        <v>1917</v>
      </c>
      <c r="C60" s="2" t="str">
        <f>VLOOKUP(A60,员工信息4!C:H,4,0)</f>
        <v>龚燕223</v>
      </c>
      <c r="D60" s="403">
        <v>254</v>
      </c>
      <c r="E60" s="62"/>
    </row>
    <row r="61" spans="1:5">
      <c r="A61" s="402" t="s">
        <v>1921</v>
      </c>
      <c r="B61" s="71" t="s">
        <v>1922</v>
      </c>
      <c r="C61" s="2" t="str">
        <f>VLOOKUP(A61,员工信息4!C:H,4,0)</f>
        <v>陈裴174</v>
      </c>
      <c r="D61" s="403">
        <v>254</v>
      </c>
      <c r="E61" s="62"/>
    </row>
    <row r="62" spans="1:5">
      <c r="A62" s="402" t="s">
        <v>1926</v>
      </c>
      <c r="B62" s="71" t="s">
        <v>1927</v>
      </c>
      <c r="C62" s="2" t="str">
        <f>VLOOKUP(A62,员工信息4!C:H,4,0)</f>
        <v>邓杨106</v>
      </c>
      <c r="D62" s="403">
        <v>254</v>
      </c>
      <c r="E62" s="62"/>
    </row>
    <row r="63" spans="1:5">
      <c r="A63" s="402" t="s">
        <v>1860</v>
      </c>
      <c r="B63" s="71" t="s">
        <v>1861</v>
      </c>
      <c r="C63" s="2" t="str">
        <f>VLOOKUP(A63,员工信息4!C:H,4,0)</f>
        <v>吴春燕9</v>
      </c>
      <c r="D63" s="403">
        <v>254</v>
      </c>
      <c r="E63" s="62"/>
    </row>
    <row r="64" spans="1:5">
      <c r="A64" s="402" t="s">
        <v>1865</v>
      </c>
      <c r="B64" s="71" t="s">
        <v>1866</v>
      </c>
      <c r="C64" s="2" t="str">
        <f>VLOOKUP(A64,员工信息4!C:H,4,0)</f>
        <v>诸东英138</v>
      </c>
      <c r="D64" s="403">
        <v>254</v>
      </c>
      <c r="E64" s="62"/>
    </row>
    <row r="65" spans="1:5">
      <c r="A65" s="402" t="s">
        <v>1870</v>
      </c>
      <c r="B65" s="71" t="s">
        <v>1871</v>
      </c>
      <c r="C65" s="2" t="str">
        <f>VLOOKUP(A65,员工信息4!C:H,4,0)</f>
        <v>高华558</v>
      </c>
      <c r="D65" s="403">
        <v>254</v>
      </c>
      <c r="E65" s="62"/>
    </row>
    <row r="66" spans="1:5">
      <c r="A66" s="402" t="s">
        <v>1890</v>
      </c>
      <c r="B66" s="71" t="s">
        <v>1891</v>
      </c>
      <c r="C66" s="2" t="str">
        <f>VLOOKUP(A66,员工信息4!C:H,4,0)</f>
        <v>盛丽娜251</v>
      </c>
      <c r="D66" s="403">
        <v>254</v>
      </c>
      <c r="E66" s="62"/>
    </row>
    <row r="67" spans="1:5">
      <c r="A67" s="402" t="s">
        <v>2059</v>
      </c>
      <c r="B67" s="71" t="s">
        <v>2060</v>
      </c>
      <c r="C67" s="2" t="str">
        <f>VLOOKUP(A67,员工信息4!C:H,4,0)</f>
        <v>富惠红214</v>
      </c>
      <c r="D67" s="403">
        <v>254</v>
      </c>
      <c r="E67" s="62"/>
    </row>
    <row r="68" spans="1:5">
      <c r="A68" s="402" t="s">
        <v>2043</v>
      </c>
      <c r="B68" s="71" t="s">
        <v>2044</v>
      </c>
      <c r="C68" s="2" t="str">
        <f>VLOOKUP(A68,员工信息4!C:H,4,0)</f>
        <v>赵彩芳660</v>
      </c>
      <c r="D68" s="403">
        <v>254</v>
      </c>
      <c r="E68" s="62"/>
    </row>
    <row r="69" spans="1:5">
      <c r="A69" s="402" t="s">
        <v>1895</v>
      </c>
      <c r="B69" s="71" t="s">
        <v>1896</v>
      </c>
      <c r="C69" s="2" t="str">
        <f>VLOOKUP(A69,员工信息4!C:H,4,0)</f>
        <v>顾秀兰164</v>
      </c>
      <c r="D69" s="403">
        <v>254</v>
      </c>
      <c r="E69" s="62"/>
    </row>
    <row r="70" spans="1:5">
      <c r="A70" s="402" t="s">
        <v>1977</v>
      </c>
      <c r="B70" s="71" t="s">
        <v>1978</v>
      </c>
      <c r="C70" s="2" t="str">
        <f>VLOOKUP(A70,员工信息4!C:H,4,0)</f>
        <v>黄峰303</v>
      </c>
      <c r="D70" s="403">
        <v>254</v>
      </c>
      <c r="E70" s="62"/>
    </row>
    <row r="71" spans="1:5">
      <c r="A71" s="402" t="s">
        <v>1982</v>
      </c>
      <c r="B71" s="71" t="s">
        <v>1983</v>
      </c>
      <c r="C71" s="2" t="str">
        <f>VLOOKUP(A71,员工信息4!C:H,4,0)</f>
        <v>张瑜56</v>
      </c>
      <c r="D71" s="403">
        <v>254</v>
      </c>
      <c r="E71" s="62"/>
    </row>
    <row r="72" spans="1:5">
      <c r="A72" s="402" t="s">
        <v>1987</v>
      </c>
      <c r="B72" s="71" t="s">
        <v>1988</v>
      </c>
      <c r="C72" s="2" t="str">
        <f>VLOOKUP(A72,员工信息4!C:H,4,0)</f>
        <v>陈梅华317</v>
      </c>
      <c r="D72" s="403">
        <v>254</v>
      </c>
      <c r="E72" s="62"/>
    </row>
    <row r="73" spans="1:5">
      <c r="A73" s="402" t="s">
        <v>1992</v>
      </c>
      <c r="B73" s="71" t="s">
        <v>1993</v>
      </c>
      <c r="C73" s="2" t="str">
        <f>VLOOKUP(A73,员工信息4!C:H,4,0)</f>
        <v>李水杰345</v>
      </c>
      <c r="D73" s="403">
        <v>254</v>
      </c>
      <c r="E73" s="62"/>
    </row>
    <row r="74" spans="1:5">
      <c r="A74" s="402" t="s">
        <v>2095</v>
      </c>
      <c r="B74" s="71" t="s">
        <v>2096</v>
      </c>
      <c r="C74" s="2" t="str">
        <f>VLOOKUP(A74,员工信息4!C:H,4,0)</f>
        <v>王帆86</v>
      </c>
      <c r="D74" s="403">
        <v>254</v>
      </c>
      <c r="E74" s="62"/>
    </row>
    <row r="75" spans="1:5">
      <c r="A75" s="402" t="s">
        <v>2100</v>
      </c>
      <c r="B75" s="71" t="s">
        <v>2101</v>
      </c>
      <c r="C75" s="2" t="str">
        <f>VLOOKUP(A75,员工信息4!C:H,4,0)</f>
        <v>潘沛30</v>
      </c>
      <c r="D75" s="403">
        <v>254</v>
      </c>
      <c r="E75" s="62"/>
    </row>
    <row r="76" spans="1:5">
      <c r="A76" s="402" t="s">
        <v>2105</v>
      </c>
      <c r="B76" s="71" t="s">
        <v>2106</v>
      </c>
      <c r="C76" s="2" t="str">
        <f>VLOOKUP(A76,员工信息4!C:H,4,0)</f>
        <v>倪志军49</v>
      </c>
      <c r="D76" s="403">
        <v>254</v>
      </c>
      <c r="E76" s="62"/>
    </row>
    <row r="77" spans="1:5">
      <c r="A77" s="402" t="s">
        <v>2110</v>
      </c>
      <c r="B77" s="71" t="s">
        <v>2111</v>
      </c>
      <c r="C77" s="2" t="str">
        <f>VLOOKUP(A77,员工信息4!C:H,4,0)</f>
        <v>周婷240</v>
      </c>
      <c r="D77" s="403">
        <v>254</v>
      </c>
      <c r="E77" s="62"/>
    </row>
    <row r="78" spans="1:5">
      <c r="A78" s="402" t="s">
        <v>2115</v>
      </c>
      <c r="B78" s="71" t="s">
        <v>2116</v>
      </c>
      <c r="C78" s="2" t="str">
        <f>VLOOKUP(A78,员工信息4!C:H,4,0)</f>
        <v>诸建115</v>
      </c>
      <c r="D78" s="403">
        <v>254</v>
      </c>
      <c r="E78" s="62"/>
    </row>
    <row r="79" spans="1:5">
      <c r="A79" s="402" t="s">
        <v>2125</v>
      </c>
      <c r="B79" s="71" t="s">
        <v>2126</v>
      </c>
      <c r="C79" s="2" t="str">
        <f>VLOOKUP(A79,员工信息4!C:H,4,0)</f>
        <v>欧阳淑琼107</v>
      </c>
      <c r="D79" s="403">
        <v>254</v>
      </c>
      <c r="E79" s="62"/>
    </row>
    <row r="80" spans="1:5">
      <c r="A80" s="402" t="s">
        <v>2130</v>
      </c>
      <c r="B80" s="71" t="s">
        <v>2131</v>
      </c>
      <c r="C80" s="2" t="str">
        <f>VLOOKUP(A80,员工信息4!C:H,4,0)</f>
        <v>陈继644</v>
      </c>
      <c r="D80" s="403">
        <v>254</v>
      </c>
      <c r="E80" s="62"/>
    </row>
    <row r="81" spans="1:5">
      <c r="A81" s="402" t="s">
        <v>2085</v>
      </c>
      <c r="B81" s="71" t="s">
        <v>2086</v>
      </c>
      <c r="C81" s="2" t="str">
        <f>VLOOKUP(A81,员工信息4!C:H,4,0)</f>
        <v>王康林588</v>
      </c>
      <c r="D81" s="403">
        <v>254</v>
      </c>
      <c r="E81" s="62"/>
    </row>
    <row r="82" spans="1:5">
      <c r="A82" s="402" t="s">
        <v>2135</v>
      </c>
      <c r="B82" s="71" t="s">
        <v>2136</v>
      </c>
      <c r="C82" s="2" t="str">
        <f>VLOOKUP(A82,员工信息4!C:H,4,0)</f>
        <v>朱晓枫434</v>
      </c>
      <c r="D82" s="403">
        <v>254</v>
      </c>
      <c r="E82" s="62"/>
    </row>
    <row r="83" spans="1:5">
      <c r="A83" s="402" t="s">
        <v>2140</v>
      </c>
      <c r="B83" s="71" t="s">
        <v>2141</v>
      </c>
      <c r="C83" s="2" t="str">
        <f>VLOOKUP(A83,员工信息4!C:H,4,0)</f>
        <v>徐青324</v>
      </c>
      <c r="D83" s="403">
        <v>254</v>
      </c>
      <c r="E83" s="62"/>
    </row>
    <row r="84" spans="1:5">
      <c r="A84" s="402" t="s">
        <v>2145</v>
      </c>
      <c r="B84" s="71" t="s">
        <v>2146</v>
      </c>
      <c r="C84" s="2" t="str">
        <f>VLOOKUP(A84,员工信息4!C:H,4,0)</f>
        <v>张冯莉123</v>
      </c>
      <c r="D84" s="403">
        <v>254</v>
      </c>
      <c r="E84" s="62"/>
    </row>
    <row r="85" spans="1:5">
      <c r="A85" s="402" t="s">
        <v>2150</v>
      </c>
      <c r="B85" s="71" t="s">
        <v>2151</v>
      </c>
      <c r="C85" s="2" t="str">
        <f>VLOOKUP(A85,员工信息4!C:H,4,0)</f>
        <v>翁磊535</v>
      </c>
      <c r="D85" s="403">
        <v>254</v>
      </c>
      <c r="E85" s="62"/>
    </row>
    <row r="86" spans="1:5">
      <c r="A86" s="402" t="s">
        <v>2155</v>
      </c>
      <c r="B86" s="71" t="s">
        <v>2156</v>
      </c>
      <c r="C86" s="2" t="str">
        <f>VLOOKUP(A86,员工信息4!C:H,4,0)</f>
        <v>张超583</v>
      </c>
      <c r="D86" s="403">
        <v>254</v>
      </c>
      <c r="E86" s="62"/>
    </row>
    <row r="87" spans="1:5">
      <c r="A87" s="402" t="s">
        <v>2007</v>
      </c>
      <c r="B87" s="71" t="s">
        <v>2008</v>
      </c>
      <c r="C87" s="2" t="str">
        <f>VLOOKUP(A87,员工信息4!C:H,4,0)</f>
        <v>刘沁85</v>
      </c>
      <c r="D87" s="403">
        <v>254</v>
      </c>
      <c r="E87" s="62"/>
    </row>
    <row r="88" spans="1:5">
      <c r="A88" s="402" t="s">
        <v>2037</v>
      </c>
      <c r="B88" s="71" t="s">
        <v>2038</v>
      </c>
      <c r="C88" s="2" t="str">
        <f>VLOOKUP(A88,员工信息4!C:H,4,0)</f>
        <v>刘良军274</v>
      </c>
      <c r="D88" s="403">
        <v>254</v>
      </c>
      <c r="E88" s="62"/>
    </row>
    <row r="89" spans="1:5">
      <c r="A89" s="402" t="s">
        <v>2217</v>
      </c>
      <c r="B89" s="71" t="s">
        <v>2218</v>
      </c>
      <c r="C89" s="2" t="str">
        <f>VLOOKUP(A89,员工信息4!C:H,4,0)</f>
        <v>沈志明50</v>
      </c>
      <c r="D89" s="403">
        <v>254</v>
      </c>
      <c r="E89" s="62"/>
    </row>
    <row r="90" spans="1:5">
      <c r="A90" s="402" t="s">
        <v>2049</v>
      </c>
      <c r="B90" s="71" t="s">
        <v>2050</v>
      </c>
      <c r="C90" s="2" t="str">
        <f>VLOOKUP(A90,员工信息4!C:H,4,0)</f>
        <v>顾伟杰79</v>
      </c>
      <c r="D90" s="403">
        <v>254</v>
      </c>
      <c r="E90" s="62"/>
    </row>
    <row r="91" spans="1:5">
      <c r="A91" s="402" t="s">
        <v>2022</v>
      </c>
      <c r="B91" s="71" t="s">
        <v>2023</v>
      </c>
      <c r="C91" s="2" t="str">
        <f>VLOOKUP(A91,员工信息4!C:H,4,0)</f>
        <v>丁超181</v>
      </c>
      <c r="D91" s="403">
        <v>254</v>
      </c>
      <c r="E91" s="62"/>
    </row>
    <row r="92" spans="1:5">
      <c r="A92" s="402" t="s">
        <v>2196</v>
      </c>
      <c r="B92" s="71" t="s">
        <v>2197</v>
      </c>
      <c r="C92" s="2" t="str">
        <f>VLOOKUP(A92,员工信息4!C:H,4,0)</f>
        <v>邵金花540</v>
      </c>
      <c r="D92" s="403">
        <v>254</v>
      </c>
      <c r="E92" s="62"/>
    </row>
    <row r="93" spans="1:5">
      <c r="A93" s="402" t="s">
        <v>2054</v>
      </c>
      <c r="B93" s="71" t="s">
        <v>2055</v>
      </c>
      <c r="C93" s="2" t="str">
        <f>VLOOKUP(A93,员工信息4!C:H,4,0)</f>
        <v>张彩英105</v>
      </c>
      <c r="D93" s="403">
        <v>254</v>
      </c>
      <c r="E93" s="62"/>
    </row>
    <row r="94" spans="1:5">
      <c r="A94" s="402" t="s">
        <v>1839</v>
      </c>
      <c r="B94" s="71" t="s">
        <v>1840</v>
      </c>
      <c r="C94" s="2" t="str">
        <f>VLOOKUP(A94,员工信息4!C:H,4,0)</f>
        <v>范才荣28</v>
      </c>
      <c r="D94" s="403">
        <v>254</v>
      </c>
      <c r="E94" s="62"/>
    </row>
    <row r="95" spans="1:5">
      <c r="A95" s="402" t="s">
        <v>1875</v>
      </c>
      <c r="B95" s="71" t="s">
        <v>1876</v>
      </c>
      <c r="C95" s="2" t="str">
        <f>VLOOKUP(A95,员工信息4!C:H,4,0)</f>
        <v>胡涛369</v>
      </c>
      <c r="D95" s="403">
        <v>254</v>
      </c>
      <c r="E95" s="62"/>
    </row>
    <row r="96" spans="1:5">
      <c r="A96" s="402" t="s">
        <v>2307</v>
      </c>
      <c r="B96" s="71" t="s">
        <v>2308</v>
      </c>
      <c r="C96" s="2" t="str">
        <f>VLOOKUP(A96,员工信息4!C:H,4,0)</f>
        <v>梁颖58</v>
      </c>
      <c r="D96" s="403">
        <v>254</v>
      </c>
      <c r="E96" s="62"/>
    </row>
    <row r="97" spans="1:5">
      <c r="A97" s="402" t="s">
        <v>1302</v>
      </c>
      <c r="B97" s="71" t="s">
        <v>1303</v>
      </c>
      <c r="C97" s="2" t="str">
        <f>VLOOKUP(A97,员工信息4!C:H,4,0)</f>
        <v>沈夏杰449</v>
      </c>
      <c r="D97" s="403">
        <v>254</v>
      </c>
      <c r="E97" s="62"/>
    </row>
    <row r="98" spans="1:5">
      <c r="A98" s="402" t="s">
        <v>2201</v>
      </c>
      <c r="B98" s="71" t="s">
        <v>2202</v>
      </c>
      <c r="C98" s="2" t="str">
        <f>VLOOKUP(A98,员工信息4!C:H,4,0)</f>
        <v>宋霞40</v>
      </c>
      <c r="D98" s="403">
        <v>254</v>
      </c>
      <c r="E98" s="62"/>
    </row>
    <row r="99" spans="1:5">
      <c r="A99" s="402" t="s">
        <v>2160</v>
      </c>
      <c r="B99" s="71" t="s">
        <v>2161</v>
      </c>
      <c r="C99" s="2" t="str">
        <f>VLOOKUP(A99,员工信息4!C:H,4,0)</f>
        <v>单永凤95</v>
      </c>
      <c r="D99" s="403">
        <v>254</v>
      </c>
      <c r="E99" s="62"/>
    </row>
    <row r="100" spans="1:5">
      <c r="A100" s="402" t="s">
        <v>1307</v>
      </c>
      <c r="B100" s="71" t="s">
        <v>1308</v>
      </c>
      <c r="C100" s="2" t="str">
        <f>VLOOKUP(A100,员工信息4!C:H,4,0)</f>
        <v>钱叶青253</v>
      </c>
      <c r="D100" s="403">
        <v>254</v>
      </c>
      <c r="E100" s="62"/>
    </row>
    <row r="101" spans="1:5">
      <c r="A101" s="402" t="s">
        <v>1312</v>
      </c>
      <c r="B101" s="71" t="s">
        <v>1313</v>
      </c>
      <c r="C101" s="2" t="str">
        <f>VLOOKUP(A101,员工信息4!C:H,4,0)</f>
        <v>傅红171</v>
      </c>
      <c r="D101" s="403">
        <v>254</v>
      </c>
      <c r="E101" s="62"/>
    </row>
    <row r="102" spans="1:5">
      <c r="A102" s="402" t="s">
        <v>1317</v>
      </c>
      <c r="B102" s="71" t="s">
        <v>1318</v>
      </c>
      <c r="C102" s="2" t="str">
        <f>VLOOKUP(A102,员工信息4!C:H,4,0)</f>
        <v>陈晓东109</v>
      </c>
      <c r="D102" s="403">
        <v>254</v>
      </c>
      <c r="E102" s="62"/>
    </row>
    <row r="103" spans="1:5">
      <c r="A103" s="402" t="s">
        <v>1327</v>
      </c>
      <c r="B103" s="71" t="s">
        <v>1328</v>
      </c>
      <c r="C103" s="2" t="str">
        <f>VLOOKUP(A103,员工信息4!C:H,4,0)</f>
        <v>潘春妹104</v>
      </c>
      <c r="D103" s="403">
        <v>254</v>
      </c>
      <c r="E103" s="62"/>
    </row>
    <row r="104" spans="1:5">
      <c r="A104" s="402" t="s">
        <v>1332</v>
      </c>
      <c r="B104" s="71" t="s">
        <v>1333</v>
      </c>
      <c r="C104" s="2" t="str">
        <f>VLOOKUP(A104,员工信息4!C:H,4,0)</f>
        <v>张锦瑛360</v>
      </c>
      <c r="D104" s="403">
        <v>254</v>
      </c>
      <c r="E104" s="62"/>
    </row>
    <row r="105" spans="1:5">
      <c r="A105" s="402" t="s">
        <v>1342</v>
      </c>
      <c r="B105" s="71" t="s">
        <v>1343</v>
      </c>
      <c r="C105" s="2" t="str">
        <f>VLOOKUP(A105,员工信息4!C:H,4,0)</f>
        <v>潘强150</v>
      </c>
      <c r="D105" s="403">
        <v>254</v>
      </c>
      <c r="E105" s="62"/>
    </row>
    <row r="106" spans="1:5">
      <c r="A106" s="402" t="s">
        <v>1348</v>
      </c>
      <c r="B106" s="71" t="s">
        <v>1349</v>
      </c>
      <c r="C106" s="2" t="str">
        <f>VLOOKUP(A106,员工信息4!C:H,4,0)</f>
        <v>肖辉357</v>
      </c>
      <c r="D106" s="403">
        <v>254</v>
      </c>
      <c r="E106" s="62"/>
    </row>
    <row r="107" spans="1:5">
      <c r="A107" s="402" t="s">
        <v>1354</v>
      </c>
      <c r="B107" s="71" t="s">
        <v>1355</v>
      </c>
      <c r="C107" s="2" t="str">
        <f>VLOOKUP(A107,员工信息4!C:H,4,0)</f>
        <v>黄运阳569</v>
      </c>
      <c r="D107" s="403">
        <v>254</v>
      </c>
      <c r="E107" s="62"/>
    </row>
    <row r="108" spans="1:5">
      <c r="A108" s="402" t="s">
        <v>2027</v>
      </c>
      <c r="B108" s="71" t="s">
        <v>2028</v>
      </c>
      <c r="C108" s="2" t="str">
        <f>VLOOKUP(A108,员工信息4!C:H,4,0)</f>
        <v>王二宏45</v>
      </c>
      <c r="D108" s="403">
        <v>254</v>
      </c>
      <c r="E108" s="62"/>
    </row>
    <row r="109" spans="1:5">
      <c r="A109" s="402" t="s">
        <v>1880</v>
      </c>
      <c r="B109" s="71" t="s">
        <v>1881</v>
      </c>
      <c r="C109" s="2" t="str">
        <f>VLOOKUP(A109,员工信息4!C:H,4,0)</f>
        <v>沈孝春246</v>
      </c>
      <c r="D109" s="403">
        <v>254</v>
      </c>
      <c r="E109" s="62"/>
    </row>
    <row r="110" spans="1:5">
      <c r="A110" s="402" t="s">
        <v>2312</v>
      </c>
      <c r="B110" s="71" t="s">
        <v>2313</v>
      </c>
      <c r="C110" s="2" t="str">
        <f>VLOOKUP(A110,员工信息4!C:H,4,0)</f>
        <v>蔡良慧55</v>
      </c>
      <c r="D110" s="403">
        <v>254</v>
      </c>
      <c r="E110" s="62"/>
    </row>
    <row r="111" spans="1:5">
      <c r="A111" s="402" t="s">
        <v>2170</v>
      </c>
      <c r="B111" s="71" t="s">
        <v>2171</v>
      </c>
      <c r="C111" s="2" t="str">
        <f>VLOOKUP(A111,员工信息4!C:H,4,0)</f>
        <v>孙薇656</v>
      </c>
      <c r="D111" s="403">
        <v>254</v>
      </c>
      <c r="E111" s="62"/>
    </row>
    <row r="112" spans="1:5">
      <c r="A112" s="402" t="s">
        <v>2353</v>
      </c>
      <c r="B112" s="71" t="s">
        <v>2354</v>
      </c>
      <c r="C112" s="2" t="str">
        <f>VLOOKUP(A112,员工信息4!C:H,4,0)</f>
        <v>张艺华159</v>
      </c>
      <c r="D112" s="403">
        <v>254</v>
      </c>
      <c r="E112" s="62"/>
    </row>
    <row r="113" spans="1:10">
      <c r="A113" s="414" t="s">
        <v>2383</v>
      </c>
      <c r="B113" s="415" t="s">
        <v>2384</v>
      </c>
      <c r="C113" s="2" t="str">
        <f>VLOOKUP(A113,员工信息4!C:H,4,0)</f>
        <v>邱宗扬286</v>
      </c>
      <c r="D113" s="403">
        <v>254</v>
      </c>
      <c r="E113" s="62"/>
    </row>
    <row r="114" spans="1:10">
      <c r="A114" s="414" t="s">
        <v>2397</v>
      </c>
      <c r="B114" s="415" t="s">
        <v>2398</v>
      </c>
      <c r="C114" s="2" t="str">
        <f>VLOOKUP(A114,员工信息4!C:H,4,0)</f>
        <v>冯杰36</v>
      </c>
      <c r="D114" s="403">
        <v>254</v>
      </c>
      <c r="E114" s="62"/>
    </row>
    <row r="115" spans="1:10">
      <c r="A115" s="414" t="s">
        <v>2402</v>
      </c>
      <c r="B115" s="415" t="s">
        <v>2403</v>
      </c>
      <c r="C115" s="2" t="str">
        <f>VLOOKUP(A115,员工信息4!C:H,4,0)</f>
        <v>施沁97</v>
      </c>
      <c r="D115" s="403">
        <v>254</v>
      </c>
      <c r="E115" s="62"/>
    </row>
    <row r="116" spans="1:10">
      <c r="A116" s="414" t="s">
        <v>2453</v>
      </c>
      <c r="B116" s="415" t="s">
        <v>2454</v>
      </c>
      <c r="C116" s="2" t="str">
        <f>VLOOKUP(A116,员工信息4!C:H,4,0)</f>
        <v>颜雪春120</v>
      </c>
      <c r="D116" s="403">
        <v>254</v>
      </c>
      <c r="E116" s="62"/>
    </row>
    <row r="117" spans="1:10">
      <c r="A117" s="414" t="s">
        <v>2550</v>
      </c>
      <c r="B117" s="415" t="s">
        <v>2551</v>
      </c>
      <c r="C117" s="2" t="str">
        <f>VLOOKUP(A117,员工信息4!C:H,4,0)</f>
        <v>朱小冲419</v>
      </c>
      <c r="D117" s="403">
        <v>254</v>
      </c>
      <c r="E117" s="62"/>
    </row>
    <row r="118" spans="1:10">
      <c r="A118" s="402" t="s">
        <v>2064</v>
      </c>
      <c r="B118" s="71" t="s">
        <v>2065</v>
      </c>
      <c r="C118" s="2" t="str">
        <f>VLOOKUP(A118,员工信息4!C:H,4,0)</f>
        <v>周素华152</v>
      </c>
      <c r="D118" s="403">
        <v>254</v>
      </c>
      <c r="E118" s="62"/>
    </row>
    <row r="119" spans="1:10">
      <c r="A119" s="402" t="s">
        <v>447</v>
      </c>
      <c r="B119" s="71" t="s">
        <v>448</v>
      </c>
      <c r="C119" s="2" t="str">
        <f>VLOOKUP(A119,员工信息4!C:H,4,0)</f>
        <v>周斌627</v>
      </c>
      <c r="D119" s="403">
        <v>254</v>
      </c>
      <c r="E119" s="62"/>
    </row>
    <row r="120" spans="1:10">
      <c r="A120" s="402" t="s">
        <v>2664</v>
      </c>
      <c r="B120" s="71" t="s">
        <v>2665</v>
      </c>
      <c r="C120" s="2" t="str">
        <f>VLOOKUP(A120,员工信息4!C:H,4,0)</f>
        <v>吴涛382</v>
      </c>
      <c r="D120" s="403">
        <v>254</v>
      </c>
      <c r="E120" s="62"/>
    </row>
    <row r="121" spans="1:10">
      <c r="A121" s="402" t="s">
        <v>1911</v>
      </c>
      <c r="B121" s="71" t="s">
        <v>1912</v>
      </c>
      <c r="C121" s="2" t="str">
        <f>VLOOKUP(A121,员工信息4!C:H,4,0)</f>
        <v>黄道满387</v>
      </c>
      <c r="D121" s="403">
        <v>254</v>
      </c>
      <c r="E121" s="62"/>
    </row>
    <row r="122" spans="1:10">
      <c r="A122" s="402" t="s">
        <v>1850</v>
      </c>
      <c r="B122" s="71" t="s">
        <v>1851</v>
      </c>
      <c r="C122" s="2" t="str">
        <f>VLOOKUP(A122,员工信息4!C:H,4,0)</f>
        <v>陈佩43</v>
      </c>
      <c r="D122" s="403">
        <v>254</v>
      </c>
      <c r="E122" s="62"/>
    </row>
    <row r="123" spans="1:10">
      <c r="A123" s="402" t="s">
        <v>2783</v>
      </c>
      <c r="B123" s="71" t="s">
        <v>2784</v>
      </c>
      <c r="C123" s="2" t="str">
        <f>VLOOKUP(A123,员工信息4!C:H,4,0)</f>
        <v>殷鹏飞479</v>
      </c>
      <c r="D123" s="403">
        <v>254</v>
      </c>
      <c r="E123" s="62"/>
    </row>
    <row r="124" spans="1:10">
      <c r="A124" s="402" t="s">
        <v>2229</v>
      </c>
      <c r="B124" s="71" t="s">
        <v>2230</v>
      </c>
      <c r="C124" s="2" t="str">
        <f>VLOOKUP(A124,员工信息4!C:H,4,0)</f>
        <v>康勇622</v>
      </c>
      <c r="D124" s="403">
        <v>254</v>
      </c>
      <c r="E124" s="62"/>
    </row>
    <row r="125" spans="1:10">
      <c r="A125" s="402" t="s">
        <v>2245</v>
      </c>
      <c r="B125" s="71" t="s">
        <v>2246</v>
      </c>
      <c r="C125" s="2" t="str">
        <f>VLOOKUP(A125,员工信息4!C:H,4,0)</f>
        <v>范新初34</v>
      </c>
      <c r="D125" s="403">
        <v>254</v>
      </c>
      <c r="E125" s="62"/>
    </row>
    <row r="126" spans="1:10">
      <c r="A126" s="402" t="s">
        <v>2458</v>
      </c>
      <c r="B126" s="71" t="s">
        <v>2459</v>
      </c>
      <c r="C126" s="2" t="str">
        <f>VLOOKUP(A126,员工信息4!C:H,4,0)</f>
        <v>倪化珍41</v>
      </c>
      <c r="D126" s="403">
        <v>254</v>
      </c>
      <c r="E126" s="62"/>
      <c r="F126" s="42"/>
      <c r="G126" s="791"/>
      <c r="H126" s="792"/>
      <c r="I126" s="792"/>
      <c r="J126" s="792"/>
    </row>
    <row r="127" spans="1:10">
      <c r="A127" s="402" t="s">
        <v>1359</v>
      </c>
      <c r="B127" s="71" t="s">
        <v>1360</v>
      </c>
      <c r="C127" s="2" t="str">
        <f>VLOOKUP(A127,员工信息4!C:H,4,0)</f>
        <v>顾飞飞722</v>
      </c>
      <c r="D127" s="403">
        <v>254</v>
      </c>
      <c r="E127" s="62"/>
      <c r="F127" s="42"/>
      <c r="G127" s="791"/>
      <c r="H127" s="792"/>
      <c r="I127" s="792"/>
      <c r="J127" s="792"/>
    </row>
    <row r="128" spans="1:10">
      <c r="A128" s="416" t="s">
        <v>1163</v>
      </c>
      <c r="B128" s="71" t="s">
        <v>1164</v>
      </c>
      <c r="C128" s="2" t="str">
        <f>VLOOKUP(A128,员工信息4!C:H,4,0)</f>
        <v>顾桂萍420</v>
      </c>
      <c r="D128" s="58">
        <v>254</v>
      </c>
      <c r="E128" s="62"/>
      <c r="F128" s="42"/>
      <c r="G128" s="791"/>
      <c r="H128" s="792"/>
      <c r="I128" s="792"/>
      <c r="J128" s="792"/>
    </row>
    <row r="129" spans="1:10">
      <c r="A129" s="84" t="s">
        <v>2184</v>
      </c>
      <c r="B129" s="412" t="s">
        <v>2185</v>
      </c>
      <c r="C129" s="412" t="s">
        <v>2187</v>
      </c>
      <c r="D129" s="412">
        <v>254</v>
      </c>
      <c r="E129" s="417"/>
    </row>
    <row r="130" spans="1:10">
      <c r="A130" s="84" t="s">
        <v>880</v>
      </c>
      <c r="B130" s="412" t="s">
        <v>881</v>
      </c>
      <c r="C130" s="412" t="s">
        <v>883</v>
      </c>
      <c r="D130" s="412">
        <v>254</v>
      </c>
      <c r="E130" s="417"/>
    </row>
    <row r="131" spans="1:10" ht="16.5">
      <c r="A131" s="402" t="s">
        <v>550</v>
      </c>
      <c r="B131" s="71" t="s">
        <v>551</v>
      </c>
      <c r="C131" s="2" t="str">
        <f>VLOOKUP(A131,员工信息4!C:H,4,0)</f>
        <v>黄胜民G174</v>
      </c>
      <c r="D131" s="411">
        <v>252</v>
      </c>
      <c r="E131" s="418"/>
      <c r="F131" s="419"/>
      <c r="G131" s="793"/>
      <c r="H131" s="794"/>
      <c r="I131" s="794"/>
      <c r="J131" s="792"/>
    </row>
    <row r="132" spans="1:10" ht="16.5">
      <c r="A132" s="402" t="s">
        <v>570</v>
      </c>
      <c r="B132" s="71" t="s">
        <v>571</v>
      </c>
      <c r="C132" s="2" t="str">
        <f>VLOOKUP(A132,员工信息4!C:H,4,0)</f>
        <v>李敏华G223</v>
      </c>
      <c r="D132" s="411">
        <v>105</v>
      </c>
      <c r="E132" s="418"/>
      <c r="F132" s="419"/>
      <c r="G132" s="793"/>
      <c r="H132" s="794"/>
      <c r="I132" s="794"/>
      <c r="J132" s="792"/>
    </row>
    <row r="133" spans="1:10" ht="16.5">
      <c r="A133" s="402" t="s">
        <v>2421</v>
      </c>
      <c r="B133" s="71" t="s">
        <v>2422</v>
      </c>
      <c r="C133" s="2" t="str">
        <f>VLOOKUP(A133,员工信息4!C:H,4,0)</f>
        <v>冯剑锋G230</v>
      </c>
      <c r="D133" s="411">
        <v>105</v>
      </c>
      <c r="E133" s="418"/>
      <c r="F133" s="419"/>
      <c r="G133" s="793"/>
      <c r="H133" s="794"/>
      <c r="I133" s="794"/>
      <c r="J133" s="792"/>
    </row>
    <row r="134" spans="1:10" ht="16.5">
      <c r="A134" s="402" t="s">
        <v>2445</v>
      </c>
      <c r="B134" s="71" t="s">
        <v>2446</v>
      </c>
      <c r="C134" s="2" t="str">
        <f>VLOOKUP(A134,员工信息4!C:H,4,0)</f>
        <v>钟梅G234</v>
      </c>
      <c r="D134" s="411">
        <v>105</v>
      </c>
      <c r="E134" s="418"/>
      <c r="F134" s="419"/>
      <c r="G134" s="793"/>
      <c r="H134" s="794"/>
      <c r="I134" s="794"/>
      <c r="J134" s="792"/>
    </row>
    <row r="135" spans="1:10">
      <c r="A135" t="s">
        <v>3345</v>
      </c>
      <c r="B135" s="412" t="s">
        <v>6198</v>
      </c>
      <c r="C135" t="s">
        <v>3121</v>
      </c>
      <c r="D135" s="60">
        <v>254</v>
      </c>
    </row>
    <row r="136" spans="1:10">
      <c r="B136" s="493" t="s">
        <v>6199</v>
      </c>
      <c r="C136" s="210" t="s">
        <v>6200</v>
      </c>
    </row>
  </sheetData>
  <autoFilter ref="A1:K134"/>
  <phoneticPr fontId="8" type="noConversion"/>
  <conditionalFormatting sqref="A10">
    <cfRule type="duplicateValues" dxfId="1188" priority="3"/>
    <cfRule type="duplicateValues" dxfId="1187" priority="4"/>
    <cfRule type="duplicateValues" dxfId="1186" priority="5"/>
  </conditionalFormatting>
  <conditionalFormatting sqref="A112">
    <cfRule type="duplicateValues" dxfId="1185" priority="13"/>
    <cfRule type="duplicateValues" dxfId="1184" priority="14"/>
  </conditionalFormatting>
  <conditionalFormatting sqref="B1:B1048576">
    <cfRule type="duplicateValues" dxfId="1183" priority="6"/>
  </conditionalFormatting>
  <conditionalFormatting sqref="B129:B130">
    <cfRule type="duplicateValues" dxfId="1182" priority="7"/>
  </conditionalFormatting>
  <conditionalFormatting sqref="A135">
    <cfRule type="duplicateValues" dxfId="1181" priority="1"/>
  </conditionalFormatting>
  <conditionalFormatting sqref="A135">
    <cfRule type="duplicateValues" dxfId="1180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S777"/>
  <sheetViews>
    <sheetView zoomScale="115" zoomScaleNormal="115" workbookViewId="0">
      <pane xSplit="6" ySplit="1" topLeftCell="M2" activePane="bottomRight" state="frozen"/>
      <selection pane="topRight"/>
      <selection pane="bottomLeft"/>
      <selection pane="bottomRight" activeCell="A33" sqref="A33:XFD761"/>
    </sheetView>
  </sheetViews>
  <sheetFormatPr defaultColWidth="9" defaultRowHeight="13.5"/>
  <cols>
    <col min="1" max="1" width="7.25" customWidth="1"/>
    <col min="2" max="2" width="20.5" customWidth="1"/>
    <col min="3" max="3" width="15.625" customWidth="1"/>
    <col min="5" max="5" width="14.625" customWidth="1"/>
    <col min="6" max="6" width="9" customWidth="1"/>
    <col min="7" max="7" width="21.625" style="29" customWidth="1"/>
    <col min="8" max="8" width="14.625" customWidth="1"/>
    <col min="9" max="9" width="8.25" customWidth="1"/>
    <col min="10" max="10" width="14.625" style="378" customWidth="1"/>
    <col min="12" max="12" width="14.625" customWidth="1"/>
    <col min="13" max="13" width="20.5" customWidth="1"/>
    <col min="14" max="14" width="10.625" customWidth="1"/>
    <col min="15" max="15" width="14.625" customWidth="1"/>
    <col min="17" max="17" width="14.625" customWidth="1"/>
  </cols>
  <sheetData>
    <row r="1" spans="1:19">
      <c r="A1" s="199" t="s">
        <v>0</v>
      </c>
      <c r="B1" s="3" t="s">
        <v>1</v>
      </c>
      <c r="C1" s="10" t="s">
        <v>2</v>
      </c>
      <c r="D1" s="138" t="s">
        <v>3</v>
      </c>
      <c r="E1" s="199" t="s">
        <v>4</v>
      </c>
      <c r="F1" s="359" t="s">
        <v>5</v>
      </c>
      <c r="G1" s="14" t="s">
        <v>6</v>
      </c>
      <c r="H1" s="10" t="s">
        <v>2</v>
      </c>
      <c r="I1" s="138" t="s">
        <v>7</v>
      </c>
      <c r="J1" s="362" t="s">
        <v>8</v>
      </c>
      <c r="K1" s="18" t="s">
        <v>3</v>
      </c>
      <c r="L1" s="363" t="s">
        <v>9</v>
      </c>
      <c r="M1" s="3" t="s">
        <v>1</v>
      </c>
      <c r="N1" s="3" t="s">
        <v>10</v>
      </c>
      <c r="O1" s="363" t="s">
        <v>3675</v>
      </c>
      <c r="P1" s="363" t="s">
        <v>12</v>
      </c>
      <c r="Q1" s="363" t="s">
        <v>3676</v>
      </c>
      <c r="R1" s="363" t="s">
        <v>3677</v>
      </c>
      <c r="S1" s="363" t="s">
        <v>3678</v>
      </c>
    </row>
    <row r="2" spans="1:19" hidden="1">
      <c r="A2" s="10">
        <v>1</v>
      </c>
      <c r="B2" s="13" t="s">
        <v>13</v>
      </c>
      <c r="C2" s="10" t="s">
        <v>14</v>
      </c>
      <c r="D2" s="138" t="s">
        <v>15</v>
      </c>
      <c r="E2" s="10" t="s">
        <v>16</v>
      </c>
      <c r="F2" s="18" t="s">
        <v>17</v>
      </c>
      <c r="G2" s="14" t="s">
        <v>18</v>
      </c>
      <c r="H2" s="10" t="s">
        <v>14</v>
      </c>
      <c r="I2" s="38" t="s">
        <v>19</v>
      </c>
      <c r="J2" s="366">
        <v>80</v>
      </c>
      <c r="K2" s="18" t="s">
        <v>15</v>
      </c>
      <c r="L2" s="367">
        <v>41606</v>
      </c>
      <c r="M2" s="368" t="s">
        <v>13</v>
      </c>
      <c r="N2" s="13"/>
      <c r="O2" s="19"/>
      <c r="P2" s="19"/>
      <c r="Q2" s="64"/>
      <c r="R2" s="64"/>
      <c r="S2" s="64"/>
    </row>
    <row r="3" spans="1:19" hidden="1">
      <c r="A3" s="10">
        <v>2</v>
      </c>
      <c r="B3" s="13" t="s">
        <v>20</v>
      </c>
      <c r="C3" s="10" t="s">
        <v>21</v>
      </c>
      <c r="D3" s="138" t="s">
        <v>22</v>
      </c>
      <c r="E3" s="10" t="s">
        <v>23</v>
      </c>
      <c r="F3" s="18" t="s">
        <v>17</v>
      </c>
      <c r="G3" s="14" t="s">
        <v>24</v>
      </c>
      <c r="H3" s="10" t="s">
        <v>21</v>
      </c>
      <c r="I3" s="38" t="s">
        <v>19</v>
      </c>
      <c r="J3" s="366">
        <v>40</v>
      </c>
      <c r="K3" s="18" t="s">
        <v>22</v>
      </c>
      <c r="L3" s="367">
        <v>42129</v>
      </c>
      <c r="M3" s="368" t="s">
        <v>20</v>
      </c>
      <c r="N3" s="13"/>
      <c r="O3" s="19"/>
      <c r="P3" s="19"/>
      <c r="Q3" s="64"/>
      <c r="R3" s="64"/>
      <c r="S3" s="64"/>
    </row>
    <row r="4" spans="1:19" hidden="1">
      <c r="A4" s="10">
        <v>3</v>
      </c>
      <c r="B4" s="13" t="s">
        <v>25</v>
      </c>
      <c r="C4" s="10" t="s">
        <v>26</v>
      </c>
      <c r="D4" s="138" t="s">
        <v>27</v>
      </c>
      <c r="E4" s="10" t="s">
        <v>28</v>
      </c>
      <c r="F4" s="18" t="s">
        <v>17</v>
      </c>
      <c r="G4" s="14" t="s">
        <v>29</v>
      </c>
      <c r="H4" s="10" t="s">
        <v>26</v>
      </c>
      <c r="I4" s="38" t="s">
        <v>19</v>
      </c>
      <c r="J4" s="366">
        <v>60</v>
      </c>
      <c r="K4" s="18" t="s">
        <v>27</v>
      </c>
      <c r="L4" s="367">
        <v>41711</v>
      </c>
      <c r="M4" s="368" t="s">
        <v>25</v>
      </c>
      <c r="N4" s="13"/>
      <c r="O4" s="19"/>
      <c r="P4" s="19"/>
      <c r="Q4" s="64"/>
      <c r="R4" s="64"/>
      <c r="S4" s="64"/>
    </row>
    <row r="5" spans="1:19" hidden="1">
      <c r="A5" s="10">
        <v>4</v>
      </c>
      <c r="B5" s="13" t="s">
        <v>3679</v>
      </c>
      <c r="C5" s="10" t="s">
        <v>3680</v>
      </c>
      <c r="D5" s="138" t="s">
        <v>3681</v>
      </c>
      <c r="E5" s="10" t="s">
        <v>3040</v>
      </c>
      <c r="F5" s="18" t="s">
        <v>17</v>
      </c>
      <c r="G5" s="14" t="s">
        <v>3682</v>
      </c>
      <c r="H5" s="10" t="s">
        <v>3680</v>
      </c>
      <c r="I5" s="38" t="s">
        <v>19</v>
      </c>
      <c r="J5" s="366">
        <v>200</v>
      </c>
      <c r="K5" s="18" t="s">
        <v>3681</v>
      </c>
      <c r="L5" s="367">
        <v>38233</v>
      </c>
      <c r="M5" s="368" t="s">
        <v>3679</v>
      </c>
      <c r="N5" s="13"/>
      <c r="O5" s="19"/>
      <c r="P5" s="19"/>
      <c r="Q5" s="64"/>
      <c r="R5" s="64"/>
      <c r="S5" s="64"/>
    </row>
    <row r="6" spans="1:19" hidden="1">
      <c r="A6" s="10">
        <v>5</v>
      </c>
      <c r="B6" s="13" t="s">
        <v>30</v>
      </c>
      <c r="C6" s="10" t="s">
        <v>31</v>
      </c>
      <c r="D6" s="138" t="s">
        <v>32</v>
      </c>
      <c r="E6" s="10" t="s">
        <v>33</v>
      </c>
      <c r="F6" s="18" t="s">
        <v>17</v>
      </c>
      <c r="G6" s="14" t="s">
        <v>34</v>
      </c>
      <c r="H6" s="10" t="s">
        <v>31</v>
      </c>
      <c r="I6" s="38" t="s">
        <v>19</v>
      </c>
      <c r="J6" s="366">
        <v>20</v>
      </c>
      <c r="K6" s="18" t="s">
        <v>32</v>
      </c>
      <c r="L6" s="367">
        <v>42549</v>
      </c>
      <c r="M6" s="368" t="s">
        <v>30</v>
      </c>
      <c r="N6" s="13"/>
      <c r="O6" s="19"/>
      <c r="P6" s="19"/>
      <c r="Q6" s="64"/>
      <c r="R6" s="64"/>
      <c r="S6" s="64"/>
    </row>
    <row r="7" spans="1:19" hidden="1">
      <c r="A7" s="10">
        <v>6</v>
      </c>
      <c r="B7" s="13" t="s">
        <v>35</v>
      </c>
      <c r="C7" s="10" t="s">
        <v>36</v>
      </c>
      <c r="D7" s="138" t="s">
        <v>37</v>
      </c>
      <c r="E7" s="10" t="s">
        <v>38</v>
      </c>
      <c r="F7" s="18" t="s">
        <v>17</v>
      </c>
      <c r="G7" s="14" t="s">
        <v>39</v>
      </c>
      <c r="H7" s="10" t="s">
        <v>36</v>
      </c>
      <c r="I7" s="38" t="s">
        <v>19</v>
      </c>
      <c r="J7" s="366">
        <v>40</v>
      </c>
      <c r="K7" s="18" t="s">
        <v>37</v>
      </c>
      <c r="L7" s="367">
        <v>42233</v>
      </c>
      <c r="M7" s="368" t="s">
        <v>35</v>
      </c>
      <c r="N7" s="13"/>
      <c r="O7" s="19"/>
      <c r="P7" s="19"/>
      <c r="Q7" s="64"/>
      <c r="R7" s="64"/>
      <c r="S7" s="64"/>
    </row>
    <row r="8" spans="1:19" hidden="1">
      <c r="A8" s="10">
        <v>7</v>
      </c>
      <c r="B8" s="13" t="s">
        <v>40</v>
      </c>
      <c r="C8" s="10" t="s">
        <v>41</v>
      </c>
      <c r="D8" s="138" t="s">
        <v>42</v>
      </c>
      <c r="E8" s="10" t="s">
        <v>43</v>
      </c>
      <c r="F8" s="18" t="s">
        <v>17</v>
      </c>
      <c r="G8" s="14" t="s">
        <v>44</v>
      </c>
      <c r="H8" s="10" t="s">
        <v>41</v>
      </c>
      <c r="I8" s="38" t="s">
        <v>19</v>
      </c>
      <c r="J8" s="366">
        <v>160</v>
      </c>
      <c r="K8" s="18" t="s">
        <v>42</v>
      </c>
      <c r="L8" s="367">
        <v>40010</v>
      </c>
      <c r="M8" s="368" t="s">
        <v>40</v>
      </c>
      <c r="N8" s="13"/>
      <c r="O8" s="19"/>
      <c r="P8" s="19"/>
      <c r="Q8" s="64"/>
      <c r="R8" s="64"/>
      <c r="S8" s="64"/>
    </row>
    <row r="9" spans="1:19" hidden="1">
      <c r="A9" s="10">
        <v>8</v>
      </c>
      <c r="B9" s="13" t="s">
        <v>45</v>
      </c>
      <c r="C9" s="10" t="s">
        <v>46</v>
      </c>
      <c r="D9" s="138" t="s">
        <v>47</v>
      </c>
      <c r="E9" s="10" t="s">
        <v>48</v>
      </c>
      <c r="F9" s="18" t="s">
        <v>17</v>
      </c>
      <c r="G9" s="14" t="s">
        <v>49</v>
      </c>
      <c r="H9" s="10" t="s">
        <v>46</v>
      </c>
      <c r="I9" s="38" t="s">
        <v>19</v>
      </c>
      <c r="J9" s="366">
        <v>140</v>
      </c>
      <c r="K9" s="18" t="s">
        <v>47</v>
      </c>
      <c r="L9" s="367">
        <v>40418</v>
      </c>
      <c r="M9" s="368" t="s">
        <v>45</v>
      </c>
      <c r="N9" s="13"/>
      <c r="O9" s="19"/>
      <c r="P9" s="19"/>
      <c r="Q9" s="64"/>
      <c r="R9" s="64"/>
      <c r="S9" s="64"/>
    </row>
    <row r="10" spans="1:19" hidden="1">
      <c r="A10" s="10">
        <v>9</v>
      </c>
      <c r="B10" s="13" t="s">
        <v>50</v>
      </c>
      <c r="C10" s="10" t="s">
        <v>51</v>
      </c>
      <c r="D10" s="138" t="s">
        <v>52</v>
      </c>
      <c r="E10" s="10" t="s">
        <v>53</v>
      </c>
      <c r="F10" s="18" t="s">
        <v>17</v>
      </c>
      <c r="G10" s="14" t="s">
        <v>54</v>
      </c>
      <c r="H10" s="10" t="s">
        <v>51</v>
      </c>
      <c r="I10" s="38" t="s">
        <v>19</v>
      </c>
      <c r="J10" s="366"/>
      <c r="K10" s="18" t="s">
        <v>52</v>
      </c>
      <c r="L10" s="367">
        <v>42817</v>
      </c>
      <c r="M10" s="368" t="s">
        <v>50</v>
      </c>
      <c r="N10" s="13"/>
      <c r="O10" s="19"/>
      <c r="P10" s="19"/>
      <c r="Q10" s="64"/>
      <c r="R10" s="64"/>
      <c r="S10" s="64"/>
    </row>
    <row r="11" spans="1:19" hidden="1">
      <c r="A11" s="10">
        <v>10</v>
      </c>
      <c r="B11" s="13" t="s">
        <v>55</v>
      </c>
      <c r="C11" s="10" t="s">
        <v>56</v>
      </c>
      <c r="D11" s="138" t="s">
        <v>57</v>
      </c>
      <c r="E11" s="10" t="s">
        <v>58</v>
      </c>
      <c r="F11" s="18" t="s">
        <v>17</v>
      </c>
      <c r="G11" s="14" t="s">
        <v>59</v>
      </c>
      <c r="H11" s="10" t="s">
        <v>56</v>
      </c>
      <c r="I11" s="38" t="s">
        <v>19</v>
      </c>
      <c r="J11" s="366"/>
      <c r="K11" s="18" t="s">
        <v>57</v>
      </c>
      <c r="L11" s="367">
        <v>42823</v>
      </c>
      <c r="M11" s="368" t="s">
        <v>55</v>
      </c>
      <c r="N11" s="13"/>
      <c r="O11" s="19"/>
      <c r="P11" s="19"/>
      <c r="Q11" s="64"/>
      <c r="R11" s="64"/>
      <c r="S11" s="64"/>
    </row>
    <row r="12" spans="1:19" hidden="1">
      <c r="A12" s="10">
        <v>11</v>
      </c>
      <c r="B12" s="13" t="s">
        <v>60</v>
      </c>
      <c r="C12" s="10" t="s">
        <v>61</v>
      </c>
      <c r="D12" s="138" t="s">
        <v>62</v>
      </c>
      <c r="E12" s="10" t="s">
        <v>63</v>
      </c>
      <c r="F12" s="18" t="s">
        <v>17</v>
      </c>
      <c r="G12" s="14" t="s">
        <v>64</v>
      </c>
      <c r="H12" s="10" t="s">
        <v>61</v>
      </c>
      <c r="I12" s="38" t="s">
        <v>19</v>
      </c>
      <c r="J12" s="366"/>
      <c r="K12" s="18" t="s">
        <v>62</v>
      </c>
      <c r="L12" s="367">
        <v>42843</v>
      </c>
      <c r="M12" s="368" t="s">
        <v>60</v>
      </c>
      <c r="N12" s="13"/>
      <c r="O12" s="19"/>
      <c r="P12" s="19"/>
      <c r="Q12" s="64"/>
      <c r="R12" s="64"/>
      <c r="S12" s="64"/>
    </row>
    <row r="13" spans="1:19" hidden="1">
      <c r="A13" s="10">
        <v>12</v>
      </c>
      <c r="B13" s="13" t="s">
        <v>65</v>
      </c>
      <c r="C13" s="10" t="s">
        <v>66</v>
      </c>
      <c r="D13" s="138" t="s">
        <v>67</v>
      </c>
      <c r="E13" s="10" t="s">
        <v>68</v>
      </c>
      <c r="F13" s="371" t="s">
        <v>17</v>
      </c>
      <c r="G13" s="14" t="s">
        <v>69</v>
      </c>
      <c r="H13" s="10" t="s">
        <v>66</v>
      </c>
      <c r="I13" s="38" t="s">
        <v>19</v>
      </c>
      <c r="J13" s="366"/>
      <c r="K13" s="371" t="s">
        <v>67</v>
      </c>
      <c r="L13" s="367">
        <v>42887</v>
      </c>
      <c r="M13" s="368" t="s">
        <v>65</v>
      </c>
      <c r="N13" s="13"/>
      <c r="O13" s="19"/>
      <c r="P13" s="19"/>
      <c r="Q13" s="64"/>
      <c r="R13" s="64"/>
      <c r="S13" s="64"/>
    </row>
    <row r="14" spans="1:19" hidden="1">
      <c r="A14" s="10">
        <v>13</v>
      </c>
      <c r="B14" s="13" t="s">
        <v>70</v>
      </c>
      <c r="C14" s="10" t="s">
        <v>71</v>
      </c>
      <c r="D14" s="138" t="s">
        <v>72</v>
      </c>
      <c r="E14" s="10" t="s">
        <v>73</v>
      </c>
      <c r="F14" s="371" t="s">
        <v>17</v>
      </c>
      <c r="G14" s="14" t="s">
        <v>74</v>
      </c>
      <c r="H14" s="10" t="s">
        <v>71</v>
      </c>
      <c r="I14" s="38" t="s">
        <v>19</v>
      </c>
      <c r="J14" s="366"/>
      <c r="K14" s="371" t="s">
        <v>72</v>
      </c>
      <c r="L14" s="367">
        <v>43015</v>
      </c>
      <c r="M14" s="368" t="s">
        <v>70</v>
      </c>
      <c r="N14" s="13"/>
      <c r="O14" s="19"/>
      <c r="P14" s="19"/>
      <c r="Q14" s="64"/>
      <c r="R14" s="64"/>
      <c r="S14" s="64"/>
    </row>
    <row r="15" spans="1:19" hidden="1">
      <c r="A15" s="10">
        <v>14</v>
      </c>
      <c r="B15" s="13" t="s">
        <v>75</v>
      </c>
      <c r="C15" s="10" t="s">
        <v>76</v>
      </c>
      <c r="D15" s="138" t="s">
        <v>77</v>
      </c>
      <c r="E15" s="10" t="s">
        <v>78</v>
      </c>
      <c r="F15" s="18" t="s">
        <v>17</v>
      </c>
      <c r="G15" s="14" t="s">
        <v>79</v>
      </c>
      <c r="H15" s="10" t="s">
        <v>76</v>
      </c>
      <c r="I15" s="38" t="s">
        <v>19</v>
      </c>
      <c r="J15" s="366">
        <v>120</v>
      </c>
      <c r="K15" s="18" t="s">
        <v>77</v>
      </c>
      <c r="L15" s="367">
        <v>40575</v>
      </c>
      <c r="M15" s="368" t="s">
        <v>75</v>
      </c>
      <c r="N15" s="13"/>
      <c r="O15" s="19"/>
      <c r="P15" s="19"/>
      <c r="Q15" s="64"/>
      <c r="R15" s="64"/>
      <c r="S15" s="64"/>
    </row>
    <row r="16" spans="1:19" hidden="1">
      <c r="A16" s="10">
        <v>15</v>
      </c>
      <c r="B16" s="13" t="s">
        <v>3683</v>
      </c>
      <c r="C16" s="10" t="s">
        <v>3684</v>
      </c>
      <c r="D16" s="138" t="s">
        <v>3685</v>
      </c>
      <c r="E16" s="10" t="s">
        <v>3029</v>
      </c>
      <c r="F16" s="18" t="s">
        <v>17</v>
      </c>
      <c r="G16" s="14" t="s">
        <v>3686</v>
      </c>
      <c r="H16" s="10" t="s">
        <v>3684</v>
      </c>
      <c r="I16" s="38" t="s">
        <v>19</v>
      </c>
      <c r="J16" s="366">
        <v>200</v>
      </c>
      <c r="K16" s="18" t="s">
        <v>3685</v>
      </c>
      <c r="L16" s="367">
        <v>37111</v>
      </c>
      <c r="M16" s="368" t="s">
        <v>3683</v>
      </c>
      <c r="N16" s="13"/>
      <c r="O16" s="19"/>
      <c r="P16" s="19"/>
      <c r="Q16" s="64"/>
      <c r="R16" s="64"/>
      <c r="S16" s="64"/>
    </row>
    <row r="17" spans="1:19" hidden="1">
      <c r="A17" s="10">
        <v>16</v>
      </c>
      <c r="B17" s="13" t="s">
        <v>80</v>
      </c>
      <c r="C17" s="10" t="s">
        <v>81</v>
      </c>
      <c r="D17" s="138" t="s">
        <v>82</v>
      </c>
      <c r="E17" s="10" t="s">
        <v>83</v>
      </c>
      <c r="F17" s="18" t="s">
        <v>17</v>
      </c>
      <c r="G17" s="14" t="s">
        <v>84</v>
      </c>
      <c r="H17" s="10" t="s">
        <v>81</v>
      </c>
      <c r="I17" s="38" t="s">
        <v>19</v>
      </c>
      <c r="J17" s="366">
        <v>200</v>
      </c>
      <c r="K17" s="18" t="s">
        <v>82</v>
      </c>
      <c r="L17" s="367">
        <v>37387</v>
      </c>
      <c r="M17" s="368" t="s">
        <v>80</v>
      </c>
      <c r="N17" s="13"/>
      <c r="O17" s="19"/>
      <c r="P17" s="19"/>
      <c r="Q17" s="64"/>
      <c r="R17" s="64"/>
      <c r="S17" s="64"/>
    </row>
    <row r="18" spans="1:19" hidden="1">
      <c r="A18" s="10">
        <v>17</v>
      </c>
      <c r="B18" s="13" t="s">
        <v>85</v>
      </c>
      <c r="C18" s="10" t="s">
        <v>86</v>
      </c>
      <c r="D18" s="138" t="s">
        <v>87</v>
      </c>
      <c r="E18" s="10" t="s">
        <v>88</v>
      </c>
      <c r="F18" s="18" t="s">
        <v>17</v>
      </c>
      <c r="G18" s="14" t="s">
        <v>89</v>
      </c>
      <c r="H18" s="10" t="s">
        <v>86</v>
      </c>
      <c r="I18" s="38" t="s">
        <v>19</v>
      </c>
      <c r="J18" s="366">
        <v>200</v>
      </c>
      <c r="K18" s="18" t="s">
        <v>87</v>
      </c>
      <c r="L18" s="367">
        <v>38546</v>
      </c>
      <c r="M18" s="368" t="s">
        <v>85</v>
      </c>
      <c r="N18" s="13"/>
      <c r="O18" s="19"/>
      <c r="P18" s="19"/>
      <c r="Q18" s="64"/>
      <c r="R18" s="64"/>
      <c r="S18" s="64"/>
    </row>
    <row r="19" spans="1:19" hidden="1">
      <c r="A19" s="10">
        <v>18</v>
      </c>
      <c r="B19" s="13" t="s">
        <v>90</v>
      </c>
      <c r="C19" s="10" t="s">
        <v>91</v>
      </c>
      <c r="D19" s="138" t="s">
        <v>92</v>
      </c>
      <c r="E19" s="10" t="s">
        <v>93</v>
      </c>
      <c r="F19" s="18" t="s">
        <v>94</v>
      </c>
      <c r="G19" s="14" t="s">
        <v>95</v>
      </c>
      <c r="H19" s="10" t="s">
        <v>91</v>
      </c>
      <c r="I19" s="38" t="s">
        <v>19</v>
      </c>
      <c r="J19" s="366">
        <v>200</v>
      </c>
      <c r="K19" s="18" t="s">
        <v>92</v>
      </c>
      <c r="L19" s="367">
        <v>39194</v>
      </c>
      <c r="M19" s="368" t="s">
        <v>90</v>
      </c>
      <c r="N19" s="13"/>
      <c r="O19" s="19"/>
      <c r="P19" s="19"/>
      <c r="Q19" s="64"/>
      <c r="R19" s="64"/>
      <c r="S19" s="64"/>
    </row>
    <row r="20" spans="1:19" hidden="1">
      <c r="A20" s="10">
        <v>19</v>
      </c>
      <c r="B20" s="13" t="s">
        <v>96</v>
      </c>
      <c r="C20" s="10" t="s">
        <v>97</v>
      </c>
      <c r="D20" s="138" t="s">
        <v>98</v>
      </c>
      <c r="E20" s="10" t="s">
        <v>99</v>
      </c>
      <c r="F20" s="18" t="s">
        <v>94</v>
      </c>
      <c r="G20" s="14" t="s">
        <v>100</v>
      </c>
      <c r="H20" s="10" t="s">
        <v>97</v>
      </c>
      <c r="I20" s="38" t="s">
        <v>19</v>
      </c>
      <c r="J20" s="366">
        <v>140</v>
      </c>
      <c r="K20" s="18" t="s">
        <v>98</v>
      </c>
      <c r="L20" s="367">
        <v>40357</v>
      </c>
      <c r="M20" s="368" t="s">
        <v>96</v>
      </c>
      <c r="N20" s="13"/>
      <c r="O20" s="19"/>
      <c r="P20" s="19"/>
      <c r="Q20" s="64"/>
      <c r="R20" s="64"/>
      <c r="S20" s="64"/>
    </row>
    <row r="21" spans="1:19" hidden="1">
      <c r="A21" s="10">
        <v>20</v>
      </c>
      <c r="B21" s="13" t="s">
        <v>101</v>
      </c>
      <c r="C21" s="10" t="s">
        <v>102</v>
      </c>
      <c r="D21" s="138" t="s">
        <v>103</v>
      </c>
      <c r="E21" s="10" t="s">
        <v>104</v>
      </c>
      <c r="F21" s="18" t="s">
        <v>94</v>
      </c>
      <c r="G21" s="14" t="s">
        <v>105</v>
      </c>
      <c r="H21" s="10" t="s">
        <v>102</v>
      </c>
      <c r="I21" s="38" t="s">
        <v>19</v>
      </c>
      <c r="J21" s="366">
        <v>120</v>
      </c>
      <c r="K21" s="18" t="s">
        <v>103</v>
      </c>
      <c r="L21" s="367">
        <v>40585</v>
      </c>
      <c r="M21" s="368" t="s">
        <v>101</v>
      </c>
      <c r="N21" s="13"/>
      <c r="O21" s="19"/>
      <c r="P21" s="19"/>
      <c r="Q21" s="64"/>
      <c r="R21" s="64"/>
      <c r="S21" s="64"/>
    </row>
    <row r="22" spans="1:19" hidden="1">
      <c r="A22" s="10">
        <v>21</v>
      </c>
      <c r="B22" s="13" t="s">
        <v>106</v>
      </c>
      <c r="C22" s="10" t="s">
        <v>107</v>
      </c>
      <c r="D22" s="138" t="s">
        <v>108</v>
      </c>
      <c r="E22" s="10" t="s">
        <v>109</v>
      </c>
      <c r="F22" s="18" t="s">
        <v>94</v>
      </c>
      <c r="G22" s="14" t="s">
        <v>110</v>
      </c>
      <c r="H22" s="10" t="s">
        <v>107</v>
      </c>
      <c r="I22" s="38" t="s">
        <v>19</v>
      </c>
      <c r="J22" s="366">
        <v>200</v>
      </c>
      <c r="K22" s="18" t="s">
        <v>108</v>
      </c>
      <c r="L22" s="367">
        <v>39140</v>
      </c>
      <c r="M22" s="368" t="s">
        <v>106</v>
      </c>
      <c r="N22" s="13"/>
      <c r="O22" s="19"/>
      <c r="P22" s="19"/>
      <c r="Q22" s="64"/>
      <c r="R22" s="64"/>
      <c r="S22" s="64"/>
    </row>
    <row r="23" spans="1:19" hidden="1">
      <c r="A23" s="10">
        <v>22</v>
      </c>
      <c r="B23" s="13" t="s">
        <v>3687</v>
      </c>
      <c r="C23" s="10" t="s">
        <v>3688</v>
      </c>
      <c r="D23" s="138" t="s">
        <v>3669</v>
      </c>
      <c r="E23" s="10" t="s">
        <v>3545</v>
      </c>
      <c r="F23" s="18" t="s">
        <v>94</v>
      </c>
      <c r="G23" s="14" t="s">
        <v>3689</v>
      </c>
      <c r="H23" s="10" t="s">
        <v>3688</v>
      </c>
      <c r="I23" s="38" t="s">
        <v>19</v>
      </c>
      <c r="J23" s="366">
        <v>140</v>
      </c>
      <c r="K23" s="18" t="s">
        <v>3669</v>
      </c>
      <c r="L23" s="367">
        <v>40245</v>
      </c>
      <c r="M23" s="368" t="s">
        <v>3687</v>
      </c>
      <c r="N23" s="13"/>
      <c r="O23" s="19"/>
      <c r="P23" s="19"/>
      <c r="Q23" s="64"/>
      <c r="R23" s="64"/>
      <c r="S23" s="64"/>
    </row>
    <row r="24" spans="1:19" hidden="1">
      <c r="A24" s="10">
        <v>23</v>
      </c>
      <c r="B24" s="13" t="s">
        <v>111</v>
      </c>
      <c r="C24" s="10" t="s">
        <v>112</v>
      </c>
      <c r="D24" s="138" t="s">
        <v>113</v>
      </c>
      <c r="E24" s="10" t="s">
        <v>114</v>
      </c>
      <c r="F24" s="18" t="s">
        <v>94</v>
      </c>
      <c r="G24" s="14" t="s">
        <v>115</v>
      </c>
      <c r="H24" s="10" t="s">
        <v>112</v>
      </c>
      <c r="I24" s="38" t="s">
        <v>19</v>
      </c>
      <c r="J24" s="366">
        <v>100</v>
      </c>
      <c r="K24" s="18" t="s">
        <v>113</v>
      </c>
      <c r="L24" s="367">
        <v>41033</v>
      </c>
      <c r="M24" s="368" t="s">
        <v>111</v>
      </c>
      <c r="N24" s="13"/>
      <c r="O24" s="19"/>
      <c r="P24" s="19"/>
      <c r="Q24" s="64"/>
      <c r="R24" s="64"/>
      <c r="S24" s="64"/>
    </row>
    <row r="25" spans="1:19" hidden="1">
      <c r="A25" s="10">
        <v>24</v>
      </c>
      <c r="B25" s="13" t="s">
        <v>116</v>
      </c>
      <c r="C25" s="10" t="s">
        <v>117</v>
      </c>
      <c r="D25" s="138" t="s">
        <v>118</v>
      </c>
      <c r="E25" s="10" t="s">
        <v>119</v>
      </c>
      <c r="F25" s="18" t="s">
        <v>94</v>
      </c>
      <c r="G25" s="14" t="s">
        <v>120</v>
      </c>
      <c r="H25" s="10" t="s">
        <v>117</v>
      </c>
      <c r="I25" s="38" t="s">
        <v>19</v>
      </c>
      <c r="J25" s="366">
        <v>80</v>
      </c>
      <c r="K25" s="18" t="s">
        <v>118</v>
      </c>
      <c r="L25" s="367">
        <v>41626</v>
      </c>
      <c r="M25" s="368" t="s">
        <v>116</v>
      </c>
      <c r="N25" s="13"/>
      <c r="O25" s="19"/>
      <c r="P25" s="19"/>
      <c r="Q25" s="64"/>
      <c r="R25" s="64"/>
      <c r="S25" s="64"/>
    </row>
    <row r="26" spans="1:19" hidden="1">
      <c r="A26" s="10">
        <v>25</v>
      </c>
      <c r="B26" s="13" t="s">
        <v>121</v>
      </c>
      <c r="C26" s="10" t="s">
        <v>122</v>
      </c>
      <c r="D26" s="138" t="s">
        <v>123</v>
      </c>
      <c r="E26" s="10" t="s">
        <v>124</v>
      </c>
      <c r="F26" s="18" t="s">
        <v>94</v>
      </c>
      <c r="G26" s="14" t="s">
        <v>125</v>
      </c>
      <c r="H26" s="10" t="s">
        <v>122</v>
      </c>
      <c r="I26" s="38" t="s">
        <v>19</v>
      </c>
      <c r="J26" s="366">
        <v>100</v>
      </c>
      <c r="K26" s="18" t="s">
        <v>123</v>
      </c>
      <c r="L26" s="367">
        <v>40941</v>
      </c>
      <c r="M26" s="368" t="s">
        <v>121</v>
      </c>
      <c r="N26" s="13"/>
      <c r="O26" s="19"/>
      <c r="P26" s="19"/>
      <c r="Q26" s="64"/>
      <c r="R26" s="64"/>
      <c r="S26" s="64"/>
    </row>
    <row r="27" spans="1:19" hidden="1">
      <c r="A27" s="10">
        <v>26</v>
      </c>
      <c r="B27" s="13" t="s">
        <v>126</v>
      </c>
      <c r="C27" s="10" t="s">
        <v>127</v>
      </c>
      <c r="D27" s="138" t="s">
        <v>128</v>
      </c>
      <c r="E27" s="10" t="s">
        <v>129</v>
      </c>
      <c r="F27" s="18" t="s">
        <v>130</v>
      </c>
      <c r="G27" s="14" t="s">
        <v>131</v>
      </c>
      <c r="H27" s="10" t="s">
        <v>127</v>
      </c>
      <c r="I27" s="38" t="s">
        <v>19</v>
      </c>
      <c r="J27" s="366">
        <v>200</v>
      </c>
      <c r="K27" s="18" t="s">
        <v>128</v>
      </c>
      <c r="L27" s="367">
        <v>39146</v>
      </c>
      <c r="M27" s="368" t="s">
        <v>126</v>
      </c>
      <c r="N27" s="13"/>
      <c r="O27" s="19"/>
      <c r="P27" s="19"/>
      <c r="Q27" s="64"/>
      <c r="R27" s="64"/>
      <c r="S27" s="64"/>
    </row>
    <row r="28" spans="1:19" hidden="1">
      <c r="A28" s="10">
        <v>27</v>
      </c>
      <c r="B28" s="13" t="s">
        <v>132</v>
      </c>
      <c r="C28" s="10" t="s">
        <v>133</v>
      </c>
      <c r="D28" s="138" t="s">
        <v>134</v>
      </c>
      <c r="E28" s="10" t="s">
        <v>135</v>
      </c>
      <c r="F28" s="18" t="s">
        <v>130</v>
      </c>
      <c r="G28" s="14" t="s">
        <v>136</v>
      </c>
      <c r="H28" s="10" t="s">
        <v>133</v>
      </c>
      <c r="I28" s="38" t="s">
        <v>19</v>
      </c>
      <c r="J28" s="366">
        <v>200</v>
      </c>
      <c r="K28" s="18" t="s">
        <v>134</v>
      </c>
      <c r="L28" s="367">
        <v>37398</v>
      </c>
      <c r="M28" s="368" t="s">
        <v>132</v>
      </c>
      <c r="N28" s="13"/>
      <c r="O28" s="19"/>
      <c r="P28" s="19"/>
      <c r="Q28" s="64"/>
      <c r="R28" s="64"/>
      <c r="S28" s="64"/>
    </row>
    <row r="29" spans="1:19" hidden="1">
      <c r="A29" s="10">
        <v>28</v>
      </c>
      <c r="B29" s="13" t="s">
        <v>137</v>
      </c>
      <c r="C29" s="10" t="s">
        <v>138</v>
      </c>
      <c r="D29" s="138" t="s">
        <v>139</v>
      </c>
      <c r="E29" s="10" t="s">
        <v>140</v>
      </c>
      <c r="F29" s="18" t="s">
        <v>130</v>
      </c>
      <c r="G29" s="14" t="s">
        <v>141</v>
      </c>
      <c r="H29" s="10" t="s">
        <v>138</v>
      </c>
      <c r="I29" s="38" t="s">
        <v>19</v>
      </c>
      <c r="J29" s="366">
        <v>200</v>
      </c>
      <c r="K29" s="18" t="s">
        <v>139</v>
      </c>
      <c r="L29" s="367">
        <v>37134</v>
      </c>
      <c r="M29" s="368" t="s">
        <v>137</v>
      </c>
      <c r="N29" s="13"/>
      <c r="O29" s="19"/>
      <c r="P29" s="19"/>
      <c r="Q29" s="64"/>
      <c r="R29" s="64"/>
      <c r="S29" s="64"/>
    </row>
    <row r="30" spans="1:19" hidden="1">
      <c r="A30" s="10">
        <v>29</v>
      </c>
      <c r="B30" s="13" t="s">
        <v>142</v>
      </c>
      <c r="C30" s="10" t="s">
        <v>143</v>
      </c>
      <c r="D30" s="138" t="s">
        <v>144</v>
      </c>
      <c r="E30" s="10" t="s">
        <v>145</v>
      </c>
      <c r="F30" s="18" t="s">
        <v>130</v>
      </c>
      <c r="G30" s="14" t="s">
        <v>146</v>
      </c>
      <c r="H30" s="10" t="s">
        <v>143</v>
      </c>
      <c r="I30" s="38" t="s">
        <v>19</v>
      </c>
      <c r="J30" s="366">
        <v>200</v>
      </c>
      <c r="K30" s="18" t="s">
        <v>144</v>
      </c>
      <c r="L30" s="367">
        <v>38054</v>
      </c>
      <c r="M30" s="368" t="s">
        <v>142</v>
      </c>
      <c r="N30" s="13"/>
      <c r="O30" s="19"/>
      <c r="P30" s="19"/>
      <c r="Q30" s="64"/>
      <c r="R30" s="64"/>
      <c r="S30" s="64"/>
    </row>
    <row r="31" spans="1:19" hidden="1">
      <c r="A31" s="10">
        <v>30</v>
      </c>
      <c r="B31" s="365" t="s">
        <v>3690</v>
      </c>
      <c r="C31" s="10" t="s">
        <v>3691</v>
      </c>
      <c r="D31" s="138" t="s">
        <v>3692</v>
      </c>
      <c r="E31" s="10" t="s">
        <v>2968</v>
      </c>
      <c r="F31" s="18" t="s">
        <v>130</v>
      </c>
      <c r="G31" s="14" t="s">
        <v>3693</v>
      </c>
      <c r="H31" s="10" t="s">
        <v>3691</v>
      </c>
      <c r="I31" s="38" t="s">
        <v>19</v>
      </c>
      <c r="J31" s="366">
        <v>200</v>
      </c>
      <c r="K31" s="18" t="s">
        <v>3692</v>
      </c>
      <c r="L31" s="367">
        <v>36226</v>
      </c>
      <c r="M31" s="365" t="s">
        <v>3690</v>
      </c>
      <c r="N31" s="13"/>
      <c r="O31" s="19"/>
      <c r="P31" s="19"/>
      <c r="Q31" s="64"/>
      <c r="R31" s="64"/>
      <c r="S31" s="64"/>
    </row>
    <row r="32" spans="1:19" hidden="1">
      <c r="A32" s="10">
        <v>31</v>
      </c>
      <c r="B32" s="13" t="s">
        <v>147</v>
      </c>
      <c r="C32" s="10" t="s">
        <v>148</v>
      </c>
      <c r="D32" s="138" t="s">
        <v>149</v>
      </c>
      <c r="E32" s="10" t="s">
        <v>150</v>
      </c>
      <c r="F32" s="18" t="s">
        <v>151</v>
      </c>
      <c r="G32" s="14" t="s">
        <v>152</v>
      </c>
      <c r="H32" s="10" t="s">
        <v>148</v>
      </c>
      <c r="I32" s="38" t="s">
        <v>19</v>
      </c>
      <c r="J32" s="366">
        <v>200</v>
      </c>
      <c r="K32" s="18" t="s">
        <v>149</v>
      </c>
      <c r="L32" s="367">
        <v>39254</v>
      </c>
      <c r="M32" s="368" t="s">
        <v>147</v>
      </c>
      <c r="N32" s="13"/>
      <c r="O32" s="19"/>
      <c r="P32" s="19"/>
      <c r="Q32" s="64"/>
      <c r="R32" s="64"/>
      <c r="S32" s="64"/>
    </row>
    <row r="33" spans="1:19">
      <c r="A33" s="10">
        <v>32</v>
      </c>
      <c r="B33" s="13" t="s">
        <v>3694</v>
      </c>
      <c r="C33" s="10" t="s">
        <v>3695</v>
      </c>
      <c r="D33" s="138" t="s">
        <v>3696</v>
      </c>
      <c r="E33" s="199"/>
      <c r="F33" s="18" t="s">
        <v>151</v>
      </c>
      <c r="G33" s="14" t="s">
        <v>3697</v>
      </c>
      <c r="H33" s="10" t="s">
        <v>3695</v>
      </c>
      <c r="I33" s="38" t="s">
        <v>19</v>
      </c>
      <c r="J33" s="366">
        <v>60</v>
      </c>
      <c r="K33" s="18" t="s">
        <v>3696</v>
      </c>
      <c r="L33" s="367">
        <v>41874</v>
      </c>
      <c r="M33" s="368" t="s">
        <v>3694</v>
      </c>
      <c r="N33" s="13"/>
      <c r="O33" s="19">
        <v>43585</v>
      </c>
      <c r="P33" s="19"/>
      <c r="Q33" s="64"/>
      <c r="R33" s="64"/>
      <c r="S33" s="64"/>
    </row>
    <row r="34" spans="1:19" hidden="1">
      <c r="A34" s="10">
        <v>33</v>
      </c>
      <c r="B34" s="13" t="s">
        <v>153</v>
      </c>
      <c r="C34" s="10" t="s">
        <v>154</v>
      </c>
      <c r="D34" s="138" t="s">
        <v>155</v>
      </c>
      <c r="E34" s="10" t="s">
        <v>156</v>
      </c>
      <c r="F34" s="18" t="s">
        <v>151</v>
      </c>
      <c r="G34" s="14" t="s">
        <v>157</v>
      </c>
      <c r="H34" s="10" t="s">
        <v>154</v>
      </c>
      <c r="I34" s="38" t="s">
        <v>19</v>
      </c>
      <c r="J34" s="366">
        <v>120</v>
      </c>
      <c r="K34" s="18" t="s">
        <v>155</v>
      </c>
      <c r="L34" s="367">
        <v>40705</v>
      </c>
      <c r="M34" s="368" t="s">
        <v>153</v>
      </c>
      <c r="N34" s="13"/>
      <c r="O34" s="19"/>
      <c r="P34" s="19"/>
      <c r="Q34" s="64"/>
      <c r="R34" s="64"/>
      <c r="S34" s="64"/>
    </row>
    <row r="35" spans="1:19" hidden="1">
      <c r="A35" s="10">
        <v>34</v>
      </c>
      <c r="B35" s="13" t="s">
        <v>158</v>
      </c>
      <c r="C35" s="10" t="s">
        <v>159</v>
      </c>
      <c r="D35" s="138" t="s">
        <v>160</v>
      </c>
      <c r="E35" s="10" t="s">
        <v>161</v>
      </c>
      <c r="F35" s="18" t="s">
        <v>151</v>
      </c>
      <c r="G35" s="14" t="s">
        <v>162</v>
      </c>
      <c r="H35" s="10" t="s">
        <v>159</v>
      </c>
      <c r="I35" s="38" t="s">
        <v>19</v>
      </c>
      <c r="J35" s="366">
        <v>20</v>
      </c>
      <c r="K35" s="18" t="s">
        <v>160</v>
      </c>
      <c r="L35" s="367">
        <v>42550</v>
      </c>
      <c r="M35" s="368" t="s">
        <v>158</v>
      </c>
      <c r="N35" s="13"/>
      <c r="O35" s="19"/>
      <c r="P35" s="19"/>
      <c r="Q35" s="64"/>
      <c r="R35" s="64"/>
      <c r="S35" s="64"/>
    </row>
    <row r="36" spans="1:19" hidden="1">
      <c r="A36" s="10">
        <v>35</v>
      </c>
      <c r="B36" s="13" t="s">
        <v>163</v>
      </c>
      <c r="C36" s="10" t="s">
        <v>164</v>
      </c>
      <c r="D36" s="138" t="s">
        <v>165</v>
      </c>
      <c r="E36" s="10" t="s">
        <v>166</v>
      </c>
      <c r="F36" s="18" t="s">
        <v>151</v>
      </c>
      <c r="G36" s="14" t="s">
        <v>167</v>
      </c>
      <c r="H36" s="10" t="s">
        <v>164</v>
      </c>
      <c r="I36" s="38" t="s">
        <v>19</v>
      </c>
      <c r="J36" s="366">
        <v>200</v>
      </c>
      <c r="K36" s="18" t="s">
        <v>165</v>
      </c>
      <c r="L36" s="367">
        <v>37774</v>
      </c>
      <c r="M36" s="368" t="s">
        <v>163</v>
      </c>
      <c r="N36" s="13"/>
      <c r="O36" s="19"/>
      <c r="P36" s="19"/>
      <c r="Q36" s="64"/>
      <c r="R36" s="64"/>
      <c r="S36" s="64"/>
    </row>
    <row r="37" spans="1:19" hidden="1">
      <c r="A37" s="10">
        <v>36</v>
      </c>
      <c r="B37" s="13" t="s">
        <v>168</v>
      </c>
      <c r="C37" s="10" t="s">
        <v>169</v>
      </c>
      <c r="D37" s="138" t="s">
        <v>170</v>
      </c>
      <c r="E37" s="10" t="s">
        <v>171</v>
      </c>
      <c r="F37" s="18" t="s">
        <v>151</v>
      </c>
      <c r="G37" s="14" t="s">
        <v>172</v>
      </c>
      <c r="H37" s="10" t="s">
        <v>169</v>
      </c>
      <c r="I37" s="38" t="s">
        <v>19</v>
      </c>
      <c r="J37" s="366">
        <v>80</v>
      </c>
      <c r="K37" s="18" t="s">
        <v>170</v>
      </c>
      <c r="L37" s="367">
        <v>41334</v>
      </c>
      <c r="M37" s="368" t="s">
        <v>168</v>
      </c>
      <c r="N37" s="13"/>
      <c r="O37" s="19"/>
      <c r="P37" s="19"/>
      <c r="Q37" s="64"/>
      <c r="R37" s="64"/>
      <c r="S37" s="64"/>
    </row>
    <row r="38" spans="1:19" hidden="1">
      <c r="A38" s="10">
        <v>37</v>
      </c>
      <c r="B38" s="13" t="s">
        <v>173</v>
      </c>
      <c r="C38" s="10" t="s">
        <v>174</v>
      </c>
      <c r="D38" s="138" t="s">
        <v>175</v>
      </c>
      <c r="E38" s="10" t="s">
        <v>176</v>
      </c>
      <c r="F38" s="18" t="s">
        <v>151</v>
      </c>
      <c r="G38" s="14" t="s">
        <v>177</v>
      </c>
      <c r="H38" s="10" t="s">
        <v>174</v>
      </c>
      <c r="I38" s="38" t="s">
        <v>19</v>
      </c>
      <c r="J38" s="366">
        <v>200</v>
      </c>
      <c r="K38" s="18" t="s">
        <v>175</v>
      </c>
      <c r="L38" s="367">
        <v>38199</v>
      </c>
      <c r="M38" s="368" t="s">
        <v>173</v>
      </c>
      <c r="N38" s="13"/>
      <c r="O38" s="19"/>
      <c r="P38" s="19"/>
      <c r="Q38" s="64"/>
      <c r="R38" s="64"/>
      <c r="S38" s="64"/>
    </row>
    <row r="39" spans="1:19" hidden="1">
      <c r="A39" s="10">
        <v>38</v>
      </c>
      <c r="B39" s="13" t="s">
        <v>178</v>
      </c>
      <c r="C39" s="10" t="s">
        <v>179</v>
      </c>
      <c r="D39" s="138" t="s">
        <v>180</v>
      </c>
      <c r="E39" s="10" t="s">
        <v>181</v>
      </c>
      <c r="F39" s="18" t="s">
        <v>151</v>
      </c>
      <c r="G39" s="14" t="s">
        <v>182</v>
      </c>
      <c r="H39" s="10" t="s">
        <v>179</v>
      </c>
      <c r="I39" s="38" t="s">
        <v>19</v>
      </c>
      <c r="J39" s="366">
        <v>100</v>
      </c>
      <c r="K39" s="18" t="s">
        <v>180</v>
      </c>
      <c r="L39" s="367">
        <v>40995</v>
      </c>
      <c r="M39" s="368" t="s">
        <v>178</v>
      </c>
      <c r="N39" s="13"/>
      <c r="O39" s="19"/>
      <c r="P39" s="19"/>
      <c r="Q39" s="64"/>
      <c r="R39" s="64"/>
      <c r="S39" s="64"/>
    </row>
    <row r="40" spans="1:19" hidden="1">
      <c r="A40" s="10">
        <v>39</v>
      </c>
      <c r="B40" s="13" t="s">
        <v>183</v>
      </c>
      <c r="C40" s="10" t="s">
        <v>184</v>
      </c>
      <c r="D40" s="138" t="s">
        <v>185</v>
      </c>
      <c r="E40" s="10" t="s">
        <v>186</v>
      </c>
      <c r="F40" s="18" t="s">
        <v>151</v>
      </c>
      <c r="G40" s="14" t="s">
        <v>187</v>
      </c>
      <c r="H40" s="10" t="s">
        <v>184</v>
      </c>
      <c r="I40" s="38" t="s">
        <v>19</v>
      </c>
      <c r="J40" s="366">
        <v>120</v>
      </c>
      <c r="K40" s="18" t="s">
        <v>185</v>
      </c>
      <c r="L40" s="367">
        <v>40586</v>
      </c>
      <c r="M40" s="368" t="s">
        <v>183</v>
      </c>
      <c r="N40" s="13"/>
      <c r="O40" s="19"/>
      <c r="P40" s="19"/>
      <c r="Q40" s="64"/>
      <c r="R40" s="64"/>
      <c r="S40" s="64"/>
    </row>
    <row r="41" spans="1:19" hidden="1">
      <c r="A41" s="10">
        <v>40</v>
      </c>
      <c r="B41" s="13" t="s">
        <v>188</v>
      </c>
      <c r="C41" s="10" t="s">
        <v>189</v>
      </c>
      <c r="D41" s="138" t="s">
        <v>190</v>
      </c>
      <c r="E41" s="10" t="s">
        <v>191</v>
      </c>
      <c r="F41" s="18" t="s">
        <v>151</v>
      </c>
      <c r="G41" s="14" t="s">
        <v>192</v>
      </c>
      <c r="H41" s="10" t="s">
        <v>189</v>
      </c>
      <c r="I41" s="38" t="s">
        <v>19</v>
      </c>
      <c r="J41" s="366">
        <v>140</v>
      </c>
      <c r="K41" s="18" t="s">
        <v>190</v>
      </c>
      <c r="L41" s="367">
        <v>40240</v>
      </c>
      <c r="M41" s="368" t="s">
        <v>188</v>
      </c>
      <c r="N41" s="13"/>
      <c r="O41" s="19"/>
      <c r="P41" s="19"/>
      <c r="Q41" s="64"/>
      <c r="R41" s="64"/>
      <c r="S41" s="64"/>
    </row>
    <row r="42" spans="1:19" hidden="1">
      <c r="A42" s="10">
        <v>41</v>
      </c>
      <c r="B42" s="13" t="s">
        <v>193</v>
      </c>
      <c r="C42" s="10" t="s">
        <v>194</v>
      </c>
      <c r="D42" s="138" t="s">
        <v>195</v>
      </c>
      <c r="E42" s="10" t="s">
        <v>196</v>
      </c>
      <c r="F42" s="18" t="s">
        <v>197</v>
      </c>
      <c r="G42" s="14" t="s">
        <v>198</v>
      </c>
      <c r="H42" s="10" t="s">
        <v>194</v>
      </c>
      <c r="I42" s="38" t="s">
        <v>19</v>
      </c>
      <c r="J42" s="366">
        <v>160</v>
      </c>
      <c r="K42" s="18" t="s">
        <v>195</v>
      </c>
      <c r="L42" s="367">
        <v>40057</v>
      </c>
      <c r="M42" s="368" t="s">
        <v>193</v>
      </c>
      <c r="N42" s="13"/>
      <c r="O42" s="19"/>
      <c r="P42" s="19"/>
      <c r="Q42" s="64"/>
      <c r="R42" s="64"/>
      <c r="S42" s="64"/>
    </row>
    <row r="43" spans="1:19" hidden="1">
      <c r="A43" s="10">
        <v>42</v>
      </c>
      <c r="B43" s="13" t="s">
        <v>199</v>
      </c>
      <c r="C43" s="10" t="s">
        <v>200</v>
      </c>
      <c r="D43" s="138" t="s">
        <v>201</v>
      </c>
      <c r="E43" s="10" t="s">
        <v>202</v>
      </c>
      <c r="F43" s="18" t="s">
        <v>197</v>
      </c>
      <c r="G43" s="14" t="s">
        <v>203</v>
      </c>
      <c r="H43" s="10" t="s">
        <v>200</v>
      </c>
      <c r="I43" s="38" t="s">
        <v>19</v>
      </c>
      <c r="J43" s="366">
        <v>160</v>
      </c>
      <c r="K43" s="18" t="s">
        <v>201</v>
      </c>
      <c r="L43" s="367">
        <v>39921</v>
      </c>
      <c r="M43" s="368" t="s">
        <v>199</v>
      </c>
      <c r="N43" s="13"/>
      <c r="O43" s="19"/>
      <c r="P43" s="19"/>
      <c r="Q43" s="64"/>
      <c r="R43" s="64"/>
      <c r="S43" s="64"/>
    </row>
    <row r="44" spans="1:19" hidden="1">
      <c r="A44" s="10">
        <v>43</v>
      </c>
      <c r="B44" s="13" t="s">
        <v>204</v>
      </c>
      <c r="C44" s="10" t="s">
        <v>205</v>
      </c>
      <c r="D44" s="138" t="s">
        <v>206</v>
      </c>
      <c r="E44" s="10" t="s">
        <v>207</v>
      </c>
      <c r="F44" s="18" t="s">
        <v>197</v>
      </c>
      <c r="G44" s="14" t="s">
        <v>208</v>
      </c>
      <c r="H44" s="10" t="s">
        <v>205</v>
      </c>
      <c r="I44" s="38" t="s">
        <v>19</v>
      </c>
      <c r="J44" s="366">
        <v>200</v>
      </c>
      <c r="K44" s="18" t="s">
        <v>206</v>
      </c>
      <c r="L44" s="367">
        <v>38144</v>
      </c>
      <c r="M44" s="368" t="s">
        <v>204</v>
      </c>
      <c r="N44" s="13"/>
      <c r="O44" s="19"/>
      <c r="P44" s="19"/>
      <c r="Q44" s="64"/>
      <c r="R44" s="64"/>
      <c r="S44" s="64"/>
    </row>
    <row r="45" spans="1:19" hidden="1">
      <c r="A45" s="10">
        <v>44</v>
      </c>
      <c r="B45" s="13" t="s">
        <v>209</v>
      </c>
      <c r="C45" s="10" t="s">
        <v>210</v>
      </c>
      <c r="D45" s="138" t="s">
        <v>211</v>
      </c>
      <c r="E45" s="10" t="s">
        <v>212</v>
      </c>
      <c r="F45" s="18" t="s">
        <v>197</v>
      </c>
      <c r="G45" s="14" t="s">
        <v>213</v>
      </c>
      <c r="H45" s="10" t="s">
        <v>210</v>
      </c>
      <c r="I45" s="38" t="s">
        <v>19</v>
      </c>
      <c r="J45" s="366">
        <v>200</v>
      </c>
      <c r="K45" s="18" t="s">
        <v>211</v>
      </c>
      <c r="L45" s="367">
        <v>38497</v>
      </c>
      <c r="M45" s="368" t="s">
        <v>209</v>
      </c>
      <c r="N45" s="13"/>
      <c r="O45" s="19"/>
      <c r="P45" s="19"/>
      <c r="Q45" s="64"/>
      <c r="R45" s="64"/>
      <c r="S45" s="64"/>
    </row>
    <row r="46" spans="1:19" hidden="1">
      <c r="A46" s="10">
        <v>45</v>
      </c>
      <c r="B46" s="13" t="s">
        <v>214</v>
      </c>
      <c r="C46" s="10" t="s">
        <v>215</v>
      </c>
      <c r="D46" s="138" t="s">
        <v>216</v>
      </c>
      <c r="E46" s="10" t="s">
        <v>217</v>
      </c>
      <c r="F46" s="18" t="s">
        <v>197</v>
      </c>
      <c r="G46" s="14" t="s">
        <v>218</v>
      </c>
      <c r="H46" s="10" t="s">
        <v>215</v>
      </c>
      <c r="I46" s="38" t="s">
        <v>19</v>
      </c>
      <c r="J46" s="366">
        <v>200</v>
      </c>
      <c r="K46" s="18" t="s">
        <v>216</v>
      </c>
      <c r="L46" s="367">
        <v>39286</v>
      </c>
      <c r="M46" s="368" t="s">
        <v>214</v>
      </c>
      <c r="N46" s="13"/>
      <c r="O46" s="19"/>
      <c r="P46" s="19"/>
      <c r="Q46" s="64"/>
      <c r="R46" s="64"/>
      <c r="S46" s="64"/>
    </row>
    <row r="47" spans="1:19" hidden="1">
      <c r="A47" s="10">
        <v>46</v>
      </c>
      <c r="B47" s="13" t="s">
        <v>3698</v>
      </c>
      <c r="C47" s="10" t="s">
        <v>3699</v>
      </c>
      <c r="D47" s="138" t="s">
        <v>3700</v>
      </c>
      <c r="E47" s="10" t="s">
        <v>2867</v>
      </c>
      <c r="F47" s="18" t="s">
        <v>197</v>
      </c>
      <c r="G47" s="14" t="s">
        <v>3701</v>
      </c>
      <c r="H47" s="10" t="s">
        <v>3699</v>
      </c>
      <c r="I47" s="38" t="s">
        <v>19</v>
      </c>
      <c r="J47" s="366">
        <v>160</v>
      </c>
      <c r="K47" s="18" t="s">
        <v>3700</v>
      </c>
      <c r="L47" s="367">
        <v>39949</v>
      </c>
      <c r="M47" s="368" t="s">
        <v>3698</v>
      </c>
      <c r="N47" s="13"/>
      <c r="O47" s="13"/>
      <c r="P47" s="19"/>
      <c r="Q47" s="64"/>
      <c r="R47" s="64"/>
      <c r="S47" s="64"/>
    </row>
    <row r="48" spans="1:19" hidden="1">
      <c r="A48" s="10">
        <v>47</v>
      </c>
      <c r="B48" s="13" t="s">
        <v>219</v>
      </c>
      <c r="C48" s="10" t="s">
        <v>220</v>
      </c>
      <c r="D48" s="138" t="s">
        <v>221</v>
      </c>
      <c r="E48" s="10" t="s">
        <v>222</v>
      </c>
      <c r="F48" s="18" t="s">
        <v>197</v>
      </c>
      <c r="G48" s="14" t="s">
        <v>223</v>
      </c>
      <c r="H48" s="10" t="s">
        <v>220</v>
      </c>
      <c r="I48" s="38" t="s">
        <v>19</v>
      </c>
      <c r="J48" s="366">
        <v>200</v>
      </c>
      <c r="K48" s="18" t="s">
        <v>221</v>
      </c>
      <c r="L48" s="367">
        <v>38565</v>
      </c>
      <c r="M48" s="368" t="s">
        <v>219</v>
      </c>
      <c r="N48" s="13"/>
      <c r="O48" s="19"/>
      <c r="P48" s="19"/>
      <c r="Q48" s="64"/>
      <c r="R48" s="64"/>
      <c r="S48" s="64"/>
    </row>
    <row r="49" spans="1:19" hidden="1">
      <c r="A49" s="10">
        <v>48</v>
      </c>
      <c r="B49" s="13" t="s">
        <v>224</v>
      </c>
      <c r="C49" s="10" t="s">
        <v>225</v>
      </c>
      <c r="D49" s="138" t="s">
        <v>226</v>
      </c>
      <c r="E49" s="10" t="s">
        <v>227</v>
      </c>
      <c r="F49" s="18" t="s">
        <v>197</v>
      </c>
      <c r="G49" s="14" t="s">
        <v>228</v>
      </c>
      <c r="H49" s="10" t="s">
        <v>225</v>
      </c>
      <c r="I49" s="38" t="s">
        <v>19</v>
      </c>
      <c r="J49" s="366">
        <v>200</v>
      </c>
      <c r="K49" s="18" t="s">
        <v>226</v>
      </c>
      <c r="L49" s="367">
        <v>38565</v>
      </c>
      <c r="M49" s="368" t="s">
        <v>224</v>
      </c>
      <c r="N49" s="13"/>
      <c r="O49" s="19"/>
      <c r="P49" s="19"/>
      <c r="Q49" s="64"/>
      <c r="R49" s="64"/>
      <c r="S49" s="64"/>
    </row>
    <row r="50" spans="1:19" hidden="1">
      <c r="A50" s="10">
        <v>49</v>
      </c>
      <c r="B50" s="13" t="s">
        <v>229</v>
      </c>
      <c r="C50" s="10" t="s">
        <v>230</v>
      </c>
      <c r="D50" s="138" t="s">
        <v>231</v>
      </c>
      <c r="E50" s="10" t="s">
        <v>232</v>
      </c>
      <c r="F50" s="18" t="s">
        <v>197</v>
      </c>
      <c r="G50" s="14" t="s">
        <v>233</v>
      </c>
      <c r="H50" s="10" t="s">
        <v>230</v>
      </c>
      <c r="I50" s="38" t="s">
        <v>19</v>
      </c>
      <c r="J50" s="366">
        <v>200</v>
      </c>
      <c r="K50" s="18" t="s">
        <v>231</v>
      </c>
      <c r="L50" s="367">
        <v>38997</v>
      </c>
      <c r="M50" s="368" t="s">
        <v>229</v>
      </c>
      <c r="N50" s="13"/>
      <c r="O50" s="19"/>
      <c r="P50" s="19"/>
      <c r="Q50" s="64"/>
      <c r="R50" s="64"/>
      <c r="S50" s="64"/>
    </row>
    <row r="51" spans="1:19" hidden="1">
      <c r="A51" s="10">
        <v>50</v>
      </c>
      <c r="B51" s="13" t="s">
        <v>234</v>
      </c>
      <c r="C51" s="10" t="s">
        <v>235</v>
      </c>
      <c r="D51" s="138" t="s">
        <v>236</v>
      </c>
      <c r="E51" s="10" t="s">
        <v>237</v>
      </c>
      <c r="F51" s="18" t="s">
        <v>197</v>
      </c>
      <c r="G51" s="14" t="s">
        <v>238</v>
      </c>
      <c r="H51" s="10" t="s">
        <v>235</v>
      </c>
      <c r="I51" s="38" t="s">
        <v>19</v>
      </c>
      <c r="J51" s="366">
        <v>200</v>
      </c>
      <c r="K51" s="18" t="s">
        <v>236</v>
      </c>
      <c r="L51" s="367">
        <v>38798</v>
      </c>
      <c r="M51" s="368" t="s">
        <v>234</v>
      </c>
      <c r="N51" s="13"/>
      <c r="O51" s="19"/>
      <c r="P51" s="19"/>
      <c r="Q51" s="64"/>
      <c r="R51" s="64"/>
      <c r="S51" s="64"/>
    </row>
    <row r="52" spans="1:19" hidden="1">
      <c r="A52" s="10">
        <v>51</v>
      </c>
      <c r="B52" s="13" t="s">
        <v>239</v>
      </c>
      <c r="C52" s="10" t="s">
        <v>240</v>
      </c>
      <c r="D52" s="138" t="s">
        <v>241</v>
      </c>
      <c r="E52" s="10" t="s">
        <v>242</v>
      </c>
      <c r="F52" s="18" t="s">
        <v>197</v>
      </c>
      <c r="G52" s="14" t="s">
        <v>243</v>
      </c>
      <c r="H52" s="10" t="s">
        <v>240</v>
      </c>
      <c r="I52" s="38" t="s">
        <v>19</v>
      </c>
      <c r="J52" s="366">
        <v>200</v>
      </c>
      <c r="K52" s="18" t="s">
        <v>241</v>
      </c>
      <c r="L52" s="367">
        <v>39174</v>
      </c>
      <c r="M52" s="368" t="s">
        <v>239</v>
      </c>
      <c r="N52" s="13"/>
      <c r="O52" s="19"/>
      <c r="P52" s="19"/>
      <c r="Q52" s="64"/>
      <c r="R52" s="64"/>
      <c r="S52" s="64"/>
    </row>
    <row r="53" spans="1:19" hidden="1">
      <c r="A53" s="10">
        <v>52</v>
      </c>
      <c r="B53" s="13" t="s">
        <v>244</v>
      </c>
      <c r="C53" s="10" t="s">
        <v>245</v>
      </c>
      <c r="D53" s="138" t="s">
        <v>246</v>
      </c>
      <c r="E53" s="10" t="s">
        <v>247</v>
      </c>
      <c r="F53" s="18" t="s">
        <v>197</v>
      </c>
      <c r="G53" s="14" t="s">
        <v>248</v>
      </c>
      <c r="H53" s="10" t="s">
        <v>245</v>
      </c>
      <c r="I53" s="38" t="s">
        <v>19</v>
      </c>
      <c r="J53" s="366">
        <v>160</v>
      </c>
      <c r="K53" s="18" t="s">
        <v>246</v>
      </c>
      <c r="L53" s="367">
        <v>39863</v>
      </c>
      <c r="M53" s="368" t="s">
        <v>244</v>
      </c>
      <c r="N53" s="13"/>
      <c r="O53" s="19"/>
      <c r="P53" s="19"/>
      <c r="Q53" s="64"/>
      <c r="R53" s="64"/>
      <c r="S53" s="64"/>
    </row>
    <row r="54" spans="1:19" hidden="1">
      <c r="A54" s="10">
        <v>53</v>
      </c>
      <c r="B54" s="13" t="s">
        <v>249</v>
      </c>
      <c r="C54" s="10" t="s">
        <v>250</v>
      </c>
      <c r="D54" s="138" t="s">
        <v>251</v>
      </c>
      <c r="E54" s="10" t="s">
        <v>252</v>
      </c>
      <c r="F54" s="18" t="s">
        <v>197</v>
      </c>
      <c r="G54" s="14" t="s">
        <v>253</v>
      </c>
      <c r="H54" s="10" t="s">
        <v>250</v>
      </c>
      <c r="I54" s="38" t="s">
        <v>19</v>
      </c>
      <c r="J54" s="366">
        <v>160</v>
      </c>
      <c r="K54" s="18" t="s">
        <v>251</v>
      </c>
      <c r="L54" s="367">
        <v>39879</v>
      </c>
      <c r="M54" s="368" t="s">
        <v>249</v>
      </c>
      <c r="N54" s="13"/>
      <c r="O54" s="19"/>
      <c r="P54" s="19"/>
      <c r="Q54" s="64"/>
      <c r="R54" s="64"/>
      <c r="S54" s="64"/>
    </row>
    <row r="55" spans="1:19" hidden="1">
      <c r="A55" s="10">
        <v>54</v>
      </c>
      <c r="B55" s="13" t="s">
        <v>254</v>
      </c>
      <c r="C55" s="10" t="s">
        <v>255</v>
      </c>
      <c r="D55" s="138" t="s">
        <v>256</v>
      </c>
      <c r="E55" s="10" t="s">
        <v>257</v>
      </c>
      <c r="F55" s="18" t="s">
        <v>197</v>
      </c>
      <c r="G55" s="14" t="s">
        <v>258</v>
      </c>
      <c r="H55" s="10" t="s">
        <v>255</v>
      </c>
      <c r="I55" s="38" t="s">
        <v>19</v>
      </c>
      <c r="J55" s="366">
        <v>160</v>
      </c>
      <c r="K55" s="18" t="s">
        <v>256</v>
      </c>
      <c r="L55" s="367">
        <v>39900</v>
      </c>
      <c r="M55" s="368" t="s">
        <v>254</v>
      </c>
      <c r="N55" s="13"/>
      <c r="O55" s="19"/>
      <c r="P55" s="19"/>
      <c r="Q55" s="64"/>
      <c r="R55" s="64"/>
      <c r="S55" s="64"/>
    </row>
    <row r="56" spans="1:19" hidden="1">
      <c r="A56" s="10">
        <v>55</v>
      </c>
      <c r="B56" s="13" t="s">
        <v>259</v>
      </c>
      <c r="C56" s="10" t="s">
        <v>260</v>
      </c>
      <c r="D56" s="138" t="s">
        <v>261</v>
      </c>
      <c r="E56" s="10" t="s">
        <v>262</v>
      </c>
      <c r="F56" s="18" t="s">
        <v>197</v>
      </c>
      <c r="G56" s="14" t="s">
        <v>263</v>
      </c>
      <c r="H56" s="10" t="s">
        <v>260</v>
      </c>
      <c r="I56" s="38" t="s">
        <v>19</v>
      </c>
      <c r="J56" s="366">
        <v>140</v>
      </c>
      <c r="K56" s="18" t="s">
        <v>261</v>
      </c>
      <c r="L56" s="367">
        <v>40240</v>
      </c>
      <c r="M56" s="368" t="s">
        <v>259</v>
      </c>
      <c r="N56" s="13"/>
      <c r="O56" s="19"/>
      <c r="P56" s="19"/>
      <c r="Q56" s="64"/>
      <c r="R56" s="64"/>
      <c r="S56" s="64"/>
    </row>
    <row r="57" spans="1:19" hidden="1">
      <c r="A57" s="10">
        <v>56</v>
      </c>
      <c r="B57" s="13" t="s">
        <v>264</v>
      </c>
      <c r="C57" s="10" t="s">
        <v>265</v>
      </c>
      <c r="D57" s="138" t="s">
        <v>266</v>
      </c>
      <c r="E57" s="10" t="s">
        <v>267</v>
      </c>
      <c r="F57" s="18" t="s">
        <v>197</v>
      </c>
      <c r="G57" s="14" t="s">
        <v>268</v>
      </c>
      <c r="H57" s="10" t="s">
        <v>265</v>
      </c>
      <c r="I57" s="38" t="s">
        <v>19</v>
      </c>
      <c r="J57" s="366">
        <v>140</v>
      </c>
      <c r="K57" s="18" t="s">
        <v>266</v>
      </c>
      <c r="L57" s="367">
        <v>40332</v>
      </c>
      <c r="M57" s="368" t="s">
        <v>264</v>
      </c>
      <c r="N57" s="13"/>
      <c r="O57" s="19"/>
      <c r="P57" s="19"/>
      <c r="Q57" s="64"/>
      <c r="R57" s="64"/>
      <c r="S57" s="64"/>
    </row>
    <row r="58" spans="1:19" hidden="1">
      <c r="A58" s="10">
        <v>57</v>
      </c>
      <c r="B58" s="13" t="s">
        <v>269</v>
      </c>
      <c r="C58" s="10" t="s">
        <v>270</v>
      </c>
      <c r="D58" s="138" t="s">
        <v>271</v>
      </c>
      <c r="E58" s="10" t="s">
        <v>272</v>
      </c>
      <c r="F58" s="18" t="s">
        <v>197</v>
      </c>
      <c r="G58" s="14" t="s">
        <v>273</v>
      </c>
      <c r="H58" s="10" t="s">
        <v>270</v>
      </c>
      <c r="I58" s="38" t="s">
        <v>19</v>
      </c>
      <c r="J58" s="366">
        <v>160</v>
      </c>
      <c r="K58" s="18" t="s">
        <v>271</v>
      </c>
      <c r="L58" s="367">
        <v>40058</v>
      </c>
      <c r="M58" s="368" t="s">
        <v>269</v>
      </c>
      <c r="N58" s="13"/>
      <c r="O58" s="19"/>
      <c r="P58" s="19"/>
      <c r="Q58" s="64"/>
      <c r="R58" s="64"/>
      <c r="S58" s="64"/>
    </row>
    <row r="59" spans="1:19" hidden="1">
      <c r="A59" s="10">
        <v>58</v>
      </c>
      <c r="B59" s="13" t="s">
        <v>274</v>
      </c>
      <c r="C59" s="10" t="s">
        <v>275</v>
      </c>
      <c r="D59" s="138" t="s">
        <v>276</v>
      </c>
      <c r="E59" s="10" t="s">
        <v>277</v>
      </c>
      <c r="F59" s="18" t="s">
        <v>197</v>
      </c>
      <c r="G59" s="14" t="s">
        <v>278</v>
      </c>
      <c r="H59" s="10" t="s">
        <v>275</v>
      </c>
      <c r="I59" s="38" t="s">
        <v>19</v>
      </c>
      <c r="J59" s="366">
        <v>140</v>
      </c>
      <c r="K59" s="18" t="s">
        <v>276</v>
      </c>
      <c r="L59" s="367">
        <v>40439</v>
      </c>
      <c r="M59" s="368" t="s">
        <v>274</v>
      </c>
      <c r="N59" s="13"/>
      <c r="O59" s="19"/>
      <c r="P59" s="19"/>
      <c r="Q59" s="64"/>
      <c r="R59" s="64"/>
      <c r="S59" s="64"/>
    </row>
    <row r="60" spans="1:19" hidden="1">
      <c r="A60" s="10">
        <v>59</v>
      </c>
      <c r="B60" s="13" t="s">
        <v>279</v>
      </c>
      <c r="C60" s="10" t="s">
        <v>280</v>
      </c>
      <c r="D60" s="138" t="s">
        <v>281</v>
      </c>
      <c r="E60" s="10" t="s">
        <v>282</v>
      </c>
      <c r="F60" s="18" t="s">
        <v>197</v>
      </c>
      <c r="G60" s="14" t="s">
        <v>283</v>
      </c>
      <c r="H60" s="10" t="s">
        <v>280</v>
      </c>
      <c r="I60" s="38" t="s">
        <v>19</v>
      </c>
      <c r="J60" s="366">
        <v>120</v>
      </c>
      <c r="K60" s="18" t="s">
        <v>281</v>
      </c>
      <c r="L60" s="367">
        <v>40679</v>
      </c>
      <c r="M60" s="368" t="s">
        <v>279</v>
      </c>
      <c r="N60" s="13"/>
      <c r="O60" s="19"/>
      <c r="P60" s="19"/>
      <c r="Q60" s="64"/>
      <c r="R60" s="64"/>
      <c r="S60" s="64"/>
    </row>
    <row r="61" spans="1:19" hidden="1">
      <c r="A61" s="10">
        <v>60</v>
      </c>
      <c r="B61" s="13" t="s">
        <v>284</v>
      </c>
      <c r="C61" s="10" t="s">
        <v>285</v>
      </c>
      <c r="D61" s="138" t="s">
        <v>286</v>
      </c>
      <c r="E61" s="10" t="s">
        <v>287</v>
      </c>
      <c r="F61" s="18" t="s">
        <v>197</v>
      </c>
      <c r="G61" s="14" t="s">
        <v>288</v>
      </c>
      <c r="H61" s="10" t="s">
        <v>285</v>
      </c>
      <c r="I61" s="38" t="s">
        <v>19</v>
      </c>
      <c r="J61" s="366">
        <v>120</v>
      </c>
      <c r="K61" s="18" t="s">
        <v>286</v>
      </c>
      <c r="L61" s="367">
        <v>40735</v>
      </c>
      <c r="M61" s="368" t="s">
        <v>284</v>
      </c>
      <c r="N61" s="13"/>
      <c r="O61" s="19"/>
      <c r="P61" s="19"/>
      <c r="Q61" s="64"/>
      <c r="R61" s="64"/>
      <c r="S61" s="64"/>
    </row>
    <row r="62" spans="1:19" hidden="1">
      <c r="A62" s="10">
        <v>61</v>
      </c>
      <c r="B62" s="13" t="s">
        <v>289</v>
      </c>
      <c r="C62" s="10" t="s">
        <v>290</v>
      </c>
      <c r="D62" s="138" t="s">
        <v>291</v>
      </c>
      <c r="E62" s="10" t="s">
        <v>292</v>
      </c>
      <c r="F62" s="18" t="s">
        <v>197</v>
      </c>
      <c r="G62" s="14" t="s">
        <v>293</v>
      </c>
      <c r="H62" s="10" t="s">
        <v>290</v>
      </c>
      <c r="I62" s="38" t="s">
        <v>19</v>
      </c>
      <c r="J62" s="366">
        <v>200</v>
      </c>
      <c r="K62" s="18" t="s">
        <v>291</v>
      </c>
      <c r="L62" s="367">
        <v>38360</v>
      </c>
      <c r="M62" s="368" t="s">
        <v>289</v>
      </c>
      <c r="N62" s="13"/>
      <c r="O62" s="19"/>
      <c r="P62" s="19"/>
      <c r="Q62" s="64"/>
      <c r="R62" s="64"/>
      <c r="S62" s="64"/>
    </row>
    <row r="63" spans="1:19" hidden="1">
      <c r="A63" s="10">
        <v>62</v>
      </c>
      <c r="B63" s="13" t="s">
        <v>294</v>
      </c>
      <c r="C63" s="10" t="s">
        <v>295</v>
      </c>
      <c r="D63" s="138" t="s">
        <v>296</v>
      </c>
      <c r="E63" s="10" t="s">
        <v>297</v>
      </c>
      <c r="F63" s="18" t="s">
        <v>197</v>
      </c>
      <c r="G63" s="14" t="s">
        <v>298</v>
      </c>
      <c r="H63" s="10" t="s">
        <v>295</v>
      </c>
      <c r="I63" s="38" t="s">
        <v>19</v>
      </c>
      <c r="J63" s="366">
        <v>120</v>
      </c>
      <c r="K63" s="18" t="s">
        <v>296</v>
      </c>
      <c r="L63" s="367">
        <v>40851</v>
      </c>
      <c r="M63" s="368" t="s">
        <v>294</v>
      </c>
      <c r="N63" s="13"/>
      <c r="O63" s="19"/>
      <c r="P63" s="19"/>
      <c r="Q63" s="64"/>
      <c r="R63" s="64"/>
      <c r="S63" s="64"/>
    </row>
    <row r="64" spans="1:19" hidden="1">
      <c r="A64" s="10">
        <v>63</v>
      </c>
      <c r="B64" s="13" t="s">
        <v>299</v>
      </c>
      <c r="C64" s="10" t="s">
        <v>300</v>
      </c>
      <c r="D64" s="138" t="s">
        <v>301</v>
      </c>
      <c r="E64" s="10" t="s">
        <v>302</v>
      </c>
      <c r="F64" s="18" t="s">
        <v>197</v>
      </c>
      <c r="G64" s="14" t="s">
        <v>303</v>
      </c>
      <c r="H64" s="10" t="s">
        <v>300</v>
      </c>
      <c r="I64" s="38" t="s">
        <v>19</v>
      </c>
      <c r="J64" s="366">
        <v>120</v>
      </c>
      <c r="K64" s="18" t="s">
        <v>301</v>
      </c>
      <c r="L64" s="367">
        <v>40854</v>
      </c>
      <c r="M64" s="368" t="s">
        <v>299</v>
      </c>
      <c r="N64" s="13"/>
      <c r="O64" s="19"/>
      <c r="P64" s="19"/>
      <c r="Q64" s="64"/>
      <c r="R64" s="64"/>
      <c r="S64" s="64"/>
    </row>
    <row r="65" spans="1:19" hidden="1">
      <c r="A65" s="10">
        <v>64</v>
      </c>
      <c r="B65" s="13" t="s">
        <v>304</v>
      </c>
      <c r="C65" s="10" t="s">
        <v>305</v>
      </c>
      <c r="D65" s="138" t="s">
        <v>306</v>
      </c>
      <c r="E65" s="10" t="s">
        <v>307</v>
      </c>
      <c r="F65" s="18" t="s">
        <v>197</v>
      </c>
      <c r="G65" s="14" t="s">
        <v>308</v>
      </c>
      <c r="H65" s="10" t="s">
        <v>305</v>
      </c>
      <c r="I65" s="38" t="s">
        <v>19</v>
      </c>
      <c r="J65" s="366">
        <v>100</v>
      </c>
      <c r="K65" s="18" t="s">
        <v>306</v>
      </c>
      <c r="L65" s="367">
        <v>40949</v>
      </c>
      <c r="M65" s="368" t="s">
        <v>304</v>
      </c>
      <c r="N65" s="13"/>
      <c r="O65" s="19"/>
      <c r="P65" s="19"/>
      <c r="Q65" s="64"/>
      <c r="R65" s="64"/>
      <c r="S65" s="64"/>
    </row>
    <row r="66" spans="1:19" hidden="1">
      <c r="A66" s="10">
        <v>65</v>
      </c>
      <c r="B66" s="13" t="s">
        <v>3702</v>
      </c>
      <c r="C66" s="10" t="s">
        <v>3703</v>
      </c>
      <c r="D66" s="138" t="s">
        <v>3704</v>
      </c>
      <c r="E66" s="10" t="s">
        <v>3705</v>
      </c>
      <c r="F66" s="18" t="s">
        <v>197</v>
      </c>
      <c r="G66" s="14" t="s">
        <v>3706</v>
      </c>
      <c r="H66" s="10" t="s">
        <v>3703</v>
      </c>
      <c r="I66" s="38" t="s">
        <v>19</v>
      </c>
      <c r="J66" s="366">
        <v>120</v>
      </c>
      <c r="K66" s="18" t="s">
        <v>3704</v>
      </c>
      <c r="L66" s="367">
        <v>40735</v>
      </c>
      <c r="M66" s="368" t="s">
        <v>3702</v>
      </c>
      <c r="N66" s="13"/>
      <c r="O66" s="19"/>
      <c r="P66" s="19"/>
      <c r="Q66" s="64"/>
      <c r="R66" s="64"/>
      <c r="S66" s="64"/>
    </row>
    <row r="67" spans="1:19" hidden="1">
      <c r="A67" s="10">
        <v>66</v>
      </c>
      <c r="B67" s="13" t="s">
        <v>309</v>
      </c>
      <c r="C67" s="10" t="s">
        <v>310</v>
      </c>
      <c r="D67" s="138" t="s">
        <v>311</v>
      </c>
      <c r="E67" s="10" t="s">
        <v>312</v>
      </c>
      <c r="F67" s="18" t="s">
        <v>197</v>
      </c>
      <c r="G67" s="14" t="s">
        <v>313</v>
      </c>
      <c r="H67" s="10" t="s">
        <v>310</v>
      </c>
      <c r="I67" s="38" t="s">
        <v>19</v>
      </c>
      <c r="J67" s="366">
        <v>100</v>
      </c>
      <c r="K67" s="18" t="s">
        <v>311</v>
      </c>
      <c r="L67" s="367">
        <v>41080</v>
      </c>
      <c r="M67" s="368" t="s">
        <v>309</v>
      </c>
      <c r="N67" s="13"/>
      <c r="O67" s="19"/>
      <c r="P67" s="19"/>
      <c r="Q67" s="64"/>
      <c r="R67" s="64"/>
      <c r="S67" s="64"/>
    </row>
    <row r="68" spans="1:19" hidden="1">
      <c r="A68" s="10">
        <v>67</v>
      </c>
      <c r="B68" s="13" t="s">
        <v>314</v>
      </c>
      <c r="C68" s="10" t="s">
        <v>315</v>
      </c>
      <c r="D68" s="138" t="s">
        <v>316</v>
      </c>
      <c r="E68" s="10" t="s">
        <v>317</v>
      </c>
      <c r="F68" s="18" t="s">
        <v>197</v>
      </c>
      <c r="G68" s="14" t="s">
        <v>318</v>
      </c>
      <c r="H68" s="10" t="s">
        <v>315</v>
      </c>
      <c r="I68" s="38" t="s">
        <v>19</v>
      </c>
      <c r="J68" s="366">
        <v>100</v>
      </c>
      <c r="K68" s="18" t="s">
        <v>316</v>
      </c>
      <c r="L68" s="367">
        <v>41111</v>
      </c>
      <c r="M68" s="368" t="s">
        <v>314</v>
      </c>
      <c r="N68" s="13"/>
      <c r="O68" s="19"/>
      <c r="P68" s="19"/>
      <c r="Q68" s="64"/>
      <c r="R68" s="64"/>
      <c r="S68" s="64"/>
    </row>
    <row r="69" spans="1:19" hidden="1">
      <c r="A69" s="10">
        <v>68</v>
      </c>
      <c r="B69" s="13" t="s">
        <v>319</v>
      </c>
      <c r="C69" s="10" t="s">
        <v>320</v>
      </c>
      <c r="D69" s="138" t="s">
        <v>321</v>
      </c>
      <c r="E69" s="10" t="s">
        <v>322</v>
      </c>
      <c r="F69" s="18" t="s">
        <v>197</v>
      </c>
      <c r="G69" s="14" t="s">
        <v>323</v>
      </c>
      <c r="H69" s="10" t="s">
        <v>320</v>
      </c>
      <c r="I69" s="38" t="s">
        <v>19</v>
      </c>
      <c r="J69" s="366">
        <v>100</v>
      </c>
      <c r="K69" s="18" t="s">
        <v>321</v>
      </c>
      <c r="L69" s="367">
        <v>41239</v>
      </c>
      <c r="M69" s="368" t="s">
        <v>319</v>
      </c>
      <c r="N69" s="13"/>
      <c r="O69" s="19"/>
      <c r="P69" s="19"/>
      <c r="Q69" s="64"/>
      <c r="R69" s="64"/>
      <c r="S69" s="64"/>
    </row>
    <row r="70" spans="1:19" hidden="1">
      <c r="A70" s="10">
        <v>69</v>
      </c>
      <c r="B70" s="13" t="s">
        <v>324</v>
      </c>
      <c r="C70" s="10" t="s">
        <v>325</v>
      </c>
      <c r="D70" s="138" t="s">
        <v>326</v>
      </c>
      <c r="E70" s="10" t="s">
        <v>327</v>
      </c>
      <c r="F70" s="18" t="s">
        <v>197</v>
      </c>
      <c r="G70" s="14" t="s">
        <v>328</v>
      </c>
      <c r="H70" s="10" t="s">
        <v>325</v>
      </c>
      <c r="I70" s="38" t="s">
        <v>19</v>
      </c>
      <c r="J70" s="366">
        <v>80</v>
      </c>
      <c r="K70" s="18" t="s">
        <v>326</v>
      </c>
      <c r="L70" s="367">
        <v>41324</v>
      </c>
      <c r="M70" s="368" t="s">
        <v>324</v>
      </c>
      <c r="N70" s="13"/>
      <c r="O70" s="19"/>
      <c r="P70" s="19"/>
      <c r="Q70" s="64"/>
      <c r="R70" s="64"/>
      <c r="S70" s="64"/>
    </row>
    <row r="71" spans="1:19" hidden="1">
      <c r="A71" s="10">
        <v>70</v>
      </c>
      <c r="B71" s="13" t="s">
        <v>329</v>
      </c>
      <c r="C71" s="10" t="s">
        <v>330</v>
      </c>
      <c r="D71" s="138" t="s">
        <v>331</v>
      </c>
      <c r="E71" s="10" t="s">
        <v>332</v>
      </c>
      <c r="F71" s="18" t="s">
        <v>197</v>
      </c>
      <c r="G71" s="14" t="s">
        <v>333</v>
      </c>
      <c r="H71" s="10" t="s">
        <v>330</v>
      </c>
      <c r="I71" s="38" t="s">
        <v>19</v>
      </c>
      <c r="J71" s="366">
        <v>80</v>
      </c>
      <c r="K71" s="18" t="s">
        <v>331</v>
      </c>
      <c r="L71" s="367">
        <v>41340</v>
      </c>
      <c r="M71" s="368" t="s">
        <v>329</v>
      </c>
      <c r="N71" s="13"/>
      <c r="O71" s="19"/>
      <c r="P71" s="19"/>
      <c r="Q71" s="64"/>
      <c r="R71" s="64"/>
      <c r="S71" s="64"/>
    </row>
    <row r="72" spans="1:19" hidden="1">
      <c r="A72" s="10">
        <v>71</v>
      </c>
      <c r="B72" s="13" t="s">
        <v>334</v>
      </c>
      <c r="C72" s="10" t="s">
        <v>335</v>
      </c>
      <c r="D72" s="138" t="s">
        <v>336</v>
      </c>
      <c r="E72" s="10" t="s">
        <v>337</v>
      </c>
      <c r="F72" s="18" t="s">
        <v>197</v>
      </c>
      <c r="G72" s="14" t="s">
        <v>338</v>
      </c>
      <c r="H72" s="10" t="s">
        <v>335</v>
      </c>
      <c r="I72" s="38" t="s">
        <v>19</v>
      </c>
      <c r="J72" s="366">
        <v>80</v>
      </c>
      <c r="K72" s="18" t="s">
        <v>336</v>
      </c>
      <c r="L72" s="367">
        <v>41335</v>
      </c>
      <c r="M72" s="368" t="s">
        <v>334</v>
      </c>
      <c r="N72" s="13"/>
      <c r="O72" s="19"/>
      <c r="P72" s="19"/>
      <c r="Q72" s="64"/>
      <c r="R72" s="64"/>
      <c r="S72" s="64"/>
    </row>
    <row r="73" spans="1:19" hidden="1">
      <c r="A73" s="10">
        <v>72</v>
      </c>
      <c r="B73" s="13" t="s">
        <v>3707</v>
      </c>
      <c r="C73" s="10" t="s">
        <v>3708</v>
      </c>
      <c r="D73" s="138" t="s">
        <v>3666</v>
      </c>
      <c r="E73" s="10" t="s">
        <v>3337</v>
      </c>
      <c r="F73" s="18" t="s">
        <v>197</v>
      </c>
      <c r="G73" s="14" t="s">
        <v>3709</v>
      </c>
      <c r="H73" s="10" t="s">
        <v>3708</v>
      </c>
      <c r="I73" s="38" t="s">
        <v>19</v>
      </c>
      <c r="J73" s="366">
        <v>80</v>
      </c>
      <c r="K73" s="18" t="s">
        <v>3666</v>
      </c>
      <c r="L73" s="367">
        <v>38515</v>
      </c>
      <c r="M73" s="368" t="s">
        <v>3707</v>
      </c>
      <c r="N73" s="13"/>
      <c r="O73" s="19"/>
      <c r="P73" s="19"/>
      <c r="Q73" s="64"/>
      <c r="R73" s="64"/>
      <c r="S73" s="64"/>
    </row>
    <row r="74" spans="1:19" hidden="1">
      <c r="A74" s="10">
        <v>73</v>
      </c>
      <c r="B74" s="13" t="s">
        <v>339</v>
      </c>
      <c r="C74" s="10" t="s">
        <v>340</v>
      </c>
      <c r="D74" s="138" t="s">
        <v>341</v>
      </c>
      <c r="E74" s="10" t="s">
        <v>342</v>
      </c>
      <c r="F74" s="38" t="s">
        <v>343</v>
      </c>
      <c r="G74" s="14" t="s">
        <v>344</v>
      </c>
      <c r="H74" s="10" t="s">
        <v>340</v>
      </c>
      <c r="I74" s="38" t="s">
        <v>345</v>
      </c>
      <c r="J74" s="366">
        <v>80</v>
      </c>
      <c r="K74" s="18" t="s">
        <v>341</v>
      </c>
      <c r="L74" s="367">
        <v>41461</v>
      </c>
      <c r="M74" s="368" t="s">
        <v>339</v>
      </c>
      <c r="N74" s="13"/>
      <c r="O74" s="19"/>
      <c r="P74" s="19"/>
      <c r="Q74" s="64"/>
      <c r="R74" s="64"/>
      <c r="S74" s="64"/>
    </row>
    <row r="75" spans="1:19" hidden="1">
      <c r="A75" s="10">
        <v>74</v>
      </c>
      <c r="B75" s="13" t="s">
        <v>346</v>
      </c>
      <c r="C75" s="10" t="s">
        <v>347</v>
      </c>
      <c r="D75" s="138" t="s">
        <v>348</v>
      </c>
      <c r="E75" s="10" t="s">
        <v>349</v>
      </c>
      <c r="F75" s="18" t="s">
        <v>197</v>
      </c>
      <c r="G75" s="14" t="s">
        <v>350</v>
      </c>
      <c r="H75" s="10" t="s">
        <v>347</v>
      </c>
      <c r="I75" s="38" t="s">
        <v>19</v>
      </c>
      <c r="J75" s="366">
        <v>80</v>
      </c>
      <c r="K75" s="18" t="s">
        <v>348</v>
      </c>
      <c r="L75" s="367">
        <v>41457</v>
      </c>
      <c r="M75" s="368" t="s">
        <v>346</v>
      </c>
      <c r="N75" s="13"/>
      <c r="O75" s="19"/>
      <c r="P75" s="19"/>
      <c r="Q75" s="64"/>
      <c r="R75" s="64"/>
      <c r="S75" s="64"/>
    </row>
    <row r="76" spans="1:19" hidden="1">
      <c r="A76" s="10">
        <v>75</v>
      </c>
      <c r="B76" s="13" t="s">
        <v>351</v>
      </c>
      <c r="C76" s="10" t="s">
        <v>352</v>
      </c>
      <c r="D76" s="138" t="s">
        <v>353</v>
      </c>
      <c r="E76" s="10" t="s">
        <v>354</v>
      </c>
      <c r="F76" s="18" t="s">
        <v>197</v>
      </c>
      <c r="G76" s="14" t="s">
        <v>355</v>
      </c>
      <c r="H76" s="10" t="s">
        <v>352</v>
      </c>
      <c r="I76" s="38" t="s">
        <v>19</v>
      </c>
      <c r="J76" s="366">
        <v>80</v>
      </c>
      <c r="K76" s="18" t="s">
        <v>353</v>
      </c>
      <c r="L76" s="367">
        <v>41564</v>
      </c>
      <c r="M76" s="368" t="s">
        <v>351</v>
      </c>
      <c r="N76" s="13"/>
      <c r="O76" s="19"/>
      <c r="P76" s="19"/>
      <c r="Q76" s="64"/>
      <c r="R76" s="64"/>
      <c r="S76" s="64"/>
    </row>
    <row r="77" spans="1:19" hidden="1">
      <c r="A77" s="10">
        <v>76</v>
      </c>
      <c r="B77" s="13" t="s">
        <v>356</v>
      </c>
      <c r="C77" s="10" t="s">
        <v>357</v>
      </c>
      <c r="D77" s="138" t="s">
        <v>358</v>
      </c>
      <c r="E77" s="10" t="s">
        <v>359</v>
      </c>
      <c r="F77" s="18" t="s">
        <v>197</v>
      </c>
      <c r="G77" s="14" t="s">
        <v>360</v>
      </c>
      <c r="H77" s="10" t="s">
        <v>357</v>
      </c>
      <c r="I77" s="38" t="s">
        <v>19</v>
      </c>
      <c r="J77" s="366">
        <v>60</v>
      </c>
      <c r="K77" s="18" t="s">
        <v>358</v>
      </c>
      <c r="L77" s="367">
        <v>41686</v>
      </c>
      <c r="M77" s="368" t="s">
        <v>356</v>
      </c>
      <c r="N77" s="13"/>
      <c r="O77" s="19"/>
      <c r="P77" s="19"/>
      <c r="Q77" s="64"/>
      <c r="R77" s="64"/>
      <c r="S77" s="64"/>
    </row>
    <row r="78" spans="1:19" hidden="1">
      <c r="A78" s="10">
        <v>77</v>
      </c>
      <c r="B78" s="13" t="s">
        <v>3710</v>
      </c>
      <c r="C78" s="10" t="s">
        <v>3711</v>
      </c>
      <c r="D78" s="138" t="s">
        <v>3712</v>
      </c>
      <c r="E78" s="10" t="s">
        <v>3105</v>
      </c>
      <c r="F78" s="18" t="s">
        <v>197</v>
      </c>
      <c r="G78" s="14" t="s">
        <v>3713</v>
      </c>
      <c r="H78" s="10" t="s">
        <v>3711</v>
      </c>
      <c r="I78" s="38" t="s">
        <v>19</v>
      </c>
      <c r="J78" s="366">
        <v>60</v>
      </c>
      <c r="K78" s="18" t="s">
        <v>3712</v>
      </c>
      <c r="L78" s="367">
        <v>41748</v>
      </c>
      <c r="M78" s="368" t="s">
        <v>3710</v>
      </c>
      <c r="N78" s="13"/>
      <c r="O78" s="19"/>
      <c r="P78" s="19"/>
      <c r="Q78" s="64"/>
      <c r="R78" s="64"/>
      <c r="S78" s="64"/>
    </row>
    <row r="79" spans="1:19" hidden="1">
      <c r="A79" s="10">
        <v>78</v>
      </c>
      <c r="B79" s="13" t="s">
        <v>361</v>
      </c>
      <c r="C79" s="10" t="s">
        <v>362</v>
      </c>
      <c r="D79" s="138" t="s">
        <v>363</v>
      </c>
      <c r="E79" s="10" t="s">
        <v>364</v>
      </c>
      <c r="F79" s="18" t="s">
        <v>197</v>
      </c>
      <c r="G79" s="14" t="s">
        <v>365</v>
      </c>
      <c r="H79" s="10" t="s">
        <v>362</v>
      </c>
      <c r="I79" s="38" t="s">
        <v>19</v>
      </c>
      <c r="J79" s="366">
        <v>60</v>
      </c>
      <c r="K79" s="18" t="s">
        <v>363</v>
      </c>
      <c r="L79" s="367">
        <v>41766</v>
      </c>
      <c r="M79" s="368" t="s">
        <v>361</v>
      </c>
      <c r="N79" s="13"/>
      <c r="O79" s="19"/>
      <c r="P79" s="19"/>
      <c r="Q79" s="64"/>
      <c r="R79" s="64"/>
      <c r="S79" s="64"/>
    </row>
    <row r="80" spans="1:19" hidden="1">
      <c r="A80" s="10">
        <v>79</v>
      </c>
      <c r="B80" s="13" t="s">
        <v>366</v>
      </c>
      <c r="C80" s="10" t="s">
        <v>367</v>
      </c>
      <c r="D80" s="138" t="s">
        <v>368</v>
      </c>
      <c r="E80" s="10" t="s">
        <v>369</v>
      </c>
      <c r="F80" s="18" t="s">
        <v>197</v>
      </c>
      <c r="G80" s="14" t="s">
        <v>370</v>
      </c>
      <c r="H80" s="10" t="s">
        <v>367</v>
      </c>
      <c r="I80" s="38" t="s">
        <v>19</v>
      </c>
      <c r="J80" s="366">
        <v>40</v>
      </c>
      <c r="K80" s="18" t="s">
        <v>368</v>
      </c>
      <c r="L80" s="367">
        <v>42072</v>
      </c>
      <c r="M80" s="368" t="s">
        <v>366</v>
      </c>
      <c r="N80" s="13"/>
      <c r="O80" s="19"/>
      <c r="P80" s="19"/>
      <c r="Q80" s="64"/>
      <c r="R80" s="64"/>
      <c r="S80" s="64"/>
    </row>
    <row r="81" spans="1:19" hidden="1">
      <c r="A81" s="10">
        <v>80</v>
      </c>
      <c r="B81" s="13" t="s">
        <v>371</v>
      </c>
      <c r="C81" s="10" t="s">
        <v>372</v>
      </c>
      <c r="D81" s="138" t="s">
        <v>373</v>
      </c>
      <c r="E81" s="10" t="s">
        <v>374</v>
      </c>
      <c r="F81" s="18" t="s">
        <v>197</v>
      </c>
      <c r="G81" s="14" t="s">
        <v>375</v>
      </c>
      <c r="H81" s="10" t="s">
        <v>372</v>
      </c>
      <c r="I81" s="38" t="s">
        <v>19</v>
      </c>
      <c r="J81" s="366">
        <v>20</v>
      </c>
      <c r="K81" s="18" t="s">
        <v>373</v>
      </c>
      <c r="L81" s="367">
        <v>42496</v>
      </c>
      <c r="M81" s="368" t="s">
        <v>371</v>
      </c>
      <c r="N81" s="13"/>
      <c r="O81" s="19"/>
      <c r="P81" s="19"/>
      <c r="Q81" s="64"/>
      <c r="R81" s="64"/>
      <c r="S81" s="64"/>
    </row>
    <row r="82" spans="1:19" hidden="1">
      <c r="A82" s="10">
        <v>81</v>
      </c>
      <c r="B82" s="13" t="s">
        <v>376</v>
      </c>
      <c r="C82" s="10" t="s">
        <v>377</v>
      </c>
      <c r="D82" s="138" t="s">
        <v>378</v>
      </c>
      <c r="E82" s="10" t="s">
        <v>379</v>
      </c>
      <c r="F82" s="18" t="s">
        <v>197</v>
      </c>
      <c r="G82" s="14" t="s">
        <v>380</v>
      </c>
      <c r="H82" s="10" t="s">
        <v>377</v>
      </c>
      <c r="I82" s="38" t="s">
        <v>19</v>
      </c>
      <c r="J82" s="366">
        <v>20</v>
      </c>
      <c r="K82" s="18" t="s">
        <v>378</v>
      </c>
      <c r="L82" s="367">
        <v>42601</v>
      </c>
      <c r="M82" s="368" t="s">
        <v>376</v>
      </c>
      <c r="N82" s="13"/>
      <c r="O82" s="19"/>
      <c r="P82" s="19"/>
      <c r="Q82" s="64"/>
      <c r="R82" s="64"/>
      <c r="S82" s="64"/>
    </row>
    <row r="83" spans="1:19" hidden="1">
      <c r="A83" s="10">
        <v>82</v>
      </c>
      <c r="B83" s="13" t="s">
        <v>3714</v>
      </c>
      <c r="C83" s="10" t="s">
        <v>3715</v>
      </c>
      <c r="D83" s="138" t="s">
        <v>3716</v>
      </c>
      <c r="E83" s="10" t="s">
        <v>3717</v>
      </c>
      <c r="F83" s="18" t="s">
        <v>197</v>
      </c>
      <c r="G83" s="14" t="s">
        <v>3718</v>
      </c>
      <c r="H83" s="10" t="s">
        <v>3715</v>
      </c>
      <c r="I83" s="38" t="s">
        <v>19</v>
      </c>
      <c r="J83" s="366">
        <v>20</v>
      </c>
      <c r="K83" s="18" t="s">
        <v>3716</v>
      </c>
      <c r="L83" s="367">
        <v>42632</v>
      </c>
      <c r="M83" s="368" t="s">
        <v>3714</v>
      </c>
      <c r="N83" s="13"/>
      <c r="O83" s="19"/>
      <c r="P83" s="19"/>
      <c r="Q83" s="64"/>
      <c r="R83" s="64"/>
      <c r="S83" s="64"/>
    </row>
    <row r="84" spans="1:19" hidden="1">
      <c r="A84" s="10">
        <v>83</v>
      </c>
      <c r="B84" s="13" t="s">
        <v>381</v>
      </c>
      <c r="C84" s="10" t="s">
        <v>382</v>
      </c>
      <c r="D84" s="138" t="s">
        <v>383</v>
      </c>
      <c r="E84" s="10" t="s">
        <v>384</v>
      </c>
      <c r="F84" s="18" t="s">
        <v>197</v>
      </c>
      <c r="G84" s="14" t="s">
        <v>385</v>
      </c>
      <c r="H84" s="10" t="s">
        <v>382</v>
      </c>
      <c r="I84" s="38" t="s">
        <v>19</v>
      </c>
      <c r="J84" s="366"/>
      <c r="K84" s="18" t="s">
        <v>383</v>
      </c>
      <c r="L84" s="367">
        <v>42779</v>
      </c>
      <c r="M84" s="368" t="s">
        <v>381</v>
      </c>
      <c r="N84" s="13"/>
      <c r="O84" s="19"/>
      <c r="P84" s="19"/>
      <c r="Q84" s="64"/>
      <c r="R84" s="64"/>
      <c r="S84" s="64"/>
    </row>
    <row r="85" spans="1:19" hidden="1">
      <c r="A85" s="10">
        <v>84</v>
      </c>
      <c r="B85" s="13" t="s">
        <v>386</v>
      </c>
      <c r="C85" s="10" t="s">
        <v>387</v>
      </c>
      <c r="D85" s="138" t="s">
        <v>388</v>
      </c>
      <c r="E85" s="10" t="s">
        <v>389</v>
      </c>
      <c r="F85" s="18" t="s">
        <v>197</v>
      </c>
      <c r="G85" s="14" t="s">
        <v>390</v>
      </c>
      <c r="H85" s="10" t="s">
        <v>387</v>
      </c>
      <c r="I85" s="38" t="s">
        <v>19</v>
      </c>
      <c r="J85" s="366"/>
      <c r="K85" s="18" t="s">
        <v>388</v>
      </c>
      <c r="L85" s="367">
        <v>41229</v>
      </c>
      <c r="M85" s="368" t="s">
        <v>386</v>
      </c>
      <c r="N85" s="13"/>
      <c r="O85" s="19"/>
      <c r="P85" s="19"/>
      <c r="Q85" s="64"/>
      <c r="R85" s="64"/>
      <c r="S85" s="64"/>
    </row>
    <row r="86" spans="1:19" hidden="1">
      <c r="A86" s="10">
        <v>85</v>
      </c>
      <c r="B86" s="13" t="s">
        <v>391</v>
      </c>
      <c r="C86" s="10" t="s">
        <v>392</v>
      </c>
      <c r="D86" s="138" t="s">
        <v>393</v>
      </c>
      <c r="E86" s="10" t="s">
        <v>394</v>
      </c>
      <c r="F86" s="371" t="s">
        <v>197</v>
      </c>
      <c r="G86" s="14" t="s">
        <v>395</v>
      </c>
      <c r="H86" s="10" t="s">
        <v>392</v>
      </c>
      <c r="I86" s="38" t="s">
        <v>19</v>
      </c>
      <c r="J86" s="366"/>
      <c r="K86" s="371" t="s">
        <v>393</v>
      </c>
      <c r="L86" s="367">
        <v>43019</v>
      </c>
      <c r="M86" s="368" t="s">
        <v>391</v>
      </c>
      <c r="N86" s="13"/>
      <c r="O86" s="19"/>
      <c r="P86" s="19"/>
      <c r="Q86" s="64"/>
      <c r="R86" s="64"/>
      <c r="S86" s="64"/>
    </row>
    <row r="87" spans="1:19" hidden="1">
      <c r="A87" s="10">
        <v>86</v>
      </c>
      <c r="B87" s="13" t="s">
        <v>396</v>
      </c>
      <c r="C87" s="10" t="s">
        <v>397</v>
      </c>
      <c r="D87" s="138" t="s">
        <v>398</v>
      </c>
      <c r="E87" s="10" t="s">
        <v>399</v>
      </c>
      <c r="F87" s="18" t="s">
        <v>197</v>
      </c>
      <c r="G87" s="14" t="s">
        <v>400</v>
      </c>
      <c r="H87" s="10" t="s">
        <v>397</v>
      </c>
      <c r="I87" s="38" t="s">
        <v>19</v>
      </c>
      <c r="J87" s="366">
        <v>160</v>
      </c>
      <c r="K87" s="18" t="s">
        <v>398</v>
      </c>
      <c r="L87" s="367">
        <v>39918</v>
      </c>
      <c r="M87" s="368" t="s">
        <v>396</v>
      </c>
      <c r="N87" s="13"/>
      <c r="O87" s="19"/>
      <c r="P87" s="19"/>
      <c r="Q87" s="64"/>
      <c r="R87" s="64"/>
      <c r="S87" s="64"/>
    </row>
    <row r="88" spans="1:19" hidden="1">
      <c r="A88" s="10">
        <v>87</v>
      </c>
      <c r="B88" s="13" t="s">
        <v>401</v>
      </c>
      <c r="C88" s="10" t="s">
        <v>402</v>
      </c>
      <c r="D88" s="138" t="s">
        <v>403</v>
      </c>
      <c r="E88" s="10" t="s">
        <v>404</v>
      </c>
      <c r="F88" s="371" t="s">
        <v>197</v>
      </c>
      <c r="G88" s="14" t="s">
        <v>405</v>
      </c>
      <c r="H88" s="10" t="s">
        <v>402</v>
      </c>
      <c r="I88" s="38" t="s">
        <v>19</v>
      </c>
      <c r="J88" s="366"/>
      <c r="K88" s="371" t="s">
        <v>403</v>
      </c>
      <c r="L88" s="367">
        <v>43088</v>
      </c>
      <c r="M88" s="368" t="s">
        <v>401</v>
      </c>
      <c r="N88" s="13"/>
      <c r="O88" s="19"/>
      <c r="P88" s="19"/>
      <c r="Q88" s="64"/>
      <c r="R88" s="64"/>
      <c r="S88" s="64"/>
    </row>
    <row r="89" spans="1:19" hidden="1">
      <c r="A89" s="10">
        <v>88</v>
      </c>
      <c r="B89" s="13" t="s">
        <v>406</v>
      </c>
      <c r="C89" s="10" t="s">
        <v>407</v>
      </c>
      <c r="D89" s="138" t="s">
        <v>408</v>
      </c>
      <c r="E89" s="10" t="s">
        <v>409</v>
      </c>
      <c r="F89" s="371" t="s">
        <v>197</v>
      </c>
      <c r="G89" s="14" t="s">
        <v>410</v>
      </c>
      <c r="H89" s="10" t="s">
        <v>407</v>
      </c>
      <c r="I89" s="38" t="s">
        <v>19</v>
      </c>
      <c r="J89" s="366"/>
      <c r="K89" s="371" t="s">
        <v>408</v>
      </c>
      <c r="L89" s="367">
        <v>43174</v>
      </c>
      <c r="M89" s="368" t="s">
        <v>406</v>
      </c>
      <c r="N89" s="13"/>
      <c r="O89" s="19"/>
      <c r="P89" s="19"/>
      <c r="Q89" s="64"/>
      <c r="R89" s="64"/>
      <c r="S89" s="64"/>
    </row>
    <row r="90" spans="1:19" hidden="1">
      <c r="A90" s="10">
        <v>89</v>
      </c>
      <c r="B90" s="13" t="s">
        <v>411</v>
      </c>
      <c r="C90" s="10" t="s">
        <v>412</v>
      </c>
      <c r="D90" s="138" t="s">
        <v>413</v>
      </c>
      <c r="E90" s="10" t="s">
        <v>414</v>
      </c>
      <c r="F90" s="371" t="s">
        <v>197</v>
      </c>
      <c r="G90" s="14" t="s">
        <v>415</v>
      </c>
      <c r="H90" s="10" t="s">
        <v>412</v>
      </c>
      <c r="I90" s="38" t="s">
        <v>19</v>
      </c>
      <c r="J90" s="366"/>
      <c r="K90" s="371" t="s">
        <v>413</v>
      </c>
      <c r="L90" s="367">
        <v>43179</v>
      </c>
      <c r="M90" s="368" t="s">
        <v>411</v>
      </c>
      <c r="N90" s="13"/>
      <c r="O90" s="19"/>
      <c r="P90" s="19"/>
      <c r="Q90" s="64"/>
      <c r="R90" s="64"/>
      <c r="S90" s="64"/>
    </row>
    <row r="91" spans="1:19" hidden="1">
      <c r="A91" s="10">
        <v>90</v>
      </c>
      <c r="B91" s="13" t="s">
        <v>416</v>
      </c>
      <c r="C91" s="10" t="s">
        <v>417</v>
      </c>
      <c r="D91" s="138" t="s">
        <v>418</v>
      </c>
      <c r="E91" s="10" t="s">
        <v>419</v>
      </c>
      <c r="F91" s="371" t="s">
        <v>197</v>
      </c>
      <c r="G91" s="14" t="s">
        <v>420</v>
      </c>
      <c r="H91" s="10" t="s">
        <v>417</v>
      </c>
      <c r="I91" s="38" t="s">
        <v>19</v>
      </c>
      <c r="J91" s="366"/>
      <c r="K91" s="371" t="s">
        <v>418</v>
      </c>
      <c r="L91" s="367">
        <v>43164</v>
      </c>
      <c r="M91" s="368" t="s">
        <v>416</v>
      </c>
      <c r="N91" s="13"/>
      <c r="O91" s="19"/>
      <c r="P91" s="19"/>
      <c r="Q91" s="64"/>
      <c r="R91" s="64"/>
      <c r="S91" s="64"/>
    </row>
    <row r="92" spans="1:19" hidden="1">
      <c r="A92" s="10">
        <v>91</v>
      </c>
      <c r="B92" s="13" t="s">
        <v>421</v>
      </c>
      <c r="C92" s="10" t="s">
        <v>422</v>
      </c>
      <c r="D92" s="138" t="s">
        <v>423</v>
      </c>
      <c r="E92" s="10" t="s">
        <v>424</v>
      </c>
      <c r="F92" s="371" t="s">
        <v>197</v>
      </c>
      <c r="G92" s="14" t="s">
        <v>425</v>
      </c>
      <c r="H92" s="10" t="s">
        <v>422</v>
      </c>
      <c r="I92" s="38" t="s">
        <v>19</v>
      </c>
      <c r="J92" s="366"/>
      <c r="K92" s="371" t="s">
        <v>423</v>
      </c>
      <c r="L92" s="367">
        <v>43160</v>
      </c>
      <c r="M92" s="368" t="s">
        <v>421</v>
      </c>
      <c r="N92" s="13"/>
      <c r="O92" s="19"/>
      <c r="P92" s="19"/>
      <c r="Q92" s="64"/>
      <c r="R92" s="64"/>
      <c r="S92" s="64"/>
    </row>
    <row r="93" spans="1:19" hidden="1">
      <c r="A93" s="10">
        <v>92</v>
      </c>
      <c r="B93" s="13" t="s">
        <v>426</v>
      </c>
      <c r="C93" s="10" t="s">
        <v>427</v>
      </c>
      <c r="D93" s="138" t="s">
        <v>428</v>
      </c>
      <c r="E93" s="10" t="s">
        <v>429</v>
      </c>
      <c r="F93" s="371" t="s">
        <v>197</v>
      </c>
      <c r="G93" s="14" t="s">
        <v>430</v>
      </c>
      <c r="H93" s="10" t="s">
        <v>427</v>
      </c>
      <c r="I93" s="38" t="s">
        <v>19</v>
      </c>
      <c r="J93" s="366"/>
      <c r="K93" s="371" t="s">
        <v>428</v>
      </c>
      <c r="L93" s="367">
        <v>43192</v>
      </c>
      <c r="M93" s="368" t="s">
        <v>426</v>
      </c>
      <c r="N93" s="13"/>
      <c r="O93" s="19"/>
      <c r="P93" s="19"/>
      <c r="Q93" s="64"/>
      <c r="R93" s="64"/>
      <c r="S93" s="64"/>
    </row>
    <row r="94" spans="1:19" hidden="1">
      <c r="A94" s="10">
        <v>93</v>
      </c>
      <c r="B94" s="13" t="s">
        <v>431</v>
      </c>
      <c r="C94" s="10" t="s">
        <v>432</v>
      </c>
      <c r="D94" s="138" t="s">
        <v>433</v>
      </c>
      <c r="E94" s="10" t="s">
        <v>434</v>
      </c>
      <c r="F94" s="18" t="s">
        <v>197</v>
      </c>
      <c r="G94" s="14" t="s">
        <v>435</v>
      </c>
      <c r="H94" s="10" t="s">
        <v>432</v>
      </c>
      <c r="I94" s="38" t="s">
        <v>19</v>
      </c>
      <c r="J94" s="366">
        <v>200</v>
      </c>
      <c r="K94" s="18" t="s">
        <v>433</v>
      </c>
      <c r="L94" s="367">
        <v>38950</v>
      </c>
      <c r="M94" s="368" t="s">
        <v>431</v>
      </c>
      <c r="N94" s="13"/>
      <c r="O94" s="19"/>
      <c r="P94" s="19"/>
      <c r="Q94" s="64"/>
      <c r="R94" s="64"/>
      <c r="S94" s="64"/>
    </row>
    <row r="95" spans="1:19" hidden="1">
      <c r="A95" s="10">
        <v>94</v>
      </c>
      <c r="B95" s="13" t="s">
        <v>436</v>
      </c>
      <c r="C95" s="10" t="s">
        <v>437</v>
      </c>
      <c r="D95" s="138" t="s">
        <v>438</v>
      </c>
      <c r="E95" s="10" t="s">
        <v>439</v>
      </c>
      <c r="F95" s="18" t="s">
        <v>197</v>
      </c>
      <c r="G95" s="14" t="s">
        <v>440</v>
      </c>
      <c r="H95" s="10" t="s">
        <v>437</v>
      </c>
      <c r="I95" s="38" t="s">
        <v>19</v>
      </c>
      <c r="J95" s="366">
        <v>100</v>
      </c>
      <c r="K95" s="18" t="s">
        <v>438</v>
      </c>
      <c r="L95" s="367">
        <v>41006</v>
      </c>
      <c r="M95" s="368" t="s">
        <v>436</v>
      </c>
      <c r="N95" s="13"/>
      <c r="O95" s="19"/>
      <c r="P95" s="19"/>
      <c r="Q95" s="64"/>
      <c r="R95" s="64"/>
      <c r="S95" s="64"/>
    </row>
    <row r="96" spans="1:19" hidden="1">
      <c r="A96" s="10">
        <v>95</v>
      </c>
      <c r="B96" s="13" t="s">
        <v>441</v>
      </c>
      <c r="C96" s="10" t="s">
        <v>442</v>
      </c>
      <c r="D96" s="138" t="s">
        <v>443</v>
      </c>
      <c r="E96" s="10" t="s">
        <v>444</v>
      </c>
      <c r="F96" s="18" t="s">
        <v>197</v>
      </c>
      <c r="G96" s="14" t="s">
        <v>445</v>
      </c>
      <c r="H96" s="10" t="s">
        <v>442</v>
      </c>
      <c r="I96" s="38" t="s">
        <v>19</v>
      </c>
      <c r="J96" s="366">
        <v>200</v>
      </c>
      <c r="K96" s="18" t="s">
        <v>443</v>
      </c>
      <c r="L96" s="367">
        <v>38529</v>
      </c>
      <c r="M96" s="368" t="s">
        <v>441</v>
      </c>
      <c r="N96" s="13"/>
      <c r="O96" s="19"/>
      <c r="P96" s="19"/>
      <c r="Q96" s="64"/>
      <c r="R96" s="64"/>
      <c r="S96" s="64"/>
    </row>
    <row r="97" spans="1:19" hidden="1">
      <c r="A97" s="10">
        <v>96</v>
      </c>
      <c r="B97" s="13" t="s">
        <v>446</v>
      </c>
      <c r="C97" s="10" t="s">
        <v>447</v>
      </c>
      <c r="D97" s="138" t="s">
        <v>448</v>
      </c>
      <c r="E97" s="10" t="s">
        <v>449</v>
      </c>
      <c r="F97" s="18" t="s">
        <v>197</v>
      </c>
      <c r="G97" s="14" t="s">
        <v>450</v>
      </c>
      <c r="H97" s="10" t="s">
        <v>447</v>
      </c>
      <c r="I97" s="38" t="s">
        <v>19</v>
      </c>
      <c r="J97" s="366">
        <v>80</v>
      </c>
      <c r="K97" s="18" t="s">
        <v>448</v>
      </c>
      <c r="L97" s="367">
        <v>41502</v>
      </c>
      <c r="M97" s="368" t="s">
        <v>446</v>
      </c>
      <c r="N97" s="13"/>
      <c r="O97" s="19"/>
      <c r="P97" s="19"/>
      <c r="Q97" s="64"/>
      <c r="R97" s="64"/>
      <c r="S97" s="64"/>
    </row>
    <row r="98" spans="1:19" hidden="1">
      <c r="A98" s="10">
        <v>97</v>
      </c>
      <c r="B98" s="13" t="s">
        <v>451</v>
      </c>
      <c r="C98" s="10" t="s">
        <v>452</v>
      </c>
      <c r="D98" s="138" t="s">
        <v>453</v>
      </c>
      <c r="E98" s="10" t="s">
        <v>454</v>
      </c>
      <c r="F98" s="371" t="s">
        <v>455</v>
      </c>
      <c r="G98" s="14" t="s">
        <v>456</v>
      </c>
      <c r="H98" s="10" t="s">
        <v>452</v>
      </c>
      <c r="I98" s="38" t="s">
        <v>19</v>
      </c>
      <c r="J98" s="366"/>
      <c r="K98" s="371" t="s">
        <v>453</v>
      </c>
      <c r="L98" s="367">
        <v>42887</v>
      </c>
      <c r="M98" s="368" t="s">
        <v>451</v>
      </c>
      <c r="N98" s="13"/>
      <c r="O98" s="19"/>
      <c r="P98" s="19"/>
      <c r="Q98" s="64"/>
      <c r="R98" s="64"/>
      <c r="S98" s="64"/>
    </row>
    <row r="99" spans="1:19" hidden="1">
      <c r="A99" s="10">
        <v>98</v>
      </c>
      <c r="B99" s="13" t="s">
        <v>457</v>
      </c>
      <c r="C99" s="10" t="s">
        <v>458</v>
      </c>
      <c r="D99" s="138" t="s">
        <v>459</v>
      </c>
      <c r="E99" s="10" t="s">
        <v>460</v>
      </c>
      <c r="F99" s="18" t="s">
        <v>455</v>
      </c>
      <c r="G99" s="14" t="s">
        <v>461</v>
      </c>
      <c r="H99" s="10" t="s">
        <v>458</v>
      </c>
      <c r="I99" s="38" t="s">
        <v>19</v>
      </c>
      <c r="J99" s="366">
        <v>160</v>
      </c>
      <c r="K99" s="18" t="s">
        <v>459</v>
      </c>
      <c r="L99" s="367">
        <v>40015</v>
      </c>
      <c r="M99" s="368" t="s">
        <v>457</v>
      </c>
      <c r="N99" s="13"/>
      <c r="O99" s="19"/>
      <c r="P99" s="19"/>
      <c r="Q99" s="64"/>
      <c r="R99" s="64"/>
      <c r="S99" s="64"/>
    </row>
    <row r="100" spans="1:19" hidden="1">
      <c r="A100" s="10">
        <v>99</v>
      </c>
      <c r="B100" s="365" t="s">
        <v>462</v>
      </c>
      <c r="C100" s="10" t="s">
        <v>463</v>
      </c>
      <c r="D100" s="138" t="s">
        <v>464</v>
      </c>
      <c r="E100" s="10" t="s">
        <v>465</v>
      </c>
      <c r="F100" s="18" t="s">
        <v>455</v>
      </c>
      <c r="G100" s="14" t="s">
        <v>466</v>
      </c>
      <c r="H100" s="10" t="s">
        <v>463</v>
      </c>
      <c r="I100" s="38" t="s">
        <v>19</v>
      </c>
      <c r="J100" s="366">
        <v>140</v>
      </c>
      <c r="K100" s="18" t="s">
        <v>464</v>
      </c>
      <c r="L100" s="367">
        <v>40331</v>
      </c>
      <c r="M100" s="365" t="s">
        <v>462</v>
      </c>
      <c r="N100" s="13"/>
      <c r="O100" s="19"/>
      <c r="P100" s="19"/>
      <c r="Q100" s="64"/>
      <c r="R100" s="64"/>
      <c r="S100" s="64"/>
    </row>
    <row r="101" spans="1:19" hidden="1">
      <c r="A101" s="10">
        <v>100</v>
      </c>
      <c r="B101" s="13" t="s">
        <v>467</v>
      </c>
      <c r="C101" s="10" t="s">
        <v>468</v>
      </c>
      <c r="D101" s="138" t="s">
        <v>469</v>
      </c>
      <c r="E101" s="10" t="s">
        <v>470</v>
      </c>
      <c r="F101" s="371" t="s">
        <v>455</v>
      </c>
      <c r="G101" s="14" t="s">
        <v>471</v>
      </c>
      <c r="H101" s="10" t="s">
        <v>468</v>
      </c>
      <c r="I101" s="38" t="s">
        <v>19</v>
      </c>
      <c r="J101" s="366"/>
      <c r="K101" s="371" t="s">
        <v>469</v>
      </c>
      <c r="L101" s="367">
        <v>42895</v>
      </c>
      <c r="M101" s="368" t="s">
        <v>467</v>
      </c>
      <c r="N101" s="13"/>
      <c r="O101" s="19"/>
      <c r="P101" s="19"/>
      <c r="Q101" s="64"/>
      <c r="R101" s="64"/>
      <c r="S101" s="64"/>
    </row>
    <row r="102" spans="1:19" hidden="1">
      <c r="A102" s="10">
        <v>101</v>
      </c>
      <c r="B102" s="13" t="s">
        <v>472</v>
      </c>
      <c r="C102" s="10" t="s">
        <v>473</v>
      </c>
      <c r="D102" s="138" t="s">
        <v>474</v>
      </c>
      <c r="E102" s="10" t="s">
        <v>475</v>
      </c>
      <c r="F102" s="18" t="s">
        <v>455</v>
      </c>
      <c r="G102" s="14" t="s">
        <v>476</v>
      </c>
      <c r="H102" s="10" t="s">
        <v>473</v>
      </c>
      <c r="I102" s="38" t="s">
        <v>19</v>
      </c>
      <c r="J102" s="366">
        <v>60</v>
      </c>
      <c r="K102" s="18" t="s">
        <v>474</v>
      </c>
      <c r="L102" s="367">
        <v>41699</v>
      </c>
      <c r="M102" s="368" t="s">
        <v>472</v>
      </c>
      <c r="N102" s="13"/>
      <c r="O102" s="19"/>
      <c r="P102" s="19"/>
      <c r="Q102" s="64"/>
      <c r="R102" s="64"/>
      <c r="S102" s="64"/>
    </row>
    <row r="103" spans="1:19" hidden="1">
      <c r="A103" s="10">
        <v>102</v>
      </c>
      <c r="B103" s="13" t="s">
        <v>477</v>
      </c>
      <c r="C103" s="10" t="s">
        <v>478</v>
      </c>
      <c r="D103" s="138" t="s">
        <v>479</v>
      </c>
      <c r="E103" s="10" t="s">
        <v>480</v>
      </c>
      <c r="F103" s="18" t="s">
        <v>455</v>
      </c>
      <c r="G103" s="14" t="s">
        <v>481</v>
      </c>
      <c r="H103" s="10" t="s">
        <v>478</v>
      </c>
      <c r="I103" s="38" t="s">
        <v>19</v>
      </c>
      <c r="J103" s="366">
        <v>80</v>
      </c>
      <c r="K103" s="18" t="s">
        <v>479</v>
      </c>
      <c r="L103" s="367">
        <v>41445</v>
      </c>
      <c r="M103" s="368" t="s">
        <v>477</v>
      </c>
      <c r="N103" s="13"/>
      <c r="O103" s="19"/>
      <c r="P103" s="19"/>
      <c r="Q103" s="64"/>
      <c r="R103" s="64"/>
      <c r="S103" s="64"/>
    </row>
    <row r="104" spans="1:19" hidden="1">
      <c r="A104" s="10">
        <v>103</v>
      </c>
      <c r="B104" s="13" t="s">
        <v>482</v>
      </c>
      <c r="C104" s="10" t="s">
        <v>483</v>
      </c>
      <c r="D104" s="138" t="s">
        <v>484</v>
      </c>
      <c r="E104" s="10" t="s">
        <v>485</v>
      </c>
      <c r="F104" s="18" t="s">
        <v>455</v>
      </c>
      <c r="G104" s="14" t="s">
        <v>486</v>
      </c>
      <c r="H104" s="10" t="s">
        <v>483</v>
      </c>
      <c r="I104" s="38" t="s">
        <v>19</v>
      </c>
      <c r="J104" s="366">
        <v>60</v>
      </c>
      <c r="K104" s="18" t="s">
        <v>484</v>
      </c>
      <c r="L104" s="367">
        <v>41794</v>
      </c>
      <c r="M104" s="368" t="s">
        <v>482</v>
      </c>
      <c r="N104" s="13"/>
      <c r="O104" s="19"/>
      <c r="P104" s="19"/>
      <c r="Q104" s="64"/>
      <c r="R104" s="64"/>
      <c r="S104" s="64"/>
    </row>
    <row r="105" spans="1:19" hidden="1">
      <c r="A105" s="10">
        <v>104</v>
      </c>
      <c r="B105" s="14" t="s">
        <v>487</v>
      </c>
      <c r="C105" s="20" t="s">
        <v>488</v>
      </c>
      <c r="D105" s="138" t="s">
        <v>489</v>
      </c>
      <c r="E105" s="199"/>
      <c r="F105" s="138" t="s">
        <v>455</v>
      </c>
      <c r="G105" s="14" t="s">
        <v>490</v>
      </c>
      <c r="H105" s="20" t="s">
        <v>488</v>
      </c>
      <c r="I105" s="38" t="s">
        <v>19</v>
      </c>
      <c r="J105" s="366"/>
      <c r="K105" s="138" t="s">
        <v>489</v>
      </c>
      <c r="L105" s="372">
        <v>43101</v>
      </c>
      <c r="M105" s="368" t="s">
        <v>487</v>
      </c>
      <c r="N105" s="13"/>
      <c r="O105" s="19"/>
      <c r="P105" s="19"/>
      <c r="Q105" s="64"/>
      <c r="R105" s="64"/>
      <c r="S105" s="64"/>
    </row>
    <row r="106" spans="1:19" hidden="1">
      <c r="A106" s="10">
        <v>105</v>
      </c>
      <c r="B106" s="14" t="s">
        <v>491</v>
      </c>
      <c r="C106" s="20" t="s">
        <v>492</v>
      </c>
      <c r="D106" s="138" t="s">
        <v>493</v>
      </c>
      <c r="E106" s="199"/>
      <c r="F106" s="138" t="s">
        <v>455</v>
      </c>
      <c r="G106" s="14" t="s">
        <v>494</v>
      </c>
      <c r="H106" s="20" t="s">
        <v>492</v>
      </c>
      <c r="I106" s="38" t="s">
        <v>19</v>
      </c>
      <c r="J106" s="366"/>
      <c r="K106" s="138" t="s">
        <v>493</v>
      </c>
      <c r="L106" s="372">
        <v>43101</v>
      </c>
      <c r="M106" s="368" t="s">
        <v>491</v>
      </c>
      <c r="N106" s="13"/>
      <c r="O106" s="19"/>
      <c r="P106" s="19"/>
      <c r="Q106" s="64"/>
      <c r="R106" s="64"/>
      <c r="S106" s="64"/>
    </row>
    <row r="107" spans="1:19" hidden="1">
      <c r="A107" s="10">
        <v>106</v>
      </c>
      <c r="B107" s="14" t="s">
        <v>495</v>
      </c>
      <c r="C107" s="20" t="s">
        <v>496</v>
      </c>
      <c r="D107" s="138" t="s">
        <v>497</v>
      </c>
      <c r="E107" s="199"/>
      <c r="F107" s="138" t="s">
        <v>455</v>
      </c>
      <c r="G107" s="14" t="s">
        <v>498</v>
      </c>
      <c r="H107" s="20" t="s">
        <v>496</v>
      </c>
      <c r="I107" s="38" t="s">
        <v>19</v>
      </c>
      <c r="J107" s="366"/>
      <c r="K107" s="138" t="s">
        <v>497</v>
      </c>
      <c r="L107" s="372">
        <v>43101</v>
      </c>
      <c r="M107" s="368" t="s">
        <v>495</v>
      </c>
      <c r="N107" s="13"/>
      <c r="O107" s="19"/>
      <c r="P107" s="19"/>
      <c r="Q107" s="64"/>
      <c r="R107" s="64"/>
      <c r="S107" s="64"/>
    </row>
    <row r="108" spans="1:19" hidden="1">
      <c r="A108" s="10">
        <v>107</v>
      </c>
      <c r="B108" s="14" t="s">
        <v>499</v>
      </c>
      <c r="C108" s="20" t="s">
        <v>500</v>
      </c>
      <c r="D108" s="138" t="s">
        <v>501</v>
      </c>
      <c r="E108" s="199"/>
      <c r="F108" s="138" t="s">
        <v>455</v>
      </c>
      <c r="G108" s="14" t="s">
        <v>502</v>
      </c>
      <c r="H108" s="20" t="s">
        <v>500</v>
      </c>
      <c r="I108" s="38" t="s">
        <v>19</v>
      </c>
      <c r="J108" s="366"/>
      <c r="K108" s="138" t="s">
        <v>501</v>
      </c>
      <c r="L108" s="372">
        <v>43101</v>
      </c>
      <c r="M108" s="368" t="s">
        <v>499</v>
      </c>
      <c r="N108" s="13"/>
      <c r="O108" s="19"/>
      <c r="P108" s="19"/>
      <c r="Q108" s="64"/>
      <c r="R108" s="64"/>
      <c r="S108" s="64"/>
    </row>
    <row r="109" spans="1:19" hidden="1">
      <c r="A109" s="10">
        <v>108</v>
      </c>
      <c r="B109" s="13" t="s">
        <v>503</v>
      </c>
      <c r="C109" s="10" t="s">
        <v>504</v>
      </c>
      <c r="D109" s="138" t="s">
        <v>505</v>
      </c>
      <c r="E109" s="10" t="s">
        <v>506</v>
      </c>
      <c r="F109" s="371" t="s">
        <v>455</v>
      </c>
      <c r="G109" s="14" t="s">
        <v>507</v>
      </c>
      <c r="H109" s="10" t="s">
        <v>504</v>
      </c>
      <c r="I109" s="38" t="s">
        <v>19</v>
      </c>
      <c r="J109" s="366"/>
      <c r="K109" s="371" t="s">
        <v>505</v>
      </c>
      <c r="L109" s="367">
        <v>43073</v>
      </c>
      <c r="M109" s="368" t="s">
        <v>503</v>
      </c>
      <c r="N109" s="13"/>
      <c r="O109" s="19"/>
      <c r="P109" s="19"/>
      <c r="Q109" s="64"/>
      <c r="R109" s="64"/>
      <c r="S109" s="64"/>
    </row>
    <row r="110" spans="1:19" hidden="1">
      <c r="A110" s="10">
        <v>109</v>
      </c>
      <c r="B110" s="13" t="s">
        <v>508</v>
      </c>
      <c r="C110" s="10" t="s">
        <v>509</v>
      </c>
      <c r="D110" s="138" t="s">
        <v>510</v>
      </c>
      <c r="E110" s="199"/>
      <c r="F110" s="18" t="s">
        <v>3719</v>
      </c>
      <c r="G110" s="14" t="s">
        <v>512</v>
      </c>
      <c r="H110" s="10" t="s">
        <v>509</v>
      </c>
      <c r="I110" s="38" t="s">
        <v>19</v>
      </c>
      <c r="J110" s="366">
        <v>20</v>
      </c>
      <c r="K110" s="18" t="s">
        <v>510</v>
      </c>
      <c r="L110" s="367">
        <v>42675</v>
      </c>
      <c r="M110" s="368" t="s">
        <v>508</v>
      </c>
      <c r="N110" s="13"/>
      <c r="O110" s="19"/>
      <c r="P110" s="19"/>
      <c r="Q110" s="64"/>
      <c r="R110" s="64"/>
      <c r="S110" s="64" t="str">
        <f>VLOOKUP(D110,[1]广州12!A:A,1,0)</f>
        <v>王丙苗</v>
      </c>
    </row>
    <row r="111" spans="1:19" hidden="1">
      <c r="A111" s="10">
        <v>110</v>
      </c>
      <c r="B111" s="13" t="s">
        <v>513</v>
      </c>
      <c r="C111" s="10" t="s">
        <v>514</v>
      </c>
      <c r="D111" s="138" t="s">
        <v>515</v>
      </c>
      <c r="E111" s="10" t="s">
        <v>3720</v>
      </c>
      <c r="F111" s="18" t="s">
        <v>3719</v>
      </c>
      <c r="G111" s="14" t="s">
        <v>516</v>
      </c>
      <c r="H111" s="10" t="s">
        <v>514</v>
      </c>
      <c r="I111" s="38" t="s">
        <v>19</v>
      </c>
      <c r="J111" s="366">
        <v>100</v>
      </c>
      <c r="K111" s="18" t="s">
        <v>515</v>
      </c>
      <c r="L111" s="367">
        <v>41201</v>
      </c>
      <c r="M111" s="368" t="s">
        <v>513</v>
      </c>
      <c r="N111" s="13"/>
      <c r="O111" s="19"/>
      <c r="P111" s="19"/>
      <c r="Q111" s="64"/>
      <c r="R111" s="64"/>
      <c r="S111" s="64" t="str">
        <f>VLOOKUP(D111,[1]广州12!A:A,1,0)</f>
        <v>王波</v>
      </c>
    </row>
    <row r="112" spans="1:19" hidden="1">
      <c r="A112" s="10">
        <v>111</v>
      </c>
      <c r="B112" s="13" t="s">
        <v>3721</v>
      </c>
      <c r="C112" s="10" t="s">
        <v>3722</v>
      </c>
      <c r="D112" s="138" t="s">
        <v>3723</v>
      </c>
      <c r="E112" s="199"/>
      <c r="F112" s="18" t="s">
        <v>3719</v>
      </c>
      <c r="G112" s="14" t="s">
        <v>3724</v>
      </c>
      <c r="H112" s="10" t="s">
        <v>3722</v>
      </c>
      <c r="I112" s="38" t="s">
        <v>19</v>
      </c>
      <c r="J112" s="366">
        <v>120</v>
      </c>
      <c r="K112" s="18" t="s">
        <v>3723</v>
      </c>
      <c r="L112" s="367">
        <v>40714</v>
      </c>
      <c r="M112" s="368" t="s">
        <v>3721</v>
      </c>
      <c r="N112" s="13"/>
      <c r="O112" s="19"/>
      <c r="P112" s="19"/>
      <c r="Q112" s="64"/>
      <c r="R112" s="64"/>
      <c r="S112" s="64" t="str">
        <f>VLOOKUP(D112,[1]广州12!A:A,1,0)</f>
        <v>陈芹芹</v>
      </c>
    </row>
    <row r="113" spans="1:19" hidden="1">
      <c r="A113" s="10">
        <v>112</v>
      </c>
      <c r="B113" s="13" t="s">
        <v>3725</v>
      </c>
      <c r="C113" s="10" t="s">
        <v>3726</v>
      </c>
      <c r="D113" s="138" t="s">
        <v>3727</v>
      </c>
      <c r="E113" s="199"/>
      <c r="F113" s="18" t="s">
        <v>3719</v>
      </c>
      <c r="G113" s="14" t="s">
        <v>3728</v>
      </c>
      <c r="H113" s="10" t="s">
        <v>3726</v>
      </c>
      <c r="I113" s="38" t="s">
        <v>19</v>
      </c>
      <c r="J113" s="366">
        <v>40</v>
      </c>
      <c r="K113" s="18" t="s">
        <v>3727</v>
      </c>
      <c r="L113" s="367">
        <v>42226</v>
      </c>
      <c r="M113" s="368" t="s">
        <v>3725</v>
      </c>
      <c r="N113" s="13"/>
      <c r="O113" s="19"/>
      <c r="P113" s="19"/>
      <c r="Q113" s="64"/>
      <c r="R113" s="64"/>
      <c r="S113" s="64" t="str">
        <f>VLOOKUP(D113,[1]广州12!A:A,1,0)</f>
        <v>牛六</v>
      </c>
    </row>
    <row r="114" spans="1:19" hidden="1">
      <c r="A114" s="10">
        <v>113</v>
      </c>
      <c r="B114" s="13" t="s">
        <v>517</v>
      </c>
      <c r="C114" s="10" t="s">
        <v>518</v>
      </c>
      <c r="D114" s="138" t="s">
        <v>519</v>
      </c>
      <c r="E114" s="199"/>
      <c r="F114" s="371" t="s">
        <v>3719</v>
      </c>
      <c r="G114" s="14" t="s">
        <v>520</v>
      </c>
      <c r="H114" s="10" t="s">
        <v>518</v>
      </c>
      <c r="I114" s="38" t="s">
        <v>19</v>
      </c>
      <c r="J114" s="366"/>
      <c r="K114" s="371" t="s">
        <v>519</v>
      </c>
      <c r="L114" s="372">
        <v>43101</v>
      </c>
      <c r="M114" s="368" t="s">
        <v>517</v>
      </c>
      <c r="N114" s="13"/>
      <c r="O114" s="19"/>
      <c r="P114" s="19"/>
      <c r="Q114" s="64"/>
      <c r="R114" s="64"/>
      <c r="S114" s="64" t="str">
        <f>VLOOKUP(D114,[1]广州12!A:A,1,0)</f>
        <v>方浩扬</v>
      </c>
    </row>
    <row r="115" spans="1:19" hidden="1">
      <c r="A115" s="10">
        <v>114</v>
      </c>
      <c r="B115" s="13" t="s">
        <v>521</v>
      </c>
      <c r="C115" s="10" t="s">
        <v>522</v>
      </c>
      <c r="D115" s="138" t="s">
        <v>523</v>
      </c>
      <c r="E115" s="199"/>
      <c r="F115" s="371" t="s">
        <v>3719</v>
      </c>
      <c r="G115" s="14" t="s">
        <v>524</v>
      </c>
      <c r="H115" s="10" t="s">
        <v>522</v>
      </c>
      <c r="I115" s="38" t="s">
        <v>19</v>
      </c>
      <c r="J115" s="366"/>
      <c r="K115" s="371" t="s">
        <v>523</v>
      </c>
      <c r="L115" s="372">
        <v>43101</v>
      </c>
      <c r="M115" s="368" t="s">
        <v>521</v>
      </c>
      <c r="N115" s="13"/>
      <c r="O115" s="19"/>
      <c r="P115" s="19"/>
      <c r="Q115" s="64"/>
      <c r="R115" s="64"/>
      <c r="S115" s="64" t="str">
        <f>VLOOKUP(D115,[1]广州12!A:A,1,0)</f>
        <v>宋志生</v>
      </c>
    </row>
    <row r="116" spans="1:19" hidden="1">
      <c r="A116" s="10">
        <v>115</v>
      </c>
      <c r="B116" s="13" t="s">
        <v>3729</v>
      </c>
      <c r="C116" s="10" t="s">
        <v>3730</v>
      </c>
      <c r="D116" s="138" t="s">
        <v>3731</v>
      </c>
      <c r="E116" s="199"/>
      <c r="F116" s="371" t="s">
        <v>3719</v>
      </c>
      <c r="G116" s="14" t="s">
        <v>3732</v>
      </c>
      <c r="H116" s="10" t="s">
        <v>3730</v>
      </c>
      <c r="I116" s="38" t="s">
        <v>19</v>
      </c>
      <c r="J116" s="366"/>
      <c r="K116" s="371" t="s">
        <v>3731</v>
      </c>
      <c r="L116" s="372">
        <v>43101</v>
      </c>
      <c r="M116" s="368" t="s">
        <v>3729</v>
      </c>
      <c r="N116" s="13"/>
      <c r="O116" s="19"/>
      <c r="P116" s="19"/>
      <c r="Q116" s="64"/>
      <c r="R116" s="64"/>
      <c r="S116" s="64" t="str">
        <f>VLOOKUP(D116,[1]广州12!A:A,1,0)</f>
        <v>欧晴朗</v>
      </c>
    </row>
    <row r="117" spans="1:19" hidden="1">
      <c r="A117" s="10">
        <v>116</v>
      </c>
      <c r="B117" s="13" t="s">
        <v>525</v>
      </c>
      <c r="C117" s="10" t="s">
        <v>526</v>
      </c>
      <c r="D117" s="138" t="s">
        <v>527</v>
      </c>
      <c r="E117" s="199"/>
      <c r="F117" s="371" t="s">
        <v>3719</v>
      </c>
      <c r="G117" s="14" t="s">
        <v>528</v>
      </c>
      <c r="H117" s="10" t="s">
        <v>526</v>
      </c>
      <c r="I117" s="38" t="s">
        <v>19</v>
      </c>
      <c r="J117" s="366"/>
      <c r="K117" s="371" t="s">
        <v>527</v>
      </c>
      <c r="L117" s="372">
        <v>43101</v>
      </c>
      <c r="M117" s="368" t="s">
        <v>525</v>
      </c>
      <c r="N117" s="13"/>
      <c r="O117" s="19"/>
      <c r="P117" s="19"/>
      <c r="Q117" s="64"/>
      <c r="R117" s="64"/>
      <c r="S117" s="64" t="str">
        <f>VLOOKUP(D117,[1]广州12!A:A,1,0)</f>
        <v>梁普翔</v>
      </c>
    </row>
    <row r="118" spans="1:19" hidden="1">
      <c r="A118" s="10">
        <v>117</v>
      </c>
      <c r="B118" s="13" t="s">
        <v>529</v>
      </c>
      <c r="C118" s="10" t="s">
        <v>530</v>
      </c>
      <c r="D118" s="138" t="s">
        <v>531</v>
      </c>
      <c r="E118" s="199"/>
      <c r="F118" s="371" t="s">
        <v>3719</v>
      </c>
      <c r="G118" s="14" t="s">
        <v>532</v>
      </c>
      <c r="H118" s="10" t="s">
        <v>530</v>
      </c>
      <c r="I118" s="38" t="s">
        <v>19</v>
      </c>
      <c r="J118" s="366"/>
      <c r="K118" s="371" t="s">
        <v>531</v>
      </c>
      <c r="L118" s="367">
        <v>41206</v>
      </c>
      <c r="M118" s="368" t="s">
        <v>529</v>
      </c>
      <c r="N118" s="13"/>
      <c r="O118" s="19"/>
      <c r="P118" s="19"/>
      <c r="Q118" s="64"/>
      <c r="R118" s="64"/>
      <c r="S118" s="64" t="str">
        <f>VLOOKUP(D118,[1]广州12!A:A,1,0)</f>
        <v>唐能能</v>
      </c>
    </row>
    <row r="119" spans="1:19" hidden="1">
      <c r="A119" s="10">
        <v>118</v>
      </c>
      <c r="B119" s="13" t="s">
        <v>3733</v>
      </c>
      <c r="C119" s="10" t="s">
        <v>3734</v>
      </c>
      <c r="D119" s="138" t="s">
        <v>3735</v>
      </c>
      <c r="E119" s="199"/>
      <c r="F119" s="371" t="s">
        <v>3719</v>
      </c>
      <c r="G119" s="14" t="s">
        <v>3736</v>
      </c>
      <c r="H119" s="10" t="s">
        <v>3734</v>
      </c>
      <c r="I119" s="38" t="s">
        <v>19</v>
      </c>
      <c r="J119" s="366"/>
      <c r="K119" s="371" t="s">
        <v>3735</v>
      </c>
      <c r="L119" s="372">
        <v>43101</v>
      </c>
      <c r="M119" s="368" t="s">
        <v>3733</v>
      </c>
      <c r="N119" s="13"/>
      <c r="O119" s="19"/>
      <c r="P119" s="19"/>
      <c r="Q119" s="64"/>
      <c r="R119" s="64"/>
      <c r="S119" s="64" t="str">
        <f>VLOOKUP(D119,[1]广州12!A:A,1,0)</f>
        <v>严庆深</v>
      </c>
    </row>
    <row r="120" spans="1:19" hidden="1">
      <c r="A120" s="10">
        <v>119</v>
      </c>
      <c r="B120" s="13" t="s">
        <v>3737</v>
      </c>
      <c r="C120" s="10" t="s">
        <v>3738</v>
      </c>
      <c r="D120" s="138" t="s">
        <v>3739</v>
      </c>
      <c r="E120" s="199"/>
      <c r="F120" s="371" t="s">
        <v>3719</v>
      </c>
      <c r="G120" s="14" t="s">
        <v>3740</v>
      </c>
      <c r="H120" s="10" t="s">
        <v>3738</v>
      </c>
      <c r="I120" s="38" t="s">
        <v>19</v>
      </c>
      <c r="J120" s="366"/>
      <c r="K120" s="371" t="s">
        <v>3739</v>
      </c>
      <c r="L120" s="372">
        <v>43101</v>
      </c>
      <c r="M120" s="368" t="s">
        <v>3737</v>
      </c>
      <c r="N120" s="13"/>
      <c r="O120" s="19"/>
      <c r="P120" s="19"/>
      <c r="Q120" s="64"/>
      <c r="R120" s="64"/>
      <c r="S120" s="64" t="str">
        <f>VLOOKUP(D120,[1]广州12!A:A,1,0)</f>
        <v>杨文均</v>
      </c>
    </row>
    <row r="121" spans="1:19" hidden="1">
      <c r="A121" s="10">
        <v>120</v>
      </c>
      <c r="B121" s="13" t="s">
        <v>533</v>
      </c>
      <c r="C121" s="10" t="s">
        <v>534</v>
      </c>
      <c r="D121" s="138" t="s">
        <v>535</v>
      </c>
      <c r="E121" s="199"/>
      <c r="F121" s="371" t="s">
        <v>3719</v>
      </c>
      <c r="G121" s="14" t="s">
        <v>536</v>
      </c>
      <c r="H121" s="10" t="s">
        <v>534</v>
      </c>
      <c r="I121" s="38" t="s">
        <v>19</v>
      </c>
      <c r="J121" s="366"/>
      <c r="K121" s="371" t="s">
        <v>535</v>
      </c>
      <c r="L121" s="372">
        <v>43101</v>
      </c>
      <c r="M121" s="368" t="s">
        <v>533</v>
      </c>
      <c r="N121" s="13"/>
      <c r="O121" s="19"/>
      <c r="P121" s="19"/>
      <c r="Q121" s="64"/>
      <c r="R121" s="64"/>
      <c r="S121" s="64" t="str">
        <f>VLOOKUP(D121,[1]广州12!A:A,1,0)</f>
        <v>赵清华</v>
      </c>
    </row>
    <row r="122" spans="1:19" hidden="1">
      <c r="A122" s="10">
        <v>121</v>
      </c>
      <c r="B122" s="13" t="s">
        <v>537</v>
      </c>
      <c r="C122" s="10" t="s">
        <v>538</v>
      </c>
      <c r="D122" s="138" t="s">
        <v>539</v>
      </c>
      <c r="E122" s="199"/>
      <c r="F122" s="371" t="s">
        <v>3719</v>
      </c>
      <c r="G122" s="14" t="s">
        <v>540</v>
      </c>
      <c r="H122" s="10" t="s">
        <v>538</v>
      </c>
      <c r="I122" s="38" t="s">
        <v>19</v>
      </c>
      <c r="J122" s="366"/>
      <c r="K122" s="371" t="s">
        <v>539</v>
      </c>
      <c r="L122" s="372">
        <v>43101</v>
      </c>
      <c r="M122" s="368" t="s">
        <v>537</v>
      </c>
      <c r="N122" s="13"/>
      <c r="O122" s="19"/>
      <c r="P122" s="19"/>
      <c r="Q122" s="64"/>
      <c r="R122" s="64"/>
      <c r="S122" s="64" t="str">
        <f>VLOOKUP(D122,[1]广州12!A:A,1,0)</f>
        <v>黄家卓</v>
      </c>
    </row>
    <row r="123" spans="1:19" hidden="1">
      <c r="A123" s="10">
        <v>122</v>
      </c>
      <c r="B123" s="13" t="s">
        <v>541</v>
      </c>
      <c r="C123" s="10" t="s">
        <v>542</v>
      </c>
      <c r="D123" s="138" t="s">
        <v>543</v>
      </c>
      <c r="E123" s="199"/>
      <c r="F123" s="371" t="s">
        <v>3719</v>
      </c>
      <c r="G123" s="14" t="s">
        <v>544</v>
      </c>
      <c r="H123" s="10" t="s">
        <v>542</v>
      </c>
      <c r="I123" s="38" t="s">
        <v>19</v>
      </c>
      <c r="J123" s="366"/>
      <c r="K123" s="371" t="s">
        <v>543</v>
      </c>
      <c r="L123" s="372">
        <v>43101</v>
      </c>
      <c r="M123" s="368" t="s">
        <v>541</v>
      </c>
      <c r="N123" s="13"/>
      <c r="O123" s="19"/>
      <c r="P123" s="19"/>
      <c r="Q123" s="64"/>
      <c r="R123" s="64"/>
      <c r="S123" s="64" t="str">
        <f>VLOOKUP(D123,[1]广州12!A:A,1,0)</f>
        <v>林寅</v>
      </c>
    </row>
    <row r="124" spans="1:19" hidden="1">
      <c r="A124" s="10">
        <v>123</v>
      </c>
      <c r="B124" s="13" t="s">
        <v>545</v>
      </c>
      <c r="C124" s="10" t="s">
        <v>546</v>
      </c>
      <c r="D124" s="138" t="s">
        <v>547</v>
      </c>
      <c r="E124" s="199"/>
      <c r="F124" s="371" t="s">
        <v>3719</v>
      </c>
      <c r="G124" s="14" t="s">
        <v>548</v>
      </c>
      <c r="H124" s="10" t="s">
        <v>546</v>
      </c>
      <c r="I124" s="38" t="s">
        <v>19</v>
      </c>
      <c r="J124" s="366"/>
      <c r="K124" s="371" t="s">
        <v>547</v>
      </c>
      <c r="L124" s="372">
        <v>43101</v>
      </c>
      <c r="M124" s="368" t="s">
        <v>545</v>
      </c>
      <c r="N124" s="13"/>
      <c r="O124" s="19"/>
      <c r="P124" s="19"/>
      <c r="Q124" s="64"/>
      <c r="R124" s="64"/>
      <c r="S124" s="64" t="str">
        <f>VLOOKUP(D124,[1]广州12!A:A,1,0)</f>
        <v>方浩智</v>
      </c>
    </row>
    <row r="125" spans="1:19" hidden="1">
      <c r="A125" s="10">
        <v>124</v>
      </c>
      <c r="B125" s="13" t="s">
        <v>549</v>
      </c>
      <c r="C125" s="10" t="s">
        <v>550</v>
      </c>
      <c r="D125" s="138" t="s">
        <v>551</v>
      </c>
      <c r="E125" s="199"/>
      <c r="F125" s="371" t="s">
        <v>3719</v>
      </c>
      <c r="G125" s="14" t="s">
        <v>552</v>
      </c>
      <c r="H125" s="10" t="s">
        <v>550</v>
      </c>
      <c r="I125" s="38" t="s">
        <v>19</v>
      </c>
      <c r="J125" s="366"/>
      <c r="K125" s="371" t="s">
        <v>551</v>
      </c>
      <c r="L125" s="372">
        <v>43101</v>
      </c>
      <c r="M125" s="368" t="s">
        <v>549</v>
      </c>
      <c r="N125" s="13"/>
      <c r="O125" s="19"/>
      <c r="P125" s="19"/>
      <c r="Q125" s="64"/>
      <c r="R125" s="64"/>
      <c r="S125" s="64" t="str">
        <f>VLOOKUP(D125,[1]广州12!A:A,1,0)</f>
        <v>黄胜民</v>
      </c>
    </row>
    <row r="126" spans="1:19" hidden="1">
      <c r="A126" s="10">
        <v>125</v>
      </c>
      <c r="B126" s="13" t="s">
        <v>553</v>
      </c>
      <c r="C126" s="10" t="s">
        <v>554</v>
      </c>
      <c r="D126" s="138" t="s">
        <v>555</v>
      </c>
      <c r="E126" s="199"/>
      <c r="F126" s="371" t="s">
        <v>3719</v>
      </c>
      <c r="G126" s="14" t="s">
        <v>556</v>
      </c>
      <c r="H126" s="10" t="s">
        <v>554</v>
      </c>
      <c r="I126" s="38" t="s">
        <v>19</v>
      </c>
      <c r="J126" s="366"/>
      <c r="K126" s="371" t="s">
        <v>555</v>
      </c>
      <c r="L126" s="372">
        <v>43101</v>
      </c>
      <c r="M126" s="368" t="s">
        <v>553</v>
      </c>
      <c r="N126" s="13"/>
      <c r="O126" s="19"/>
      <c r="P126" s="19"/>
      <c r="Q126" s="64"/>
      <c r="R126" s="64"/>
      <c r="S126" s="64" t="str">
        <f>VLOOKUP(D126,[1]广州12!A:A,1,0)</f>
        <v>农兴亮</v>
      </c>
    </row>
    <row r="127" spans="1:19" hidden="1">
      <c r="A127" s="10">
        <v>126</v>
      </c>
      <c r="B127" s="13" t="s">
        <v>557</v>
      </c>
      <c r="C127" s="10" t="s">
        <v>558</v>
      </c>
      <c r="D127" s="138" t="s">
        <v>559</v>
      </c>
      <c r="E127" s="199"/>
      <c r="F127" s="371" t="s">
        <v>3719</v>
      </c>
      <c r="G127" s="14" t="s">
        <v>560</v>
      </c>
      <c r="H127" s="10" t="s">
        <v>558</v>
      </c>
      <c r="I127" s="38" t="s">
        <v>19</v>
      </c>
      <c r="J127" s="366"/>
      <c r="K127" s="371" t="s">
        <v>559</v>
      </c>
      <c r="L127" s="372">
        <v>43101</v>
      </c>
      <c r="M127" s="368" t="s">
        <v>557</v>
      </c>
      <c r="N127" s="13"/>
      <c r="O127" s="19"/>
      <c r="P127" s="19"/>
      <c r="Q127" s="64"/>
      <c r="R127" s="64"/>
      <c r="S127" s="64" t="str">
        <f>VLOOKUP(D127,[1]广州12!A:A,1,0)</f>
        <v>李梦蝶</v>
      </c>
    </row>
    <row r="128" spans="1:19" hidden="1">
      <c r="A128" s="10">
        <v>127</v>
      </c>
      <c r="B128" s="13" t="s">
        <v>561</v>
      </c>
      <c r="C128" s="10" t="s">
        <v>562</v>
      </c>
      <c r="D128" s="138" t="s">
        <v>563</v>
      </c>
      <c r="E128" s="199"/>
      <c r="F128" s="371" t="s">
        <v>3719</v>
      </c>
      <c r="G128" s="14" t="s">
        <v>564</v>
      </c>
      <c r="H128" s="10" t="s">
        <v>562</v>
      </c>
      <c r="I128" s="38" t="s">
        <v>19</v>
      </c>
      <c r="J128" s="366"/>
      <c r="K128" s="371" t="s">
        <v>563</v>
      </c>
      <c r="L128" s="372">
        <v>43101</v>
      </c>
      <c r="M128" s="368" t="s">
        <v>561</v>
      </c>
      <c r="N128" s="13"/>
      <c r="O128" s="19"/>
      <c r="P128" s="19"/>
      <c r="Q128" s="64"/>
      <c r="R128" s="64"/>
      <c r="S128" s="64" t="str">
        <f>VLOOKUP(D128,[1]广州12!A:A,1,0)</f>
        <v>何芳</v>
      </c>
    </row>
    <row r="129" spans="1:19" hidden="1">
      <c r="A129" s="10">
        <v>128</v>
      </c>
      <c r="B129" s="13" t="s">
        <v>565</v>
      </c>
      <c r="C129" s="10" t="s">
        <v>566</v>
      </c>
      <c r="D129" s="138" t="s">
        <v>567</v>
      </c>
      <c r="E129" s="199"/>
      <c r="F129" s="371" t="s">
        <v>3719</v>
      </c>
      <c r="G129" s="14" t="s">
        <v>568</v>
      </c>
      <c r="H129" s="10" t="s">
        <v>566</v>
      </c>
      <c r="I129" s="38" t="s">
        <v>19</v>
      </c>
      <c r="J129" s="366"/>
      <c r="K129" s="371" t="s">
        <v>567</v>
      </c>
      <c r="L129" s="372">
        <v>43101</v>
      </c>
      <c r="M129" s="368" t="s">
        <v>565</v>
      </c>
      <c r="N129" s="13"/>
      <c r="O129" s="19"/>
      <c r="P129" s="19"/>
      <c r="Q129" s="64"/>
      <c r="R129" s="64"/>
      <c r="S129" s="64" t="str">
        <f>VLOOKUP(D129,[1]广州12!A:A,1,0)</f>
        <v>朱杰平</v>
      </c>
    </row>
    <row r="130" spans="1:19" hidden="1">
      <c r="A130" s="10">
        <v>129</v>
      </c>
      <c r="B130" s="13" t="s">
        <v>569</v>
      </c>
      <c r="C130" s="10" t="s">
        <v>570</v>
      </c>
      <c r="D130" s="138" t="s">
        <v>571</v>
      </c>
      <c r="E130" s="199"/>
      <c r="F130" s="371" t="s">
        <v>3719</v>
      </c>
      <c r="G130" s="14" t="s">
        <v>572</v>
      </c>
      <c r="H130" s="10" t="s">
        <v>570</v>
      </c>
      <c r="I130" s="38" t="s">
        <v>19</v>
      </c>
      <c r="J130" s="366"/>
      <c r="K130" s="371" t="s">
        <v>571</v>
      </c>
      <c r="L130" s="372">
        <v>43101</v>
      </c>
      <c r="M130" s="368" t="s">
        <v>569</v>
      </c>
      <c r="N130" s="13"/>
      <c r="O130" s="19"/>
      <c r="P130" s="19"/>
      <c r="Q130" s="64"/>
      <c r="R130" s="64"/>
      <c r="S130" s="64" t="str">
        <f>VLOOKUP(D130,[1]广州12!A:A,1,0)</f>
        <v>李敏华</v>
      </c>
    </row>
    <row r="131" spans="1:19" hidden="1">
      <c r="A131" s="10">
        <v>130</v>
      </c>
      <c r="B131" s="13" t="s">
        <v>573</v>
      </c>
      <c r="C131" s="10" t="s">
        <v>574</v>
      </c>
      <c r="D131" s="138" t="s">
        <v>575</v>
      </c>
      <c r="E131" s="10" t="s">
        <v>576</v>
      </c>
      <c r="F131" s="18" t="s">
        <v>577</v>
      </c>
      <c r="G131" s="14" t="s">
        <v>578</v>
      </c>
      <c r="H131" s="10" t="s">
        <v>574</v>
      </c>
      <c r="I131" s="38" t="s">
        <v>19</v>
      </c>
      <c r="J131" s="366">
        <v>200</v>
      </c>
      <c r="K131" s="18" t="s">
        <v>575</v>
      </c>
      <c r="L131" s="367">
        <v>38173</v>
      </c>
      <c r="M131" s="368" t="s">
        <v>573</v>
      </c>
      <c r="N131" s="13"/>
      <c r="O131" s="19"/>
      <c r="P131" s="19"/>
      <c r="Q131" s="64"/>
      <c r="R131" s="64"/>
      <c r="S131" s="64"/>
    </row>
    <row r="132" spans="1:19" hidden="1">
      <c r="A132" s="10">
        <v>131</v>
      </c>
      <c r="B132" s="13" t="s">
        <v>579</v>
      </c>
      <c r="C132" s="10" t="s">
        <v>580</v>
      </c>
      <c r="D132" s="138" t="s">
        <v>581</v>
      </c>
      <c r="E132" s="10" t="s">
        <v>582</v>
      </c>
      <c r="F132" s="18" t="s">
        <v>577</v>
      </c>
      <c r="G132" s="14" t="s">
        <v>583</v>
      </c>
      <c r="H132" s="10" t="s">
        <v>580</v>
      </c>
      <c r="I132" s="38" t="s">
        <v>19</v>
      </c>
      <c r="J132" s="366">
        <v>200</v>
      </c>
      <c r="K132" s="18" t="s">
        <v>581</v>
      </c>
      <c r="L132" s="367">
        <v>38784</v>
      </c>
      <c r="M132" s="368" t="s">
        <v>579</v>
      </c>
      <c r="N132" s="13"/>
      <c r="O132" s="19"/>
      <c r="P132" s="19"/>
      <c r="Q132" s="64"/>
      <c r="R132" s="64"/>
      <c r="S132" s="64"/>
    </row>
    <row r="133" spans="1:19" hidden="1">
      <c r="A133" s="10">
        <v>132</v>
      </c>
      <c r="B133" s="13" t="s">
        <v>584</v>
      </c>
      <c r="C133" s="10" t="s">
        <v>585</v>
      </c>
      <c r="D133" s="138" t="s">
        <v>586</v>
      </c>
      <c r="E133" s="10" t="s">
        <v>587</v>
      </c>
      <c r="F133" s="18" t="s">
        <v>577</v>
      </c>
      <c r="G133" s="14" t="s">
        <v>588</v>
      </c>
      <c r="H133" s="10" t="s">
        <v>585</v>
      </c>
      <c r="I133" s="38" t="s">
        <v>19</v>
      </c>
      <c r="J133" s="366">
        <v>60</v>
      </c>
      <c r="K133" s="18" t="s">
        <v>586</v>
      </c>
      <c r="L133" s="367">
        <v>41645</v>
      </c>
      <c r="M133" s="368" t="s">
        <v>584</v>
      </c>
      <c r="N133" s="13"/>
      <c r="O133" s="19"/>
      <c r="P133" s="19"/>
      <c r="Q133" s="64"/>
      <c r="R133" s="64"/>
      <c r="S133" s="64"/>
    </row>
    <row r="134" spans="1:19" hidden="1">
      <c r="A134" s="10">
        <v>133</v>
      </c>
      <c r="B134" s="13" t="s">
        <v>589</v>
      </c>
      <c r="C134" s="10" t="s">
        <v>590</v>
      </c>
      <c r="D134" s="138" t="s">
        <v>591</v>
      </c>
      <c r="E134" s="10" t="s">
        <v>592</v>
      </c>
      <c r="F134" s="18" t="s">
        <v>577</v>
      </c>
      <c r="G134" s="14" t="s">
        <v>593</v>
      </c>
      <c r="H134" s="10" t="s">
        <v>590</v>
      </c>
      <c r="I134" s="38" t="s">
        <v>19</v>
      </c>
      <c r="J134" s="366">
        <v>60</v>
      </c>
      <c r="K134" s="18" t="s">
        <v>591</v>
      </c>
      <c r="L134" s="367">
        <v>41950</v>
      </c>
      <c r="M134" s="368" t="s">
        <v>589</v>
      </c>
      <c r="N134" s="13"/>
      <c r="O134" s="19"/>
      <c r="P134" s="19"/>
      <c r="Q134" s="64"/>
      <c r="R134" s="64"/>
      <c r="S134" s="64"/>
    </row>
    <row r="135" spans="1:19" hidden="1">
      <c r="A135" s="10">
        <v>134</v>
      </c>
      <c r="B135" s="13" t="s">
        <v>594</v>
      </c>
      <c r="C135" s="10" t="s">
        <v>595</v>
      </c>
      <c r="D135" s="138" t="s">
        <v>596</v>
      </c>
      <c r="E135" s="10" t="s">
        <v>597</v>
      </c>
      <c r="F135" s="18" t="s">
        <v>577</v>
      </c>
      <c r="G135" s="14" t="s">
        <v>598</v>
      </c>
      <c r="H135" s="10" t="s">
        <v>595</v>
      </c>
      <c r="I135" s="38" t="s">
        <v>19</v>
      </c>
      <c r="J135" s="366">
        <v>60</v>
      </c>
      <c r="K135" s="18" t="s">
        <v>596</v>
      </c>
      <c r="L135" s="367">
        <v>41711</v>
      </c>
      <c r="M135" s="368" t="s">
        <v>594</v>
      </c>
      <c r="N135" s="13"/>
      <c r="O135" s="19"/>
      <c r="P135" s="19"/>
      <c r="Q135" s="64"/>
      <c r="R135" s="64"/>
      <c r="S135" s="64"/>
    </row>
    <row r="136" spans="1:19" hidden="1">
      <c r="A136" s="10">
        <v>135</v>
      </c>
      <c r="B136" s="13" t="s">
        <v>599</v>
      </c>
      <c r="C136" s="10" t="s">
        <v>600</v>
      </c>
      <c r="D136" s="138" t="s">
        <v>601</v>
      </c>
      <c r="E136" s="10" t="s">
        <v>602</v>
      </c>
      <c r="F136" s="18" t="s">
        <v>577</v>
      </c>
      <c r="G136" s="14" t="s">
        <v>603</v>
      </c>
      <c r="H136" s="10" t="s">
        <v>600</v>
      </c>
      <c r="I136" s="38" t="s">
        <v>19</v>
      </c>
      <c r="J136" s="366">
        <v>100</v>
      </c>
      <c r="K136" s="18" t="s">
        <v>601</v>
      </c>
      <c r="L136" s="367">
        <v>40947</v>
      </c>
      <c r="M136" s="368" t="s">
        <v>599</v>
      </c>
      <c r="N136" s="13"/>
      <c r="O136" s="19"/>
      <c r="P136" s="19"/>
      <c r="Q136" s="64"/>
      <c r="R136" s="64"/>
      <c r="S136" s="64"/>
    </row>
    <row r="137" spans="1:19" hidden="1">
      <c r="A137" s="10">
        <v>136</v>
      </c>
      <c r="B137" s="13" t="s">
        <v>604</v>
      </c>
      <c r="C137" s="10" t="s">
        <v>605</v>
      </c>
      <c r="D137" s="138" t="s">
        <v>606</v>
      </c>
      <c r="E137" s="10" t="s">
        <v>607</v>
      </c>
      <c r="F137" s="18" t="s">
        <v>577</v>
      </c>
      <c r="G137" s="14" t="s">
        <v>608</v>
      </c>
      <c r="H137" s="10" t="s">
        <v>605</v>
      </c>
      <c r="I137" s="38" t="s">
        <v>19</v>
      </c>
      <c r="J137" s="366">
        <v>200</v>
      </c>
      <c r="K137" s="18" t="s">
        <v>606</v>
      </c>
      <c r="L137" s="367">
        <v>38778</v>
      </c>
      <c r="M137" s="368" t="s">
        <v>604</v>
      </c>
      <c r="N137" s="13"/>
      <c r="O137" s="19"/>
      <c r="P137" s="19"/>
      <c r="Q137" s="64"/>
      <c r="R137" s="64"/>
      <c r="S137" s="64"/>
    </row>
    <row r="138" spans="1:19" hidden="1">
      <c r="A138" s="10">
        <v>137</v>
      </c>
      <c r="B138" s="13" t="s">
        <v>609</v>
      </c>
      <c r="C138" s="10" t="s">
        <v>610</v>
      </c>
      <c r="D138" s="138" t="s">
        <v>611</v>
      </c>
      <c r="E138" s="10" t="s">
        <v>612</v>
      </c>
      <c r="F138" s="18" t="s">
        <v>577</v>
      </c>
      <c r="G138" s="14" t="s">
        <v>613</v>
      </c>
      <c r="H138" s="10" t="s">
        <v>610</v>
      </c>
      <c r="I138" s="38" t="s">
        <v>19</v>
      </c>
      <c r="J138" s="366">
        <v>40</v>
      </c>
      <c r="K138" s="18" t="s">
        <v>611</v>
      </c>
      <c r="L138" s="367">
        <v>42101</v>
      </c>
      <c r="M138" s="368" t="s">
        <v>609</v>
      </c>
      <c r="N138" s="13"/>
      <c r="O138" s="19"/>
      <c r="P138" s="19"/>
      <c r="Q138" s="64"/>
      <c r="R138" s="64"/>
      <c r="S138" s="64"/>
    </row>
    <row r="139" spans="1:19" hidden="1">
      <c r="A139" s="10">
        <v>138</v>
      </c>
      <c r="B139" s="13" t="s">
        <v>614</v>
      </c>
      <c r="C139" s="10" t="s">
        <v>615</v>
      </c>
      <c r="D139" s="138" t="s">
        <v>616</v>
      </c>
      <c r="E139" s="10" t="s">
        <v>617</v>
      </c>
      <c r="F139" s="18" t="s">
        <v>577</v>
      </c>
      <c r="G139" s="14" t="s">
        <v>618</v>
      </c>
      <c r="H139" s="10" t="s">
        <v>615</v>
      </c>
      <c r="I139" s="38" t="s">
        <v>19</v>
      </c>
      <c r="J139" s="366"/>
      <c r="K139" s="18" t="s">
        <v>616</v>
      </c>
      <c r="L139" s="367">
        <v>42887</v>
      </c>
      <c r="M139" s="368" t="s">
        <v>614</v>
      </c>
      <c r="N139" s="13"/>
      <c r="O139" s="19"/>
      <c r="P139" s="19"/>
      <c r="Q139" s="64"/>
      <c r="R139" s="64"/>
      <c r="S139" s="64"/>
    </row>
    <row r="140" spans="1:19" hidden="1">
      <c r="A140" s="10">
        <v>139</v>
      </c>
      <c r="B140" s="13" t="s">
        <v>619</v>
      </c>
      <c r="C140" s="10" t="s">
        <v>620</v>
      </c>
      <c r="D140" s="138" t="s">
        <v>621</v>
      </c>
      <c r="E140" s="10" t="s">
        <v>622</v>
      </c>
      <c r="F140" s="18" t="s">
        <v>577</v>
      </c>
      <c r="G140" s="14" t="s">
        <v>623</v>
      </c>
      <c r="H140" s="10" t="s">
        <v>620</v>
      </c>
      <c r="I140" s="38" t="s">
        <v>19</v>
      </c>
      <c r="J140" s="366">
        <v>60</v>
      </c>
      <c r="K140" s="18" t="s">
        <v>621</v>
      </c>
      <c r="L140" s="367">
        <v>41939</v>
      </c>
      <c r="M140" s="368" t="s">
        <v>619</v>
      </c>
      <c r="N140" s="13"/>
      <c r="O140" s="19"/>
      <c r="P140" s="19"/>
      <c r="Q140" s="64"/>
      <c r="R140" s="64"/>
      <c r="S140" s="64"/>
    </row>
    <row r="141" spans="1:19" hidden="1">
      <c r="A141" s="10">
        <v>140</v>
      </c>
      <c r="B141" s="13" t="s">
        <v>3741</v>
      </c>
      <c r="C141" s="10" t="s">
        <v>3742</v>
      </c>
      <c r="D141" s="138" t="s">
        <v>3743</v>
      </c>
      <c r="E141" s="10" t="s">
        <v>2962</v>
      </c>
      <c r="F141" s="18" t="s">
        <v>577</v>
      </c>
      <c r="G141" s="14" t="s">
        <v>3744</v>
      </c>
      <c r="H141" s="10" t="s">
        <v>3742</v>
      </c>
      <c r="I141" s="38" t="s">
        <v>19</v>
      </c>
      <c r="J141" s="366">
        <v>140</v>
      </c>
      <c r="K141" s="18" t="s">
        <v>3743</v>
      </c>
      <c r="L141" s="367">
        <v>40337</v>
      </c>
      <c r="M141" s="368" t="s">
        <v>3741</v>
      </c>
      <c r="N141" s="13"/>
      <c r="O141" s="19"/>
      <c r="P141" s="19"/>
      <c r="Q141" s="64"/>
      <c r="R141" s="64"/>
      <c r="S141" s="64"/>
    </row>
    <row r="142" spans="1:19" hidden="1">
      <c r="A142" s="10">
        <v>141</v>
      </c>
      <c r="B142" s="13" t="s">
        <v>3745</v>
      </c>
      <c r="C142" s="10" t="s">
        <v>3746</v>
      </c>
      <c r="D142" s="138" t="s">
        <v>3747</v>
      </c>
      <c r="E142" s="10" t="s">
        <v>3342</v>
      </c>
      <c r="F142" s="18" t="s">
        <v>577</v>
      </c>
      <c r="G142" s="14" t="s">
        <v>3748</v>
      </c>
      <c r="H142" s="10" t="s">
        <v>3746</v>
      </c>
      <c r="I142" s="38" t="s">
        <v>19</v>
      </c>
      <c r="J142" s="366">
        <v>40</v>
      </c>
      <c r="K142" s="18" t="s">
        <v>3747</v>
      </c>
      <c r="L142" s="367">
        <v>42324</v>
      </c>
      <c r="M142" s="368" t="s">
        <v>3745</v>
      </c>
      <c r="N142" s="13"/>
      <c r="O142" s="19"/>
      <c r="P142" s="19"/>
      <c r="Q142" s="64"/>
      <c r="R142" s="64"/>
      <c r="S142" s="64"/>
    </row>
    <row r="143" spans="1:19" hidden="1">
      <c r="A143" s="10">
        <v>142</v>
      </c>
      <c r="B143" s="13" t="s">
        <v>3749</v>
      </c>
      <c r="C143" s="10" t="s">
        <v>3750</v>
      </c>
      <c r="D143" s="138" t="s">
        <v>3751</v>
      </c>
      <c r="E143" s="10" t="s">
        <v>3035</v>
      </c>
      <c r="F143" s="18" t="s">
        <v>577</v>
      </c>
      <c r="G143" s="14" t="s">
        <v>3752</v>
      </c>
      <c r="H143" s="10" t="s">
        <v>3750</v>
      </c>
      <c r="I143" s="38" t="s">
        <v>19</v>
      </c>
      <c r="J143" s="366">
        <v>100</v>
      </c>
      <c r="K143" s="18" t="s">
        <v>3751</v>
      </c>
      <c r="L143" s="367">
        <v>41265</v>
      </c>
      <c r="M143" s="368" t="s">
        <v>3749</v>
      </c>
      <c r="N143" s="13"/>
      <c r="O143" s="19"/>
      <c r="P143" s="19"/>
      <c r="Q143" s="64"/>
      <c r="R143" s="64"/>
      <c r="S143" s="64"/>
    </row>
    <row r="144" spans="1:19" hidden="1">
      <c r="A144" s="10">
        <v>143</v>
      </c>
      <c r="B144" s="13" t="s">
        <v>624</v>
      </c>
      <c r="C144" s="10" t="s">
        <v>625</v>
      </c>
      <c r="D144" s="138" t="s">
        <v>626</v>
      </c>
      <c r="E144" s="10" t="s">
        <v>627</v>
      </c>
      <c r="F144" s="18" t="s">
        <v>577</v>
      </c>
      <c r="G144" s="14" t="s">
        <v>628</v>
      </c>
      <c r="H144" s="10" t="s">
        <v>625</v>
      </c>
      <c r="I144" s="38" t="s">
        <v>19</v>
      </c>
      <c r="J144" s="366">
        <v>20</v>
      </c>
      <c r="K144" s="18" t="s">
        <v>626</v>
      </c>
      <c r="L144" s="367">
        <v>42645</v>
      </c>
      <c r="M144" s="368" t="s">
        <v>624</v>
      </c>
      <c r="N144" s="13"/>
      <c r="O144" s="19"/>
      <c r="P144" s="19"/>
      <c r="Q144" s="64"/>
      <c r="R144" s="64"/>
      <c r="S144" s="64"/>
    </row>
    <row r="145" spans="1:19" hidden="1">
      <c r="A145" s="10">
        <v>144</v>
      </c>
      <c r="B145" s="13" t="s">
        <v>629</v>
      </c>
      <c r="C145" s="10" t="s">
        <v>630</v>
      </c>
      <c r="D145" s="138" t="s">
        <v>631</v>
      </c>
      <c r="E145" s="10" t="s">
        <v>632</v>
      </c>
      <c r="F145" s="18" t="s">
        <v>577</v>
      </c>
      <c r="G145" s="14" t="s">
        <v>633</v>
      </c>
      <c r="H145" s="10" t="s">
        <v>630</v>
      </c>
      <c r="I145" s="38" t="s">
        <v>19</v>
      </c>
      <c r="J145" s="366">
        <v>80</v>
      </c>
      <c r="K145" s="18" t="s">
        <v>631</v>
      </c>
      <c r="L145" s="367">
        <v>41279</v>
      </c>
      <c r="M145" s="368" t="s">
        <v>629</v>
      </c>
      <c r="N145" s="13"/>
      <c r="O145" s="19"/>
      <c r="P145" s="19"/>
      <c r="Q145" s="64"/>
      <c r="R145" s="64"/>
      <c r="S145" s="64"/>
    </row>
    <row r="146" spans="1:19" hidden="1">
      <c r="A146" s="10">
        <v>145</v>
      </c>
      <c r="B146" s="13" t="s">
        <v>634</v>
      </c>
      <c r="C146" s="10" t="s">
        <v>635</v>
      </c>
      <c r="D146" s="138" t="s">
        <v>636</v>
      </c>
      <c r="E146" s="10" t="s">
        <v>637</v>
      </c>
      <c r="F146" s="18" t="s">
        <v>577</v>
      </c>
      <c r="G146" s="14" t="s">
        <v>638</v>
      </c>
      <c r="H146" s="10" t="s">
        <v>635</v>
      </c>
      <c r="I146" s="38" t="s">
        <v>19</v>
      </c>
      <c r="J146" s="366">
        <v>60</v>
      </c>
      <c r="K146" s="18" t="s">
        <v>636</v>
      </c>
      <c r="L146" s="367">
        <v>41648</v>
      </c>
      <c r="M146" s="368" t="s">
        <v>634</v>
      </c>
      <c r="N146" s="13"/>
      <c r="O146" s="19"/>
      <c r="P146" s="19"/>
      <c r="Q146" s="64"/>
      <c r="R146" s="64"/>
      <c r="S146" s="64"/>
    </row>
    <row r="147" spans="1:19" hidden="1">
      <c r="A147" s="10">
        <v>146</v>
      </c>
      <c r="B147" s="13" t="s">
        <v>639</v>
      </c>
      <c r="C147" s="10" t="s">
        <v>640</v>
      </c>
      <c r="D147" s="138" t="s">
        <v>641</v>
      </c>
      <c r="E147" s="10" t="s">
        <v>642</v>
      </c>
      <c r="F147" s="18" t="s">
        <v>577</v>
      </c>
      <c r="G147" s="14" t="s">
        <v>643</v>
      </c>
      <c r="H147" s="10" t="s">
        <v>640</v>
      </c>
      <c r="I147" s="38" t="s">
        <v>19</v>
      </c>
      <c r="J147" s="366">
        <v>60</v>
      </c>
      <c r="K147" s="18" t="s">
        <v>641</v>
      </c>
      <c r="L147" s="367">
        <v>41720</v>
      </c>
      <c r="M147" s="368" t="s">
        <v>639</v>
      </c>
      <c r="N147" s="13"/>
      <c r="O147" s="19"/>
      <c r="P147" s="19"/>
      <c r="Q147" s="64"/>
      <c r="R147" s="64"/>
      <c r="S147" s="64"/>
    </row>
    <row r="148" spans="1:19" hidden="1">
      <c r="A148" s="10">
        <v>147</v>
      </c>
      <c r="B148" s="13" t="s">
        <v>3753</v>
      </c>
      <c r="C148" s="10" t="s">
        <v>3754</v>
      </c>
      <c r="D148" s="138" t="s">
        <v>3755</v>
      </c>
      <c r="E148" s="10" t="s">
        <v>3500</v>
      </c>
      <c r="F148" s="371" t="s">
        <v>577</v>
      </c>
      <c r="G148" s="14" t="s">
        <v>3756</v>
      </c>
      <c r="H148" s="10" t="s">
        <v>3754</v>
      </c>
      <c r="I148" s="38" t="s">
        <v>19</v>
      </c>
      <c r="J148" s="366"/>
      <c r="K148" s="371" t="s">
        <v>3755</v>
      </c>
      <c r="L148" s="367">
        <v>43189</v>
      </c>
      <c r="M148" s="368" t="s">
        <v>3753</v>
      </c>
      <c r="N148" s="13"/>
      <c r="O148" s="19"/>
      <c r="P148" s="19"/>
      <c r="Q148" s="64"/>
      <c r="R148" s="64"/>
      <c r="S148" s="64"/>
    </row>
    <row r="149" spans="1:19" hidden="1">
      <c r="A149" s="10">
        <v>148</v>
      </c>
      <c r="B149" s="13" t="s">
        <v>644</v>
      </c>
      <c r="C149" s="10" t="s">
        <v>645</v>
      </c>
      <c r="D149" s="138" t="s">
        <v>646</v>
      </c>
      <c r="E149" s="10" t="s">
        <v>647</v>
      </c>
      <c r="F149" s="371" t="s">
        <v>577</v>
      </c>
      <c r="G149" s="14" t="s">
        <v>648</v>
      </c>
      <c r="H149" s="10" t="s">
        <v>645</v>
      </c>
      <c r="I149" s="38" t="s">
        <v>19</v>
      </c>
      <c r="J149" s="366"/>
      <c r="K149" s="371" t="s">
        <v>646</v>
      </c>
      <c r="L149" s="367">
        <v>43169</v>
      </c>
      <c r="M149" s="368" t="s">
        <v>644</v>
      </c>
      <c r="N149" s="13"/>
      <c r="O149" s="19"/>
      <c r="P149" s="19"/>
      <c r="Q149" s="64"/>
      <c r="R149" s="64"/>
      <c r="S149" s="64"/>
    </row>
    <row r="150" spans="1:19">
      <c r="A150" s="10">
        <v>149</v>
      </c>
      <c r="B150" s="13" t="s">
        <v>3757</v>
      </c>
      <c r="C150" s="10" t="s">
        <v>3758</v>
      </c>
      <c r="D150" s="138" t="s">
        <v>3759</v>
      </c>
      <c r="E150" s="199"/>
      <c r="F150" s="371" t="s">
        <v>577</v>
      </c>
      <c r="G150" s="14" t="s">
        <v>3760</v>
      </c>
      <c r="H150" s="10" t="s">
        <v>3758</v>
      </c>
      <c r="I150" s="38" t="s">
        <v>19</v>
      </c>
      <c r="J150" s="366"/>
      <c r="K150" s="371" t="s">
        <v>3759</v>
      </c>
      <c r="L150" s="367">
        <v>43160</v>
      </c>
      <c r="M150" s="368" t="s">
        <v>3757</v>
      </c>
      <c r="N150" s="13"/>
      <c r="O150" s="19">
        <v>43585</v>
      </c>
      <c r="P150" s="19"/>
      <c r="Q150" s="64"/>
      <c r="R150" s="64"/>
      <c r="S150" s="64"/>
    </row>
    <row r="151" spans="1:19" hidden="1">
      <c r="A151" s="10">
        <v>150</v>
      </c>
      <c r="B151" s="13" t="s">
        <v>3761</v>
      </c>
      <c r="C151" s="10" t="s">
        <v>3762</v>
      </c>
      <c r="D151" s="138" t="s">
        <v>3763</v>
      </c>
      <c r="E151" s="10" t="s">
        <v>3005</v>
      </c>
      <c r="F151" s="371" t="s">
        <v>577</v>
      </c>
      <c r="G151" s="14" t="s">
        <v>3764</v>
      </c>
      <c r="H151" s="10" t="s">
        <v>3762</v>
      </c>
      <c r="I151" s="38" t="s">
        <v>19</v>
      </c>
      <c r="J151" s="366"/>
      <c r="K151" s="371" t="s">
        <v>3763</v>
      </c>
      <c r="L151" s="367">
        <v>43199</v>
      </c>
      <c r="M151" s="368" t="s">
        <v>3761</v>
      </c>
      <c r="N151" s="13"/>
      <c r="O151" s="19"/>
      <c r="P151" s="19"/>
      <c r="Q151" s="64"/>
      <c r="R151" s="64"/>
      <c r="S151" s="64"/>
    </row>
    <row r="152" spans="1:19" hidden="1">
      <c r="A152" s="10">
        <v>151</v>
      </c>
      <c r="B152" s="13" t="s">
        <v>649</v>
      </c>
      <c r="C152" s="10" t="s">
        <v>650</v>
      </c>
      <c r="D152" s="138" t="s">
        <v>651</v>
      </c>
      <c r="E152" s="10" t="s">
        <v>652</v>
      </c>
      <c r="F152" s="18" t="s">
        <v>577</v>
      </c>
      <c r="G152" s="14" t="s">
        <v>653</v>
      </c>
      <c r="H152" s="10" t="s">
        <v>650</v>
      </c>
      <c r="I152" s="38" t="s">
        <v>19</v>
      </c>
      <c r="J152" s="366">
        <v>200</v>
      </c>
      <c r="K152" s="18" t="s">
        <v>651</v>
      </c>
      <c r="L152" s="367">
        <v>38514</v>
      </c>
      <c r="M152" s="368" t="s">
        <v>649</v>
      </c>
      <c r="N152" s="13"/>
      <c r="O152" s="19"/>
      <c r="P152" s="19"/>
      <c r="Q152" s="64"/>
      <c r="R152" s="64"/>
      <c r="S152" s="64"/>
    </row>
    <row r="153" spans="1:19" hidden="1">
      <c r="A153" s="10">
        <v>152</v>
      </c>
      <c r="B153" s="13" t="s">
        <v>654</v>
      </c>
      <c r="C153" s="10" t="s">
        <v>655</v>
      </c>
      <c r="D153" s="138" t="s">
        <v>656</v>
      </c>
      <c r="E153" s="10" t="s">
        <v>657</v>
      </c>
      <c r="F153" s="18" t="s">
        <v>577</v>
      </c>
      <c r="G153" s="14" t="s">
        <v>658</v>
      </c>
      <c r="H153" s="10" t="s">
        <v>655</v>
      </c>
      <c r="I153" s="38" t="s">
        <v>19</v>
      </c>
      <c r="J153" s="366">
        <v>200</v>
      </c>
      <c r="K153" s="18" t="s">
        <v>656</v>
      </c>
      <c r="L153" s="367">
        <v>37421</v>
      </c>
      <c r="M153" s="368" t="s">
        <v>654</v>
      </c>
      <c r="N153" s="13"/>
      <c r="O153" s="19"/>
      <c r="P153" s="19"/>
      <c r="Q153" s="64"/>
      <c r="R153" s="64"/>
      <c r="S153" s="64"/>
    </row>
    <row r="154" spans="1:19" hidden="1">
      <c r="A154" s="10">
        <v>153</v>
      </c>
      <c r="B154" s="13" t="s">
        <v>659</v>
      </c>
      <c r="C154" s="10" t="s">
        <v>660</v>
      </c>
      <c r="D154" s="138" t="s">
        <v>661</v>
      </c>
      <c r="E154" s="10" t="s">
        <v>662</v>
      </c>
      <c r="F154" s="371" t="s">
        <v>663</v>
      </c>
      <c r="G154" s="14" t="s">
        <v>664</v>
      </c>
      <c r="H154" s="10" t="s">
        <v>660</v>
      </c>
      <c r="I154" s="38" t="s">
        <v>19</v>
      </c>
      <c r="J154" s="366"/>
      <c r="K154" s="371" t="s">
        <v>661</v>
      </c>
      <c r="L154" s="367">
        <v>42993</v>
      </c>
      <c r="M154" s="368" t="s">
        <v>659</v>
      </c>
      <c r="N154" s="13"/>
      <c r="O154" s="19"/>
      <c r="P154" s="19"/>
      <c r="Q154" s="64"/>
      <c r="R154" s="64"/>
      <c r="S154" s="64"/>
    </row>
    <row r="155" spans="1:19" hidden="1">
      <c r="A155" s="10">
        <v>154</v>
      </c>
      <c r="B155" s="13" t="s">
        <v>3765</v>
      </c>
      <c r="C155" s="10" t="s">
        <v>3766</v>
      </c>
      <c r="D155" s="138" t="s">
        <v>3767</v>
      </c>
      <c r="E155" s="10" t="s">
        <v>3768</v>
      </c>
      <c r="F155" s="371" t="s">
        <v>663</v>
      </c>
      <c r="G155" s="14" t="s">
        <v>3769</v>
      </c>
      <c r="H155" s="10" t="s">
        <v>3766</v>
      </c>
      <c r="I155" s="38" t="s">
        <v>19</v>
      </c>
      <c r="J155" s="366"/>
      <c r="K155" s="371" t="s">
        <v>3767</v>
      </c>
      <c r="L155" s="367">
        <v>43181</v>
      </c>
      <c r="M155" s="368" t="s">
        <v>3765</v>
      </c>
      <c r="N155" s="13"/>
      <c r="O155" s="19"/>
      <c r="P155" s="19"/>
      <c r="Q155" s="64"/>
      <c r="R155" s="64"/>
      <c r="S155" s="64"/>
    </row>
    <row r="156" spans="1:19" hidden="1">
      <c r="A156" s="10">
        <v>155</v>
      </c>
      <c r="B156" s="13" t="s">
        <v>665</v>
      </c>
      <c r="C156" s="10" t="s">
        <v>666</v>
      </c>
      <c r="D156" s="138" t="s">
        <v>667</v>
      </c>
      <c r="E156" s="10" t="s">
        <v>668</v>
      </c>
      <c r="F156" s="18" t="s">
        <v>663</v>
      </c>
      <c r="G156" s="14" t="s">
        <v>669</v>
      </c>
      <c r="H156" s="10" t="s">
        <v>666</v>
      </c>
      <c r="I156" s="38" t="s">
        <v>19</v>
      </c>
      <c r="J156" s="366">
        <v>20</v>
      </c>
      <c r="K156" s="18" t="s">
        <v>667</v>
      </c>
      <c r="L156" s="367">
        <v>42550</v>
      </c>
      <c r="M156" s="368" t="s">
        <v>665</v>
      </c>
      <c r="N156" s="13"/>
      <c r="O156" s="19"/>
      <c r="P156" s="19"/>
      <c r="Q156" s="64"/>
      <c r="R156" s="64"/>
      <c r="S156" s="64"/>
    </row>
    <row r="157" spans="1:19" hidden="1">
      <c r="A157" s="10">
        <v>156</v>
      </c>
      <c r="B157" s="13" t="s">
        <v>670</v>
      </c>
      <c r="C157" s="10" t="s">
        <v>671</v>
      </c>
      <c r="D157" s="138" t="s">
        <v>672</v>
      </c>
      <c r="E157" s="10" t="s">
        <v>673</v>
      </c>
      <c r="F157" s="18" t="s">
        <v>663</v>
      </c>
      <c r="G157" s="14" t="s">
        <v>674</v>
      </c>
      <c r="H157" s="10" t="s">
        <v>671</v>
      </c>
      <c r="I157" s="38" t="s">
        <v>19</v>
      </c>
      <c r="J157" s="366">
        <v>120</v>
      </c>
      <c r="K157" s="18" t="s">
        <v>672</v>
      </c>
      <c r="L157" s="367">
        <v>40587</v>
      </c>
      <c r="M157" s="368" t="s">
        <v>670</v>
      </c>
      <c r="N157" s="13"/>
      <c r="O157" s="19"/>
      <c r="P157" s="19"/>
      <c r="Q157" s="64"/>
      <c r="R157" s="64"/>
      <c r="S157" s="64"/>
    </row>
    <row r="158" spans="1:19" hidden="1">
      <c r="A158" s="10">
        <v>157</v>
      </c>
      <c r="B158" s="13" t="s">
        <v>675</v>
      </c>
      <c r="C158" s="10" t="s">
        <v>676</v>
      </c>
      <c r="D158" s="138" t="s">
        <v>677</v>
      </c>
      <c r="E158" s="10" t="s">
        <v>678</v>
      </c>
      <c r="F158" s="18" t="s">
        <v>663</v>
      </c>
      <c r="G158" s="14" t="s">
        <v>679</v>
      </c>
      <c r="H158" s="10" t="s">
        <v>676</v>
      </c>
      <c r="I158" s="38" t="s">
        <v>19</v>
      </c>
      <c r="J158" s="366">
        <v>200</v>
      </c>
      <c r="K158" s="18" t="s">
        <v>677</v>
      </c>
      <c r="L158" s="367">
        <v>36861</v>
      </c>
      <c r="M158" s="368" t="s">
        <v>675</v>
      </c>
      <c r="N158" s="13"/>
      <c r="O158" s="19"/>
      <c r="P158" s="19"/>
      <c r="Q158" s="64"/>
      <c r="R158" s="64"/>
      <c r="S158" s="64"/>
    </row>
    <row r="159" spans="1:19" hidden="1">
      <c r="A159" s="10">
        <v>158</v>
      </c>
      <c r="B159" s="13" t="s">
        <v>680</v>
      </c>
      <c r="C159" s="10" t="s">
        <v>681</v>
      </c>
      <c r="D159" s="138" t="s">
        <v>682</v>
      </c>
      <c r="E159" s="10" t="s">
        <v>683</v>
      </c>
      <c r="F159" s="18" t="s">
        <v>663</v>
      </c>
      <c r="G159" s="14" t="s">
        <v>684</v>
      </c>
      <c r="H159" s="10" t="s">
        <v>681</v>
      </c>
      <c r="I159" s="38" t="s">
        <v>19</v>
      </c>
      <c r="J159" s="366">
        <v>160</v>
      </c>
      <c r="K159" s="18" t="s">
        <v>682</v>
      </c>
      <c r="L159" s="367">
        <v>39989</v>
      </c>
      <c r="M159" s="368" t="s">
        <v>680</v>
      </c>
      <c r="N159" s="13"/>
      <c r="O159" s="19"/>
      <c r="P159" s="19"/>
      <c r="Q159" s="64"/>
      <c r="R159" s="64"/>
      <c r="S159" s="64"/>
    </row>
    <row r="160" spans="1:19" hidden="1">
      <c r="A160" s="10">
        <v>159</v>
      </c>
      <c r="B160" s="13" t="s">
        <v>685</v>
      </c>
      <c r="C160" s="10" t="s">
        <v>686</v>
      </c>
      <c r="D160" s="138" t="s">
        <v>687</v>
      </c>
      <c r="E160" s="10" t="s">
        <v>688</v>
      </c>
      <c r="F160" s="18" t="s">
        <v>663</v>
      </c>
      <c r="G160" s="14" t="s">
        <v>689</v>
      </c>
      <c r="H160" s="10" t="s">
        <v>686</v>
      </c>
      <c r="I160" s="38" t="s">
        <v>19</v>
      </c>
      <c r="J160" s="366">
        <v>140</v>
      </c>
      <c r="K160" s="18" t="s">
        <v>687</v>
      </c>
      <c r="L160" s="367">
        <v>40252</v>
      </c>
      <c r="M160" s="368" t="s">
        <v>685</v>
      </c>
      <c r="N160" s="13"/>
      <c r="O160" s="19"/>
      <c r="P160" s="19"/>
      <c r="Q160" s="64"/>
      <c r="R160" s="64"/>
      <c r="S160" s="64"/>
    </row>
    <row r="161" spans="1:19" hidden="1">
      <c r="A161" s="10">
        <v>160</v>
      </c>
      <c r="B161" s="13" t="s">
        <v>690</v>
      </c>
      <c r="C161" s="10" t="s">
        <v>691</v>
      </c>
      <c r="D161" s="138" t="s">
        <v>692</v>
      </c>
      <c r="E161" s="10" t="s">
        <v>693</v>
      </c>
      <c r="F161" s="18" t="s">
        <v>663</v>
      </c>
      <c r="G161" s="14" t="s">
        <v>694</v>
      </c>
      <c r="H161" s="10" t="s">
        <v>691</v>
      </c>
      <c r="I161" s="38" t="s">
        <v>19</v>
      </c>
      <c r="J161" s="366">
        <v>120</v>
      </c>
      <c r="K161" s="18" t="s">
        <v>692</v>
      </c>
      <c r="L161" s="367">
        <v>40644</v>
      </c>
      <c r="M161" s="368" t="s">
        <v>690</v>
      </c>
      <c r="N161" s="13"/>
      <c r="O161" s="19"/>
      <c r="P161" s="19"/>
      <c r="Q161" s="64"/>
      <c r="R161" s="64"/>
      <c r="S161" s="64"/>
    </row>
    <row r="162" spans="1:19" hidden="1">
      <c r="A162" s="10">
        <v>161</v>
      </c>
      <c r="B162" s="13" t="s">
        <v>695</v>
      </c>
      <c r="C162" s="10" t="s">
        <v>696</v>
      </c>
      <c r="D162" s="138" t="s">
        <v>697</v>
      </c>
      <c r="E162" s="10" t="s">
        <v>698</v>
      </c>
      <c r="F162" s="18" t="s">
        <v>663</v>
      </c>
      <c r="G162" s="14" t="s">
        <v>699</v>
      </c>
      <c r="H162" s="10" t="s">
        <v>696</v>
      </c>
      <c r="I162" s="38" t="s">
        <v>19</v>
      </c>
      <c r="J162" s="366">
        <v>120</v>
      </c>
      <c r="K162" s="18" t="s">
        <v>697</v>
      </c>
      <c r="L162" s="367">
        <v>40586</v>
      </c>
      <c r="M162" s="368" t="s">
        <v>695</v>
      </c>
      <c r="N162" s="13"/>
      <c r="O162" s="19"/>
      <c r="P162" s="19"/>
      <c r="Q162" s="64"/>
      <c r="R162" s="64"/>
      <c r="S162" s="64"/>
    </row>
    <row r="163" spans="1:19" hidden="1">
      <c r="A163" s="10">
        <v>162</v>
      </c>
      <c r="B163" s="13" t="s">
        <v>700</v>
      </c>
      <c r="C163" s="10" t="s">
        <v>701</v>
      </c>
      <c r="D163" s="138" t="s">
        <v>702</v>
      </c>
      <c r="E163" s="10" t="s">
        <v>703</v>
      </c>
      <c r="F163" s="18" t="s">
        <v>663</v>
      </c>
      <c r="G163" s="14" t="s">
        <v>704</v>
      </c>
      <c r="H163" s="10" t="s">
        <v>701</v>
      </c>
      <c r="I163" s="38" t="s">
        <v>19</v>
      </c>
      <c r="J163" s="366">
        <v>100</v>
      </c>
      <c r="K163" s="18" t="s">
        <v>702</v>
      </c>
      <c r="L163" s="367">
        <v>40946</v>
      </c>
      <c r="M163" s="368" t="s">
        <v>700</v>
      </c>
      <c r="N163" s="13"/>
      <c r="O163" s="19"/>
      <c r="P163" s="19"/>
      <c r="Q163" s="64"/>
      <c r="R163" s="64"/>
      <c r="S163" s="64"/>
    </row>
    <row r="164" spans="1:19" hidden="1">
      <c r="A164" s="10">
        <v>163</v>
      </c>
      <c r="B164" s="13" t="s">
        <v>705</v>
      </c>
      <c r="C164" s="10" t="s">
        <v>706</v>
      </c>
      <c r="D164" s="138" t="s">
        <v>707</v>
      </c>
      <c r="E164" s="10" t="s">
        <v>708</v>
      </c>
      <c r="F164" s="18" t="s">
        <v>663</v>
      </c>
      <c r="G164" s="14" t="s">
        <v>709</v>
      </c>
      <c r="H164" s="10" t="s">
        <v>706</v>
      </c>
      <c r="I164" s="38" t="s">
        <v>19</v>
      </c>
      <c r="J164" s="366">
        <v>100</v>
      </c>
      <c r="K164" s="18" t="s">
        <v>707</v>
      </c>
      <c r="L164" s="367">
        <v>40941</v>
      </c>
      <c r="M164" s="368" t="s">
        <v>705</v>
      </c>
      <c r="N164" s="13"/>
      <c r="O164" s="19"/>
      <c r="P164" s="19"/>
      <c r="Q164" s="64"/>
      <c r="R164" s="64"/>
      <c r="S164" s="64"/>
    </row>
    <row r="165" spans="1:19" hidden="1">
      <c r="A165" s="10">
        <v>164</v>
      </c>
      <c r="B165" s="13" t="s">
        <v>710</v>
      </c>
      <c r="C165" s="10" t="s">
        <v>711</v>
      </c>
      <c r="D165" s="138" t="s">
        <v>712</v>
      </c>
      <c r="E165" s="10" t="s">
        <v>713</v>
      </c>
      <c r="F165" s="18" t="s">
        <v>663</v>
      </c>
      <c r="G165" s="14" t="s">
        <v>714</v>
      </c>
      <c r="H165" s="10" t="s">
        <v>711</v>
      </c>
      <c r="I165" s="38" t="s">
        <v>19</v>
      </c>
      <c r="J165" s="366">
        <v>80</v>
      </c>
      <c r="K165" s="18" t="s">
        <v>712</v>
      </c>
      <c r="L165" s="367">
        <v>41422</v>
      </c>
      <c r="M165" s="368" t="s">
        <v>710</v>
      </c>
      <c r="N165" s="13"/>
      <c r="O165" s="19"/>
      <c r="P165" s="19"/>
      <c r="Q165" s="64"/>
      <c r="R165" s="64"/>
      <c r="S165" s="64"/>
    </row>
    <row r="166" spans="1:19" hidden="1">
      <c r="A166" s="10">
        <v>165</v>
      </c>
      <c r="B166" s="13" t="s">
        <v>715</v>
      </c>
      <c r="C166" s="10" t="s">
        <v>716</v>
      </c>
      <c r="D166" s="138" t="s">
        <v>717</v>
      </c>
      <c r="E166" s="10" t="s">
        <v>718</v>
      </c>
      <c r="F166" s="18" t="s">
        <v>663</v>
      </c>
      <c r="G166" s="14" t="s">
        <v>719</v>
      </c>
      <c r="H166" s="10" t="s">
        <v>716</v>
      </c>
      <c r="I166" s="38" t="s">
        <v>19</v>
      </c>
      <c r="J166" s="366">
        <v>140</v>
      </c>
      <c r="K166" s="18" t="s">
        <v>717</v>
      </c>
      <c r="L166" s="367">
        <v>40402</v>
      </c>
      <c r="M166" s="368" t="s">
        <v>715</v>
      </c>
      <c r="N166" s="13"/>
      <c r="O166" s="19"/>
      <c r="P166" s="19"/>
      <c r="Q166" s="64"/>
      <c r="R166" s="64"/>
      <c r="S166" s="64"/>
    </row>
    <row r="167" spans="1:19" hidden="1">
      <c r="A167" s="10">
        <v>166</v>
      </c>
      <c r="B167" s="13" t="s">
        <v>3770</v>
      </c>
      <c r="C167" s="10" t="s">
        <v>3771</v>
      </c>
      <c r="D167" s="138" t="s">
        <v>3772</v>
      </c>
      <c r="E167" s="10" t="s">
        <v>3773</v>
      </c>
      <c r="F167" s="18" t="s">
        <v>663</v>
      </c>
      <c r="G167" s="14" t="s">
        <v>3774</v>
      </c>
      <c r="H167" s="10" t="s">
        <v>3771</v>
      </c>
      <c r="I167" s="38" t="s">
        <v>19</v>
      </c>
      <c r="J167" s="366">
        <v>20</v>
      </c>
      <c r="K167" s="18" t="s">
        <v>3772</v>
      </c>
      <c r="L167" s="367">
        <v>42423</v>
      </c>
      <c r="M167" s="368" t="s">
        <v>3770</v>
      </c>
      <c r="N167" s="13"/>
      <c r="O167" s="19"/>
      <c r="P167" s="19"/>
      <c r="Q167" s="64"/>
      <c r="R167" s="64"/>
      <c r="S167" s="64"/>
    </row>
    <row r="168" spans="1:19" hidden="1">
      <c r="A168" s="10">
        <v>167</v>
      </c>
      <c r="B168" s="13" t="s">
        <v>720</v>
      </c>
      <c r="C168" s="10" t="s">
        <v>721</v>
      </c>
      <c r="D168" s="138" t="s">
        <v>722</v>
      </c>
      <c r="E168" s="10" t="s">
        <v>723</v>
      </c>
      <c r="F168" s="18" t="s">
        <v>663</v>
      </c>
      <c r="G168" s="14" t="s">
        <v>724</v>
      </c>
      <c r="H168" s="10" t="s">
        <v>721</v>
      </c>
      <c r="I168" s="38" t="s">
        <v>19</v>
      </c>
      <c r="J168" s="366">
        <v>40</v>
      </c>
      <c r="K168" s="18" t="s">
        <v>722</v>
      </c>
      <c r="L168" s="367">
        <v>42068</v>
      </c>
      <c r="M168" s="368" t="s">
        <v>720</v>
      </c>
      <c r="N168" s="13"/>
      <c r="O168" s="19"/>
      <c r="P168" s="19"/>
      <c r="Q168" s="64"/>
      <c r="R168" s="64"/>
      <c r="S168" s="64"/>
    </row>
    <row r="169" spans="1:19" hidden="1">
      <c r="A169" s="10">
        <v>168</v>
      </c>
      <c r="B169" s="13" t="s">
        <v>725</v>
      </c>
      <c r="C169" s="10" t="s">
        <v>726</v>
      </c>
      <c r="D169" s="138" t="s">
        <v>727</v>
      </c>
      <c r="E169" s="10" t="s">
        <v>728</v>
      </c>
      <c r="F169" s="18" t="s">
        <v>663</v>
      </c>
      <c r="G169" s="14" t="s">
        <v>729</v>
      </c>
      <c r="H169" s="10" t="s">
        <v>726</v>
      </c>
      <c r="I169" s="38" t="s">
        <v>19</v>
      </c>
      <c r="J169" s="366">
        <v>80</v>
      </c>
      <c r="K169" s="18" t="s">
        <v>727</v>
      </c>
      <c r="L169" s="367">
        <v>41561</v>
      </c>
      <c r="M169" s="368" t="s">
        <v>725</v>
      </c>
      <c r="N169" s="13"/>
      <c r="O169" s="19"/>
      <c r="P169" s="19"/>
      <c r="Q169" s="64"/>
      <c r="R169" s="64"/>
      <c r="S169" s="64"/>
    </row>
    <row r="170" spans="1:19" hidden="1">
      <c r="A170" s="10">
        <v>169</v>
      </c>
      <c r="B170" s="13" t="s">
        <v>3775</v>
      </c>
      <c r="C170" s="10" t="s">
        <v>3776</v>
      </c>
      <c r="D170" s="138" t="s">
        <v>3777</v>
      </c>
      <c r="E170" s="10" t="s">
        <v>3110</v>
      </c>
      <c r="F170" s="18" t="s">
        <v>663</v>
      </c>
      <c r="G170" s="14" t="s">
        <v>3778</v>
      </c>
      <c r="H170" s="10" t="s">
        <v>3776</v>
      </c>
      <c r="I170" s="38" t="s">
        <v>19</v>
      </c>
      <c r="J170" s="366"/>
      <c r="K170" s="18" t="s">
        <v>3777</v>
      </c>
      <c r="L170" s="367">
        <v>42922</v>
      </c>
      <c r="M170" s="368" t="s">
        <v>3775</v>
      </c>
      <c r="N170" s="13"/>
      <c r="O170" s="19"/>
      <c r="P170" s="19"/>
      <c r="Q170" s="64"/>
      <c r="R170" s="64"/>
      <c r="S170" s="64"/>
    </row>
    <row r="171" spans="1:19" hidden="1">
      <c r="A171" s="10">
        <v>170</v>
      </c>
      <c r="B171" s="13" t="s">
        <v>3779</v>
      </c>
      <c r="C171" s="10" t="s">
        <v>3780</v>
      </c>
      <c r="D171" s="138" t="s">
        <v>3781</v>
      </c>
      <c r="E171" s="10" t="s">
        <v>2780</v>
      </c>
      <c r="F171" s="18" t="s">
        <v>663</v>
      </c>
      <c r="G171" s="14" t="s">
        <v>3782</v>
      </c>
      <c r="H171" s="10" t="s">
        <v>3780</v>
      </c>
      <c r="I171" s="38" t="s">
        <v>19</v>
      </c>
      <c r="J171" s="366"/>
      <c r="K171" s="18" t="s">
        <v>3781</v>
      </c>
      <c r="L171" s="367">
        <v>42933</v>
      </c>
      <c r="M171" s="368" t="s">
        <v>3779</v>
      </c>
      <c r="N171" s="13"/>
      <c r="O171" s="19"/>
      <c r="P171" s="19"/>
      <c r="Q171" s="64"/>
      <c r="R171" s="64"/>
      <c r="S171" s="64"/>
    </row>
    <row r="172" spans="1:19" hidden="1">
      <c r="A172" s="10">
        <v>171</v>
      </c>
      <c r="B172" s="13" t="s">
        <v>730</v>
      </c>
      <c r="C172" s="10" t="s">
        <v>731</v>
      </c>
      <c r="D172" s="138" t="s">
        <v>732</v>
      </c>
      <c r="E172" s="10" t="s">
        <v>733</v>
      </c>
      <c r="F172" s="38" t="s">
        <v>663</v>
      </c>
      <c r="G172" s="14" t="s">
        <v>734</v>
      </c>
      <c r="H172" s="10" t="s">
        <v>731</v>
      </c>
      <c r="I172" s="38" t="s">
        <v>735</v>
      </c>
      <c r="J172" s="366"/>
      <c r="K172" s="18" t="s">
        <v>732</v>
      </c>
      <c r="L172" s="367">
        <v>42863</v>
      </c>
      <c r="M172" s="368" t="s">
        <v>730</v>
      </c>
      <c r="N172" s="13"/>
      <c r="O172" s="19"/>
      <c r="P172" s="19"/>
      <c r="Q172" s="64"/>
      <c r="R172" s="64"/>
      <c r="S172" s="64"/>
    </row>
    <row r="173" spans="1:19" hidden="1">
      <c r="A173" s="10">
        <v>172</v>
      </c>
      <c r="B173" s="13" t="s">
        <v>736</v>
      </c>
      <c r="C173" s="10" t="s">
        <v>737</v>
      </c>
      <c r="D173" s="138" t="s">
        <v>738</v>
      </c>
      <c r="E173" s="10" t="s">
        <v>739</v>
      </c>
      <c r="F173" s="371" t="s">
        <v>663</v>
      </c>
      <c r="G173" s="14" t="s">
        <v>740</v>
      </c>
      <c r="H173" s="10" t="s">
        <v>737</v>
      </c>
      <c r="I173" s="38" t="s">
        <v>19</v>
      </c>
      <c r="J173" s="366"/>
      <c r="K173" s="371" t="s">
        <v>738</v>
      </c>
      <c r="L173" s="367">
        <v>43160</v>
      </c>
      <c r="M173" s="368" t="s">
        <v>736</v>
      </c>
      <c r="N173" s="13"/>
      <c r="O173" s="19"/>
      <c r="P173" s="19"/>
      <c r="Q173" s="64"/>
      <c r="R173" s="64"/>
      <c r="S173" s="64"/>
    </row>
    <row r="174" spans="1:19" hidden="1">
      <c r="A174" s="10">
        <v>173</v>
      </c>
      <c r="B174" s="13" t="s">
        <v>3783</v>
      </c>
      <c r="C174" s="10" t="s">
        <v>3784</v>
      </c>
      <c r="D174" s="138" t="s">
        <v>3785</v>
      </c>
      <c r="E174" s="10" t="s">
        <v>2917</v>
      </c>
      <c r="F174" s="380" t="s">
        <v>757</v>
      </c>
      <c r="G174" s="14" t="s">
        <v>3786</v>
      </c>
      <c r="H174" s="10" t="s">
        <v>3784</v>
      </c>
      <c r="I174" s="38" t="s">
        <v>19</v>
      </c>
      <c r="J174" s="366"/>
      <c r="K174" s="371" t="s">
        <v>3785</v>
      </c>
      <c r="L174" s="367">
        <v>43158</v>
      </c>
      <c r="M174" s="368" t="s">
        <v>3783</v>
      </c>
      <c r="N174" s="13"/>
      <c r="O174" s="19"/>
      <c r="P174" s="19"/>
      <c r="Q174" s="64"/>
      <c r="R174" s="64"/>
      <c r="S174" s="64"/>
    </row>
    <row r="175" spans="1:19" hidden="1">
      <c r="A175" s="10">
        <v>174</v>
      </c>
      <c r="B175" s="13" t="s">
        <v>741</v>
      </c>
      <c r="C175" s="10" t="s">
        <v>742</v>
      </c>
      <c r="D175" s="138" t="s">
        <v>743</v>
      </c>
      <c r="E175" s="10" t="s">
        <v>744</v>
      </c>
      <c r="F175" s="38" t="s">
        <v>745</v>
      </c>
      <c r="G175" s="14" t="s">
        <v>746</v>
      </c>
      <c r="H175" s="10" t="s">
        <v>742</v>
      </c>
      <c r="I175" s="38" t="s">
        <v>747</v>
      </c>
      <c r="J175" s="366"/>
      <c r="K175" s="18" t="s">
        <v>743</v>
      </c>
      <c r="L175" s="367">
        <v>43243</v>
      </c>
      <c r="M175" s="368" t="s">
        <v>741</v>
      </c>
      <c r="N175" s="13"/>
      <c r="O175" s="19"/>
      <c r="P175" s="19"/>
      <c r="Q175" s="64"/>
      <c r="R175" s="64"/>
      <c r="S175" s="64"/>
    </row>
    <row r="176" spans="1:19" hidden="1">
      <c r="A176" s="10">
        <v>175</v>
      </c>
      <c r="B176" s="13" t="s">
        <v>748</v>
      </c>
      <c r="C176" s="10" t="s">
        <v>749</v>
      </c>
      <c r="D176" s="138" t="s">
        <v>750</v>
      </c>
      <c r="E176" s="10" t="s">
        <v>751</v>
      </c>
      <c r="F176" s="38" t="s">
        <v>745</v>
      </c>
      <c r="G176" s="14" t="s">
        <v>752</v>
      </c>
      <c r="H176" s="10" t="s">
        <v>749</v>
      </c>
      <c r="I176" s="38" t="s">
        <v>747</v>
      </c>
      <c r="J176" s="366"/>
      <c r="K176" s="18" t="s">
        <v>750</v>
      </c>
      <c r="L176" s="372"/>
      <c r="M176" s="368" t="s">
        <v>748</v>
      </c>
      <c r="N176" s="13"/>
      <c r="O176" s="19"/>
      <c r="P176" s="19"/>
      <c r="Q176" s="64"/>
      <c r="R176" s="64"/>
      <c r="S176" s="64"/>
    </row>
    <row r="177" spans="1:19" hidden="1">
      <c r="A177" s="10">
        <v>176</v>
      </c>
      <c r="B177" s="13" t="s">
        <v>753</v>
      </c>
      <c r="C177" s="10" t="s">
        <v>754</v>
      </c>
      <c r="D177" s="138" t="s">
        <v>755</v>
      </c>
      <c r="E177" s="10" t="s">
        <v>756</v>
      </c>
      <c r="F177" s="18" t="s">
        <v>757</v>
      </c>
      <c r="G177" s="14" t="s">
        <v>758</v>
      </c>
      <c r="H177" s="10" t="s">
        <v>754</v>
      </c>
      <c r="I177" s="38" t="s">
        <v>19</v>
      </c>
      <c r="J177" s="366">
        <v>200</v>
      </c>
      <c r="K177" s="18" t="s">
        <v>755</v>
      </c>
      <c r="L177" s="367">
        <v>39142</v>
      </c>
      <c r="M177" s="368" t="s">
        <v>753</v>
      </c>
      <c r="N177" s="13"/>
      <c r="O177" s="19"/>
      <c r="P177" s="19"/>
      <c r="Q177" s="64"/>
      <c r="R177" s="64"/>
      <c r="S177" s="64"/>
    </row>
    <row r="178" spans="1:19" hidden="1">
      <c r="A178" s="10">
        <v>177</v>
      </c>
      <c r="B178" s="13" t="s">
        <v>759</v>
      </c>
      <c r="C178" s="10" t="s">
        <v>760</v>
      </c>
      <c r="D178" s="138" t="s">
        <v>761</v>
      </c>
      <c r="E178" s="10" t="s">
        <v>762</v>
      </c>
      <c r="F178" s="18" t="s">
        <v>757</v>
      </c>
      <c r="G178" s="14" t="s">
        <v>763</v>
      </c>
      <c r="H178" s="10" t="s">
        <v>760</v>
      </c>
      <c r="I178" s="38" t="s">
        <v>19</v>
      </c>
      <c r="J178" s="366">
        <v>200</v>
      </c>
      <c r="K178" s="18" t="s">
        <v>761</v>
      </c>
      <c r="L178" s="367">
        <v>39136</v>
      </c>
      <c r="M178" s="368" t="s">
        <v>759</v>
      </c>
      <c r="N178" s="13"/>
      <c r="O178" s="19"/>
      <c r="P178" s="19"/>
      <c r="Q178" s="64"/>
      <c r="R178" s="64"/>
      <c r="S178" s="64"/>
    </row>
    <row r="179" spans="1:19" hidden="1">
      <c r="A179" s="10">
        <v>178</v>
      </c>
      <c r="B179" s="13" t="s">
        <v>764</v>
      </c>
      <c r="C179" s="10" t="s">
        <v>765</v>
      </c>
      <c r="D179" s="138" t="s">
        <v>766</v>
      </c>
      <c r="E179" s="10" t="s">
        <v>767</v>
      </c>
      <c r="F179" s="18" t="s">
        <v>757</v>
      </c>
      <c r="G179" s="14" t="s">
        <v>768</v>
      </c>
      <c r="H179" s="10" t="s">
        <v>765</v>
      </c>
      <c r="I179" s="38" t="s">
        <v>19</v>
      </c>
      <c r="J179" s="366">
        <v>180</v>
      </c>
      <c r="K179" s="18" t="s">
        <v>766</v>
      </c>
      <c r="L179" s="367">
        <v>39506</v>
      </c>
      <c r="M179" s="368" t="s">
        <v>764</v>
      </c>
      <c r="N179" s="13"/>
      <c r="O179" s="19"/>
      <c r="P179" s="19"/>
      <c r="Q179" s="64"/>
      <c r="R179" s="64"/>
      <c r="S179" s="64"/>
    </row>
    <row r="180" spans="1:19" hidden="1">
      <c r="A180" s="10">
        <v>179</v>
      </c>
      <c r="B180" s="13" t="s">
        <v>769</v>
      </c>
      <c r="C180" s="10" t="s">
        <v>770</v>
      </c>
      <c r="D180" s="138" t="s">
        <v>771</v>
      </c>
      <c r="E180" s="10" t="s">
        <v>772</v>
      </c>
      <c r="F180" s="18" t="s">
        <v>757</v>
      </c>
      <c r="G180" s="14" t="s">
        <v>773</v>
      </c>
      <c r="H180" s="10" t="s">
        <v>770</v>
      </c>
      <c r="I180" s="38" t="s">
        <v>19</v>
      </c>
      <c r="J180" s="366">
        <v>60</v>
      </c>
      <c r="K180" s="18" t="s">
        <v>771</v>
      </c>
      <c r="L180" s="367">
        <v>41851</v>
      </c>
      <c r="M180" s="368" t="s">
        <v>769</v>
      </c>
      <c r="N180" s="13"/>
      <c r="O180" s="19"/>
      <c r="P180" s="19"/>
      <c r="Q180" s="64"/>
      <c r="R180" s="64"/>
      <c r="S180" s="64"/>
    </row>
    <row r="181" spans="1:19" hidden="1">
      <c r="A181" s="10">
        <v>180</v>
      </c>
      <c r="B181" s="13" t="s">
        <v>774</v>
      </c>
      <c r="C181" s="10" t="s">
        <v>775</v>
      </c>
      <c r="D181" s="138" t="s">
        <v>776</v>
      </c>
      <c r="E181" s="10" t="s">
        <v>777</v>
      </c>
      <c r="F181" s="18" t="s">
        <v>757</v>
      </c>
      <c r="G181" s="14" t="s">
        <v>778</v>
      </c>
      <c r="H181" s="10" t="s">
        <v>775</v>
      </c>
      <c r="I181" s="38" t="s">
        <v>19</v>
      </c>
      <c r="J181" s="366">
        <v>180</v>
      </c>
      <c r="K181" s="18" t="s">
        <v>776</v>
      </c>
      <c r="L181" s="367">
        <v>39559</v>
      </c>
      <c r="M181" s="368" t="s">
        <v>774</v>
      </c>
      <c r="N181" s="13"/>
      <c r="O181" s="19"/>
      <c r="P181" s="19"/>
      <c r="Q181" s="64"/>
      <c r="R181" s="64"/>
      <c r="S181" s="64"/>
    </row>
    <row r="182" spans="1:19" hidden="1">
      <c r="A182" s="10">
        <v>181</v>
      </c>
      <c r="B182" s="13" t="s">
        <v>779</v>
      </c>
      <c r="C182" s="10" t="s">
        <v>780</v>
      </c>
      <c r="D182" s="138" t="s">
        <v>781</v>
      </c>
      <c r="E182" s="10" t="s">
        <v>782</v>
      </c>
      <c r="F182" s="18" t="s">
        <v>757</v>
      </c>
      <c r="G182" s="14" t="s">
        <v>783</v>
      </c>
      <c r="H182" s="10" t="s">
        <v>780</v>
      </c>
      <c r="I182" s="38" t="s">
        <v>19</v>
      </c>
      <c r="J182" s="366">
        <v>20</v>
      </c>
      <c r="K182" s="18" t="s">
        <v>781</v>
      </c>
      <c r="L182" s="367">
        <v>42652</v>
      </c>
      <c r="M182" s="368" t="s">
        <v>779</v>
      </c>
      <c r="N182" s="13"/>
      <c r="O182" s="19"/>
      <c r="P182" s="19"/>
      <c r="Q182" s="64"/>
      <c r="R182" s="64"/>
      <c r="S182" s="64"/>
    </row>
    <row r="183" spans="1:19" hidden="1">
      <c r="A183" s="10">
        <v>182</v>
      </c>
      <c r="B183" s="13" t="s">
        <v>784</v>
      </c>
      <c r="C183" s="10" t="s">
        <v>785</v>
      </c>
      <c r="D183" s="138" t="s">
        <v>786</v>
      </c>
      <c r="E183" s="10" t="s">
        <v>787</v>
      </c>
      <c r="F183" s="18" t="s">
        <v>757</v>
      </c>
      <c r="G183" s="14" t="s">
        <v>788</v>
      </c>
      <c r="H183" s="10" t="s">
        <v>785</v>
      </c>
      <c r="I183" s="38" t="s">
        <v>19</v>
      </c>
      <c r="J183" s="366">
        <v>20</v>
      </c>
      <c r="K183" s="18" t="s">
        <v>786</v>
      </c>
      <c r="L183" s="367">
        <v>42664</v>
      </c>
      <c r="M183" s="368" t="s">
        <v>784</v>
      </c>
      <c r="N183" s="13"/>
      <c r="O183" s="19"/>
      <c r="P183" s="19"/>
      <c r="Q183" s="64"/>
      <c r="R183" s="64"/>
      <c r="S183" s="64"/>
    </row>
    <row r="184" spans="1:19" hidden="1">
      <c r="A184" s="10">
        <v>183</v>
      </c>
      <c r="B184" s="13" t="s">
        <v>3787</v>
      </c>
      <c r="C184" s="10" t="s">
        <v>3788</v>
      </c>
      <c r="D184" s="138" t="s">
        <v>3789</v>
      </c>
      <c r="E184" s="10" t="s">
        <v>3171</v>
      </c>
      <c r="F184" s="18" t="s">
        <v>757</v>
      </c>
      <c r="G184" s="14" t="s">
        <v>3790</v>
      </c>
      <c r="H184" s="10" t="s">
        <v>3788</v>
      </c>
      <c r="I184" s="38" t="s">
        <v>19</v>
      </c>
      <c r="J184" s="366">
        <v>140</v>
      </c>
      <c r="K184" s="18" t="s">
        <v>3789</v>
      </c>
      <c r="L184" s="367">
        <v>40409</v>
      </c>
      <c r="M184" s="368" t="s">
        <v>3787</v>
      </c>
      <c r="N184" s="13"/>
      <c r="O184" s="19"/>
      <c r="P184" s="19"/>
      <c r="Q184" s="64"/>
      <c r="R184" s="64"/>
      <c r="S184" s="64"/>
    </row>
    <row r="185" spans="1:19" hidden="1">
      <c r="A185" s="10">
        <v>184</v>
      </c>
      <c r="B185" s="13" t="s">
        <v>789</v>
      </c>
      <c r="C185" s="10" t="s">
        <v>790</v>
      </c>
      <c r="D185" s="138" t="s">
        <v>791</v>
      </c>
      <c r="E185" s="10" t="s">
        <v>792</v>
      </c>
      <c r="F185" s="18" t="s">
        <v>757</v>
      </c>
      <c r="G185" s="14" t="s">
        <v>793</v>
      </c>
      <c r="H185" s="10" t="s">
        <v>790</v>
      </c>
      <c r="I185" s="38" t="s">
        <v>19</v>
      </c>
      <c r="J185" s="366">
        <v>120</v>
      </c>
      <c r="K185" s="18" t="s">
        <v>791</v>
      </c>
      <c r="L185" s="367">
        <v>40588</v>
      </c>
      <c r="M185" s="368" t="s">
        <v>789</v>
      </c>
      <c r="N185" s="13"/>
      <c r="O185" s="19"/>
      <c r="P185" s="19"/>
      <c r="Q185" s="64"/>
      <c r="R185" s="64"/>
      <c r="S185" s="64"/>
    </row>
    <row r="186" spans="1:19" hidden="1">
      <c r="A186" s="10">
        <v>185</v>
      </c>
      <c r="B186" s="13" t="s">
        <v>794</v>
      </c>
      <c r="C186" s="10" t="s">
        <v>795</v>
      </c>
      <c r="D186" s="138" t="s">
        <v>796</v>
      </c>
      <c r="E186" s="10" t="s">
        <v>797</v>
      </c>
      <c r="F186" s="18" t="s">
        <v>757</v>
      </c>
      <c r="G186" s="14" t="s">
        <v>798</v>
      </c>
      <c r="H186" s="10" t="s">
        <v>795</v>
      </c>
      <c r="I186" s="38" t="s">
        <v>19</v>
      </c>
      <c r="J186" s="366">
        <v>120</v>
      </c>
      <c r="K186" s="18" t="s">
        <v>796</v>
      </c>
      <c r="L186" s="367">
        <v>40593</v>
      </c>
      <c r="M186" s="368" t="s">
        <v>794</v>
      </c>
      <c r="N186" s="13"/>
      <c r="O186" s="19"/>
      <c r="P186" s="19"/>
      <c r="Q186" s="64"/>
      <c r="R186" s="64"/>
      <c r="S186" s="64"/>
    </row>
    <row r="187" spans="1:19" hidden="1">
      <c r="A187" s="10">
        <v>186</v>
      </c>
      <c r="B187" s="13" t="s">
        <v>799</v>
      </c>
      <c r="C187" s="10" t="s">
        <v>800</v>
      </c>
      <c r="D187" s="138" t="s">
        <v>801</v>
      </c>
      <c r="E187" s="10" t="s">
        <v>802</v>
      </c>
      <c r="F187" s="18" t="s">
        <v>757</v>
      </c>
      <c r="G187" s="14" t="s">
        <v>803</v>
      </c>
      <c r="H187" s="10" t="s">
        <v>800</v>
      </c>
      <c r="I187" s="38" t="s">
        <v>19</v>
      </c>
      <c r="J187" s="366">
        <v>120</v>
      </c>
      <c r="K187" s="18" t="s">
        <v>801</v>
      </c>
      <c r="L187" s="367">
        <v>40585</v>
      </c>
      <c r="M187" s="368" t="s">
        <v>799</v>
      </c>
      <c r="N187" s="13"/>
      <c r="O187" s="19"/>
      <c r="P187" s="19"/>
      <c r="Q187" s="64"/>
      <c r="R187" s="64"/>
      <c r="S187" s="64"/>
    </row>
    <row r="188" spans="1:19" hidden="1">
      <c r="A188" s="10">
        <v>187</v>
      </c>
      <c r="B188" s="13" t="s">
        <v>804</v>
      </c>
      <c r="C188" s="10" t="s">
        <v>805</v>
      </c>
      <c r="D188" s="138" t="s">
        <v>806</v>
      </c>
      <c r="E188" s="10" t="s">
        <v>807</v>
      </c>
      <c r="F188" s="18" t="s">
        <v>757</v>
      </c>
      <c r="G188" s="14" t="s">
        <v>808</v>
      </c>
      <c r="H188" s="10" t="s">
        <v>805</v>
      </c>
      <c r="I188" s="38" t="s">
        <v>19</v>
      </c>
      <c r="J188" s="366">
        <v>120</v>
      </c>
      <c r="K188" s="18" t="s">
        <v>806</v>
      </c>
      <c r="L188" s="367">
        <v>40718</v>
      </c>
      <c r="M188" s="368" t="s">
        <v>804</v>
      </c>
      <c r="N188" s="13"/>
      <c r="O188" s="19"/>
      <c r="P188" s="19"/>
      <c r="Q188" s="64"/>
      <c r="R188" s="64"/>
      <c r="S188" s="64"/>
    </row>
    <row r="189" spans="1:19" hidden="1">
      <c r="A189" s="10">
        <v>188</v>
      </c>
      <c r="B189" s="13" t="s">
        <v>3791</v>
      </c>
      <c r="C189" s="10" t="s">
        <v>3792</v>
      </c>
      <c r="D189" s="138" t="s">
        <v>3793</v>
      </c>
      <c r="E189" s="10" t="s">
        <v>3794</v>
      </c>
      <c r="F189" s="18" t="s">
        <v>757</v>
      </c>
      <c r="G189" s="14" t="s">
        <v>3795</v>
      </c>
      <c r="H189" s="10" t="s">
        <v>3792</v>
      </c>
      <c r="I189" s="38" t="s">
        <v>19</v>
      </c>
      <c r="J189" s="366">
        <v>120</v>
      </c>
      <c r="K189" s="18" t="s">
        <v>3793</v>
      </c>
      <c r="L189" s="367">
        <v>40745</v>
      </c>
      <c r="M189" s="368" t="s">
        <v>3791</v>
      </c>
      <c r="N189" s="13"/>
      <c r="O189" s="19"/>
      <c r="P189" s="19"/>
      <c r="Q189" s="64"/>
      <c r="R189" s="64"/>
      <c r="S189" s="64"/>
    </row>
    <row r="190" spans="1:19" hidden="1">
      <c r="A190" s="10">
        <v>189</v>
      </c>
      <c r="B190" s="13" t="s">
        <v>809</v>
      </c>
      <c r="C190" s="10" t="s">
        <v>810</v>
      </c>
      <c r="D190" s="138" t="s">
        <v>811</v>
      </c>
      <c r="E190" s="10" t="s">
        <v>812</v>
      </c>
      <c r="F190" s="18" t="s">
        <v>757</v>
      </c>
      <c r="G190" s="14" t="s">
        <v>813</v>
      </c>
      <c r="H190" s="10" t="s">
        <v>810</v>
      </c>
      <c r="I190" s="38" t="s">
        <v>19</v>
      </c>
      <c r="J190" s="366">
        <v>120</v>
      </c>
      <c r="K190" s="18" t="s">
        <v>811</v>
      </c>
      <c r="L190" s="367">
        <v>40757</v>
      </c>
      <c r="M190" s="368" t="s">
        <v>809</v>
      </c>
      <c r="N190" s="13"/>
      <c r="O190" s="19"/>
      <c r="P190" s="19"/>
      <c r="Q190" s="64"/>
      <c r="R190" s="64"/>
      <c r="S190" s="64"/>
    </row>
    <row r="191" spans="1:19" hidden="1">
      <c r="A191" s="10">
        <v>190</v>
      </c>
      <c r="B191" s="13" t="s">
        <v>814</v>
      </c>
      <c r="C191" s="10" t="s">
        <v>815</v>
      </c>
      <c r="D191" s="138" t="s">
        <v>816</v>
      </c>
      <c r="E191" s="10" t="s">
        <v>817</v>
      </c>
      <c r="F191" s="18" t="s">
        <v>757</v>
      </c>
      <c r="G191" s="14" t="s">
        <v>818</v>
      </c>
      <c r="H191" s="10" t="s">
        <v>815</v>
      </c>
      <c r="I191" s="38" t="s">
        <v>19</v>
      </c>
      <c r="J191" s="366">
        <v>100</v>
      </c>
      <c r="K191" s="18" t="s">
        <v>816</v>
      </c>
      <c r="L191" s="367">
        <v>41016</v>
      </c>
      <c r="M191" s="368" t="s">
        <v>814</v>
      </c>
      <c r="N191" s="13"/>
      <c r="O191" s="19"/>
      <c r="P191" s="19"/>
      <c r="Q191" s="64"/>
      <c r="R191" s="64"/>
      <c r="S191" s="64"/>
    </row>
    <row r="192" spans="1:19" hidden="1">
      <c r="A192" s="10">
        <v>191</v>
      </c>
      <c r="B192" s="13" t="s">
        <v>819</v>
      </c>
      <c r="C192" s="10" t="s">
        <v>820</v>
      </c>
      <c r="D192" s="138" t="s">
        <v>821</v>
      </c>
      <c r="E192" s="10" t="s">
        <v>822</v>
      </c>
      <c r="F192" s="18" t="s">
        <v>757</v>
      </c>
      <c r="G192" s="14" t="s">
        <v>823</v>
      </c>
      <c r="H192" s="10" t="s">
        <v>820</v>
      </c>
      <c r="I192" s="38" t="s">
        <v>19</v>
      </c>
      <c r="J192" s="366">
        <v>100</v>
      </c>
      <c r="K192" s="18" t="s">
        <v>821</v>
      </c>
      <c r="L192" s="367">
        <v>41052</v>
      </c>
      <c r="M192" s="368" t="s">
        <v>819</v>
      </c>
      <c r="N192" s="13"/>
      <c r="O192" s="19"/>
      <c r="P192" s="19"/>
      <c r="Q192" s="64"/>
      <c r="R192" s="64"/>
      <c r="S192" s="64"/>
    </row>
    <row r="193" spans="1:19" hidden="1">
      <c r="A193" s="10">
        <v>192</v>
      </c>
      <c r="B193" s="13" t="s">
        <v>3796</v>
      </c>
      <c r="C193" s="10" t="s">
        <v>3797</v>
      </c>
      <c r="D193" s="138" t="s">
        <v>3798</v>
      </c>
      <c r="E193" s="10" t="s">
        <v>3386</v>
      </c>
      <c r="F193" s="18" t="s">
        <v>757</v>
      </c>
      <c r="G193" s="14" t="s">
        <v>3799</v>
      </c>
      <c r="H193" s="10" t="s">
        <v>3797</v>
      </c>
      <c r="I193" s="38" t="s">
        <v>19</v>
      </c>
      <c r="J193" s="366">
        <v>100</v>
      </c>
      <c r="K193" s="18" t="s">
        <v>3798</v>
      </c>
      <c r="L193" s="367">
        <v>41100</v>
      </c>
      <c r="M193" s="368" t="s">
        <v>3796</v>
      </c>
      <c r="N193" s="13"/>
      <c r="O193" s="19"/>
      <c r="P193" s="19"/>
      <c r="Q193" s="64"/>
      <c r="R193" s="64"/>
      <c r="S193" s="64"/>
    </row>
    <row r="194" spans="1:19" hidden="1">
      <c r="A194" s="10">
        <v>193</v>
      </c>
      <c r="B194" s="13" t="s">
        <v>824</v>
      </c>
      <c r="C194" s="10" t="s">
        <v>825</v>
      </c>
      <c r="D194" s="138" t="s">
        <v>826</v>
      </c>
      <c r="E194" s="10" t="s">
        <v>827</v>
      </c>
      <c r="F194" s="18" t="s">
        <v>757</v>
      </c>
      <c r="G194" s="14" t="s">
        <v>828</v>
      </c>
      <c r="H194" s="10" t="s">
        <v>825</v>
      </c>
      <c r="I194" s="38" t="s">
        <v>19</v>
      </c>
      <c r="J194" s="366">
        <v>100</v>
      </c>
      <c r="K194" s="18" t="s">
        <v>826</v>
      </c>
      <c r="L194" s="367">
        <v>41128</v>
      </c>
      <c r="M194" s="368" t="s">
        <v>824</v>
      </c>
      <c r="N194" s="13"/>
      <c r="O194" s="19"/>
      <c r="P194" s="19"/>
      <c r="Q194" s="64"/>
      <c r="R194" s="64"/>
      <c r="S194" s="64"/>
    </row>
    <row r="195" spans="1:19" hidden="1">
      <c r="A195" s="10">
        <v>194</v>
      </c>
      <c r="B195" s="13" t="s">
        <v>829</v>
      </c>
      <c r="C195" s="10" t="s">
        <v>830</v>
      </c>
      <c r="D195" s="138" t="s">
        <v>831</v>
      </c>
      <c r="E195" s="10" t="s">
        <v>832</v>
      </c>
      <c r="F195" s="18" t="s">
        <v>757</v>
      </c>
      <c r="G195" s="14" t="s">
        <v>833</v>
      </c>
      <c r="H195" s="10" t="s">
        <v>830</v>
      </c>
      <c r="I195" s="38" t="s">
        <v>19</v>
      </c>
      <c r="J195" s="366">
        <v>100</v>
      </c>
      <c r="K195" s="18" t="s">
        <v>831</v>
      </c>
      <c r="L195" s="367">
        <v>41141</v>
      </c>
      <c r="M195" s="368" t="s">
        <v>829</v>
      </c>
      <c r="N195" s="13"/>
      <c r="O195" s="19"/>
      <c r="P195" s="19"/>
      <c r="Q195" s="64"/>
      <c r="R195" s="64"/>
      <c r="S195" s="64"/>
    </row>
    <row r="196" spans="1:19" hidden="1">
      <c r="A196" s="10">
        <v>195</v>
      </c>
      <c r="B196" s="13" t="s">
        <v>834</v>
      </c>
      <c r="C196" s="10" t="s">
        <v>835</v>
      </c>
      <c r="D196" s="138" t="s">
        <v>836</v>
      </c>
      <c r="E196" s="10" t="s">
        <v>837</v>
      </c>
      <c r="F196" s="18" t="s">
        <v>757</v>
      </c>
      <c r="G196" s="14" t="s">
        <v>838</v>
      </c>
      <c r="H196" s="10" t="s">
        <v>835</v>
      </c>
      <c r="I196" s="38" t="s">
        <v>19</v>
      </c>
      <c r="J196" s="366">
        <v>60</v>
      </c>
      <c r="K196" s="18" t="s">
        <v>836</v>
      </c>
      <c r="L196" s="367">
        <v>41799</v>
      </c>
      <c r="M196" s="368" t="s">
        <v>834</v>
      </c>
      <c r="N196" s="13"/>
      <c r="O196" s="19"/>
      <c r="P196" s="19"/>
      <c r="Q196" s="64"/>
      <c r="R196" s="64"/>
      <c r="S196" s="64"/>
    </row>
    <row r="197" spans="1:19" hidden="1">
      <c r="A197" s="10">
        <v>196</v>
      </c>
      <c r="B197" s="13" t="s">
        <v>839</v>
      </c>
      <c r="C197" s="10" t="s">
        <v>840</v>
      </c>
      <c r="D197" s="138" t="s">
        <v>841</v>
      </c>
      <c r="E197" s="10" t="s">
        <v>842</v>
      </c>
      <c r="F197" s="18" t="s">
        <v>757</v>
      </c>
      <c r="G197" s="14" t="s">
        <v>843</v>
      </c>
      <c r="H197" s="10" t="s">
        <v>840</v>
      </c>
      <c r="I197" s="38" t="s">
        <v>19</v>
      </c>
      <c r="J197" s="366">
        <v>60</v>
      </c>
      <c r="K197" s="18" t="s">
        <v>841</v>
      </c>
      <c r="L197" s="367">
        <v>41682</v>
      </c>
      <c r="M197" s="368" t="s">
        <v>839</v>
      </c>
      <c r="N197" s="13"/>
      <c r="O197" s="19"/>
      <c r="P197" s="19"/>
      <c r="Q197" s="64"/>
      <c r="R197" s="64"/>
      <c r="S197" s="64"/>
    </row>
    <row r="198" spans="1:19" hidden="1">
      <c r="A198" s="10">
        <v>197</v>
      </c>
      <c r="B198" s="13" t="s">
        <v>844</v>
      </c>
      <c r="C198" s="10" t="s">
        <v>845</v>
      </c>
      <c r="D198" s="138" t="s">
        <v>846</v>
      </c>
      <c r="E198" s="10" t="s">
        <v>847</v>
      </c>
      <c r="F198" s="18" t="s">
        <v>757</v>
      </c>
      <c r="G198" s="14" t="s">
        <v>848</v>
      </c>
      <c r="H198" s="10" t="s">
        <v>845</v>
      </c>
      <c r="I198" s="38" t="s">
        <v>19</v>
      </c>
      <c r="J198" s="366">
        <v>60</v>
      </c>
      <c r="K198" s="18" t="s">
        <v>846</v>
      </c>
      <c r="L198" s="367">
        <v>41683</v>
      </c>
      <c r="M198" s="368" t="s">
        <v>844</v>
      </c>
      <c r="N198" s="13"/>
      <c r="O198" s="19"/>
      <c r="P198" s="19"/>
      <c r="Q198" s="64"/>
      <c r="R198" s="64"/>
      <c r="S198" s="64"/>
    </row>
    <row r="199" spans="1:19" hidden="1">
      <c r="A199" s="10">
        <v>198</v>
      </c>
      <c r="B199" s="13" t="s">
        <v>849</v>
      </c>
      <c r="C199" s="10" t="s">
        <v>850</v>
      </c>
      <c r="D199" s="138" t="s">
        <v>851</v>
      </c>
      <c r="E199" s="10" t="s">
        <v>852</v>
      </c>
      <c r="F199" s="18" t="s">
        <v>757</v>
      </c>
      <c r="G199" s="14" t="s">
        <v>853</v>
      </c>
      <c r="H199" s="10" t="s">
        <v>850</v>
      </c>
      <c r="I199" s="38" t="s">
        <v>19</v>
      </c>
      <c r="J199" s="366">
        <v>60</v>
      </c>
      <c r="K199" s="18" t="s">
        <v>851</v>
      </c>
      <c r="L199" s="367">
        <v>41699</v>
      </c>
      <c r="M199" s="368" t="s">
        <v>849</v>
      </c>
      <c r="N199" s="13"/>
      <c r="O199" s="19"/>
      <c r="P199" s="19"/>
      <c r="Q199" s="64"/>
      <c r="R199" s="64"/>
      <c r="S199" s="64"/>
    </row>
    <row r="200" spans="1:19" hidden="1">
      <c r="A200" s="10">
        <v>199</v>
      </c>
      <c r="B200" s="13" t="s">
        <v>854</v>
      </c>
      <c r="C200" s="10" t="s">
        <v>855</v>
      </c>
      <c r="D200" s="138" t="s">
        <v>856</v>
      </c>
      <c r="E200" s="10" t="s">
        <v>857</v>
      </c>
      <c r="F200" s="18" t="s">
        <v>757</v>
      </c>
      <c r="G200" s="14" t="s">
        <v>858</v>
      </c>
      <c r="H200" s="10" t="s">
        <v>855</v>
      </c>
      <c r="I200" s="38" t="s">
        <v>19</v>
      </c>
      <c r="J200" s="366">
        <v>60</v>
      </c>
      <c r="K200" s="18" t="s">
        <v>856</v>
      </c>
      <c r="L200" s="367">
        <v>41785</v>
      </c>
      <c r="M200" s="368" t="s">
        <v>854</v>
      </c>
      <c r="N200" s="13"/>
      <c r="O200" s="19"/>
      <c r="P200" s="19"/>
      <c r="Q200" s="64"/>
      <c r="R200" s="64"/>
      <c r="S200" s="64"/>
    </row>
    <row r="201" spans="1:19" hidden="1">
      <c r="A201" s="10">
        <v>200</v>
      </c>
      <c r="B201" s="13" t="s">
        <v>859</v>
      </c>
      <c r="C201" s="10" t="s">
        <v>860</v>
      </c>
      <c r="D201" s="138" t="s">
        <v>861</v>
      </c>
      <c r="E201" s="10" t="s">
        <v>862</v>
      </c>
      <c r="F201" s="18" t="s">
        <v>757</v>
      </c>
      <c r="G201" s="14" t="s">
        <v>863</v>
      </c>
      <c r="H201" s="10" t="s">
        <v>860</v>
      </c>
      <c r="I201" s="38" t="s">
        <v>19</v>
      </c>
      <c r="J201" s="366">
        <v>60</v>
      </c>
      <c r="K201" s="18" t="s">
        <v>861</v>
      </c>
      <c r="L201" s="367">
        <v>41766</v>
      </c>
      <c r="M201" s="368" t="s">
        <v>859</v>
      </c>
      <c r="N201" s="13"/>
      <c r="O201" s="19"/>
      <c r="P201" s="19"/>
      <c r="Q201" s="64"/>
      <c r="R201" s="64"/>
      <c r="S201" s="64"/>
    </row>
    <row r="202" spans="1:19" hidden="1">
      <c r="A202" s="10">
        <v>201</v>
      </c>
      <c r="B202" s="13" t="s">
        <v>864</v>
      </c>
      <c r="C202" s="10" t="s">
        <v>865</v>
      </c>
      <c r="D202" s="138" t="s">
        <v>866</v>
      </c>
      <c r="E202" s="10" t="s">
        <v>867</v>
      </c>
      <c r="F202" s="18" t="s">
        <v>757</v>
      </c>
      <c r="G202" s="14" t="s">
        <v>868</v>
      </c>
      <c r="H202" s="10" t="s">
        <v>865</v>
      </c>
      <c r="I202" s="38" t="s">
        <v>19</v>
      </c>
      <c r="J202" s="366">
        <v>60</v>
      </c>
      <c r="K202" s="18" t="s">
        <v>866</v>
      </c>
      <c r="L202" s="367">
        <v>41820</v>
      </c>
      <c r="M202" s="368" t="s">
        <v>864</v>
      </c>
      <c r="N202" s="13"/>
      <c r="O202" s="19"/>
      <c r="P202" s="19"/>
      <c r="Q202" s="64"/>
      <c r="R202" s="64"/>
      <c r="S202" s="64"/>
    </row>
    <row r="203" spans="1:19" hidden="1">
      <c r="A203" s="10">
        <v>202</v>
      </c>
      <c r="B203" s="13" t="s">
        <v>869</v>
      </c>
      <c r="C203" s="10" t="s">
        <v>870</v>
      </c>
      <c r="D203" s="138" t="s">
        <v>871</v>
      </c>
      <c r="E203" s="10" t="s">
        <v>872</v>
      </c>
      <c r="F203" s="18" t="s">
        <v>757</v>
      </c>
      <c r="G203" s="14" t="s">
        <v>873</v>
      </c>
      <c r="H203" s="10" t="s">
        <v>870</v>
      </c>
      <c r="I203" s="38" t="s">
        <v>19</v>
      </c>
      <c r="J203" s="366">
        <v>60</v>
      </c>
      <c r="K203" s="18" t="s">
        <v>871</v>
      </c>
      <c r="L203" s="367">
        <v>41852</v>
      </c>
      <c r="M203" s="368" t="s">
        <v>869</v>
      </c>
      <c r="N203" s="13"/>
      <c r="O203" s="19"/>
      <c r="P203" s="19"/>
      <c r="Q203" s="64"/>
      <c r="R203" s="64"/>
      <c r="S203" s="64"/>
    </row>
    <row r="204" spans="1:19" hidden="1">
      <c r="A204" s="10">
        <v>203</v>
      </c>
      <c r="B204" s="13" t="s">
        <v>874</v>
      </c>
      <c r="C204" s="10" t="s">
        <v>875</v>
      </c>
      <c r="D204" s="138" t="s">
        <v>876</v>
      </c>
      <c r="E204" s="10" t="s">
        <v>877</v>
      </c>
      <c r="F204" s="18" t="s">
        <v>757</v>
      </c>
      <c r="G204" s="14" t="s">
        <v>878</v>
      </c>
      <c r="H204" s="10" t="s">
        <v>875</v>
      </c>
      <c r="I204" s="38" t="s">
        <v>19</v>
      </c>
      <c r="J204" s="366">
        <v>60</v>
      </c>
      <c r="K204" s="18" t="s">
        <v>876</v>
      </c>
      <c r="L204" s="367">
        <v>41898</v>
      </c>
      <c r="M204" s="368" t="s">
        <v>874</v>
      </c>
      <c r="N204" s="13"/>
      <c r="O204" s="19"/>
      <c r="P204" s="19"/>
      <c r="Q204" s="64"/>
      <c r="R204" s="64"/>
      <c r="S204" s="64"/>
    </row>
    <row r="205" spans="1:19" hidden="1">
      <c r="A205" s="10">
        <v>204</v>
      </c>
      <c r="B205" s="13" t="s">
        <v>879</v>
      </c>
      <c r="C205" s="10" t="s">
        <v>880</v>
      </c>
      <c r="D205" s="138" t="s">
        <v>881</v>
      </c>
      <c r="E205" s="10" t="s">
        <v>882</v>
      </c>
      <c r="F205" s="18" t="s">
        <v>757</v>
      </c>
      <c r="G205" s="14" t="s">
        <v>884</v>
      </c>
      <c r="H205" s="10" t="s">
        <v>880</v>
      </c>
      <c r="I205" s="38" t="s">
        <v>19</v>
      </c>
      <c r="J205" s="366">
        <v>40</v>
      </c>
      <c r="K205" s="18" t="s">
        <v>881</v>
      </c>
      <c r="L205" s="367">
        <v>42087</v>
      </c>
      <c r="M205" s="368" t="s">
        <v>879</v>
      </c>
      <c r="N205" s="13"/>
      <c r="O205" s="19"/>
      <c r="P205" s="19"/>
      <c r="Q205" s="64"/>
      <c r="R205" s="64"/>
      <c r="S205" s="64"/>
    </row>
    <row r="206" spans="1:19" hidden="1">
      <c r="A206" s="10">
        <v>205</v>
      </c>
      <c r="B206" s="13" t="s">
        <v>885</v>
      </c>
      <c r="C206" s="10" t="s">
        <v>886</v>
      </c>
      <c r="D206" s="138" t="s">
        <v>887</v>
      </c>
      <c r="E206" s="10" t="s">
        <v>888</v>
      </c>
      <c r="F206" s="38" t="s">
        <v>745</v>
      </c>
      <c r="G206" s="14" t="s">
        <v>889</v>
      </c>
      <c r="H206" s="10" t="s">
        <v>886</v>
      </c>
      <c r="I206" s="38" t="s">
        <v>747</v>
      </c>
      <c r="J206" s="366">
        <v>40</v>
      </c>
      <c r="K206" s="18" t="s">
        <v>887</v>
      </c>
      <c r="L206" s="367">
        <v>42065</v>
      </c>
      <c r="M206" s="368" t="s">
        <v>885</v>
      </c>
      <c r="N206" s="13"/>
      <c r="O206" s="19"/>
      <c r="P206" s="19"/>
      <c r="Q206" s="64"/>
      <c r="R206" s="64"/>
      <c r="S206" s="64"/>
    </row>
    <row r="207" spans="1:19" hidden="1">
      <c r="A207" s="10">
        <v>206</v>
      </c>
      <c r="B207" s="13" t="s">
        <v>890</v>
      </c>
      <c r="C207" s="10" t="s">
        <v>891</v>
      </c>
      <c r="D207" s="138" t="s">
        <v>892</v>
      </c>
      <c r="E207" s="10" t="s">
        <v>893</v>
      </c>
      <c r="F207" s="18" t="s">
        <v>757</v>
      </c>
      <c r="G207" s="14" t="s">
        <v>894</v>
      </c>
      <c r="H207" s="10" t="s">
        <v>891</v>
      </c>
      <c r="I207" s="38" t="s">
        <v>19</v>
      </c>
      <c r="J207" s="366">
        <v>40</v>
      </c>
      <c r="K207" s="18" t="s">
        <v>892</v>
      </c>
      <c r="L207" s="367">
        <v>42072</v>
      </c>
      <c r="M207" s="368" t="s">
        <v>890</v>
      </c>
      <c r="N207" s="13"/>
      <c r="O207" s="19"/>
      <c r="P207" s="19"/>
      <c r="Q207" s="64"/>
      <c r="R207" s="64"/>
      <c r="S207" s="64"/>
    </row>
    <row r="208" spans="1:19" hidden="1">
      <c r="A208" s="10">
        <v>207</v>
      </c>
      <c r="B208" s="13" t="s">
        <v>895</v>
      </c>
      <c r="C208" s="10" t="s">
        <v>896</v>
      </c>
      <c r="D208" s="138" t="s">
        <v>897</v>
      </c>
      <c r="E208" s="10" t="s">
        <v>898</v>
      </c>
      <c r="F208" s="18" t="s">
        <v>757</v>
      </c>
      <c r="G208" s="14" t="s">
        <v>899</v>
      </c>
      <c r="H208" s="10" t="s">
        <v>896</v>
      </c>
      <c r="I208" s="38" t="s">
        <v>19</v>
      </c>
      <c r="J208" s="366">
        <v>40</v>
      </c>
      <c r="K208" s="18" t="s">
        <v>897</v>
      </c>
      <c r="L208" s="367">
        <v>42074</v>
      </c>
      <c r="M208" s="368" t="s">
        <v>895</v>
      </c>
      <c r="N208" s="13"/>
      <c r="O208" s="19"/>
      <c r="P208" s="19"/>
      <c r="Q208" s="64"/>
      <c r="R208" s="64"/>
      <c r="S208" s="64"/>
    </row>
    <row r="209" spans="1:19" hidden="1">
      <c r="A209" s="10">
        <v>208</v>
      </c>
      <c r="B209" s="13" t="s">
        <v>3800</v>
      </c>
      <c r="C209" s="10" t="s">
        <v>3801</v>
      </c>
      <c r="D209" s="138" t="s">
        <v>3802</v>
      </c>
      <c r="E209" s="10" t="s">
        <v>3302</v>
      </c>
      <c r="F209" s="18" t="s">
        <v>757</v>
      </c>
      <c r="G209" s="14" t="s">
        <v>3803</v>
      </c>
      <c r="H209" s="10" t="s">
        <v>3801</v>
      </c>
      <c r="I209" s="38" t="s">
        <v>19</v>
      </c>
      <c r="J209" s="366">
        <v>20</v>
      </c>
      <c r="K209" s="18" t="s">
        <v>3802</v>
      </c>
      <c r="L209" s="367">
        <v>42538</v>
      </c>
      <c r="M209" s="368" t="s">
        <v>3800</v>
      </c>
      <c r="N209" s="13"/>
      <c r="O209" s="19"/>
      <c r="P209" s="19"/>
      <c r="Q209" s="64"/>
      <c r="R209" s="64"/>
      <c r="S209" s="64"/>
    </row>
    <row r="210" spans="1:19" hidden="1">
      <c r="A210" s="10">
        <v>209</v>
      </c>
      <c r="B210" s="13" t="s">
        <v>900</v>
      </c>
      <c r="C210" s="10" t="s">
        <v>901</v>
      </c>
      <c r="D210" s="138" t="s">
        <v>902</v>
      </c>
      <c r="E210" s="10" t="s">
        <v>903</v>
      </c>
      <c r="F210" s="18" t="s">
        <v>757</v>
      </c>
      <c r="G210" s="14" t="s">
        <v>904</v>
      </c>
      <c r="H210" s="10" t="s">
        <v>901</v>
      </c>
      <c r="I210" s="38" t="s">
        <v>19</v>
      </c>
      <c r="J210" s="366">
        <v>20</v>
      </c>
      <c r="K210" s="18" t="s">
        <v>902</v>
      </c>
      <c r="L210" s="45">
        <v>42550</v>
      </c>
      <c r="M210" s="368" t="s">
        <v>900</v>
      </c>
      <c r="N210" s="13"/>
      <c r="O210" s="19"/>
      <c r="P210" s="19"/>
      <c r="Q210" s="64"/>
      <c r="R210" s="64"/>
      <c r="S210" s="64"/>
    </row>
    <row r="211" spans="1:19" hidden="1">
      <c r="A211" s="10">
        <v>210</v>
      </c>
      <c r="B211" s="13" t="s">
        <v>905</v>
      </c>
      <c r="C211" s="10" t="s">
        <v>906</v>
      </c>
      <c r="D211" s="138" t="s">
        <v>907</v>
      </c>
      <c r="E211" s="10" t="s">
        <v>908</v>
      </c>
      <c r="F211" s="18" t="s">
        <v>757</v>
      </c>
      <c r="G211" s="14" t="s">
        <v>909</v>
      </c>
      <c r="H211" s="10" t="s">
        <v>906</v>
      </c>
      <c r="I211" s="38" t="s">
        <v>19</v>
      </c>
      <c r="J211" s="366">
        <v>20</v>
      </c>
      <c r="K211" s="18" t="s">
        <v>907</v>
      </c>
      <c r="L211" s="367">
        <v>42552</v>
      </c>
      <c r="M211" s="368" t="s">
        <v>905</v>
      </c>
      <c r="N211" s="13"/>
      <c r="O211" s="19"/>
      <c r="P211" s="19"/>
      <c r="Q211" s="64"/>
      <c r="R211" s="64"/>
      <c r="S211" s="64"/>
    </row>
    <row r="212" spans="1:19" hidden="1">
      <c r="A212" s="10">
        <v>211</v>
      </c>
      <c r="B212" s="13" t="s">
        <v>910</v>
      </c>
      <c r="C212" s="10" t="s">
        <v>911</v>
      </c>
      <c r="D212" s="138" t="s">
        <v>912</v>
      </c>
      <c r="E212" s="10" t="s">
        <v>913</v>
      </c>
      <c r="F212" s="18" t="s">
        <v>757</v>
      </c>
      <c r="G212" s="14" t="s">
        <v>914</v>
      </c>
      <c r="H212" s="10" t="s">
        <v>911</v>
      </c>
      <c r="I212" s="38" t="s">
        <v>19</v>
      </c>
      <c r="J212" s="366">
        <v>20</v>
      </c>
      <c r="K212" s="18" t="s">
        <v>912</v>
      </c>
      <c r="L212" s="367">
        <v>42558</v>
      </c>
      <c r="M212" s="368" t="s">
        <v>910</v>
      </c>
      <c r="N212" s="13"/>
      <c r="O212" s="19"/>
      <c r="P212" s="19"/>
      <c r="Q212" s="64"/>
      <c r="R212" s="64"/>
      <c r="S212" s="64"/>
    </row>
    <row r="213" spans="1:19" hidden="1">
      <c r="A213" s="10">
        <v>212</v>
      </c>
      <c r="B213" s="13" t="s">
        <v>915</v>
      </c>
      <c r="C213" s="10" t="s">
        <v>916</v>
      </c>
      <c r="D213" s="138" t="s">
        <v>917</v>
      </c>
      <c r="E213" s="10" t="s">
        <v>918</v>
      </c>
      <c r="F213" s="18" t="s">
        <v>757</v>
      </c>
      <c r="G213" s="14" t="s">
        <v>919</v>
      </c>
      <c r="H213" s="10" t="s">
        <v>916</v>
      </c>
      <c r="I213" s="38" t="s">
        <v>19</v>
      </c>
      <c r="J213" s="366">
        <v>40</v>
      </c>
      <c r="K213" s="18" t="s">
        <v>917</v>
      </c>
      <c r="L213" s="367">
        <v>42185</v>
      </c>
      <c r="M213" s="368" t="s">
        <v>915</v>
      </c>
      <c r="N213" s="13"/>
      <c r="O213" s="19"/>
      <c r="P213" s="19"/>
      <c r="Q213" s="64"/>
      <c r="R213" s="64"/>
      <c r="S213" s="64"/>
    </row>
    <row r="214" spans="1:19" hidden="1">
      <c r="A214" s="10">
        <v>213</v>
      </c>
      <c r="B214" s="13" t="s">
        <v>3804</v>
      </c>
      <c r="C214" s="10" t="s">
        <v>3805</v>
      </c>
      <c r="D214" s="138" t="s">
        <v>3806</v>
      </c>
      <c r="E214" s="10" t="s">
        <v>3207</v>
      </c>
      <c r="F214" s="18" t="s">
        <v>757</v>
      </c>
      <c r="G214" s="14" t="s">
        <v>3807</v>
      </c>
      <c r="H214" s="10" t="s">
        <v>3805</v>
      </c>
      <c r="I214" s="38" t="s">
        <v>19</v>
      </c>
      <c r="J214" s="366">
        <v>40</v>
      </c>
      <c r="K214" s="18" t="s">
        <v>3806</v>
      </c>
      <c r="L214" s="367">
        <v>42170</v>
      </c>
      <c r="M214" s="368" t="s">
        <v>3804</v>
      </c>
      <c r="N214" s="13"/>
      <c r="O214" s="19"/>
      <c r="P214" s="19"/>
      <c r="Q214" s="64"/>
      <c r="R214" s="64"/>
      <c r="S214" s="64"/>
    </row>
    <row r="215" spans="1:19" hidden="1">
      <c r="A215" s="10">
        <v>214</v>
      </c>
      <c r="B215" s="13" t="s">
        <v>920</v>
      </c>
      <c r="C215" s="10" t="s">
        <v>921</v>
      </c>
      <c r="D215" s="138" t="s">
        <v>922</v>
      </c>
      <c r="E215" s="10" t="s">
        <v>923</v>
      </c>
      <c r="F215" s="18" t="s">
        <v>757</v>
      </c>
      <c r="G215" s="14" t="s">
        <v>924</v>
      </c>
      <c r="H215" s="10" t="s">
        <v>921</v>
      </c>
      <c r="I215" s="38" t="s">
        <v>19</v>
      </c>
      <c r="J215" s="366"/>
      <c r="K215" s="18" t="s">
        <v>922</v>
      </c>
      <c r="L215" s="367">
        <v>42894</v>
      </c>
      <c r="M215" s="368" t="s">
        <v>920</v>
      </c>
      <c r="N215" s="13"/>
      <c r="O215" s="19"/>
      <c r="P215" s="19"/>
      <c r="Q215" s="64"/>
      <c r="R215" s="64"/>
      <c r="S215" s="64"/>
    </row>
    <row r="216" spans="1:19" hidden="1">
      <c r="A216" s="10">
        <v>215</v>
      </c>
      <c r="B216" s="13" t="s">
        <v>925</v>
      </c>
      <c r="C216" s="10" t="s">
        <v>926</v>
      </c>
      <c r="D216" s="138" t="s">
        <v>927</v>
      </c>
      <c r="E216" s="10" t="s">
        <v>928</v>
      </c>
      <c r="F216" s="18" t="s">
        <v>757</v>
      </c>
      <c r="G216" s="14" t="s">
        <v>929</v>
      </c>
      <c r="H216" s="10" t="s">
        <v>926</v>
      </c>
      <c r="I216" s="38" t="s">
        <v>19</v>
      </c>
      <c r="J216" s="366">
        <v>20</v>
      </c>
      <c r="K216" s="18" t="s">
        <v>927</v>
      </c>
      <c r="L216" s="367">
        <v>42423</v>
      </c>
      <c r="M216" s="368" t="s">
        <v>925</v>
      </c>
      <c r="N216" s="13"/>
      <c r="O216" s="19"/>
      <c r="P216" s="19"/>
      <c r="Q216" s="64"/>
      <c r="R216" s="64"/>
      <c r="S216" s="64"/>
    </row>
    <row r="217" spans="1:19" hidden="1">
      <c r="A217" s="10">
        <v>216</v>
      </c>
      <c r="B217" s="13" t="s">
        <v>930</v>
      </c>
      <c r="C217" s="10" t="s">
        <v>931</v>
      </c>
      <c r="D217" s="138" t="s">
        <v>932</v>
      </c>
      <c r="E217" s="10" t="s">
        <v>933</v>
      </c>
      <c r="F217" s="18" t="s">
        <v>757</v>
      </c>
      <c r="G217" s="14" t="s">
        <v>934</v>
      </c>
      <c r="H217" s="10" t="s">
        <v>931</v>
      </c>
      <c r="I217" s="38" t="s">
        <v>19</v>
      </c>
      <c r="J217" s="366">
        <v>20</v>
      </c>
      <c r="K217" s="18" t="s">
        <v>932</v>
      </c>
      <c r="L217" s="367">
        <v>42418</v>
      </c>
      <c r="M217" s="368" t="s">
        <v>930</v>
      </c>
      <c r="N217" s="13"/>
      <c r="O217" s="19"/>
      <c r="P217" s="19"/>
      <c r="Q217" s="64"/>
      <c r="R217" s="64"/>
      <c r="S217" s="64"/>
    </row>
    <row r="218" spans="1:19" hidden="1">
      <c r="A218" s="10">
        <v>217</v>
      </c>
      <c r="B218" s="13" t="s">
        <v>935</v>
      </c>
      <c r="C218" s="10" t="s">
        <v>936</v>
      </c>
      <c r="D218" s="138" t="s">
        <v>937</v>
      </c>
      <c r="E218" s="10" t="s">
        <v>938</v>
      </c>
      <c r="F218" s="38" t="s">
        <v>1110</v>
      </c>
      <c r="G218" s="14" t="s">
        <v>939</v>
      </c>
      <c r="H218" s="10" t="s">
        <v>936</v>
      </c>
      <c r="I218" s="38" t="s">
        <v>747</v>
      </c>
      <c r="J218" s="366">
        <v>20</v>
      </c>
      <c r="K218" s="18" t="s">
        <v>937</v>
      </c>
      <c r="L218" s="367">
        <v>42418</v>
      </c>
      <c r="M218" s="368" t="s">
        <v>935</v>
      </c>
      <c r="N218" s="13"/>
      <c r="O218" s="19"/>
      <c r="P218" s="19"/>
      <c r="Q218" s="64"/>
      <c r="R218" s="64"/>
      <c r="S218" s="64"/>
    </row>
    <row r="219" spans="1:19" hidden="1">
      <c r="A219" s="10">
        <v>218</v>
      </c>
      <c r="B219" s="13" t="s">
        <v>940</v>
      </c>
      <c r="C219" s="10" t="s">
        <v>941</v>
      </c>
      <c r="D219" s="138" t="s">
        <v>942</v>
      </c>
      <c r="E219" s="10" t="s">
        <v>943</v>
      </c>
      <c r="F219" s="18" t="s">
        <v>757</v>
      </c>
      <c r="G219" s="14" t="s">
        <v>944</v>
      </c>
      <c r="H219" s="10" t="s">
        <v>941</v>
      </c>
      <c r="I219" s="38" t="s">
        <v>19</v>
      </c>
      <c r="J219" s="366">
        <v>20</v>
      </c>
      <c r="K219" s="18" t="s">
        <v>942</v>
      </c>
      <c r="L219" s="367">
        <v>42417</v>
      </c>
      <c r="M219" s="368" t="s">
        <v>940</v>
      </c>
      <c r="N219" s="13"/>
      <c r="O219" s="19"/>
      <c r="P219" s="19"/>
      <c r="Q219" s="64"/>
      <c r="R219" s="64"/>
      <c r="S219" s="64"/>
    </row>
    <row r="220" spans="1:19" hidden="1">
      <c r="A220" s="10">
        <v>219</v>
      </c>
      <c r="B220" s="13" t="s">
        <v>945</v>
      </c>
      <c r="C220" s="10" t="s">
        <v>946</v>
      </c>
      <c r="D220" s="138" t="s">
        <v>947</v>
      </c>
      <c r="E220" s="10" t="s">
        <v>948</v>
      </c>
      <c r="F220" s="18" t="s">
        <v>757</v>
      </c>
      <c r="G220" s="14" t="s">
        <v>949</v>
      </c>
      <c r="H220" s="10" t="s">
        <v>946</v>
      </c>
      <c r="I220" s="38" t="s">
        <v>19</v>
      </c>
      <c r="J220" s="366">
        <v>20</v>
      </c>
      <c r="K220" s="18" t="s">
        <v>947</v>
      </c>
      <c r="L220" s="367">
        <v>42438</v>
      </c>
      <c r="M220" s="368" t="s">
        <v>945</v>
      </c>
      <c r="N220" s="13"/>
      <c r="O220" s="19"/>
      <c r="P220" s="19"/>
      <c r="Q220" s="64"/>
      <c r="R220" s="64"/>
      <c r="S220" s="64"/>
    </row>
    <row r="221" spans="1:19" hidden="1">
      <c r="A221" s="10">
        <v>220</v>
      </c>
      <c r="B221" s="13" t="s">
        <v>3808</v>
      </c>
      <c r="C221" s="10" t="s">
        <v>3809</v>
      </c>
      <c r="D221" s="138" t="s">
        <v>3810</v>
      </c>
      <c r="E221" s="10" t="s">
        <v>3811</v>
      </c>
      <c r="F221" s="18" t="s">
        <v>757</v>
      </c>
      <c r="G221" s="14" t="s">
        <v>3812</v>
      </c>
      <c r="H221" s="10" t="s">
        <v>3809</v>
      </c>
      <c r="I221" s="38" t="s">
        <v>19</v>
      </c>
      <c r="J221" s="366">
        <v>20</v>
      </c>
      <c r="K221" s="18" t="s">
        <v>3810</v>
      </c>
      <c r="L221" s="367">
        <v>42446</v>
      </c>
      <c r="M221" s="368" t="s">
        <v>3808</v>
      </c>
      <c r="N221" s="13"/>
      <c r="O221" s="19"/>
      <c r="P221" s="19"/>
      <c r="Q221" s="64"/>
      <c r="R221" s="64"/>
      <c r="S221" s="64"/>
    </row>
    <row r="222" spans="1:19" hidden="1">
      <c r="A222" s="10">
        <v>221</v>
      </c>
      <c r="B222" s="13" t="s">
        <v>3813</v>
      </c>
      <c r="C222" s="10" t="s">
        <v>3814</v>
      </c>
      <c r="D222" s="138" t="s">
        <v>3815</v>
      </c>
      <c r="E222" s="10" t="s">
        <v>3242</v>
      </c>
      <c r="F222" s="18" t="s">
        <v>757</v>
      </c>
      <c r="G222" s="14" t="s">
        <v>3816</v>
      </c>
      <c r="H222" s="10" t="s">
        <v>3814</v>
      </c>
      <c r="I222" s="38" t="s">
        <v>19</v>
      </c>
      <c r="J222" s="366">
        <v>20</v>
      </c>
      <c r="K222" s="18" t="s">
        <v>3815</v>
      </c>
      <c r="L222" s="367">
        <v>42481</v>
      </c>
      <c r="M222" s="368" t="s">
        <v>3813</v>
      </c>
      <c r="N222" s="13"/>
      <c r="O222" s="19"/>
      <c r="P222" s="19"/>
      <c r="Q222" s="64"/>
      <c r="R222" s="64"/>
      <c r="S222" s="64"/>
    </row>
    <row r="223" spans="1:19" hidden="1">
      <c r="A223" s="10">
        <v>222</v>
      </c>
      <c r="B223" s="13" t="s">
        <v>950</v>
      </c>
      <c r="C223" s="10" t="s">
        <v>951</v>
      </c>
      <c r="D223" s="138" t="s">
        <v>952</v>
      </c>
      <c r="E223" s="10" t="s">
        <v>953</v>
      </c>
      <c r="F223" s="18" t="s">
        <v>757</v>
      </c>
      <c r="G223" s="14" t="s">
        <v>954</v>
      </c>
      <c r="H223" s="10" t="s">
        <v>951</v>
      </c>
      <c r="I223" s="38" t="s">
        <v>19</v>
      </c>
      <c r="J223" s="366">
        <v>20</v>
      </c>
      <c r="K223" s="18" t="s">
        <v>952</v>
      </c>
      <c r="L223" s="45">
        <v>42538</v>
      </c>
      <c r="M223" s="368" t="s">
        <v>950</v>
      </c>
      <c r="N223" s="13"/>
      <c r="O223" s="19"/>
      <c r="P223" s="19"/>
      <c r="Q223" s="64"/>
      <c r="R223" s="64"/>
      <c r="S223" s="64"/>
    </row>
    <row r="224" spans="1:19" hidden="1">
      <c r="A224" s="10">
        <v>223</v>
      </c>
      <c r="B224" s="13" t="s">
        <v>955</v>
      </c>
      <c r="C224" s="10" t="s">
        <v>956</v>
      </c>
      <c r="D224" s="138" t="s">
        <v>957</v>
      </c>
      <c r="E224" s="10" t="s">
        <v>958</v>
      </c>
      <c r="F224" s="18" t="s">
        <v>757</v>
      </c>
      <c r="G224" s="14" t="s">
        <v>959</v>
      </c>
      <c r="H224" s="10" t="s">
        <v>956</v>
      </c>
      <c r="I224" s="38" t="s">
        <v>19</v>
      </c>
      <c r="J224" s="366">
        <v>20</v>
      </c>
      <c r="K224" s="18" t="s">
        <v>957</v>
      </c>
      <c r="L224" s="367">
        <v>42482</v>
      </c>
      <c r="M224" s="368" t="s">
        <v>955</v>
      </c>
      <c r="N224" s="13"/>
      <c r="O224" s="19"/>
      <c r="P224" s="19"/>
      <c r="Q224" s="64"/>
      <c r="R224" s="64"/>
      <c r="S224" s="64"/>
    </row>
    <row r="225" spans="1:19" hidden="1">
      <c r="A225" s="10">
        <v>224</v>
      </c>
      <c r="B225" s="13" t="s">
        <v>960</v>
      </c>
      <c r="C225" s="10" t="s">
        <v>961</v>
      </c>
      <c r="D225" s="138" t="s">
        <v>962</v>
      </c>
      <c r="E225" s="10" t="s">
        <v>963</v>
      </c>
      <c r="F225" s="18" t="s">
        <v>757</v>
      </c>
      <c r="G225" s="14" t="s">
        <v>964</v>
      </c>
      <c r="H225" s="10" t="s">
        <v>961</v>
      </c>
      <c r="I225" s="38" t="s">
        <v>19</v>
      </c>
      <c r="J225" s="366">
        <v>20</v>
      </c>
      <c r="K225" s="18" t="s">
        <v>962</v>
      </c>
      <c r="L225" s="367">
        <v>42466</v>
      </c>
      <c r="M225" s="368" t="s">
        <v>960</v>
      </c>
      <c r="N225" s="13"/>
      <c r="O225" s="19"/>
      <c r="P225" s="19"/>
      <c r="Q225" s="64"/>
      <c r="R225" s="64"/>
      <c r="S225" s="64"/>
    </row>
    <row r="226" spans="1:19" hidden="1">
      <c r="A226" s="10">
        <v>225</v>
      </c>
      <c r="B226" s="13" t="s">
        <v>965</v>
      </c>
      <c r="C226" s="10" t="s">
        <v>966</v>
      </c>
      <c r="D226" s="138" t="s">
        <v>967</v>
      </c>
      <c r="E226" s="10" t="s">
        <v>968</v>
      </c>
      <c r="F226" s="18" t="s">
        <v>757</v>
      </c>
      <c r="G226" s="14" t="s">
        <v>969</v>
      </c>
      <c r="H226" s="10" t="s">
        <v>966</v>
      </c>
      <c r="I226" s="38" t="s">
        <v>19</v>
      </c>
      <c r="J226" s="366">
        <v>20</v>
      </c>
      <c r="K226" s="18" t="s">
        <v>967</v>
      </c>
      <c r="L226" s="367">
        <v>42506</v>
      </c>
      <c r="M226" s="368" t="s">
        <v>965</v>
      </c>
      <c r="N226" s="13"/>
      <c r="O226" s="19"/>
      <c r="P226" s="19"/>
      <c r="Q226" s="64"/>
      <c r="R226" s="64"/>
      <c r="S226" s="64"/>
    </row>
    <row r="227" spans="1:19" hidden="1">
      <c r="A227" s="10">
        <v>226</v>
      </c>
      <c r="B227" s="13" t="s">
        <v>3817</v>
      </c>
      <c r="C227" s="10" t="s">
        <v>3818</v>
      </c>
      <c r="D227" s="138" t="s">
        <v>2631</v>
      </c>
      <c r="E227" s="10" t="s">
        <v>3819</v>
      </c>
      <c r="F227" s="18" t="s">
        <v>757</v>
      </c>
      <c r="G227" s="14" t="s">
        <v>3820</v>
      </c>
      <c r="H227" s="10" t="s">
        <v>3818</v>
      </c>
      <c r="I227" s="38" t="s">
        <v>19</v>
      </c>
      <c r="J227" s="366">
        <v>20</v>
      </c>
      <c r="K227" s="18" t="s">
        <v>2631</v>
      </c>
      <c r="L227" s="367">
        <v>42620</v>
      </c>
      <c r="M227" s="368" t="s">
        <v>3817</v>
      </c>
      <c r="N227" s="13"/>
      <c r="O227" s="19"/>
      <c r="P227" s="19"/>
      <c r="Q227" s="64"/>
      <c r="R227" s="64"/>
      <c r="S227" s="64"/>
    </row>
    <row r="228" spans="1:19" hidden="1">
      <c r="A228" s="10">
        <v>227</v>
      </c>
      <c r="B228" s="13" t="s">
        <v>970</v>
      </c>
      <c r="C228" s="10" t="s">
        <v>971</v>
      </c>
      <c r="D228" s="138" t="s">
        <v>972</v>
      </c>
      <c r="E228" s="10" t="s">
        <v>973</v>
      </c>
      <c r="F228" s="18" t="s">
        <v>757</v>
      </c>
      <c r="G228" s="14" t="s">
        <v>974</v>
      </c>
      <c r="H228" s="10" t="s">
        <v>971</v>
      </c>
      <c r="I228" s="38" t="s">
        <v>19</v>
      </c>
      <c r="J228" s="366">
        <v>20</v>
      </c>
      <c r="K228" s="18" t="s">
        <v>972</v>
      </c>
      <c r="L228" s="367">
        <v>42592</v>
      </c>
      <c r="M228" s="368" t="s">
        <v>970</v>
      </c>
      <c r="N228" s="13"/>
      <c r="O228" s="19"/>
      <c r="P228" s="19"/>
      <c r="Q228" s="64"/>
      <c r="R228" s="64"/>
      <c r="S228" s="64"/>
    </row>
    <row r="229" spans="1:19" hidden="1">
      <c r="A229" s="10">
        <v>228</v>
      </c>
      <c r="B229" s="13" t="s">
        <v>975</v>
      </c>
      <c r="C229" s="10" t="s">
        <v>976</v>
      </c>
      <c r="D229" s="138" t="s">
        <v>977</v>
      </c>
      <c r="E229" s="10" t="s">
        <v>978</v>
      </c>
      <c r="F229" s="18" t="s">
        <v>757</v>
      </c>
      <c r="G229" s="14" t="s">
        <v>979</v>
      </c>
      <c r="H229" s="10" t="s">
        <v>976</v>
      </c>
      <c r="I229" s="38" t="s">
        <v>19</v>
      </c>
      <c r="J229" s="366">
        <v>20</v>
      </c>
      <c r="K229" s="18" t="s">
        <v>977</v>
      </c>
      <c r="L229" s="367">
        <v>42689</v>
      </c>
      <c r="M229" s="368" t="s">
        <v>975</v>
      </c>
      <c r="N229" s="13"/>
      <c r="O229" s="19"/>
      <c r="P229" s="19"/>
      <c r="Q229" s="64"/>
      <c r="R229" s="64"/>
      <c r="S229" s="64"/>
    </row>
    <row r="230" spans="1:19" hidden="1">
      <c r="A230" s="10">
        <v>229</v>
      </c>
      <c r="B230" s="13" t="s">
        <v>980</v>
      </c>
      <c r="C230" s="10" t="s">
        <v>981</v>
      </c>
      <c r="D230" s="138" t="s">
        <v>982</v>
      </c>
      <c r="E230" s="10" t="s">
        <v>983</v>
      </c>
      <c r="F230" s="18" t="s">
        <v>757</v>
      </c>
      <c r="G230" s="14" t="s">
        <v>984</v>
      </c>
      <c r="H230" s="10" t="s">
        <v>981</v>
      </c>
      <c r="I230" s="38" t="s">
        <v>19</v>
      </c>
      <c r="J230" s="366"/>
      <c r="K230" s="18" t="s">
        <v>982</v>
      </c>
      <c r="L230" s="367">
        <v>42773</v>
      </c>
      <c r="M230" s="368" t="s">
        <v>980</v>
      </c>
      <c r="N230" s="13"/>
      <c r="O230" s="19"/>
      <c r="P230" s="19"/>
      <c r="Q230" s="64"/>
      <c r="R230" s="64"/>
      <c r="S230" s="64"/>
    </row>
    <row r="231" spans="1:19" hidden="1">
      <c r="A231" s="10">
        <v>230</v>
      </c>
      <c r="B231" s="13" t="s">
        <v>985</v>
      </c>
      <c r="C231" s="10" t="s">
        <v>986</v>
      </c>
      <c r="D231" s="138" t="s">
        <v>987</v>
      </c>
      <c r="E231" s="10" t="s">
        <v>988</v>
      </c>
      <c r="F231" s="18" t="s">
        <v>757</v>
      </c>
      <c r="G231" s="14" t="s">
        <v>989</v>
      </c>
      <c r="H231" s="10" t="s">
        <v>986</v>
      </c>
      <c r="I231" s="38" t="s">
        <v>19</v>
      </c>
      <c r="J231" s="366"/>
      <c r="K231" s="18" t="s">
        <v>987</v>
      </c>
      <c r="L231" s="367">
        <v>42773</v>
      </c>
      <c r="M231" s="368" t="s">
        <v>985</v>
      </c>
      <c r="N231" s="13"/>
      <c r="O231" s="19"/>
      <c r="P231" s="19"/>
      <c r="Q231" s="64"/>
      <c r="R231" s="64"/>
      <c r="S231" s="64"/>
    </row>
    <row r="232" spans="1:19" hidden="1">
      <c r="A232" s="10">
        <v>231</v>
      </c>
      <c r="B232" s="13" t="s">
        <v>990</v>
      </c>
      <c r="C232" s="10" t="s">
        <v>991</v>
      </c>
      <c r="D232" s="138" t="s">
        <v>992</v>
      </c>
      <c r="E232" s="10" t="s">
        <v>993</v>
      </c>
      <c r="F232" s="18" t="s">
        <v>757</v>
      </c>
      <c r="G232" s="14" t="s">
        <v>994</v>
      </c>
      <c r="H232" s="10" t="s">
        <v>991</v>
      </c>
      <c r="I232" s="38" t="s">
        <v>19</v>
      </c>
      <c r="J232" s="366"/>
      <c r="K232" s="18" t="s">
        <v>992</v>
      </c>
      <c r="L232" s="367">
        <v>42779</v>
      </c>
      <c r="M232" s="368" t="s">
        <v>990</v>
      </c>
      <c r="N232" s="13"/>
      <c r="O232" s="19"/>
      <c r="P232" s="19"/>
      <c r="Q232" s="64"/>
      <c r="R232" s="64"/>
      <c r="S232" s="64"/>
    </row>
    <row r="233" spans="1:19" hidden="1">
      <c r="A233" s="10">
        <v>232</v>
      </c>
      <c r="B233" s="13" t="s">
        <v>3189</v>
      </c>
      <c r="C233" s="10" t="s">
        <v>3821</v>
      </c>
      <c r="D233" s="138" t="s">
        <v>3191</v>
      </c>
      <c r="E233" s="10" t="s">
        <v>3192</v>
      </c>
      <c r="F233" s="18" t="s">
        <v>757</v>
      </c>
      <c r="G233" s="14" t="s">
        <v>3193</v>
      </c>
      <c r="H233" s="10" t="s">
        <v>3821</v>
      </c>
      <c r="I233" s="38" t="s">
        <v>19</v>
      </c>
      <c r="J233" s="366"/>
      <c r="K233" s="18" t="s">
        <v>3191</v>
      </c>
      <c r="L233" s="367">
        <v>42781</v>
      </c>
      <c r="M233" s="368" t="s">
        <v>3189</v>
      </c>
      <c r="N233" s="13"/>
      <c r="O233" s="19"/>
      <c r="P233" s="19"/>
      <c r="Q233" s="64"/>
      <c r="R233" s="64"/>
      <c r="S233" s="64"/>
    </row>
    <row r="234" spans="1:19" hidden="1">
      <c r="A234" s="10">
        <v>233</v>
      </c>
      <c r="B234" s="13" t="s">
        <v>3822</v>
      </c>
      <c r="C234" s="10" t="s">
        <v>3823</v>
      </c>
      <c r="D234" s="138" t="s">
        <v>3824</v>
      </c>
      <c r="E234" s="10" t="s">
        <v>3356</v>
      </c>
      <c r="F234" s="18" t="s">
        <v>757</v>
      </c>
      <c r="G234" s="14" t="s">
        <v>3825</v>
      </c>
      <c r="H234" s="10" t="s">
        <v>3823</v>
      </c>
      <c r="I234" s="38" t="s">
        <v>19</v>
      </c>
      <c r="J234" s="366"/>
      <c r="K234" s="18" t="s">
        <v>3824</v>
      </c>
      <c r="L234" s="367">
        <v>42782</v>
      </c>
      <c r="M234" s="368" t="s">
        <v>3822</v>
      </c>
      <c r="N234" s="13"/>
      <c r="O234" s="19"/>
      <c r="P234" s="19"/>
      <c r="Q234" s="64"/>
      <c r="R234" s="64"/>
      <c r="S234" s="64"/>
    </row>
    <row r="235" spans="1:19" hidden="1">
      <c r="A235" s="10">
        <v>234</v>
      </c>
      <c r="B235" s="13" t="s">
        <v>995</v>
      </c>
      <c r="C235" s="10" t="s">
        <v>996</v>
      </c>
      <c r="D235" s="138" t="s">
        <v>997</v>
      </c>
      <c r="E235" s="10" t="s">
        <v>998</v>
      </c>
      <c r="F235" s="18" t="s">
        <v>757</v>
      </c>
      <c r="G235" s="14" t="s">
        <v>999</v>
      </c>
      <c r="H235" s="10" t="s">
        <v>996</v>
      </c>
      <c r="I235" s="38" t="s">
        <v>19</v>
      </c>
      <c r="J235" s="366"/>
      <c r="K235" s="18" t="s">
        <v>997</v>
      </c>
      <c r="L235" s="367">
        <v>42821</v>
      </c>
      <c r="M235" s="368" t="s">
        <v>995</v>
      </c>
      <c r="N235" s="13"/>
      <c r="O235" s="19"/>
      <c r="P235" s="19"/>
      <c r="Q235" s="64"/>
      <c r="R235" s="64"/>
      <c r="S235" s="64"/>
    </row>
    <row r="236" spans="1:19" hidden="1">
      <c r="A236" s="10">
        <v>235</v>
      </c>
      <c r="B236" s="13" t="s">
        <v>1000</v>
      </c>
      <c r="C236" s="10" t="s">
        <v>1001</v>
      </c>
      <c r="D236" s="138" t="s">
        <v>1002</v>
      </c>
      <c r="E236" s="10" t="s">
        <v>1003</v>
      </c>
      <c r="F236" s="18" t="s">
        <v>757</v>
      </c>
      <c r="G236" s="14" t="s">
        <v>1004</v>
      </c>
      <c r="H236" s="10" t="s">
        <v>1001</v>
      </c>
      <c r="I236" s="38" t="s">
        <v>19</v>
      </c>
      <c r="J236" s="366"/>
      <c r="K236" s="18" t="s">
        <v>1002</v>
      </c>
      <c r="L236" s="367">
        <v>42836</v>
      </c>
      <c r="M236" s="368" t="s">
        <v>1000</v>
      </c>
      <c r="N236" s="13"/>
      <c r="O236" s="19"/>
      <c r="P236" s="19"/>
      <c r="Q236" s="64"/>
      <c r="R236" s="64"/>
      <c r="S236" s="64"/>
    </row>
    <row r="237" spans="1:19" hidden="1">
      <c r="A237" s="10">
        <v>236</v>
      </c>
      <c r="B237" s="13" t="s">
        <v>3826</v>
      </c>
      <c r="C237" s="10" t="s">
        <v>3827</v>
      </c>
      <c r="D237" s="138" t="s">
        <v>3828</v>
      </c>
      <c r="E237" s="10" t="s">
        <v>2818</v>
      </c>
      <c r="F237" s="18" t="s">
        <v>757</v>
      </c>
      <c r="G237" s="14" t="s">
        <v>3829</v>
      </c>
      <c r="H237" s="10" t="s">
        <v>3827</v>
      </c>
      <c r="I237" s="38" t="s">
        <v>19</v>
      </c>
      <c r="J237" s="366"/>
      <c r="K237" s="18" t="s">
        <v>3828</v>
      </c>
      <c r="L237" s="367">
        <v>43225</v>
      </c>
      <c r="M237" s="368" t="s">
        <v>3826</v>
      </c>
      <c r="N237" s="13"/>
      <c r="O237" s="19"/>
      <c r="P237" s="19"/>
      <c r="Q237" s="64"/>
      <c r="R237" s="64"/>
      <c r="S237" s="64"/>
    </row>
    <row r="238" spans="1:19" hidden="1">
      <c r="A238" s="10">
        <v>237</v>
      </c>
      <c r="B238" s="13" t="s">
        <v>3830</v>
      </c>
      <c r="C238" s="10" t="s">
        <v>3831</v>
      </c>
      <c r="D238" s="138" t="s">
        <v>3832</v>
      </c>
      <c r="E238" s="10" t="s">
        <v>2978</v>
      </c>
      <c r="F238" s="18" t="s">
        <v>757</v>
      </c>
      <c r="G238" s="14" t="s">
        <v>3833</v>
      </c>
      <c r="H238" s="10" t="s">
        <v>3831</v>
      </c>
      <c r="I238" s="38" t="s">
        <v>19</v>
      </c>
      <c r="J238" s="366">
        <v>100</v>
      </c>
      <c r="K238" s="18" t="s">
        <v>3832</v>
      </c>
      <c r="L238" s="45">
        <v>41229</v>
      </c>
      <c r="M238" s="368" t="s">
        <v>3830</v>
      </c>
      <c r="N238" s="13"/>
      <c r="O238" s="19"/>
      <c r="P238" s="19"/>
      <c r="Q238" s="64"/>
      <c r="R238" s="64"/>
      <c r="S238" s="64"/>
    </row>
    <row r="239" spans="1:19" hidden="1">
      <c r="A239" s="10">
        <v>238</v>
      </c>
      <c r="B239" s="13" t="s">
        <v>1005</v>
      </c>
      <c r="C239" s="10" t="s">
        <v>1006</v>
      </c>
      <c r="D239" s="138" t="s">
        <v>1007</v>
      </c>
      <c r="E239" s="10" t="s">
        <v>1008</v>
      </c>
      <c r="F239" s="18" t="s">
        <v>757</v>
      </c>
      <c r="G239" s="14" t="s">
        <v>1009</v>
      </c>
      <c r="H239" s="10" t="s">
        <v>1006</v>
      </c>
      <c r="I239" s="38" t="s">
        <v>19</v>
      </c>
      <c r="J239" s="366">
        <v>100</v>
      </c>
      <c r="K239" s="18" t="s">
        <v>1007</v>
      </c>
      <c r="L239" s="367">
        <v>41249</v>
      </c>
      <c r="M239" s="368" t="s">
        <v>1005</v>
      </c>
      <c r="N239" s="13"/>
      <c r="O239" s="19"/>
      <c r="P239" s="19"/>
      <c r="Q239" s="64"/>
      <c r="R239" s="64"/>
      <c r="S239" s="64"/>
    </row>
    <row r="240" spans="1:19" hidden="1">
      <c r="A240" s="10">
        <v>239</v>
      </c>
      <c r="B240" s="13" t="s">
        <v>3834</v>
      </c>
      <c r="C240" s="10" t="s">
        <v>3835</v>
      </c>
      <c r="D240" s="138" t="s">
        <v>3836</v>
      </c>
      <c r="E240" s="10" t="s">
        <v>3416</v>
      </c>
      <c r="F240" s="18" t="s">
        <v>757</v>
      </c>
      <c r="G240" s="14" t="s">
        <v>3837</v>
      </c>
      <c r="H240" s="10" t="s">
        <v>3835</v>
      </c>
      <c r="I240" s="38" t="s">
        <v>19</v>
      </c>
      <c r="J240" s="366">
        <v>80</v>
      </c>
      <c r="K240" s="18" t="s">
        <v>3836</v>
      </c>
      <c r="L240" s="367">
        <v>41324</v>
      </c>
      <c r="M240" s="368" t="s">
        <v>3834</v>
      </c>
      <c r="N240" s="13"/>
      <c r="O240" s="19"/>
      <c r="P240" s="19"/>
      <c r="Q240" s="64"/>
      <c r="R240" s="64"/>
      <c r="S240" s="64"/>
    </row>
    <row r="241" spans="1:19" hidden="1">
      <c r="A241" s="10">
        <v>240</v>
      </c>
      <c r="B241" s="13" t="s">
        <v>1010</v>
      </c>
      <c r="C241" s="10" t="s">
        <v>1011</v>
      </c>
      <c r="D241" s="138" t="s">
        <v>1012</v>
      </c>
      <c r="E241" s="10" t="s">
        <v>1013</v>
      </c>
      <c r="F241" s="18" t="s">
        <v>757</v>
      </c>
      <c r="G241" s="14" t="s">
        <v>1014</v>
      </c>
      <c r="H241" s="10" t="s">
        <v>1011</v>
      </c>
      <c r="I241" s="38" t="s">
        <v>19</v>
      </c>
      <c r="J241" s="366">
        <v>80</v>
      </c>
      <c r="K241" s="18" t="s">
        <v>1012</v>
      </c>
      <c r="L241" s="367">
        <v>41331</v>
      </c>
      <c r="M241" s="368" t="s">
        <v>1010</v>
      </c>
      <c r="N241" s="13"/>
      <c r="O241" s="19"/>
      <c r="P241" s="19"/>
      <c r="Q241" s="64"/>
      <c r="R241" s="64"/>
      <c r="S241" s="64"/>
    </row>
    <row r="242" spans="1:19" hidden="1">
      <c r="A242" s="10">
        <v>241</v>
      </c>
      <c r="B242" s="13" t="s">
        <v>1015</v>
      </c>
      <c r="C242" s="10" t="s">
        <v>1016</v>
      </c>
      <c r="D242" s="138" t="s">
        <v>1017</v>
      </c>
      <c r="E242" s="10" t="s">
        <v>1018</v>
      </c>
      <c r="F242" s="18" t="s">
        <v>757</v>
      </c>
      <c r="G242" s="14" t="s">
        <v>1019</v>
      </c>
      <c r="H242" s="10" t="s">
        <v>1016</v>
      </c>
      <c r="I242" s="38" t="s">
        <v>19</v>
      </c>
      <c r="J242" s="366">
        <v>60</v>
      </c>
      <c r="K242" s="18" t="s">
        <v>1017</v>
      </c>
      <c r="L242" s="367">
        <v>41682</v>
      </c>
      <c r="M242" s="368" t="s">
        <v>1015</v>
      </c>
      <c r="N242" s="13"/>
      <c r="O242" s="19"/>
      <c r="P242" s="19"/>
      <c r="Q242" s="64"/>
      <c r="R242" s="64"/>
      <c r="S242" s="64"/>
    </row>
    <row r="243" spans="1:19" hidden="1">
      <c r="A243" s="10">
        <v>242</v>
      </c>
      <c r="B243" s="13" t="s">
        <v>1020</v>
      </c>
      <c r="C243" s="10" t="s">
        <v>1021</v>
      </c>
      <c r="D243" s="138" t="s">
        <v>1022</v>
      </c>
      <c r="E243" s="10" t="s">
        <v>1023</v>
      </c>
      <c r="F243" s="18" t="s">
        <v>757</v>
      </c>
      <c r="G243" s="14" t="s">
        <v>1024</v>
      </c>
      <c r="H243" s="10" t="s">
        <v>1021</v>
      </c>
      <c r="I243" s="38" t="s">
        <v>19</v>
      </c>
      <c r="J243" s="366">
        <v>80</v>
      </c>
      <c r="K243" s="18" t="s">
        <v>1022</v>
      </c>
      <c r="L243" s="367">
        <v>41494</v>
      </c>
      <c r="M243" s="368" t="s">
        <v>1020</v>
      </c>
      <c r="N243" s="13"/>
      <c r="O243" s="19"/>
      <c r="P243" s="19"/>
      <c r="Q243" s="64"/>
      <c r="R243" s="64"/>
      <c r="S243" s="64"/>
    </row>
    <row r="244" spans="1:19" hidden="1">
      <c r="A244" s="10">
        <v>243</v>
      </c>
      <c r="B244" s="13" t="s">
        <v>1025</v>
      </c>
      <c r="C244" s="10" t="s">
        <v>1026</v>
      </c>
      <c r="D244" s="138" t="s">
        <v>1027</v>
      </c>
      <c r="E244" s="10" t="s">
        <v>1028</v>
      </c>
      <c r="F244" s="18" t="s">
        <v>757</v>
      </c>
      <c r="G244" s="14" t="s">
        <v>1029</v>
      </c>
      <c r="H244" s="10" t="s">
        <v>1026</v>
      </c>
      <c r="I244" s="38" t="s">
        <v>19</v>
      </c>
      <c r="J244" s="366">
        <v>80</v>
      </c>
      <c r="K244" s="18" t="s">
        <v>1027</v>
      </c>
      <c r="L244" s="367">
        <v>41557</v>
      </c>
      <c r="M244" s="368" t="s">
        <v>1025</v>
      </c>
      <c r="N244" s="13"/>
      <c r="O244" s="19"/>
      <c r="P244" s="19"/>
      <c r="Q244" s="64"/>
      <c r="R244" s="64"/>
      <c r="S244" s="64"/>
    </row>
    <row r="245" spans="1:19" hidden="1">
      <c r="A245" s="10">
        <v>244</v>
      </c>
      <c r="B245" s="13" t="s">
        <v>1030</v>
      </c>
      <c r="C245" s="10" t="s">
        <v>1031</v>
      </c>
      <c r="D245" s="138" t="s">
        <v>1032</v>
      </c>
      <c r="E245" s="10" t="s">
        <v>1033</v>
      </c>
      <c r="F245" s="18" t="s">
        <v>757</v>
      </c>
      <c r="G245" s="14" t="s">
        <v>1034</v>
      </c>
      <c r="H245" s="10" t="s">
        <v>1031</v>
      </c>
      <c r="I245" s="38" t="s">
        <v>19</v>
      </c>
      <c r="J245" s="366"/>
      <c r="K245" s="18" t="s">
        <v>1032</v>
      </c>
      <c r="L245" s="367">
        <v>43185</v>
      </c>
      <c r="M245" s="368" t="s">
        <v>1030</v>
      </c>
      <c r="N245" s="13"/>
      <c r="O245" s="19"/>
      <c r="P245" s="19"/>
      <c r="Q245" s="64"/>
      <c r="R245" s="64"/>
      <c r="S245" s="64"/>
    </row>
    <row r="246" spans="1:19" hidden="1">
      <c r="A246" s="10">
        <v>245</v>
      </c>
      <c r="B246" s="13" t="s">
        <v>1035</v>
      </c>
      <c r="C246" s="10" t="s">
        <v>1036</v>
      </c>
      <c r="D246" s="138" t="s">
        <v>1037</v>
      </c>
      <c r="E246" s="10" t="s">
        <v>1038</v>
      </c>
      <c r="F246" s="18" t="s">
        <v>757</v>
      </c>
      <c r="G246" s="14" t="s">
        <v>1039</v>
      </c>
      <c r="H246" s="10" t="s">
        <v>1036</v>
      </c>
      <c r="I246" s="38" t="s">
        <v>19</v>
      </c>
      <c r="J246" s="366"/>
      <c r="K246" s="18" t="s">
        <v>1037</v>
      </c>
      <c r="L246" s="367">
        <v>42779</v>
      </c>
      <c r="M246" s="368" t="s">
        <v>1035</v>
      </c>
      <c r="N246" s="13"/>
      <c r="O246" s="19"/>
      <c r="P246" s="19"/>
      <c r="Q246" s="64"/>
      <c r="R246" s="64"/>
      <c r="S246" s="64"/>
    </row>
    <row r="247" spans="1:19" hidden="1">
      <c r="A247" s="10">
        <v>246</v>
      </c>
      <c r="B247" s="13" t="s">
        <v>1040</v>
      </c>
      <c r="C247" s="10" t="s">
        <v>1041</v>
      </c>
      <c r="D247" s="138" t="s">
        <v>1042</v>
      </c>
      <c r="E247" s="10" t="s">
        <v>1043</v>
      </c>
      <c r="F247" s="18" t="s">
        <v>757</v>
      </c>
      <c r="G247" s="14" t="s">
        <v>1044</v>
      </c>
      <c r="H247" s="10" t="s">
        <v>1041</v>
      </c>
      <c r="I247" s="38" t="s">
        <v>19</v>
      </c>
      <c r="J247" s="366"/>
      <c r="K247" s="18" t="s">
        <v>1042</v>
      </c>
      <c r="L247" s="367">
        <v>42921</v>
      </c>
      <c r="M247" s="368" t="s">
        <v>1040</v>
      </c>
      <c r="N247" s="13"/>
      <c r="O247" s="19"/>
      <c r="P247" s="19"/>
      <c r="Q247" s="64"/>
      <c r="R247" s="64"/>
      <c r="S247" s="64"/>
    </row>
    <row r="248" spans="1:19" hidden="1">
      <c r="A248" s="10">
        <v>247</v>
      </c>
      <c r="B248" s="13" t="s">
        <v>1045</v>
      </c>
      <c r="C248" s="10" t="s">
        <v>1046</v>
      </c>
      <c r="D248" s="138" t="s">
        <v>1047</v>
      </c>
      <c r="E248" s="10" t="s">
        <v>1048</v>
      </c>
      <c r="F248" s="18" t="s">
        <v>757</v>
      </c>
      <c r="G248" s="14" t="s">
        <v>1049</v>
      </c>
      <c r="H248" s="10" t="s">
        <v>1046</v>
      </c>
      <c r="I248" s="38" t="s">
        <v>19</v>
      </c>
      <c r="J248" s="366">
        <v>200</v>
      </c>
      <c r="K248" s="18" t="s">
        <v>1047</v>
      </c>
      <c r="L248" s="367">
        <v>39262</v>
      </c>
      <c r="M248" s="368" t="s">
        <v>1045</v>
      </c>
      <c r="N248" s="13"/>
      <c r="O248" s="19"/>
      <c r="P248" s="19"/>
      <c r="Q248" s="64"/>
      <c r="R248" s="64"/>
      <c r="S248" s="64"/>
    </row>
    <row r="249" spans="1:19" hidden="1">
      <c r="A249" s="10">
        <v>248</v>
      </c>
      <c r="B249" s="13" t="s">
        <v>1050</v>
      </c>
      <c r="C249" s="10" t="s">
        <v>1051</v>
      </c>
      <c r="D249" s="138" t="s">
        <v>1052</v>
      </c>
      <c r="E249" s="10" t="s">
        <v>1053</v>
      </c>
      <c r="F249" s="18" t="s">
        <v>757</v>
      </c>
      <c r="G249" s="14" t="s">
        <v>1054</v>
      </c>
      <c r="H249" s="10" t="s">
        <v>1051</v>
      </c>
      <c r="I249" s="38" t="s">
        <v>19</v>
      </c>
      <c r="J249" s="366">
        <v>120</v>
      </c>
      <c r="K249" s="18" t="s">
        <v>1052</v>
      </c>
      <c r="L249" s="367">
        <v>40693</v>
      </c>
      <c r="M249" s="368" t="s">
        <v>1050</v>
      </c>
      <c r="N249" s="13"/>
      <c r="O249" s="19"/>
      <c r="P249" s="19"/>
      <c r="Q249" s="64"/>
      <c r="R249" s="64"/>
      <c r="S249" s="64"/>
    </row>
    <row r="250" spans="1:19" hidden="1">
      <c r="A250" s="10">
        <v>249</v>
      </c>
      <c r="B250" s="13" t="s">
        <v>1055</v>
      </c>
      <c r="C250" s="10" t="s">
        <v>1056</v>
      </c>
      <c r="D250" s="138" t="s">
        <v>1057</v>
      </c>
      <c r="E250" s="10" t="s">
        <v>1058</v>
      </c>
      <c r="F250" s="18" t="s">
        <v>757</v>
      </c>
      <c r="G250" s="14" t="s">
        <v>1059</v>
      </c>
      <c r="H250" s="10" t="s">
        <v>1056</v>
      </c>
      <c r="I250" s="38" t="s">
        <v>19</v>
      </c>
      <c r="J250" s="366">
        <v>120</v>
      </c>
      <c r="K250" s="18" t="s">
        <v>1057</v>
      </c>
      <c r="L250" s="367">
        <v>40642</v>
      </c>
      <c r="M250" s="368" t="s">
        <v>1055</v>
      </c>
      <c r="N250" s="13"/>
      <c r="O250" s="19"/>
      <c r="P250" s="19"/>
      <c r="Q250" s="64"/>
      <c r="R250" s="64"/>
      <c r="S250" s="64"/>
    </row>
    <row r="251" spans="1:19" hidden="1">
      <c r="A251" s="10">
        <v>250</v>
      </c>
      <c r="B251" s="13" t="s">
        <v>1060</v>
      </c>
      <c r="C251" s="10" t="s">
        <v>1061</v>
      </c>
      <c r="D251" s="138" t="s">
        <v>1062</v>
      </c>
      <c r="E251" s="10" t="s">
        <v>1063</v>
      </c>
      <c r="F251" s="18" t="s">
        <v>757</v>
      </c>
      <c r="G251" s="14" t="s">
        <v>1064</v>
      </c>
      <c r="H251" s="10" t="s">
        <v>1061</v>
      </c>
      <c r="I251" s="38" t="s">
        <v>19</v>
      </c>
      <c r="J251" s="366">
        <v>200</v>
      </c>
      <c r="K251" s="18" t="s">
        <v>1062</v>
      </c>
      <c r="L251" s="367">
        <v>39140</v>
      </c>
      <c r="M251" s="368" t="s">
        <v>1060</v>
      </c>
      <c r="N251" s="13"/>
      <c r="O251" s="19"/>
      <c r="P251" s="19"/>
      <c r="Q251" s="64"/>
      <c r="R251" s="64"/>
      <c r="S251" s="64"/>
    </row>
    <row r="252" spans="1:19" hidden="1">
      <c r="A252" s="10">
        <v>251</v>
      </c>
      <c r="B252" s="13" t="s">
        <v>1065</v>
      </c>
      <c r="C252" s="10" t="s">
        <v>1066</v>
      </c>
      <c r="D252" s="138" t="s">
        <v>1067</v>
      </c>
      <c r="E252" s="10" t="s">
        <v>1068</v>
      </c>
      <c r="F252" s="18" t="s">
        <v>757</v>
      </c>
      <c r="G252" s="14" t="s">
        <v>1069</v>
      </c>
      <c r="H252" s="10" t="s">
        <v>1066</v>
      </c>
      <c r="I252" s="38" t="s">
        <v>19</v>
      </c>
      <c r="J252" s="366">
        <v>120</v>
      </c>
      <c r="K252" s="18" t="s">
        <v>1067</v>
      </c>
      <c r="L252" s="367">
        <v>40763</v>
      </c>
      <c r="M252" s="368" t="s">
        <v>1065</v>
      </c>
      <c r="N252" s="13"/>
      <c r="O252" s="19"/>
      <c r="P252" s="19"/>
      <c r="Q252" s="64"/>
      <c r="R252" s="64"/>
      <c r="S252" s="64"/>
    </row>
    <row r="253" spans="1:19" hidden="1">
      <c r="A253" s="10">
        <v>252</v>
      </c>
      <c r="B253" s="13" t="s">
        <v>1070</v>
      </c>
      <c r="C253" s="10" t="s">
        <v>1071</v>
      </c>
      <c r="D253" s="138" t="s">
        <v>1072</v>
      </c>
      <c r="E253" s="10" t="s">
        <v>1073</v>
      </c>
      <c r="F253" s="18" t="s">
        <v>757</v>
      </c>
      <c r="G253" s="14" t="s">
        <v>1074</v>
      </c>
      <c r="H253" s="10" t="s">
        <v>1071</v>
      </c>
      <c r="I253" s="38" t="s">
        <v>19</v>
      </c>
      <c r="J253" s="366">
        <v>80</v>
      </c>
      <c r="K253" s="18" t="s">
        <v>1072</v>
      </c>
      <c r="L253" s="367">
        <v>41327</v>
      </c>
      <c r="M253" s="368" t="s">
        <v>1070</v>
      </c>
      <c r="N253" s="13"/>
      <c r="O253" s="19"/>
      <c r="P253" s="19"/>
      <c r="Q253" s="64"/>
      <c r="R253" s="64"/>
      <c r="S253" s="64"/>
    </row>
    <row r="254" spans="1:19" hidden="1">
      <c r="A254" s="10">
        <v>253</v>
      </c>
      <c r="B254" s="13" t="s">
        <v>3838</v>
      </c>
      <c r="C254" s="10" t="s">
        <v>3839</v>
      </c>
      <c r="D254" s="138" t="s">
        <v>3840</v>
      </c>
      <c r="E254" s="10" t="s">
        <v>2937</v>
      </c>
      <c r="F254" s="18" t="s">
        <v>757</v>
      </c>
      <c r="G254" s="14" t="s">
        <v>3841</v>
      </c>
      <c r="H254" s="10" t="s">
        <v>3839</v>
      </c>
      <c r="I254" s="38" t="s">
        <v>19</v>
      </c>
      <c r="J254" s="366">
        <v>80</v>
      </c>
      <c r="K254" s="18" t="s">
        <v>3840</v>
      </c>
      <c r="L254" s="367">
        <v>41516</v>
      </c>
      <c r="M254" s="368" t="s">
        <v>3838</v>
      </c>
      <c r="N254" s="13"/>
      <c r="O254" s="19"/>
      <c r="P254" s="19"/>
      <c r="Q254" s="64"/>
      <c r="R254" s="64"/>
      <c r="S254" s="64"/>
    </row>
    <row r="255" spans="1:19" hidden="1">
      <c r="A255" s="10">
        <v>254</v>
      </c>
      <c r="B255" s="13" t="s">
        <v>3842</v>
      </c>
      <c r="C255" s="10" t="s">
        <v>3843</v>
      </c>
      <c r="D255" s="138" t="s">
        <v>3844</v>
      </c>
      <c r="E255" s="10" t="s">
        <v>3212</v>
      </c>
      <c r="F255" s="38" t="s">
        <v>1110</v>
      </c>
      <c r="G255" s="14" t="s">
        <v>3845</v>
      </c>
      <c r="H255" s="10" t="s">
        <v>3843</v>
      </c>
      <c r="I255" s="38" t="s">
        <v>747</v>
      </c>
      <c r="J255" s="366">
        <v>40</v>
      </c>
      <c r="K255" s="18" t="s">
        <v>3844</v>
      </c>
      <c r="L255" s="367">
        <v>42131</v>
      </c>
      <c r="M255" s="368" t="s">
        <v>3842</v>
      </c>
      <c r="N255" s="13"/>
      <c r="O255" s="19"/>
      <c r="P255" s="19"/>
      <c r="Q255" s="64"/>
      <c r="R255" s="64"/>
      <c r="S255" s="64"/>
    </row>
    <row r="256" spans="1:19" hidden="1">
      <c r="A256" s="10">
        <v>255</v>
      </c>
      <c r="B256" s="13" t="s">
        <v>1075</v>
      </c>
      <c r="C256" s="10" t="s">
        <v>1076</v>
      </c>
      <c r="D256" s="138" t="s">
        <v>1077</v>
      </c>
      <c r="E256" s="10" t="s">
        <v>1078</v>
      </c>
      <c r="F256" s="18" t="s">
        <v>757</v>
      </c>
      <c r="G256" s="14" t="s">
        <v>1079</v>
      </c>
      <c r="H256" s="10" t="s">
        <v>1076</v>
      </c>
      <c r="I256" s="38" t="s">
        <v>19</v>
      </c>
      <c r="J256" s="366">
        <v>200</v>
      </c>
      <c r="K256" s="18" t="s">
        <v>1077</v>
      </c>
      <c r="L256" s="367">
        <v>38884</v>
      </c>
      <c r="M256" s="368" t="s">
        <v>1075</v>
      </c>
      <c r="N256" s="13"/>
      <c r="O256" s="19"/>
      <c r="P256" s="19"/>
      <c r="Q256" s="64"/>
      <c r="R256" s="64"/>
      <c r="S256" s="64"/>
    </row>
    <row r="257" spans="1:19" hidden="1">
      <c r="A257" s="10">
        <v>256</v>
      </c>
      <c r="B257" s="13" t="s">
        <v>3846</v>
      </c>
      <c r="C257" s="10" t="s">
        <v>3847</v>
      </c>
      <c r="D257" s="138" t="s">
        <v>3848</v>
      </c>
      <c r="E257" s="10" t="s">
        <v>2826</v>
      </c>
      <c r="F257" s="18" t="s">
        <v>757</v>
      </c>
      <c r="G257" s="14" t="s">
        <v>3849</v>
      </c>
      <c r="H257" s="10" t="s">
        <v>3847</v>
      </c>
      <c r="I257" s="38" t="s">
        <v>19</v>
      </c>
      <c r="J257" s="366">
        <v>100</v>
      </c>
      <c r="K257" s="18" t="s">
        <v>3848</v>
      </c>
      <c r="L257" s="367">
        <v>41249</v>
      </c>
      <c r="M257" s="368" t="s">
        <v>3846</v>
      </c>
      <c r="N257" s="13"/>
      <c r="O257" s="19"/>
      <c r="P257" s="19"/>
      <c r="Q257" s="64"/>
      <c r="R257" s="64"/>
      <c r="S257" s="64"/>
    </row>
    <row r="258" spans="1:19" hidden="1">
      <c r="A258" s="10">
        <v>257</v>
      </c>
      <c r="B258" s="13" t="s">
        <v>1080</v>
      </c>
      <c r="C258" s="10" t="s">
        <v>1081</v>
      </c>
      <c r="D258" s="138" t="s">
        <v>1082</v>
      </c>
      <c r="E258" s="10" t="s">
        <v>1083</v>
      </c>
      <c r="F258" s="18" t="s">
        <v>757</v>
      </c>
      <c r="G258" s="14" t="s">
        <v>1084</v>
      </c>
      <c r="H258" s="10" t="s">
        <v>1081</v>
      </c>
      <c r="I258" s="38" t="s">
        <v>19</v>
      </c>
      <c r="J258" s="366">
        <v>60</v>
      </c>
      <c r="K258" s="18" t="s">
        <v>1082</v>
      </c>
      <c r="L258" s="367">
        <v>41700</v>
      </c>
      <c r="M258" s="368" t="s">
        <v>1080</v>
      </c>
      <c r="N258" s="13"/>
      <c r="O258" s="19"/>
      <c r="P258" s="19"/>
      <c r="Q258" s="64"/>
      <c r="R258" s="64"/>
      <c r="S258" s="64"/>
    </row>
    <row r="259" spans="1:19" hidden="1">
      <c r="A259" s="10">
        <v>258</v>
      </c>
      <c r="B259" s="13" t="s">
        <v>1085</v>
      </c>
      <c r="C259" s="10" t="s">
        <v>1086</v>
      </c>
      <c r="D259" s="138" t="s">
        <v>1087</v>
      </c>
      <c r="E259" s="10" t="s">
        <v>1088</v>
      </c>
      <c r="F259" s="18" t="s">
        <v>757</v>
      </c>
      <c r="G259" s="14" t="s">
        <v>1089</v>
      </c>
      <c r="H259" s="10" t="s">
        <v>1086</v>
      </c>
      <c r="I259" s="38" t="s">
        <v>19</v>
      </c>
      <c r="J259" s="366"/>
      <c r="K259" s="371" t="s">
        <v>1087</v>
      </c>
      <c r="L259" s="367">
        <v>43062</v>
      </c>
      <c r="M259" s="368" t="s">
        <v>1085</v>
      </c>
      <c r="N259" s="13"/>
      <c r="O259" s="19"/>
      <c r="P259" s="19"/>
      <c r="Q259" s="64"/>
      <c r="R259" s="64"/>
      <c r="S259" s="64"/>
    </row>
    <row r="260" spans="1:19" hidden="1">
      <c r="A260" s="10">
        <v>259</v>
      </c>
      <c r="B260" s="13" t="s">
        <v>1090</v>
      </c>
      <c r="C260" s="10" t="s">
        <v>1091</v>
      </c>
      <c r="D260" s="138" t="s">
        <v>1092</v>
      </c>
      <c r="E260" s="10" t="s">
        <v>1093</v>
      </c>
      <c r="F260" s="18" t="s">
        <v>757</v>
      </c>
      <c r="G260" s="14" t="s">
        <v>1094</v>
      </c>
      <c r="H260" s="10" t="s">
        <v>1091</v>
      </c>
      <c r="I260" s="38" t="s">
        <v>19</v>
      </c>
      <c r="J260" s="366"/>
      <c r="K260" s="371" t="s">
        <v>1092</v>
      </c>
      <c r="L260" s="367">
        <v>43062</v>
      </c>
      <c r="M260" s="368" t="s">
        <v>1090</v>
      </c>
      <c r="N260" s="13"/>
      <c r="O260" s="19"/>
      <c r="P260" s="19"/>
      <c r="Q260" s="64"/>
      <c r="R260" s="64"/>
      <c r="S260" s="64"/>
    </row>
    <row r="261" spans="1:19" hidden="1">
      <c r="A261" s="10">
        <v>260</v>
      </c>
      <c r="B261" s="13" t="s">
        <v>1095</v>
      </c>
      <c r="C261" s="10" t="s">
        <v>1096</v>
      </c>
      <c r="D261" s="138" t="s">
        <v>1097</v>
      </c>
      <c r="E261" s="10" t="s">
        <v>1098</v>
      </c>
      <c r="F261" s="18" t="s">
        <v>757</v>
      </c>
      <c r="G261" s="14" t="s">
        <v>1099</v>
      </c>
      <c r="H261" s="10" t="s">
        <v>1096</v>
      </c>
      <c r="I261" s="38" t="s">
        <v>19</v>
      </c>
      <c r="J261" s="366"/>
      <c r="K261" s="371" t="s">
        <v>1097</v>
      </c>
      <c r="L261" s="367">
        <v>43048</v>
      </c>
      <c r="M261" s="368" t="s">
        <v>1095</v>
      </c>
      <c r="N261" s="13"/>
      <c r="O261" s="19"/>
      <c r="P261" s="19"/>
      <c r="Q261" s="64"/>
      <c r="R261" s="64"/>
      <c r="S261" s="64"/>
    </row>
    <row r="262" spans="1:19" hidden="1">
      <c r="A262" s="10">
        <v>261</v>
      </c>
      <c r="B262" s="13" t="s">
        <v>1100</v>
      </c>
      <c r="C262" s="10" t="s">
        <v>1101</v>
      </c>
      <c r="D262" s="138" t="s">
        <v>1102</v>
      </c>
      <c r="E262" s="10" t="s">
        <v>1103</v>
      </c>
      <c r="F262" s="38" t="s">
        <v>1104</v>
      </c>
      <c r="G262" s="14" t="s">
        <v>1105</v>
      </c>
      <c r="H262" s="10" t="s">
        <v>1101</v>
      </c>
      <c r="I262" s="38" t="s">
        <v>747</v>
      </c>
      <c r="J262" s="366">
        <v>40</v>
      </c>
      <c r="K262" s="18" t="s">
        <v>1102</v>
      </c>
      <c r="L262" s="367">
        <v>42067</v>
      </c>
      <c r="M262" s="368" t="s">
        <v>1100</v>
      </c>
      <c r="N262" s="13"/>
      <c r="O262" s="19"/>
      <c r="P262" s="19"/>
      <c r="Q262" s="64"/>
      <c r="R262" s="64"/>
      <c r="S262" s="64"/>
    </row>
    <row r="263" spans="1:19" hidden="1">
      <c r="A263" s="10">
        <v>262</v>
      </c>
      <c r="B263" s="13" t="s">
        <v>1106</v>
      </c>
      <c r="C263" s="10" t="s">
        <v>1107</v>
      </c>
      <c r="D263" s="138" t="s">
        <v>1108</v>
      </c>
      <c r="E263" s="10" t="s">
        <v>1109</v>
      </c>
      <c r="F263" s="38" t="s">
        <v>1110</v>
      </c>
      <c r="G263" s="14" t="s">
        <v>1111</v>
      </c>
      <c r="H263" s="10" t="s">
        <v>1107</v>
      </c>
      <c r="I263" s="38" t="s">
        <v>747</v>
      </c>
      <c r="J263" s="366"/>
      <c r="K263" s="371" t="s">
        <v>1108</v>
      </c>
      <c r="L263" s="367">
        <v>43157</v>
      </c>
      <c r="M263" s="368" t="s">
        <v>1106</v>
      </c>
      <c r="N263" s="13"/>
      <c r="O263" s="19"/>
      <c r="P263" s="19"/>
      <c r="Q263" s="64"/>
      <c r="R263" s="64"/>
      <c r="S263" s="64"/>
    </row>
    <row r="264" spans="1:19" hidden="1">
      <c r="A264" s="10">
        <v>263</v>
      </c>
      <c r="B264" s="13" t="s">
        <v>1112</v>
      </c>
      <c r="C264" s="10" t="s">
        <v>1113</v>
      </c>
      <c r="D264" s="138" t="s">
        <v>1114</v>
      </c>
      <c r="E264" s="10" t="s">
        <v>1115</v>
      </c>
      <c r="F264" s="18" t="s">
        <v>757</v>
      </c>
      <c r="G264" s="14" t="s">
        <v>1116</v>
      </c>
      <c r="H264" s="10" t="s">
        <v>1113</v>
      </c>
      <c r="I264" s="38" t="s">
        <v>19</v>
      </c>
      <c r="J264" s="366"/>
      <c r="K264" s="371" t="s">
        <v>1114</v>
      </c>
      <c r="L264" s="367">
        <v>43157</v>
      </c>
      <c r="M264" s="368" t="s">
        <v>1112</v>
      </c>
      <c r="N264" s="13"/>
      <c r="O264" s="19"/>
      <c r="P264" s="19"/>
      <c r="Q264" s="64"/>
      <c r="R264" s="64"/>
      <c r="S264" s="64"/>
    </row>
    <row r="265" spans="1:19" hidden="1">
      <c r="A265" s="10">
        <v>264</v>
      </c>
      <c r="B265" s="13" t="s">
        <v>3850</v>
      </c>
      <c r="C265" s="10" t="s">
        <v>3851</v>
      </c>
      <c r="D265" s="138" t="s">
        <v>3630</v>
      </c>
      <c r="E265" s="10" t="s">
        <v>3510</v>
      </c>
      <c r="F265" s="18" t="s">
        <v>757</v>
      </c>
      <c r="G265" s="14" t="s">
        <v>3852</v>
      </c>
      <c r="H265" s="10" t="s">
        <v>3851</v>
      </c>
      <c r="I265" s="38" t="s">
        <v>19</v>
      </c>
      <c r="J265" s="366"/>
      <c r="K265" s="371" t="s">
        <v>3630</v>
      </c>
      <c r="L265" s="367">
        <v>43158</v>
      </c>
      <c r="M265" s="368" t="s">
        <v>3850</v>
      </c>
      <c r="N265" s="13"/>
      <c r="O265" s="19"/>
      <c r="P265" s="19"/>
      <c r="Q265" s="64"/>
      <c r="R265" s="64"/>
      <c r="S265" s="64"/>
    </row>
    <row r="266" spans="1:19" hidden="1">
      <c r="A266" s="10">
        <v>265</v>
      </c>
      <c r="B266" s="13" t="s">
        <v>1117</v>
      </c>
      <c r="C266" s="10" t="s">
        <v>1118</v>
      </c>
      <c r="D266" s="138" t="s">
        <v>1119</v>
      </c>
      <c r="E266" s="10" t="s">
        <v>1120</v>
      </c>
      <c r="F266" s="18" t="s">
        <v>757</v>
      </c>
      <c r="G266" s="14" t="s">
        <v>1121</v>
      </c>
      <c r="H266" s="10" t="s">
        <v>1118</v>
      </c>
      <c r="I266" s="38" t="s">
        <v>19</v>
      </c>
      <c r="J266" s="366"/>
      <c r="K266" s="371" t="s">
        <v>195</v>
      </c>
      <c r="L266" s="45">
        <v>43187</v>
      </c>
      <c r="M266" s="368" t="s">
        <v>1117</v>
      </c>
      <c r="N266" s="13"/>
      <c r="O266" s="19"/>
      <c r="P266" s="19"/>
      <c r="Q266" s="64"/>
      <c r="R266" s="64"/>
      <c r="S266" s="64"/>
    </row>
    <row r="267" spans="1:19" hidden="1">
      <c r="A267" s="10">
        <v>266</v>
      </c>
      <c r="B267" s="13" t="s">
        <v>1122</v>
      </c>
      <c r="C267" s="10" t="s">
        <v>1123</v>
      </c>
      <c r="D267" s="138" t="s">
        <v>1124</v>
      </c>
      <c r="E267" s="10" t="s">
        <v>1125</v>
      </c>
      <c r="F267" s="18" t="s">
        <v>757</v>
      </c>
      <c r="G267" s="14" t="s">
        <v>1126</v>
      </c>
      <c r="H267" s="10" t="s">
        <v>1123</v>
      </c>
      <c r="I267" s="38" t="s">
        <v>19</v>
      </c>
      <c r="J267" s="366"/>
      <c r="K267" s="371" t="s">
        <v>1124</v>
      </c>
      <c r="L267" s="367">
        <v>43160</v>
      </c>
      <c r="M267" s="368" t="s">
        <v>1122</v>
      </c>
      <c r="N267" s="13"/>
      <c r="O267" s="19"/>
      <c r="P267" s="19"/>
      <c r="Q267" s="64"/>
      <c r="R267" s="64"/>
      <c r="S267" s="64"/>
    </row>
    <row r="268" spans="1:19" hidden="1">
      <c r="A268" s="10">
        <v>267</v>
      </c>
      <c r="B268" s="13" t="s">
        <v>1127</v>
      </c>
      <c r="C268" s="10" t="s">
        <v>1128</v>
      </c>
      <c r="D268" s="138" t="s">
        <v>1129</v>
      </c>
      <c r="E268" s="10" t="s">
        <v>1130</v>
      </c>
      <c r="F268" s="18" t="s">
        <v>757</v>
      </c>
      <c r="G268" s="14" t="s">
        <v>1131</v>
      </c>
      <c r="H268" s="10" t="s">
        <v>1128</v>
      </c>
      <c r="I268" s="38" t="s">
        <v>19</v>
      </c>
      <c r="J268" s="366"/>
      <c r="K268" s="371" t="s">
        <v>1129</v>
      </c>
      <c r="L268" s="367">
        <v>43172</v>
      </c>
      <c r="M268" s="368" t="s">
        <v>1127</v>
      </c>
      <c r="N268" s="13"/>
      <c r="O268" s="19"/>
      <c r="P268" s="19"/>
      <c r="Q268" s="64"/>
      <c r="R268" s="64"/>
      <c r="S268" s="64"/>
    </row>
    <row r="269" spans="1:19" hidden="1">
      <c r="A269" s="10">
        <v>268</v>
      </c>
      <c r="B269" s="13" t="s">
        <v>3853</v>
      </c>
      <c r="C269" s="10" t="s">
        <v>3854</v>
      </c>
      <c r="D269" s="138" t="s">
        <v>3855</v>
      </c>
      <c r="E269" s="10" t="s">
        <v>3856</v>
      </c>
      <c r="F269" s="18" t="s">
        <v>757</v>
      </c>
      <c r="G269" s="14" t="s">
        <v>3857</v>
      </c>
      <c r="H269" s="10" t="s">
        <v>3854</v>
      </c>
      <c r="I269" s="38" t="s">
        <v>19</v>
      </c>
      <c r="J269" s="366"/>
      <c r="K269" s="371" t="s">
        <v>3855</v>
      </c>
      <c r="L269" s="367">
        <v>43171</v>
      </c>
      <c r="M269" s="368" t="s">
        <v>3853</v>
      </c>
      <c r="N269" s="13"/>
      <c r="O269" s="19"/>
      <c r="P269" s="19"/>
      <c r="Q269" s="64"/>
      <c r="R269" s="64"/>
      <c r="S269" s="64"/>
    </row>
    <row r="270" spans="1:19" hidden="1">
      <c r="A270" s="10">
        <v>269</v>
      </c>
      <c r="B270" s="13" t="s">
        <v>1132</v>
      </c>
      <c r="C270" s="10" t="s">
        <v>1133</v>
      </c>
      <c r="D270" s="138" t="s">
        <v>1134</v>
      </c>
      <c r="E270" s="10" t="s">
        <v>1135</v>
      </c>
      <c r="F270" s="18" t="s">
        <v>757</v>
      </c>
      <c r="G270" s="14" t="s">
        <v>1136</v>
      </c>
      <c r="H270" s="10" t="s">
        <v>1133</v>
      </c>
      <c r="I270" s="38" t="s">
        <v>19</v>
      </c>
      <c r="J270" s="366"/>
      <c r="K270" s="371" t="s">
        <v>1134</v>
      </c>
      <c r="L270" s="367">
        <v>43165</v>
      </c>
      <c r="M270" s="368" t="s">
        <v>1132</v>
      </c>
      <c r="N270" s="13"/>
      <c r="O270" s="19"/>
      <c r="P270" s="19"/>
      <c r="Q270" s="64"/>
      <c r="R270" s="64"/>
      <c r="S270" s="64"/>
    </row>
    <row r="271" spans="1:19" hidden="1">
      <c r="A271" s="10">
        <v>270</v>
      </c>
      <c r="B271" s="13" t="s">
        <v>3858</v>
      </c>
      <c r="C271" s="10" t="s">
        <v>3859</v>
      </c>
      <c r="D271" s="138" t="s">
        <v>3860</v>
      </c>
      <c r="E271" s="10" t="s">
        <v>3247</v>
      </c>
      <c r="F271" s="18" t="s">
        <v>757</v>
      </c>
      <c r="G271" s="14" t="s">
        <v>3861</v>
      </c>
      <c r="H271" s="10" t="s">
        <v>3859</v>
      </c>
      <c r="I271" s="38" t="s">
        <v>19</v>
      </c>
      <c r="J271" s="366"/>
      <c r="K271" s="371" t="s">
        <v>3860</v>
      </c>
      <c r="L271" s="367">
        <v>43161</v>
      </c>
      <c r="M271" s="368" t="s">
        <v>3858</v>
      </c>
      <c r="N271" s="13"/>
      <c r="O271" s="19"/>
      <c r="P271" s="19"/>
      <c r="Q271" s="64"/>
      <c r="R271" s="64"/>
      <c r="S271" s="64"/>
    </row>
    <row r="272" spans="1:19" hidden="1">
      <c r="A272" s="10">
        <v>271</v>
      </c>
      <c r="B272" s="13" t="s">
        <v>1137</v>
      </c>
      <c r="C272" s="10" t="s">
        <v>1138</v>
      </c>
      <c r="D272" s="138" t="s">
        <v>1139</v>
      </c>
      <c r="E272" s="10" t="s">
        <v>1140</v>
      </c>
      <c r="F272" s="18" t="s">
        <v>757</v>
      </c>
      <c r="G272" s="14" t="s">
        <v>1141</v>
      </c>
      <c r="H272" s="10" t="s">
        <v>1138</v>
      </c>
      <c r="I272" s="38" t="s">
        <v>19</v>
      </c>
      <c r="J272" s="366"/>
      <c r="K272" s="18" t="s">
        <v>1139</v>
      </c>
      <c r="L272" s="367">
        <v>43228</v>
      </c>
      <c r="M272" s="368" t="s">
        <v>1137</v>
      </c>
      <c r="N272" s="13"/>
      <c r="O272" s="19"/>
      <c r="P272" s="19"/>
      <c r="Q272" s="64"/>
      <c r="R272" s="64"/>
      <c r="S272" s="64"/>
    </row>
    <row r="273" spans="1:19" hidden="1">
      <c r="A273" s="10">
        <v>272</v>
      </c>
      <c r="B273" s="13" t="s">
        <v>1142</v>
      </c>
      <c r="C273" s="10" t="s">
        <v>1143</v>
      </c>
      <c r="D273" s="138" t="s">
        <v>1144</v>
      </c>
      <c r="E273" s="10" t="s">
        <v>1145</v>
      </c>
      <c r="F273" s="18" t="s">
        <v>757</v>
      </c>
      <c r="G273" s="14" t="s">
        <v>1146</v>
      </c>
      <c r="H273" s="10" t="s">
        <v>1143</v>
      </c>
      <c r="I273" s="38" t="s">
        <v>19</v>
      </c>
      <c r="J273" s="366"/>
      <c r="K273" s="18" t="s">
        <v>1144</v>
      </c>
      <c r="L273" s="367">
        <v>43238</v>
      </c>
      <c r="M273" s="368" t="s">
        <v>1142</v>
      </c>
      <c r="N273" s="13"/>
      <c r="O273" s="19"/>
      <c r="P273" s="19"/>
      <c r="Q273" s="64"/>
      <c r="R273" s="64"/>
      <c r="S273" s="64"/>
    </row>
    <row r="274" spans="1:19" hidden="1">
      <c r="A274" s="10">
        <v>273</v>
      </c>
      <c r="B274" s="13" t="s">
        <v>3862</v>
      </c>
      <c r="C274" s="10" t="s">
        <v>3863</v>
      </c>
      <c r="D274" s="138" t="s">
        <v>3864</v>
      </c>
      <c r="E274" s="10" t="s">
        <v>3001</v>
      </c>
      <c r="F274" s="38" t="s">
        <v>1110</v>
      </c>
      <c r="G274" s="14" t="s">
        <v>3865</v>
      </c>
      <c r="H274" s="10" t="s">
        <v>3863</v>
      </c>
      <c r="I274" s="38" t="s">
        <v>747</v>
      </c>
      <c r="J274" s="366"/>
      <c r="K274" s="371" t="s">
        <v>3864</v>
      </c>
      <c r="L274" s="367">
        <v>43193</v>
      </c>
      <c r="M274" s="368" t="s">
        <v>3862</v>
      </c>
      <c r="N274" s="13"/>
      <c r="O274" s="19"/>
      <c r="P274" s="19"/>
      <c r="Q274" s="64"/>
      <c r="R274" s="64"/>
      <c r="S274" s="64"/>
    </row>
    <row r="275" spans="1:19" hidden="1">
      <c r="A275" s="10">
        <v>274</v>
      </c>
      <c r="B275" s="13" t="s">
        <v>3866</v>
      </c>
      <c r="C275" s="10" t="s">
        <v>3867</v>
      </c>
      <c r="D275" s="138" t="s">
        <v>3868</v>
      </c>
      <c r="E275" s="10" t="s">
        <v>3115</v>
      </c>
      <c r="F275" s="18" t="s">
        <v>757</v>
      </c>
      <c r="G275" s="14" t="s">
        <v>3869</v>
      </c>
      <c r="H275" s="10" t="s">
        <v>3867</v>
      </c>
      <c r="I275" s="38" t="s">
        <v>19</v>
      </c>
      <c r="J275" s="366">
        <v>40</v>
      </c>
      <c r="K275" s="18" t="s">
        <v>3868</v>
      </c>
      <c r="L275" s="367">
        <v>42297</v>
      </c>
      <c r="M275" s="368" t="s">
        <v>3866</v>
      </c>
      <c r="N275" s="13"/>
      <c r="O275" s="19"/>
      <c r="P275" s="19"/>
      <c r="Q275" s="64"/>
      <c r="R275" s="64"/>
      <c r="S275" s="64"/>
    </row>
    <row r="276" spans="1:19" hidden="1">
      <c r="A276" s="10">
        <v>275</v>
      </c>
      <c r="B276" s="13" t="s">
        <v>1147</v>
      </c>
      <c r="C276" s="10" t="s">
        <v>1148</v>
      </c>
      <c r="D276" s="138" t="s">
        <v>1149</v>
      </c>
      <c r="E276" s="10" t="s">
        <v>1150</v>
      </c>
      <c r="F276" s="18" t="s">
        <v>757</v>
      </c>
      <c r="G276" s="14" t="s">
        <v>1151</v>
      </c>
      <c r="H276" s="10" t="s">
        <v>1148</v>
      </c>
      <c r="I276" s="38" t="s">
        <v>19</v>
      </c>
      <c r="J276" s="366">
        <v>20</v>
      </c>
      <c r="K276" s="18" t="s">
        <v>1149</v>
      </c>
      <c r="L276" s="367">
        <v>42584</v>
      </c>
      <c r="M276" s="368" t="s">
        <v>1147</v>
      </c>
      <c r="N276" s="13"/>
      <c r="O276" s="19"/>
      <c r="P276" s="19"/>
      <c r="Q276" s="64"/>
      <c r="R276" s="64"/>
      <c r="S276" s="64"/>
    </row>
    <row r="277" spans="1:19" hidden="1">
      <c r="A277" s="10">
        <v>276</v>
      </c>
      <c r="B277" s="13" t="s">
        <v>1152</v>
      </c>
      <c r="C277" s="10" t="s">
        <v>1153</v>
      </c>
      <c r="D277" s="138" t="s">
        <v>1154</v>
      </c>
      <c r="E277" s="10" t="s">
        <v>1155</v>
      </c>
      <c r="F277" s="18" t="s">
        <v>1104</v>
      </c>
      <c r="G277" s="14" t="s">
        <v>1156</v>
      </c>
      <c r="H277" s="10" t="s">
        <v>1153</v>
      </c>
      <c r="I277" s="38" t="s">
        <v>19</v>
      </c>
      <c r="J277" s="366">
        <v>200</v>
      </c>
      <c r="K277" s="18" t="s">
        <v>1154</v>
      </c>
      <c r="L277" s="367">
        <v>38504</v>
      </c>
      <c r="M277" s="368" t="s">
        <v>1152</v>
      </c>
      <c r="N277" s="13"/>
      <c r="O277" s="19"/>
      <c r="P277" s="19"/>
      <c r="Q277" s="64"/>
      <c r="R277" s="64"/>
      <c r="S277" s="64"/>
    </row>
    <row r="278" spans="1:19" hidden="1">
      <c r="A278" s="10">
        <v>277</v>
      </c>
      <c r="B278" s="13" t="s">
        <v>1157</v>
      </c>
      <c r="C278" s="10" t="s">
        <v>1158</v>
      </c>
      <c r="D278" s="138" t="s">
        <v>1159</v>
      </c>
      <c r="E278" s="10" t="s">
        <v>1160</v>
      </c>
      <c r="F278" s="18" t="s">
        <v>1104</v>
      </c>
      <c r="G278" s="14" t="s">
        <v>1161</v>
      </c>
      <c r="H278" s="10" t="s">
        <v>1158</v>
      </c>
      <c r="I278" s="38" t="s">
        <v>19</v>
      </c>
      <c r="J278" s="366">
        <v>140</v>
      </c>
      <c r="K278" s="18" t="s">
        <v>1159</v>
      </c>
      <c r="L278" s="367">
        <v>40400</v>
      </c>
      <c r="M278" s="368" t="s">
        <v>1157</v>
      </c>
      <c r="N278" s="13"/>
      <c r="O278" s="19"/>
      <c r="P278" s="19"/>
      <c r="Q278" s="64"/>
      <c r="R278" s="64"/>
      <c r="S278" s="64"/>
    </row>
    <row r="279" spans="1:19" hidden="1">
      <c r="A279" s="10">
        <v>278</v>
      </c>
      <c r="B279" s="13" t="s">
        <v>1162</v>
      </c>
      <c r="C279" s="10" t="s">
        <v>1163</v>
      </c>
      <c r="D279" s="138" t="s">
        <v>1164</v>
      </c>
      <c r="E279" s="10" t="s">
        <v>1165</v>
      </c>
      <c r="F279" s="18" t="s">
        <v>1104</v>
      </c>
      <c r="G279" s="14" t="s">
        <v>1166</v>
      </c>
      <c r="H279" s="10" t="s">
        <v>1163</v>
      </c>
      <c r="I279" s="38" t="s">
        <v>19</v>
      </c>
      <c r="J279" s="366">
        <v>140</v>
      </c>
      <c r="K279" s="18" t="s">
        <v>1164</v>
      </c>
      <c r="L279" s="367">
        <v>40359</v>
      </c>
      <c r="M279" s="368" t="s">
        <v>1162</v>
      </c>
      <c r="N279" s="13"/>
      <c r="O279" s="19"/>
      <c r="P279" s="19"/>
      <c r="Q279" s="64"/>
      <c r="R279" s="64"/>
      <c r="S279" s="64"/>
    </row>
    <row r="280" spans="1:19" hidden="1">
      <c r="A280" s="10">
        <v>279</v>
      </c>
      <c r="B280" s="13" t="s">
        <v>3870</v>
      </c>
      <c r="C280" s="10" t="s">
        <v>3871</v>
      </c>
      <c r="D280" s="138" t="s">
        <v>3654</v>
      </c>
      <c r="E280" s="10" t="s">
        <v>2810</v>
      </c>
      <c r="F280" s="18" t="s">
        <v>1104</v>
      </c>
      <c r="G280" s="14" t="s">
        <v>3872</v>
      </c>
      <c r="H280" s="10" t="s">
        <v>3871</v>
      </c>
      <c r="I280" s="38" t="s">
        <v>19</v>
      </c>
      <c r="J280" s="366">
        <v>60</v>
      </c>
      <c r="K280" s="18" t="s">
        <v>3654</v>
      </c>
      <c r="L280" s="367">
        <v>41691</v>
      </c>
      <c r="M280" s="368" t="s">
        <v>3870</v>
      </c>
      <c r="N280" s="13"/>
      <c r="O280" s="19"/>
      <c r="P280" s="19"/>
      <c r="Q280" s="64"/>
      <c r="R280" s="64"/>
      <c r="S280" s="64"/>
    </row>
    <row r="281" spans="1:19" hidden="1">
      <c r="A281" s="10">
        <v>280</v>
      </c>
      <c r="B281" s="13" t="s">
        <v>1167</v>
      </c>
      <c r="C281" s="10" t="s">
        <v>1168</v>
      </c>
      <c r="D281" s="138" t="s">
        <v>1169</v>
      </c>
      <c r="E281" s="10" t="s">
        <v>1170</v>
      </c>
      <c r="F281" s="18" t="s">
        <v>1104</v>
      </c>
      <c r="G281" s="14" t="s">
        <v>1172</v>
      </c>
      <c r="H281" s="10" t="s">
        <v>1168</v>
      </c>
      <c r="I281" s="38" t="s">
        <v>19</v>
      </c>
      <c r="J281" s="366">
        <v>60</v>
      </c>
      <c r="K281" s="18" t="s">
        <v>1169</v>
      </c>
      <c r="L281" s="367">
        <v>41779</v>
      </c>
      <c r="M281" s="368" t="s">
        <v>1167</v>
      </c>
      <c r="N281" s="13"/>
      <c r="O281" s="19"/>
      <c r="P281" s="19"/>
      <c r="Q281" s="64"/>
      <c r="R281" s="64"/>
      <c r="S281" s="64"/>
    </row>
    <row r="282" spans="1:19" hidden="1">
      <c r="A282" s="10">
        <v>281</v>
      </c>
      <c r="B282" s="13" t="s">
        <v>1173</v>
      </c>
      <c r="C282" s="10" t="s">
        <v>1174</v>
      </c>
      <c r="D282" s="138" t="s">
        <v>1175</v>
      </c>
      <c r="E282" s="10" t="s">
        <v>1176</v>
      </c>
      <c r="F282" s="18" t="s">
        <v>1104</v>
      </c>
      <c r="G282" s="14" t="s">
        <v>1177</v>
      </c>
      <c r="H282" s="10" t="s">
        <v>1174</v>
      </c>
      <c r="I282" s="38" t="s">
        <v>19</v>
      </c>
      <c r="J282" s="366">
        <v>40</v>
      </c>
      <c r="K282" s="18" t="s">
        <v>1175</v>
      </c>
      <c r="L282" s="367">
        <v>42095</v>
      </c>
      <c r="M282" s="368" t="s">
        <v>1173</v>
      </c>
      <c r="N282" s="13"/>
      <c r="O282" s="19"/>
      <c r="P282" s="19"/>
      <c r="Q282" s="64"/>
      <c r="R282" s="64"/>
      <c r="S282" s="64"/>
    </row>
    <row r="283" spans="1:19" hidden="1">
      <c r="A283" s="10">
        <v>282</v>
      </c>
      <c r="B283" s="13" t="s">
        <v>1178</v>
      </c>
      <c r="C283" s="10" t="s">
        <v>1179</v>
      </c>
      <c r="D283" s="138" t="s">
        <v>1180</v>
      </c>
      <c r="E283" s="10" t="s">
        <v>1181</v>
      </c>
      <c r="F283" s="18" t="s">
        <v>1104</v>
      </c>
      <c r="G283" s="14" t="s">
        <v>1182</v>
      </c>
      <c r="H283" s="10" t="s">
        <v>1179</v>
      </c>
      <c r="I283" s="38" t="s">
        <v>19</v>
      </c>
      <c r="J283" s="366"/>
      <c r="K283" s="18" t="s">
        <v>1180</v>
      </c>
      <c r="L283" s="367">
        <v>42775</v>
      </c>
      <c r="M283" s="368" t="s">
        <v>1178</v>
      </c>
      <c r="N283" s="13"/>
      <c r="O283" s="19"/>
      <c r="P283" s="19"/>
      <c r="Q283" s="64"/>
      <c r="R283" s="64"/>
      <c r="S283" s="64"/>
    </row>
    <row r="284" spans="1:19" hidden="1">
      <c r="A284" s="10">
        <v>283</v>
      </c>
      <c r="B284" s="13" t="s">
        <v>1183</v>
      </c>
      <c r="C284" s="10" t="s">
        <v>1184</v>
      </c>
      <c r="D284" s="138" t="s">
        <v>1185</v>
      </c>
      <c r="E284" s="10" t="s">
        <v>1186</v>
      </c>
      <c r="F284" s="18" t="s">
        <v>2798</v>
      </c>
      <c r="G284" s="14" t="s">
        <v>1187</v>
      </c>
      <c r="H284" s="10" t="s">
        <v>1184</v>
      </c>
      <c r="I284" s="38" t="s">
        <v>19</v>
      </c>
      <c r="J284" s="366">
        <v>80</v>
      </c>
      <c r="K284" s="18" t="s">
        <v>1185</v>
      </c>
      <c r="L284" s="367">
        <v>41521</v>
      </c>
      <c r="M284" s="368" t="s">
        <v>1183</v>
      </c>
      <c r="N284" s="13"/>
      <c r="O284" s="19"/>
      <c r="P284" s="19"/>
      <c r="Q284" s="64"/>
      <c r="R284" s="64"/>
      <c r="S284" s="64"/>
    </row>
    <row r="285" spans="1:19" hidden="1">
      <c r="A285" s="10">
        <v>284</v>
      </c>
      <c r="B285" s="13" t="s">
        <v>1188</v>
      </c>
      <c r="C285" s="10" t="s">
        <v>1189</v>
      </c>
      <c r="D285" s="138" t="s">
        <v>1190</v>
      </c>
      <c r="E285" s="10" t="s">
        <v>1191</v>
      </c>
      <c r="F285" s="18" t="s">
        <v>663</v>
      </c>
      <c r="G285" s="14" t="s">
        <v>1192</v>
      </c>
      <c r="H285" s="10" t="s">
        <v>1189</v>
      </c>
      <c r="I285" s="38" t="s">
        <v>19</v>
      </c>
      <c r="J285" s="366"/>
      <c r="K285" s="371" t="s">
        <v>1190</v>
      </c>
      <c r="L285" s="367">
        <v>43166</v>
      </c>
      <c r="M285" s="368" t="s">
        <v>1188</v>
      </c>
      <c r="N285" s="13"/>
      <c r="O285" s="19"/>
      <c r="P285" s="19"/>
      <c r="Q285" s="64"/>
      <c r="R285" s="64"/>
      <c r="S285" s="64"/>
    </row>
    <row r="286" spans="1:19" hidden="1">
      <c r="A286" s="10">
        <v>285</v>
      </c>
      <c r="B286" s="13" t="s">
        <v>1193</v>
      </c>
      <c r="C286" s="10" t="s">
        <v>1194</v>
      </c>
      <c r="D286" s="138" t="s">
        <v>1195</v>
      </c>
      <c r="E286" s="10" t="s">
        <v>1196</v>
      </c>
      <c r="F286" s="18" t="s">
        <v>343</v>
      </c>
      <c r="G286" s="14" t="s">
        <v>1197</v>
      </c>
      <c r="H286" s="10" t="s">
        <v>1194</v>
      </c>
      <c r="I286" s="38" t="s">
        <v>19</v>
      </c>
      <c r="J286" s="366">
        <v>80</v>
      </c>
      <c r="K286" s="18" t="s">
        <v>1195</v>
      </c>
      <c r="L286" s="367">
        <v>41500</v>
      </c>
      <c r="M286" s="368" t="s">
        <v>1193</v>
      </c>
      <c r="N286" s="13"/>
      <c r="O286" s="19"/>
      <c r="P286" s="19"/>
      <c r="Q286" s="64"/>
      <c r="R286" s="64"/>
      <c r="S286" s="64"/>
    </row>
    <row r="287" spans="1:19" hidden="1">
      <c r="A287" s="10">
        <v>286</v>
      </c>
      <c r="B287" s="13" t="s">
        <v>1198</v>
      </c>
      <c r="C287" s="10" t="s">
        <v>1199</v>
      </c>
      <c r="D287" s="138" t="s">
        <v>1200</v>
      </c>
      <c r="E287" s="10" t="s">
        <v>1201</v>
      </c>
      <c r="F287" s="18" t="s">
        <v>343</v>
      </c>
      <c r="G287" s="14" t="s">
        <v>1202</v>
      </c>
      <c r="H287" s="10" t="s">
        <v>1199</v>
      </c>
      <c r="I287" s="38" t="s">
        <v>19</v>
      </c>
      <c r="J287" s="366">
        <v>120</v>
      </c>
      <c r="K287" s="18" t="s">
        <v>1200</v>
      </c>
      <c r="L287" s="367">
        <v>40824</v>
      </c>
      <c r="M287" s="368" t="s">
        <v>1198</v>
      </c>
      <c r="N287" s="13"/>
      <c r="O287" s="19"/>
      <c r="P287" s="19"/>
      <c r="Q287" s="64"/>
      <c r="R287" s="64"/>
      <c r="S287" s="64"/>
    </row>
    <row r="288" spans="1:19" hidden="1">
      <c r="A288" s="10">
        <v>287</v>
      </c>
      <c r="B288" s="13" t="s">
        <v>1203</v>
      </c>
      <c r="C288" s="10" t="s">
        <v>1204</v>
      </c>
      <c r="D288" s="138" t="s">
        <v>1205</v>
      </c>
      <c r="E288" s="10" t="s">
        <v>1206</v>
      </c>
      <c r="F288" s="18" t="s">
        <v>343</v>
      </c>
      <c r="G288" s="14" t="s">
        <v>1207</v>
      </c>
      <c r="H288" s="10" t="s">
        <v>1204</v>
      </c>
      <c r="I288" s="38" t="s">
        <v>19</v>
      </c>
      <c r="J288" s="366">
        <v>100</v>
      </c>
      <c r="K288" s="18" t="s">
        <v>1205</v>
      </c>
      <c r="L288" s="367">
        <v>40956</v>
      </c>
      <c r="M288" s="368" t="s">
        <v>1203</v>
      </c>
      <c r="N288" s="13"/>
      <c r="O288" s="19"/>
      <c r="P288" s="19"/>
      <c r="Q288" s="64"/>
      <c r="R288" s="64"/>
      <c r="S288" s="64"/>
    </row>
    <row r="289" spans="1:19" hidden="1">
      <c r="A289" s="10">
        <v>288</v>
      </c>
      <c r="B289" s="13" t="s">
        <v>3873</v>
      </c>
      <c r="C289" s="10" t="s">
        <v>3874</v>
      </c>
      <c r="D289" s="138" t="s">
        <v>3875</v>
      </c>
      <c r="E289" s="10" t="s">
        <v>3505</v>
      </c>
      <c r="F289" s="18" t="s">
        <v>343</v>
      </c>
      <c r="G289" s="14" t="s">
        <v>3876</v>
      </c>
      <c r="H289" s="10" t="s">
        <v>3874</v>
      </c>
      <c r="I289" s="38" t="s">
        <v>19</v>
      </c>
      <c r="J289" s="366">
        <v>100</v>
      </c>
      <c r="K289" s="18" t="s">
        <v>3875</v>
      </c>
      <c r="L289" s="367">
        <v>41124</v>
      </c>
      <c r="M289" s="368" t="s">
        <v>3873</v>
      </c>
      <c r="N289" s="13"/>
      <c r="O289" s="19"/>
      <c r="P289" s="19"/>
      <c r="Q289" s="64"/>
      <c r="R289" s="64"/>
      <c r="S289" s="64"/>
    </row>
    <row r="290" spans="1:19" hidden="1">
      <c r="A290" s="10">
        <v>289</v>
      </c>
      <c r="B290" s="13" t="s">
        <v>1208</v>
      </c>
      <c r="C290" s="10" t="s">
        <v>1209</v>
      </c>
      <c r="D290" s="138" t="s">
        <v>1210</v>
      </c>
      <c r="E290" s="10" t="s">
        <v>1211</v>
      </c>
      <c r="F290" s="18" t="s">
        <v>343</v>
      </c>
      <c r="G290" s="14" t="s">
        <v>1212</v>
      </c>
      <c r="H290" s="10" t="s">
        <v>1209</v>
      </c>
      <c r="I290" s="38" t="s">
        <v>19</v>
      </c>
      <c r="J290" s="366">
        <v>160</v>
      </c>
      <c r="K290" s="18" t="s">
        <v>1210</v>
      </c>
      <c r="L290" s="367">
        <v>39882</v>
      </c>
      <c r="M290" s="368" t="s">
        <v>1208</v>
      </c>
      <c r="N290" s="13"/>
      <c r="O290" s="19"/>
      <c r="P290" s="19"/>
      <c r="Q290" s="64"/>
      <c r="R290" s="64"/>
      <c r="S290" s="64"/>
    </row>
    <row r="291" spans="1:19" hidden="1">
      <c r="A291" s="10">
        <v>290</v>
      </c>
      <c r="B291" s="13" t="s">
        <v>1213</v>
      </c>
      <c r="C291" s="10" t="s">
        <v>1214</v>
      </c>
      <c r="D291" s="138" t="s">
        <v>1215</v>
      </c>
      <c r="E291" s="10" t="s">
        <v>1216</v>
      </c>
      <c r="F291" s="18" t="s">
        <v>343</v>
      </c>
      <c r="G291" s="14" t="s">
        <v>1217</v>
      </c>
      <c r="H291" s="10" t="s">
        <v>1214</v>
      </c>
      <c r="I291" s="38" t="s">
        <v>19</v>
      </c>
      <c r="J291" s="366">
        <v>80</v>
      </c>
      <c r="K291" s="18" t="s">
        <v>1215</v>
      </c>
      <c r="L291" s="367">
        <v>41334</v>
      </c>
      <c r="M291" s="368" t="s">
        <v>1213</v>
      </c>
      <c r="N291" s="13"/>
      <c r="O291" s="19"/>
      <c r="P291" s="19"/>
      <c r="Q291" s="64"/>
      <c r="R291" s="64"/>
      <c r="S291" s="64"/>
    </row>
    <row r="292" spans="1:19" hidden="1">
      <c r="A292" s="10">
        <v>291</v>
      </c>
      <c r="B292" s="13" t="s">
        <v>1218</v>
      </c>
      <c r="C292" s="10" t="s">
        <v>1219</v>
      </c>
      <c r="D292" s="138" t="s">
        <v>1220</v>
      </c>
      <c r="E292" s="10" t="s">
        <v>1221</v>
      </c>
      <c r="F292" s="18" t="s">
        <v>343</v>
      </c>
      <c r="G292" s="14" t="s">
        <v>1222</v>
      </c>
      <c r="H292" s="10" t="s">
        <v>1219</v>
      </c>
      <c r="I292" s="38" t="s">
        <v>19</v>
      </c>
      <c r="J292" s="366">
        <v>20</v>
      </c>
      <c r="K292" s="18" t="s">
        <v>1220</v>
      </c>
      <c r="L292" s="367">
        <v>42419</v>
      </c>
      <c r="M292" s="368" t="s">
        <v>1218</v>
      </c>
      <c r="N292" s="13"/>
      <c r="O292" s="19"/>
      <c r="P292" s="19"/>
      <c r="Q292" s="64"/>
      <c r="R292" s="64"/>
      <c r="S292" s="64"/>
    </row>
    <row r="293" spans="1:19" hidden="1">
      <c r="A293" s="10">
        <v>292</v>
      </c>
      <c r="B293" s="13" t="s">
        <v>1223</v>
      </c>
      <c r="C293" s="10" t="s">
        <v>1224</v>
      </c>
      <c r="D293" s="138" t="s">
        <v>1225</v>
      </c>
      <c r="E293" s="10" t="s">
        <v>1226</v>
      </c>
      <c r="F293" s="18" t="s">
        <v>343</v>
      </c>
      <c r="G293" s="14" t="s">
        <v>1227</v>
      </c>
      <c r="H293" s="10" t="s">
        <v>1224</v>
      </c>
      <c r="I293" s="38" t="s">
        <v>19</v>
      </c>
      <c r="J293" s="366">
        <v>20</v>
      </c>
      <c r="K293" s="18" t="s">
        <v>1225</v>
      </c>
      <c r="L293" s="367">
        <v>42438</v>
      </c>
      <c r="M293" s="368" t="s">
        <v>1223</v>
      </c>
      <c r="N293" s="13"/>
      <c r="O293" s="19"/>
      <c r="P293" s="19"/>
      <c r="Q293" s="64"/>
      <c r="R293" s="64"/>
      <c r="S293" s="64"/>
    </row>
    <row r="294" spans="1:19" hidden="1">
      <c r="A294" s="10">
        <v>293</v>
      </c>
      <c r="B294" s="13" t="s">
        <v>1228</v>
      </c>
      <c r="C294" s="10" t="s">
        <v>1229</v>
      </c>
      <c r="D294" s="138" t="s">
        <v>1230</v>
      </c>
      <c r="E294" s="10" t="s">
        <v>1231</v>
      </c>
      <c r="F294" s="18" t="s">
        <v>343</v>
      </c>
      <c r="G294" s="14" t="s">
        <v>1232</v>
      </c>
      <c r="H294" s="10" t="s">
        <v>1229</v>
      </c>
      <c r="I294" s="38" t="s">
        <v>19</v>
      </c>
      <c r="J294" s="366">
        <v>60</v>
      </c>
      <c r="K294" s="18" t="s">
        <v>1230</v>
      </c>
      <c r="L294" s="367">
        <v>41724</v>
      </c>
      <c r="M294" s="368" t="s">
        <v>1228</v>
      </c>
      <c r="N294" s="13"/>
      <c r="O294" s="19"/>
      <c r="P294" s="19"/>
      <c r="Q294" s="64"/>
      <c r="R294" s="64"/>
      <c r="S294" s="64"/>
    </row>
    <row r="295" spans="1:19" hidden="1">
      <c r="A295" s="10">
        <v>294</v>
      </c>
      <c r="B295" s="13" t="s">
        <v>1233</v>
      </c>
      <c r="C295" s="10" t="s">
        <v>1234</v>
      </c>
      <c r="D295" s="138" t="s">
        <v>1235</v>
      </c>
      <c r="E295" s="10" t="s">
        <v>1236</v>
      </c>
      <c r="F295" s="18" t="s">
        <v>343</v>
      </c>
      <c r="G295" s="14" t="s">
        <v>1237</v>
      </c>
      <c r="H295" s="10" t="s">
        <v>1234</v>
      </c>
      <c r="I295" s="38" t="s">
        <v>19</v>
      </c>
      <c r="J295" s="366"/>
      <c r="K295" s="18" t="s">
        <v>1235</v>
      </c>
      <c r="L295" s="367">
        <v>42783</v>
      </c>
      <c r="M295" s="368" t="s">
        <v>1233</v>
      </c>
      <c r="N295" s="13"/>
      <c r="O295" s="19"/>
      <c r="P295" s="19"/>
      <c r="Q295" s="64"/>
      <c r="R295" s="64"/>
      <c r="S295" s="64"/>
    </row>
    <row r="296" spans="1:19" hidden="1">
      <c r="A296" s="10">
        <v>295</v>
      </c>
      <c r="B296" s="13" t="s">
        <v>1238</v>
      </c>
      <c r="C296" s="10" t="s">
        <v>1239</v>
      </c>
      <c r="D296" s="138" t="s">
        <v>1240</v>
      </c>
      <c r="E296" s="10" t="s">
        <v>1241</v>
      </c>
      <c r="F296" s="18" t="s">
        <v>343</v>
      </c>
      <c r="G296" s="14" t="s">
        <v>1242</v>
      </c>
      <c r="H296" s="10" t="s">
        <v>1239</v>
      </c>
      <c r="I296" s="38" t="s">
        <v>19</v>
      </c>
      <c r="J296" s="366"/>
      <c r="K296" s="18" t="s">
        <v>1240</v>
      </c>
      <c r="L296" s="367">
        <v>42863</v>
      </c>
      <c r="M296" s="368" t="s">
        <v>1238</v>
      </c>
      <c r="N296" s="13"/>
      <c r="O296" s="19"/>
      <c r="P296" s="19"/>
      <c r="Q296" s="64"/>
      <c r="R296" s="64"/>
      <c r="S296" s="64"/>
    </row>
    <row r="297" spans="1:19" hidden="1">
      <c r="A297" s="10">
        <v>296</v>
      </c>
      <c r="B297" s="13" t="s">
        <v>1243</v>
      </c>
      <c r="C297" s="10" t="s">
        <v>1244</v>
      </c>
      <c r="D297" s="138" t="s">
        <v>1245</v>
      </c>
      <c r="E297" s="10" t="s">
        <v>1246</v>
      </c>
      <c r="F297" s="18" t="s">
        <v>343</v>
      </c>
      <c r="G297" s="14" t="s">
        <v>1247</v>
      </c>
      <c r="H297" s="10" t="s">
        <v>1244</v>
      </c>
      <c r="I297" s="38" t="s">
        <v>19</v>
      </c>
      <c r="J297" s="366"/>
      <c r="K297" s="371" t="s">
        <v>1245</v>
      </c>
      <c r="L297" s="367">
        <v>43115</v>
      </c>
      <c r="M297" s="368" t="s">
        <v>1243</v>
      </c>
      <c r="N297" s="13"/>
      <c r="O297" s="19"/>
      <c r="P297" s="19"/>
      <c r="Q297" s="64"/>
      <c r="R297" s="64"/>
      <c r="S297" s="64"/>
    </row>
    <row r="298" spans="1:19" hidden="1">
      <c r="A298" s="10">
        <v>297</v>
      </c>
      <c r="B298" s="13" t="s">
        <v>3877</v>
      </c>
      <c r="C298" s="10" t="s">
        <v>3878</v>
      </c>
      <c r="D298" s="138" t="s">
        <v>3879</v>
      </c>
      <c r="E298" s="10" t="s">
        <v>3267</v>
      </c>
      <c r="F298" s="18" t="s">
        <v>343</v>
      </c>
      <c r="G298" s="14" t="s">
        <v>3880</v>
      </c>
      <c r="H298" s="10" t="s">
        <v>3878</v>
      </c>
      <c r="I298" s="38" t="s">
        <v>19</v>
      </c>
      <c r="J298" s="366"/>
      <c r="K298" s="371" t="s">
        <v>3879</v>
      </c>
      <c r="L298" s="367">
        <v>43161</v>
      </c>
      <c r="M298" s="368" t="s">
        <v>3877</v>
      </c>
      <c r="N298" s="13"/>
      <c r="O298" s="19"/>
      <c r="P298" s="19"/>
      <c r="Q298" s="64"/>
      <c r="R298" s="64"/>
      <c r="S298" s="64"/>
    </row>
    <row r="299" spans="1:19" hidden="1">
      <c r="A299" s="10">
        <v>298</v>
      </c>
      <c r="B299" s="13" t="s">
        <v>1248</v>
      </c>
      <c r="C299" s="10" t="s">
        <v>1249</v>
      </c>
      <c r="D299" s="138" t="s">
        <v>1250</v>
      </c>
      <c r="E299" s="10" t="s">
        <v>1251</v>
      </c>
      <c r="F299" s="18" t="s">
        <v>1252</v>
      </c>
      <c r="G299" s="14" t="s">
        <v>1253</v>
      </c>
      <c r="H299" s="10" t="s">
        <v>1249</v>
      </c>
      <c r="I299" s="38" t="s">
        <v>19</v>
      </c>
      <c r="J299" s="366"/>
      <c r="K299" s="18" t="s">
        <v>1250</v>
      </c>
      <c r="L299" s="367">
        <v>42943</v>
      </c>
      <c r="M299" s="368" t="s">
        <v>1248</v>
      </c>
      <c r="N299" s="13"/>
      <c r="O299" s="19"/>
      <c r="P299" s="19"/>
      <c r="Q299" s="64"/>
      <c r="R299" s="64"/>
      <c r="S299" s="64"/>
    </row>
    <row r="300" spans="1:19" hidden="1">
      <c r="A300" s="10">
        <v>299</v>
      </c>
      <c r="B300" s="13" t="s">
        <v>3881</v>
      </c>
      <c r="C300" s="10" t="s">
        <v>3882</v>
      </c>
      <c r="D300" s="138" t="s">
        <v>3883</v>
      </c>
      <c r="E300" s="10" t="s">
        <v>3884</v>
      </c>
      <c r="F300" s="18" t="s">
        <v>1252</v>
      </c>
      <c r="G300" s="14" t="s">
        <v>3885</v>
      </c>
      <c r="H300" s="10" t="s">
        <v>3882</v>
      </c>
      <c r="I300" s="38" t="s">
        <v>19</v>
      </c>
      <c r="J300" s="366">
        <v>80</v>
      </c>
      <c r="K300" s="18" t="s">
        <v>3883</v>
      </c>
      <c r="L300" s="367">
        <v>41498</v>
      </c>
      <c r="M300" s="368" t="s">
        <v>3881</v>
      </c>
      <c r="N300" s="13"/>
      <c r="O300" s="19"/>
      <c r="P300" s="19"/>
      <c r="Q300" s="64"/>
      <c r="R300" s="64"/>
      <c r="S300" s="64"/>
    </row>
    <row r="301" spans="1:19" hidden="1">
      <c r="A301" s="10">
        <v>300</v>
      </c>
      <c r="B301" s="13" t="s">
        <v>1254</v>
      </c>
      <c r="C301" s="10" t="s">
        <v>1255</v>
      </c>
      <c r="D301" s="138" t="s">
        <v>1256</v>
      </c>
      <c r="E301" s="10" t="s">
        <v>1257</v>
      </c>
      <c r="F301" s="18" t="s">
        <v>1252</v>
      </c>
      <c r="G301" s="14" t="s">
        <v>1258</v>
      </c>
      <c r="H301" s="10" t="s">
        <v>1255</v>
      </c>
      <c r="I301" s="38" t="s">
        <v>19</v>
      </c>
      <c r="J301" s="366">
        <v>60</v>
      </c>
      <c r="K301" s="18" t="s">
        <v>1256</v>
      </c>
      <c r="L301" s="367">
        <v>41687</v>
      </c>
      <c r="M301" s="368" t="s">
        <v>1254</v>
      </c>
      <c r="N301" s="13"/>
      <c r="O301" s="19"/>
      <c r="P301" s="19"/>
      <c r="Q301" s="64"/>
      <c r="R301" s="64"/>
      <c r="S301" s="64"/>
    </row>
    <row r="302" spans="1:19" hidden="1">
      <c r="A302" s="10">
        <v>301</v>
      </c>
      <c r="B302" s="13" t="s">
        <v>1259</v>
      </c>
      <c r="C302" s="10" t="s">
        <v>1260</v>
      </c>
      <c r="D302" s="138" t="s">
        <v>1261</v>
      </c>
      <c r="E302" s="10" t="s">
        <v>1262</v>
      </c>
      <c r="F302" s="18" t="s">
        <v>1252</v>
      </c>
      <c r="G302" s="14" t="s">
        <v>1263</v>
      </c>
      <c r="H302" s="10" t="s">
        <v>1260</v>
      </c>
      <c r="I302" s="38" t="s">
        <v>19</v>
      </c>
      <c r="J302" s="366">
        <v>40</v>
      </c>
      <c r="K302" s="18" t="s">
        <v>1261</v>
      </c>
      <c r="L302" s="367">
        <v>42284</v>
      </c>
      <c r="M302" s="368" t="s">
        <v>1259</v>
      </c>
      <c r="N302" s="13"/>
      <c r="O302" s="19"/>
      <c r="P302" s="19"/>
      <c r="Q302" s="64"/>
      <c r="R302" s="64"/>
      <c r="S302" s="64"/>
    </row>
    <row r="303" spans="1:19" hidden="1">
      <c r="A303" s="10">
        <v>302</v>
      </c>
      <c r="B303" s="13" t="s">
        <v>1264</v>
      </c>
      <c r="C303" s="10" t="s">
        <v>1265</v>
      </c>
      <c r="D303" s="138" t="s">
        <v>1266</v>
      </c>
      <c r="E303" s="10" t="s">
        <v>1267</v>
      </c>
      <c r="F303" s="18" t="s">
        <v>1252</v>
      </c>
      <c r="G303" s="14" t="s">
        <v>1268</v>
      </c>
      <c r="H303" s="10" t="s">
        <v>1265</v>
      </c>
      <c r="I303" s="38" t="s">
        <v>19</v>
      </c>
      <c r="J303" s="366">
        <v>80</v>
      </c>
      <c r="K303" s="18" t="s">
        <v>1266</v>
      </c>
      <c r="L303" s="367">
        <v>41486</v>
      </c>
      <c r="M303" s="368" t="s">
        <v>1264</v>
      </c>
      <c r="N303" s="13"/>
      <c r="O303" s="19"/>
      <c r="P303" s="19"/>
      <c r="Q303" s="64"/>
      <c r="R303" s="64"/>
      <c r="S303" s="64"/>
    </row>
    <row r="304" spans="1:19" hidden="1">
      <c r="A304" s="10">
        <v>303</v>
      </c>
      <c r="B304" s="13" t="s">
        <v>1269</v>
      </c>
      <c r="C304" s="10" t="s">
        <v>1270</v>
      </c>
      <c r="D304" s="138" t="s">
        <v>1271</v>
      </c>
      <c r="E304" s="10" t="s">
        <v>1272</v>
      </c>
      <c r="F304" s="18" t="s">
        <v>1252</v>
      </c>
      <c r="G304" s="14" t="s">
        <v>1273</v>
      </c>
      <c r="H304" s="10" t="s">
        <v>1270</v>
      </c>
      <c r="I304" s="38" t="s">
        <v>19</v>
      </c>
      <c r="J304" s="366">
        <v>20</v>
      </c>
      <c r="K304" s="18" t="s">
        <v>1271</v>
      </c>
      <c r="L304" s="367">
        <v>42417</v>
      </c>
      <c r="M304" s="368" t="s">
        <v>1269</v>
      </c>
      <c r="N304" s="13"/>
      <c r="O304" s="19"/>
      <c r="P304" s="19"/>
      <c r="Q304" s="64"/>
      <c r="R304" s="64"/>
      <c r="S304" s="64"/>
    </row>
    <row r="305" spans="1:19" hidden="1">
      <c r="A305" s="10">
        <v>304</v>
      </c>
      <c r="B305" s="13" t="s">
        <v>1274</v>
      </c>
      <c r="C305" s="10" t="s">
        <v>1275</v>
      </c>
      <c r="D305" s="138" t="s">
        <v>1276</v>
      </c>
      <c r="E305" s="10" t="s">
        <v>1277</v>
      </c>
      <c r="F305" s="18" t="s">
        <v>1252</v>
      </c>
      <c r="G305" s="14" t="s">
        <v>1278</v>
      </c>
      <c r="H305" s="10" t="s">
        <v>1275</v>
      </c>
      <c r="I305" s="38" t="s">
        <v>19</v>
      </c>
      <c r="J305" s="366">
        <v>20</v>
      </c>
      <c r="K305" s="18" t="s">
        <v>1276</v>
      </c>
      <c r="L305" s="367">
        <v>42580</v>
      </c>
      <c r="M305" s="368" t="s">
        <v>1274</v>
      </c>
      <c r="N305" s="13"/>
      <c r="O305" s="19"/>
      <c r="P305" s="19"/>
      <c r="Q305" s="64"/>
      <c r="R305" s="64"/>
      <c r="S305" s="64"/>
    </row>
    <row r="306" spans="1:19" hidden="1">
      <c r="A306" s="10">
        <v>305</v>
      </c>
      <c r="B306" s="13" t="s">
        <v>1279</v>
      </c>
      <c r="C306" s="10" t="s">
        <v>1280</v>
      </c>
      <c r="D306" s="138" t="s">
        <v>1281</v>
      </c>
      <c r="E306" s="10" t="s">
        <v>1282</v>
      </c>
      <c r="F306" s="18" t="s">
        <v>1252</v>
      </c>
      <c r="G306" s="14" t="s">
        <v>1283</v>
      </c>
      <c r="H306" s="10" t="s">
        <v>1280</v>
      </c>
      <c r="I306" s="38" t="s">
        <v>19</v>
      </c>
      <c r="J306" s="366"/>
      <c r="K306" s="18" t="s">
        <v>1281</v>
      </c>
      <c r="L306" s="367">
        <v>42882</v>
      </c>
      <c r="M306" s="368" t="s">
        <v>1279</v>
      </c>
      <c r="N306" s="13"/>
      <c r="O306" s="19"/>
      <c r="P306" s="19"/>
      <c r="Q306" s="64"/>
      <c r="R306" s="64"/>
      <c r="S306" s="64"/>
    </row>
    <row r="307" spans="1:19" hidden="1">
      <c r="A307" s="10">
        <v>306</v>
      </c>
      <c r="B307" s="13" t="s">
        <v>1284</v>
      </c>
      <c r="C307" s="10" t="s">
        <v>1285</v>
      </c>
      <c r="D307" s="138" t="s">
        <v>1286</v>
      </c>
      <c r="E307" s="10" t="s">
        <v>1287</v>
      </c>
      <c r="F307" s="18" t="s">
        <v>1252</v>
      </c>
      <c r="G307" s="14" t="s">
        <v>1288</v>
      </c>
      <c r="H307" s="10" t="s">
        <v>1285</v>
      </c>
      <c r="I307" s="38" t="s">
        <v>19</v>
      </c>
      <c r="J307" s="366"/>
      <c r="K307" s="371" t="s">
        <v>1286</v>
      </c>
      <c r="L307" s="367">
        <v>43164</v>
      </c>
      <c r="M307" s="368" t="s">
        <v>1284</v>
      </c>
      <c r="N307" s="13"/>
      <c r="O307" s="19"/>
      <c r="P307" s="19"/>
      <c r="Q307" s="64"/>
      <c r="R307" s="64"/>
      <c r="S307" s="64"/>
    </row>
    <row r="308" spans="1:19" hidden="1">
      <c r="A308" s="10">
        <v>307</v>
      </c>
      <c r="B308" s="13" t="s">
        <v>1289</v>
      </c>
      <c r="C308" s="10" t="s">
        <v>1290</v>
      </c>
      <c r="D308" s="138" t="s">
        <v>1291</v>
      </c>
      <c r="E308" s="10" t="s">
        <v>1292</v>
      </c>
      <c r="F308" s="18" t="s">
        <v>1293</v>
      </c>
      <c r="G308" s="14" t="s">
        <v>1294</v>
      </c>
      <c r="H308" s="10" t="s">
        <v>1290</v>
      </c>
      <c r="I308" s="38" t="s">
        <v>19</v>
      </c>
      <c r="J308" s="366">
        <v>100</v>
      </c>
      <c r="K308" s="18" t="s">
        <v>1291</v>
      </c>
      <c r="L308" s="367">
        <v>40948</v>
      </c>
      <c r="M308" s="368" t="s">
        <v>1289</v>
      </c>
      <c r="N308" s="13"/>
      <c r="O308" s="19"/>
      <c r="P308" s="19"/>
      <c r="Q308" s="64"/>
      <c r="R308" s="64"/>
      <c r="S308" s="64"/>
    </row>
    <row r="309" spans="1:19" hidden="1">
      <c r="A309" s="10">
        <v>308</v>
      </c>
      <c r="B309" s="13" t="s">
        <v>1295</v>
      </c>
      <c r="C309" s="10" t="s">
        <v>1296</v>
      </c>
      <c r="D309" s="138" t="s">
        <v>1297</v>
      </c>
      <c r="E309" s="10" t="s">
        <v>1298</v>
      </c>
      <c r="F309" s="38" t="s">
        <v>1299</v>
      </c>
      <c r="G309" s="14" t="s">
        <v>1300</v>
      </c>
      <c r="H309" s="10" t="s">
        <v>1296</v>
      </c>
      <c r="I309" s="38" t="s">
        <v>19</v>
      </c>
      <c r="J309" s="366">
        <v>80</v>
      </c>
      <c r="K309" s="18" t="s">
        <v>1297</v>
      </c>
      <c r="L309" s="367">
        <v>41344</v>
      </c>
      <c r="M309" s="368" t="s">
        <v>1295</v>
      </c>
      <c r="N309" s="13"/>
      <c r="O309" s="19"/>
      <c r="P309" s="19"/>
      <c r="Q309" s="64"/>
      <c r="R309" s="64"/>
      <c r="S309" s="64"/>
    </row>
    <row r="310" spans="1:19" hidden="1">
      <c r="A310" s="10">
        <v>309</v>
      </c>
      <c r="B310" s="13" t="s">
        <v>1301</v>
      </c>
      <c r="C310" s="10" t="s">
        <v>1302</v>
      </c>
      <c r="D310" s="138" t="s">
        <v>1303</v>
      </c>
      <c r="E310" s="10" t="s">
        <v>1304</v>
      </c>
      <c r="F310" s="18" t="s">
        <v>1293</v>
      </c>
      <c r="G310" s="14" t="s">
        <v>1305</v>
      </c>
      <c r="H310" s="10" t="s">
        <v>1302</v>
      </c>
      <c r="I310" s="38" t="s">
        <v>19</v>
      </c>
      <c r="J310" s="366">
        <v>40</v>
      </c>
      <c r="K310" s="18" t="s">
        <v>1303</v>
      </c>
      <c r="L310" s="367">
        <v>42221</v>
      </c>
      <c r="M310" s="368" t="s">
        <v>1301</v>
      </c>
      <c r="N310" s="13"/>
      <c r="O310" s="19"/>
      <c r="P310" s="19"/>
      <c r="Q310" s="64"/>
      <c r="R310" s="64"/>
      <c r="S310" s="64"/>
    </row>
    <row r="311" spans="1:19" hidden="1">
      <c r="A311" s="10">
        <v>310</v>
      </c>
      <c r="B311" s="13" t="s">
        <v>1306</v>
      </c>
      <c r="C311" s="10" t="s">
        <v>1307</v>
      </c>
      <c r="D311" s="138" t="s">
        <v>1308</v>
      </c>
      <c r="E311" s="10" t="s">
        <v>1309</v>
      </c>
      <c r="F311" s="18" t="s">
        <v>1293</v>
      </c>
      <c r="G311" s="14" t="s">
        <v>1310</v>
      </c>
      <c r="H311" s="10" t="s">
        <v>1307</v>
      </c>
      <c r="I311" s="38" t="s">
        <v>19</v>
      </c>
      <c r="J311" s="366">
        <v>60</v>
      </c>
      <c r="K311" s="18" t="s">
        <v>1308</v>
      </c>
      <c r="L311" s="367">
        <v>41754</v>
      </c>
      <c r="M311" s="368" t="s">
        <v>1306</v>
      </c>
      <c r="N311" s="13"/>
      <c r="O311" s="19"/>
      <c r="P311" s="19"/>
      <c r="Q311" s="64"/>
      <c r="R311" s="64"/>
      <c r="S311" s="64"/>
    </row>
    <row r="312" spans="1:19" hidden="1">
      <c r="A312" s="10">
        <v>311</v>
      </c>
      <c r="B312" s="13" t="s">
        <v>1311</v>
      </c>
      <c r="C312" s="10" t="s">
        <v>1312</v>
      </c>
      <c r="D312" s="138" t="s">
        <v>1313</v>
      </c>
      <c r="E312" s="10" t="s">
        <v>1314</v>
      </c>
      <c r="F312" s="18" t="s">
        <v>1293</v>
      </c>
      <c r="G312" s="14" t="s">
        <v>1315</v>
      </c>
      <c r="H312" s="10" t="s">
        <v>1312</v>
      </c>
      <c r="I312" s="38" t="s">
        <v>19</v>
      </c>
      <c r="J312" s="366">
        <v>160</v>
      </c>
      <c r="K312" s="18" t="s">
        <v>1313</v>
      </c>
      <c r="L312" s="367">
        <v>40044</v>
      </c>
      <c r="M312" s="368" t="s">
        <v>1311</v>
      </c>
      <c r="N312" s="13"/>
      <c r="O312" s="19"/>
      <c r="P312" s="19"/>
      <c r="Q312" s="64"/>
      <c r="R312" s="64"/>
      <c r="S312" s="64"/>
    </row>
    <row r="313" spans="1:19" hidden="1">
      <c r="A313" s="10">
        <v>312</v>
      </c>
      <c r="B313" s="13" t="s">
        <v>1316</v>
      </c>
      <c r="C313" s="10" t="s">
        <v>1317</v>
      </c>
      <c r="D313" s="138" t="s">
        <v>1318</v>
      </c>
      <c r="E313" s="10" t="s">
        <v>1319</v>
      </c>
      <c r="F313" s="18" t="s">
        <v>1293</v>
      </c>
      <c r="G313" s="14" t="s">
        <v>1320</v>
      </c>
      <c r="H313" s="10" t="s">
        <v>1317</v>
      </c>
      <c r="I313" s="38" t="s">
        <v>19</v>
      </c>
      <c r="J313" s="366">
        <v>120</v>
      </c>
      <c r="K313" s="18" t="s">
        <v>1318</v>
      </c>
      <c r="L313" s="367">
        <v>40826</v>
      </c>
      <c r="M313" s="368" t="s">
        <v>1316</v>
      </c>
      <c r="N313" s="13"/>
      <c r="O313" s="19"/>
      <c r="P313" s="19"/>
      <c r="Q313" s="64"/>
      <c r="R313" s="64"/>
      <c r="S313" s="64"/>
    </row>
    <row r="314" spans="1:19" hidden="1">
      <c r="A314" s="10">
        <v>313</v>
      </c>
      <c r="B314" s="13" t="s">
        <v>1321</v>
      </c>
      <c r="C314" s="10" t="s">
        <v>1322</v>
      </c>
      <c r="D314" s="138" t="s">
        <v>1323</v>
      </c>
      <c r="E314" s="10" t="s">
        <v>1324</v>
      </c>
      <c r="F314" s="18" t="s">
        <v>1293</v>
      </c>
      <c r="G314" s="14" t="s">
        <v>1325</v>
      </c>
      <c r="H314" s="10" t="s">
        <v>1322</v>
      </c>
      <c r="I314" s="38" t="s">
        <v>19</v>
      </c>
      <c r="J314" s="366">
        <v>100</v>
      </c>
      <c r="K314" s="18" t="s">
        <v>1323</v>
      </c>
      <c r="L314" s="367">
        <v>40941</v>
      </c>
      <c r="M314" s="368" t="s">
        <v>1321</v>
      </c>
      <c r="N314" s="13"/>
      <c r="O314" s="19"/>
      <c r="P314" s="19"/>
      <c r="Q314" s="64"/>
      <c r="R314" s="64"/>
      <c r="S314" s="64"/>
    </row>
    <row r="315" spans="1:19" hidden="1">
      <c r="A315" s="10">
        <v>314</v>
      </c>
      <c r="B315" s="13" t="s">
        <v>1326</v>
      </c>
      <c r="C315" s="10" t="s">
        <v>1327</v>
      </c>
      <c r="D315" s="138" t="s">
        <v>1328</v>
      </c>
      <c r="E315" s="10" t="s">
        <v>1329</v>
      </c>
      <c r="F315" s="38" t="s">
        <v>1299</v>
      </c>
      <c r="G315" s="14" t="s">
        <v>1330</v>
      </c>
      <c r="H315" s="10" t="s">
        <v>1327</v>
      </c>
      <c r="I315" s="38" t="s">
        <v>19</v>
      </c>
      <c r="J315" s="366">
        <v>200</v>
      </c>
      <c r="K315" s="18" t="s">
        <v>1328</v>
      </c>
      <c r="L315" s="367">
        <v>38681</v>
      </c>
      <c r="M315" s="368" t="s">
        <v>1326</v>
      </c>
      <c r="N315" s="13"/>
      <c r="O315" s="19"/>
      <c r="P315" s="19"/>
      <c r="Q315" s="64"/>
      <c r="R315" s="64"/>
      <c r="S315" s="64"/>
    </row>
    <row r="316" spans="1:19" hidden="1">
      <c r="A316" s="10">
        <v>315</v>
      </c>
      <c r="B316" s="13" t="s">
        <v>1331</v>
      </c>
      <c r="C316" s="10" t="s">
        <v>1332</v>
      </c>
      <c r="D316" s="138" t="s">
        <v>1333</v>
      </c>
      <c r="E316" s="10" t="s">
        <v>1334</v>
      </c>
      <c r="F316" s="18" t="s">
        <v>1293</v>
      </c>
      <c r="G316" s="14" t="s">
        <v>1335</v>
      </c>
      <c r="H316" s="10" t="s">
        <v>1332</v>
      </c>
      <c r="I316" s="38" t="s">
        <v>19</v>
      </c>
      <c r="J316" s="366">
        <v>100</v>
      </c>
      <c r="K316" s="18" t="s">
        <v>1333</v>
      </c>
      <c r="L316" s="367">
        <v>41079</v>
      </c>
      <c r="M316" s="368" t="s">
        <v>1331</v>
      </c>
      <c r="N316" s="13"/>
      <c r="O316" s="19"/>
      <c r="P316" s="19"/>
      <c r="Q316" s="64"/>
      <c r="R316" s="64"/>
      <c r="S316" s="64"/>
    </row>
    <row r="317" spans="1:19" hidden="1">
      <c r="A317" s="10">
        <v>316</v>
      </c>
      <c r="B317" s="13" t="s">
        <v>1336</v>
      </c>
      <c r="C317" s="10" t="s">
        <v>1337</v>
      </c>
      <c r="D317" s="138" t="s">
        <v>1338</v>
      </c>
      <c r="E317" s="10" t="s">
        <v>1339</v>
      </c>
      <c r="F317" s="18" t="s">
        <v>1293</v>
      </c>
      <c r="G317" s="14" t="s">
        <v>1340</v>
      </c>
      <c r="H317" s="10" t="s">
        <v>1337</v>
      </c>
      <c r="I317" s="38" t="s">
        <v>19</v>
      </c>
      <c r="J317" s="366">
        <v>160</v>
      </c>
      <c r="K317" s="18" t="s">
        <v>1338</v>
      </c>
      <c r="L317" s="367">
        <v>39874</v>
      </c>
      <c r="M317" s="368" t="s">
        <v>1336</v>
      </c>
      <c r="N317" s="13"/>
      <c r="O317" s="19"/>
      <c r="P317" s="19"/>
      <c r="Q317" s="64"/>
      <c r="R317" s="64"/>
      <c r="S317" s="64"/>
    </row>
    <row r="318" spans="1:19" hidden="1">
      <c r="A318" s="10">
        <v>317</v>
      </c>
      <c r="B318" s="13" t="s">
        <v>1341</v>
      </c>
      <c r="C318" s="10" t="s">
        <v>1342</v>
      </c>
      <c r="D318" s="138" t="s">
        <v>1343</v>
      </c>
      <c r="E318" s="10" t="s">
        <v>1344</v>
      </c>
      <c r="F318" s="18" t="s">
        <v>1345</v>
      </c>
      <c r="G318" s="14" t="s">
        <v>1346</v>
      </c>
      <c r="H318" s="10" t="s">
        <v>1342</v>
      </c>
      <c r="I318" s="38" t="s">
        <v>19</v>
      </c>
      <c r="J318" s="366">
        <v>200</v>
      </c>
      <c r="K318" s="18" t="s">
        <v>1343</v>
      </c>
      <c r="L318" s="367">
        <v>38681</v>
      </c>
      <c r="M318" s="368" t="s">
        <v>1341</v>
      </c>
      <c r="N318" s="13"/>
      <c r="O318" s="19"/>
      <c r="P318" s="19"/>
      <c r="Q318" s="64"/>
      <c r="R318" s="64"/>
      <c r="S318" s="64"/>
    </row>
    <row r="319" spans="1:19" hidden="1">
      <c r="A319" s="10">
        <v>318</v>
      </c>
      <c r="B319" s="13" t="s">
        <v>1347</v>
      </c>
      <c r="C319" s="10" t="s">
        <v>1348</v>
      </c>
      <c r="D319" s="138" t="s">
        <v>1349</v>
      </c>
      <c r="E319" s="10" t="s">
        <v>1350</v>
      </c>
      <c r="F319" s="18" t="s">
        <v>1293</v>
      </c>
      <c r="G319" s="14" t="s">
        <v>1351</v>
      </c>
      <c r="H319" s="10" t="s">
        <v>1348</v>
      </c>
      <c r="I319" s="38" t="s">
        <v>1352</v>
      </c>
      <c r="J319" s="366"/>
      <c r="K319" s="18" t="s">
        <v>1349</v>
      </c>
      <c r="L319" s="367">
        <v>42804</v>
      </c>
      <c r="M319" s="368" t="s">
        <v>1347</v>
      </c>
      <c r="N319" s="13"/>
      <c r="O319" s="19"/>
      <c r="P319" s="19"/>
      <c r="Q319" s="64"/>
      <c r="R319" s="64"/>
      <c r="S319" s="64"/>
    </row>
    <row r="320" spans="1:19" hidden="1">
      <c r="A320" s="10">
        <v>319</v>
      </c>
      <c r="B320" s="13" t="s">
        <v>1353</v>
      </c>
      <c r="C320" s="10" t="s">
        <v>1354</v>
      </c>
      <c r="D320" s="138" t="s">
        <v>1355</v>
      </c>
      <c r="E320" s="10" t="s">
        <v>1356</v>
      </c>
      <c r="F320" s="18" t="s">
        <v>1293</v>
      </c>
      <c r="G320" s="14" t="s">
        <v>1357</v>
      </c>
      <c r="H320" s="10" t="s">
        <v>1354</v>
      </c>
      <c r="I320" s="38" t="s">
        <v>1352</v>
      </c>
      <c r="J320" s="366"/>
      <c r="K320" s="18" t="s">
        <v>1355</v>
      </c>
      <c r="L320" s="367">
        <v>42821</v>
      </c>
      <c r="M320" s="368" t="s">
        <v>1353</v>
      </c>
      <c r="N320" s="13"/>
      <c r="O320" s="19"/>
      <c r="P320" s="19"/>
      <c r="Q320" s="64"/>
      <c r="R320" s="64"/>
      <c r="S320" s="64"/>
    </row>
    <row r="321" spans="1:19" hidden="1">
      <c r="A321" s="10">
        <v>320</v>
      </c>
      <c r="B321" s="13" t="s">
        <v>1358</v>
      </c>
      <c r="C321" s="10" t="s">
        <v>1359</v>
      </c>
      <c r="D321" s="138" t="s">
        <v>1360</v>
      </c>
      <c r="E321" s="10" t="s">
        <v>1361</v>
      </c>
      <c r="F321" s="18" t="s">
        <v>1293</v>
      </c>
      <c r="G321" s="14" t="s">
        <v>1362</v>
      </c>
      <c r="H321" s="10" t="s">
        <v>1359</v>
      </c>
      <c r="I321" s="38" t="s">
        <v>19</v>
      </c>
      <c r="J321" s="366"/>
      <c r="K321" s="371" t="s">
        <v>1360</v>
      </c>
      <c r="L321" s="367">
        <v>43178</v>
      </c>
      <c r="M321" s="368" t="s">
        <v>1358</v>
      </c>
      <c r="N321" s="13"/>
      <c r="O321" s="19"/>
      <c r="P321" s="19"/>
      <c r="Q321" s="64"/>
      <c r="R321" s="64"/>
      <c r="S321" s="64"/>
    </row>
    <row r="322" spans="1:19" hidden="1">
      <c r="A322" s="10">
        <v>321</v>
      </c>
      <c r="B322" s="13" t="s">
        <v>3886</v>
      </c>
      <c r="C322" s="10" t="s">
        <v>3887</v>
      </c>
      <c r="D322" s="138" t="s">
        <v>3642</v>
      </c>
      <c r="E322" s="10" t="s">
        <v>3055</v>
      </c>
      <c r="F322" s="18" t="s">
        <v>1293</v>
      </c>
      <c r="G322" s="14" t="s">
        <v>3888</v>
      </c>
      <c r="H322" s="10" t="s">
        <v>3887</v>
      </c>
      <c r="I322" s="38" t="s">
        <v>19</v>
      </c>
      <c r="J322" s="366"/>
      <c r="K322" s="371" t="s">
        <v>3642</v>
      </c>
      <c r="L322" s="367">
        <v>43203</v>
      </c>
      <c r="M322" s="368" t="s">
        <v>3886</v>
      </c>
      <c r="N322" s="13"/>
      <c r="O322" s="19"/>
      <c r="P322" s="19"/>
      <c r="Q322" s="64"/>
      <c r="R322" s="64"/>
      <c r="S322" s="64"/>
    </row>
    <row r="323" spans="1:19" hidden="1">
      <c r="A323" s="10">
        <v>322</v>
      </c>
      <c r="B323" s="13" t="s">
        <v>1363</v>
      </c>
      <c r="C323" s="10" t="s">
        <v>1364</v>
      </c>
      <c r="D323" s="138" t="s">
        <v>1365</v>
      </c>
      <c r="E323" s="10" t="s">
        <v>1366</v>
      </c>
      <c r="F323" s="18" t="s">
        <v>1293</v>
      </c>
      <c r="G323" s="14" t="s">
        <v>1367</v>
      </c>
      <c r="H323" s="10" t="s">
        <v>1364</v>
      </c>
      <c r="I323" s="38" t="s">
        <v>19</v>
      </c>
      <c r="J323" s="366">
        <v>200</v>
      </c>
      <c r="K323" s="18" t="s">
        <v>1365</v>
      </c>
      <c r="L323" s="367">
        <v>38544</v>
      </c>
      <c r="M323" s="368" t="s">
        <v>1363</v>
      </c>
      <c r="N323" s="13"/>
      <c r="O323" s="19"/>
      <c r="P323" s="19"/>
      <c r="Q323" s="64"/>
      <c r="R323" s="64"/>
      <c r="S323" s="64"/>
    </row>
    <row r="324" spans="1:19" hidden="1">
      <c r="A324" s="10">
        <v>323</v>
      </c>
      <c r="B324" s="13" t="s">
        <v>3889</v>
      </c>
      <c r="C324" s="10" t="s">
        <v>3890</v>
      </c>
      <c r="D324" s="138" t="s">
        <v>3891</v>
      </c>
      <c r="E324" s="199"/>
      <c r="F324" s="18" t="s">
        <v>2345</v>
      </c>
      <c r="G324" s="14" t="s">
        <v>3892</v>
      </c>
      <c r="H324" s="10" t="s">
        <v>3890</v>
      </c>
      <c r="I324" s="38" t="s">
        <v>19</v>
      </c>
      <c r="J324" s="366"/>
      <c r="K324" s="371" t="s">
        <v>3891</v>
      </c>
      <c r="L324" s="367">
        <v>42615</v>
      </c>
      <c r="M324" s="368" t="s">
        <v>3889</v>
      </c>
      <c r="N324" s="13"/>
      <c r="O324" s="19"/>
      <c r="P324" s="19"/>
      <c r="Q324" s="64"/>
      <c r="R324" s="64" t="str">
        <f>VLOOKUP(D324,[1]天津12!A:A,1,0)</f>
        <v>王丽</v>
      </c>
      <c r="S324" s="64"/>
    </row>
    <row r="325" spans="1:19" hidden="1">
      <c r="A325" s="10">
        <v>324</v>
      </c>
      <c r="B325" s="13" t="s">
        <v>3893</v>
      </c>
      <c r="C325" s="10" t="s">
        <v>3894</v>
      </c>
      <c r="D325" s="138" t="s">
        <v>3895</v>
      </c>
      <c r="E325" s="199"/>
      <c r="F325" s="18" t="s">
        <v>2345</v>
      </c>
      <c r="G325" s="14" t="s">
        <v>3896</v>
      </c>
      <c r="H325" s="10" t="s">
        <v>3894</v>
      </c>
      <c r="I325" s="38" t="s">
        <v>19</v>
      </c>
      <c r="J325" s="366"/>
      <c r="K325" s="371" t="s">
        <v>3895</v>
      </c>
      <c r="L325" s="372">
        <v>43101</v>
      </c>
      <c r="M325" s="368" t="s">
        <v>3893</v>
      </c>
      <c r="N325" s="13"/>
      <c r="O325" s="19"/>
      <c r="P325" s="19"/>
      <c r="Q325" s="64"/>
      <c r="R325" s="64" t="str">
        <f>VLOOKUP(D325,[1]天津12!A:A,1,0)</f>
        <v>王金钢</v>
      </c>
      <c r="S325" s="64"/>
    </row>
    <row r="326" spans="1:19" hidden="1">
      <c r="A326" s="10">
        <v>325</v>
      </c>
      <c r="B326" s="13" t="s">
        <v>3897</v>
      </c>
      <c r="C326" s="10" t="s">
        <v>3898</v>
      </c>
      <c r="D326" s="138" t="s">
        <v>3899</v>
      </c>
      <c r="E326" s="199"/>
      <c r="F326" s="18" t="s">
        <v>2345</v>
      </c>
      <c r="G326" s="14" t="s">
        <v>3900</v>
      </c>
      <c r="H326" s="10" t="s">
        <v>3898</v>
      </c>
      <c r="I326" s="38" t="s">
        <v>19</v>
      </c>
      <c r="J326" s="366"/>
      <c r="K326" s="371" t="s">
        <v>3899</v>
      </c>
      <c r="L326" s="372">
        <v>43101</v>
      </c>
      <c r="M326" s="368" t="s">
        <v>3897</v>
      </c>
      <c r="N326" s="13"/>
      <c r="O326" s="19"/>
      <c r="P326" s="19"/>
      <c r="Q326" s="64"/>
      <c r="R326" s="64" t="str">
        <f>VLOOKUP(D326,[1]天津12!A:A,1,0)</f>
        <v>胡雅丽</v>
      </c>
      <c r="S326" s="64"/>
    </row>
    <row r="327" spans="1:19" hidden="1">
      <c r="A327" s="10">
        <v>326</v>
      </c>
      <c r="B327" s="13" t="s">
        <v>3901</v>
      </c>
      <c r="C327" s="10" t="s">
        <v>3902</v>
      </c>
      <c r="D327" s="138" t="s">
        <v>3903</v>
      </c>
      <c r="E327" s="199"/>
      <c r="F327" s="18" t="s">
        <v>2345</v>
      </c>
      <c r="G327" s="14" t="s">
        <v>3904</v>
      </c>
      <c r="H327" s="10" t="s">
        <v>3902</v>
      </c>
      <c r="I327" s="38" t="s">
        <v>19</v>
      </c>
      <c r="J327" s="366"/>
      <c r="K327" s="371" t="s">
        <v>3903</v>
      </c>
      <c r="L327" s="372">
        <v>43101</v>
      </c>
      <c r="M327" s="368" t="s">
        <v>3901</v>
      </c>
      <c r="N327" s="13"/>
      <c r="O327" s="19"/>
      <c r="P327" s="19"/>
      <c r="Q327" s="64"/>
      <c r="R327" s="64" t="str">
        <f>VLOOKUP(D327,[1]天津12!A:A,1,0)</f>
        <v>刘俊霞</v>
      </c>
      <c r="S327" s="64"/>
    </row>
    <row r="328" spans="1:19" hidden="1">
      <c r="A328" s="10">
        <v>327</v>
      </c>
      <c r="B328" s="13" t="s">
        <v>3905</v>
      </c>
      <c r="C328" s="10" t="s">
        <v>3906</v>
      </c>
      <c r="D328" s="138" t="s">
        <v>3907</v>
      </c>
      <c r="E328" s="199"/>
      <c r="F328" s="18" t="s">
        <v>2345</v>
      </c>
      <c r="G328" s="14" t="s">
        <v>3908</v>
      </c>
      <c r="H328" s="10" t="s">
        <v>3906</v>
      </c>
      <c r="I328" s="38" t="s">
        <v>19</v>
      </c>
      <c r="J328" s="366"/>
      <c r="K328" s="371" t="s">
        <v>3907</v>
      </c>
      <c r="L328" s="372">
        <v>43101</v>
      </c>
      <c r="M328" s="368" t="s">
        <v>3905</v>
      </c>
      <c r="N328" s="13"/>
      <c r="O328" s="19"/>
      <c r="P328" s="19"/>
      <c r="Q328" s="64"/>
      <c r="R328" s="64" t="str">
        <f>VLOOKUP(D328,[1]天津12!A:A,1,0)</f>
        <v>孙风英</v>
      </c>
      <c r="S328" s="64"/>
    </row>
    <row r="329" spans="1:19" hidden="1">
      <c r="A329" s="10">
        <v>328</v>
      </c>
      <c r="B329" s="13" t="s">
        <v>2839</v>
      </c>
      <c r="C329" s="10" t="s">
        <v>2840</v>
      </c>
      <c r="D329" s="138" t="s">
        <v>2841</v>
      </c>
      <c r="E329" s="199"/>
      <c r="F329" s="38" t="s">
        <v>1938</v>
      </c>
      <c r="G329" s="14" t="s">
        <v>2842</v>
      </c>
      <c r="H329" s="10" t="s">
        <v>2840</v>
      </c>
      <c r="I329" s="38"/>
      <c r="J329" s="366">
        <v>200</v>
      </c>
      <c r="K329" s="18" t="s">
        <v>2841</v>
      </c>
      <c r="L329" s="367"/>
      <c r="M329" s="13" t="s">
        <v>2839</v>
      </c>
      <c r="N329" s="13"/>
      <c r="O329" s="19"/>
      <c r="P329" s="13"/>
      <c r="Q329" s="64"/>
      <c r="R329" s="64"/>
      <c r="S329" s="64"/>
    </row>
    <row r="330" spans="1:19" hidden="1">
      <c r="A330" s="10">
        <v>329</v>
      </c>
      <c r="B330" s="13" t="s">
        <v>3909</v>
      </c>
      <c r="C330" s="10" t="s">
        <v>3910</v>
      </c>
      <c r="D330" s="138" t="s">
        <v>3911</v>
      </c>
      <c r="E330" s="199"/>
      <c r="F330" s="18" t="s">
        <v>2345</v>
      </c>
      <c r="G330" s="14" t="s">
        <v>3912</v>
      </c>
      <c r="H330" s="10" t="s">
        <v>3910</v>
      </c>
      <c r="I330" s="38" t="s">
        <v>19</v>
      </c>
      <c r="J330" s="366"/>
      <c r="K330" s="371" t="s">
        <v>3911</v>
      </c>
      <c r="L330" s="372">
        <v>43101</v>
      </c>
      <c r="M330" s="368" t="s">
        <v>3909</v>
      </c>
      <c r="N330" s="13"/>
      <c r="O330" s="19"/>
      <c r="P330" s="19"/>
      <c r="Q330" s="64"/>
      <c r="R330" s="64" t="str">
        <f>VLOOKUP(D330,[1]天津12!A:A,1,0)</f>
        <v>刘波</v>
      </c>
      <c r="S330" s="64"/>
    </row>
    <row r="331" spans="1:19" hidden="1">
      <c r="A331" s="10">
        <v>330</v>
      </c>
      <c r="B331" s="13" t="s">
        <v>3913</v>
      </c>
      <c r="C331" s="10" t="s">
        <v>3914</v>
      </c>
      <c r="D331" s="138" t="s">
        <v>3915</v>
      </c>
      <c r="E331" s="199"/>
      <c r="F331" s="18" t="s">
        <v>2345</v>
      </c>
      <c r="G331" s="14" t="s">
        <v>3916</v>
      </c>
      <c r="H331" s="10" t="s">
        <v>3914</v>
      </c>
      <c r="I331" s="38" t="s">
        <v>19</v>
      </c>
      <c r="J331" s="366"/>
      <c r="K331" s="371" t="s">
        <v>3915</v>
      </c>
      <c r="L331" s="372">
        <v>43101</v>
      </c>
      <c r="M331" s="368" t="s">
        <v>3913</v>
      </c>
      <c r="N331" s="13"/>
      <c r="O331" s="19"/>
      <c r="P331" s="19"/>
      <c r="Q331" s="64"/>
      <c r="R331" s="64" t="str">
        <f>VLOOKUP(D331,[1]天津12!A:A,1,0)</f>
        <v>周海丽</v>
      </c>
      <c r="S331" s="64"/>
    </row>
    <row r="332" spans="1:19" hidden="1">
      <c r="A332" s="10">
        <v>331</v>
      </c>
      <c r="B332" s="13" t="s">
        <v>3917</v>
      </c>
      <c r="C332" s="10" t="s">
        <v>3918</v>
      </c>
      <c r="D332" s="138" t="s">
        <v>3919</v>
      </c>
      <c r="E332" s="199"/>
      <c r="F332" s="18" t="s">
        <v>2345</v>
      </c>
      <c r="G332" s="14" t="s">
        <v>3920</v>
      </c>
      <c r="H332" s="10" t="s">
        <v>3918</v>
      </c>
      <c r="I332" s="38" t="s">
        <v>19</v>
      </c>
      <c r="J332" s="366"/>
      <c r="K332" s="371" t="s">
        <v>3919</v>
      </c>
      <c r="L332" s="372">
        <v>43101</v>
      </c>
      <c r="M332" s="368" t="s">
        <v>3917</v>
      </c>
      <c r="N332" s="13"/>
      <c r="O332" s="19"/>
      <c r="P332" s="19"/>
      <c r="Q332" s="64"/>
      <c r="R332" s="64" t="str">
        <f>VLOOKUP(D332,[1]天津12!A:A,1,0)</f>
        <v>李占军</v>
      </c>
      <c r="S332" s="64"/>
    </row>
    <row r="333" spans="1:19" hidden="1">
      <c r="A333" s="10">
        <v>332</v>
      </c>
      <c r="B333" s="13" t="s">
        <v>3921</v>
      </c>
      <c r="C333" s="10" t="s">
        <v>3922</v>
      </c>
      <c r="D333" s="138" t="s">
        <v>3923</v>
      </c>
      <c r="E333" s="199"/>
      <c r="F333" s="18" t="s">
        <v>2345</v>
      </c>
      <c r="G333" s="14" t="s">
        <v>3924</v>
      </c>
      <c r="H333" s="10" t="s">
        <v>3922</v>
      </c>
      <c r="I333" s="38" t="s">
        <v>19</v>
      </c>
      <c r="J333" s="366"/>
      <c r="K333" s="371" t="s">
        <v>3923</v>
      </c>
      <c r="L333" s="372">
        <v>43101</v>
      </c>
      <c r="M333" s="368" t="s">
        <v>3921</v>
      </c>
      <c r="N333" s="13"/>
      <c r="O333" s="19"/>
      <c r="P333" s="19"/>
      <c r="Q333" s="64"/>
      <c r="R333" s="64" t="str">
        <f>VLOOKUP(D333,[1]天津12!A:A,1,0)</f>
        <v>周士杰</v>
      </c>
      <c r="S333" s="64"/>
    </row>
    <row r="334" spans="1:19" hidden="1">
      <c r="A334" s="10">
        <v>333</v>
      </c>
      <c r="B334" s="13" t="s">
        <v>3925</v>
      </c>
      <c r="C334" s="10" t="s">
        <v>3926</v>
      </c>
      <c r="D334" s="138" t="s">
        <v>3927</v>
      </c>
      <c r="E334" s="199"/>
      <c r="F334" s="18" t="s">
        <v>2345</v>
      </c>
      <c r="G334" s="14" t="s">
        <v>3928</v>
      </c>
      <c r="H334" s="10" t="s">
        <v>3926</v>
      </c>
      <c r="I334" s="38" t="s">
        <v>19</v>
      </c>
      <c r="J334" s="366"/>
      <c r="K334" s="371" t="s">
        <v>3927</v>
      </c>
      <c r="L334" s="372">
        <v>43101</v>
      </c>
      <c r="M334" s="368" t="s">
        <v>3925</v>
      </c>
      <c r="N334" s="13"/>
      <c r="O334" s="19"/>
      <c r="P334" s="19"/>
      <c r="Q334" s="64"/>
      <c r="R334" s="64" t="str">
        <f>VLOOKUP(D334,[1]天津12!A:A,1,0)</f>
        <v>苏曌伟</v>
      </c>
      <c r="S334" s="64"/>
    </row>
    <row r="335" spans="1:19" hidden="1">
      <c r="A335" s="10">
        <v>334</v>
      </c>
      <c r="B335" s="13" t="s">
        <v>3929</v>
      </c>
      <c r="C335" s="10" t="s">
        <v>3930</v>
      </c>
      <c r="D335" s="138" t="s">
        <v>3931</v>
      </c>
      <c r="E335" s="199"/>
      <c r="F335" s="18" t="s">
        <v>2345</v>
      </c>
      <c r="G335" s="14" t="s">
        <v>3932</v>
      </c>
      <c r="H335" s="10" t="s">
        <v>3930</v>
      </c>
      <c r="I335" s="38" t="s">
        <v>19</v>
      </c>
      <c r="J335" s="366"/>
      <c r="K335" s="371" t="s">
        <v>3931</v>
      </c>
      <c r="L335" s="372">
        <v>43101</v>
      </c>
      <c r="M335" s="368" t="s">
        <v>3929</v>
      </c>
      <c r="N335" s="13"/>
      <c r="O335" s="19"/>
      <c r="P335" s="19"/>
      <c r="Q335" s="64"/>
      <c r="R335" s="64" t="str">
        <f>VLOOKUP(D335,[1]天津12!A:A,1,0)</f>
        <v>李建辉</v>
      </c>
      <c r="S335" s="64"/>
    </row>
    <row r="336" spans="1:19" hidden="1">
      <c r="A336" s="10">
        <v>335</v>
      </c>
      <c r="B336" s="13" t="s">
        <v>3933</v>
      </c>
      <c r="C336" s="10" t="s">
        <v>3934</v>
      </c>
      <c r="D336" s="138" t="s">
        <v>3935</v>
      </c>
      <c r="E336" s="199"/>
      <c r="F336" s="18" t="s">
        <v>2345</v>
      </c>
      <c r="G336" s="14" t="s">
        <v>3936</v>
      </c>
      <c r="H336" s="10" t="s">
        <v>3934</v>
      </c>
      <c r="I336" s="38" t="s">
        <v>19</v>
      </c>
      <c r="J336" s="366"/>
      <c r="K336" s="371" t="s">
        <v>3935</v>
      </c>
      <c r="L336" s="372">
        <v>43101</v>
      </c>
      <c r="M336" s="368" t="s">
        <v>3933</v>
      </c>
      <c r="N336" s="13"/>
      <c r="O336" s="19"/>
      <c r="P336" s="19"/>
      <c r="Q336" s="64"/>
      <c r="R336" s="64" t="str">
        <f>VLOOKUP(D336,[1]天津12!A:A,1,0)</f>
        <v>米小艳</v>
      </c>
      <c r="S336" s="64"/>
    </row>
    <row r="337" spans="1:19" hidden="1">
      <c r="A337" s="10">
        <v>336</v>
      </c>
      <c r="B337" s="13" t="s">
        <v>3937</v>
      </c>
      <c r="C337" s="10" t="s">
        <v>3938</v>
      </c>
      <c r="D337" s="138" t="s">
        <v>3939</v>
      </c>
      <c r="E337" s="199"/>
      <c r="F337" s="18" t="s">
        <v>2345</v>
      </c>
      <c r="G337" s="14" t="s">
        <v>3940</v>
      </c>
      <c r="H337" s="10" t="s">
        <v>3938</v>
      </c>
      <c r="I337" s="38" t="s">
        <v>19</v>
      </c>
      <c r="J337" s="366"/>
      <c r="K337" s="371" t="s">
        <v>3939</v>
      </c>
      <c r="L337" s="372">
        <v>43101</v>
      </c>
      <c r="M337" s="368" t="s">
        <v>3937</v>
      </c>
      <c r="N337" s="13"/>
      <c r="O337" s="19"/>
      <c r="P337" s="19"/>
      <c r="Q337" s="64"/>
      <c r="R337" s="64" t="str">
        <f>VLOOKUP(D337,[1]天津12!A:A,1,0)</f>
        <v>王金玉</v>
      </c>
      <c r="S337" s="64"/>
    </row>
    <row r="338" spans="1:19" hidden="1">
      <c r="A338" s="10">
        <v>337</v>
      </c>
      <c r="B338" s="13" t="s">
        <v>3941</v>
      </c>
      <c r="C338" s="10" t="s">
        <v>3942</v>
      </c>
      <c r="D338" s="138" t="s">
        <v>3943</v>
      </c>
      <c r="E338" s="199"/>
      <c r="F338" s="18" t="s">
        <v>2345</v>
      </c>
      <c r="G338" s="14" t="s">
        <v>3944</v>
      </c>
      <c r="H338" s="10" t="s">
        <v>3942</v>
      </c>
      <c r="I338" s="38" t="s">
        <v>19</v>
      </c>
      <c r="J338" s="366"/>
      <c r="K338" s="371" t="s">
        <v>3943</v>
      </c>
      <c r="L338" s="367">
        <v>42558</v>
      </c>
      <c r="M338" s="368" t="s">
        <v>3941</v>
      </c>
      <c r="N338" s="13"/>
      <c r="O338" s="19"/>
      <c r="P338" s="19"/>
      <c r="Q338" s="64"/>
      <c r="R338" s="64" t="str">
        <f>VLOOKUP(D338,[1]天津12!A:A,1,0)</f>
        <v>胡海涛</v>
      </c>
      <c r="S338" s="64"/>
    </row>
    <row r="339" spans="1:19" hidden="1">
      <c r="A339" s="10">
        <v>338</v>
      </c>
      <c r="B339" s="13" t="s">
        <v>3945</v>
      </c>
      <c r="C339" s="10" t="s">
        <v>3946</v>
      </c>
      <c r="D339" s="138" t="s">
        <v>3947</v>
      </c>
      <c r="E339" s="199"/>
      <c r="F339" s="18" t="s">
        <v>2345</v>
      </c>
      <c r="G339" s="14" t="s">
        <v>3948</v>
      </c>
      <c r="H339" s="10" t="s">
        <v>3946</v>
      </c>
      <c r="I339" s="38" t="s">
        <v>19</v>
      </c>
      <c r="J339" s="366"/>
      <c r="K339" s="371" t="s">
        <v>3947</v>
      </c>
      <c r="L339" s="372">
        <v>43101</v>
      </c>
      <c r="M339" s="368" t="s">
        <v>3945</v>
      </c>
      <c r="N339" s="13"/>
      <c r="O339" s="19"/>
      <c r="P339" s="19"/>
      <c r="Q339" s="64"/>
      <c r="R339" s="64" t="str">
        <f>VLOOKUP(D339,[1]天津12!A:A,1,0)</f>
        <v>史志远</v>
      </c>
      <c r="S339" s="64"/>
    </row>
    <row r="340" spans="1:19" hidden="1">
      <c r="A340" s="10">
        <v>339</v>
      </c>
      <c r="B340" s="13" t="s">
        <v>3949</v>
      </c>
      <c r="C340" s="10" t="s">
        <v>3950</v>
      </c>
      <c r="D340" s="138" t="s">
        <v>3951</v>
      </c>
      <c r="E340" s="199"/>
      <c r="F340" s="18" t="s">
        <v>2345</v>
      </c>
      <c r="G340" s="14" t="s">
        <v>3952</v>
      </c>
      <c r="H340" s="10" t="s">
        <v>3950</v>
      </c>
      <c r="I340" s="38" t="s">
        <v>19</v>
      </c>
      <c r="J340" s="366"/>
      <c r="K340" s="371" t="s">
        <v>3951</v>
      </c>
      <c r="L340" s="372">
        <v>43101</v>
      </c>
      <c r="M340" s="368" t="s">
        <v>3949</v>
      </c>
      <c r="N340" s="13"/>
      <c r="O340" s="19"/>
      <c r="P340" s="19"/>
      <c r="Q340" s="64"/>
      <c r="R340" s="64" t="str">
        <f>VLOOKUP(D340,[1]天津12!A:A,1,0)</f>
        <v>闻国亮</v>
      </c>
      <c r="S340" s="64"/>
    </row>
    <row r="341" spans="1:19" hidden="1">
      <c r="A341" s="10">
        <v>340</v>
      </c>
      <c r="B341" s="13" t="s">
        <v>3953</v>
      </c>
      <c r="C341" s="10" t="s">
        <v>3954</v>
      </c>
      <c r="D341" s="138" t="s">
        <v>3955</v>
      </c>
      <c r="E341" s="199"/>
      <c r="F341" s="18" t="s">
        <v>2345</v>
      </c>
      <c r="G341" s="14" t="s">
        <v>3956</v>
      </c>
      <c r="H341" s="10" t="s">
        <v>3954</v>
      </c>
      <c r="I341" s="38" t="s">
        <v>19</v>
      </c>
      <c r="J341" s="366"/>
      <c r="K341" s="371" t="s">
        <v>3955</v>
      </c>
      <c r="L341" s="372">
        <v>43101</v>
      </c>
      <c r="M341" s="368" t="s">
        <v>3953</v>
      </c>
      <c r="N341" s="13"/>
      <c r="O341" s="19"/>
      <c r="P341" s="19"/>
      <c r="Q341" s="64"/>
      <c r="R341" s="64" t="str">
        <f>VLOOKUP(D341,[1]天津12!A:A,1,0)</f>
        <v>王景峰</v>
      </c>
      <c r="S341" s="64"/>
    </row>
    <row r="342" spans="1:19" hidden="1">
      <c r="A342" s="10">
        <v>341</v>
      </c>
      <c r="B342" s="13" t="s">
        <v>3957</v>
      </c>
      <c r="C342" s="10" t="s">
        <v>3958</v>
      </c>
      <c r="D342" s="138" t="s">
        <v>3959</v>
      </c>
      <c r="E342" s="199"/>
      <c r="F342" s="18" t="s">
        <v>2345</v>
      </c>
      <c r="G342" s="14" t="s">
        <v>3960</v>
      </c>
      <c r="H342" s="10" t="s">
        <v>3958</v>
      </c>
      <c r="I342" s="38" t="s">
        <v>19</v>
      </c>
      <c r="J342" s="366"/>
      <c r="K342" s="371" t="s">
        <v>3959</v>
      </c>
      <c r="L342" s="372">
        <v>43101</v>
      </c>
      <c r="M342" s="368" t="s">
        <v>3957</v>
      </c>
      <c r="N342" s="13"/>
      <c r="O342" s="19"/>
      <c r="P342" s="19"/>
      <c r="Q342" s="64"/>
      <c r="R342" s="64" t="str">
        <f>VLOOKUP(D342,[1]天津12!A:A,1,0)</f>
        <v>郑丽明</v>
      </c>
      <c r="S342" s="64"/>
    </row>
    <row r="343" spans="1:19" hidden="1">
      <c r="A343" s="10">
        <v>342</v>
      </c>
      <c r="B343" s="13" t="s">
        <v>3961</v>
      </c>
      <c r="C343" s="10" t="s">
        <v>3962</v>
      </c>
      <c r="D343" s="138" t="s">
        <v>3963</v>
      </c>
      <c r="E343" s="199"/>
      <c r="F343" s="18" t="s">
        <v>2345</v>
      </c>
      <c r="G343" s="14" t="s">
        <v>3964</v>
      </c>
      <c r="H343" s="10" t="s">
        <v>3962</v>
      </c>
      <c r="I343" s="38" t="s">
        <v>19</v>
      </c>
      <c r="J343" s="366"/>
      <c r="K343" s="371" t="s">
        <v>3963</v>
      </c>
      <c r="L343" s="372">
        <v>43101</v>
      </c>
      <c r="M343" s="368" t="s">
        <v>3961</v>
      </c>
      <c r="N343" s="13"/>
      <c r="O343" s="19"/>
      <c r="P343" s="19"/>
      <c r="Q343" s="64"/>
      <c r="R343" s="64" t="str">
        <f>VLOOKUP(D343,[1]天津12!A:A,1,0)</f>
        <v>高淑飞</v>
      </c>
      <c r="S343" s="64"/>
    </row>
    <row r="344" spans="1:19" hidden="1">
      <c r="A344" s="10">
        <v>343</v>
      </c>
      <c r="B344" s="13" t="s">
        <v>3965</v>
      </c>
      <c r="C344" s="10" t="s">
        <v>3966</v>
      </c>
      <c r="D344" s="138" t="s">
        <v>3967</v>
      </c>
      <c r="E344" s="199"/>
      <c r="F344" s="18" t="s">
        <v>2345</v>
      </c>
      <c r="G344" s="14" t="s">
        <v>3968</v>
      </c>
      <c r="H344" s="10" t="s">
        <v>3966</v>
      </c>
      <c r="I344" s="38" t="s">
        <v>19</v>
      </c>
      <c r="J344" s="366"/>
      <c r="K344" s="371" t="s">
        <v>3967</v>
      </c>
      <c r="L344" s="372">
        <v>43101</v>
      </c>
      <c r="M344" s="368" t="s">
        <v>3965</v>
      </c>
      <c r="N344" s="13"/>
      <c r="O344" s="19"/>
      <c r="P344" s="19"/>
      <c r="Q344" s="64"/>
      <c r="R344" s="64" t="str">
        <f>VLOOKUP(D344,[1]天津12!A:A,1,0)</f>
        <v>方志娟</v>
      </c>
      <c r="S344" s="64"/>
    </row>
    <row r="345" spans="1:19" hidden="1">
      <c r="A345" s="10">
        <v>344</v>
      </c>
      <c r="B345" s="13" t="s">
        <v>3969</v>
      </c>
      <c r="C345" s="10" t="s">
        <v>3970</v>
      </c>
      <c r="D345" s="138" t="s">
        <v>3971</v>
      </c>
      <c r="E345" s="199"/>
      <c r="F345" s="18" t="s">
        <v>2345</v>
      </c>
      <c r="G345" s="14" t="s">
        <v>3972</v>
      </c>
      <c r="H345" s="10" t="s">
        <v>3970</v>
      </c>
      <c r="I345" s="38" t="s">
        <v>19</v>
      </c>
      <c r="J345" s="366"/>
      <c r="K345" s="371" t="s">
        <v>3971</v>
      </c>
      <c r="L345" s="372">
        <v>43101</v>
      </c>
      <c r="M345" s="368" t="s">
        <v>3969</v>
      </c>
      <c r="N345" s="13"/>
      <c r="O345" s="19"/>
      <c r="P345" s="19"/>
      <c r="Q345" s="64"/>
      <c r="R345" s="64" t="str">
        <f>VLOOKUP(D345,[1]天津12!A:A,1,0)</f>
        <v>原智明</v>
      </c>
      <c r="S345" s="64"/>
    </row>
    <row r="346" spans="1:19" hidden="1">
      <c r="A346" s="10">
        <v>345</v>
      </c>
      <c r="B346" s="13" t="s">
        <v>3973</v>
      </c>
      <c r="C346" s="10" t="s">
        <v>3974</v>
      </c>
      <c r="D346" s="138" t="s">
        <v>3975</v>
      </c>
      <c r="E346" s="199"/>
      <c r="F346" s="18" t="s">
        <v>2345</v>
      </c>
      <c r="G346" s="14" t="s">
        <v>3976</v>
      </c>
      <c r="H346" s="10" t="s">
        <v>3974</v>
      </c>
      <c r="I346" s="38" t="s">
        <v>19</v>
      </c>
      <c r="J346" s="366"/>
      <c r="K346" s="371" t="s">
        <v>3975</v>
      </c>
      <c r="L346" s="372">
        <v>43101</v>
      </c>
      <c r="M346" s="368" t="s">
        <v>3973</v>
      </c>
      <c r="N346" s="13"/>
      <c r="O346" s="19"/>
      <c r="P346" s="19"/>
      <c r="Q346" s="64"/>
      <c r="R346" s="64" t="str">
        <f>VLOOKUP(D346,[1]天津12!A:A,1,0)</f>
        <v>陈月云</v>
      </c>
      <c r="S346" s="64"/>
    </row>
    <row r="347" spans="1:19" hidden="1">
      <c r="A347" s="10">
        <v>346</v>
      </c>
      <c r="B347" s="13" t="s">
        <v>2843</v>
      </c>
      <c r="C347" s="10" t="s">
        <v>2844</v>
      </c>
      <c r="D347" s="138" t="s">
        <v>2845</v>
      </c>
      <c r="E347" s="199"/>
      <c r="F347" s="38" t="s">
        <v>1938</v>
      </c>
      <c r="G347" s="14" t="s">
        <v>2846</v>
      </c>
      <c r="H347" s="10" t="s">
        <v>2844</v>
      </c>
      <c r="I347" s="38"/>
      <c r="J347" s="366">
        <v>200</v>
      </c>
      <c r="K347" s="18" t="s">
        <v>2845</v>
      </c>
      <c r="L347" s="367"/>
      <c r="M347" s="13" t="s">
        <v>2843</v>
      </c>
      <c r="N347" s="13"/>
      <c r="O347" s="19"/>
      <c r="P347" s="13"/>
      <c r="Q347" s="64"/>
      <c r="R347" s="64"/>
      <c r="S347" s="64"/>
    </row>
    <row r="348" spans="1:19" hidden="1">
      <c r="A348" s="10">
        <v>347</v>
      </c>
      <c r="B348" s="13" t="s">
        <v>3977</v>
      </c>
      <c r="C348" s="10" t="s">
        <v>3978</v>
      </c>
      <c r="D348" s="138" t="s">
        <v>3979</v>
      </c>
      <c r="E348" s="199"/>
      <c r="F348" s="18" t="s">
        <v>2345</v>
      </c>
      <c r="G348" s="14" t="s">
        <v>3980</v>
      </c>
      <c r="H348" s="10" t="s">
        <v>3978</v>
      </c>
      <c r="I348" s="38" t="s">
        <v>19</v>
      </c>
      <c r="J348" s="366"/>
      <c r="K348" s="371" t="s">
        <v>3979</v>
      </c>
      <c r="L348" s="372">
        <v>43101</v>
      </c>
      <c r="M348" s="368" t="s">
        <v>3977</v>
      </c>
      <c r="N348" s="13"/>
      <c r="O348" s="19"/>
      <c r="P348" s="19"/>
      <c r="Q348" s="64"/>
      <c r="R348" s="64" t="str">
        <f>VLOOKUP(D348,[1]天津12!A:A,1,0)</f>
        <v>王建华</v>
      </c>
      <c r="S348" s="64"/>
    </row>
    <row r="349" spans="1:19" hidden="1">
      <c r="A349" s="10">
        <v>348</v>
      </c>
      <c r="B349" s="13" t="s">
        <v>3981</v>
      </c>
      <c r="C349" s="10" t="s">
        <v>3982</v>
      </c>
      <c r="D349" s="138" t="s">
        <v>3983</v>
      </c>
      <c r="E349" s="199"/>
      <c r="F349" s="18" t="s">
        <v>2345</v>
      </c>
      <c r="G349" s="14" t="s">
        <v>3984</v>
      </c>
      <c r="H349" s="10" t="s">
        <v>3982</v>
      </c>
      <c r="I349" s="38" t="s">
        <v>19</v>
      </c>
      <c r="J349" s="366"/>
      <c r="K349" s="371" t="s">
        <v>3983</v>
      </c>
      <c r="L349" s="372">
        <v>43101</v>
      </c>
      <c r="M349" s="368" t="s">
        <v>3981</v>
      </c>
      <c r="N349" s="13"/>
      <c r="O349" s="19"/>
      <c r="P349" s="19"/>
      <c r="Q349" s="64"/>
      <c r="R349" s="64" t="str">
        <f>VLOOKUP(D349,[1]天津12!A:A,1,0)</f>
        <v>李艳梅</v>
      </c>
      <c r="S349" s="64"/>
    </row>
    <row r="350" spans="1:19" hidden="1">
      <c r="A350" s="10">
        <v>349</v>
      </c>
      <c r="B350" s="13" t="s">
        <v>3985</v>
      </c>
      <c r="C350" s="10" t="s">
        <v>3986</v>
      </c>
      <c r="D350" s="138" t="s">
        <v>3987</v>
      </c>
      <c r="E350" s="199"/>
      <c r="F350" s="18" t="s">
        <v>2345</v>
      </c>
      <c r="G350" s="14" t="s">
        <v>3988</v>
      </c>
      <c r="H350" s="10" t="s">
        <v>3986</v>
      </c>
      <c r="I350" s="38" t="s">
        <v>19</v>
      </c>
      <c r="J350" s="366"/>
      <c r="K350" s="371" t="s">
        <v>3987</v>
      </c>
      <c r="L350" s="372">
        <v>43101</v>
      </c>
      <c r="M350" s="368" t="s">
        <v>3985</v>
      </c>
      <c r="N350" s="13"/>
      <c r="O350" s="19"/>
      <c r="P350" s="19"/>
      <c r="Q350" s="64"/>
      <c r="R350" s="64" t="str">
        <f>VLOOKUP(D350,[1]天津12!A:A,1,0)</f>
        <v>韩晓芹</v>
      </c>
      <c r="S350" s="64"/>
    </row>
    <row r="351" spans="1:19" hidden="1">
      <c r="A351" s="10">
        <v>350</v>
      </c>
      <c r="B351" s="13" t="s">
        <v>3989</v>
      </c>
      <c r="C351" s="10" t="s">
        <v>3990</v>
      </c>
      <c r="D351" s="138" t="s">
        <v>3991</v>
      </c>
      <c r="E351" s="199"/>
      <c r="F351" s="18" t="s">
        <v>2345</v>
      </c>
      <c r="G351" s="14" t="s">
        <v>3992</v>
      </c>
      <c r="H351" s="10" t="s">
        <v>3990</v>
      </c>
      <c r="I351" s="38" t="s">
        <v>19</v>
      </c>
      <c r="J351" s="366"/>
      <c r="K351" s="371" t="s">
        <v>3991</v>
      </c>
      <c r="L351" s="372">
        <v>43101</v>
      </c>
      <c r="M351" s="368" t="s">
        <v>3989</v>
      </c>
      <c r="N351" s="13"/>
      <c r="O351" s="19"/>
      <c r="P351" s="19"/>
      <c r="Q351" s="64"/>
      <c r="R351" s="64" t="str">
        <f>VLOOKUP(D351,[1]天津12!A:A,1,0)</f>
        <v>王彦辉</v>
      </c>
      <c r="S351" s="64"/>
    </row>
    <row r="352" spans="1:19" hidden="1">
      <c r="A352" s="10">
        <v>351</v>
      </c>
      <c r="B352" s="13" t="s">
        <v>3993</v>
      </c>
      <c r="C352" s="10" t="s">
        <v>3994</v>
      </c>
      <c r="D352" s="138" t="s">
        <v>3995</v>
      </c>
      <c r="E352" s="199"/>
      <c r="F352" s="18" t="s">
        <v>2345</v>
      </c>
      <c r="G352" s="14" t="s">
        <v>3996</v>
      </c>
      <c r="H352" s="10" t="s">
        <v>3994</v>
      </c>
      <c r="I352" s="38" t="s">
        <v>19</v>
      </c>
      <c r="J352" s="366"/>
      <c r="K352" s="371" t="s">
        <v>3995</v>
      </c>
      <c r="L352" s="372">
        <v>43101</v>
      </c>
      <c r="M352" s="368" t="s">
        <v>3993</v>
      </c>
      <c r="N352" s="13"/>
      <c r="O352" s="19"/>
      <c r="P352" s="19"/>
      <c r="Q352" s="64"/>
      <c r="R352" s="64" t="str">
        <f>VLOOKUP(D352,[1]天津12!A:A,1,0)</f>
        <v>时利强</v>
      </c>
      <c r="S352" s="64"/>
    </row>
    <row r="353" spans="1:19" hidden="1">
      <c r="A353" s="10">
        <v>352</v>
      </c>
      <c r="B353" s="13" t="s">
        <v>3997</v>
      </c>
      <c r="C353" s="10" t="s">
        <v>3998</v>
      </c>
      <c r="D353" s="138" t="s">
        <v>3999</v>
      </c>
      <c r="E353" s="199"/>
      <c r="F353" s="18" t="s">
        <v>2345</v>
      </c>
      <c r="G353" s="14" t="s">
        <v>4000</v>
      </c>
      <c r="H353" s="10" t="s">
        <v>3998</v>
      </c>
      <c r="I353" s="38" t="s">
        <v>19</v>
      </c>
      <c r="J353" s="366"/>
      <c r="K353" s="371" t="s">
        <v>3999</v>
      </c>
      <c r="L353" s="372">
        <v>43101</v>
      </c>
      <c r="M353" s="368" t="s">
        <v>3997</v>
      </c>
      <c r="N353" s="13"/>
      <c r="O353" s="19"/>
      <c r="P353" s="19"/>
      <c r="Q353" s="64"/>
      <c r="R353" s="64" t="str">
        <f>VLOOKUP(D353,[1]天津12!A:A,1,0)</f>
        <v>周立立</v>
      </c>
      <c r="S353" s="64"/>
    </row>
    <row r="354" spans="1:19" hidden="1">
      <c r="A354" s="10">
        <v>353</v>
      </c>
      <c r="B354" s="13" t="s">
        <v>4001</v>
      </c>
      <c r="C354" s="10" t="s">
        <v>4002</v>
      </c>
      <c r="D354" s="138" t="s">
        <v>4003</v>
      </c>
      <c r="E354" s="10" t="s">
        <v>2671</v>
      </c>
      <c r="F354" s="18" t="s">
        <v>745</v>
      </c>
      <c r="G354" s="14" t="s">
        <v>4004</v>
      </c>
      <c r="H354" s="10" t="s">
        <v>4002</v>
      </c>
      <c r="I354" s="38" t="s">
        <v>19</v>
      </c>
      <c r="J354" s="366">
        <v>20</v>
      </c>
      <c r="K354" s="18" t="s">
        <v>4003</v>
      </c>
      <c r="L354" s="367">
        <v>42417</v>
      </c>
      <c r="M354" s="368" t="s">
        <v>4001</v>
      </c>
      <c r="N354" s="13"/>
      <c r="O354" s="19"/>
      <c r="P354" s="19"/>
      <c r="Q354" s="64"/>
      <c r="R354" s="64"/>
      <c r="S354" s="64"/>
    </row>
    <row r="355" spans="1:19" hidden="1">
      <c r="A355" s="10">
        <v>354</v>
      </c>
      <c r="B355" s="13" t="s">
        <v>4005</v>
      </c>
      <c r="C355" s="10" t="s">
        <v>4006</v>
      </c>
      <c r="D355" s="138" t="s">
        <v>4007</v>
      </c>
      <c r="E355" s="199" t="e">
        <f>VLOOKUP(D355,#REF!,8,0)</f>
        <v>#REF!</v>
      </c>
      <c r="F355" s="18" t="s">
        <v>745</v>
      </c>
      <c r="G355" s="14" t="s">
        <v>4008</v>
      </c>
      <c r="H355" s="10" t="s">
        <v>4006</v>
      </c>
      <c r="I355" s="38" t="s">
        <v>19</v>
      </c>
      <c r="J355" s="366">
        <v>200</v>
      </c>
      <c r="K355" s="18" t="s">
        <v>4007</v>
      </c>
      <c r="L355" s="367">
        <v>38517</v>
      </c>
      <c r="M355" s="368" t="s">
        <v>4005</v>
      </c>
      <c r="N355" s="13"/>
      <c r="O355" s="19"/>
      <c r="P355" s="19"/>
      <c r="Q355" s="64"/>
      <c r="R355" s="64"/>
      <c r="S355" s="64"/>
    </row>
    <row r="356" spans="1:19" hidden="1">
      <c r="A356" s="10">
        <v>355</v>
      </c>
      <c r="B356" s="13" t="s">
        <v>1368</v>
      </c>
      <c r="C356" s="10" t="s">
        <v>1369</v>
      </c>
      <c r="D356" s="138" t="s">
        <v>1370</v>
      </c>
      <c r="E356" s="10" t="s">
        <v>1371</v>
      </c>
      <c r="F356" s="18" t="s">
        <v>745</v>
      </c>
      <c r="G356" s="14" t="s">
        <v>1372</v>
      </c>
      <c r="H356" s="10" t="s">
        <v>1369</v>
      </c>
      <c r="I356" s="38" t="s">
        <v>19</v>
      </c>
      <c r="J356" s="366"/>
      <c r="K356" s="18" t="s">
        <v>1370</v>
      </c>
      <c r="L356" s="367">
        <v>43026</v>
      </c>
      <c r="M356" s="368" t="s">
        <v>1368</v>
      </c>
      <c r="N356" s="13"/>
      <c r="O356" s="19"/>
      <c r="P356" s="19"/>
      <c r="Q356" s="64"/>
      <c r="R356" s="64"/>
      <c r="S356" s="64"/>
    </row>
    <row r="357" spans="1:19" hidden="1">
      <c r="A357" s="10">
        <v>356</v>
      </c>
      <c r="B357" s="13" t="s">
        <v>1373</v>
      </c>
      <c r="C357" s="10" t="s">
        <v>1374</v>
      </c>
      <c r="D357" s="138" t="s">
        <v>1375</v>
      </c>
      <c r="E357" s="10" t="s">
        <v>1376</v>
      </c>
      <c r="F357" s="18" t="s">
        <v>745</v>
      </c>
      <c r="G357" s="14" t="s">
        <v>1377</v>
      </c>
      <c r="H357" s="10" t="s">
        <v>1374</v>
      </c>
      <c r="I357" s="38" t="s">
        <v>19</v>
      </c>
      <c r="J357" s="366">
        <v>120</v>
      </c>
      <c r="K357" s="18" t="s">
        <v>1375</v>
      </c>
      <c r="L357" s="367">
        <v>40587</v>
      </c>
      <c r="M357" s="368" t="s">
        <v>1373</v>
      </c>
      <c r="N357" s="13"/>
      <c r="O357" s="19"/>
      <c r="P357" s="19"/>
      <c r="Q357" s="64"/>
      <c r="R357" s="64"/>
      <c r="S357" s="64"/>
    </row>
    <row r="358" spans="1:19" hidden="1">
      <c r="A358" s="10">
        <v>357</v>
      </c>
      <c r="B358" s="13" t="s">
        <v>1378</v>
      </c>
      <c r="C358" s="10" t="s">
        <v>1379</v>
      </c>
      <c r="D358" s="138" t="s">
        <v>1380</v>
      </c>
      <c r="E358" s="10" t="s">
        <v>1381</v>
      </c>
      <c r="F358" s="18" t="s">
        <v>745</v>
      </c>
      <c r="G358" s="14" t="s">
        <v>1382</v>
      </c>
      <c r="H358" s="10" t="s">
        <v>1379</v>
      </c>
      <c r="I358" s="38" t="s">
        <v>19</v>
      </c>
      <c r="J358" s="366">
        <v>120</v>
      </c>
      <c r="K358" s="18" t="s">
        <v>1380</v>
      </c>
      <c r="L358" s="367">
        <v>40627</v>
      </c>
      <c r="M358" s="368" t="s">
        <v>1378</v>
      </c>
      <c r="N358" s="13"/>
      <c r="O358" s="19"/>
      <c r="P358" s="19"/>
      <c r="Q358" s="64"/>
      <c r="R358" s="64"/>
      <c r="S358" s="64"/>
    </row>
    <row r="359" spans="1:19" hidden="1">
      <c r="A359" s="10">
        <v>358</v>
      </c>
      <c r="B359" s="13" t="s">
        <v>4009</v>
      </c>
      <c r="C359" s="10" t="s">
        <v>4010</v>
      </c>
      <c r="D359" s="138" t="s">
        <v>4011</v>
      </c>
      <c r="E359" s="10" t="s">
        <v>4012</v>
      </c>
      <c r="F359" s="18" t="s">
        <v>745</v>
      </c>
      <c r="G359" s="14" t="s">
        <v>4013</v>
      </c>
      <c r="H359" s="10" t="s">
        <v>4010</v>
      </c>
      <c r="I359" s="38" t="s">
        <v>19</v>
      </c>
      <c r="J359" s="366">
        <v>20</v>
      </c>
      <c r="K359" s="18" t="s">
        <v>4011</v>
      </c>
      <c r="L359" s="367">
        <v>42543</v>
      </c>
      <c r="M359" s="368" t="s">
        <v>4009</v>
      </c>
      <c r="N359" s="13"/>
      <c r="O359" s="19"/>
      <c r="P359" s="19"/>
      <c r="Q359" s="64"/>
      <c r="R359" s="64"/>
      <c r="S359" s="64"/>
    </row>
    <row r="360" spans="1:19" hidden="1">
      <c r="A360" s="10">
        <v>359</v>
      </c>
      <c r="B360" s="13" t="s">
        <v>1383</v>
      </c>
      <c r="C360" s="10" t="s">
        <v>1384</v>
      </c>
      <c r="D360" s="138" t="s">
        <v>1385</v>
      </c>
      <c r="E360" s="10" t="s">
        <v>1386</v>
      </c>
      <c r="F360" s="18" t="s">
        <v>745</v>
      </c>
      <c r="G360" s="14" t="s">
        <v>1387</v>
      </c>
      <c r="H360" s="10" t="s">
        <v>1384</v>
      </c>
      <c r="I360" s="38" t="s">
        <v>19</v>
      </c>
      <c r="J360" s="366">
        <v>20</v>
      </c>
      <c r="K360" s="18" t="s">
        <v>1385</v>
      </c>
      <c r="L360" s="367">
        <v>42552</v>
      </c>
      <c r="M360" s="368" t="s">
        <v>1383</v>
      </c>
      <c r="N360" s="13"/>
      <c r="O360" s="19"/>
      <c r="P360" s="19"/>
      <c r="Q360" s="64"/>
      <c r="R360" s="64"/>
      <c r="S360" s="64"/>
    </row>
    <row r="361" spans="1:19" hidden="1">
      <c r="A361" s="10">
        <v>360</v>
      </c>
      <c r="B361" s="13" t="s">
        <v>3294</v>
      </c>
      <c r="C361" s="10" t="s">
        <v>4014</v>
      </c>
      <c r="D361" s="138" t="s">
        <v>3296</v>
      </c>
      <c r="E361" s="10" t="s">
        <v>3075</v>
      </c>
      <c r="F361" s="18" t="s">
        <v>745</v>
      </c>
      <c r="G361" s="14" t="s">
        <v>3298</v>
      </c>
      <c r="H361" s="10" t="s">
        <v>4014</v>
      </c>
      <c r="I361" s="38" t="s">
        <v>19</v>
      </c>
      <c r="J361" s="366">
        <v>20</v>
      </c>
      <c r="K361" s="18" t="s">
        <v>3296</v>
      </c>
      <c r="L361" s="367">
        <v>42653</v>
      </c>
      <c r="M361" s="368" t="s">
        <v>3294</v>
      </c>
      <c r="N361" s="13"/>
      <c r="O361" s="19"/>
      <c r="P361" s="19"/>
      <c r="Q361" s="64"/>
      <c r="R361" s="64"/>
      <c r="S361" s="64"/>
    </row>
    <row r="362" spans="1:19" hidden="1">
      <c r="A362" s="10">
        <v>361</v>
      </c>
      <c r="B362" s="13" t="s">
        <v>1388</v>
      </c>
      <c r="C362" s="10" t="s">
        <v>1389</v>
      </c>
      <c r="D362" s="138" t="s">
        <v>1393</v>
      </c>
      <c r="E362" s="10" t="s">
        <v>1391</v>
      </c>
      <c r="F362" s="18" t="s">
        <v>745</v>
      </c>
      <c r="G362" s="14" t="s">
        <v>1392</v>
      </c>
      <c r="H362" s="10" t="s">
        <v>1389</v>
      </c>
      <c r="I362" s="38" t="s">
        <v>19</v>
      </c>
      <c r="J362" s="366">
        <v>20</v>
      </c>
      <c r="K362" s="18" t="s">
        <v>1393</v>
      </c>
      <c r="L362" s="367">
        <v>42654</v>
      </c>
      <c r="M362" s="368" t="s">
        <v>1388</v>
      </c>
      <c r="N362" s="13"/>
      <c r="O362" s="19"/>
      <c r="P362" s="19"/>
      <c r="Q362" s="64"/>
      <c r="R362" s="64"/>
      <c r="S362" s="64"/>
    </row>
    <row r="363" spans="1:19" hidden="1">
      <c r="A363" s="10">
        <v>362</v>
      </c>
      <c r="B363" s="13" t="s">
        <v>4015</v>
      </c>
      <c r="C363" s="10" t="s">
        <v>4016</v>
      </c>
      <c r="D363" s="138" t="s">
        <v>4017</v>
      </c>
      <c r="E363" s="10" t="s">
        <v>3187</v>
      </c>
      <c r="F363" s="18" t="s">
        <v>745</v>
      </c>
      <c r="G363" s="14" t="s">
        <v>4018</v>
      </c>
      <c r="H363" s="10" t="s">
        <v>4016</v>
      </c>
      <c r="I363" s="38" t="s">
        <v>19</v>
      </c>
      <c r="J363" s="366">
        <v>20</v>
      </c>
      <c r="K363" s="18" t="s">
        <v>4017</v>
      </c>
      <c r="L363" s="367">
        <v>42655</v>
      </c>
      <c r="M363" s="368" t="s">
        <v>4015</v>
      </c>
      <c r="N363" s="13"/>
      <c r="O363" s="19"/>
      <c r="P363" s="19"/>
      <c r="Q363" s="64"/>
      <c r="R363" s="64"/>
      <c r="S363" s="64"/>
    </row>
    <row r="364" spans="1:19" hidden="1">
      <c r="A364" s="10">
        <v>363</v>
      </c>
      <c r="B364" s="13" t="s">
        <v>1394</v>
      </c>
      <c r="C364" s="10" t="s">
        <v>1395</v>
      </c>
      <c r="D364" s="138" t="s">
        <v>1396</v>
      </c>
      <c r="E364" s="10" t="s">
        <v>1397</v>
      </c>
      <c r="F364" s="18" t="s">
        <v>745</v>
      </c>
      <c r="G364" s="14" t="s">
        <v>1398</v>
      </c>
      <c r="H364" s="10" t="s">
        <v>1395</v>
      </c>
      <c r="I364" s="38" t="s">
        <v>19</v>
      </c>
      <c r="J364" s="366">
        <v>20</v>
      </c>
      <c r="K364" s="18" t="s">
        <v>1396</v>
      </c>
      <c r="L364" s="367">
        <v>42671</v>
      </c>
      <c r="M364" s="368" t="s">
        <v>1394</v>
      </c>
      <c r="N364" s="13"/>
      <c r="O364" s="19"/>
      <c r="P364" s="19"/>
      <c r="Q364" s="64"/>
      <c r="R364" s="64"/>
      <c r="S364" s="64"/>
    </row>
    <row r="365" spans="1:19" hidden="1">
      <c r="A365" s="10">
        <v>364</v>
      </c>
      <c r="B365" s="13" t="s">
        <v>1399</v>
      </c>
      <c r="C365" s="10" t="s">
        <v>1400</v>
      </c>
      <c r="D365" s="138" t="s">
        <v>1401</v>
      </c>
      <c r="E365" s="10" t="s">
        <v>1402</v>
      </c>
      <c r="F365" s="18" t="s">
        <v>745</v>
      </c>
      <c r="G365" s="14" t="s">
        <v>1403</v>
      </c>
      <c r="H365" s="10" t="s">
        <v>1400</v>
      </c>
      <c r="I365" s="38" t="s">
        <v>19</v>
      </c>
      <c r="J365" s="366">
        <v>20</v>
      </c>
      <c r="K365" s="18" t="s">
        <v>1401</v>
      </c>
      <c r="L365" s="367">
        <v>42640</v>
      </c>
      <c r="M365" s="368" t="s">
        <v>1399</v>
      </c>
      <c r="N365" s="13"/>
      <c r="O365" s="19"/>
      <c r="P365" s="19"/>
      <c r="Q365" s="64"/>
      <c r="R365" s="64"/>
      <c r="S365" s="64"/>
    </row>
    <row r="366" spans="1:19" hidden="1">
      <c r="A366" s="10">
        <v>365</v>
      </c>
      <c r="B366" s="13" t="s">
        <v>1404</v>
      </c>
      <c r="C366" s="10" t="s">
        <v>1405</v>
      </c>
      <c r="D366" s="138" t="s">
        <v>1406</v>
      </c>
      <c r="E366" s="10" t="s">
        <v>1407</v>
      </c>
      <c r="F366" s="18" t="s">
        <v>745</v>
      </c>
      <c r="G366" s="14" t="s">
        <v>1408</v>
      </c>
      <c r="H366" s="10" t="s">
        <v>1405</v>
      </c>
      <c r="I366" s="38" t="s">
        <v>19</v>
      </c>
      <c r="J366" s="366">
        <v>20</v>
      </c>
      <c r="K366" s="18" t="s">
        <v>1406</v>
      </c>
      <c r="L366" s="367">
        <v>42593</v>
      </c>
      <c r="M366" s="368" t="s">
        <v>1404</v>
      </c>
      <c r="N366" s="13"/>
      <c r="O366" s="19"/>
      <c r="P366" s="19"/>
      <c r="Q366" s="64"/>
      <c r="R366" s="64"/>
      <c r="S366" s="64"/>
    </row>
    <row r="367" spans="1:19" hidden="1">
      <c r="A367" s="10">
        <v>366</v>
      </c>
      <c r="B367" s="13" t="s">
        <v>1409</v>
      </c>
      <c r="C367" s="10" t="s">
        <v>1410</v>
      </c>
      <c r="D367" s="138" t="s">
        <v>1411</v>
      </c>
      <c r="E367" s="10" t="s">
        <v>1412</v>
      </c>
      <c r="F367" s="18" t="s">
        <v>745</v>
      </c>
      <c r="G367" s="14" t="s">
        <v>1413</v>
      </c>
      <c r="H367" s="10" t="s">
        <v>1410</v>
      </c>
      <c r="I367" s="38" t="s">
        <v>19</v>
      </c>
      <c r="J367" s="366">
        <v>20</v>
      </c>
      <c r="K367" s="18" t="s">
        <v>1411</v>
      </c>
      <c r="L367" s="367">
        <v>42620</v>
      </c>
      <c r="M367" s="368" t="s">
        <v>1409</v>
      </c>
      <c r="N367" s="13"/>
      <c r="O367" s="19"/>
      <c r="P367" s="19"/>
      <c r="Q367" s="64"/>
      <c r="R367" s="64"/>
      <c r="S367" s="64"/>
    </row>
    <row r="368" spans="1:19" hidden="1">
      <c r="A368" s="10">
        <v>367</v>
      </c>
      <c r="B368" s="13" t="s">
        <v>1414</v>
      </c>
      <c r="C368" s="10" t="s">
        <v>1415</v>
      </c>
      <c r="D368" s="138" t="s">
        <v>1416</v>
      </c>
      <c r="E368" s="10" t="s">
        <v>1417</v>
      </c>
      <c r="F368" s="18" t="s">
        <v>745</v>
      </c>
      <c r="G368" s="14" t="s">
        <v>1418</v>
      </c>
      <c r="H368" s="10" t="s">
        <v>1415</v>
      </c>
      <c r="I368" s="38" t="s">
        <v>19</v>
      </c>
      <c r="J368" s="366">
        <v>20</v>
      </c>
      <c r="K368" s="18" t="s">
        <v>1416</v>
      </c>
      <c r="L368" s="367">
        <v>42620</v>
      </c>
      <c r="M368" s="368" t="s">
        <v>1414</v>
      </c>
      <c r="N368" s="13"/>
      <c r="O368" s="19"/>
      <c r="P368" s="19"/>
      <c r="Q368" s="64"/>
      <c r="R368" s="64"/>
      <c r="S368" s="64"/>
    </row>
    <row r="369" spans="1:19" hidden="1">
      <c r="A369" s="10">
        <v>368</v>
      </c>
      <c r="B369" s="13" t="s">
        <v>4019</v>
      </c>
      <c r="C369" s="10" t="s">
        <v>4020</v>
      </c>
      <c r="D369" s="138" t="s">
        <v>4021</v>
      </c>
      <c r="E369" s="10" t="s">
        <v>4022</v>
      </c>
      <c r="F369" s="18" t="s">
        <v>745</v>
      </c>
      <c r="G369" s="14" t="s">
        <v>4023</v>
      </c>
      <c r="H369" s="10" t="s">
        <v>4020</v>
      </c>
      <c r="I369" s="38" t="s">
        <v>19</v>
      </c>
      <c r="J369" s="366">
        <v>20</v>
      </c>
      <c r="K369" s="18" t="s">
        <v>4021</v>
      </c>
      <c r="L369" s="367">
        <v>42675</v>
      </c>
      <c r="M369" s="368" t="s">
        <v>4019</v>
      </c>
      <c r="N369" s="13"/>
      <c r="O369" s="19"/>
      <c r="P369" s="19"/>
      <c r="Q369" s="64"/>
      <c r="R369" s="64"/>
      <c r="S369" s="64"/>
    </row>
    <row r="370" spans="1:19" hidden="1">
      <c r="A370" s="10">
        <v>369</v>
      </c>
      <c r="B370" s="13" t="s">
        <v>1419</v>
      </c>
      <c r="C370" s="10" t="s">
        <v>1420</v>
      </c>
      <c r="D370" s="138" t="s">
        <v>1421</v>
      </c>
      <c r="E370" s="10" t="s">
        <v>1422</v>
      </c>
      <c r="F370" s="18" t="s">
        <v>745</v>
      </c>
      <c r="G370" s="14" t="s">
        <v>1423</v>
      </c>
      <c r="H370" s="10" t="s">
        <v>1420</v>
      </c>
      <c r="I370" s="38" t="s">
        <v>19</v>
      </c>
      <c r="J370" s="366"/>
      <c r="K370" s="18" t="s">
        <v>1421</v>
      </c>
      <c r="L370" s="367">
        <v>42900</v>
      </c>
      <c r="M370" s="368" t="s">
        <v>1419</v>
      </c>
      <c r="N370" s="13"/>
      <c r="O370" s="19"/>
      <c r="P370" s="19"/>
      <c r="Q370" s="64"/>
      <c r="R370" s="64"/>
      <c r="S370" s="64"/>
    </row>
    <row r="371" spans="1:19" hidden="1">
      <c r="A371" s="10">
        <v>370</v>
      </c>
      <c r="B371" s="13" t="s">
        <v>1424</v>
      </c>
      <c r="C371" s="10" t="s">
        <v>1425</v>
      </c>
      <c r="D371" s="138" t="s">
        <v>1426</v>
      </c>
      <c r="E371" s="10" t="s">
        <v>1427</v>
      </c>
      <c r="F371" s="18" t="s">
        <v>745</v>
      </c>
      <c r="G371" s="14" t="s">
        <v>1428</v>
      </c>
      <c r="H371" s="10" t="s">
        <v>1425</v>
      </c>
      <c r="I371" s="38" t="s">
        <v>19</v>
      </c>
      <c r="J371" s="366"/>
      <c r="K371" s="18" t="s">
        <v>1426</v>
      </c>
      <c r="L371" s="367">
        <v>42913</v>
      </c>
      <c r="M371" s="368" t="s">
        <v>1424</v>
      </c>
      <c r="N371" s="13"/>
      <c r="O371" s="19"/>
      <c r="P371" s="19"/>
      <c r="Q371" s="64"/>
      <c r="R371" s="64"/>
      <c r="S371" s="64"/>
    </row>
    <row r="372" spans="1:19" hidden="1">
      <c r="A372" s="10">
        <v>371</v>
      </c>
      <c r="B372" s="13" t="s">
        <v>1429</v>
      </c>
      <c r="C372" s="10" t="s">
        <v>1430</v>
      </c>
      <c r="D372" s="138" t="s">
        <v>1431</v>
      </c>
      <c r="E372" s="10" t="s">
        <v>1432</v>
      </c>
      <c r="F372" s="18" t="s">
        <v>745</v>
      </c>
      <c r="G372" s="14" t="s">
        <v>1433</v>
      </c>
      <c r="H372" s="10" t="s">
        <v>1430</v>
      </c>
      <c r="I372" s="38" t="s">
        <v>19</v>
      </c>
      <c r="J372" s="366">
        <v>120</v>
      </c>
      <c r="K372" s="18" t="s">
        <v>1431</v>
      </c>
      <c r="L372" s="367">
        <v>40775</v>
      </c>
      <c r="M372" s="368" t="s">
        <v>1429</v>
      </c>
      <c r="N372" s="13"/>
      <c r="O372" s="19"/>
      <c r="P372" s="19"/>
      <c r="Q372" s="64"/>
      <c r="R372" s="64"/>
      <c r="S372" s="64"/>
    </row>
    <row r="373" spans="1:19" hidden="1">
      <c r="A373" s="10">
        <v>372</v>
      </c>
      <c r="B373" s="13" t="s">
        <v>1434</v>
      </c>
      <c r="C373" s="10" t="s">
        <v>1435</v>
      </c>
      <c r="D373" s="138" t="s">
        <v>1436</v>
      </c>
      <c r="E373" s="10" t="s">
        <v>1437</v>
      </c>
      <c r="F373" s="18" t="s">
        <v>745</v>
      </c>
      <c r="G373" s="14" t="s">
        <v>1438</v>
      </c>
      <c r="H373" s="10" t="s">
        <v>1435</v>
      </c>
      <c r="I373" s="38" t="s">
        <v>19</v>
      </c>
      <c r="J373" s="366">
        <v>100</v>
      </c>
      <c r="K373" s="18" t="s">
        <v>1436</v>
      </c>
      <c r="L373" s="367">
        <v>41051</v>
      </c>
      <c r="M373" s="368" t="s">
        <v>1434</v>
      </c>
      <c r="N373" s="13"/>
      <c r="O373" s="19"/>
      <c r="P373" s="19"/>
      <c r="Q373" s="64"/>
      <c r="R373" s="64"/>
      <c r="S373" s="64"/>
    </row>
    <row r="374" spans="1:19" hidden="1">
      <c r="A374" s="10">
        <v>373</v>
      </c>
      <c r="B374" s="13" t="s">
        <v>1439</v>
      </c>
      <c r="C374" s="10" t="s">
        <v>1440</v>
      </c>
      <c r="D374" s="138" t="s">
        <v>1441</v>
      </c>
      <c r="E374" s="10" t="s">
        <v>1442</v>
      </c>
      <c r="F374" s="38" t="s">
        <v>1110</v>
      </c>
      <c r="G374" s="14" t="s">
        <v>1443</v>
      </c>
      <c r="H374" s="10" t="s">
        <v>1440</v>
      </c>
      <c r="I374" s="38" t="s">
        <v>19</v>
      </c>
      <c r="J374" s="366">
        <v>100</v>
      </c>
      <c r="K374" s="18" t="s">
        <v>1441</v>
      </c>
      <c r="L374" s="367">
        <v>41087</v>
      </c>
      <c r="M374" s="368" t="s">
        <v>1439</v>
      </c>
      <c r="N374" s="13"/>
      <c r="O374" s="19"/>
      <c r="P374" s="19"/>
      <c r="Q374" s="64"/>
      <c r="R374" s="64"/>
      <c r="S374" s="64"/>
    </row>
    <row r="375" spans="1:19" hidden="1">
      <c r="A375" s="10">
        <v>374</v>
      </c>
      <c r="B375" s="13" t="s">
        <v>4024</v>
      </c>
      <c r="C375" s="10" t="s">
        <v>4025</v>
      </c>
      <c r="D375" s="138" t="s">
        <v>4026</v>
      </c>
      <c r="E375" s="10" t="s">
        <v>3376</v>
      </c>
      <c r="F375" s="18" t="s">
        <v>757</v>
      </c>
      <c r="G375" s="14" t="s">
        <v>4027</v>
      </c>
      <c r="H375" s="10" t="s">
        <v>4025</v>
      </c>
      <c r="I375" s="38" t="s">
        <v>19</v>
      </c>
      <c r="J375" s="366">
        <v>100</v>
      </c>
      <c r="K375" s="18" t="s">
        <v>4026</v>
      </c>
      <c r="L375" s="367">
        <v>41131</v>
      </c>
      <c r="M375" s="368" t="s">
        <v>4024</v>
      </c>
      <c r="N375" s="13"/>
      <c r="O375" s="19"/>
      <c r="P375" s="19"/>
      <c r="Q375" s="64"/>
      <c r="R375" s="64"/>
      <c r="S375" s="64"/>
    </row>
    <row r="376" spans="1:19" hidden="1">
      <c r="A376" s="10">
        <v>375</v>
      </c>
      <c r="B376" s="13" t="s">
        <v>1444</v>
      </c>
      <c r="C376" s="10" t="s">
        <v>1445</v>
      </c>
      <c r="D376" s="138" t="s">
        <v>1446</v>
      </c>
      <c r="E376" s="10" t="s">
        <v>1447</v>
      </c>
      <c r="F376" s="18" t="s">
        <v>745</v>
      </c>
      <c r="G376" s="14" t="s">
        <v>1448</v>
      </c>
      <c r="H376" s="10" t="s">
        <v>1445</v>
      </c>
      <c r="I376" s="38" t="s">
        <v>19</v>
      </c>
      <c r="J376" s="366">
        <v>100</v>
      </c>
      <c r="K376" s="18" t="s">
        <v>1446</v>
      </c>
      <c r="L376" s="367">
        <v>41220</v>
      </c>
      <c r="M376" s="368" t="s">
        <v>1444</v>
      </c>
      <c r="N376" s="13"/>
      <c r="O376" s="19"/>
      <c r="P376" s="19"/>
      <c r="Q376" s="64"/>
      <c r="R376" s="64"/>
      <c r="S376" s="64"/>
    </row>
    <row r="377" spans="1:19" hidden="1">
      <c r="A377" s="10">
        <v>376</v>
      </c>
      <c r="B377" s="13" t="s">
        <v>1449</v>
      </c>
      <c r="C377" s="10" t="s">
        <v>1450</v>
      </c>
      <c r="D377" s="138" t="s">
        <v>1451</v>
      </c>
      <c r="E377" s="10" t="s">
        <v>1452</v>
      </c>
      <c r="F377" s="18" t="s">
        <v>745</v>
      </c>
      <c r="G377" s="14" t="s">
        <v>1453</v>
      </c>
      <c r="H377" s="10" t="s">
        <v>1450</v>
      </c>
      <c r="I377" s="38" t="s">
        <v>19</v>
      </c>
      <c r="J377" s="366">
        <v>80</v>
      </c>
      <c r="K377" s="18" t="s">
        <v>1451</v>
      </c>
      <c r="L377" s="367">
        <v>41327</v>
      </c>
      <c r="M377" s="368" t="s">
        <v>1449</v>
      </c>
      <c r="N377" s="13"/>
      <c r="O377" s="19"/>
      <c r="P377" s="19"/>
      <c r="Q377" s="64"/>
      <c r="R377" s="64"/>
      <c r="S377" s="64"/>
    </row>
    <row r="378" spans="1:19" hidden="1">
      <c r="A378" s="10">
        <v>377</v>
      </c>
      <c r="B378" s="13" t="s">
        <v>1454</v>
      </c>
      <c r="C378" s="10" t="s">
        <v>1455</v>
      </c>
      <c r="D378" s="138" t="s">
        <v>1456</v>
      </c>
      <c r="E378" s="10" t="s">
        <v>1457</v>
      </c>
      <c r="F378" s="18" t="s">
        <v>745</v>
      </c>
      <c r="G378" s="14" t="s">
        <v>1458</v>
      </c>
      <c r="H378" s="10" t="s">
        <v>1455</v>
      </c>
      <c r="I378" s="38" t="s">
        <v>19</v>
      </c>
      <c r="J378" s="366">
        <v>80</v>
      </c>
      <c r="K378" s="18" t="s">
        <v>1456</v>
      </c>
      <c r="L378" s="367">
        <v>41325</v>
      </c>
      <c r="M378" s="368" t="s">
        <v>1454</v>
      </c>
      <c r="N378" s="13"/>
      <c r="O378" s="19"/>
      <c r="P378" s="19"/>
      <c r="Q378" s="64"/>
      <c r="R378" s="64"/>
      <c r="S378" s="64"/>
    </row>
    <row r="379" spans="1:19" hidden="1">
      <c r="A379" s="10">
        <v>378</v>
      </c>
      <c r="B379" s="13" t="s">
        <v>4028</v>
      </c>
      <c r="C379" s="10" t="s">
        <v>4029</v>
      </c>
      <c r="D379" s="138" t="s">
        <v>4030</v>
      </c>
      <c r="E379" s="10" t="s">
        <v>2742</v>
      </c>
      <c r="F379" s="18" t="s">
        <v>745</v>
      </c>
      <c r="G379" s="14" t="s">
        <v>4031</v>
      </c>
      <c r="H379" s="10" t="s">
        <v>4029</v>
      </c>
      <c r="I379" s="38" t="s">
        <v>19</v>
      </c>
      <c r="J379" s="366">
        <v>80</v>
      </c>
      <c r="K379" s="18" t="s">
        <v>4030</v>
      </c>
      <c r="L379" s="367">
        <v>41337</v>
      </c>
      <c r="M379" s="368" t="s">
        <v>4028</v>
      </c>
      <c r="N379" s="13"/>
      <c r="O379" s="19"/>
      <c r="P379" s="19"/>
      <c r="Q379" s="64"/>
      <c r="R379" s="64"/>
      <c r="S379" s="64"/>
    </row>
    <row r="380" spans="1:19" hidden="1">
      <c r="A380" s="10">
        <v>379</v>
      </c>
      <c r="B380" s="13" t="s">
        <v>1459</v>
      </c>
      <c r="C380" s="10" t="s">
        <v>1460</v>
      </c>
      <c r="D380" s="138" t="s">
        <v>1461</v>
      </c>
      <c r="E380" s="10" t="s">
        <v>1462</v>
      </c>
      <c r="F380" s="18" t="s">
        <v>745</v>
      </c>
      <c r="G380" s="14" t="s">
        <v>1463</v>
      </c>
      <c r="H380" s="10" t="s">
        <v>1460</v>
      </c>
      <c r="I380" s="38" t="s">
        <v>19</v>
      </c>
      <c r="J380" s="366">
        <v>120</v>
      </c>
      <c r="K380" s="18" t="s">
        <v>1461</v>
      </c>
      <c r="L380" s="367">
        <v>40777</v>
      </c>
      <c r="M380" s="368" t="s">
        <v>1459</v>
      </c>
      <c r="N380" s="13"/>
      <c r="O380" s="19"/>
      <c r="P380" s="19"/>
      <c r="Q380" s="64"/>
      <c r="R380" s="64"/>
      <c r="S380" s="64"/>
    </row>
    <row r="381" spans="1:19" hidden="1">
      <c r="A381" s="10">
        <v>380</v>
      </c>
      <c r="B381" s="13" t="s">
        <v>1464</v>
      </c>
      <c r="C381" s="10" t="s">
        <v>1465</v>
      </c>
      <c r="D381" s="138" t="s">
        <v>1466</v>
      </c>
      <c r="E381" s="10" t="s">
        <v>1467</v>
      </c>
      <c r="F381" s="18" t="s">
        <v>745</v>
      </c>
      <c r="G381" s="14" t="s">
        <v>1468</v>
      </c>
      <c r="H381" s="10" t="s">
        <v>1465</v>
      </c>
      <c r="I381" s="38" t="s">
        <v>19</v>
      </c>
      <c r="J381" s="366">
        <v>80</v>
      </c>
      <c r="K381" s="18" t="s">
        <v>1466</v>
      </c>
      <c r="L381" s="367">
        <v>41467</v>
      </c>
      <c r="M381" s="368" t="s">
        <v>1464</v>
      </c>
      <c r="N381" s="13"/>
      <c r="O381" s="19"/>
      <c r="P381" s="19"/>
      <c r="Q381" s="64"/>
      <c r="R381" s="64"/>
      <c r="S381" s="64"/>
    </row>
    <row r="382" spans="1:19" hidden="1">
      <c r="A382" s="10">
        <v>381</v>
      </c>
      <c r="B382" s="13" t="s">
        <v>4032</v>
      </c>
      <c r="C382" s="10" t="s">
        <v>4033</v>
      </c>
      <c r="D382" s="138" t="s">
        <v>4034</v>
      </c>
      <c r="E382" s="10" t="s">
        <v>2789</v>
      </c>
      <c r="F382" s="18" t="s">
        <v>745</v>
      </c>
      <c r="G382" s="14" t="s">
        <v>4035</v>
      </c>
      <c r="H382" s="10" t="s">
        <v>4033</v>
      </c>
      <c r="I382" s="38" t="s">
        <v>19</v>
      </c>
      <c r="J382" s="366">
        <v>60</v>
      </c>
      <c r="K382" s="18" t="s">
        <v>4034</v>
      </c>
      <c r="L382" s="367">
        <v>41862</v>
      </c>
      <c r="M382" s="368" t="s">
        <v>4032</v>
      </c>
      <c r="N382" s="13"/>
      <c r="O382" s="19"/>
      <c r="P382" s="19"/>
      <c r="Q382" s="64"/>
      <c r="R382" s="64"/>
      <c r="S382" s="64"/>
    </row>
    <row r="383" spans="1:19" hidden="1">
      <c r="A383" s="10">
        <v>382</v>
      </c>
      <c r="B383" s="13" t="s">
        <v>1469</v>
      </c>
      <c r="C383" s="10" t="s">
        <v>1470</v>
      </c>
      <c r="D383" s="138" t="s">
        <v>1471</v>
      </c>
      <c r="E383" s="10" t="s">
        <v>1472</v>
      </c>
      <c r="F383" s="18" t="s">
        <v>745</v>
      </c>
      <c r="G383" s="14" t="s">
        <v>1473</v>
      </c>
      <c r="H383" s="10" t="s">
        <v>1470</v>
      </c>
      <c r="I383" s="38" t="s">
        <v>19</v>
      </c>
      <c r="J383" s="366">
        <v>40</v>
      </c>
      <c r="K383" s="18" t="s">
        <v>1471</v>
      </c>
      <c r="L383" s="367">
        <v>42063</v>
      </c>
      <c r="M383" s="368" t="s">
        <v>1469</v>
      </c>
      <c r="N383" s="13"/>
      <c r="O383" s="19"/>
      <c r="P383" s="19"/>
      <c r="Q383" s="64"/>
      <c r="R383" s="64"/>
      <c r="S383" s="64"/>
    </row>
    <row r="384" spans="1:19" hidden="1">
      <c r="A384" s="10">
        <v>383</v>
      </c>
      <c r="B384" s="13" t="s">
        <v>4036</v>
      </c>
      <c r="C384" s="10" t="s">
        <v>4037</v>
      </c>
      <c r="D384" s="138" t="s">
        <v>4038</v>
      </c>
      <c r="E384" s="10" t="s">
        <v>2802</v>
      </c>
      <c r="F384" s="18" t="s">
        <v>745</v>
      </c>
      <c r="G384" s="14" t="s">
        <v>4039</v>
      </c>
      <c r="H384" s="10" t="s">
        <v>4037</v>
      </c>
      <c r="I384" s="38" t="s">
        <v>19</v>
      </c>
      <c r="J384" s="366">
        <v>40</v>
      </c>
      <c r="K384" s="18" t="s">
        <v>4038</v>
      </c>
      <c r="L384" s="367">
        <v>42067</v>
      </c>
      <c r="M384" s="368" t="s">
        <v>4036</v>
      </c>
      <c r="N384" s="13"/>
      <c r="O384" s="19"/>
      <c r="P384" s="19"/>
      <c r="Q384" s="64"/>
      <c r="R384" s="64"/>
      <c r="S384" s="64"/>
    </row>
    <row r="385" spans="1:19" hidden="1">
      <c r="A385" s="10">
        <v>384</v>
      </c>
      <c r="B385" s="13" t="s">
        <v>1474</v>
      </c>
      <c r="C385" s="10" t="s">
        <v>1475</v>
      </c>
      <c r="D385" s="138" t="s">
        <v>1476</v>
      </c>
      <c r="E385" s="10" t="s">
        <v>1477</v>
      </c>
      <c r="F385" s="18" t="s">
        <v>745</v>
      </c>
      <c r="G385" s="14" t="s">
        <v>1478</v>
      </c>
      <c r="H385" s="10" t="s">
        <v>1475</v>
      </c>
      <c r="I385" s="38" t="s">
        <v>19</v>
      </c>
      <c r="J385" s="366">
        <v>40</v>
      </c>
      <c r="K385" s="18" t="s">
        <v>1476</v>
      </c>
      <c r="L385" s="367">
        <v>42067</v>
      </c>
      <c r="M385" s="368" t="s">
        <v>1474</v>
      </c>
      <c r="N385" s="13"/>
      <c r="O385" s="19"/>
      <c r="P385" s="19"/>
      <c r="Q385" s="64"/>
      <c r="R385" s="64"/>
      <c r="S385" s="64"/>
    </row>
    <row r="386" spans="1:19" hidden="1">
      <c r="A386" s="10">
        <v>385</v>
      </c>
      <c r="B386" s="13" t="s">
        <v>1479</v>
      </c>
      <c r="C386" s="10" t="s">
        <v>1480</v>
      </c>
      <c r="D386" s="138" t="s">
        <v>1481</v>
      </c>
      <c r="E386" s="10" t="s">
        <v>1482</v>
      </c>
      <c r="F386" s="18" t="s">
        <v>745</v>
      </c>
      <c r="G386" s="14" t="s">
        <v>1483</v>
      </c>
      <c r="H386" s="10" t="s">
        <v>1480</v>
      </c>
      <c r="I386" s="38" t="s">
        <v>19</v>
      </c>
      <c r="J386" s="366">
        <v>40</v>
      </c>
      <c r="K386" s="18" t="s">
        <v>1481</v>
      </c>
      <c r="L386" s="367">
        <v>42077</v>
      </c>
      <c r="M386" s="368" t="s">
        <v>1479</v>
      </c>
      <c r="N386" s="13"/>
      <c r="O386" s="19"/>
      <c r="P386" s="19"/>
      <c r="Q386" s="64"/>
      <c r="R386" s="64"/>
      <c r="S386" s="64"/>
    </row>
    <row r="387" spans="1:19" hidden="1">
      <c r="A387" s="10">
        <v>386</v>
      </c>
      <c r="B387" s="13" t="s">
        <v>1484</v>
      </c>
      <c r="C387" s="10" t="s">
        <v>1485</v>
      </c>
      <c r="D387" s="138" t="s">
        <v>1486</v>
      </c>
      <c r="E387" s="10" t="s">
        <v>1487</v>
      </c>
      <c r="F387" s="18" t="s">
        <v>745</v>
      </c>
      <c r="G387" s="14" t="s">
        <v>1488</v>
      </c>
      <c r="H387" s="10" t="s">
        <v>1485</v>
      </c>
      <c r="I387" s="38" t="s">
        <v>19</v>
      </c>
      <c r="J387" s="366">
        <v>40</v>
      </c>
      <c r="K387" s="18" t="s">
        <v>1486</v>
      </c>
      <c r="L387" s="367">
        <v>42077</v>
      </c>
      <c r="M387" s="368" t="s">
        <v>1484</v>
      </c>
      <c r="N387" s="13"/>
      <c r="O387" s="19"/>
      <c r="P387" s="19"/>
      <c r="Q387" s="64"/>
      <c r="R387" s="64"/>
      <c r="S387" s="64"/>
    </row>
    <row r="388" spans="1:19">
      <c r="A388" s="10">
        <v>387</v>
      </c>
      <c r="B388" s="13" t="s">
        <v>4040</v>
      </c>
      <c r="C388" s="10" t="s">
        <v>4041</v>
      </c>
      <c r="D388" s="138" t="s">
        <v>4042</v>
      </c>
      <c r="E388" s="199"/>
      <c r="F388" s="18" t="s">
        <v>745</v>
      </c>
      <c r="G388" s="14" t="s">
        <v>4043</v>
      </c>
      <c r="H388" s="10" t="s">
        <v>4041</v>
      </c>
      <c r="I388" s="38" t="s">
        <v>19</v>
      </c>
      <c r="J388" s="366">
        <v>40</v>
      </c>
      <c r="K388" s="18" t="s">
        <v>4042</v>
      </c>
      <c r="L388" s="367">
        <v>42093</v>
      </c>
      <c r="M388" s="368" t="s">
        <v>4040</v>
      </c>
      <c r="N388" s="13"/>
      <c r="O388" s="19">
        <v>43585</v>
      </c>
      <c r="P388" s="19"/>
      <c r="Q388" s="64"/>
      <c r="R388" s="64"/>
      <c r="S388" s="64"/>
    </row>
    <row r="389" spans="1:19" hidden="1">
      <c r="A389" s="10">
        <v>388</v>
      </c>
      <c r="B389" s="13" t="s">
        <v>1489</v>
      </c>
      <c r="C389" s="10" t="s">
        <v>1490</v>
      </c>
      <c r="D389" s="138" t="s">
        <v>1491</v>
      </c>
      <c r="E389" s="10" t="s">
        <v>1492</v>
      </c>
      <c r="F389" s="18" t="s">
        <v>745</v>
      </c>
      <c r="G389" s="14" t="s">
        <v>1493</v>
      </c>
      <c r="H389" s="10" t="s">
        <v>1490</v>
      </c>
      <c r="I389" s="38" t="s">
        <v>19</v>
      </c>
      <c r="J389" s="366">
        <v>40</v>
      </c>
      <c r="K389" s="18" t="s">
        <v>1491</v>
      </c>
      <c r="L389" s="367">
        <v>42079</v>
      </c>
      <c r="M389" s="368" t="s">
        <v>1489</v>
      </c>
      <c r="N389" s="13"/>
      <c r="O389" s="19"/>
      <c r="P389" s="19"/>
      <c r="Q389" s="64"/>
      <c r="R389" s="64"/>
      <c r="S389" s="64"/>
    </row>
    <row r="390" spans="1:19" hidden="1">
      <c r="A390" s="10">
        <v>389</v>
      </c>
      <c r="B390" s="13" t="s">
        <v>1494</v>
      </c>
      <c r="C390" s="10" t="s">
        <v>1495</v>
      </c>
      <c r="D390" s="138" t="s">
        <v>1496</v>
      </c>
      <c r="E390" s="10" t="s">
        <v>1497</v>
      </c>
      <c r="F390" s="18" t="s">
        <v>745</v>
      </c>
      <c r="G390" s="14" t="s">
        <v>1498</v>
      </c>
      <c r="H390" s="10" t="s">
        <v>1495</v>
      </c>
      <c r="I390" s="38" t="s">
        <v>19</v>
      </c>
      <c r="J390" s="366">
        <v>20</v>
      </c>
      <c r="K390" s="18" t="s">
        <v>1496</v>
      </c>
      <c r="L390" s="367">
        <v>42417</v>
      </c>
      <c r="M390" s="368" t="s">
        <v>1494</v>
      </c>
      <c r="N390" s="13"/>
      <c r="O390" s="19"/>
      <c r="P390" s="19"/>
      <c r="Q390" s="64"/>
      <c r="R390" s="64"/>
      <c r="S390" s="64"/>
    </row>
    <row r="391" spans="1:19" hidden="1">
      <c r="A391" s="10">
        <v>390</v>
      </c>
      <c r="B391" s="13" t="s">
        <v>1499</v>
      </c>
      <c r="C391" s="10" t="s">
        <v>1500</v>
      </c>
      <c r="D391" s="138" t="s">
        <v>1501</v>
      </c>
      <c r="E391" s="10" t="s">
        <v>1502</v>
      </c>
      <c r="F391" s="18" t="s">
        <v>745</v>
      </c>
      <c r="G391" s="14" t="s">
        <v>1503</v>
      </c>
      <c r="H391" s="10" t="s">
        <v>1500</v>
      </c>
      <c r="I391" s="38" t="s">
        <v>19</v>
      </c>
      <c r="J391" s="366">
        <v>20</v>
      </c>
      <c r="K391" s="18" t="s">
        <v>1501</v>
      </c>
      <c r="L391" s="367">
        <v>42452</v>
      </c>
      <c r="M391" s="368" t="s">
        <v>1499</v>
      </c>
      <c r="N391" s="13"/>
      <c r="O391" s="19"/>
      <c r="P391" s="19"/>
      <c r="Q391" s="64"/>
      <c r="R391" s="64"/>
      <c r="S391" s="64"/>
    </row>
    <row r="392" spans="1:19" hidden="1">
      <c r="A392" s="10">
        <v>391</v>
      </c>
      <c r="B392" s="13" t="s">
        <v>4044</v>
      </c>
      <c r="C392" s="10" t="s">
        <v>4045</v>
      </c>
      <c r="D392" s="138" t="s">
        <v>4046</v>
      </c>
      <c r="E392" s="10" t="s">
        <v>2656</v>
      </c>
      <c r="F392" s="18" t="s">
        <v>745</v>
      </c>
      <c r="G392" s="14" t="s">
        <v>4047</v>
      </c>
      <c r="H392" s="10" t="s">
        <v>4045</v>
      </c>
      <c r="I392" s="38" t="s">
        <v>19</v>
      </c>
      <c r="J392" s="366">
        <v>20</v>
      </c>
      <c r="K392" s="18" t="s">
        <v>4046</v>
      </c>
      <c r="L392" s="367">
        <v>42467</v>
      </c>
      <c r="M392" s="368" t="s">
        <v>4044</v>
      </c>
      <c r="N392" s="13"/>
      <c r="O392" s="19"/>
      <c r="P392" s="19"/>
      <c r="Q392" s="64"/>
      <c r="R392" s="64"/>
      <c r="S392" s="64"/>
    </row>
    <row r="393" spans="1:19" hidden="1">
      <c r="A393" s="10">
        <v>392</v>
      </c>
      <c r="B393" s="13" t="s">
        <v>4048</v>
      </c>
      <c r="C393" s="10" t="s">
        <v>4049</v>
      </c>
      <c r="D393" s="138" t="s">
        <v>4050</v>
      </c>
      <c r="E393" s="10" t="s">
        <v>2822</v>
      </c>
      <c r="F393" s="18" t="s">
        <v>745</v>
      </c>
      <c r="G393" s="14" t="s">
        <v>4051</v>
      </c>
      <c r="H393" s="10" t="s">
        <v>4049</v>
      </c>
      <c r="I393" s="38" t="s">
        <v>19</v>
      </c>
      <c r="J393" s="366"/>
      <c r="K393" s="18" t="s">
        <v>4050</v>
      </c>
      <c r="L393" s="367">
        <v>42774</v>
      </c>
      <c r="M393" s="368" t="s">
        <v>4048</v>
      </c>
      <c r="N393" s="13"/>
      <c r="O393" s="19"/>
      <c r="P393" s="19"/>
      <c r="Q393" s="64"/>
      <c r="R393" s="64"/>
      <c r="S393" s="64"/>
    </row>
    <row r="394" spans="1:19" hidden="1">
      <c r="A394" s="10">
        <v>393</v>
      </c>
      <c r="B394" s="13" t="s">
        <v>1504</v>
      </c>
      <c r="C394" s="10" t="s">
        <v>1505</v>
      </c>
      <c r="D394" s="138" t="s">
        <v>1506</v>
      </c>
      <c r="E394" s="10" t="s">
        <v>1507</v>
      </c>
      <c r="F394" s="18" t="s">
        <v>745</v>
      </c>
      <c r="G394" s="14" t="s">
        <v>1508</v>
      </c>
      <c r="H394" s="10" t="s">
        <v>1505</v>
      </c>
      <c r="I394" s="38" t="s">
        <v>19</v>
      </c>
      <c r="J394" s="366"/>
      <c r="K394" s="18" t="s">
        <v>1506</v>
      </c>
      <c r="L394" s="367">
        <v>42776</v>
      </c>
      <c r="M394" s="368" t="s">
        <v>1504</v>
      </c>
      <c r="N394" s="13"/>
      <c r="O394" s="19"/>
      <c r="P394" s="19"/>
      <c r="Q394" s="64"/>
      <c r="R394" s="64"/>
      <c r="S394" s="64"/>
    </row>
    <row r="395" spans="1:19" hidden="1">
      <c r="A395" s="10">
        <v>394</v>
      </c>
      <c r="B395" s="13" t="s">
        <v>1509</v>
      </c>
      <c r="C395" s="10" t="s">
        <v>1510</v>
      </c>
      <c r="D395" s="138" t="s">
        <v>1511</v>
      </c>
      <c r="E395" s="10" t="s">
        <v>1512</v>
      </c>
      <c r="F395" s="18" t="s">
        <v>745</v>
      </c>
      <c r="G395" s="14" t="s">
        <v>1513</v>
      </c>
      <c r="H395" s="10" t="s">
        <v>1510</v>
      </c>
      <c r="I395" s="38" t="s">
        <v>19</v>
      </c>
      <c r="J395" s="366"/>
      <c r="K395" s="18" t="s">
        <v>1511</v>
      </c>
      <c r="L395" s="367">
        <v>43178</v>
      </c>
      <c r="M395" s="368" t="s">
        <v>1509</v>
      </c>
      <c r="N395" s="13"/>
      <c r="O395" s="19"/>
      <c r="P395" s="19"/>
      <c r="Q395" s="64"/>
      <c r="R395" s="64"/>
      <c r="S395" s="64"/>
    </row>
    <row r="396" spans="1:19" hidden="1">
      <c r="A396" s="10">
        <v>395</v>
      </c>
      <c r="B396" s="13" t="s">
        <v>4052</v>
      </c>
      <c r="C396" s="10" t="s">
        <v>4053</v>
      </c>
      <c r="D396" s="138" t="s">
        <v>4054</v>
      </c>
      <c r="E396" s="10" t="s">
        <v>3009</v>
      </c>
      <c r="F396" s="18" t="s">
        <v>745</v>
      </c>
      <c r="G396" s="14" t="s">
        <v>4055</v>
      </c>
      <c r="H396" s="10" t="s">
        <v>4053</v>
      </c>
      <c r="I396" s="38" t="s">
        <v>19</v>
      </c>
      <c r="J396" s="366">
        <v>80</v>
      </c>
      <c r="K396" s="18" t="s">
        <v>4054</v>
      </c>
      <c r="L396" s="367">
        <v>41579</v>
      </c>
      <c r="M396" s="368" t="s">
        <v>4052</v>
      </c>
      <c r="N396" s="13"/>
      <c r="O396" s="19"/>
      <c r="P396" s="19"/>
      <c r="Q396" s="64"/>
      <c r="R396" s="64"/>
      <c r="S396" s="64"/>
    </row>
    <row r="397" spans="1:19" hidden="1">
      <c r="A397" s="10">
        <v>396</v>
      </c>
      <c r="B397" s="13" t="s">
        <v>1514</v>
      </c>
      <c r="C397" s="10" t="s">
        <v>1515</v>
      </c>
      <c r="D397" s="138" t="s">
        <v>1516</v>
      </c>
      <c r="E397" s="10" t="s">
        <v>1517</v>
      </c>
      <c r="F397" s="18" t="s">
        <v>745</v>
      </c>
      <c r="G397" s="14" t="s">
        <v>1518</v>
      </c>
      <c r="H397" s="10" t="s">
        <v>1515</v>
      </c>
      <c r="I397" s="38" t="s">
        <v>19</v>
      </c>
      <c r="J397" s="366">
        <v>60</v>
      </c>
      <c r="K397" s="18" t="s">
        <v>1516</v>
      </c>
      <c r="L397" s="367">
        <v>41696</v>
      </c>
      <c r="M397" s="368" t="s">
        <v>1514</v>
      </c>
      <c r="N397" s="13"/>
      <c r="O397" s="19"/>
      <c r="P397" s="19"/>
      <c r="Q397" s="64"/>
      <c r="R397" s="64"/>
      <c r="S397" s="64"/>
    </row>
    <row r="398" spans="1:19" hidden="1">
      <c r="A398" s="10">
        <v>397</v>
      </c>
      <c r="B398" s="13" t="s">
        <v>4056</v>
      </c>
      <c r="C398" s="10" t="s">
        <v>4057</v>
      </c>
      <c r="D398" s="138" t="s">
        <v>4058</v>
      </c>
      <c r="E398" s="10" t="s">
        <v>3090</v>
      </c>
      <c r="F398" s="18" t="s">
        <v>745</v>
      </c>
      <c r="G398" s="14" t="s">
        <v>4059</v>
      </c>
      <c r="H398" s="10" t="s">
        <v>4057</v>
      </c>
      <c r="I398" s="38" t="s">
        <v>19</v>
      </c>
      <c r="J398" s="366">
        <v>60</v>
      </c>
      <c r="K398" s="18" t="s">
        <v>4058</v>
      </c>
      <c r="L398" s="367">
        <v>41681</v>
      </c>
      <c r="M398" s="368" t="s">
        <v>4056</v>
      </c>
      <c r="N398" s="13"/>
      <c r="O398" s="19"/>
      <c r="P398" s="19"/>
      <c r="Q398" s="64"/>
      <c r="R398" s="64"/>
      <c r="S398" s="64"/>
    </row>
    <row r="399" spans="1:19" hidden="1">
      <c r="A399" s="10">
        <v>398</v>
      </c>
      <c r="B399" s="13" t="s">
        <v>1519</v>
      </c>
      <c r="C399" s="10" t="s">
        <v>1520</v>
      </c>
      <c r="D399" s="138" t="s">
        <v>1521</v>
      </c>
      <c r="E399" s="10" t="s">
        <v>1522</v>
      </c>
      <c r="F399" s="18" t="s">
        <v>745</v>
      </c>
      <c r="G399" s="14" t="s">
        <v>1523</v>
      </c>
      <c r="H399" s="10" t="s">
        <v>1520</v>
      </c>
      <c r="I399" s="38" t="s">
        <v>19</v>
      </c>
      <c r="J399" s="366">
        <v>60</v>
      </c>
      <c r="K399" s="18" t="s">
        <v>1521</v>
      </c>
      <c r="L399" s="367">
        <v>41716</v>
      </c>
      <c r="M399" s="368" t="s">
        <v>1519</v>
      </c>
      <c r="N399" s="13"/>
      <c r="O399" s="19"/>
      <c r="P399" s="19"/>
      <c r="Q399" s="64"/>
      <c r="R399" s="64"/>
      <c r="S399" s="64"/>
    </row>
    <row r="400" spans="1:19" hidden="1">
      <c r="A400" s="10">
        <v>399</v>
      </c>
      <c r="B400" s="13" t="s">
        <v>4060</v>
      </c>
      <c r="C400" s="10" t="s">
        <v>4061</v>
      </c>
      <c r="D400" s="138" t="s">
        <v>4062</v>
      </c>
      <c r="E400" s="10" t="s">
        <v>2957</v>
      </c>
      <c r="F400" s="18" t="s">
        <v>745</v>
      </c>
      <c r="G400" s="14" t="s">
        <v>4063</v>
      </c>
      <c r="H400" s="10" t="s">
        <v>4061</v>
      </c>
      <c r="I400" s="38" t="s">
        <v>19</v>
      </c>
      <c r="J400" s="366">
        <v>60</v>
      </c>
      <c r="K400" s="18" t="s">
        <v>4062</v>
      </c>
      <c r="L400" s="367">
        <v>41701</v>
      </c>
      <c r="M400" s="368" t="s">
        <v>4060</v>
      </c>
      <c r="N400" s="13"/>
      <c r="O400" s="19"/>
      <c r="P400" s="19"/>
      <c r="Q400" s="64"/>
      <c r="R400" s="64"/>
      <c r="S400" s="64"/>
    </row>
    <row r="401" spans="1:19" hidden="1">
      <c r="A401" s="10">
        <v>400</v>
      </c>
      <c r="B401" s="13" t="s">
        <v>4064</v>
      </c>
      <c r="C401" s="10" t="s">
        <v>4065</v>
      </c>
      <c r="D401" s="138" t="s">
        <v>4066</v>
      </c>
      <c r="E401" s="10" t="s">
        <v>4067</v>
      </c>
      <c r="F401" s="18" t="s">
        <v>745</v>
      </c>
      <c r="G401" s="14" t="s">
        <v>4068</v>
      </c>
      <c r="H401" s="10" t="s">
        <v>4065</v>
      </c>
      <c r="I401" s="38" t="s">
        <v>19</v>
      </c>
      <c r="J401" s="366">
        <v>60</v>
      </c>
      <c r="K401" s="18" t="s">
        <v>4066</v>
      </c>
      <c r="L401" s="367">
        <v>41715</v>
      </c>
      <c r="M401" s="368" t="s">
        <v>4064</v>
      </c>
      <c r="N401" s="13"/>
      <c r="O401" s="19"/>
      <c r="P401" s="19"/>
      <c r="Q401" s="64"/>
      <c r="R401" s="64"/>
      <c r="S401" s="64"/>
    </row>
    <row r="402" spans="1:19" hidden="1">
      <c r="A402" s="10">
        <v>401</v>
      </c>
      <c r="B402" s="13" t="s">
        <v>1524</v>
      </c>
      <c r="C402" s="10" t="s">
        <v>1525</v>
      </c>
      <c r="D402" s="138" t="s">
        <v>1526</v>
      </c>
      <c r="E402" s="10" t="s">
        <v>1527</v>
      </c>
      <c r="F402" s="18" t="s">
        <v>745</v>
      </c>
      <c r="G402" s="14" t="s">
        <v>1528</v>
      </c>
      <c r="H402" s="10" t="s">
        <v>1525</v>
      </c>
      <c r="I402" s="38" t="s">
        <v>19</v>
      </c>
      <c r="J402" s="366">
        <v>60</v>
      </c>
      <c r="K402" s="18" t="s">
        <v>1526</v>
      </c>
      <c r="L402" s="367">
        <v>41757</v>
      </c>
      <c r="M402" s="368" t="s">
        <v>1524</v>
      </c>
      <c r="N402" s="13"/>
      <c r="O402" s="19"/>
      <c r="P402" s="19"/>
      <c r="Q402" s="64"/>
      <c r="R402" s="64"/>
      <c r="S402" s="64"/>
    </row>
    <row r="403" spans="1:19" hidden="1">
      <c r="A403" s="10">
        <v>402</v>
      </c>
      <c r="B403" s="13" t="s">
        <v>1529</v>
      </c>
      <c r="C403" s="10" t="s">
        <v>1530</v>
      </c>
      <c r="D403" s="138" t="s">
        <v>1531</v>
      </c>
      <c r="E403" s="10" t="s">
        <v>1532</v>
      </c>
      <c r="F403" s="18" t="s">
        <v>745</v>
      </c>
      <c r="G403" s="14" t="s">
        <v>1533</v>
      </c>
      <c r="H403" s="10" t="s">
        <v>1530</v>
      </c>
      <c r="I403" s="38" t="s">
        <v>19</v>
      </c>
      <c r="J403" s="366">
        <v>60</v>
      </c>
      <c r="K403" s="18" t="s">
        <v>1531</v>
      </c>
      <c r="L403" s="367">
        <v>41809</v>
      </c>
      <c r="M403" s="368" t="s">
        <v>1529</v>
      </c>
      <c r="N403" s="13"/>
      <c r="O403" s="19"/>
      <c r="P403" s="19"/>
      <c r="Q403" s="64"/>
      <c r="R403" s="64"/>
      <c r="S403" s="64"/>
    </row>
    <row r="404" spans="1:19" hidden="1">
      <c r="A404" s="10">
        <v>403</v>
      </c>
      <c r="B404" s="13" t="s">
        <v>3487</v>
      </c>
      <c r="C404" s="10" t="s">
        <v>4069</v>
      </c>
      <c r="D404" s="138" t="s">
        <v>3489</v>
      </c>
      <c r="E404" s="10" t="s">
        <v>3411</v>
      </c>
      <c r="F404" s="18" t="s">
        <v>745</v>
      </c>
      <c r="G404" s="14" t="s">
        <v>3491</v>
      </c>
      <c r="H404" s="10" t="s">
        <v>4069</v>
      </c>
      <c r="I404" s="38" t="s">
        <v>19</v>
      </c>
      <c r="J404" s="366">
        <v>60</v>
      </c>
      <c r="K404" s="18" t="s">
        <v>3489</v>
      </c>
      <c r="L404" s="367">
        <v>41809</v>
      </c>
      <c r="M404" s="368" t="s">
        <v>3487</v>
      </c>
      <c r="N404" s="13"/>
      <c r="O404" s="19"/>
      <c r="P404" s="19"/>
      <c r="Q404" s="64"/>
      <c r="R404" s="64"/>
      <c r="S404" s="64"/>
    </row>
    <row r="405" spans="1:19" hidden="1">
      <c r="A405" s="10">
        <v>404</v>
      </c>
      <c r="B405" s="13" t="s">
        <v>4070</v>
      </c>
      <c r="C405" s="10" t="s">
        <v>4071</v>
      </c>
      <c r="D405" s="138" t="s">
        <v>4072</v>
      </c>
      <c r="E405" s="10" t="s">
        <v>4073</v>
      </c>
      <c r="F405" s="18" t="s">
        <v>745</v>
      </c>
      <c r="G405" s="14" t="s">
        <v>4074</v>
      </c>
      <c r="H405" s="10" t="s">
        <v>4071</v>
      </c>
      <c r="I405" s="38" t="s">
        <v>19</v>
      </c>
      <c r="J405" s="366"/>
      <c r="K405" s="18" t="s">
        <v>4072</v>
      </c>
      <c r="L405" s="367">
        <v>42796</v>
      </c>
      <c r="M405" s="368" t="s">
        <v>4070</v>
      </c>
      <c r="N405" s="13"/>
      <c r="O405" s="19"/>
      <c r="P405" s="19"/>
      <c r="Q405" s="64"/>
      <c r="R405" s="64"/>
      <c r="S405" s="64"/>
    </row>
    <row r="406" spans="1:19" hidden="1">
      <c r="A406" s="10">
        <v>405</v>
      </c>
      <c r="B406" s="13" t="s">
        <v>4075</v>
      </c>
      <c r="C406" s="10" t="s">
        <v>4076</v>
      </c>
      <c r="D406" s="138" t="s">
        <v>4077</v>
      </c>
      <c r="E406" s="10" t="s">
        <v>4078</v>
      </c>
      <c r="F406" s="18" t="s">
        <v>745</v>
      </c>
      <c r="G406" s="14" t="s">
        <v>4079</v>
      </c>
      <c r="H406" s="10" t="s">
        <v>4076</v>
      </c>
      <c r="I406" s="38" t="s">
        <v>19</v>
      </c>
      <c r="J406" s="366"/>
      <c r="K406" s="18" t="s">
        <v>4077</v>
      </c>
      <c r="L406" s="367">
        <v>42797</v>
      </c>
      <c r="M406" s="368" t="s">
        <v>4075</v>
      </c>
      <c r="N406" s="13"/>
      <c r="O406" s="19"/>
      <c r="P406" s="19"/>
      <c r="Q406" s="64"/>
      <c r="R406" s="64"/>
      <c r="S406" s="64"/>
    </row>
    <row r="407" spans="1:19" hidden="1">
      <c r="A407" s="10">
        <v>406</v>
      </c>
      <c r="B407" s="13" t="s">
        <v>1534</v>
      </c>
      <c r="C407" s="10" t="s">
        <v>1535</v>
      </c>
      <c r="D407" s="138" t="s">
        <v>1536</v>
      </c>
      <c r="E407" s="10" t="s">
        <v>1537</v>
      </c>
      <c r="F407" s="18" t="s">
        <v>745</v>
      </c>
      <c r="G407" s="14" t="s">
        <v>1538</v>
      </c>
      <c r="H407" s="10" t="s">
        <v>1535</v>
      </c>
      <c r="I407" s="38" t="s">
        <v>19</v>
      </c>
      <c r="J407" s="366"/>
      <c r="K407" s="18" t="s">
        <v>1536</v>
      </c>
      <c r="L407" s="367">
        <v>42831</v>
      </c>
      <c r="M407" s="368" t="s">
        <v>1534</v>
      </c>
      <c r="N407" s="13"/>
      <c r="O407" s="19"/>
      <c r="P407" s="19"/>
      <c r="Q407" s="64"/>
      <c r="R407" s="64"/>
      <c r="S407" s="64"/>
    </row>
    <row r="408" spans="1:19" hidden="1">
      <c r="A408" s="10">
        <v>407</v>
      </c>
      <c r="B408" s="13" t="s">
        <v>4080</v>
      </c>
      <c r="C408" s="10" t="s">
        <v>4081</v>
      </c>
      <c r="D408" s="138" t="s">
        <v>4082</v>
      </c>
      <c r="E408" s="10" t="s">
        <v>3155</v>
      </c>
      <c r="F408" s="18" t="s">
        <v>745</v>
      </c>
      <c r="G408" s="14" t="s">
        <v>4083</v>
      </c>
      <c r="H408" s="10" t="s">
        <v>4081</v>
      </c>
      <c r="I408" s="38" t="s">
        <v>19</v>
      </c>
      <c r="J408" s="366"/>
      <c r="K408" s="18" t="s">
        <v>4082</v>
      </c>
      <c r="L408" s="367">
        <v>42832</v>
      </c>
      <c r="M408" s="368" t="s">
        <v>4080</v>
      </c>
      <c r="N408" s="13"/>
      <c r="O408" s="19"/>
      <c r="P408" s="19"/>
      <c r="Q408" s="64"/>
      <c r="R408" s="64"/>
      <c r="S408" s="64"/>
    </row>
    <row r="409" spans="1:19" hidden="1">
      <c r="A409" s="10">
        <v>408</v>
      </c>
      <c r="B409" s="13" t="s">
        <v>1539</v>
      </c>
      <c r="C409" s="10" t="s">
        <v>1540</v>
      </c>
      <c r="D409" s="138" t="s">
        <v>1541</v>
      </c>
      <c r="E409" s="10" t="s">
        <v>1542</v>
      </c>
      <c r="F409" s="18" t="s">
        <v>745</v>
      </c>
      <c r="G409" s="14" t="s">
        <v>1543</v>
      </c>
      <c r="H409" s="10" t="s">
        <v>1540</v>
      </c>
      <c r="I409" s="38" t="s">
        <v>19</v>
      </c>
      <c r="J409" s="366"/>
      <c r="K409" s="18" t="s">
        <v>1541</v>
      </c>
      <c r="L409" s="367">
        <v>42838</v>
      </c>
      <c r="M409" s="368" t="s">
        <v>1539</v>
      </c>
      <c r="N409" s="13"/>
      <c r="O409" s="19"/>
      <c r="P409" s="19"/>
      <c r="Q409" s="64"/>
      <c r="R409" s="64"/>
      <c r="S409" s="64"/>
    </row>
    <row r="410" spans="1:19" hidden="1">
      <c r="A410" s="10">
        <v>409</v>
      </c>
      <c r="B410" s="13" t="s">
        <v>1544</v>
      </c>
      <c r="C410" s="10" t="s">
        <v>1545</v>
      </c>
      <c r="D410" s="138" t="s">
        <v>1546</v>
      </c>
      <c r="E410" s="10" t="s">
        <v>1547</v>
      </c>
      <c r="F410" s="18" t="s">
        <v>745</v>
      </c>
      <c r="G410" s="14" t="s">
        <v>1548</v>
      </c>
      <c r="H410" s="10" t="s">
        <v>1545</v>
      </c>
      <c r="I410" s="38" t="s">
        <v>19</v>
      </c>
      <c r="J410" s="366"/>
      <c r="K410" s="18" t="s">
        <v>1546</v>
      </c>
      <c r="L410" s="367">
        <v>42850</v>
      </c>
      <c r="M410" s="368" t="s">
        <v>1544</v>
      </c>
      <c r="N410" s="13"/>
      <c r="O410" s="19"/>
      <c r="P410" s="19"/>
      <c r="Q410" s="64"/>
      <c r="R410" s="64"/>
      <c r="S410" s="64"/>
    </row>
    <row r="411" spans="1:19" hidden="1">
      <c r="A411" s="10">
        <v>410</v>
      </c>
      <c r="B411" s="13" t="s">
        <v>1549</v>
      </c>
      <c r="C411" s="10" t="s">
        <v>1550</v>
      </c>
      <c r="D411" s="138" t="s">
        <v>1551</v>
      </c>
      <c r="E411" s="10" t="s">
        <v>1552</v>
      </c>
      <c r="F411" s="18" t="s">
        <v>745</v>
      </c>
      <c r="G411" s="14" t="s">
        <v>1553</v>
      </c>
      <c r="H411" s="10" t="s">
        <v>1550</v>
      </c>
      <c r="I411" s="38" t="s">
        <v>19</v>
      </c>
      <c r="J411" s="366"/>
      <c r="K411" s="18" t="s">
        <v>1551</v>
      </c>
      <c r="L411" s="367">
        <v>42852</v>
      </c>
      <c r="M411" s="368" t="s">
        <v>1549</v>
      </c>
      <c r="N411" s="13"/>
      <c r="O411" s="19"/>
      <c r="P411" s="19"/>
      <c r="Q411" s="64"/>
      <c r="R411" s="64"/>
      <c r="S411" s="64"/>
    </row>
    <row r="412" spans="1:19" hidden="1">
      <c r="A412" s="10">
        <v>411</v>
      </c>
      <c r="B412" s="13" t="s">
        <v>4084</v>
      </c>
      <c r="C412" s="10" t="s">
        <v>4085</v>
      </c>
      <c r="D412" s="138" t="s">
        <v>4086</v>
      </c>
      <c r="E412" s="10" t="s">
        <v>2701</v>
      </c>
      <c r="F412" s="18" t="s">
        <v>745</v>
      </c>
      <c r="G412" s="14" t="s">
        <v>4087</v>
      </c>
      <c r="H412" s="10" t="s">
        <v>4085</v>
      </c>
      <c r="I412" s="38" t="s">
        <v>19</v>
      </c>
      <c r="J412" s="366"/>
      <c r="K412" s="18" t="s">
        <v>4086</v>
      </c>
      <c r="L412" s="367">
        <v>42845</v>
      </c>
      <c r="M412" s="368" t="s">
        <v>4084</v>
      </c>
      <c r="N412" s="13"/>
      <c r="O412" s="19"/>
      <c r="P412" s="19"/>
      <c r="Q412" s="64"/>
      <c r="R412" s="64"/>
      <c r="S412" s="64"/>
    </row>
    <row r="413" spans="1:19" hidden="1">
      <c r="A413" s="10">
        <v>412</v>
      </c>
      <c r="B413" s="13" t="s">
        <v>1554</v>
      </c>
      <c r="C413" s="10" t="s">
        <v>1555</v>
      </c>
      <c r="D413" s="138" t="s">
        <v>1556</v>
      </c>
      <c r="E413" s="10" t="s">
        <v>1557</v>
      </c>
      <c r="F413" s="18" t="s">
        <v>745</v>
      </c>
      <c r="G413" s="14" t="s">
        <v>1558</v>
      </c>
      <c r="H413" s="10" t="s">
        <v>1555</v>
      </c>
      <c r="I413" s="38" t="s">
        <v>19</v>
      </c>
      <c r="J413" s="366"/>
      <c r="K413" s="18" t="s">
        <v>1556</v>
      </c>
      <c r="L413" s="367">
        <v>42861</v>
      </c>
      <c r="M413" s="368" t="s">
        <v>1554</v>
      </c>
      <c r="N413" s="13"/>
      <c r="O413" s="19"/>
      <c r="P413" s="19"/>
      <c r="Q413" s="64"/>
      <c r="R413" s="64"/>
      <c r="S413" s="64"/>
    </row>
    <row r="414" spans="1:19" hidden="1">
      <c r="A414" s="10">
        <v>413</v>
      </c>
      <c r="B414" s="13" t="s">
        <v>1559</v>
      </c>
      <c r="C414" s="10" t="s">
        <v>1560</v>
      </c>
      <c r="D414" s="138" t="s">
        <v>1561</v>
      </c>
      <c r="E414" s="10" t="s">
        <v>1562</v>
      </c>
      <c r="F414" s="18" t="s">
        <v>745</v>
      </c>
      <c r="G414" s="14" t="s">
        <v>1563</v>
      </c>
      <c r="H414" s="10" t="s">
        <v>1560</v>
      </c>
      <c r="I414" s="38" t="s">
        <v>19</v>
      </c>
      <c r="J414" s="366"/>
      <c r="K414" s="18" t="s">
        <v>1561</v>
      </c>
      <c r="L414" s="367">
        <v>42860</v>
      </c>
      <c r="M414" s="368" t="s">
        <v>1559</v>
      </c>
      <c r="N414" s="13"/>
      <c r="O414" s="19"/>
      <c r="P414" s="19"/>
      <c r="Q414" s="64"/>
      <c r="R414" s="64"/>
      <c r="S414" s="64"/>
    </row>
    <row r="415" spans="1:19">
      <c r="A415" s="10">
        <v>414</v>
      </c>
      <c r="B415" s="13" t="s">
        <v>4088</v>
      </c>
      <c r="C415" s="10" t="s">
        <v>4089</v>
      </c>
      <c r="D415" s="138" t="s">
        <v>4090</v>
      </c>
      <c r="E415" s="199"/>
      <c r="F415" s="18" t="s">
        <v>745</v>
      </c>
      <c r="G415" s="14" t="s">
        <v>4091</v>
      </c>
      <c r="H415" s="10" t="s">
        <v>4089</v>
      </c>
      <c r="I415" s="38" t="s">
        <v>19</v>
      </c>
      <c r="J415" s="366"/>
      <c r="K415" s="18" t="s">
        <v>4090</v>
      </c>
      <c r="L415" s="367">
        <v>42864</v>
      </c>
      <c r="M415" s="368" t="s">
        <v>4088</v>
      </c>
      <c r="N415" s="13"/>
      <c r="O415" s="19">
        <v>43585</v>
      </c>
      <c r="P415" s="19"/>
      <c r="Q415" s="64"/>
      <c r="R415" s="64"/>
      <c r="S415" s="64"/>
    </row>
    <row r="416" spans="1:19" hidden="1">
      <c r="A416" s="10">
        <v>415</v>
      </c>
      <c r="B416" s="13" t="s">
        <v>4092</v>
      </c>
      <c r="C416" s="10" t="s">
        <v>4093</v>
      </c>
      <c r="D416" s="138" t="s">
        <v>4094</v>
      </c>
      <c r="E416" s="10" t="s">
        <v>4095</v>
      </c>
      <c r="F416" s="18" t="s">
        <v>745</v>
      </c>
      <c r="G416" s="14" t="s">
        <v>4096</v>
      </c>
      <c r="H416" s="10" t="s">
        <v>4093</v>
      </c>
      <c r="I416" s="38" t="s">
        <v>19</v>
      </c>
      <c r="J416" s="366"/>
      <c r="K416" s="18" t="s">
        <v>4094</v>
      </c>
      <c r="L416" s="367">
        <v>42875</v>
      </c>
      <c r="M416" s="368" t="s">
        <v>4092</v>
      </c>
      <c r="N416" s="13"/>
      <c r="O416" s="19"/>
      <c r="P416" s="19"/>
      <c r="Q416" s="64"/>
      <c r="R416" s="64"/>
      <c r="S416" s="64"/>
    </row>
    <row r="417" spans="1:19" hidden="1">
      <c r="A417" s="10">
        <v>416</v>
      </c>
      <c r="B417" s="13" t="s">
        <v>4097</v>
      </c>
      <c r="C417" s="10" t="s">
        <v>4098</v>
      </c>
      <c r="D417" s="138" t="s">
        <v>4099</v>
      </c>
      <c r="E417" s="10" t="s">
        <v>4100</v>
      </c>
      <c r="F417" s="18" t="s">
        <v>745</v>
      </c>
      <c r="G417" s="14" t="s">
        <v>4101</v>
      </c>
      <c r="H417" s="10" t="s">
        <v>4098</v>
      </c>
      <c r="I417" s="38" t="s">
        <v>19</v>
      </c>
      <c r="J417" s="366"/>
      <c r="K417" s="18" t="s">
        <v>4099</v>
      </c>
      <c r="L417" s="367">
        <v>42882</v>
      </c>
      <c r="M417" s="368" t="s">
        <v>4097</v>
      </c>
      <c r="N417" s="13"/>
      <c r="O417" s="19"/>
      <c r="P417" s="19"/>
      <c r="Q417" s="64"/>
      <c r="R417" s="64"/>
      <c r="S417" s="64"/>
    </row>
    <row r="418" spans="1:19" hidden="1">
      <c r="A418" s="10">
        <v>417</v>
      </c>
      <c r="B418" s="13" t="s">
        <v>1564</v>
      </c>
      <c r="C418" s="10" t="s">
        <v>1565</v>
      </c>
      <c r="D418" s="138" t="s">
        <v>1566</v>
      </c>
      <c r="E418" s="10" t="s">
        <v>1567</v>
      </c>
      <c r="F418" s="18" t="s">
        <v>745</v>
      </c>
      <c r="G418" s="14" t="s">
        <v>1568</v>
      </c>
      <c r="H418" s="10" t="s">
        <v>1565</v>
      </c>
      <c r="I418" s="38" t="s">
        <v>19</v>
      </c>
      <c r="J418" s="366"/>
      <c r="K418" s="18" t="s">
        <v>1566</v>
      </c>
      <c r="L418" s="367">
        <v>42921</v>
      </c>
      <c r="M418" s="368" t="s">
        <v>1564</v>
      </c>
      <c r="N418" s="13"/>
      <c r="O418" s="19"/>
      <c r="P418" s="19"/>
      <c r="Q418" s="64"/>
      <c r="R418" s="64"/>
      <c r="S418" s="64"/>
    </row>
    <row r="419" spans="1:19" hidden="1">
      <c r="A419" s="10">
        <v>418</v>
      </c>
      <c r="B419" s="13" t="s">
        <v>1569</v>
      </c>
      <c r="C419" s="10" t="s">
        <v>1570</v>
      </c>
      <c r="D419" s="138" t="s">
        <v>1571</v>
      </c>
      <c r="E419" s="10" t="s">
        <v>1572</v>
      </c>
      <c r="F419" s="18" t="s">
        <v>745</v>
      </c>
      <c r="G419" s="14" t="s">
        <v>1573</v>
      </c>
      <c r="H419" s="10" t="s">
        <v>1570</v>
      </c>
      <c r="I419" s="38" t="s">
        <v>19</v>
      </c>
      <c r="J419" s="366"/>
      <c r="K419" s="18" t="s">
        <v>1571</v>
      </c>
      <c r="L419" s="367">
        <v>42936</v>
      </c>
      <c r="M419" s="368" t="s">
        <v>1569</v>
      </c>
      <c r="N419" s="13"/>
      <c r="O419" s="19"/>
      <c r="P419" s="19"/>
      <c r="Q419" s="64"/>
      <c r="R419" s="64"/>
      <c r="S419" s="64"/>
    </row>
    <row r="420" spans="1:19" hidden="1">
      <c r="A420" s="10">
        <v>419</v>
      </c>
      <c r="B420" s="13" t="s">
        <v>4102</v>
      </c>
      <c r="C420" s="10" t="s">
        <v>4103</v>
      </c>
      <c r="D420" s="138" t="s">
        <v>4104</v>
      </c>
      <c r="E420" s="10" t="s">
        <v>4105</v>
      </c>
      <c r="F420" s="18" t="s">
        <v>745</v>
      </c>
      <c r="G420" s="14" t="s">
        <v>4106</v>
      </c>
      <c r="H420" s="10" t="s">
        <v>4103</v>
      </c>
      <c r="I420" s="38" t="s">
        <v>19</v>
      </c>
      <c r="J420" s="366"/>
      <c r="K420" s="18" t="s">
        <v>4104</v>
      </c>
      <c r="L420" s="367">
        <v>42978</v>
      </c>
      <c r="M420" s="368" t="s">
        <v>4102</v>
      </c>
      <c r="N420" s="13"/>
      <c r="O420" s="19"/>
      <c r="P420" s="19"/>
      <c r="Q420" s="64"/>
      <c r="R420" s="64"/>
      <c r="S420" s="64"/>
    </row>
    <row r="421" spans="1:19" hidden="1">
      <c r="A421" s="10">
        <v>420</v>
      </c>
      <c r="B421" s="13" t="s">
        <v>1574</v>
      </c>
      <c r="C421" s="10" t="s">
        <v>1575</v>
      </c>
      <c r="D421" s="138" t="s">
        <v>1576</v>
      </c>
      <c r="E421" s="10" t="s">
        <v>1577</v>
      </c>
      <c r="F421" s="18" t="s">
        <v>745</v>
      </c>
      <c r="G421" s="14" t="s">
        <v>1578</v>
      </c>
      <c r="H421" s="10" t="s">
        <v>1575</v>
      </c>
      <c r="I421" s="38" t="s">
        <v>19</v>
      </c>
      <c r="J421" s="366"/>
      <c r="K421" s="18" t="s">
        <v>1576</v>
      </c>
      <c r="L421" s="367">
        <v>42976</v>
      </c>
      <c r="M421" s="368" t="s">
        <v>1574</v>
      </c>
      <c r="N421" s="13"/>
      <c r="O421" s="19"/>
      <c r="P421" s="19"/>
      <c r="Q421" s="64"/>
      <c r="R421" s="64"/>
      <c r="S421" s="64"/>
    </row>
    <row r="422" spans="1:19" hidden="1">
      <c r="A422" s="10">
        <v>421</v>
      </c>
      <c r="B422" s="13" t="s">
        <v>1579</v>
      </c>
      <c r="C422" s="10" t="s">
        <v>1580</v>
      </c>
      <c r="D422" s="138" t="s">
        <v>1581</v>
      </c>
      <c r="E422" s="10" t="s">
        <v>1582</v>
      </c>
      <c r="F422" s="18" t="s">
        <v>745</v>
      </c>
      <c r="G422" s="14" t="s">
        <v>1583</v>
      </c>
      <c r="H422" s="10" t="s">
        <v>1580</v>
      </c>
      <c r="I422" s="38" t="s">
        <v>19</v>
      </c>
      <c r="J422" s="366"/>
      <c r="K422" s="371" t="s">
        <v>1581</v>
      </c>
      <c r="L422" s="367">
        <v>42969</v>
      </c>
      <c r="M422" s="368" t="s">
        <v>1579</v>
      </c>
      <c r="N422" s="13"/>
      <c r="O422" s="19"/>
      <c r="P422" s="19"/>
      <c r="Q422" s="64"/>
      <c r="R422" s="64"/>
      <c r="S422" s="64"/>
    </row>
    <row r="423" spans="1:19" hidden="1">
      <c r="A423" s="10">
        <v>422</v>
      </c>
      <c r="B423" s="13" t="s">
        <v>1584</v>
      </c>
      <c r="C423" s="10" t="s">
        <v>1585</v>
      </c>
      <c r="D423" s="138" t="s">
        <v>1586</v>
      </c>
      <c r="E423" s="10" t="s">
        <v>1587</v>
      </c>
      <c r="F423" s="18" t="s">
        <v>3719</v>
      </c>
      <c r="G423" s="14" t="s">
        <v>1588</v>
      </c>
      <c r="H423" s="10" t="s">
        <v>1585</v>
      </c>
      <c r="I423" s="38" t="s">
        <v>19</v>
      </c>
      <c r="J423" s="366"/>
      <c r="K423" s="18" t="s">
        <v>1586</v>
      </c>
      <c r="L423" s="367">
        <v>42950</v>
      </c>
      <c r="M423" s="368" t="s">
        <v>1584</v>
      </c>
      <c r="N423" s="13"/>
      <c r="O423" s="19"/>
      <c r="P423" s="19"/>
      <c r="Q423" s="64"/>
      <c r="R423" s="64"/>
      <c r="S423" s="64" t="str">
        <f>VLOOKUP(D423,[1]广州12!A:A,1,0)</f>
        <v>杨智锋</v>
      </c>
    </row>
    <row r="424" spans="1:19" hidden="1">
      <c r="A424" s="10">
        <v>423</v>
      </c>
      <c r="B424" s="13" t="s">
        <v>4107</v>
      </c>
      <c r="C424" s="10" t="s">
        <v>4108</v>
      </c>
      <c r="D424" s="138" t="s">
        <v>4109</v>
      </c>
      <c r="E424" s="10" t="s">
        <v>3570</v>
      </c>
      <c r="F424" s="18" t="s">
        <v>745</v>
      </c>
      <c r="G424" s="14" t="s">
        <v>4110</v>
      </c>
      <c r="H424" s="10" t="s">
        <v>4108</v>
      </c>
      <c r="I424" s="38" t="s">
        <v>19</v>
      </c>
      <c r="J424" s="366"/>
      <c r="K424" s="18" t="s">
        <v>4109</v>
      </c>
      <c r="L424" s="367">
        <v>43022</v>
      </c>
      <c r="M424" s="368" t="s">
        <v>4107</v>
      </c>
      <c r="N424" s="13"/>
      <c r="O424" s="19"/>
      <c r="P424" s="19"/>
      <c r="Q424" s="64"/>
      <c r="R424" s="64"/>
      <c r="S424" s="64"/>
    </row>
    <row r="425" spans="1:19" hidden="1">
      <c r="A425" s="10">
        <v>424</v>
      </c>
      <c r="B425" s="13" t="s">
        <v>1589</v>
      </c>
      <c r="C425" s="10" t="s">
        <v>1590</v>
      </c>
      <c r="D425" s="138" t="s">
        <v>1591</v>
      </c>
      <c r="E425" s="10" t="s">
        <v>1592</v>
      </c>
      <c r="F425" s="18" t="s">
        <v>745</v>
      </c>
      <c r="G425" s="14" t="s">
        <v>1593</v>
      </c>
      <c r="H425" s="10" t="s">
        <v>1590</v>
      </c>
      <c r="I425" s="38" t="s">
        <v>19</v>
      </c>
      <c r="J425" s="366">
        <v>60</v>
      </c>
      <c r="K425" s="18" t="s">
        <v>1591</v>
      </c>
      <c r="L425" s="367">
        <v>41706</v>
      </c>
      <c r="M425" s="368" t="s">
        <v>1589</v>
      </c>
      <c r="N425" s="13"/>
      <c r="O425" s="19"/>
      <c r="P425" s="19"/>
      <c r="Q425" s="64"/>
      <c r="R425" s="64"/>
      <c r="S425" s="64"/>
    </row>
    <row r="426" spans="1:19" hidden="1">
      <c r="A426" s="10">
        <v>425</v>
      </c>
      <c r="B426" s="13" t="s">
        <v>1594</v>
      </c>
      <c r="C426" s="10" t="s">
        <v>1595</v>
      </c>
      <c r="D426" s="138" t="s">
        <v>1596</v>
      </c>
      <c r="E426" s="10" t="s">
        <v>1597</v>
      </c>
      <c r="F426" s="18" t="s">
        <v>745</v>
      </c>
      <c r="G426" s="14" t="s">
        <v>1598</v>
      </c>
      <c r="H426" s="10" t="s">
        <v>1595</v>
      </c>
      <c r="I426" s="38" t="s">
        <v>19</v>
      </c>
      <c r="J426" s="366">
        <v>100</v>
      </c>
      <c r="K426" s="18" t="s">
        <v>1596</v>
      </c>
      <c r="L426" s="367">
        <v>40943</v>
      </c>
      <c r="M426" s="368" t="s">
        <v>1594</v>
      </c>
      <c r="N426" s="13"/>
      <c r="O426" s="19"/>
      <c r="P426" s="19"/>
      <c r="Q426" s="64"/>
      <c r="R426" s="64"/>
      <c r="S426" s="64"/>
    </row>
    <row r="427" spans="1:19" hidden="1">
      <c r="A427" s="10">
        <v>426</v>
      </c>
      <c r="B427" s="13" t="s">
        <v>1599</v>
      </c>
      <c r="C427" s="10" t="s">
        <v>1600</v>
      </c>
      <c r="D427" s="138" t="s">
        <v>1601</v>
      </c>
      <c r="E427" s="10" t="s">
        <v>1602</v>
      </c>
      <c r="F427" s="18" t="s">
        <v>745</v>
      </c>
      <c r="G427" s="14" t="s">
        <v>1603</v>
      </c>
      <c r="H427" s="10" t="s">
        <v>1600</v>
      </c>
      <c r="I427" s="38" t="s">
        <v>19</v>
      </c>
      <c r="J427" s="366">
        <v>80</v>
      </c>
      <c r="K427" s="18" t="s">
        <v>1601</v>
      </c>
      <c r="L427" s="367">
        <v>41512</v>
      </c>
      <c r="M427" s="368" t="s">
        <v>1599</v>
      </c>
      <c r="N427" s="13"/>
      <c r="O427" s="19"/>
      <c r="P427" s="19"/>
      <c r="Q427" s="64"/>
      <c r="R427" s="64"/>
      <c r="S427" s="64"/>
    </row>
    <row r="428" spans="1:19" hidden="1">
      <c r="A428" s="10">
        <v>427</v>
      </c>
      <c r="B428" s="13" t="s">
        <v>1604</v>
      </c>
      <c r="C428" s="10" t="s">
        <v>1605</v>
      </c>
      <c r="D428" s="138" t="s">
        <v>1606</v>
      </c>
      <c r="E428" s="10" t="s">
        <v>1607</v>
      </c>
      <c r="F428" s="18" t="s">
        <v>745</v>
      </c>
      <c r="G428" s="14" t="s">
        <v>1608</v>
      </c>
      <c r="H428" s="10" t="s">
        <v>1605</v>
      </c>
      <c r="I428" s="38" t="s">
        <v>19</v>
      </c>
      <c r="J428" s="366">
        <v>60</v>
      </c>
      <c r="K428" s="18" t="s">
        <v>1606</v>
      </c>
      <c r="L428" s="367">
        <v>41857</v>
      </c>
      <c r="M428" s="368" t="s">
        <v>1604</v>
      </c>
      <c r="N428" s="13"/>
      <c r="O428" s="19"/>
      <c r="P428" s="19"/>
      <c r="Q428" s="64"/>
      <c r="R428" s="64"/>
      <c r="S428" s="64"/>
    </row>
    <row r="429" spans="1:19" hidden="1">
      <c r="A429" s="10">
        <v>428</v>
      </c>
      <c r="B429" s="13" t="s">
        <v>1609</v>
      </c>
      <c r="C429" s="10" t="s">
        <v>1610</v>
      </c>
      <c r="D429" s="138" t="s">
        <v>1611</v>
      </c>
      <c r="E429" s="10" t="s">
        <v>1612</v>
      </c>
      <c r="F429" s="18" t="s">
        <v>745</v>
      </c>
      <c r="G429" s="14" t="s">
        <v>1613</v>
      </c>
      <c r="H429" s="10" t="s">
        <v>1610</v>
      </c>
      <c r="I429" s="38" t="s">
        <v>19</v>
      </c>
      <c r="J429" s="366">
        <v>40</v>
      </c>
      <c r="K429" s="18" t="s">
        <v>1611</v>
      </c>
      <c r="L429" s="367">
        <v>42136</v>
      </c>
      <c r="M429" s="368" t="s">
        <v>1609</v>
      </c>
      <c r="N429" s="13"/>
      <c r="O429" s="19"/>
      <c r="P429" s="19"/>
      <c r="Q429" s="64"/>
      <c r="R429" s="64"/>
      <c r="S429" s="64"/>
    </row>
    <row r="430" spans="1:19" hidden="1">
      <c r="A430" s="10">
        <v>429</v>
      </c>
      <c r="B430" s="13" t="s">
        <v>4111</v>
      </c>
      <c r="C430" s="10" t="s">
        <v>4112</v>
      </c>
      <c r="D430" s="138" t="s">
        <v>4113</v>
      </c>
      <c r="E430" s="199" t="e">
        <f>VLOOKUP(D430,#REF!,8,0)</f>
        <v>#REF!</v>
      </c>
      <c r="F430" s="18" t="s">
        <v>745</v>
      </c>
      <c r="G430" s="14" t="s">
        <v>4114</v>
      </c>
      <c r="H430" s="10" t="s">
        <v>4112</v>
      </c>
      <c r="I430" s="38" t="s">
        <v>19</v>
      </c>
      <c r="J430" s="366">
        <v>20</v>
      </c>
      <c r="K430" s="18" t="s">
        <v>4113</v>
      </c>
      <c r="L430" s="367">
        <v>42445</v>
      </c>
      <c r="M430" s="368" t="s">
        <v>4111</v>
      </c>
      <c r="N430" s="13"/>
      <c r="O430" s="19"/>
      <c r="P430" s="19"/>
      <c r="Q430" s="64"/>
      <c r="R430" s="64"/>
      <c r="S430" s="64"/>
    </row>
    <row r="431" spans="1:19" hidden="1">
      <c r="A431" s="10">
        <v>430</v>
      </c>
      <c r="B431" s="13" t="s">
        <v>4115</v>
      </c>
      <c r="C431" s="10" t="s">
        <v>4116</v>
      </c>
      <c r="D431" s="138" t="s">
        <v>4117</v>
      </c>
      <c r="E431" s="10" t="s">
        <v>3490</v>
      </c>
      <c r="F431" s="18" t="s">
        <v>745</v>
      </c>
      <c r="G431" s="14" t="s">
        <v>4118</v>
      </c>
      <c r="H431" s="10" t="s">
        <v>4116</v>
      </c>
      <c r="I431" s="38" t="s">
        <v>19</v>
      </c>
      <c r="J431" s="366">
        <v>20</v>
      </c>
      <c r="K431" s="18" t="s">
        <v>4117</v>
      </c>
      <c r="L431" s="367">
        <v>42467</v>
      </c>
      <c r="M431" s="368" t="s">
        <v>4115</v>
      </c>
      <c r="N431" s="13"/>
      <c r="O431" s="19"/>
      <c r="P431" s="19"/>
      <c r="Q431" s="64"/>
      <c r="R431" s="64"/>
      <c r="S431" s="64"/>
    </row>
    <row r="432" spans="1:19" hidden="1">
      <c r="A432" s="10">
        <v>431</v>
      </c>
      <c r="B432" s="13" t="s">
        <v>1614</v>
      </c>
      <c r="C432" s="10" t="s">
        <v>1615</v>
      </c>
      <c r="D432" s="138" t="s">
        <v>1616</v>
      </c>
      <c r="E432" s="10" t="s">
        <v>1617</v>
      </c>
      <c r="F432" s="18" t="s">
        <v>745</v>
      </c>
      <c r="G432" s="14" t="s">
        <v>1618</v>
      </c>
      <c r="H432" s="10" t="s">
        <v>1615</v>
      </c>
      <c r="I432" s="38" t="s">
        <v>19</v>
      </c>
      <c r="J432" s="366">
        <v>60</v>
      </c>
      <c r="K432" s="18" t="s">
        <v>1616</v>
      </c>
      <c r="L432" s="367">
        <v>41750</v>
      </c>
      <c r="M432" s="368" t="s">
        <v>1614</v>
      </c>
      <c r="N432" s="13"/>
      <c r="O432" s="19"/>
      <c r="P432" s="19"/>
      <c r="Q432" s="64"/>
      <c r="R432" s="64"/>
      <c r="S432" s="64"/>
    </row>
    <row r="433" spans="1:19" hidden="1">
      <c r="A433" s="10">
        <v>432</v>
      </c>
      <c r="B433" s="368" t="s">
        <v>4119</v>
      </c>
      <c r="C433" s="365" t="s">
        <v>4120</v>
      </c>
      <c r="D433" s="19" t="s">
        <v>4121</v>
      </c>
      <c r="E433" s="365" t="s">
        <v>3065</v>
      </c>
      <c r="F433" s="19" t="s">
        <v>745</v>
      </c>
      <c r="G433" s="368" t="s">
        <v>4122</v>
      </c>
      <c r="H433" s="365" t="s">
        <v>4120</v>
      </c>
      <c r="I433" s="48" t="s">
        <v>19</v>
      </c>
      <c r="J433" s="386">
        <v>40</v>
      </c>
      <c r="K433" s="19" t="s">
        <v>4121</v>
      </c>
      <c r="L433" s="372">
        <v>42332</v>
      </c>
      <c r="M433" s="368" t="s">
        <v>4119</v>
      </c>
      <c r="N433" s="13"/>
      <c r="O433" s="19"/>
      <c r="P433" s="19"/>
      <c r="Q433" s="64"/>
      <c r="R433" s="64"/>
      <c r="S433" s="64"/>
    </row>
    <row r="434" spans="1:19" hidden="1">
      <c r="A434" s="10">
        <v>433</v>
      </c>
      <c r="B434" s="13" t="s">
        <v>1619</v>
      </c>
      <c r="C434" s="10" t="s">
        <v>1620</v>
      </c>
      <c r="D434" s="138" t="s">
        <v>1621</v>
      </c>
      <c r="E434" s="10" t="s">
        <v>133</v>
      </c>
      <c r="F434" s="18" t="s">
        <v>745</v>
      </c>
      <c r="G434" s="14" t="s">
        <v>1622</v>
      </c>
      <c r="H434" s="10" t="s">
        <v>1620</v>
      </c>
      <c r="I434" s="38" t="s">
        <v>19</v>
      </c>
      <c r="J434" s="366">
        <v>20</v>
      </c>
      <c r="K434" s="18" t="s">
        <v>1621</v>
      </c>
      <c r="L434" s="367">
        <v>42675</v>
      </c>
      <c r="M434" s="368" t="s">
        <v>1619</v>
      </c>
      <c r="N434" s="13"/>
      <c r="O434" s="19"/>
      <c r="P434" s="19"/>
      <c r="Q434" s="64"/>
      <c r="R434" s="64"/>
      <c r="S434" s="64"/>
    </row>
    <row r="435" spans="1:19" hidden="1">
      <c r="A435" s="10">
        <v>434</v>
      </c>
      <c r="B435" s="13" t="s">
        <v>4123</v>
      </c>
      <c r="C435" s="10" t="s">
        <v>4124</v>
      </c>
      <c r="D435" s="138" t="s">
        <v>4125</v>
      </c>
      <c r="E435" s="10" t="s">
        <v>2926</v>
      </c>
      <c r="F435" s="18" t="s">
        <v>745</v>
      </c>
      <c r="G435" s="14" t="s">
        <v>4126</v>
      </c>
      <c r="H435" s="10" t="s">
        <v>4124</v>
      </c>
      <c r="I435" s="38" t="s">
        <v>19</v>
      </c>
      <c r="J435" s="366"/>
      <c r="K435" s="371" t="s">
        <v>4125</v>
      </c>
      <c r="L435" s="367">
        <v>43105</v>
      </c>
      <c r="M435" s="368" t="s">
        <v>4123</v>
      </c>
      <c r="N435" s="13"/>
      <c r="O435" s="19"/>
      <c r="P435" s="19"/>
      <c r="Q435" s="64"/>
      <c r="R435" s="64"/>
      <c r="S435" s="64"/>
    </row>
    <row r="436" spans="1:19" hidden="1">
      <c r="A436" s="10">
        <v>435</v>
      </c>
      <c r="B436" s="13" t="s">
        <v>1623</v>
      </c>
      <c r="C436" s="10" t="s">
        <v>1624</v>
      </c>
      <c r="D436" s="138" t="s">
        <v>1625</v>
      </c>
      <c r="E436" s="10" t="s">
        <v>1626</v>
      </c>
      <c r="F436" s="18" t="s">
        <v>745</v>
      </c>
      <c r="G436" s="14" t="s">
        <v>1627</v>
      </c>
      <c r="H436" s="10" t="s">
        <v>1624</v>
      </c>
      <c r="I436" s="38" t="s">
        <v>19</v>
      </c>
      <c r="J436" s="366"/>
      <c r="K436" s="371" t="s">
        <v>1625</v>
      </c>
      <c r="L436" s="367">
        <v>43159</v>
      </c>
      <c r="M436" s="368" t="s">
        <v>1623</v>
      </c>
      <c r="N436" s="13"/>
      <c r="O436" s="19"/>
      <c r="P436" s="19"/>
      <c r="Q436" s="64"/>
      <c r="R436" s="64"/>
      <c r="S436" s="64"/>
    </row>
    <row r="437" spans="1:19" hidden="1">
      <c r="A437" s="10">
        <v>436</v>
      </c>
      <c r="B437" s="13" t="s">
        <v>1628</v>
      </c>
      <c r="C437" s="10" t="s">
        <v>1629</v>
      </c>
      <c r="D437" s="138" t="s">
        <v>1630</v>
      </c>
      <c r="E437" s="10" t="s">
        <v>1631</v>
      </c>
      <c r="F437" s="197" t="s">
        <v>757</v>
      </c>
      <c r="G437" s="14" t="s">
        <v>1632</v>
      </c>
      <c r="H437" s="10" t="s">
        <v>1629</v>
      </c>
      <c r="I437" s="38" t="s">
        <v>1633</v>
      </c>
      <c r="J437" s="366"/>
      <c r="K437" s="371" t="s">
        <v>1630</v>
      </c>
      <c r="L437" s="367">
        <v>43159</v>
      </c>
      <c r="M437" s="368" t="s">
        <v>1628</v>
      </c>
      <c r="N437" s="13"/>
      <c r="O437" s="19"/>
      <c r="P437" s="19"/>
      <c r="Q437" s="64"/>
      <c r="R437" s="64"/>
      <c r="S437" s="64"/>
    </row>
    <row r="438" spans="1:19" hidden="1">
      <c r="A438" s="10">
        <v>437</v>
      </c>
      <c r="B438" s="13" t="s">
        <v>4127</v>
      </c>
      <c r="C438" s="10" t="s">
        <v>4128</v>
      </c>
      <c r="D438" s="138" t="s">
        <v>4129</v>
      </c>
      <c r="E438" s="10" t="s">
        <v>3024</v>
      </c>
      <c r="F438" s="18" t="s">
        <v>745</v>
      </c>
      <c r="G438" s="14" t="s">
        <v>4130</v>
      </c>
      <c r="H438" s="10" t="s">
        <v>4128</v>
      </c>
      <c r="I438" s="38" t="s">
        <v>19</v>
      </c>
      <c r="J438" s="366"/>
      <c r="K438" s="371" t="s">
        <v>4129</v>
      </c>
      <c r="L438" s="367">
        <v>43156</v>
      </c>
      <c r="M438" s="368" t="s">
        <v>4127</v>
      </c>
      <c r="N438" s="13"/>
      <c r="O438" s="19"/>
      <c r="P438" s="19"/>
      <c r="Q438" s="64"/>
      <c r="R438" s="64"/>
      <c r="S438" s="64"/>
    </row>
    <row r="439" spans="1:19" hidden="1">
      <c r="A439" s="10">
        <v>438</v>
      </c>
      <c r="B439" s="13" t="s">
        <v>4131</v>
      </c>
      <c r="C439" s="10" t="s">
        <v>4132</v>
      </c>
      <c r="D439" s="138" t="s">
        <v>4133</v>
      </c>
      <c r="E439" s="10" t="s">
        <v>3515</v>
      </c>
      <c r="F439" s="18" t="s">
        <v>745</v>
      </c>
      <c r="G439" s="14" t="s">
        <v>4134</v>
      </c>
      <c r="H439" s="10" t="s">
        <v>4132</v>
      </c>
      <c r="I439" s="38" t="s">
        <v>19</v>
      </c>
      <c r="J439" s="366"/>
      <c r="K439" s="371" t="s">
        <v>4133</v>
      </c>
      <c r="L439" s="367">
        <v>43158</v>
      </c>
      <c r="M439" s="368" t="s">
        <v>4131</v>
      </c>
      <c r="N439" s="13"/>
      <c r="O439" s="19"/>
      <c r="P439" s="19"/>
      <c r="Q439" s="64"/>
      <c r="R439" s="64"/>
      <c r="S439" s="64"/>
    </row>
    <row r="440" spans="1:19" hidden="1">
      <c r="A440" s="10">
        <v>439</v>
      </c>
      <c r="B440" s="13" t="s">
        <v>1634</v>
      </c>
      <c r="C440" s="10" t="s">
        <v>1635</v>
      </c>
      <c r="D440" s="138" t="s">
        <v>1636</v>
      </c>
      <c r="E440" s="10" t="s">
        <v>1637</v>
      </c>
      <c r="F440" s="18" t="s">
        <v>745</v>
      </c>
      <c r="G440" s="14" t="s">
        <v>1638</v>
      </c>
      <c r="H440" s="10" t="s">
        <v>1635</v>
      </c>
      <c r="I440" s="38" t="s">
        <v>19</v>
      </c>
      <c r="J440" s="366"/>
      <c r="K440" s="371" t="s">
        <v>1636</v>
      </c>
      <c r="L440" s="367">
        <v>43158</v>
      </c>
      <c r="M440" s="368" t="s">
        <v>1634</v>
      </c>
      <c r="N440" s="13"/>
      <c r="O440" s="19"/>
      <c r="P440" s="19"/>
      <c r="Q440" s="64"/>
      <c r="R440" s="64"/>
      <c r="S440" s="64"/>
    </row>
    <row r="441" spans="1:19" hidden="1">
      <c r="A441" s="10">
        <v>440</v>
      </c>
      <c r="B441" s="13" t="s">
        <v>4135</v>
      </c>
      <c r="C441" s="10" t="s">
        <v>4136</v>
      </c>
      <c r="D441" s="138" t="s">
        <v>3631</v>
      </c>
      <c r="E441" s="10" t="s">
        <v>3520</v>
      </c>
      <c r="F441" s="18" t="s">
        <v>745</v>
      </c>
      <c r="G441" s="14" t="s">
        <v>4137</v>
      </c>
      <c r="H441" s="10" t="s">
        <v>4136</v>
      </c>
      <c r="I441" s="38" t="s">
        <v>19</v>
      </c>
      <c r="J441" s="366"/>
      <c r="K441" s="371" t="s">
        <v>3631</v>
      </c>
      <c r="L441" s="367">
        <v>43158</v>
      </c>
      <c r="M441" s="368" t="s">
        <v>4135</v>
      </c>
      <c r="N441" s="13"/>
      <c r="O441" s="19"/>
      <c r="P441" s="19"/>
      <c r="Q441" s="64"/>
      <c r="R441" s="64"/>
      <c r="S441" s="64"/>
    </row>
    <row r="442" spans="1:19" hidden="1">
      <c r="A442" s="10">
        <v>441</v>
      </c>
      <c r="B442" s="13" t="s">
        <v>4138</v>
      </c>
      <c r="C442" s="10" t="s">
        <v>4139</v>
      </c>
      <c r="D442" s="138" t="s">
        <v>4140</v>
      </c>
      <c r="E442" s="10" t="s">
        <v>3085</v>
      </c>
      <c r="F442" s="18" t="s">
        <v>745</v>
      </c>
      <c r="G442" s="14" t="s">
        <v>4141</v>
      </c>
      <c r="H442" s="10" t="s">
        <v>4139</v>
      </c>
      <c r="I442" s="38" t="s">
        <v>19</v>
      </c>
      <c r="J442" s="366"/>
      <c r="K442" s="371" t="s">
        <v>4140</v>
      </c>
      <c r="L442" s="367">
        <v>43158</v>
      </c>
      <c r="M442" s="368" t="s">
        <v>4138</v>
      </c>
      <c r="N442" s="13"/>
      <c r="O442" s="19"/>
      <c r="P442" s="19"/>
      <c r="Q442" s="64"/>
      <c r="R442" s="64"/>
      <c r="S442" s="64"/>
    </row>
    <row r="443" spans="1:19" hidden="1">
      <c r="A443" s="10">
        <v>442</v>
      </c>
      <c r="B443" s="13" t="s">
        <v>1639</v>
      </c>
      <c r="C443" s="10" t="s">
        <v>1640</v>
      </c>
      <c r="D443" s="138" t="s">
        <v>1641</v>
      </c>
      <c r="E443" s="10" t="s">
        <v>1642</v>
      </c>
      <c r="F443" s="18" t="s">
        <v>745</v>
      </c>
      <c r="G443" s="14" t="s">
        <v>1643</v>
      </c>
      <c r="H443" s="10" t="s">
        <v>1640</v>
      </c>
      <c r="I443" s="38" t="s">
        <v>19</v>
      </c>
      <c r="J443" s="366"/>
      <c r="K443" s="371" t="s">
        <v>1641</v>
      </c>
      <c r="L443" s="367">
        <v>43186</v>
      </c>
      <c r="M443" s="368" t="s">
        <v>1639</v>
      </c>
      <c r="N443" s="13"/>
      <c r="O443" s="19"/>
      <c r="P443" s="19"/>
      <c r="Q443" s="64"/>
      <c r="R443" s="64"/>
      <c r="S443" s="64"/>
    </row>
    <row r="444" spans="1:19" hidden="1">
      <c r="A444" s="10">
        <v>443</v>
      </c>
      <c r="B444" s="13" t="s">
        <v>1644</v>
      </c>
      <c r="C444" s="10" t="s">
        <v>1645</v>
      </c>
      <c r="D444" s="138" t="s">
        <v>1646</v>
      </c>
      <c r="E444" s="10" t="s">
        <v>1647</v>
      </c>
      <c r="F444" s="18" t="s">
        <v>745</v>
      </c>
      <c r="G444" s="14" t="s">
        <v>1648</v>
      </c>
      <c r="H444" s="10" t="s">
        <v>1645</v>
      </c>
      <c r="I444" s="38" t="s">
        <v>19</v>
      </c>
      <c r="J444" s="366"/>
      <c r="K444" s="371" t="s">
        <v>1646</v>
      </c>
      <c r="L444" s="367">
        <v>43182</v>
      </c>
      <c r="M444" s="368" t="s">
        <v>1644</v>
      </c>
      <c r="N444" s="13"/>
      <c r="O444" s="19"/>
      <c r="P444" s="19"/>
      <c r="Q444" s="64"/>
      <c r="R444" s="64"/>
      <c r="S444" s="64"/>
    </row>
    <row r="445" spans="1:19" hidden="1">
      <c r="A445" s="10">
        <v>444</v>
      </c>
      <c r="B445" s="13" t="s">
        <v>4142</v>
      </c>
      <c r="C445" s="10" t="s">
        <v>4143</v>
      </c>
      <c r="D445" s="138" t="s">
        <v>4144</v>
      </c>
      <c r="E445" s="10" t="s">
        <v>4145</v>
      </c>
      <c r="F445" s="18" t="s">
        <v>745</v>
      </c>
      <c r="G445" s="14" t="s">
        <v>4146</v>
      </c>
      <c r="H445" s="10" t="s">
        <v>4143</v>
      </c>
      <c r="I445" s="38" t="s">
        <v>19</v>
      </c>
      <c r="J445" s="366"/>
      <c r="K445" s="371" t="s">
        <v>4144</v>
      </c>
      <c r="L445" s="367">
        <v>43179</v>
      </c>
      <c r="M445" s="368" t="s">
        <v>4142</v>
      </c>
      <c r="N445" s="13"/>
      <c r="O445" s="19"/>
      <c r="P445" s="19"/>
      <c r="Q445" s="64"/>
      <c r="R445" s="64"/>
      <c r="S445" s="64"/>
    </row>
    <row r="446" spans="1:19" hidden="1">
      <c r="A446" s="10">
        <v>445</v>
      </c>
      <c r="B446" s="13" t="s">
        <v>1649</v>
      </c>
      <c r="C446" s="10" t="s">
        <v>1650</v>
      </c>
      <c r="D446" s="138" t="s">
        <v>1651</v>
      </c>
      <c r="E446" s="10" t="s">
        <v>1652</v>
      </c>
      <c r="F446" s="18" t="s">
        <v>745</v>
      </c>
      <c r="G446" s="14" t="s">
        <v>1653</v>
      </c>
      <c r="H446" s="10" t="s">
        <v>1650</v>
      </c>
      <c r="I446" s="38" t="s">
        <v>19</v>
      </c>
      <c r="J446" s="366"/>
      <c r="K446" s="371" t="s">
        <v>1651</v>
      </c>
      <c r="L446" s="367">
        <v>43174</v>
      </c>
      <c r="M446" s="368" t="s">
        <v>1649</v>
      </c>
      <c r="N446" s="13"/>
      <c r="O446" s="19"/>
      <c r="P446" s="19"/>
      <c r="Q446" s="64"/>
      <c r="R446" s="64"/>
      <c r="S446" s="64"/>
    </row>
    <row r="447" spans="1:19" hidden="1">
      <c r="A447" s="10">
        <v>446</v>
      </c>
      <c r="B447" s="13" t="s">
        <v>1654</v>
      </c>
      <c r="C447" s="10" t="s">
        <v>1655</v>
      </c>
      <c r="D447" s="138" t="s">
        <v>1656</v>
      </c>
      <c r="E447" s="10" t="s">
        <v>1657</v>
      </c>
      <c r="F447" s="18" t="s">
        <v>745</v>
      </c>
      <c r="G447" s="14" t="s">
        <v>1658</v>
      </c>
      <c r="H447" s="10" t="s">
        <v>1655</v>
      </c>
      <c r="I447" s="38" t="s">
        <v>19</v>
      </c>
      <c r="J447" s="366"/>
      <c r="K447" s="371" t="s">
        <v>1656</v>
      </c>
      <c r="L447" s="367">
        <v>43167</v>
      </c>
      <c r="M447" s="368" t="s">
        <v>1654</v>
      </c>
      <c r="N447" s="13"/>
      <c r="O447" s="19"/>
      <c r="P447" s="19"/>
      <c r="Q447" s="64"/>
      <c r="R447" s="64"/>
      <c r="S447" s="64"/>
    </row>
    <row r="448" spans="1:19" hidden="1">
      <c r="A448" s="10">
        <v>447</v>
      </c>
      <c r="B448" s="13" t="s">
        <v>4147</v>
      </c>
      <c r="C448" s="10" t="s">
        <v>4148</v>
      </c>
      <c r="D448" s="138" t="s">
        <v>134</v>
      </c>
      <c r="E448" s="10" t="s">
        <v>3176</v>
      </c>
      <c r="F448" s="18" t="s">
        <v>745</v>
      </c>
      <c r="G448" s="14" t="s">
        <v>4149</v>
      </c>
      <c r="H448" s="10" t="s">
        <v>4148</v>
      </c>
      <c r="I448" s="38" t="s">
        <v>19</v>
      </c>
      <c r="J448" s="366"/>
      <c r="K448" s="18" t="s">
        <v>134</v>
      </c>
      <c r="L448" s="367"/>
      <c r="M448" s="368" t="s">
        <v>4147</v>
      </c>
      <c r="N448" s="13"/>
      <c r="O448" s="19"/>
      <c r="P448" s="19"/>
      <c r="Q448" s="64"/>
      <c r="R448" s="64"/>
      <c r="S448" s="64"/>
    </row>
    <row r="449" spans="1:19" hidden="1">
      <c r="A449" s="10">
        <v>448</v>
      </c>
      <c r="B449" s="13" t="s">
        <v>4150</v>
      </c>
      <c r="C449" s="10" t="s">
        <v>4151</v>
      </c>
      <c r="D449" s="138" t="s">
        <v>4152</v>
      </c>
      <c r="E449" s="10" t="s">
        <v>2907</v>
      </c>
      <c r="F449" s="18" t="s">
        <v>745</v>
      </c>
      <c r="G449" s="14" t="s">
        <v>4153</v>
      </c>
      <c r="H449" s="10" t="s">
        <v>4151</v>
      </c>
      <c r="I449" s="38" t="s">
        <v>19</v>
      </c>
      <c r="J449" s="366"/>
      <c r="K449" s="371" t="s">
        <v>4152</v>
      </c>
      <c r="L449" s="367">
        <v>43160</v>
      </c>
      <c r="M449" s="368" t="s">
        <v>4150</v>
      </c>
      <c r="N449" s="13"/>
      <c r="O449" s="19"/>
      <c r="P449" s="19"/>
      <c r="Q449" s="64"/>
      <c r="R449" s="64"/>
      <c r="S449" s="64"/>
    </row>
    <row r="450" spans="1:19" hidden="1">
      <c r="A450" s="10">
        <v>449</v>
      </c>
      <c r="B450" s="13" t="s">
        <v>4154</v>
      </c>
      <c r="C450" s="10" t="s">
        <v>4155</v>
      </c>
      <c r="D450" s="138" t="s">
        <v>4156</v>
      </c>
      <c r="E450" s="10" t="s">
        <v>3181</v>
      </c>
      <c r="F450" s="18" t="s">
        <v>745</v>
      </c>
      <c r="G450" s="14" t="s">
        <v>4157</v>
      </c>
      <c r="H450" s="10" t="s">
        <v>4155</v>
      </c>
      <c r="I450" s="38" t="s">
        <v>19</v>
      </c>
      <c r="J450" s="366"/>
      <c r="K450" s="371" t="s">
        <v>4156</v>
      </c>
      <c r="L450" s="367">
        <v>43160</v>
      </c>
      <c r="M450" s="368" t="s">
        <v>4154</v>
      </c>
      <c r="N450" s="13"/>
      <c r="O450" s="19"/>
      <c r="P450" s="19"/>
      <c r="Q450" s="64"/>
      <c r="R450" s="64"/>
      <c r="S450" s="64"/>
    </row>
    <row r="451" spans="1:19" hidden="1">
      <c r="A451" s="10">
        <v>450</v>
      </c>
      <c r="B451" s="13" t="s">
        <v>1659</v>
      </c>
      <c r="C451" s="10" t="s">
        <v>1660</v>
      </c>
      <c r="D451" s="138" t="s">
        <v>1661</v>
      </c>
      <c r="E451" s="10" t="s">
        <v>1662</v>
      </c>
      <c r="F451" s="18" t="s">
        <v>745</v>
      </c>
      <c r="G451" s="14" t="s">
        <v>1663</v>
      </c>
      <c r="H451" s="10" t="s">
        <v>1660</v>
      </c>
      <c r="I451" s="38" t="s">
        <v>19</v>
      </c>
      <c r="J451" s="366"/>
      <c r="K451" s="18" t="s">
        <v>1661</v>
      </c>
      <c r="L451" s="367">
        <v>43228</v>
      </c>
      <c r="M451" s="368" t="s">
        <v>1659</v>
      </c>
      <c r="N451" s="13"/>
      <c r="O451" s="19"/>
      <c r="P451" s="19"/>
      <c r="Q451" s="64"/>
      <c r="R451" s="64"/>
      <c r="S451" s="64"/>
    </row>
    <row r="452" spans="1:19" hidden="1">
      <c r="A452" s="10">
        <v>451</v>
      </c>
      <c r="B452" s="13" t="s">
        <v>4158</v>
      </c>
      <c r="C452" s="10" t="s">
        <v>4159</v>
      </c>
      <c r="D452" s="138" t="s">
        <v>4160</v>
      </c>
      <c r="E452" s="10" t="s">
        <v>3406</v>
      </c>
      <c r="F452" s="18" t="s">
        <v>745</v>
      </c>
      <c r="G452" s="14" t="s">
        <v>4161</v>
      </c>
      <c r="H452" s="10" t="s">
        <v>4159</v>
      </c>
      <c r="I452" s="38" t="s">
        <v>19</v>
      </c>
      <c r="J452" s="366"/>
      <c r="K452" s="18" t="s">
        <v>4160</v>
      </c>
      <c r="L452" s="367">
        <v>43241</v>
      </c>
      <c r="M452" s="368" t="s">
        <v>4158</v>
      </c>
      <c r="N452" s="13"/>
      <c r="O452" s="19"/>
      <c r="P452" s="19"/>
      <c r="Q452" s="64"/>
      <c r="R452" s="64"/>
      <c r="S452" s="64"/>
    </row>
    <row r="453" spans="1:19" hidden="1">
      <c r="A453" s="10">
        <v>452</v>
      </c>
      <c r="B453" s="13" t="s">
        <v>4162</v>
      </c>
      <c r="C453" s="10" t="s">
        <v>4163</v>
      </c>
      <c r="D453" s="138" t="s">
        <v>4164</v>
      </c>
      <c r="E453" s="10" t="s">
        <v>3535</v>
      </c>
      <c r="F453" s="18" t="s">
        <v>745</v>
      </c>
      <c r="G453" s="14" t="s">
        <v>4165</v>
      </c>
      <c r="H453" s="10" t="s">
        <v>4163</v>
      </c>
      <c r="I453" s="38" t="s">
        <v>19</v>
      </c>
      <c r="J453" s="366">
        <v>20</v>
      </c>
      <c r="K453" s="18" t="s">
        <v>4164</v>
      </c>
      <c r="L453" s="367">
        <v>42733</v>
      </c>
      <c r="M453" s="368" t="s">
        <v>4162</v>
      </c>
      <c r="N453" s="13"/>
      <c r="O453" s="19"/>
      <c r="P453" s="19"/>
      <c r="Q453" s="64"/>
      <c r="R453" s="64"/>
      <c r="S453" s="64"/>
    </row>
    <row r="454" spans="1:19" hidden="1">
      <c r="A454" s="10">
        <v>453</v>
      </c>
      <c r="B454" s="13" t="s">
        <v>4166</v>
      </c>
      <c r="C454" s="10" t="s">
        <v>4167</v>
      </c>
      <c r="D454" s="138" t="s">
        <v>4168</v>
      </c>
      <c r="E454" s="10" t="s">
        <v>3436</v>
      </c>
      <c r="F454" s="18" t="s">
        <v>745</v>
      </c>
      <c r="G454" s="14" t="s">
        <v>4169</v>
      </c>
      <c r="H454" s="10" t="s">
        <v>4167</v>
      </c>
      <c r="I454" s="38" t="s">
        <v>19</v>
      </c>
      <c r="J454" s="366"/>
      <c r="K454" s="371" t="s">
        <v>4168</v>
      </c>
      <c r="L454" s="367">
        <v>43167</v>
      </c>
      <c r="M454" s="368" t="s">
        <v>4166</v>
      </c>
      <c r="N454" s="13"/>
      <c r="O454" s="19"/>
      <c r="P454" s="19"/>
      <c r="Q454" s="64"/>
      <c r="R454" s="64"/>
      <c r="S454" s="64"/>
    </row>
    <row r="455" spans="1:19" hidden="1">
      <c r="A455" s="10">
        <v>454</v>
      </c>
      <c r="B455" s="13" t="s">
        <v>1664</v>
      </c>
      <c r="C455" s="10" t="s">
        <v>1665</v>
      </c>
      <c r="D455" s="138" t="s">
        <v>1666</v>
      </c>
      <c r="E455" s="10" t="s">
        <v>1667</v>
      </c>
      <c r="F455" s="18" t="s">
        <v>745</v>
      </c>
      <c r="G455" s="14" t="s">
        <v>1668</v>
      </c>
      <c r="H455" s="10" t="s">
        <v>1665</v>
      </c>
      <c r="I455" s="38" t="s">
        <v>19</v>
      </c>
      <c r="J455" s="366"/>
      <c r="K455" s="371" t="s">
        <v>1666</v>
      </c>
      <c r="L455" s="367">
        <v>43166</v>
      </c>
      <c r="M455" s="368" t="s">
        <v>1664</v>
      </c>
      <c r="N455" s="13"/>
      <c r="O455" s="19"/>
      <c r="P455" s="19"/>
      <c r="Q455" s="64"/>
      <c r="R455" s="64"/>
      <c r="S455" s="64"/>
    </row>
    <row r="456" spans="1:19" hidden="1">
      <c r="A456" s="10">
        <v>455</v>
      </c>
      <c r="B456" s="13" t="s">
        <v>1669</v>
      </c>
      <c r="C456" s="10" t="s">
        <v>1670</v>
      </c>
      <c r="D456" s="138" t="s">
        <v>1671</v>
      </c>
      <c r="E456" s="10" t="s">
        <v>1672</v>
      </c>
      <c r="F456" s="18" t="s">
        <v>745</v>
      </c>
      <c r="G456" s="14" t="s">
        <v>1673</v>
      </c>
      <c r="H456" s="10" t="s">
        <v>1670</v>
      </c>
      <c r="I456" s="38" t="s">
        <v>19</v>
      </c>
      <c r="J456" s="366"/>
      <c r="K456" s="371" t="s">
        <v>1671</v>
      </c>
      <c r="L456" s="367">
        <v>43166</v>
      </c>
      <c r="M456" s="368" t="s">
        <v>1669</v>
      </c>
      <c r="N456" s="13"/>
      <c r="O456" s="19"/>
      <c r="P456" s="19"/>
      <c r="Q456" s="64"/>
      <c r="R456" s="64"/>
      <c r="S456" s="64"/>
    </row>
    <row r="457" spans="1:19" hidden="1">
      <c r="A457" s="10">
        <v>456</v>
      </c>
      <c r="B457" s="13" t="s">
        <v>1674</v>
      </c>
      <c r="C457" s="10" t="s">
        <v>1675</v>
      </c>
      <c r="D457" s="138" t="s">
        <v>1676</v>
      </c>
      <c r="E457" s="10" t="s">
        <v>1677</v>
      </c>
      <c r="F457" s="18" t="s">
        <v>745</v>
      </c>
      <c r="G457" s="14" t="s">
        <v>1678</v>
      </c>
      <c r="H457" s="10" t="s">
        <v>1675</v>
      </c>
      <c r="I457" s="38" t="s">
        <v>19</v>
      </c>
      <c r="J457" s="366"/>
      <c r="K457" s="371" t="s">
        <v>1676</v>
      </c>
      <c r="L457" s="367">
        <v>43165</v>
      </c>
      <c r="M457" s="368" t="s">
        <v>1674</v>
      </c>
      <c r="N457" s="13"/>
      <c r="O457" s="19"/>
      <c r="P457" s="19"/>
      <c r="Q457" s="64"/>
      <c r="R457" s="64"/>
      <c r="S457" s="64"/>
    </row>
    <row r="458" spans="1:19" hidden="1">
      <c r="A458" s="10">
        <v>457</v>
      </c>
      <c r="B458" s="13" t="s">
        <v>1679</v>
      </c>
      <c r="C458" s="10" t="s">
        <v>1680</v>
      </c>
      <c r="D458" s="138" t="s">
        <v>1681</v>
      </c>
      <c r="E458" s="10" t="s">
        <v>1682</v>
      </c>
      <c r="F458" s="18" t="s">
        <v>745</v>
      </c>
      <c r="G458" s="14" t="s">
        <v>1683</v>
      </c>
      <c r="H458" s="10" t="s">
        <v>1680</v>
      </c>
      <c r="I458" s="38" t="s">
        <v>19</v>
      </c>
      <c r="J458" s="366"/>
      <c r="K458" s="371" t="s">
        <v>1681</v>
      </c>
      <c r="L458" s="367">
        <v>43165</v>
      </c>
      <c r="M458" s="368" t="s">
        <v>1679</v>
      </c>
      <c r="N458" s="13"/>
      <c r="O458" s="19"/>
      <c r="P458" s="19"/>
      <c r="Q458" s="64"/>
      <c r="R458" s="64"/>
      <c r="S458" s="64"/>
    </row>
    <row r="459" spans="1:19" hidden="1">
      <c r="A459" s="10">
        <v>458</v>
      </c>
      <c r="B459" s="13" t="s">
        <v>4170</v>
      </c>
      <c r="C459" s="10" t="s">
        <v>4171</v>
      </c>
      <c r="D459" s="138" t="s">
        <v>4172</v>
      </c>
      <c r="E459" s="10" t="s">
        <v>3391</v>
      </c>
      <c r="F459" s="18" t="s">
        <v>745</v>
      </c>
      <c r="G459" s="14" t="s">
        <v>4173</v>
      </c>
      <c r="H459" s="10" t="s">
        <v>4171</v>
      </c>
      <c r="I459" s="38" t="s">
        <v>19</v>
      </c>
      <c r="J459" s="366"/>
      <c r="K459" s="371" t="s">
        <v>4172</v>
      </c>
      <c r="L459" s="367">
        <v>43165</v>
      </c>
      <c r="M459" s="368" t="s">
        <v>4170</v>
      </c>
      <c r="N459" s="13"/>
      <c r="O459" s="19"/>
      <c r="P459" s="19"/>
      <c r="Q459" s="64"/>
      <c r="R459" s="64"/>
      <c r="S459" s="64"/>
    </row>
    <row r="460" spans="1:19" hidden="1">
      <c r="A460" s="10">
        <v>459</v>
      </c>
      <c r="B460" s="13" t="s">
        <v>1684</v>
      </c>
      <c r="C460" s="10" t="s">
        <v>1685</v>
      </c>
      <c r="D460" s="138" t="s">
        <v>1686</v>
      </c>
      <c r="E460" s="10" t="s">
        <v>1687</v>
      </c>
      <c r="F460" s="18" t="s">
        <v>663</v>
      </c>
      <c r="G460" s="14" t="s">
        <v>1688</v>
      </c>
      <c r="H460" s="10" t="s">
        <v>1685</v>
      </c>
      <c r="I460" s="38" t="s">
        <v>19</v>
      </c>
      <c r="J460" s="366"/>
      <c r="K460" s="371" t="s">
        <v>1686</v>
      </c>
      <c r="L460" s="367">
        <v>43162</v>
      </c>
      <c r="M460" s="368" t="s">
        <v>1684</v>
      </c>
      <c r="N460" s="13"/>
      <c r="O460" s="19"/>
      <c r="P460" s="19"/>
      <c r="Q460" s="64"/>
      <c r="R460" s="64"/>
      <c r="S460" s="64"/>
    </row>
    <row r="461" spans="1:19" hidden="1">
      <c r="A461" s="10">
        <v>460</v>
      </c>
      <c r="B461" s="13" t="s">
        <v>1689</v>
      </c>
      <c r="C461" s="10" t="s">
        <v>1690</v>
      </c>
      <c r="D461" s="138" t="s">
        <v>1691</v>
      </c>
      <c r="E461" s="10" t="s">
        <v>1692</v>
      </c>
      <c r="F461" s="18" t="s">
        <v>745</v>
      </c>
      <c r="G461" s="14" t="s">
        <v>1693</v>
      </c>
      <c r="H461" s="10" t="s">
        <v>1690</v>
      </c>
      <c r="I461" s="38" t="s">
        <v>19</v>
      </c>
      <c r="J461" s="366">
        <v>60</v>
      </c>
      <c r="K461" s="18" t="s">
        <v>1691</v>
      </c>
      <c r="L461" s="367">
        <v>41685</v>
      </c>
      <c r="M461" s="368" t="s">
        <v>1689</v>
      </c>
      <c r="N461" s="13"/>
      <c r="O461" s="19"/>
      <c r="P461" s="19"/>
      <c r="Q461" s="64"/>
      <c r="R461" s="64"/>
      <c r="S461" s="64"/>
    </row>
    <row r="462" spans="1:19" hidden="1">
      <c r="A462" s="10">
        <v>461</v>
      </c>
      <c r="B462" s="13" t="s">
        <v>1694</v>
      </c>
      <c r="C462" s="10" t="s">
        <v>1695</v>
      </c>
      <c r="D462" s="138" t="s">
        <v>1696</v>
      </c>
      <c r="E462" s="10" t="s">
        <v>1697</v>
      </c>
      <c r="F462" s="18" t="s">
        <v>745</v>
      </c>
      <c r="G462" s="14" t="s">
        <v>1698</v>
      </c>
      <c r="H462" s="10" t="s">
        <v>1695</v>
      </c>
      <c r="I462" s="38" t="s">
        <v>19</v>
      </c>
      <c r="J462" s="366">
        <v>200</v>
      </c>
      <c r="K462" s="18" t="s">
        <v>1696</v>
      </c>
      <c r="L462" s="367">
        <v>38903</v>
      </c>
      <c r="M462" s="368" t="s">
        <v>1694</v>
      </c>
      <c r="N462" s="13"/>
      <c r="O462" s="19"/>
      <c r="P462" s="19"/>
      <c r="Q462" s="64"/>
      <c r="R462" s="64"/>
      <c r="S462" s="64"/>
    </row>
    <row r="463" spans="1:19" hidden="1">
      <c r="A463" s="10">
        <v>462</v>
      </c>
      <c r="B463" s="13" t="s">
        <v>1699</v>
      </c>
      <c r="C463" s="10" t="s">
        <v>1700</v>
      </c>
      <c r="D463" s="138" t="s">
        <v>1701</v>
      </c>
      <c r="E463" s="10" t="s">
        <v>1702</v>
      </c>
      <c r="F463" s="18" t="s">
        <v>745</v>
      </c>
      <c r="G463" s="14" t="s">
        <v>1703</v>
      </c>
      <c r="H463" s="10" t="s">
        <v>1700</v>
      </c>
      <c r="I463" s="38" t="s">
        <v>19</v>
      </c>
      <c r="J463" s="366">
        <v>200</v>
      </c>
      <c r="K463" s="18" t="s">
        <v>1701</v>
      </c>
      <c r="L463" s="367">
        <v>39147</v>
      </c>
      <c r="M463" s="368" t="s">
        <v>1699</v>
      </c>
      <c r="N463" s="13"/>
      <c r="O463" s="19"/>
      <c r="P463" s="19"/>
      <c r="Q463" s="64"/>
      <c r="R463" s="64"/>
      <c r="S463" s="64"/>
    </row>
    <row r="464" spans="1:19" hidden="1">
      <c r="A464" s="10">
        <v>463</v>
      </c>
      <c r="B464" s="13" t="s">
        <v>1704</v>
      </c>
      <c r="C464" s="10" t="s">
        <v>1705</v>
      </c>
      <c r="D464" s="138" t="s">
        <v>1706</v>
      </c>
      <c r="E464" s="10" t="s">
        <v>1707</v>
      </c>
      <c r="F464" s="18" t="s">
        <v>745</v>
      </c>
      <c r="G464" s="14" t="s">
        <v>1708</v>
      </c>
      <c r="H464" s="10" t="s">
        <v>1705</v>
      </c>
      <c r="I464" s="38" t="s">
        <v>19</v>
      </c>
      <c r="J464" s="366">
        <v>80</v>
      </c>
      <c r="K464" s="18" t="s">
        <v>1706</v>
      </c>
      <c r="L464" s="367">
        <v>41339</v>
      </c>
      <c r="M464" s="368" t="s">
        <v>1704</v>
      </c>
      <c r="N464" s="13"/>
      <c r="O464" s="19"/>
      <c r="P464" s="19"/>
      <c r="Q464" s="64"/>
      <c r="R464" s="64"/>
      <c r="S464" s="64"/>
    </row>
    <row r="465" spans="1:19" hidden="1">
      <c r="A465" s="10">
        <v>464</v>
      </c>
      <c r="B465" s="13" t="s">
        <v>1709</v>
      </c>
      <c r="C465" s="10" t="s">
        <v>1710</v>
      </c>
      <c r="D465" s="138" t="s">
        <v>1711</v>
      </c>
      <c r="E465" s="10" t="s">
        <v>1712</v>
      </c>
      <c r="F465" s="18" t="s">
        <v>745</v>
      </c>
      <c r="G465" s="14" t="s">
        <v>1713</v>
      </c>
      <c r="H465" s="10" t="s">
        <v>1710</v>
      </c>
      <c r="I465" s="38" t="s">
        <v>19</v>
      </c>
      <c r="J465" s="366">
        <v>120</v>
      </c>
      <c r="K465" s="18" t="s">
        <v>1711</v>
      </c>
      <c r="L465" s="367">
        <v>40773</v>
      </c>
      <c r="M465" s="368" t="s">
        <v>1709</v>
      </c>
      <c r="N465" s="13"/>
      <c r="O465" s="19"/>
      <c r="P465" s="19"/>
      <c r="Q465" s="64"/>
      <c r="R465" s="64"/>
      <c r="S465" s="64"/>
    </row>
    <row r="466" spans="1:19" hidden="1">
      <c r="A466" s="10">
        <v>465</v>
      </c>
      <c r="B466" s="13" t="s">
        <v>1714</v>
      </c>
      <c r="C466" s="10" t="s">
        <v>1715</v>
      </c>
      <c r="D466" s="138" t="s">
        <v>1716</v>
      </c>
      <c r="E466" s="10" t="s">
        <v>1717</v>
      </c>
      <c r="F466" s="18" t="s">
        <v>745</v>
      </c>
      <c r="G466" s="14" t="s">
        <v>1718</v>
      </c>
      <c r="H466" s="10" t="s">
        <v>1715</v>
      </c>
      <c r="I466" s="38" t="s">
        <v>19</v>
      </c>
      <c r="J466" s="366">
        <v>40</v>
      </c>
      <c r="K466" s="18" t="s">
        <v>1716</v>
      </c>
      <c r="L466" s="367">
        <v>42089</v>
      </c>
      <c r="M466" s="368" t="s">
        <v>1714</v>
      </c>
      <c r="N466" s="13"/>
      <c r="O466" s="19"/>
      <c r="P466" s="19"/>
      <c r="Q466" s="64"/>
      <c r="R466" s="64"/>
      <c r="S466" s="64"/>
    </row>
    <row r="467" spans="1:19" hidden="1">
      <c r="A467" s="10">
        <v>466</v>
      </c>
      <c r="B467" s="13" t="s">
        <v>1719</v>
      </c>
      <c r="C467" s="10" t="s">
        <v>1720</v>
      </c>
      <c r="D467" s="138" t="s">
        <v>1721</v>
      </c>
      <c r="E467" s="10" t="s">
        <v>1722</v>
      </c>
      <c r="F467" s="18" t="s">
        <v>745</v>
      </c>
      <c r="G467" s="14" t="s">
        <v>1723</v>
      </c>
      <c r="H467" s="10" t="s">
        <v>1720</v>
      </c>
      <c r="I467" s="38" t="s">
        <v>19</v>
      </c>
      <c r="J467" s="366">
        <v>40</v>
      </c>
      <c r="K467" s="18" t="s">
        <v>1721</v>
      </c>
      <c r="L467" s="367">
        <v>42072</v>
      </c>
      <c r="M467" s="368" t="s">
        <v>1719</v>
      </c>
      <c r="N467" s="13"/>
      <c r="O467" s="19"/>
      <c r="P467" s="19"/>
      <c r="Q467" s="64"/>
      <c r="R467" s="64"/>
      <c r="S467" s="64"/>
    </row>
    <row r="468" spans="1:19" hidden="1">
      <c r="A468" s="10">
        <v>467</v>
      </c>
      <c r="B468" s="13" t="s">
        <v>1724</v>
      </c>
      <c r="C468" s="10" t="s">
        <v>1725</v>
      </c>
      <c r="D468" s="138" t="s">
        <v>1726</v>
      </c>
      <c r="E468" s="10" t="s">
        <v>1727</v>
      </c>
      <c r="F468" s="18" t="s">
        <v>745</v>
      </c>
      <c r="G468" s="14" t="s">
        <v>1728</v>
      </c>
      <c r="H468" s="10" t="s">
        <v>1725</v>
      </c>
      <c r="I468" s="38" t="s">
        <v>19</v>
      </c>
      <c r="J468" s="366">
        <v>40</v>
      </c>
      <c r="K468" s="18" t="s">
        <v>1726</v>
      </c>
      <c r="L468" s="367">
        <v>42264</v>
      </c>
      <c r="M468" s="368" t="s">
        <v>1724</v>
      </c>
      <c r="N468" s="13"/>
      <c r="O468" s="19"/>
      <c r="P468" s="19"/>
      <c r="Q468" s="64"/>
      <c r="R468" s="64"/>
      <c r="S468" s="64"/>
    </row>
    <row r="469" spans="1:19" hidden="1">
      <c r="A469" s="10">
        <v>468</v>
      </c>
      <c r="B469" s="13" t="s">
        <v>1729</v>
      </c>
      <c r="C469" s="10" t="s">
        <v>1730</v>
      </c>
      <c r="D469" s="138" t="s">
        <v>1731</v>
      </c>
      <c r="E469" s="10" t="s">
        <v>1732</v>
      </c>
      <c r="F469" s="18" t="s">
        <v>745</v>
      </c>
      <c r="G469" s="14" t="s">
        <v>1733</v>
      </c>
      <c r="H469" s="10" t="s">
        <v>1730</v>
      </c>
      <c r="I469" s="38" t="s">
        <v>19</v>
      </c>
      <c r="J469" s="366">
        <v>60</v>
      </c>
      <c r="K469" s="18" t="s">
        <v>1731</v>
      </c>
      <c r="L469" s="367">
        <v>41767</v>
      </c>
      <c r="M469" s="368" t="s">
        <v>1729</v>
      </c>
      <c r="N469" s="13"/>
      <c r="O469" s="19"/>
      <c r="P469" s="19"/>
      <c r="Q469" s="64"/>
      <c r="R469" s="64"/>
      <c r="S469" s="64"/>
    </row>
    <row r="470" spans="1:19" hidden="1">
      <c r="A470" s="10">
        <v>469</v>
      </c>
      <c r="B470" s="13" t="s">
        <v>4174</v>
      </c>
      <c r="C470" s="10" t="s">
        <v>4175</v>
      </c>
      <c r="D470" s="138" t="s">
        <v>3629</v>
      </c>
      <c r="E470" s="10" t="s">
        <v>3426</v>
      </c>
      <c r="F470" s="18" t="s">
        <v>745</v>
      </c>
      <c r="G470" s="14" t="s">
        <v>4176</v>
      </c>
      <c r="H470" s="10" t="s">
        <v>4175</v>
      </c>
      <c r="I470" s="38" t="s">
        <v>19</v>
      </c>
      <c r="J470" s="366"/>
      <c r="K470" s="18" t="s">
        <v>3629</v>
      </c>
      <c r="L470" s="367">
        <v>42821</v>
      </c>
      <c r="M470" s="368" t="s">
        <v>4174</v>
      </c>
      <c r="N470" s="13"/>
      <c r="O470" s="19"/>
      <c r="P470" s="19"/>
      <c r="Q470" s="64"/>
      <c r="R470" s="64"/>
      <c r="S470" s="64"/>
    </row>
    <row r="471" spans="1:19" hidden="1">
      <c r="A471" s="10">
        <v>470</v>
      </c>
      <c r="B471" s="13" t="s">
        <v>1734</v>
      </c>
      <c r="C471" s="10" t="s">
        <v>1735</v>
      </c>
      <c r="D471" s="138" t="s">
        <v>1736</v>
      </c>
      <c r="E471" s="10" t="s">
        <v>1737</v>
      </c>
      <c r="F471" s="18" t="s">
        <v>745</v>
      </c>
      <c r="G471" s="14" t="s">
        <v>1738</v>
      </c>
      <c r="H471" s="10" t="s">
        <v>1735</v>
      </c>
      <c r="I471" s="38" t="s">
        <v>19</v>
      </c>
      <c r="J471" s="366"/>
      <c r="K471" s="18" t="s">
        <v>1736</v>
      </c>
      <c r="L471" s="367">
        <v>42902</v>
      </c>
      <c r="M471" s="368" t="s">
        <v>1734</v>
      </c>
      <c r="N471" s="13"/>
      <c r="O471" s="19"/>
      <c r="P471" s="19"/>
      <c r="Q471" s="64"/>
      <c r="R471" s="64"/>
      <c r="S471" s="64"/>
    </row>
    <row r="472" spans="1:19" hidden="1">
      <c r="A472" s="10">
        <v>471</v>
      </c>
      <c r="B472" s="13" t="s">
        <v>1739</v>
      </c>
      <c r="C472" s="10" t="s">
        <v>1740</v>
      </c>
      <c r="D472" s="138" t="s">
        <v>1741</v>
      </c>
      <c r="E472" s="10" t="s">
        <v>1742</v>
      </c>
      <c r="F472" s="38" t="s">
        <v>1110</v>
      </c>
      <c r="G472" s="14" t="s">
        <v>1743</v>
      </c>
      <c r="H472" s="10" t="s">
        <v>1740</v>
      </c>
      <c r="I472" s="38" t="s">
        <v>19</v>
      </c>
      <c r="J472" s="366">
        <v>200</v>
      </c>
      <c r="K472" s="18" t="s">
        <v>1741</v>
      </c>
      <c r="L472" s="45">
        <v>38515</v>
      </c>
      <c r="M472" s="368" t="s">
        <v>1739</v>
      </c>
      <c r="N472" s="13"/>
      <c r="O472" s="19"/>
      <c r="P472" s="19"/>
      <c r="Q472" s="64"/>
      <c r="R472" s="64"/>
      <c r="S472" s="64"/>
    </row>
    <row r="473" spans="1:19" hidden="1">
      <c r="A473" s="10">
        <v>472</v>
      </c>
      <c r="B473" s="13" t="s">
        <v>1744</v>
      </c>
      <c r="C473" s="10" t="s">
        <v>1745</v>
      </c>
      <c r="D473" s="138" t="s">
        <v>1746</v>
      </c>
      <c r="E473" s="10" t="s">
        <v>1747</v>
      </c>
      <c r="F473" s="18" t="s">
        <v>745</v>
      </c>
      <c r="G473" s="14" t="s">
        <v>1748</v>
      </c>
      <c r="H473" s="10" t="s">
        <v>1745</v>
      </c>
      <c r="I473" s="38" t="s">
        <v>19</v>
      </c>
      <c r="J473" s="366">
        <v>200</v>
      </c>
      <c r="K473" s="18" t="s">
        <v>1746</v>
      </c>
      <c r="L473" s="367">
        <v>38534</v>
      </c>
      <c r="M473" s="368" t="s">
        <v>1744</v>
      </c>
      <c r="N473" s="13"/>
      <c r="O473" s="19"/>
      <c r="P473" s="19"/>
      <c r="Q473" s="64"/>
      <c r="R473" s="64"/>
      <c r="S473" s="64"/>
    </row>
    <row r="474" spans="1:19" hidden="1">
      <c r="A474" s="10">
        <v>473</v>
      </c>
      <c r="B474" s="13" t="s">
        <v>1749</v>
      </c>
      <c r="C474" s="10" t="s">
        <v>1750</v>
      </c>
      <c r="D474" s="138" t="s">
        <v>1751</v>
      </c>
      <c r="E474" s="10" t="s">
        <v>1752</v>
      </c>
      <c r="F474" s="18" t="s">
        <v>1110</v>
      </c>
      <c r="G474" s="14" t="s">
        <v>1753</v>
      </c>
      <c r="H474" s="10" t="s">
        <v>1750</v>
      </c>
      <c r="I474" s="38" t="s">
        <v>19</v>
      </c>
      <c r="J474" s="366">
        <v>200</v>
      </c>
      <c r="K474" s="18" t="s">
        <v>1751</v>
      </c>
      <c r="L474" s="367">
        <v>37970</v>
      </c>
      <c r="M474" s="368" t="s">
        <v>1749</v>
      </c>
      <c r="N474" s="13"/>
      <c r="O474" s="19"/>
      <c r="P474" s="19"/>
      <c r="Q474" s="64"/>
      <c r="R474" s="64"/>
      <c r="S474" s="64"/>
    </row>
    <row r="475" spans="1:19" hidden="1">
      <c r="A475" s="10">
        <v>474</v>
      </c>
      <c r="B475" s="13" t="s">
        <v>1754</v>
      </c>
      <c r="C475" s="10" t="s">
        <v>1755</v>
      </c>
      <c r="D475" s="138" t="s">
        <v>1756</v>
      </c>
      <c r="E475" s="10" t="s">
        <v>1757</v>
      </c>
      <c r="F475" s="19" t="s">
        <v>1758</v>
      </c>
      <c r="G475" s="14" t="s">
        <v>1759</v>
      </c>
      <c r="H475" s="10" t="s">
        <v>1755</v>
      </c>
      <c r="I475" s="38" t="s">
        <v>19</v>
      </c>
      <c r="J475" s="366">
        <v>100</v>
      </c>
      <c r="K475" s="18" t="s">
        <v>1756</v>
      </c>
      <c r="L475" s="367">
        <v>41139</v>
      </c>
      <c r="M475" s="368" t="s">
        <v>1754</v>
      </c>
      <c r="N475" s="13"/>
      <c r="O475" s="19"/>
      <c r="P475" s="19"/>
      <c r="Q475" s="64"/>
      <c r="R475" s="64"/>
      <c r="S475" s="64"/>
    </row>
    <row r="476" spans="1:19" hidden="1">
      <c r="A476" s="10">
        <v>475</v>
      </c>
      <c r="B476" s="13" t="s">
        <v>1760</v>
      </c>
      <c r="C476" s="10" t="s">
        <v>1761</v>
      </c>
      <c r="D476" s="138" t="s">
        <v>1762</v>
      </c>
      <c r="E476" s="10" t="s">
        <v>1763</v>
      </c>
      <c r="F476" s="18" t="s">
        <v>1104</v>
      </c>
      <c r="G476" s="14" t="s">
        <v>1764</v>
      </c>
      <c r="H476" s="10" t="s">
        <v>1761</v>
      </c>
      <c r="I476" s="38" t="s">
        <v>19</v>
      </c>
      <c r="J476" s="366">
        <v>80</v>
      </c>
      <c r="K476" s="18" t="s">
        <v>1762</v>
      </c>
      <c r="L476" s="367">
        <v>41345</v>
      </c>
      <c r="M476" s="368" t="s">
        <v>1760</v>
      </c>
      <c r="N476" s="13"/>
      <c r="O476" s="19"/>
      <c r="P476" s="19"/>
      <c r="Q476" s="64"/>
      <c r="R476" s="64"/>
      <c r="S476" s="64"/>
    </row>
    <row r="477" spans="1:19" hidden="1">
      <c r="A477" s="10">
        <v>476</v>
      </c>
      <c r="B477" s="13" t="s">
        <v>1765</v>
      </c>
      <c r="C477" s="10" t="s">
        <v>1766</v>
      </c>
      <c r="D477" s="138" t="s">
        <v>1767</v>
      </c>
      <c r="E477" s="10" t="s">
        <v>1768</v>
      </c>
      <c r="F477" s="18" t="s">
        <v>1104</v>
      </c>
      <c r="G477" s="14" t="s">
        <v>1769</v>
      </c>
      <c r="H477" s="10" t="s">
        <v>1766</v>
      </c>
      <c r="I477" s="38" t="s">
        <v>19</v>
      </c>
      <c r="J477" s="366">
        <v>80</v>
      </c>
      <c r="K477" s="18" t="s">
        <v>1767</v>
      </c>
      <c r="L477" s="367">
        <v>41325</v>
      </c>
      <c r="M477" s="368" t="s">
        <v>1765</v>
      </c>
      <c r="N477" s="13"/>
      <c r="O477" s="19"/>
      <c r="P477" s="19"/>
      <c r="Q477" s="64"/>
      <c r="R477" s="64"/>
      <c r="S477" s="64"/>
    </row>
    <row r="478" spans="1:19" hidden="1">
      <c r="A478" s="10">
        <v>477</v>
      </c>
      <c r="B478" s="13" t="s">
        <v>1770</v>
      </c>
      <c r="C478" s="10" t="s">
        <v>1771</v>
      </c>
      <c r="D478" s="138" t="s">
        <v>1772</v>
      </c>
      <c r="E478" s="10" t="s">
        <v>1773</v>
      </c>
      <c r="F478" s="38" t="s">
        <v>1110</v>
      </c>
      <c r="G478" s="14" t="s">
        <v>1774</v>
      </c>
      <c r="H478" s="10" t="s">
        <v>1771</v>
      </c>
      <c r="I478" s="38" t="s">
        <v>19</v>
      </c>
      <c r="J478" s="366">
        <v>80</v>
      </c>
      <c r="K478" s="18" t="s">
        <v>1772</v>
      </c>
      <c r="L478" s="367">
        <v>41471</v>
      </c>
      <c r="M478" s="368" t="s">
        <v>1770</v>
      </c>
      <c r="N478" s="13"/>
      <c r="O478" s="19"/>
      <c r="P478" s="19"/>
      <c r="Q478" s="64"/>
      <c r="R478" s="64"/>
      <c r="S478" s="64"/>
    </row>
    <row r="479" spans="1:19" hidden="1">
      <c r="A479" s="10">
        <v>478</v>
      </c>
      <c r="B479" s="13" t="s">
        <v>1775</v>
      </c>
      <c r="C479" s="10" t="s">
        <v>1776</v>
      </c>
      <c r="D479" s="138" t="s">
        <v>1777</v>
      </c>
      <c r="E479" s="10" t="s">
        <v>1778</v>
      </c>
      <c r="F479" s="18" t="s">
        <v>1110</v>
      </c>
      <c r="G479" s="14" t="s">
        <v>1780</v>
      </c>
      <c r="H479" s="10" t="s">
        <v>1776</v>
      </c>
      <c r="I479" s="38" t="s">
        <v>19</v>
      </c>
      <c r="J479" s="366">
        <v>140</v>
      </c>
      <c r="K479" s="18" t="s">
        <v>1777</v>
      </c>
      <c r="L479" s="367">
        <v>40294</v>
      </c>
      <c r="M479" s="368" t="s">
        <v>1775</v>
      </c>
      <c r="N479" s="13"/>
      <c r="O479" s="19"/>
      <c r="P479" s="19"/>
      <c r="Q479" s="64"/>
      <c r="R479" s="64"/>
      <c r="S479" s="64"/>
    </row>
    <row r="480" spans="1:19" hidden="1">
      <c r="A480" s="10">
        <v>479</v>
      </c>
      <c r="B480" s="13" t="s">
        <v>4177</v>
      </c>
      <c r="C480" s="10" t="s">
        <v>4178</v>
      </c>
      <c r="D480" s="138" t="s">
        <v>3648</v>
      </c>
      <c r="E480" s="10" t="s">
        <v>2691</v>
      </c>
      <c r="F480" s="18" t="s">
        <v>1110</v>
      </c>
      <c r="G480" s="14" t="s">
        <v>4179</v>
      </c>
      <c r="H480" s="10" t="s">
        <v>4178</v>
      </c>
      <c r="I480" s="38" t="s">
        <v>19</v>
      </c>
      <c r="J480" s="366">
        <v>40</v>
      </c>
      <c r="K480" s="18" t="s">
        <v>3648</v>
      </c>
      <c r="L480" s="367">
        <v>42063</v>
      </c>
      <c r="M480" s="368" t="s">
        <v>4177</v>
      </c>
      <c r="N480" s="13"/>
      <c r="O480" s="19"/>
      <c r="P480" s="19"/>
      <c r="Q480" s="64"/>
      <c r="R480" s="64"/>
      <c r="S480" s="64"/>
    </row>
    <row r="481" spans="1:19" hidden="1">
      <c r="A481" s="10">
        <v>480</v>
      </c>
      <c r="B481" s="13" t="s">
        <v>1781</v>
      </c>
      <c r="C481" s="10" t="s">
        <v>1782</v>
      </c>
      <c r="D481" s="138" t="s">
        <v>1783</v>
      </c>
      <c r="E481" s="10" t="s">
        <v>1784</v>
      </c>
      <c r="F481" s="18" t="s">
        <v>1110</v>
      </c>
      <c r="G481" s="14" t="s">
        <v>1785</v>
      </c>
      <c r="H481" s="10" t="s">
        <v>1782</v>
      </c>
      <c r="I481" s="38" t="s">
        <v>19</v>
      </c>
      <c r="J481" s="366">
        <v>120</v>
      </c>
      <c r="K481" s="18" t="s">
        <v>1783</v>
      </c>
      <c r="L481" s="367">
        <v>40590</v>
      </c>
      <c r="M481" s="368" t="s">
        <v>1781</v>
      </c>
      <c r="N481" s="13"/>
      <c r="O481" s="19"/>
      <c r="P481" s="19"/>
      <c r="Q481" s="64"/>
      <c r="R481" s="64"/>
      <c r="S481" s="64"/>
    </row>
    <row r="482" spans="1:19" hidden="1">
      <c r="A482" s="10">
        <v>481</v>
      </c>
      <c r="B482" s="13" t="s">
        <v>4180</v>
      </c>
      <c r="C482" s="10" t="s">
        <v>4181</v>
      </c>
      <c r="D482" s="138" t="s">
        <v>4182</v>
      </c>
      <c r="E482" s="10" t="s">
        <v>3197</v>
      </c>
      <c r="F482" s="38" t="s">
        <v>757</v>
      </c>
      <c r="G482" s="14" t="s">
        <v>4183</v>
      </c>
      <c r="H482" s="10" t="s">
        <v>4181</v>
      </c>
      <c r="I482" s="38" t="s">
        <v>1817</v>
      </c>
      <c r="J482" s="366">
        <v>100</v>
      </c>
      <c r="K482" s="18" t="s">
        <v>4182</v>
      </c>
      <c r="L482" s="367">
        <v>40947</v>
      </c>
      <c r="M482" s="368" t="s">
        <v>4180</v>
      </c>
      <c r="N482" s="13"/>
      <c r="O482" s="19"/>
      <c r="P482" s="19"/>
      <c r="Q482" s="64"/>
      <c r="R482" s="64"/>
      <c r="S482" s="64"/>
    </row>
    <row r="483" spans="1:19" hidden="1">
      <c r="A483" s="10">
        <v>482</v>
      </c>
      <c r="B483" s="13" t="s">
        <v>1786</v>
      </c>
      <c r="C483" s="10" t="s">
        <v>1787</v>
      </c>
      <c r="D483" s="138" t="s">
        <v>1788</v>
      </c>
      <c r="E483" s="10" t="s">
        <v>1789</v>
      </c>
      <c r="F483" s="18" t="s">
        <v>1110</v>
      </c>
      <c r="G483" s="14" t="s">
        <v>1790</v>
      </c>
      <c r="H483" s="10" t="s">
        <v>1787</v>
      </c>
      <c r="I483" s="38" t="s">
        <v>19</v>
      </c>
      <c r="J483" s="366">
        <v>200</v>
      </c>
      <c r="K483" s="18" t="s">
        <v>1788</v>
      </c>
      <c r="L483" s="367">
        <v>37573</v>
      </c>
      <c r="M483" s="368" t="s">
        <v>1786</v>
      </c>
      <c r="N483" s="13"/>
      <c r="O483" s="19"/>
      <c r="P483" s="19"/>
      <c r="Q483" s="64"/>
      <c r="R483" s="64"/>
      <c r="S483" s="64"/>
    </row>
    <row r="484" spans="1:19" hidden="1">
      <c r="A484" s="10">
        <v>483</v>
      </c>
      <c r="B484" s="13" t="s">
        <v>1791</v>
      </c>
      <c r="C484" s="10" t="s">
        <v>1792</v>
      </c>
      <c r="D484" s="138" t="s">
        <v>1793</v>
      </c>
      <c r="E484" s="10" t="s">
        <v>1794</v>
      </c>
      <c r="F484" s="18" t="s">
        <v>1110</v>
      </c>
      <c r="G484" s="14" t="s">
        <v>1795</v>
      </c>
      <c r="H484" s="10" t="s">
        <v>1792</v>
      </c>
      <c r="I484" s="38" t="s">
        <v>19</v>
      </c>
      <c r="J484" s="366">
        <v>100</v>
      </c>
      <c r="K484" s="18" t="s">
        <v>1793</v>
      </c>
      <c r="L484" s="367">
        <v>40946</v>
      </c>
      <c r="M484" s="368" t="s">
        <v>1791</v>
      </c>
      <c r="N484" s="13"/>
      <c r="O484" s="19"/>
      <c r="P484" s="19"/>
      <c r="Q484" s="64"/>
      <c r="R484" s="64"/>
      <c r="S484" s="64"/>
    </row>
    <row r="485" spans="1:19" hidden="1">
      <c r="A485" s="10">
        <v>484</v>
      </c>
      <c r="B485" s="13" t="s">
        <v>1796</v>
      </c>
      <c r="C485" s="10" t="s">
        <v>1797</v>
      </c>
      <c r="D485" s="138" t="s">
        <v>1798</v>
      </c>
      <c r="E485" s="10" t="s">
        <v>1799</v>
      </c>
      <c r="F485" s="18" t="s">
        <v>1110</v>
      </c>
      <c r="G485" s="14" t="s">
        <v>1800</v>
      </c>
      <c r="H485" s="10" t="s">
        <v>1797</v>
      </c>
      <c r="I485" s="38" t="s">
        <v>19</v>
      </c>
      <c r="J485" s="366">
        <v>60</v>
      </c>
      <c r="K485" s="18" t="s">
        <v>1798</v>
      </c>
      <c r="L485" s="367">
        <v>41687</v>
      </c>
      <c r="M485" s="368" t="s">
        <v>1796</v>
      </c>
      <c r="N485" s="13"/>
      <c r="O485" s="19"/>
      <c r="P485" s="19"/>
      <c r="Q485" s="64"/>
      <c r="R485" s="64"/>
      <c r="S485" s="64"/>
    </row>
    <row r="486" spans="1:19" hidden="1">
      <c r="A486" s="10">
        <v>485</v>
      </c>
      <c r="B486" s="13" t="s">
        <v>1801</v>
      </c>
      <c r="C486" s="10" t="s">
        <v>1802</v>
      </c>
      <c r="D486" s="138" t="s">
        <v>1803</v>
      </c>
      <c r="E486" s="10" t="s">
        <v>1804</v>
      </c>
      <c r="F486" s="18" t="s">
        <v>1110</v>
      </c>
      <c r="G486" s="14" t="s">
        <v>1805</v>
      </c>
      <c r="H486" s="10" t="s">
        <v>1802</v>
      </c>
      <c r="I486" s="38" t="s">
        <v>19</v>
      </c>
      <c r="J486" s="366">
        <v>60</v>
      </c>
      <c r="K486" s="18" t="s">
        <v>1803</v>
      </c>
      <c r="L486" s="367">
        <v>41971</v>
      </c>
      <c r="M486" s="368" t="s">
        <v>1801</v>
      </c>
      <c r="N486" s="13"/>
      <c r="O486" s="19"/>
      <c r="P486" s="19"/>
      <c r="Q486" s="64"/>
      <c r="R486" s="64"/>
      <c r="S486" s="64"/>
    </row>
    <row r="487" spans="1:19" hidden="1">
      <c r="A487" s="10">
        <v>486</v>
      </c>
      <c r="B487" s="13" t="s">
        <v>1806</v>
      </c>
      <c r="C487" s="10" t="s">
        <v>1807</v>
      </c>
      <c r="D487" s="138" t="s">
        <v>1808</v>
      </c>
      <c r="E487" s="10" t="s">
        <v>1809</v>
      </c>
      <c r="F487" s="18" t="s">
        <v>1110</v>
      </c>
      <c r="G487" s="14" t="s">
        <v>1811</v>
      </c>
      <c r="H487" s="10" t="s">
        <v>1807</v>
      </c>
      <c r="I487" s="38" t="s">
        <v>19</v>
      </c>
      <c r="J487" s="366">
        <v>200</v>
      </c>
      <c r="K487" s="18" t="s">
        <v>1808</v>
      </c>
      <c r="L487" s="367">
        <v>39140</v>
      </c>
      <c r="M487" s="368" t="s">
        <v>1806</v>
      </c>
      <c r="N487" s="13"/>
      <c r="O487" s="19"/>
      <c r="P487" s="19"/>
      <c r="Q487" s="64"/>
      <c r="R487" s="64"/>
      <c r="S487" s="64"/>
    </row>
    <row r="488" spans="1:19" hidden="1">
      <c r="A488" s="10">
        <v>487</v>
      </c>
      <c r="B488" s="13" t="s">
        <v>1812</v>
      </c>
      <c r="C488" s="10" t="s">
        <v>1813</v>
      </c>
      <c r="D488" s="138" t="s">
        <v>1814</v>
      </c>
      <c r="E488" s="10" t="s">
        <v>1815</v>
      </c>
      <c r="F488" s="50" t="s">
        <v>757</v>
      </c>
      <c r="G488" s="14" t="s">
        <v>1816</v>
      </c>
      <c r="H488" s="10" t="s">
        <v>1813</v>
      </c>
      <c r="I488" s="38" t="s">
        <v>1817</v>
      </c>
      <c r="J488" s="366"/>
      <c r="K488" s="18" t="s">
        <v>1814</v>
      </c>
      <c r="L488" s="367">
        <v>42948</v>
      </c>
      <c r="M488" s="368" t="s">
        <v>1812</v>
      </c>
      <c r="N488" s="13"/>
      <c r="O488" s="19"/>
      <c r="P488" s="19"/>
      <c r="Q488" s="64"/>
      <c r="R488" s="64"/>
      <c r="S488" s="64"/>
    </row>
    <row r="489" spans="1:19" hidden="1">
      <c r="A489" s="10">
        <v>488</v>
      </c>
      <c r="B489" s="13" t="s">
        <v>4184</v>
      </c>
      <c r="C489" s="10" t="s">
        <v>4185</v>
      </c>
      <c r="D489" s="138" t="s">
        <v>3641</v>
      </c>
      <c r="E489" s="10" t="s">
        <v>2995</v>
      </c>
      <c r="F489" s="50" t="s">
        <v>757</v>
      </c>
      <c r="G489" s="14" t="s">
        <v>4186</v>
      </c>
      <c r="H489" s="10" t="s">
        <v>4185</v>
      </c>
      <c r="I489" s="38" t="s">
        <v>19</v>
      </c>
      <c r="J489" s="366"/>
      <c r="K489" s="371" t="s">
        <v>3641</v>
      </c>
      <c r="L489" s="367">
        <v>43081</v>
      </c>
      <c r="M489" s="368" t="s">
        <v>4184</v>
      </c>
      <c r="N489" s="13"/>
      <c r="O489" s="19"/>
      <c r="P489" s="19"/>
      <c r="Q489" s="64"/>
      <c r="R489" s="64"/>
      <c r="S489" s="64"/>
    </row>
    <row r="490" spans="1:19" hidden="1">
      <c r="A490" s="10">
        <v>489</v>
      </c>
      <c r="B490" s="13" t="s">
        <v>1818</v>
      </c>
      <c r="C490" s="10" t="s">
        <v>1819</v>
      </c>
      <c r="D490" s="138" t="s">
        <v>1820</v>
      </c>
      <c r="E490" s="10" t="s">
        <v>1821</v>
      </c>
      <c r="F490" s="18" t="s">
        <v>1110</v>
      </c>
      <c r="G490" s="14" t="s">
        <v>1822</v>
      </c>
      <c r="H490" s="10" t="s">
        <v>1819</v>
      </c>
      <c r="I490" s="38" t="s">
        <v>19</v>
      </c>
      <c r="J490" s="366">
        <v>100</v>
      </c>
      <c r="K490" s="18" t="s">
        <v>1820</v>
      </c>
      <c r="L490" s="367">
        <v>40995</v>
      </c>
      <c r="M490" s="368" t="s">
        <v>1818</v>
      </c>
      <c r="N490" s="13"/>
      <c r="O490" s="19"/>
      <c r="P490" s="19"/>
      <c r="Q490" s="64"/>
      <c r="R490" s="64"/>
      <c r="S490" s="64"/>
    </row>
    <row r="491" spans="1:19" hidden="1">
      <c r="A491" s="10">
        <v>490</v>
      </c>
      <c r="B491" s="13" t="s">
        <v>1823</v>
      </c>
      <c r="C491" s="10" t="s">
        <v>1824</v>
      </c>
      <c r="D491" s="138" t="s">
        <v>1825</v>
      </c>
      <c r="E491" s="10" t="s">
        <v>1826</v>
      </c>
      <c r="F491" s="38" t="s">
        <v>745</v>
      </c>
      <c r="G491" s="14" t="s">
        <v>1827</v>
      </c>
      <c r="H491" s="10" t="s">
        <v>1824</v>
      </c>
      <c r="I491" s="38" t="s">
        <v>1817</v>
      </c>
      <c r="J491" s="366">
        <v>60</v>
      </c>
      <c r="K491" s="18" t="s">
        <v>1825</v>
      </c>
      <c r="L491" s="367">
        <v>41776</v>
      </c>
      <c r="M491" s="368" t="s">
        <v>1823</v>
      </c>
      <c r="N491" s="13"/>
      <c r="O491" s="19"/>
      <c r="P491" s="19"/>
      <c r="Q491" s="64"/>
      <c r="R491" s="64"/>
      <c r="S491" s="64"/>
    </row>
    <row r="492" spans="1:19" hidden="1">
      <c r="A492" s="10">
        <v>491</v>
      </c>
      <c r="B492" s="13" t="s">
        <v>1828</v>
      </c>
      <c r="C492" s="10" t="s">
        <v>1829</v>
      </c>
      <c r="D492" s="138" t="s">
        <v>1830</v>
      </c>
      <c r="E492" s="10" t="s">
        <v>1831</v>
      </c>
      <c r="F492" s="38" t="s">
        <v>745</v>
      </c>
      <c r="G492" s="14" t="s">
        <v>1832</v>
      </c>
      <c r="H492" s="10" t="s">
        <v>1829</v>
      </c>
      <c r="I492" s="38" t="s">
        <v>1817</v>
      </c>
      <c r="J492" s="366">
        <v>20</v>
      </c>
      <c r="K492" s="18" t="s">
        <v>1830</v>
      </c>
      <c r="L492" s="367">
        <v>42556</v>
      </c>
      <c r="M492" s="368" t="s">
        <v>1828</v>
      </c>
      <c r="N492" s="13"/>
      <c r="O492" s="19"/>
      <c r="P492" s="19"/>
      <c r="Q492" s="64"/>
      <c r="R492" s="64"/>
      <c r="S492" s="64"/>
    </row>
    <row r="493" spans="1:19" hidden="1">
      <c r="A493" s="10">
        <v>492</v>
      </c>
      <c r="B493" s="13" t="s">
        <v>1833</v>
      </c>
      <c r="C493" s="10" t="s">
        <v>1834</v>
      </c>
      <c r="D493" s="138" t="s">
        <v>1835</v>
      </c>
      <c r="E493" s="10" t="s">
        <v>1836</v>
      </c>
      <c r="F493" s="18" t="s">
        <v>1104</v>
      </c>
      <c r="G493" s="14" t="s">
        <v>1837</v>
      </c>
      <c r="H493" s="10" t="s">
        <v>1834</v>
      </c>
      <c r="I493" s="38" t="s">
        <v>19</v>
      </c>
      <c r="J493" s="366"/>
      <c r="K493" s="18" t="s">
        <v>1835</v>
      </c>
      <c r="L493" s="367">
        <v>42832</v>
      </c>
      <c r="M493" s="368" t="s">
        <v>1833</v>
      </c>
      <c r="N493" s="13"/>
      <c r="O493" s="19"/>
      <c r="P493" s="19"/>
      <c r="Q493" s="64"/>
      <c r="R493" s="64"/>
      <c r="S493" s="64"/>
    </row>
    <row r="494" spans="1:19" hidden="1">
      <c r="A494" s="10">
        <v>493</v>
      </c>
      <c r="B494" s="13" t="s">
        <v>1838</v>
      </c>
      <c r="C494" s="10" t="s">
        <v>1839</v>
      </c>
      <c r="D494" s="138" t="s">
        <v>1840</v>
      </c>
      <c r="E494" s="10" t="s">
        <v>1841</v>
      </c>
      <c r="F494" s="19" t="s">
        <v>1842</v>
      </c>
      <c r="G494" s="20" t="s">
        <v>1843</v>
      </c>
      <c r="H494" s="10" t="s">
        <v>1839</v>
      </c>
      <c r="I494" s="38" t="s">
        <v>19</v>
      </c>
      <c r="J494" s="366">
        <v>20</v>
      </c>
      <c r="K494" s="18" t="s">
        <v>1840</v>
      </c>
      <c r="L494" s="367">
        <v>42555</v>
      </c>
      <c r="M494" s="368" t="s">
        <v>1838</v>
      </c>
      <c r="N494" s="13"/>
      <c r="O494" s="19"/>
      <c r="P494" s="19"/>
      <c r="Q494" s="64"/>
      <c r="R494" s="64"/>
      <c r="S494" s="64"/>
    </row>
    <row r="495" spans="1:19" hidden="1">
      <c r="A495" s="10">
        <v>494</v>
      </c>
      <c r="B495" s="13" t="s">
        <v>1844</v>
      </c>
      <c r="C495" s="10" t="s">
        <v>1845</v>
      </c>
      <c r="D495" s="138" t="s">
        <v>1846</v>
      </c>
      <c r="E495" s="10" t="s">
        <v>1847</v>
      </c>
      <c r="F495" s="19" t="s">
        <v>1842</v>
      </c>
      <c r="G495" s="20" t="s">
        <v>1848</v>
      </c>
      <c r="H495" s="10" t="s">
        <v>1845</v>
      </c>
      <c r="I495" s="38" t="s">
        <v>19</v>
      </c>
      <c r="J495" s="366">
        <v>200</v>
      </c>
      <c r="K495" s="18" t="s">
        <v>1846</v>
      </c>
      <c r="L495" s="367">
        <v>36794</v>
      </c>
      <c r="M495" s="368" t="s">
        <v>1844</v>
      </c>
      <c r="N495" s="13"/>
      <c r="O495" s="19"/>
      <c r="P495" s="19"/>
      <c r="Q495" s="64"/>
      <c r="R495" s="64"/>
      <c r="S495" s="64"/>
    </row>
    <row r="496" spans="1:19" hidden="1">
      <c r="A496" s="10">
        <v>495</v>
      </c>
      <c r="B496" s="13" t="s">
        <v>4187</v>
      </c>
      <c r="C496" s="10" t="s">
        <v>4188</v>
      </c>
      <c r="D496" s="138" t="s">
        <v>3657</v>
      </c>
      <c r="E496" s="10" t="s">
        <v>2875</v>
      </c>
      <c r="F496" s="19" t="s">
        <v>1842</v>
      </c>
      <c r="G496" s="20" t="s">
        <v>4189</v>
      </c>
      <c r="H496" s="10" t="s">
        <v>4188</v>
      </c>
      <c r="I496" s="38" t="s">
        <v>1352</v>
      </c>
      <c r="J496" s="366"/>
      <c r="K496" s="18" t="s">
        <v>3657</v>
      </c>
      <c r="L496" s="367">
        <v>42906</v>
      </c>
      <c r="M496" s="368" t="s">
        <v>4187</v>
      </c>
      <c r="N496" s="13"/>
      <c r="O496" s="19"/>
      <c r="P496" s="19"/>
      <c r="Q496" s="64"/>
      <c r="R496" s="64"/>
      <c r="S496" s="64"/>
    </row>
    <row r="497" spans="1:19" hidden="1">
      <c r="A497" s="10">
        <v>496</v>
      </c>
      <c r="B497" s="13" t="s">
        <v>1849</v>
      </c>
      <c r="C497" s="10" t="s">
        <v>1850</v>
      </c>
      <c r="D497" s="138" t="s">
        <v>1851</v>
      </c>
      <c r="E497" s="10" t="s">
        <v>1852</v>
      </c>
      <c r="F497" s="19" t="s">
        <v>1853</v>
      </c>
      <c r="G497" s="20" t="s">
        <v>1854</v>
      </c>
      <c r="H497" s="10" t="s">
        <v>1850</v>
      </c>
      <c r="I497" s="38" t="s">
        <v>19</v>
      </c>
      <c r="J497" s="366"/>
      <c r="K497" s="18" t="s">
        <v>1851</v>
      </c>
      <c r="L497" s="367">
        <v>42984</v>
      </c>
      <c r="M497" s="368" t="s">
        <v>1849</v>
      </c>
      <c r="N497" s="13"/>
      <c r="O497" s="19"/>
      <c r="P497" s="19"/>
      <c r="Q497" s="64"/>
      <c r="R497" s="64"/>
      <c r="S497" s="64"/>
    </row>
    <row r="498" spans="1:19" hidden="1">
      <c r="A498" s="10">
        <v>497</v>
      </c>
      <c r="B498" s="13" t="s">
        <v>1855</v>
      </c>
      <c r="C498" s="10" t="s">
        <v>1856</v>
      </c>
      <c r="D498" s="138" t="s">
        <v>1857</v>
      </c>
      <c r="E498" s="10" t="s">
        <v>4190</v>
      </c>
      <c r="F498" s="19" t="s">
        <v>1853</v>
      </c>
      <c r="G498" s="20" t="s">
        <v>1858</v>
      </c>
      <c r="H498" s="10" t="s">
        <v>1856</v>
      </c>
      <c r="I498" s="38" t="s">
        <v>19</v>
      </c>
      <c r="J498" s="366"/>
      <c r="K498" s="18" t="s">
        <v>1857</v>
      </c>
      <c r="L498" s="367">
        <v>42919</v>
      </c>
      <c r="M498" s="368" t="s">
        <v>1855</v>
      </c>
      <c r="N498" s="13"/>
      <c r="O498" s="19"/>
      <c r="P498" s="19"/>
      <c r="Q498" s="64"/>
      <c r="R498" s="64"/>
      <c r="S498" s="64"/>
    </row>
    <row r="499" spans="1:19" hidden="1">
      <c r="A499" s="10">
        <v>498</v>
      </c>
      <c r="B499" s="13" t="s">
        <v>1859</v>
      </c>
      <c r="C499" s="10" t="s">
        <v>1860</v>
      </c>
      <c r="D499" s="138" t="s">
        <v>1861</v>
      </c>
      <c r="E499" s="10" t="s">
        <v>1862</v>
      </c>
      <c r="F499" s="19" t="s">
        <v>1853</v>
      </c>
      <c r="G499" s="20" t="s">
        <v>1863</v>
      </c>
      <c r="H499" s="10" t="s">
        <v>1860</v>
      </c>
      <c r="I499" s="38" t="s">
        <v>19</v>
      </c>
      <c r="J499" s="366">
        <v>200</v>
      </c>
      <c r="K499" s="18" t="s">
        <v>1861</v>
      </c>
      <c r="L499" s="367">
        <v>38969</v>
      </c>
      <c r="M499" s="368" t="s">
        <v>1859</v>
      </c>
      <c r="N499" s="13"/>
      <c r="O499" s="19"/>
      <c r="P499" s="19"/>
      <c r="Q499" s="64"/>
      <c r="R499" s="64"/>
      <c r="S499" s="64"/>
    </row>
    <row r="500" spans="1:19" hidden="1">
      <c r="A500" s="10">
        <v>499</v>
      </c>
      <c r="B500" s="13" t="s">
        <v>1864</v>
      </c>
      <c r="C500" s="10" t="s">
        <v>1865</v>
      </c>
      <c r="D500" s="138" t="s">
        <v>1866</v>
      </c>
      <c r="E500" s="10" t="s">
        <v>1867</v>
      </c>
      <c r="F500" s="19" t="s">
        <v>1853</v>
      </c>
      <c r="G500" s="20" t="s">
        <v>1868</v>
      </c>
      <c r="H500" s="10" t="s">
        <v>1865</v>
      </c>
      <c r="I500" s="38" t="s">
        <v>19</v>
      </c>
      <c r="J500" s="366">
        <v>200</v>
      </c>
      <c r="K500" s="18" t="s">
        <v>1866</v>
      </c>
      <c r="L500" s="367">
        <v>38236</v>
      </c>
      <c r="M500" s="368" t="s">
        <v>1864</v>
      </c>
      <c r="N500" s="13"/>
      <c r="O500" s="19"/>
      <c r="P500" s="19"/>
      <c r="Q500" s="64"/>
      <c r="R500" s="64"/>
      <c r="S500" s="64"/>
    </row>
    <row r="501" spans="1:19" hidden="1">
      <c r="A501" s="10">
        <v>500</v>
      </c>
      <c r="B501" s="13" t="s">
        <v>1869</v>
      </c>
      <c r="C501" s="10" t="s">
        <v>1870</v>
      </c>
      <c r="D501" s="138" t="s">
        <v>1871</v>
      </c>
      <c r="E501" s="10" t="s">
        <v>1872</v>
      </c>
      <c r="F501" s="19" t="s">
        <v>1853</v>
      </c>
      <c r="G501" s="20" t="s">
        <v>1873</v>
      </c>
      <c r="H501" s="10" t="s">
        <v>1870</v>
      </c>
      <c r="I501" s="38" t="s">
        <v>19</v>
      </c>
      <c r="J501" s="366">
        <v>60</v>
      </c>
      <c r="K501" s="18" t="s">
        <v>1871</v>
      </c>
      <c r="L501" s="367">
        <v>41745</v>
      </c>
      <c r="M501" s="368" t="s">
        <v>1869</v>
      </c>
      <c r="N501" s="13"/>
      <c r="O501" s="19"/>
      <c r="P501" s="19"/>
      <c r="Q501" s="64"/>
      <c r="R501" s="64"/>
      <c r="S501" s="64"/>
    </row>
    <row r="502" spans="1:19" hidden="1">
      <c r="A502" s="10">
        <v>501</v>
      </c>
      <c r="B502" s="13" t="s">
        <v>1874</v>
      </c>
      <c r="C502" s="10" t="s">
        <v>1875</v>
      </c>
      <c r="D502" s="138" t="s">
        <v>1876</v>
      </c>
      <c r="E502" s="10" t="s">
        <v>1877</v>
      </c>
      <c r="F502" s="19" t="s">
        <v>1853</v>
      </c>
      <c r="G502" s="20" t="s">
        <v>1878</v>
      </c>
      <c r="H502" s="10" t="s">
        <v>1875</v>
      </c>
      <c r="I502" s="38" t="s">
        <v>1352</v>
      </c>
      <c r="J502" s="366"/>
      <c r="K502" s="18" t="s">
        <v>1876</v>
      </c>
      <c r="L502" s="367">
        <v>42950</v>
      </c>
      <c r="M502" s="368" t="s">
        <v>1874</v>
      </c>
      <c r="N502" s="13"/>
      <c r="O502" s="19"/>
      <c r="P502" s="19"/>
      <c r="Q502" s="64"/>
      <c r="R502" s="64"/>
      <c r="S502" s="64"/>
    </row>
    <row r="503" spans="1:19" hidden="1">
      <c r="A503" s="10">
        <v>502</v>
      </c>
      <c r="B503" s="13" t="s">
        <v>1879</v>
      </c>
      <c r="C503" s="10" t="s">
        <v>1880</v>
      </c>
      <c r="D503" s="138" t="s">
        <v>1881</v>
      </c>
      <c r="E503" s="10" t="s">
        <v>1882</v>
      </c>
      <c r="F503" s="19" t="s">
        <v>1853</v>
      </c>
      <c r="G503" s="12" t="s">
        <v>1883</v>
      </c>
      <c r="H503" s="10" t="s">
        <v>1880</v>
      </c>
      <c r="I503" s="38" t="s">
        <v>19</v>
      </c>
      <c r="J503" s="366"/>
      <c r="K503" s="18" t="s">
        <v>1881</v>
      </c>
      <c r="L503" s="367">
        <v>43108</v>
      </c>
      <c r="M503" s="368" t="s">
        <v>1879</v>
      </c>
      <c r="N503" s="13"/>
      <c r="O503" s="19"/>
      <c r="P503" s="19"/>
      <c r="Q503" s="64"/>
      <c r="R503" s="64"/>
      <c r="S503" s="64"/>
    </row>
    <row r="504" spans="1:19" hidden="1">
      <c r="A504" s="10">
        <v>503</v>
      </c>
      <c r="B504" s="13" t="s">
        <v>1884</v>
      </c>
      <c r="C504" s="10" t="s">
        <v>1885</v>
      </c>
      <c r="D504" s="138" t="s">
        <v>1886</v>
      </c>
      <c r="E504" s="10" t="s">
        <v>1887</v>
      </c>
      <c r="F504" s="19" t="s">
        <v>1853</v>
      </c>
      <c r="G504" s="20" t="s">
        <v>1888</v>
      </c>
      <c r="H504" s="10" t="s">
        <v>1885</v>
      </c>
      <c r="I504" s="38" t="s">
        <v>1352</v>
      </c>
      <c r="J504" s="366"/>
      <c r="K504" s="18" t="s">
        <v>1886</v>
      </c>
      <c r="L504" s="367">
        <v>43171</v>
      </c>
      <c r="M504" s="368" t="s">
        <v>1884</v>
      </c>
      <c r="N504" s="13"/>
      <c r="O504" s="19"/>
      <c r="P504" s="19"/>
      <c r="Q504" s="64"/>
      <c r="R504" s="64"/>
      <c r="S504" s="64"/>
    </row>
    <row r="505" spans="1:19" hidden="1">
      <c r="A505" s="10">
        <v>504</v>
      </c>
      <c r="B505" s="13" t="s">
        <v>4191</v>
      </c>
      <c r="C505" s="10" t="s">
        <v>4192</v>
      </c>
      <c r="D505" s="138" t="s">
        <v>4193</v>
      </c>
      <c r="E505" s="10" t="s">
        <v>3485</v>
      </c>
      <c r="F505" s="19" t="s">
        <v>1853</v>
      </c>
      <c r="G505" s="20" t="s">
        <v>4194</v>
      </c>
      <c r="H505" s="10" t="s">
        <v>4192</v>
      </c>
      <c r="I505" s="38" t="s">
        <v>19</v>
      </c>
      <c r="J505" s="366"/>
      <c r="K505" s="18" t="s">
        <v>4193</v>
      </c>
      <c r="L505" s="367">
        <v>43206</v>
      </c>
      <c r="M505" s="368" t="s">
        <v>4191</v>
      </c>
      <c r="N505" s="13"/>
      <c r="O505" s="19"/>
      <c r="P505" s="19"/>
      <c r="Q505" s="64"/>
      <c r="R505" s="64"/>
      <c r="S505" s="64"/>
    </row>
    <row r="506" spans="1:19" hidden="1">
      <c r="A506" s="10">
        <v>505</v>
      </c>
      <c r="B506" s="13" t="s">
        <v>1889</v>
      </c>
      <c r="C506" s="10" t="s">
        <v>1890</v>
      </c>
      <c r="D506" s="138" t="s">
        <v>1891</v>
      </c>
      <c r="E506" s="10" t="s">
        <v>1892</v>
      </c>
      <c r="F506" s="19" t="s">
        <v>1853</v>
      </c>
      <c r="G506" s="20" t="s">
        <v>1893</v>
      </c>
      <c r="H506" s="10" t="s">
        <v>1890</v>
      </c>
      <c r="I506" s="38" t="s">
        <v>19</v>
      </c>
      <c r="J506" s="366"/>
      <c r="K506" s="18" t="s">
        <v>1891</v>
      </c>
      <c r="L506" s="367">
        <v>42800</v>
      </c>
      <c r="M506" s="368" t="s">
        <v>1889</v>
      </c>
      <c r="N506" s="13"/>
      <c r="O506" s="19"/>
      <c r="P506" s="19"/>
      <c r="Q506" s="64"/>
      <c r="R506" s="64"/>
      <c r="S506" s="64"/>
    </row>
    <row r="507" spans="1:19" hidden="1">
      <c r="A507" s="10">
        <v>506</v>
      </c>
      <c r="B507" s="13" t="s">
        <v>1894</v>
      </c>
      <c r="C507" s="10" t="s">
        <v>1895</v>
      </c>
      <c r="D507" s="138" t="s">
        <v>1896</v>
      </c>
      <c r="E507" s="10" t="s">
        <v>1897</v>
      </c>
      <c r="F507" s="19" t="s">
        <v>1853</v>
      </c>
      <c r="G507" s="20" t="s">
        <v>1898</v>
      </c>
      <c r="H507" s="10" t="s">
        <v>1895</v>
      </c>
      <c r="I507" s="38" t="s">
        <v>19</v>
      </c>
      <c r="J507" s="366">
        <v>200</v>
      </c>
      <c r="K507" s="18" t="s">
        <v>1896</v>
      </c>
      <c r="L507" s="367">
        <v>38506</v>
      </c>
      <c r="M507" s="368" t="s">
        <v>1894</v>
      </c>
      <c r="N507" s="13"/>
      <c r="O507" s="19"/>
      <c r="P507" s="19"/>
      <c r="Q507" s="64"/>
      <c r="R507" s="64"/>
      <c r="S507" s="64"/>
    </row>
    <row r="508" spans="1:19" hidden="1">
      <c r="A508" s="10">
        <v>507</v>
      </c>
      <c r="B508" s="13" t="s">
        <v>1899</v>
      </c>
      <c r="C508" s="10" t="s">
        <v>1900</v>
      </c>
      <c r="D508" s="138" t="s">
        <v>1901</v>
      </c>
      <c r="E508" s="10" t="s">
        <v>1902</v>
      </c>
      <c r="F508" s="19" t="s">
        <v>1903</v>
      </c>
      <c r="G508" s="20" t="s">
        <v>1904</v>
      </c>
      <c r="H508" s="10" t="s">
        <v>1900</v>
      </c>
      <c r="I508" s="38" t="s">
        <v>19</v>
      </c>
      <c r="J508" s="366"/>
      <c r="K508" s="18" t="s">
        <v>1901</v>
      </c>
      <c r="L508" s="367">
        <v>43168</v>
      </c>
      <c r="M508" s="368" t="s">
        <v>1899</v>
      </c>
      <c r="N508" s="13"/>
      <c r="O508" s="19"/>
      <c r="P508" s="19"/>
      <c r="Q508" s="64"/>
      <c r="R508" s="64"/>
      <c r="S508" s="64"/>
    </row>
    <row r="509" spans="1:19" hidden="1">
      <c r="A509" s="10">
        <v>508</v>
      </c>
      <c r="B509" s="13" t="s">
        <v>1905</v>
      </c>
      <c r="C509" s="10" t="s">
        <v>1906</v>
      </c>
      <c r="D509" s="138" t="s">
        <v>1907</v>
      </c>
      <c r="E509" s="10" t="s">
        <v>1908</v>
      </c>
      <c r="F509" s="19" t="s">
        <v>1903</v>
      </c>
      <c r="G509" s="20" t="s">
        <v>1909</v>
      </c>
      <c r="H509" s="10" t="s">
        <v>1906</v>
      </c>
      <c r="I509" s="38" t="s">
        <v>19</v>
      </c>
      <c r="J509" s="366"/>
      <c r="K509" s="18" t="s">
        <v>1907</v>
      </c>
      <c r="L509" s="367">
        <v>43168</v>
      </c>
      <c r="M509" s="368" t="s">
        <v>1905</v>
      </c>
      <c r="N509" s="13"/>
      <c r="O509" s="19"/>
      <c r="P509" s="19"/>
      <c r="Q509" s="64"/>
      <c r="R509" s="64"/>
      <c r="S509" s="64"/>
    </row>
    <row r="510" spans="1:19" hidden="1">
      <c r="A510" s="10">
        <v>509</v>
      </c>
      <c r="B510" s="13" t="s">
        <v>1910</v>
      </c>
      <c r="C510" s="10" t="s">
        <v>1911</v>
      </c>
      <c r="D510" s="138" t="s">
        <v>1912</v>
      </c>
      <c r="E510" s="10" t="s">
        <v>1913</v>
      </c>
      <c r="F510" s="19" t="s">
        <v>1903</v>
      </c>
      <c r="G510" s="20" t="s">
        <v>1914</v>
      </c>
      <c r="H510" s="10" t="s">
        <v>1911</v>
      </c>
      <c r="I510" s="38" t="s">
        <v>19</v>
      </c>
      <c r="J510" s="366">
        <v>180</v>
      </c>
      <c r="K510" s="18" t="s">
        <v>1912</v>
      </c>
      <c r="L510" s="367">
        <v>39540</v>
      </c>
      <c r="M510" s="368" t="s">
        <v>1910</v>
      </c>
      <c r="N510" s="13"/>
      <c r="O510" s="19"/>
      <c r="P510" s="19"/>
      <c r="Q510" s="64"/>
      <c r="R510" s="64"/>
      <c r="S510" s="64"/>
    </row>
    <row r="511" spans="1:19" hidden="1">
      <c r="A511" s="10">
        <v>510</v>
      </c>
      <c r="B511" s="13" t="s">
        <v>1915</v>
      </c>
      <c r="C511" s="10" t="s">
        <v>1916</v>
      </c>
      <c r="D511" s="138" t="s">
        <v>1917</v>
      </c>
      <c r="E511" s="10" t="s">
        <v>1918</v>
      </c>
      <c r="F511" s="19" t="s">
        <v>1903</v>
      </c>
      <c r="G511" s="20" t="s">
        <v>1919</v>
      </c>
      <c r="H511" s="10" t="s">
        <v>1916</v>
      </c>
      <c r="I511" s="38" t="s">
        <v>19</v>
      </c>
      <c r="J511" s="366"/>
      <c r="K511" s="18" t="s">
        <v>1917</v>
      </c>
      <c r="L511" s="367">
        <v>42800</v>
      </c>
      <c r="M511" s="368" t="s">
        <v>1915</v>
      </c>
      <c r="N511" s="13"/>
      <c r="O511" s="19"/>
      <c r="P511" s="19"/>
      <c r="Q511" s="64"/>
      <c r="R511" s="64"/>
      <c r="S511" s="64"/>
    </row>
    <row r="512" spans="1:19" hidden="1">
      <c r="A512" s="10">
        <v>511</v>
      </c>
      <c r="B512" s="13" t="s">
        <v>1920</v>
      </c>
      <c r="C512" s="10" t="s">
        <v>1921</v>
      </c>
      <c r="D512" s="138" t="s">
        <v>1922</v>
      </c>
      <c r="E512" s="10" t="s">
        <v>1923</v>
      </c>
      <c r="F512" s="19" t="s">
        <v>1903</v>
      </c>
      <c r="G512" s="20" t="s">
        <v>1924</v>
      </c>
      <c r="H512" s="10" t="s">
        <v>1921</v>
      </c>
      <c r="I512" s="38" t="s">
        <v>19</v>
      </c>
      <c r="J512" s="366">
        <v>100</v>
      </c>
      <c r="K512" s="18" t="s">
        <v>1922</v>
      </c>
      <c r="L512" s="367">
        <v>41199</v>
      </c>
      <c r="M512" s="368" t="s">
        <v>1920</v>
      </c>
      <c r="N512" s="13"/>
      <c r="O512" s="19"/>
      <c r="P512" s="19"/>
      <c r="Q512" s="64"/>
      <c r="R512" s="64"/>
      <c r="S512" s="64"/>
    </row>
    <row r="513" spans="1:19" hidden="1">
      <c r="A513" s="10">
        <v>512</v>
      </c>
      <c r="B513" s="13" t="s">
        <v>1925</v>
      </c>
      <c r="C513" s="10" t="s">
        <v>1926</v>
      </c>
      <c r="D513" s="138" t="s">
        <v>1927</v>
      </c>
      <c r="E513" s="10" t="s">
        <v>1928</v>
      </c>
      <c r="F513" s="19" t="s">
        <v>1903</v>
      </c>
      <c r="G513" s="20" t="s">
        <v>1929</v>
      </c>
      <c r="H513" s="10" t="s">
        <v>1926</v>
      </c>
      <c r="I513" s="38" t="s">
        <v>19</v>
      </c>
      <c r="J513" s="366">
        <v>40</v>
      </c>
      <c r="K513" s="18" t="s">
        <v>1927</v>
      </c>
      <c r="L513" s="367">
        <v>42429</v>
      </c>
      <c r="M513" s="368" t="s">
        <v>1925</v>
      </c>
      <c r="N513" s="13"/>
      <c r="O513" s="19"/>
      <c r="P513" s="19"/>
      <c r="Q513" s="64"/>
      <c r="R513" s="64"/>
      <c r="S513" s="64"/>
    </row>
    <row r="514" spans="1:19" hidden="1">
      <c r="A514" s="10">
        <v>513</v>
      </c>
      <c r="B514" s="13" t="s">
        <v>1930</v>
      </c>
      <c r="C514" s="10" t="s">
        <v>1931</v>
      </c>
      <c r="D514" s="138" t="s">
        <v>1932</v>
      </c>
      <c r="E514" s="10" t="s">
        <v>1933</v>
      </c>
      <c r="F514" s="19" t="s">
        <v>1903</v>
      </c>
      <c r="G514" s="20" t="s">
        <v>1934</v>
      </c>
      <c r="H514" s="10" t="s">
        <v>1931</v>
      </c>
      <c r="I514" s="38" t="s">
        <v>19</v>
      </c>
      <c r="J514" s="366">
        <v>140</v>
      </c>
      <c r="K514" s="18" t="s">
        <v>1932</v>
      </c>
      <c r="L514" s="367">
        <v>40436</v>
      </c>
      <c r="M514" s="368" t="s">
        <v>1930</v>
      </c>
      <c r="N514" s="13"/>
      <c r="O514" s="19"/>
      <c r="P514" s="19"/>
      <c r="Q514" s="64"/>
      <c r="R514" s="64"/>
      <c r="S514" s="64"/>
    </row>
    <row r="515" spans="1:19" hidden="1">
      <c r="A515" s="10">
        <v>514</v>
      </c>
      <c r="B515" s="13" t="s">
        <v>1935</v>
      </c>
      <c r="C515" s="10" t="s">
        <v>1936</v>
      </c>
      <c r="D515" s="138" t="s">
        <v>1937</v>
      </c>
      <c r="E515" s="199"/>
      <c r="F515" s="48" t="s">
        <v>1938</v>
      </c>
      <c r="G515" s="20" t="s">
        <v>1939</v>
      </c>
      <c r="H515" s="10" t="s">
        <v>1936</v>
      </c>
      <c r="I515" s="38" t="s">
        <v>19</v>
      </c>
      <c r="J515" s="366"/>
      <c r="K515" s="18" t="s">
        <v>1937</v>
      </c>
      <c r="L515" s="372">
        <v>43101</v>
      </c>
      <c r="M515" s="368" t="s">
        <v>1935</v>
      </c>
      <c r="N515" s="13"/>
      <c r="O515" s="19"/>
      <c r="P515" s="19"/>
      <c r="Q515" s="64"/>
      <c r="R515" s="64"/>
      <c r="S515" s="64"/>
    </row>
    <row r="516" spans="1:19" hidden="1">
      <c r="A516" s="10">
        <v>515</v>
      </c>
      <c r="B516" s="13" t="s">
        <v>1940</v>
      </c>
      <c r="C516" s="10" t="s">
        <v>1941</v>
      </c>
      <c r="D516" s="138" t="s">
        <v>1942</v>
      </c>
      <c r="E516" s="199"/>
      <c r="F516" s="48" t="s">
        <v>1938</v>
      </c>
      <c r="G516" s="20" t="s">
        <v>1943</v>
      </c>
      <c r="H516" s="10" t="s">
        <v>1941</v>
      </c>
      <c r="I516" s="38" t="s">
        <v>19</v>
      </c>
      <c r="J516" s="366"/>
      <c r="K516" s="18" t="s">
        <v>1942</v>
      </c>
      <c r="L516" s="372">
        <v>43101</v>
      </c>
      <c r="M516" s="368" t="s">
        <v>1940</v>
      </c>
      <c r="N516" s="13"/>
      <c r="O516" s="19"/>
      <c r="P516" s="19"/>
      <c r="Q516" s="64"/>
      <c r="R516" s="64"/>
      <c r="S516" s="64"/>
    </row>
    <row r="517" spans="1:19" hidden="1">
      <c r="A517" s="10">
        <v>516</v>
      </c>
      <c r="B517" s="13" t="s">
        <v>4195</v>
      </c>
      <c r="C517" s="10" t="s">
        <v>4196</v>
      </c>
      <c r="D517" s="138" t="s">
        <v>4197</v>
      </c>
      <c r="E517" s="199"/>
      <c r="F517" s="48" t="s">
        <v>1938</v>
      </c>
      <c r="G517" s="20" t="s">
        <v>4198</v>
      </c>
      <c r="H517" s="10" t="s">
        <v>4196</v>
      </c>
      <c r="I517" s="38" t="s">
        <v>19</v>
      </c>
      <c r="J517" s="366"/>
      <c r="K517" s="18" t="s">
        <v>4197</v>
      </c>
      <c r="L517" s="372">
        <v>43101</v>
      </c>
      <c r="M517" s="368" t="s">
        <v>4195</v>
      </c>
      <c r="N517" s="13"/>
      <c r="O517" s="19"/>
      <c r="P517" s="19"/>
      <c r="Q517" s="64"/>
      <c r="R517" s="64"/>
      <c r="S517" s="64"/>
    </row>
    <row r="518" spans="1:19" hidden="1">
      <c r="A518" s="10">
        <v>517</v>
      </c>
      <c r="B518" s="13" t="s">
        <v>1944</v>
      </c>
      <c r="C518" s="10" t="s">
        <v>1945</v>
      </c>
      <c r="D518" s="138" t="s">
        <v>1946</v>
      </c>
      <c r="E518" s="199"/>
      <c r="F518" s="48" t="s">
        <v>1938</v>
      </c>
      <c r="G518" s="20" t="s">
        <v>1947</v>
      </c>
      <c r="H518" s="10" t="s">
        <v>1945</v>
      </c>
      <c r="I518" s="38" t="s">
        <v>19</v>
      </c>
      <c r="J518" s="366"/>
      <c r="K518" s="18" t="s">
        <v>1946</v>
      </c>
      <c r="L518" s="372">
        <v>43101</v>
      </c>
      <c r="M518" s="368" t="s">
        <v>1944</v>
      </c>
      <c r="N518" s="13"/>
      <c r="O518" s="19"/>
      <c r="P518" s="19"/>
      <c r="Q518" s="64"/>
      <c r="R518" s="64"/>
      <c r="S518" s="64"/>
    </row>
    <row r="519" spans="1:19" hidden="1">
      <c r="A519" s="10">
        <v>518</v>
      </c>
      <c r="B519" s="13" t="s">
        <v>1948</v>
      </c>
      <c r="C519" s="10" t="s">
        <v>1949</v>
      </c>
      <c r="D519" s="138" t="s">
        <v>1950</v>
      </c>
      <c r="E519" s="10" t="s">
        <v>1951</v>
      </c>
      <c r="F519" s="19" t="s">
        <v>1952</v>
      </c>
      <c r="G519" s="20" t="s">
        <v>1953</v>
      </c>
      <c r="H519" s="10" t="s">
        <v>1949</v>
      </c>
      <c r="I519" s="38" t="s">
        <v>19</v>
      </c>
      <c r="J519" s="366">
        <v>200</v>
      </c>
      <c r="K519" s="18" t="s">
        <v>1950</v>
      </c>
      <c r="L519" s="367">
        <v>38765</v>
      </c>
      <c r="M519" s="368" t="s">
        <v>1948</v>
      </c>
      <c r="N519" s="13"/>
      <c r="O519" s="19"/>
      <c r="P519" s="19"/>
      <c r="Q519" s="64"/>
      <c r="R519" s="64"/>
      <c r="S519" s="64"/>
    </row>
    <row r="520" spans="1:19" hidden="1">
      <c r="A520" s="10">
        <v>519</v>
      </c>
      <c r="B520" s="13" t="s">
        <v>1954</v>
      </c>
      <c r="C520" s="10" t="s">
        <v>1955</v>
      </c>
      <c r="D520" s="138" t="s">
        <v>1956</v>
      </c>
      <c r="E520" s="10" t="s">
        <v>1957</v>
      </c>
      <c r="F520" s="48" t="s">
        <v>4199</v>
      </c>
      <c r="G520" s="20" t="s">
        <v>1959</v>
      </c>
      <c r="H520" s="10" t="s">
        <v>1955</v>
      </c>
      <c r="I520" s="38" t="s">
        <v>19</v>
      </c>
      <c r="J520" s="366">
        <v>200</v>
      </c>
      <c r="K520" s="18" t="s">
        <v>1956</v>
      </c>
      <c r="L520" s="367">
        <v>35551</v>
      </c>
      <c r="M520" s="368" t="s">
        <v>1954</v>
      </c>
      <c r="N520" s="13"/>
      <c r="O520" s="19"/>
      <c r="P520" s="19"/>
      <c r="Q520" s="64"/>
      <c r="R520" s="64"/>
      <c r="S520" s="64"/>
    </row>
    <row r="521" spans="1:19" hidden="1">
      <c r="A521" s="10">
        <v>520</v>
      </c>
      <c r="B521" s="13" t="s">
        <v>1960</v>
      </c>
      <c r="C521" s="10" t="s">
        <v>1961</v>
      </c>
      <c r="D521" s="138" t="s">
        <v>1962</v>
      </c>
      <c r="E521" s="10" t="s">
        <v>1963</v>
      </c>
      <c r="F521" s="19" t="s">
        <v>1345</v>
      </c>
      <c r="G521" s="20" t="s">
        <v>1964</v>
      </c>
      <c r="H521" s="10" t="s">
        <v>1961</v>
      </c>
      <c r="I521" s="38" t="s">
        <v>19</v>
      </c>
      <c r="J521" s="366">
        <v>200</v>
      </c>
      <c r="K521" s="18" t="s">
        <v>1962</v>
      </c>
      <c r="L521" s="367">
        <v>34547</v>
      </c>
      <c r="M521" s="368" t="s">
        <v>1960</v>
      </c>
      <c r="N521" s="13"/>
      <c r="O521" s="19"/>
      <c r="P521" s="19"/>
      <c r="Q521" s="64"/>
      <c r="R521" s="64"/>
      <c r="S521" s="64"/>
    </row>
    <row r="522" spans="1:19" hidden="1">
      <c r="A522" s="10">
        <v>521</v>
      </c>
      <c r="B522" s="13" t="s">
        <v>4200</v>
      </c>
      <c r="C522" s="10" t="s">
        <v>4201</v>
      </c>
      <c r="D522" s="138" t="s">
        <v>3656</v>
      </c>
      <c r="E522" s="10" t="s">
        <v>2814</v>
      </c>
      <c r="F522" s="19" t="s">
        <v>1969</v>
      </c>
      <c r="G522" s="20" t="s">
        <v>4202</v>
      </c>
      <c r="H522" s="10" t="s">
        <v>4201</v>
      </c>
      <c r="I522" s="38" t="s">
        <v>19</v>
      </c>
      <c r="J522" s="366">
        <v>200</v>
      </c>
      <c r="K522" s="18" t="s">
        <v>3656</v>
      </c>
      <c r="L522" s="367">
        <v>36688</v>
      </c>
      <c r="M522" s="368" t="s">
        <v>4200</v>
      </c>
      <c r="N522" s="13"/>
      <c r="O522" s="19"/>
      <c r="P522" s="19"/>
      <c r="Q522" s="64"/>
      <c r="R522" s="64"/>
      <c r="S522" s="64"/>
    </row>
    <row r="523" spans="1:19" hidden="1">
      <c r="A523" s="10">
        <v>522</v>
      </c>
      <c r="B523" s="13" t="s">
        <v>1965</v>
      </c>
      <c r="C523" s="10" t="s">
        <v>1966</v>
      </c>
      <c r="D523" s="138" t="s">
        <v>1967</v>
      </c>
      <c r="E523" s="10" t="s">
        <v>1968</v>
      </c>
      <c r="F523" s="19" t="s">
        <v>1969</v>
      </c>
      <c r="G523" s="20" t="s">
        <v>1970</v>
      </c>
      <c r="H523" s="10" t="s">
        <v>1966</v>
      </c>
      <c r="I523" s="38" t="s">
        <v>19</v>
      </c>
      <c r="J523" s="366"/>
      <c r="K523" s="18" t="s">
        <v>1967</v>
      </c>
      <c r="L523" s="367">
        <v>43019</v>
      </c>
      <c r="M523" s="368" t="s">
        <v>1965</v>
      </c>
      <c r="N523" s="13"/>
      <c r="O523" s="19"/>
      <c r="P523" s="19"/>
      <c r="Q523" s="64"/>
      <c r="R523" s="64"/>
      <c r="S523" s="64"/>
    </row>
    <row r="524" spans="1:19" hidden="1">
      <c r="A524" s="10">
        <v>523</v>
      </c>
      <c r="B524" s="13" t="s">
        <v>1971</v>
      </c>
      <c r="C524" s="10" t="s">
        <v>1972</v>
      </c>
      <c r="D524" s="138" t="s">
        <v>1973</v>
      </c>
      <c r="E524" s="10" t="s">
        <v>1974</v>
      </c>
      <c r="F524" s="19" t="s">
        <v>1969</v>
      </c>
      <c r="G524" s="20" t="s">
        <v>1975</v>
      </c>
      <c r="H524" s="10" t="s">
        <v>1972</v>
      </c>
      <c r="I524" s="38" t="s">
        <v>19</v>
      </c>
      <c r="J524" s="366">
        <v>200</v>
      </c>
      <c r="K524" s="18" t="s">
        <v>1973</v>
      </c>
      <c r="L524" s="367">
        <v>38807</v>
      </c>
      <c r="M524" s="368" t="s">
        <v>1971</v>
      </c>
      <c r="N524" s="13"/>
      <c r="O524" s="19"/>
      <c r="P524" s="19"/>
      <c r="Q524" s="64"/>
      <c r="R524" s="64"/>
      <c r="S524" s="64"/>
    </row>
    <row r="525" spans="1:19" hidden="1">
      <c r="A525" s="10">
        <v>524</v>
      </c>
      <c r="B525" s="13" t="s">
        <v>1976</v>
      </c>
      <c r="C525" s="10" t="s">
        <v>1977</v>
      </c>
      <c r="D525" s="138" t="s">
        <v>1978</v>
      </c>
      <c r="E525" s="10" t="s">
        <v>1979</v>
      </c>
      <c r="F525" s="19" t="s">
        <v>1969</v>
      </c>
      <c r="G525" s="20" t="s">
        <v>1980</v>
      </c>
      <c r="H525" s="10" t="s">
        <v>1977</v>
      </c>
      <c r="I525" s="38" t="s">
        <v>19</v>
      </c>
      <c r="J525" s="366">
        <v>180</v>
      </c>
      <c r="K525" s="18" t="s">
        <v>1978</v>
      </c>
      <c r="L525" s="367">
        <v>39646</v>
      </c>
      <c r="M525" s="368" t="s">
        <v>1976</v>
      </c>
      <c r="N525" s="13"/>
      <c r="O525" s="19"/>
      <c r="P525" s="19"/>
      <c r="Q525" s="64"/>
      <c r="R525" s="64"/>
      <c r="S525" s="64"/>
    </row>
    <row r="526" spans="1:19" hidden="1">
      <c r="A526" s="10">
        <v>525</v>
      </c>
      <c r="B526" s="13" t="s">
        <v>1981</v>
      </c>
      <c r="C526" s="10" t="s">
        <v>1982</v>
      </c>
      <c r="D526" s="138" t="s">
        <v>1983</v>
      </c>
      <c r="E526" s="10" t="s">
        <v>1984</v>
      </c>
      <c r="F526" s="19" t="s">
        <v>1969</v>
      </c>
      <c r="G526" s="20" t="s">
        <v>1985</v>
      </c>
      <c r="H526" s="10" t="s">
        <v>1982</v>
      </c>
      <c r="I526" s="38" t="s">
        <v>19</v>
      </c>
      <c r="J526" s="366">
        <v>140</v>
      </c>
      <c r="K526" s="18" t="s">
        <v>1983</v>
      </c>
      <c r="L526" s="367">
        <v>40406</v>
      </c>
      <c r="M526" s="368" t="s">
        <v>1981</v>
      </c>
      <c r="N526" s="13"/>
      <c r="O526" s="19"/>
      <c r="P526" s="19"/>
      <c r="Q526" s="64"/>
      <c r="R526" s="64"/>
      <c r="S526" s="64"/>
    </row>
    <row r="527" spans="1:19" hidden="1">
      <c r="A527" s="10">
        <v>526</v>
      </c>
      <c r="B527" s="13" t="s">
        <v>1986</v>
      </c>
      <c r="C527" s="10" t="s">
        <v>1987</v>
      </c>
      <c r="D527" s="138" t="s">
        <v>1988</v>
      </c>
      <c r="E527" s="10" t="s">
        <v>1989</v>
      </c>
      <c r="F527" s="19" t="s">
        <v>1969</v>
      </c>
      <c r="G527" s="20" t="s">
        <v>1990</v>
      </c>
      <c r="H527" s="10" t="s">
        <v>1987</v>
      </c>
      <c r="I527" s="38" t="s">
        <v>19</v>
      </c>
      <c r="J527" s="366">
        <v>200</v>
      </c>
      <c r="K527" s="18" t="s">
        <v>1988</v>
      </c>
      <c r="L527" s="367">
        <v>39155</v>
      </c>
      <c r="M527" s="368" t="s">
        <v>1986</v>
      </c>
      <c r="N527" s="13"/>
      <c r="O527" s="19"/>
      <c r="P527" s="19"/>
      <c r="Q527" s="64"/>
      <c r="R527" s="64"/>
      <c r="S527" s="64"/>
    </row>
    <row r="528" spans="1:19" hidden="1">
      <c r="A528" s="10">
        <v>527</v>
      </c>
      <c r="B528" s="13" t="s">
        <v>1991</v>
      </c>
      <c r="C528" s="10" t="s">
        <v>1992</v>
      </c>
      <c r="D528" s="138" t="s">
        <v>1993</v>
      </c>
      <c r="E528" s="10" t="s">
        <v>1994</v>
      </c>
      <c r="F528" s="19" t="s">
        <v>1969</v>
      </c>
      <c r="G528" s="20" t="s">
        <v>1995</v>
      </c>
      <c r="H528" s="10" t="s">
        <v>1992</v>
      </c>
      <c r="I528" s="38" t="s">
        <v>19</v>
      </c>
      <c r="J528" s="366">
        <v>100</v>
      </c>
      <c r="K528" s="18" t="s">
        <v>1993</v>
      </c>
      <c r="L528" s="367">
        <v>40949</v>
      </c>
      <c r="M528" s="368" t="s">
        <v>1991</v>
      </c>
      <c r="N528" s="13"/>
      <c r="O528" s="19"/>
      <c r="P528" s="19"/>
      <c r="Q528" s="64"/>
      <c r="R528" s="64"/>
      <c r="S528" s="64"/>
    </row>
    <row r="529" spans="1:19" hidden="1">
      <c r="A529" s="10">
        <v>528</v>
      </c>
      <c r="B529" s="13" t="s">
        <v>1996</v>
      </c>
      <c r="C529" s="10" t="s">
        <v>1997</v>
      </c>
      <c r="D529" s="138" t="s">
        <v>1998</v>
      </c>
      <c r="E529" s="10" t="s">
        <v>1999</v>
      </c>
      <c r="F529" s="19" t="s">
        <v>1810</v>
      </c>
      <c r="G529" s="20" t="s">
        <v>2000</v>
      </c>
      <c r="H529" s="10" t="s">
        <v>1997</v>
      </c>
      <c r="I529" s="38" t="s">
        <v>19</v>
      </c>
      <c r="J529" s="366"/>
      <c r="K529" s="18" t="s">
        <v>1998</v>
      </c>
      <c r="L529" s="367">
        <v>42913</v>
      </c>
      <c r="M529" s="368" t="s">
        <v>1996</v>
      </c>
      <c r="N529" s="13"/>
      <c r="O529" s="19"/>
      <c r="P529" s="19"/>
      <c r="Q529" s="64"/>
      <c r="R529" s="64"/>
      <c r="S529" s="64"/>
    </row>
    <row r="530" spans="1:19" hidden="1">
      <c r="A530" s="10">
        <v>529</v>
      </c>
      <c r="B530" s="13" t="s">
        <v>2001</v>
      </c>
      <c r="C530" s="10" t="s">
        <v>2002</v>
      </c>
      <c r="D530" s="138" t="s">
        <v>2003</v>
      </c>
      <c r="E530" s="10" t="s">
        <v>2004</v>
      </c>
      <c r="F530" s="19" t="s">
        <v>1810</v>
      </c>
      <c r="G530" s="20" t="s">
        <v>2005</v>
      </c>
      <c r="H530" s="10" t="s">
        <v>2002</v>
      </c>
      <c r="I530" s="38" t="s">
        <v>19</v>
      </c>
      <c r="J530" s="366">
        <v>160</v>
      </c>
      <c r="K530" s="18" t="s">
        <v>2003</v>
      </c>
      <c r="L530" s="367">
        <v>39874</v>
      </c>
      <c r="M530" s="368" t="s">
        <v>2001</v>
      </c>
      <c r="N530" s="13"/>
      <c r="O530" s="19"/>
      <c r="P530" s="19"/>
      <c r="Q530" s="64"/>
      <c r="R530" s="64"/>
      <c r="S530" s="64"/>
    </row>
    <row r="531" spans="1:19" hidden="1">
      <c r="A531" s="10">
        <v>530</v>
      </c>
      <c r="B531" s="13" t="s">
        <v>2006</v>
      </c>
      <c r="C531" s="10" t="s">
        <v>2007</v>
      </c>
      <c r="D531" s="138" t="s">
        <v>2008</v>
      </c>
      <c r="E531" s="10" t="s">
        <v>2009</v>
      </c>
      <c r="F531" s="19" t="s">
        <v>1810</v>
      </c>
      <c r="G531" s="20" t="s">
        <v>2010</v>
      </c>
      <c r="H531" s="10" t="s">
        <v>2007</v>
      </c>
      <c r="I531" s="38" t="s">
        <v>19</v>
      </c>
      <c r="J531" s="366">
        <v>80</v>
      </c>
      <c r="K531" s="18" t="s">
        <v>2008</v>
      </c>
      <c r="L531" s="367">
        <v>41610</v>
      </c>
      <c r="M531" s="368" t="s">
        <v>2006</v>
      </c>
      <c r="N531" s="13"/>
      <c r="O531" s="19"/>
      <c r="P531" s="19"/>
      <c r="Q531" s="64"/>
      <c r="R531" s="64"/>
      <c r="S531" s="64"/>
    </row>
    <row r="532" spans="1:19" hidden="1">
      <c r="A532" s="10">
        <v>531</v>
      </c>
      <c r="B532" s="13" t="s">
        <v>2011</v>
      </c>
      <c r="C532" s="10" t="s">
        <v>2012</v>
      </c>
      <c r="D532" s="138" t="s">
        <v>2013</v>
      </c>
      <c r="E532" s="10" t="s">
        <v>2014</v>
      </c>
      <c r="F532" s="19" t="s">
        <v>1810</v>
      </c>
      <c r="G532" s="20" t="s">
        <v>2015</v>
      </c>
      <c r="H532" s="10" t="s">
        <v>2012</v>
      </c>
      <c r="I532" s="38" t="s">
        <v>19</v>
      </c>
      <c r="J532" s="366">
        <v>40</v>
      </c>
      <c r="K532" s="18" t="s">
        <v>2013</v>
      </c>
      <c r="L532" s="367">
        <v>42265</v>
      </c>
      <c r="M532" s="368" t="s">
        <v>2011</v>
      </c>
      <c r="N532" s="13"/>
      <c r="O532" s="19"/>
      <c r="P532" s="19"/>
      <c r="Q532" s="64"/>
      <c r="R532" s="64"/>
      <c r="S532" s="64"/>
    </row>
    <row r="533" spans="1:19" hidden="1">
      <c r="A533" s="10">
        <v>532</v>
      </c>
      <c r="B533" s="13" t="s">
        <v>2016</v>
      </c>
      <c r="C533" s="10" t="s">
        <v>2017</v>
      </c>
      <c r="D533" s="138" t="s">
        <v>2018</v>
      </c>
      <c r="E533" s="10" t="s">
        <v>2019</v>
      </c>
      <c r="F533" s="19" t="s">
        <v>1810</v>
      </c>
      <c r="G533" s="20" t="s">
        <v>2020</v>
      </c>
      <c r="H533" s="10" t="s">
        <v>2017</v>
      </c>
      <c r="I533" s="38" t="s">
        <v>19</v>
      </c>
      <c r="J533" s="366">
        <v>120</v>
      </c>
      <c r="K533" s="18" t="s">
        <v>2018</v>
      </c>
      <c r="L533" s="367">
        <v>40618</v>
      </c>
      <c r="M533" s="368" t="s">
        <v>2016</v>
      </c>
      <c r="N533" s="13"/>
      <c r="O533" s="19"/>
      <c r="P533" s="19"/>
      <c r="Q533" s="64"/>
      <c r="R533" s="64"/>
      <c r="S533" s="64"/>
    </row>
    <row r="534" spans="1:19" hidden="1">
      <c r="A534" s="10">
        <v>533</v>
      </c>
      <c r="B534" s="13" t="s">
        <v>2021</v>
      </c>
      <c r="C534" s="10" t="s">
        <v>2022</v>
      </c>
      <c r="D534" s="138" t="s">
        <v>2023</v>
      </c>
      <c r="E534" s="10" t="s">
        <v>2024</v>
      </c>
      <c r="F534" s="19" t="s">
        <v>1810</v>
      </c>
      <c r="G534" s="20" t="s">
        <v>2025</v>
      </c>
      <c r="H534" s="10" t="s">
        <v>2022</v>
      </c>
      <c r="I534" s="38" t="s">
        <v>1352</v>
      </c>
      <c r="J534" s="366">
        <v>20</v>
      </c>
      <c r="K534" s="18" t="s">
        <v>2023</v>
      </c>
      <c r="L534" s="367">
        <v>42618</v>
      </c>
      <c r="M534" s="368" t="s">
        <v>2021</v>
      </c>
      <c r="N534" s="13"/>
      <c r="O534" s="19"/>
      <c r="P534" s="19"/>
      <c r="Q534" s="64"/>
      <c r="R534" s="64"/>
      <c r="S534" s="64"/>
    </row>
    <row r="535" spans="1:19" hidden="1">
      <c r="A535" s="10">
        <v>534</v>
      </c>
      <c r="B535" s="13" t="s">
        <v>2026</v>
      </c>
      <c r="C535" s="10" t="s">
        <v>2027</v>
      </c>
      <c r="D535" s="138" t="s">
        <v>2028</v>
      </c>
      <c r="E535" s="10" t="s">
        <v>2029</v>
      </c>
      <c r="F535" s="19" t="s">
        <v>1810</v>
      </c>
      <c r="G535" s="20" t="s">
        <v>2030</v>
      </c>
      <c r="H535" s="10" t="s">
        <v>2027</v>
      </c>
      <c r="I535" s="38" t="s">
        <v>19</v>
      </c>
      <c r="J535" s="366"/>
      <c r="K535" s="18" t="s">
        <v>2028</v>
      </c>
      <c r="L535" s="367">
        <v>42979</v>
      </c>
      <c r="M535" s="368" t="s">
        <v>2026</v>
      </c>
      <c r="N535" s="13"/>
      <c r="O535" s="19"/>
      <c r="P535" s="19"/>
      <c r="Q535" s="64"/>
      <c r="R535" s="64"/>
      <c r="S535" s="64"/>
    </row>
    <row r="536" spans="1:19" hidden="1">
      <c r="A536" s="10">
        <v>535</v>
      </c>
      <c r="B536" s="13" t="s">
        <v>2031</v>
      </c>
      <c r="C536" s="10" t="s">
        <v>2032</v>
      </c>
      <c r="D536" s="138" t="s">
        <v>2033</v>
      </c>
      <c r="E536" s="10" t="s">
        <v>2034</v>
      </c>
      <c r="F536" s="48" t="s">
        <v>577</v>
      </c>
      <c r="G536" s="20" t="s">
        <v>2035</v>
      </c>
      <c r="H536" s="10" t="s">
        <v>2032</v>
      </c>
      <c r="I536" s="38" t="s">
        <v>19</v>
      </c>
      <c r="J536" s="366">
        <v>200</v>
      </c>
      <c r="K536" s="18" t="s">
        <v>2033</v>
      </c>
      <c r="L536" s="367">
        <v>35462</v>
      </c>
      <c r="M536" s="368" t="s">
        <v>2031</v>
      </c>
      <c r="N536" s="13"/>
      <c r="O536" s="19"/>
      <c r="P536" s="19"/>
      <c r="Q536" s="64"/>
      <c r="R536" s="64"/>
      <c r="S536" s="64"/>
    </row>
    <row r="537" spans="1:19" hidden="1">
      <c r="A537" s="10">
        <v>536</v>
      </c>
      <c r="B537" s="13" t="s">
        <v>2036</v>
      </c>
      <c r="C537" s="10" t="s">
        <v>2037</v>
      </c>
      <c r="D537" s="138" t="s">
        <v>2038</v>
      </c>
      <c r="E537" s="10" t="s">
        <v>2039</v>
      </c>
      <c r="F537" s="19" t="s">
        <v>4203</v>
      </c>
      <c r="G537" s="20" t="s">
        <v>2041</v>
      </c>
      <c r="H537" s="10" t="s">
        <v>2037</v>
      </c>
      <c r="I537" s="38" t="s">
        <v>19</v>
      </c>
      <c r="J537" s="366">
        <v>80</v>
      </c>
      <c r="K537" s="18" t="s">
        <v>2038</v>
      </c>
      <c r="L537" s="367">
        <v>41358</v>
      </c>
      <c r="M537" s="368" t="s">
        <v>2036</v>
      </c>
      <c r="N537" s="13"/>
      <c r="O537" s="19"/>
      <c r="P537" s="19"/>
      <c r="Q537" s="64"/>
      <c r="R537" s="64"/>
      <c r="S537" s="64"/>
    </row>
    <row r="538" spans="1:19" hidden="1">
      <c r="A538" s="10">
        <v>537</v>
      </c>
      <c r="B538" s="13" t="s">
        <v>2042</v>
      </c>
      <c r="C538" s="10" t="s">
        <v>2043</v>
      </c>
      <c r="D538" s="138" t="s">
        <v>2044</v>
      </c>
      <c r="E538" s="10" t="s">
        <v>2045</v>
      </c>
      <c r="F538" s="19" t="s">
        <v>2046</v>
      </c>
      <c r="G538" s="20" t="s">
        <v>2047</v>
      </c>
      <c r="H538" s="10" t="s">
        <v>2043</v>
      </c>
      <c r="I538" s="38" t="s">
        <v>19</v>
      </c>
      <c r="J538" s="366">
        <v>60</v>
      </c>
      <c r="K538" s="18" t="s">
        <v>2044</v>
      </c>
      <c r="L538" s="367">
        <v>41687</v>
      </c>
      <c r="M538" s="368" t="s">
        <v>2042</v>
      </c>
      <c r="N538" s="13"/>
      <c r="O538" s="19"/>
      <c r="P538" s="19"/>
      <c r="Q538" s="64"/>
      <c r="R538" s="64"/>
      <c r="S538" s="64"/>
    </row>
    <row r="539" spans="1:19" hidden="1">
      <c r="A539" s="10">
        <v>538</v>
      </c>
      <c r="B539" s="13" t="s">
        <v>2048</v>
      </c>
      <c r="C539" s="10" t="s">
        <v>2049</v>
      </c>
      <c r="D539" s="138" t="s">
        <v>2050</v>
      </c>
      <c r="E539" s="10" t="s">
        <v>2051</v>
      </c>
      <c r="F539" s="19" t="s">
        <v>2046</v>
      </c>
      <c r="G539" s="20" t="s">
        <v>2052</v>
      </c>
      <c r="H539" s="10" t="s">
        <v>2049</v>
      </c>
      <c r="I539" s="38" t="s">
        <v>19</v>
      </c>
      <c r="J539" s="366">
        <v>200</v>
      </c>
      <c r="K539" s="18" t="s">
        <v>2050</v>
      </c>
      <c r="L539" s="367">
        <v>37901</v>
      </c>
      <c r="M539" s="368" t="s">
        <v>2048</v>
      </c>
      <c r="N539" s="13"/>
      <c r="O539" s="19"/>
      <c r="P539" s="19"/>
      <c r="Q539" s="64"/>
      <c r="R539" s="64"/>
      <c r="S539" s="64"/>
    </row>
    <row r="540" spans="1:19" hidden="1">
      <c r="A540" s="10">
        <v>539</v>
      </c>
      <c r="B540" s="13" t="s">
        <v>2053</v>
      </c>
      <c r="C540" s="10" t="s">
        <v>2054</v>
      </c>
      <c r="D540" s="138" t="s">
        <v>2055</v>
      </c>
      <c r="E540" s="10" t="s">
        <v>2056</v>
      </c>
      <c r="F540" s="19" t="s">
        <v>2046</v>
      </c>
      <c r="G540" s="20" t="s">
        <v>2057</v>
      </c>
      <c r="H540" s="10" t="s">
        <v>2054</v>
      </c>
      <c r="I540" s="38" t="s">
        <v>19</v>
      </c>
      <c r="J540" s="366">
        <v>20</v>
      </c>
      <c r="K540" s="18" t="s">
        <v>2055</v>
      </c>
      <c r="L540" s="367">
        <v>42493</v>
      </c>
      <c r="M540" s="368" t="s">
        <v>2053</v>
      </c>
      <c r="N540" s="13"/>
      <c r="O540" s="19"/>
      <c r="P540" s="19"/>
      <c r="Q540" s="64"/>
      <c r="R540" s="64"/>
      <c r="S540" s="64"/>
    </row>
    <row r="541" spans="1:19" hidden="1">
      <c r="A541" s="10">
        <v>540</v>
      </c>
      <c r="B541" s="13" t="s">
        <v>2058</v>
      </c>
      <c r="C541" s="10" t="s">
        <v>2059</v>
      </c>
      <c r="D541" s="138" t="s">
        <v>2060</v>
      </c>
      <c r="E541" s="10" t="s">
        <v>2061</v>
      </c>
      <c r="F541" s="19" t="s">
        <v>2046</v>
      </c>
      <c r="G541" s="20" t="s">
        <v>2062</v>
      </c>
      <c r="H541" s="10" t="s">
        <v>2059</v>
      </c>
      <c r="I541" s="38" t="s">
        <v>19</v>
      </c>
      <c r="J541" s="366"/>
      <c r="K541" s="18" t="s">
        <v>2060</v>
      </c>
      <c r="L541" s="367">
        <v>42835</v>
      </c>
      <c r="M541" s="368" t="s">
        <v>2058</v>
      </c>
      <c r="N541" s="13"/>
      <c r="O541" s="19"/>
      <c r="P541" s="19"/>
      <c r="Q541" s="64"/>
      <c r="R541" s="64"/>
      <c r="S541" s="64"/>
    </row>
    <row r="542" spans="1:19" hidden="1">
      <c r="A542" s="10">
        <v>541</v>
      </c>
      <c r="B542" s="13" t="s">
        <v>2063</v>
      </c>
      <c r="C542" s="10" t="s">
        <v>2064</v>
      </c>
      <c r="D542" s="138" t="s">
        <v>2065</v>
      </c>
      <c r="E542" s="10" t="s">
        <v>2066</v>
      </c>
      <c r="F542" s="19" t="s">
        <v>2046</v>
      </c>
      <c r="G542" s="20" t="s">
        <v>2067</v>
      </c>
      <c r="H542" s="10" t="s">
        <v>2064</v>
      </c>
      <c r="I542" s="38" t="s">
        <v>19</v>
      </c>
      <c r="J542" s="366">
        <v>200</v>
      </c>
      <c r="K542" s="18" t="s">
        <v>2065</v>
      </c>
      <c r="L542" s="367">
        <v>39281</v>
      </c>
      <c r="M542" s="368" t="s">
        <v>2063</v>
      </c>
      <c r="N542" s="13"/>
      <c r="O542" s="19"/>
      <c r="P542" s="19"/>
      <c r="Q542" s="64"/>
      <c r="R542" s="64"/>
      <c r="S542" s="64"/>
    </row>
    <row r="543" spans="1:19" hidden="1">
      <c r="A543" s="10">
        <v>542</v>
      </c>
      <c r="B543" s="13" t="s">
        <v>2068</v>
      </c>
      <c r="C543" s="10" t="s">
        <v>2069</v>
      </c>
      <c r="D543" s="138" t="s">
        <v>2070</v>
      </c>
      <c r="E543" s="10" t="s">
        <v>2071</v>
      </c>
      <c r="F543" s="19" t="s">
        <v>2072</v>
      </c>
      <c r="G543" s="20" t="s">
        <v>2073</v>
      </c>
      <c r="H543" s="10" t="s">
        <v>2069</v>
      </c>
      <c r="I543" s="38" t="s">
        <v>19</v>
      </c>
      <c r="J543" s="366">
        <v>200</v>
      </c>
      <c r="K543" s="18" t="s">
        <v>2070</v>
      </c>
      <c r="L543" s="367">
        <v>34394</v>
      </c>
      <c r="M543" s="368" t="s">
        <v>2068</v>
      </c>
      <c r="N543" s="13"/>
      <c r="O543" s="19"/>
      <c r="P543" s="19"/>
      <c r="Q543" s="64"/>
      <c r="R543" s="64"/>
      <c r="S543" s="64"/>
    </row>
    <row r="544" spans="1:19" hidden="1">
      <c r="A544" s="10">
        <v>543</v>
      </c>
      <c r="B544" s="13" t="s">
        <v>2074</v>
      </c>
      <c r="C544" s="10" t="s">
        <v>2075</v>
      </c>
      <c r="D544" s="138" t="s">
        <v>2076</v>
      </c>
      <c r="E544" s="10" t="s">
        <v>2077</v>
      </c>
      <c r="F544" s="19" t="s">
        <v>1171</v>
      </c>
      <c r="G544" s="20" t="s">
        <v>2078</v>
      </c>
      <c r="H544" s="10" t="s">
        <v>2075</v>
      </c>
      <c r="I544" s="38" t="s">
        <v>19</v>
      </c>
      <c r="J544" s="366">
        <v>200</v>
      </c>
      <c r="K544" s="18" t="s">
        <v>2076</v>
      </c>
      <c r="L544" s="367">
        <v>36861</v>
      </c>
      <c r="M544" s="368" t="s">
        <v>2074</v>
      </c>
      <c r="N544" s="13"/>
      <c r="O544" s="19"/>
      <c r="P544" s="19"/>
      <c r="Q544" s="64"/>
      <c r="R544" s="64"/>
      <c r="S544" s="64"/>
    </row>
    <row r="545" spans="1:19" hidden="1">
      <c r="A545" s="10">
        <v>544</v>
      </c>
      <c r="B545" s="13" t="s">
        <v>2079</v>
      </c>
      <c r="C545" s="10" t="s">
        <v>2080</v>
      </c>
      <c r="D545" s="138" t="s">
        <v>2081</v>
      </c>
      <c r="E545" s="10" t="s">
        <v>2082</v>
      </c>
      <c r="F545" s="19" t="s">
        <v>1171</v>
      </c>
      <c r="G545" s="20" t="s">
        <v>2083</v>
      </c>
      <c r="H545" s="10" t="s">
        <v>2080</v>
      </c>
      <c r="I545" s="38" t="s">
        <v>19</v>
      </c>
      <c r="J545" s="366">
        <v>200</v>
      </c>
      <c r="K545" s="18" t="s">
        <v>2081</v>
      </c>
      <c r="L545" s="367">
        <v>37422</v>
      </c>
      <c r="M545" s="368" t="s">
        <v>2079</v>
      </c>
      <c r="N545" s="13"/>
      <c r="O545" s="19"/>
      <c r="P545" s="19"/>
      <c r="Q545" s="64"/>
      <c r="R545" s="64"/>
      <c r="S545" s="64"/>
    </row>
    <row r="546" spans="1:19" hidden="1">
      <c r="A546" s="10">
        <v>545</v>
      </c>
      <c r="B546" s="13" t="s">
        <v>2084</v>
      </c>
      <c r="C546" s="10" t="s">
        <v>2085</v>
      </c>
      <c r="D546" s="138" t="s">
        <v>2086</v>
      </c>
      <c r="E546" s="10" t="s">
        <v>2087</v>
      </c>
      <c r="F546" s="19" t="s">
        <v>1299</v>
      </c>
      <c r="G546" s="20" t="s">
        <v>2088</v>
      </c>
      <c r="H546" s="10" t="s">
        <v>2085</v>
      </c>
      <c r="I546" s="38" t="s">
        <v>19</v>
      </c>
      <c r="J546" s="366">
        <v>100</v>
      </c>
      <c r="K546" s="18" t="s">
        <v>2086</v>
      </c>
      <c r="L546" s="367">
        <v>41022</v>
      </c>
      <c r="M546" s="368" t="s">
        <v>2084</v>
      </c>
      <c r="N546" s="13"/>
      <c r="O546" s="19"/>
      <c r="P546" s="19"/>
      <c r="Q546" s="64"/>
      <c r="R546" s="64"/>
      <c r="S546" s="64"/>
    </row>
    <row r="547" spans="1:19" hidden="1">
      <c r="A547" s="10">
        <v>546</v>
      </c>
      <c r="B547" s="13" t="s">
        <v>2089</v>
      </c>
      <c r="C547" s="10" t="s">
        <v>2090</v>
      </c>
      <c r="D547" s="138" t="s">
        <v>2091</v>
      </c>
      <c r="E547" s="10" t="s">
        <v>2092</v>
      </c>
      <c r="F547" s="19" t="s">
        <v>1299</v>
      </c>
      <c r="G547" s="20" t="s">
        <v>2093</v>
      </c>
      <c r="H547" s="10" t="s">
        <v>2090</v>
      </c>
      <c r="I547" s="38" t="s">
        <v>19</v>
      </c>
      <c r="J547" s="366">
        <v>200</v>
      </c>
      <c r="K547" s="18" t="s">
        <v>2091</v>
      </c>
      <c r="L547" s="367">
        <v>39055</v>
      </c>
      <c r="M547" s="368" t="s">
        <v>2089</v>
      </c>
      <c r="N547" s="13"/>
      <c r="O547" s="19"/>
      <c r="P547" s="19"/>
      <c r="Q547" s="64"/>
      <c r="R547" s="64"/>
      <c r="S547" s="64"/>
    </row>
    <row r="548" spans="1:19" hidden="1">
      <c r="A548" s="10">
        <v>547</v>
      </c>
      <c r="B548" s="13" t="s">
        <v>2094</v>
      </c>
      <c r="C548" s="10" t="s">
        <v>2095</v>
      </c>
      <c r="D548" s="138" t="s">
        <v>2096</v>
      </c>
      <c r="E548" s="10" t="s">
        <v>2097</v>
      </c>
      <c r="F548" s="19" t="s">
        <v>1299</v>
      </c>
      <c r="G548" s="20" t="s">
        <v>2098</v>
      </c>
      <c r="H548" s="10" t="s">
        <v>2095</v>
      </c>
      <c r="I548" s="38" t="s">
        <v>19</v>
      </c>
      <c r="J548" s="366">
        <v>40</v>
      </c>
      <c r="K548" s="18" t="s">
        <v>2096</v>
      </c>
      <c r="L548" s="367">
        <v>42285</v>
      </c>
      <c r="M548" s="368" t="s">
        <v>2094</v>
      </c>
      <c r="N548" s="13"/>
      <c r="O548" s="19"/>
      <c r="P548" s="19"/>
      <c r="Q548" s="64"/>
      <c r="R548" s="64"/>
      <c r="S548" s="64"/>
    </row>
    <row r="549" spans="1:19" hidden="1">
      <c r="A549" s="10">
        <v>548</v>
      </c>
      <c r="B549" s="13" t="s">
        <v>2099</v>
      </c>
      <c r="C549" s="10" t="s">
        <v>2100</v>
      </c>
      <c r="D549" s="138" t="s">
        <v>2101</v>
      </c>
      <c r="E549" s="10" t="s">
        <v>2102</v>
      </c>
      <c r="F549" s="19" t="s">
        <v>1299</v>
      </c>
      <c r="G549" s="20" t="s">
        <v>2103</v>
      </c>
      <c r="H549" s="10" t="s">
        <v>2100</v>
      </c>
      <c r="I549" s="38" t="s">
        <v>19</v>
      </c>
      <c r="J549" s="366">
        <v>200</v>
      </c>
      <c r="K549" s="18" t="s">
        <v>2101</v>
      </c>
      <c r="L549" s="367">
        <v>38782</v>
      </c>
      <c r="M549" s="368" t="s">
        <v>2099</v>
      </c>
      <c r="N549" s="13"/>
      <c r="O549" s="19"/>
      <c r="P549" s="19"/>
      <c r="Q549" s="64"/>
      <c r="R549" s="64"/>
      <c r="S549" s="64"/>
    </row>
    <row r="550" spans="1:19" hidden="1">
      <c r="A550" s="10">
        <v>549</v>
      </c>
      <c r="B550" s="13" t="s">
        <v>2104</v>
      </c>
      <c r="C550" s="10" t="s">
        <v>2105</v>
      </c>
      <c r="D550" s="138" t="s">
        <v>2106</v>
      </c>
      <c r="E550" s="10" t="s">
        <v>2107</v>
      </c>
      <c r="F550" s="19" t="s">
        <v>1299</v>
      </c>
      <c r="G550" s="20" t="s">
        <v>2108</v>
      </c>
      <c r="H550" s="10" t="s">
        <v>2105</v>
      </c>
      <c r="I550" s="38" t="s">
        <v>19</v>
      </c>
      <c r="J550" s="366">
        <v>200</v>
      </c>
      <c r="K550" s="18" t="s">
        <v>2106</v>
      </c>
      <c r="L550" s="367">
        <v>36799</v>
      </c>
      <c r="M550" s="368" t="s">
        <v>2104</v>
      </c>
      <c r="N550" s="13"/>
      <c r="O550" s="19"/>
      <c r="P550" s="19"/>
      <c r="Q550" s="64"/>
      <c r="R550" s="64"/>
      <c r="S550" s="64"/>
    </row>
    <row r="551" spans="1:19" hidden="1">
      <c r="A551" s="10">
        <v>550</v>
      </c>
      <c r="B551" s="13" t="s">
        <v>2109</v>
      </c>
      <c r="C551" s="10" t="s">
        <v>2110</v>
      </c>
      <c r="D551" s="138" t="s">
        <v>2111</v>
      </c>
      <c r="E551" s="10" t="s">
        <v>2112</v>
      </c>
      <c r="F551" s="19" t="s">
        <v>1299</v>
      </c>
      <c r="G551" s="20" t="s">
        <v>2113</v>
      </c>
      <c r="H551" s="10" t="s">
        <v>2110</v>
      </c>
      <c r="I551" s="38" t="s">
        <v>19</v>
      </c>
      <c r="J551" s="366">
        <v>200</v>
      </c>
      <c r="K551" s="18" t="s">
        <v>2111</v>
      </c>
      <c r="L551" s="367">
        <v>39041</v>
      </c>
      <c r="M551" s="368" t="s">
        <v>2109</v>
      </c>
      <c r="N551" s="13"/>
      <c r="O551" s="19"/>
      <c r="P551" s="19"/>
      <c r="Q551" s="64"/>
      <c r="R551" s="64"/>
      <c r="S551" s="64"/>
    </row>
    <row r="552" spans="1:19" hidden="1">
      <c r="A552" s="10">
        <v>551</v>
      </c>
      <c r="B552" s="13" t="s">
        <v>2114</v>
      </c>
      <c r="C552" s="10" t="s">
        <v>2115</v>
      </c>
      <c r="D552" s="138" t="s">
        <v>2116</v>
      </c>
      <c r="E552" s="10" t="s">
        <v>2117</v>
      </c>
      <c r="F552" s="19" t="s">
        <v>1299</v>
      </c>
      <c r="G552" s="20" t="s">
        <v>2118</v>
      </c>
      <c r="H552" s="10" t="s">
        <v>2115</v>
      </c>
      <c r="I552" s="38" t="s">
        <v>19</v>
      </c>
      <c r="J552" s="366">
        <v>200</v>
      </c>
      <c r="K552" s="18" t="s">
        <v>2116</v>
      </c>
      <c r="L552" s="367">
        <v>38058</v>
      </c>
      <c r="M552" s="368" t="s">
        <v>2114</v>
      </c>
      <c r="N552" s="13"/>
      <c r="O552" s="19"/>
      <c r="P552" s="19"/>
      <c r="Q552" s="64"/>
      <c r="R552" s="64"/>
      <c r="S552" s="64"/>
    </row>
    <row r="553" spans="1:19" hidden="1">
      <c r="A553" s="10">
        <v>552</v>
      </c>
      <c r="B553" s="13" t="s">
        <v>2119</v>
      </c>
      <c r="C553" s="10" t="s">
        <v>2120</v>
      </c>
      <c r="D553" s="138" t="s">
        <v>2121</v>
      </c>
      <c r="E553" s="10" t="s">
        <v>2122</v>
      </c>
      <c r="F553" s="19" t="s">
        <v>1299</v>
      </c>
      <c r="G553" s="20" t="s">
        <v>2123</v>
      </c>
      <c r="H553" s="10" t="s">
        <v>2120</v>
      </c>
      <c r="I553" s="38" t="s">
        <v>19</v>
      </c>
      <c r="J553" s="366">
        <v>180</v>
      </c>
      <c r="K553" s="18" t="s">
        <v>2121</v>
      </c>
      <c r="L553" s="367">
        <v>39626</v>
      </c>
      <c r="M553" s="368" t="s">
        <v>2119</v>
      </c>
      <c r="N553" s="13"/>
      <c r="O553" s="19"/>
      <c r="P553" s="19"/>
      <c r="Q553" s="64"/>
      <c r="R553" s="64"/>
      <c r="S553" s="64"/>
    </row>
    <row r="554" spans="1:19" hidden="1">
      <c r="A554" s="10">
        <v>553</v>
      </c>
      <c r="B554" s="13" t="s">
        <v>2124</v>
      </c>
      <c r="C554" s="10" t="s">
        <v>2125</v>
      </c>
      <c r="D554" s="138" t="s">
        <v>2126</v>
      </c>
      <c r="E554" s="10" t="s">
        <v>2127</v>
      </c>
      <c r="F554" s="19" t="s">
        <v>1299</v>
      </c>
      <c r="G554" s="20" t="s">
        <v>2128</v>
      </c>
      <c r="H554" s="10" t="s">
        <v>2125</v>
      </c>
      <c r="I554" s="38" t="s">
        <v>19</v>
      </c>
      <c r="J554" s="366">
        <v>200</v>
      </c>
      <c r="K554" s="18" t="s">
        <v>2126</v>
      </c>
      <c r="L554" s="367">
        <v>38845</v>
      </c>
      <c r="M554" s="368" t="s">
        <v>2124</v>
      </c>
      <c r="N554" s="13"/>
      <c r="O554" s="19"/>
      <c r="P554" s="19"/>
      <c r="Q554" s="64"/>
      <c r="R554" s="64"/>
      <c r="S554" s="64"/>
    </row>
    <row r="555" spans="1:19" hidden="1">
      <c r="A555" s="10">
        <v>554</v>
      </c>
      <c r="B555" s="13" t="s">
        <v>4204</v>
      </c>
      <c r="C555" s="10" t="s">
        <v>4205</v>
      </c>
      <c r="D555" s="138" t="s">
        <v>3652</v>
      </c>
      <c r="E555" s="10" t="s">
        <v>2859</v>
      </c>
      <c r="F555" s="19" t="s">
        <v>1299</v>
      </c>
      <c r="G555" s="20" t="s">
        <v>4206</v>
      </c>
      <c r="H555" s="10" t="s">
        <v>4205</v>
      </c>
      <c r="I555" s="38" t="s">
        <v>19</v>
      </c>
      <c r="J555" s="366">
        <v>140</v>
      </c>
      <c r="K555" s="18" t="s">
        <v>3652</v>
      </c>
      <c r="L555" s="367">
        <v>40392</v>
      </c>
      <c r="M555" s="368" t="s">
        <v>4204</v>
      </c>
      <c r="N555" s="13"/>
      <c r="O555" s="19"/>
      <c r="P555" s="19"/>
      <c r="Q555" s="64"/>
      <c r="R555" s="64"/>
      <c r="S555" s="64"/>
    </row>
    <row r="556" spans="1:19" hidden="1">
      <c r="A556" s="10">
        <v>555</v>
      </c>
      <c r="B556" s="13" t="s">
        <v>2129</v>
      </c>
      <c r="C556" s="10" t="s">
        <v>2130</v>
      </c>
      <c r="D556" s="138" t="s">
        <v>2131</v>
      </c>
      <c r="E556" s="10" t="s">
        <v>2132</v>
      </c>
      <c r="F556" s="19" t="s">
        <v>1299</v>
      </c>
      <c r="G556" s="20" t="s">
        <v>2133</v>
      </c>
      <c r="H556" s="10" t="s">
        <v>2130</v>
      </c>
      <c r="I556" s="38" t="s">
        <v>19</v>
      </c>
      <c r="J556" s="366">
        <v>120</v>
      </c>
      <c r="K556" s="18" t="s">
        <v>2131</v>
      </c>
      <c r="L556" s="367">
        <v>40767</v>
      </c>
      <c r="M556" s="368" t="s">
        <v>2129</v>
      </c>
      <c r="N556" s="13"/>
      <c r="O556" s="19"/>
      <c r="P556" s="19"/>
      <c r="Q556" s="64"/>
      <c r="R556" s="64"/>
      <c r="S556" s="64"/>
    </row>
    <row r="557" spans="1:19" hidden="1">
      <c r="A557" s="10">
        <v>556</v>
      </c>
      <c r="B557" s="13" t="s">
        <v>2134</v>
      </c>
      <c r="C557" s="10" t="s">
        <v>2135</v>
      </c>
      <c r="D557" s="138" t="s">
        <v>2136</v>
      </c>
      <c r="E557" s="10" t="s">
        <v>2137</v>
      </c>
      <c r="F557" s="19" t="s">
        <v>1299</v>
      </c>
      <c r="G557" s="20" t="s">
        <v>2138</v>
      </c>
      <c r="H557" s="10" t="s">
        <v>2135</v>
      </c>
      <c r="I557" s="38" t="s">
        <v>19</v>
      </c>
      <c r="J557" s="366">
        <v>100</v>
      </c>
      <c r="K557" s="18" t="s">
        <v>2136</v>
      </c>
      <c r="L557" s="367">
        <v>41239</v>
      </c>
      <c r="M557" s="368" t="s">
        <v>2134</v>
      </c>
      <c r="N557" s="13"/>
      <c r="O557" s="19"/>
      <c r="P557" s="19"/>
      <c r="Q557" s="64"/>
      <c r="R557" s="64"/>
      <c r="S557" s="64"/>
    </row>
    <row r="558" spans="1:19" hidden="1">
      <c r="A558" s="10">
        <v>557</v>
      </c>
      <c r="B558" s="13" t="s">
        <v>2139</v>
      </c>
      <c r="C558" s="10" t="s">
        <v>2140</v>
      </c>
      <c r="D558" s="138" t="s">
        <v>2141</v>
      </c>
      <c r="E558" s="10" t="s">
        <v>2142</v>
      </c>
      <c r="F558" s="19" t="s">
        <v>1299</v>
      </c>
      <c r="G558" s="20" t="s">
        <v>2143</v>
      </c>
      <c r="H558" s="10" t="s">
        <v>2140</v>
      </c>
      <c r="I558" s="38" t="s">
        <v>19</v>
      </c>
      <c r="J558" s="366">
        <v>60</v>
      </c>
      <c r="K558" s="18" t="s">
        <v>2141</v>
      </c>
      <c r="L558" s="367">
        <v>41779</v>
      </c>
      <c r="M558" s="368" t="s">
        <v>2139</v>
      </c>
      <c r="N558" s="13"/>
      <c r="O558" s="19"/>
      <c r="P558" s="19"/>
      <c r="Q558" s="64"/>
      <c r="R558" s="64"/>
      <c r="S558" s="64"/>
    </row>
    <row r="559" spans="1:19" hidden="1">
      <c r="A559" s="10">
        <v>558</v>
      </c>
      <c r="B559" s="13" t="s">
        <v>2144</v>
      </c>
      <c r="C559" s="10" t="s">
        <v>2145</v>
      </c>
      <c r="D559" s="138" t="s">
        <v>2146</v>
      </c>
      <c r="E559" s="10" t="s">
        <v>2147</v>
      </c>
      <c r="F559" s="19" t="s">
        <v>1299</v>
      </c>
      <c r="G559" s="20" t="s">
        <v>2148</v>
      </c>
      <c r="H559" s="10" t="s">
        <v>2145</v>
      </c>
      <c r="I559" s="38" t="s">
        <v>19</v>
      </c>
      <c r="J559" s="366">
        <v>100</v>
      </c>
      <c r="K559" s="18" t="s">
        <v>2146</v>
      </c>
      <c r="L559" s="367">
        <v>41055</v>
      </c>
      <c r="M559" s="368" t="s">
        <v>2144</v>
      </c>
      <c r="N559" s="13"/>
      <c r="O559" s="19"/>
      <c r="P559" s="19"/>
      <c r="Q559" s="64"/>
      <c r="R559" s="64"/>
      <c r="S559" s="64"/>
    </row>
    <row r="560" spans="1:19" hidden="1">
      <c r="A560" s="10">
        <v>559</v>
      </c>
      <c r="B560" s="13" t="s">
        <v>2149</v>
      </c>
      <c r="C560" s="10" t="s">
        <v>2150</v>
      </c>
      <c r="D560" s="138" t="s">
        <v>2151</v>
      </c>
      <c r="E560" s="10" t="s">
        <v>2152</v>
      </c>
      <c r="F560" s="19" t="s">
        <v>1299</v>
      </c>
      <c r="G560" s="20" t="s">
        <v>2153</v>
      </c>
      <c r="H560" s="10" t="s">
        <v>2150</v>
      </c>
      <c r="I560" s="38" t="s">
        <v>19</v>
      </c>
      <c r="J560" s="366">
        <v>60</v>
      </c>
      <c r="K560" s="18" t="s">
        <v>2151</v>
      </c>
      <c r="L560" s="367">
        <v>41897</v>
      </c>
      <c r="M560" s="368" t="s">
        <v>2149</v>
      </c>
      <c r="N560" s="13"/>
      <c r="O560" s="19"/>
      <c r="P560" s="19"/>
      <c r="Q560" s="64"/>
      <c r="R560" s="64"/>
      <c r="S560" s="64"/>
    </row>
    <row r="561" spans="1:19" hidden="1">
      <c r="A561" s="10">
        <v>560</v>
      </c>
      <c r="B561" s="13" t="s">
        <v>2154</v>
      </c>
      <c r="C561" s="10" t="s">
        <v>2155</v>
      </c>
      <c r="D561" s="138" t="s">
        <v>2156</v>
      </c>
      <c r="E561" s="10" t="s">
        <v>2157</v>
      </c>
      <c r="F561" s="19" t="s">
        <v>1299</v>
      </c>
      <c r="G561" s="20" t="s">
        <v>2158</v>
      </c>
      <c r="H561" s="10" t="s">
        <v>2155</v>
      </c>
      <c r="I561" s="38" t="s">
        <v>19</v>
      </c>
      <c r="J561" s="366">
        <v>60</v>
      </c>
      <c r="K561" s="18" t="s">
        <v>2156</v>
      </c>
      <c r="L561" s="367">
        <v>41928</v>
      </c>
      <c r="M561" s="368" t="s">
        <v>2154</v>
      </c>
      <c r="N561" s="13"/>
      <c r="O561" s="19"/>
      <c r="P561" s="19"/>
      <c r="Q561" s="64"/>
      <c r="R561" s="64"/>
      <c r="S561" s="64"/>
    </row>
    <row r="562" spans="1:19" hidden="1">
      <c r="A562" s="10">
        <v>561</v>
      </c>
      <c r="B562" s="13" t="s">
        <v>2159</v>
      </c>
      <c r="C562" s="10" t="s">
        <v>2160</v>
      </c>
      <c r="D562" s="138" t="s">
        <v>2161</v>
      </c>
      <c r="E562" s="10" t="s">
        <v>2162</v>
      </c>
      <c r="F562" s="19" t="s">
        <v>1299</v>
      </c>
      <c r="G562" s="20" t="s">
        <v>2163</v>
      </c>
      <c r="H562" s="10" t="s">
        <v>2160</v>
      </c>
      <c r="I562" s="38" t="s">
        <v>19</v>
      </c>
      <c r="J562" s="366">
        <v>200</v>
      </c>
      <c r="K562" s="18" t="s">
        <v>2161</v>
      </c>
      <c r="L562" s="367">
        <v>37839</v>
      </c>
      <c r="M562" s="368" t="s">
        <v>2159</v>
      </c>
      <c r="N562" s="13"/>
      <c r="O562" s="19"/>
      <c r="P562" s="19"/>
      <c r="Q562" s="64"/>
      <c r="R562" s="64"/>
      <c r="S562" s="64"/>
    </row>
    <row r="563" spans="1:19" hidden="1">
      <c r="A563" s="10">
        <v>562</v>
      </c>
      <c r="B563" s="13" t="s">
        <v>4207</v>
      </c>
      <c r="C563" s="10" t="s">
        <v>4208</v>
      </c>
      <c r="D563" s="138" t="s">
        <v>3660</v>
      </c>
      <c r="E563" s="10" t="s">
        <v>4209</v>
      </c>
      <c r="F563" s="19" t="s">
        <v>1299</v>
      </c>
      <c r="G563" s="20" t="s">
        <v>4210</v>
      </c>
      <c r="H563" s="10" t="s">
        <v>4208</v>
      </c>
      <c r="I563" s="38" t="s">
        <v>19</v>
      </c>
      <c r="J563" s="366"/>
      <c r="K563" s="18" t="s">
        <v>3660</v>
      </c>
      <c r="L563" s="367">
        <v>43181</v>
      </c>
      <c r="M563" s="368" t="s">
        <v>4207</v>
      </c>
      <c r="N563" s="13"/>
      <c r="O563" s="19"/>
      <c r="P563" s="19"/>
      <c r="Q563" s="64"/>
      <c r="R563" s="64"/>
      <c r="S563" s="64"/>
    </row>
    <row r="564" spans="1:19" hidden="1">
      <c r="A564" s="10">
        <v>563</v>
      </c>
      <c r="B564" s="13" t="s">
        <v>2164</v>
      </c>
      <c r="C564" s="10" t="s">
        <v>2165</v>
      </c>
      <c r="D564" s="138" t="s">
        <v>2166</v>
      </c>
      <c r="E564" s="10" t="s">
        <v>2167</v>
      </c>
      <c r="F564" s="19" t="s">
        <v>1299</v>
      </c>
      <c r="G564" s="20" t="s">
        <v>2168</v>
      </c>
      <c r="H564" s="10" t="s">
        <v>2165</v>
      </c>
      <c r="I564" s="38" t="s">
        <v>19</v>
      </c>
      <c r="J564" s="366"/>
      <c r="K564" s="18" t="s">
        <v>2166</v>
      </c>
      <c r="L564" s="367">
        <v>43173</v>
      </c>
      <c r="M564" s="368" t="s">
        <v>2164</v>
      </c>
      <c r="N564" s="13"/>
      <c r="O564" s="19"/>
      <c r="P564" s="19"/>
      <c r="Q564" s="64"/>
      <c r="R564" s="64"/>
      <c r="S564" s="64"/>
    </row>
    <row r="565" spans="1:19" hidden="1">
      <c r="A565" s="10">
        <v>564</v>
      </c>
      <c r="B565" s="13" t="s">
        <v>2169</v>
      </c>
      <c r="C565" s="10" t="s">
        <v>2170</v>
      </c>
      <c r="D565" s="138" t="s">
        <v>2171</v>
      </c>
      <c r="E565" s="10" t="s">
        <v>2172</v>
      </c>
      <c r="F565" s="19" t="s">
        <v>1299</v>
      </c>
      <c r="G565" s="20" t="s">
        <v>2173</v>
      </c>
      <c r="H565" s="10" t="s">
        <v>2170</v>
      </c>
      <c r="I565" s="38" t="s">
        <v>19</v>
      </c>
      <c r="J565" s="366"/>
      <c r="K565" s="18" t="s">
        <v>2171</v>
      </c>
      <c r="L565" s="367">
        <v>43167</v>
      </c>
      <c r="M565" s="368" t="s">
        <v>2169</v>
      </c>
      <c r="N565" s="13"/>
      <c r="O565" s="19"/>
      <c r="P565" s="19"/>
      <c r="Q565" s="64"/>
      <c r="R565" s="64"/>
      <c r="S565" s="64"/>
    </row>
    <row r="566" spans="1:19" hidden="1">
      <c r="A566" s="10">
        <v>565</v>
      </c>
      <c r="B566" s="13" t="s">
        <v>2174</v>
      </c>
      <c r="C566" s="10" t="s">
        <v>2175</v>
      </c>
      <c r="D566" s="138" t="s">
        <v>2176</v>
      </c>
      <c r="E566" s="10" t="s">
        <v>2177</v>
      </c>
      <c r="F566" s="19" t="s">
        <v>1299</v>
      </c>
      <c r="G566" s="20" t="s">
        <v>2178</v>
      </c>
      <c r="H566" s="10" t="s">
        <v>2175</v>
      </c>
      <c r="I566" s="38" t="s">
        <v>19</v>
      </c>
      <c r="J566" s="366"/>
      <c r="K566" s="18" t="s">
        <v>2176</v>
      </c>
      <c r="L566" s="367">
        <v>43104</v>
      </c>
      <c r="M566" s="368" t="s">
        <v>2174</v>
      </c>
      <c r="N566" s="13"/>
      <c r="O566" s="19"/>
      <c r="P566" s="19"/>
      <c r="Q566" s="64"/>
      <c r="R566" s="64"/>
      <c r="S566" s="64"/>
    </row>
    <row r="567" spans="1:19" hidden="1">
      <c r="A567" s="10">
        <v>566</v>
      </c>
      <c r="B567" s="13" t="s">
        <v>4211</v>
      </c>
      <c r="C567" s="10" t="s">
        <v>4212</v>
      </c>
      <c r="D567" s="138" t="s">
        <v>4213</v>
      </c>
      <c r="E567" s="10" t="s">
        <v>2863</v>
      </c>
      <c r="F567" s="19" t="s">
        <v>1299</v>
      </c>
      <c r="G567" s="20" t="s">
        <v>4214</v>
      </c>
      <c r="H567" s="10" t="s">
        <v>4212</v>
      </c>
      <c r="I567" s="38" t="s">
        <v>19</v>
      </c>
      <c r="J567" s="366"/>
      <c r="K567" s="18" t="s">
        <v>4213</v>
      </c>
      <c r="L567" s="367">
        <v>43115</v>
      </c>
      <c r="M567" s="368" t="s">
        <v>4211</v>
      </c>
      <c r="N567" s="13"/>
      <c r="O567" s="19"/>
      <c r="P567" s="19"/>
      <c r="Q567" s="64"/>
      <c r="R567" s="64"/>
      <c r="S567" s="64"/>
    </row>
    <row r="568" spans="1:19" hidden="1">
      <c r="A568" s="10">
        <v>567</v>
      </c>
      <c r="B568" s="13" t="s">
        <v>2179</v>
      </c>
      <c r="C568" s="10" t="s">
        <v>2180</v>
      </c>
      <c r="D568" s="138" t="s">
        <v>2181</v>
      </c>
      <c r="E568" s="10" t="s">
        <v>4215</v>
      </c>
      <c r="F568" s="19" t="s">
        <v>2182</v>
      </c>
      <c r="G568" s="138"/>
      <c r="H568" s="10" t="s">
        <v>2180</v>
      </c>
      <c r="I568" s="38" t="s">
        <v>19</v>
      </c>
      <c r="J568" s="366"/>
      <c r="K568" s="18" t="s">
        <v>2181</v>
      </c>
      <c r="L568" s="367">
        <v>42887</v>
      </c>
      <c r="M568" s="368" t="s">
        <v>2179</v>
      </c>
      <c r="N568" s="13"/>
      <c r="O568" s="19"/>
      <c r="P568" s="19"/>
      <c r="Q568" s="64"/>
      <c r="R568" s="64"/>
      <c r="S568" s="64"/>
    </row>
    <row r="569" spans="1:19" hidden="1">
      <c r="A569" s="10">
        <v>568</v>
      </c>
      <c r="B569" s="13" t="s">
        <v>2183</v>
      </c>
      <c r="C569" s="10" t="s">
        <v>2184</v>
      </c>
      <c r="D569" s="138" t="s">
        <v>2185</v>
      </c>
      <c r="E569" s="10" t="s">
        <v>2186</v>
      </c>
      <c r="F569" s="19" t="s">
        <v>2187</v>
      </c>
      <c r="G569" s="20" t="s">
        <v>2188</v>
      </c>
      <c r="H569" s="10" t="s">
        <v>2184</v>
      </c>
      <c r="I569" s="38" t="s">
        <v>19</v>
      </c>
      <c r="J569" s="366">
        <v>140</v>
      </c>
      <c r="K569" s="18" t="s">
        <v>2185</v>
      </c>
      <c r="L569" s="367">
        <v>40309</v>
      </c>
      <c r="M569" s="368" t="s">
        <v>2183</v>
      </c>
      <c r="N569" s="13"/>
      <c r="O569" s="19"/>
      <c r="P569" s="19"/>
      <c r="Q569" s="64"/>
      <c r="R569" s="64"/>
      <c r="S569" s="64"/>
    </row>
    <row r="570" spans="1:19" hidden="1">
      <c r="A570" s="10">
        <v>569</v>
      </c>
      <c r="B570" s="13" t="s">
        <v>4216</v>
      </c>
      <c r="C570" s="10" t="s">
        <v>4217</v>
      </c>
      <c r="D570" s="138" t="s">
        <v>3643</v>
      </c>
      <c r="E570" s="10" t="s">
        <v>3100</v>
      </c>
      <c r="F570" s="19" t="s">
        <v>2187</v>
      </c>
      <c r="G570" s="20" t="s">
        <v>4218</v>
      </c>
      <c r="H570" s="10" t="s">
        <v>4217</v>
      </c>
      <c r="I570" s="38" t="s">
        <v>1352</v>
      </c>
      <c r="J570" s="366"/>
      <c r="K570" s="18" t="s">
        <v>3643</v>
      </c>
      <c r="L570" s="367">
        <v>43046</v>
      </c>
      <c r="M570" s="368" t="s">
        <v>4216</v>
      </c>
      <c r="N570" s="13"/>
      <c r="O570" s="19"/>
      <c r="P570" s="19"/>
      <c r="Q570" s="64"/>
      <c r="R570" s="64"/>
      <c r="S570" s="64"/>
    </row>
    <row r="571" spans="1:19" hidden="1">
      <c r="A571" s="10">
        <v>570</v>
      </c>
      <c r="B571" s="13" t="s">
        <v>2189</v>
      </c>
      <c r="C571" s="10" t="s">
        <v>2190</v>
      </c>
      <c r="D571" s="138" t="s">
        <v>2191</v>
      </c>
      <c r="E571" s="10" t="s">
        <v>2192</v>
      </c>
      <c r="F571" s="19" t="s">
        <v>2193</v>
      </c>
      <c r="G571" s="20" t="s">
        <v>2194</v>
      </c>
      <c r="H571" s="10" t="s">
        <v>2190</v>
      </c>
      <c r="I571" s="38" t="s">
        <v>1352</v>
      </c>
      <c r="J571" s="366"/>
      <c r="K571" s="18" t="s">
        <v>2191</v>
      </c>
      <c r="L571" s="367">
        <v>43074</v>
      </c>
      <c r="M571" s="368" t="s">
        <v>2189</v>
      </c>
      <c r="N571" s="13"/>
      <c r="O571" s="19"/>
      <c r="P571" s="19"/>
      <c r="Q571" s="64"/>
      <c r="R571" s="64"/>
      <c r="S571" s="64"/>
    </row>
    <row r="572" spans="1:19" hidden="1">
      <c r="A572" s="10">
        <v>571</v>
      </c>
      <c r="B572" s="13" t="s">
        <v>2195</v>
      </c>
      <c r="C572" s="10" t="s">
        <v>2196</v>
      </c>
      <c r="D572" s="138" t="s">
        <v>2197</v>
      </c>
      <c r="E572" s="10" t="s">
        <v>2198</v>
      </c>
      <c r="F572" s="19" t="s">
        <v>2193</v>
      </c>
      <c r="G572" s="20" t="s">
        <v>2199</v>
      </c>
      <c r="H572" s="10" t="s">
        <v>2196</v>
      </c>
      <c r="I572" s="38" t="s">
        <v>1352</v>
      </c>
      <c r="J572" s="366">
        <v>40</v>
      </c>
      <c r="K572" s="18" t="s">
        <v>2197</v>
      </c>
      <c r="L572" s="367">
        <v>42184</v>
      </c>
      <c r="M572" s="368" t="s">
        <v>2195</v>
      </c>
      <c r="N572" s="13"/>
      <c r="O572" s="19"/>
      <c r="P572" s="19"/>
      <c r="Q572" s="64"/>
      <c r="R572" s="64"/>
      <c r="S572" s="64"/>
    </row>
    <row r="573" spans="1:19" hidden="1">
      <c r="A573" s="10">
        <v>572</v>
      </c>
      <c r="B573" s="13" t="s">
        <v>2200</v>
      </c>
      <c r="C573" s="10" t="s">
        <v>2201</v>
      </c>
      <c r="D573" s="138" t="s">
        <v>2202</v>
      </c>
      <c r="E573" s="10" t="s">
        <v>2203</v>
      </c>
      <c r="F573" s="50" t="s">
        <v>1293</v>
      </c>
      <c r="G573" s="20" t="s">
        <v>2204</v>
      </c>
      <c r="H573" s="10" t="s">
        <v>2201</v>
      </c>
      <c r="I573" s="38" t="s">
        <v>19</v>
      </c>
      <c r="J573" s="366"/>
      <c r="K573" s="18" t="s">
        <v>2202</v>
      </c>
      <c r="L573" s="367">
        <v>42857</v>
      </c>
      <c r="M573" s="368" t="s">
        <v>2200</v>
      </c>
      <c r="N573" s="13"/>
      <c r="O573" s="19"/>
      <c r="P573" s="19"/>
      <c r="Q573" s="64"/>
      <c r="R573" s="64"/>
      <c r="S573" s="64"/>
    </row>
    <row r="574" spans="1:19" hidden="1">
      <c r="A574" s="10">
        <v>573</v>
      </c>
      <c r="B574" s="13" t="s">
        <v>2205</v>
      </c>
      <c r="C574" s="10" t="s">
        <v>2206</v>
      </c>
      <c r="D574" s="138" t="s">
        <v>2207</v>
      </c>
      <c r="E574" s="10" t="s">
        <v>2208</v>
      </c>
      <c r="F574" s="48" t="s">
        <v>2209</v>
      </c>
      <c r="G574" s="20" t="s">
        <v>2210</v>
      </c>
      <c r="H574" s="10" t="s">
        <v>2206</v>
      </c>
      <c r="I574" s="38" t="s">
        <v>19</v>
      </c>
      <c r="J574" s="366">
        <v>200</v>
      </c>
      <c r="K574" s="18" t="s">
        <v>2207</v>
      </c>
      <c r="L574" s="367">
        <v>36572</v>
      </c>
      <c r="M574" s="368" t="s">
        <v>2205</v>
      </c>
      <c r="N574" s="13"/>
      <c r="O574" s="19"/>
      <c r="P574" s="19"/>
      <c r="Q574" s="64"/>
      <c r="R574" s="64"/>
      <c r="S574" s="64"/>
    </row>
    <row r="575" spans="1:19" hidden="1">
      <c r="A575" s="10">
        <v>574</v>
      </c>
      <c r="B575" s="13" t="s">
        <v>2211</v>
      </c>
      <c r="C575" s="10" t="s">
        <v>2212</v>
      </c>
      <c r="D575" s="138" t="s">
        <v>2213</v>
      </c>
      <c r="E575" s="10" t="s">
        <v>2214</v>
      </c>
      <c r="F575" s="48" t="s">
        <v>1903</v>
      </c>
      <c r="G575" s="20" t="s">
        <v>2215</v>
      </c>
      <c r="H575" s="10" t="s">
        <v>2212</v>
      </c>
      <c r="I575" s="38" t="s">
        <v>19</v>
      </c>
      <c r="J575" s="366"/>
      <c r="K575" s="18" t="s">
        <v>2213</v>
      </c>
      <c r="L575" s="367">
        <v>42887</v>
      </c>
      <c r="M575" s="368" t="s">
        <v>2211</v>
      </c>
      <c r="N575" s="13"/>
      <c r="O575" s="19"/>
      <c r="P575" s="19"/>
      <c r="Q575" s="64"/>
      <c r="R575" s="64"/>
      <c r="S575" s="64"/>
    </row>
    <row r="576" spans="1:19" hidden="1">
      <c r="A576" s="10">
        <v>575</v>
      </c>
      <c r="B576" s="13" t="s">
        <v>2216</v>
      </c>
      <c r="C576" s="10" t="s">
        <v>2217</v>
      </c>
      <c r="D576" s="138" t="s">
        <v>2218</v>
      </c>
      <c r="E576" s="10" t="s">
        <v>2219</v>
      </c>
      <c r="F576" s="19" t="s">
        <v>2220</v>
      </c>
      <c r="G576" s="20" t="s">
        <v>2221</v>
      </c>
      <c r="H576" s="10" t="s">
        <v>2217</v>
      </c>
      <c r="I576" s="38" t="s">
        <v>19</v>
      </c>
      <c r="J576" s="366">
        <v>200</v>
      </c>
      <c r="K576" s="18" t="s">
        <v>2218</v>
      </c>
      <c r="L576" s="367">
        <v>36770</v>
      </c>
      <c r="M576" s="368" t="s">
        <v>2216</v>
      </c>
      <c r="N576" s="13"/>
      <c r="O576" s="19"/>
      <c r="P576" s="19"/>
      <c r="Q576" s="64"/>
      <c r="R576" s="64"/>
      <c r="S576" s="64"/>
    </row>
    <row r="577" spans="1:19" hidden="1">
      <c r="A577" s="10">
        <v>576</v>
      </c>
      <c r="B577" s="13" t="s">
        <v>2222</v>
      </c>
      <c r="C577" s="10" t="s">
        <v>2223</v>
      </c>
      <c r="D577" s="138" t="s">
        <v>2224</v>
      </c>
      <c r="E577" s="10" t="s">
        <v>2225</v>
      </c>
      <c r="F577" s="19" t="s">
        <v>2226</v>
      </c>
      <c r="G577" s="20" t="s">
        <v>2227</v>
      </c>
      <c r="H577" s="10" t="s">
        <v>2223</v>
      </c>
      <c r="I577" s="38" t="s">
        <v>19</v>
      </c>
      <c r="J577" s="366"/>
      <c r="K577" s="18" t="s">
        <v>2224</v>
      </c>
      <c r="L577" s="367">
        <v>42916</v>
      </c>
      <c r="M577" s="368" t="s">
        <v>2222</v>
      </c>
      <c r="N577" s="13"/>
      <c r="O577" s="19"/>
      <c r="P577" s="19"/>
      <c r="Q577" s="64"/>
      <c r="R577" s="64"/>
      <c r="S577" s="64"/>
    </row>
    <row r="578" spans="1:19" hidden="1">
      <c r="A578" s="10">
        <v>577</v>
      </c>
      <c r="B578" s="13" t="s">
        <v>2228</v>
      </c>
      <c r="C578" s="10" t="s">
        <v>2229</v>
      </c>
      <c r="D578" s="138" t="s">
        <v>2230</v>
      </c>
      <c r="E578" s="10" t="s">
        <v>2231</v>
      </c>
      <c r="F578" s="19" t="s">
        <v>2232</v>
      </c>
      <c r="G578" s="20" t="s">
        <v>2233</v>
      </c>
      <c r="H578" s="10" t="s">
        <v>2229</v>
      </c>
      <c r="I578" s="38" t="s">
        <v>19</v>
      </c>
      <c r="J578" s="366">
        <v>100</v>
      </c>
      <c r="K578" s="18" t="s">
        <v>2230</v>
      </c>
      <c r="L578" s="367">
        <v>40937</v>
      </c>
      <c r="M578" s="368" t="s">
        <v>2228</v>
      </c>
      <c r="N578" s="13"/>
      <c r="O578" s="19"/>
      <c r="P578" s="19"/>
      <c r="Q578" s="64"/>
      <c r="R578" s="64"/>
      <c r="S578" s="64"/>
    </row>
    <row r="579" spans="1:19" hidden="1">
      <c r="A579" s="10">
        <v>578</v>
      </c>
      <c r="B579" s="13" t="s">
        <v>2234</v>
      </c>
      <c r="C579" s="10" t="s">
        <v>2235</v>
      </c>
      <c r="D579" s="138" t="s">
        <v>2236</v>
      </c>
      <c r="E579" s="10" t="s">
        <v>2237</v>
      </c>
      <c r="F579" s="19" t="s">
        <v>2232</v>
      </c>
      <c r="G579" s="20" t="s">
        <v>2238</v>
      </c>
      <c r="H579" s="10" t="s">
        <v>2235</v>
      </c>
      <c r="I579" s="38" t="s">
        <v>19</v>
      </c>
      <c r="J579" s="366">
        <v>200</v>
      </c>
      <c r="K579" s="18" t="s">
        <v>2236</v>
      </c>
      <c r="L579" s="367">
        <v>39162</v>
      </c>
      <c r="M579" s="368" t="s">
        <v>2234</v>
      </c>
      <c r="N579" s="13"/>
      <c r="O579" s="19"/>
      <c r="P579" s="19"/>
      <c r="Q579" s="64"/>
      <c r="R579" s="64"/>
      <c r="S579" s="64"/>
    </row>
    <row r="580" spans="1:19" ht="14.25" hidden="1">
      <c r="A580" s="10">
        <v>579</v>
      </c>
      <c r="B580" s="13" t="s">
        <v>2239</v>
      </c>
      <c r="C580" s="10" t="s">
        <v>2240</v>
      </c>
      <c r="D580" s="46" t="s">
        <v>2241</v>
      </c>
      <c r="E580" s="10" t="s">
        <v>2242</v>
      </c>
      <c r="F580" s="19" t="s">
        <v>2232</v>
      </c>
      <c r="G580" s="20" t="s">
        <v>2243</v>
      </c>
      <c r="H580" s="10" t="s">
        <v>2240</v>
      </c>
      <c r="I580" s="38" t="s">
        <v>19</v>
      </c>
      <c r="J580" s="366">
        <v>200</v>
      </c>
      <c r="K580" s="18" t="s">
        <v>2241</v>
      </c>
      <c r="L580" s="367">
        <v>38994</v>
      </c>
      <c r="M580" s="368" t="s">
        <v>2239</v>
      </c>
      <c r="N580" s="13"/>
      <c r="O580" s="19"/>
      <c r="P580" s="19"/>
      <c r="Q580" s="64"/>
      <c r="R580" s="64"/>
      <c r="S580" s="64"/>
    </row>
    <row r="581" spans="1:19" hidden="1">
      <c r="A581" s="10">
        <v>580</v>
      </c>
      <c r="B581" s="13" t="s">
        <v>2244</v>
      </c>
      <c r="C581" s="10" t="s">
        <v>2245</v>
      </c>
      <c r="D581" s="138" t="s">
        <v>2246</v>
      </c>
      <c r="E581" s="10" t="s">
        <v>2247</v>
      </c>
      <c r="F581" s="19" t="s">
        <v>2232</v>
      </c>
      <c r="G581" s="20" t="s">
        <v>2248</v>
      </c>
      <c r="H581" s="10" t="s">
        <v>2245</v>
      </c>
      <c r="I581" s="38" t="s">
        <v>19</v>
      </c>
      <c r="J581" s="366">
        <v>40</v>
      </c>
      <c r="K581" s="18" t="s">
        <v>2246</v>
      </c>
      <c r="L581" s="367">
        <v>42060</v>
      </c>
      <c r="M581" s="368" t="s">
        <v>2244</v>
      </c>
      <c r="N581" s="13"/>
      <c r="O581" s="19"/>
      <c r="P581" s="19"/>
      <c r="Q581" s="64"/>
      <c r="R581" s="64"/>
      <c r="S581" s="64"/>
    </row>
    <row r="582" spans="1:19" hidden="1">
      <c r="A582" s="10">
        <v>581</v>
      </c>
      <c r="B582" s="365" t="s">
        <v>2249</v>
      </c>
      <c r="C582" s="10" t="s">
        <v>2250</v>
      </c>
      <c r="D582" s="138" t="s">
        <v>2251</v>
      </c>
      <c r="E582" s="10" t="s">
        <v>2252</v>
      </c>
      <c r="F582" s="19" t="s">
        <v>2232</v>
      </c>
      <c r="G582" s="20" t="s">
        <v>2253</v>
      </c>
      <c r="H582" s="10" t="s">
        <v>2250</v>
      </c>
      <c r="I582" s="38" t="s">
        <v>19</v>
      </c>
      <c r="J582" s="366">
        <v>200</v>
      </c>
      <c r="K582" s="18" t="s">
        <v>2251</v>
      </c>
      <c r="L582" s="367">
        <v>39389</v>
      </c>
      <c r="M582" s="365" t="s">
        <v>2249</v>
      </c>
      <c r="N582" s="13"/>
      <c r="O582" s="19"/>
      <c r="P582" s="19"/>
      <c r="Q582" s="64"/>
      <c r="R582" s="64"/>
      <c r="S582" s="64"/>
    </row>
    <row r="583" spans="1:19" hidden="1">
      <c r="A583" s="10">
        <v>582</v>
      </c>
      <c r="B583" s="13" t="s">
        <v>2254</v>
      </c>
      <c r="C583" s="10" t="s">
        <v>2255</v>
      </c>
      <c r="D583" s="138" t="s">
        <v>2256</v>
      </c>
      <c r="E583" s="10" t="s">
        <v>2257</v>
      </c>
      <c r="F583" s="19" t="s">
        <v>2232</v>
      </c>
      <c r="G583" s="20" t="s">
        <v>2258</v>
      </c>
      <c r="H583" s="10" t="s">
        <v>2255</v>
      </c>
      <c r="I583" s="38" t="s">
        <v>19</v>
      </c>
      <c r="J583" s="366">
        <v>200</v>
      </c>
      <c r="K583" s="18" t="s">
        <v>2256</v>
      </c>
      <c r="L583" s="367">
        <v>36678</v>
      </c>
      <c r="M583" s="368" t="s">
        <v>2254</v>
      </c>
      <c r="N583" s="13"/>
      <c r="O583" s="19"/>
      <c r="P583" s="19"/>
      <c r="Q583" s="64"/>
      <c r="R583" s="64"/>
      <c r="S583" s="64"/>
    </row>
    <row r="584" spans="1:19" hidden="1">
      <c r="A584" s="10">
        <v>583</v>
      </c>
      <c r="B584" s="13" t="s">
        <v>4219</v>
      </c>
      <c r="C584" s="10" t="s">
        <v>4220</v>
      </c>
      <c r="D584" s="138" t="s">
        <v>4221</v>
      </c>
      <c r="E584" s="10" t="s">
        <v>3474</v>
      </c>
      <c r="F584" s="48" t="s">
        <v>1810</v>
      </c>
      <c r="G584" s="20" t="s">
        <v>4222</v>
      </c>
      <c r="H584" s="10" t="s">
        <v>4220</v>
      </c>
      <c r="I584" s="38" t="s">
        <v>1352</v>
      </c>
      <c r="J584" s="366">
        <v>20</v>
      </c>
      <c r="K584" s="18" t="s">
        <v>4221</v>
      </c>
      <c r="L584" s="367">
        <v>42461</v>
      </c>
      <c r="M584" s="368" t="s">
        <v>4219</v>
      </c>
      <c r="N584" s="13"/>
      <c r="O584" s="19"/>
      <c r="P584" s="19"/>
      <c r="Q584" s="64"/>
      <c r="R584" s="64"/>
      <c r="S584" s="64"/>
    </row>
    <row r="585" spans="1:19" hidden="1">
      <c r="A585" s="10">
        <v>584</v>
      </c>
      <c r="B585" s="13" t="s">
        <v>2259</v>
      </c>
      <c r="C585" s="10" t="s">
        <v>2260</v>
      </c>
      <c r="D585" s="138" t="s">
        <v>2261</v>
      </c>
      <c r="E585" s="10" t="s">
        <v>2262</v>
      </c>
      <c r="F585" s="19" t="s">
        <v>2232</v>
      </c>
      <c r="G585" s="20" t="s">
        <v>2263</v>
      </c>
      <c r="H585" s="10" t="s">
        <v>2260</v>
      </c>
      <c r="I585" s="38" t="s">
        <v>19</v>
      </c>
      <c r="J585" s="366">
        <v>200</v>
      </c>
      <c r="K585" s="18" t="s">
        <v>2261</v>
      </c>
      <c r="L585" s="367">
        <v>39342</v>
      </c>
      <c r="M585" s="368" t="s">
        <v>2259</v>
      </c>
      <c r="N585" s="13"/>
      <c r="O585" s="19"/>
      <c r="P585" s="19"/>
      <c r="Q585" s="64"/>
      <c r="R585" s="64"/>
      <c r="S585" s="64"/>
    </row>
    <row r="586" spans="1:19" hidden="1">
      <c r="A586" s="10">
        <v>585</v>
      </c>
      <c r="B586" s="13" t="s">
        <v>2264</v>
      </c>
      <c r="C586" s="10" t="s">
        <v>2265</v>
      </c>
      <c r="D586" s="138" t="s">
        <v>2266</v>
      </c>
      <c r="E586" s="199"/>
      <c r="F586" s="48" t="s">
        <v>2267</v>
      </c>
      <c r="G586" s="20" t="s">
        <v>2268</v>
      </c>
      <c r="H586" s="10" t="s">
        <v>2265</v>
      </c>
      <c r="I586" s="38" t="s">
        <v>19</v>
      </c>
      <c r="J586" s="366"/>
      <c r="K586" s="18" t="s">
        <v>2266</v>
      </c>
      <c r="L586" s="372">
        <v>43101</v>
      </c>
      <c r="M586" s="368" t="s">
        <v>2264</v>
      </c>
      <c r="N586" s="13"/>
      <c r="O586" s="19"/>
      <c r="P586" s="19"/>
      <c r="Q586" s="64"/>
      <c r="R586" s="64"/>
      <c r="S586" s="64"/>
    </row>
    <row r="587" spans="1:19" hidden="1">
      <c r="A587" s="10">
        <v>586</v>
      </c>
      <c r="B587" s="13" t="s">
        <v>2269</v>
      </c>
      <c r="C587" s="10" t="s">
        <v>2270</v>
      </c>
      <c r="D587" s="138" t="s">
        <v>2271</v>
      </c>
      <c r="E587" s="199"/>
      <c r="F587" s="48" t="s">
        <v>2267</v>
      </c>
      <c r="G587" s="20" t="s">
        <v>2272</v>
      </c>
      <c r="H587" s="10" t="s">
        <v>2270</v>
      </c>
      <c r="I587" s="38" t="s">
        <v>19</v>
      </c>
      <c r="J587" s="366"/>
      <c r="K587" s="18" t="s">
        <v>2271</v>
      </c>
      <c r="L587" s="372">
        <v>43101</v>
      </c>
      <c r="M587" s="368" t="s">
        <v>2269</v>
      </c>
      <c r="N587" s="13"/>
      <c r="O587" s="19"/>
      <c r="P587" s="19"/>
      <c r="Q587" s="64"/>
      <c r="R587" s="64"/>
      <c r="S587" s="64"/>
    </row>
    <row r="588" spans="1:19" hidden="1">
      <c r="A588" s="10">
        <v>587</v>
      </c>
      <c r="B588" s="13" t="s">
        <v>2273</v>
      </c>
      <c r="C588" s="10" t="s">
        <v>2274</v>
      </c>
      <c r="D588" s="138" t="s">
        <v>2275</v>
      </c>
      <c r="E588" s="199"/>
      <c r="F588" s="48" t="s">
        <v>2267</v>
      </c>
      <c r="G588" s="20" t="s">
        <v>2276</v>
      </c>
      <c r="H588" s="10" t="s">
        <v>2274</v>
      </c>
      <c r="I588" s="38" t="s">
        <v>19</v>
      </c>
      <c r="J588" s="366"/>
      <c r="K588" s="18" t="s">
        <v>2275</v>
      </c>
      <c r="L588" s="372">
        <v>43101</v>
      </c>
      <c r="M588" s="368" t="s">
        <v>2273</v>
      </c>
      <c r="N588" s="13"/>
      <c r="O588" s="19"/>
      <c r="P588" s="19"/>
      <c r="Q588" s="64"/>
      <c r="R588" s="64"/>
      <c r="S588" s="64"/>
    </row>
    <row r="589" spans="1:19" hidden="1">
      <c r="A589" s="10">
        <v>588</v>
      </c>
      <c r="B589" s="13" t="s">
        <v>2277</v>
      </c>
      <c r="C589" s="10" t="s">
        <v>2278</v>
      </c>
      <c r="D589" s="138" t="s">
        <v>2279</v>
      </c>
      <c r="E589" s="10" t="s">
        <v>2280</v>
      </c>
      <c r="F589" s="19" t="s">
        <v>1758</v>
      </c>
      <c r="G589" s="20" t="s">
        <v>2281</v>
      </c>
      <c r="H589" s="10" t="s">
        <v>2278</v>
      </c>
      <c r="I589" s="38" t="s">
        <v>19</v>
      </c>
      <c r="J589" s="366">
        <v>140</v>
      </c>
      <c r="K589" s="18" t="s">
        <v>2279</v>
      </c>
      <c r="L589" s="367">
        <v>40237</v>
      </c>
      <c r="M589" s="368" t="s">
        <v>2277</v>
      </c>
      <c r="N589" s="13"/>
      <c r="O589" s="19"/>
      <c r="P589" s="19"/>
      <c r="Q589" s="64"/>
      <c r="R589" s="64"/>
      <c r="S589" s="64"/>
    </row>
    <row r="590" spans="1:19" hidden="1">
      <c r="A590" s="10">
        <v>589</v>
      </c>
      <c r="B590" s="365" t="s">
        <v>2282</v>
      </c>
      <c r="C590" s="10" t="s">
        <v>2283</v>
      </c>
      <c r="D590" s="138" t="s">
        <v>2284</v>
      </c>
      <c r="E590" s="10" t="s">
        <v>2285</v>
      </c>
      <c r="F590" s="19" t="s">
        <v>1758</v>
      </c>
      <c r="G590" s="20" t="s">
        <v>2286</v>
      </c>
      <c r="H590" s="10" t="s">
        <v>2283</v>
      </c>
      <c r="I590" s="38" t="s">
        <v>19</v>
      </c>
      <c r="J590" s="366">
        <v>200</v>
      </c>
      <c r="K590" s="18" t="s">
        <v>2284</v>
      </c>
      <c r="L590" s="367">
        <v>38454</v>
      </c>
      <c r="M590" s="365" t="s">
        <v>2282</v>
      </c>
      <c r="N590" s="13"/>
      <c r="O590" s="19"/>
      <c r="P590" s="19"/>
      <c r="Q590" s="64"/>
      <c r="R590" s="64"/>
      <c r="S590" s="64"/>
    </row>
    <row r="591" spans="1:19" hidden="1">
      <c r="A591" s="10">
        <v>590</v>
      </c>
      <c r="B591" s="13" t="s">
        <v>2287</v>
      </c>
      <c r="C591" s="10" t="s">
        <v>2288</v>
      </c>
      <c r="D591" s="138" t="s">
        <v>2289</v>
      </c>
      <c r="E591" s="10" t="s">
        <v>2290</v>
      </c>
      <c r="F591" s="19" t="s">
        <v>1758</v>
      </c>
      <c r="G591" s="20" t="s">
        <v>2291</v>
      </c>
      <c r="H591" s="10" t="s">
        <v>2288</v>
      </c>
      <c r="I591" s="38" t="s">
        <v>19</v>
      </c>
      <c r="J591" s="366">
        <v>200</v>
      </c>
      <c r="K591" s="18" t="s">
        <v>2289</v>
      </c>
      <c r="L591" s="367">
        <v>38593</v>
      </c>
      <c r="M591" s="368" t="s">
        <v>2287</v>
      </c>
      <c r="N591" s="13"/>
      <c r="O591" s="19"/>
      <c r="P591" s="19"/>
      <c r="Q591" s="64"/>
      <c r="R591" s="64"/>
      <c r="S591" s="64"/>
    </row>
    <row r="592" spans="1:19" hidden="1">
      <c r="A592" s="10">
        <v>591</v>
      </c>
      <c r="B592" s="13" t="s">
        <v>2292</v>
      </c>
      <c r="C592" s="10" t="s">
        <v>2293</v>
      </c>
      <c r="D592" s="138" t="s">
        <v>2294</v>
      </c>
      <c r="E592" s="10" t="s">
        <v>2295</v>
      </c>
      <c r="F592" s="19" t="s">
        <v>883</v>
      </c>
      <c r="G592" s="20" t="s">
        <v>2296</v>
      </c>
      <c r="H592" s="10" t="s">
        <v>2293</v>
      </c>
      <c r="I592" s="38" t="s">
        <v>19</v>
      </c>
      <c r="J592" s="366">
        <v>140</v>
      </c>
      <c r="K592" s="18" t="s">
        <v>2294</v>
      </c>
      <c r="L592" s="367">
        <v>40424</v>
      </c>
      <c r="M592" s="368" t="s">
        <v>2292</v>
      </c>
      <c r="N592" s="13"/>
      <c r="O592" s="19"/>
      <c r="P592" s="19"/>
      <c r="Q592" s="64"/>
      <c r="R592" s="64"/>
      <c r="S592" s="64"/>
    </row>
    <row r="593" spans="1:19" hidden="1">
      <c r="A593" s="10">
        <v>592</v>
      </c>
      <c r="B593" s="13" t="s">
        <v>2297</v>
      </c>
      <c r="C593" s="10" t="s">
        <v>2298</v>
      </c>
      <c r="D593" s="138" t="s">
        <v>2299</v>
      </c>
      <c r="E593" s="10" t="s">
        <v>2300</v>
      </c>
      <c r="F593" s="19" t="s">
        <v>883</v>
      </c>
      <c r="G593" s="20" t="s">
        <v>2301</v>
      </c>
      <c r="H593" s="10" t="s">
        <v>2298</v>
      </c>
      <c r="I593" s="38" t="s">
        <v>19</v>
      </c>
      <c r="J593" s="366">
        <v>140</v>
      </c>
      <c r="K593" s="18" t="s">
        <v>2299</v>
      </c>
      <c r="L593" s="367">
        <v>40406</v>
      </c>
      <c r="M593" s="368" t="s">
        <v>2297</v>
      </c>
      <c r="N593" s="13"/>
      <c r="O593" s="19"/>
      <c r="P593" s="19"/>
      <c r="Q593" s="64"/>
      <c r="R593" s="64"/>
      <c r="S593" s="64"/>
    </row>
    <row r="594" spans="1:19" hidden="1">
      <c r="A594" s="10">
        <v>593</v>
      </c>
      <c r="B594" s="13" t="s">
        <v>2302</v>
      </c>
      <c r="C594" s="10" t="s">
        <v>2303</v>
      </c>
      <c r="D594" s="138" t="s">
        <v>2304</v>
      </c>
      <c r="E594" s="199"/>
      <c r="F594" s="19" t="s">
        <v>883</v>
      </c>
      <c r="G594" s="20" t="s">
        <v>2305</v>
      </c>
      <c r="H594" s="10" t="s">
        <v>2303</v>
      </c>
      <c r="I594" s="38" t="s">
        <v>19</v>
      </c>
      <c r="J594" s="366"/>
      <c r="K594" s="18" t="s">
        <v>2304</v>
      </c>
      <c r="L594" s="367">
        <v>42558</v>
      </c>
      <c r="M594" s="368" t="s">
        <v>2302</v>
      </c>
      <c r="N594" s="13"/>
      <c r="O594" s="19"/>
      <c r="P594" s="19"/>
      <c r="Q594" s="64"/>
      <c r="R594" s="64"/>
      <c r="S594" s="64"/>
    </row>
    <row r="595" spans="1:19" hidden="1">
      <c r="A595" s="10">
        <v>594</v>
      </c>
      <c r="B595" s="13" t="s">
        <v>2306</v>
      </c>
      <c r="C595" s="10" t="s">
        <v>2307</v>
      </c>
      <c r="D595" s="138" t="s">
        <v>2308</v>
      </c>
      <c r="E595" s="10" t="s">
        <v>2309</v>
      </c>
      <c r="F595" s="19" t="s">
        <v>883</v>
      </c>
      <c r="G595" s="20" t="s">
        <v>2310</v>
      </c>
      <c r="H595" s="10" t="s">
        <v>2307</v>
      </c>
      <c r="I595" s="38" t="s">
        <v>1352</v>
      </c>
      <c r="J595" s="366"/>
      <c r="K595" s="18" t="s">
        <v>2308</v>
      </c>
      <c r="L595" s="367">
        <v>42948</v>
      </c>
      <c r="M595" s="368" t="s">
        <v>2306</v>
      </c>
      <c r="N595" s="13"/>
      <c r="O595" s="19"/>
      <c r="P595" s="19"/>
      <c r="Q595" s="64"/>
      <c r="R595" s="64"/>
      <c r="S595" s="64"/>
    </row>
    <row r="596" spans="1:19" hidden="1">
      <c r="A596" s="10">
        <v>595</v>
      </c>
      <c r="B596" s="13" t="s">
        <v>2311</v>
      </c>
      <c r="C596" s="10" t="s">
        <v>2312</v>
      </c>
      <c r="D596" s="138" t="s">
        <v>2313</v>
      </c>
      <c r="E596" s="10" t="s">
        <v>2314</v>
      </c>
      <c r="F596" s="19" t="s">
        <v>883</v>
      </c>
      <c r="G596" s="20" t="s">
        <v>2315</v>
      </c>
      <c r="H596" s="10" t="s">
        <v>2312</v>
      </c>
      <c r="I596" s="38" t="s">
        <v>19</v>
      </c>
      <c r="J596" s="366"/>
      <c r="K596" s="18" t="s">
        <v>2313</v>
      </c>
      <c r="L596" s="367">
        <v>43174</v>
      </c>
      <c r="M596" s="368" t="s">
        <v>2311</v>
      </c>
      <c r="N596" s="13"/>
      <c r="O596" s="19"/>
      <c r="P596" s="19"/>
      <c r="Q596" s="64"/>
      <c r="R596" s="64"/>
      <c r="S596" s="64"/>
    </row>
    <row r="597" spans="1:19" hidden="1">
      <c r="A597" s="10">
        <v>596</v>
      </c>
      <c r="B597" s="13" t="s">
        <v>2316</v>
      </c>
      <c r="C597" s="10" t="s">
        <v>2317</v>
      </c>
      <c r="D597" s="138" t="s">
        <v>2318</v>
      </c>
      <c r="E597" s="10" t="s">
        <v>2319</v>
      </c>
      <c r="F597" s="19" t="s">
        <v>1958</v>
      </c>
      <c r="G597" s="20" t="s">
        <v>2320</v>
      </c>
      <c r="H597" s="10" t="s">
        <v>2317</v>
      </c>
      <c r="I597" s="38" t="s">
        <v>19</v>
      </c>
      <c r="J597" s="366">
        <v>200</v>
      </c>
      <c r="K597" s="18" t="s">
        <v>2318</v>
      </c>
      <c r="L597" s="367">
        <v>34394</v>
      </c>
      <c r="M597" s="368" t="s">
        <v>2316</v>
      </c>
      <c r="N597" s="13"/>
      <c r="O597" s="19"/>
      <c r="P597" s="19"/>
      <c r="Q597" s="64"/>
      <c r="R597" s="64"/>
      <c r="S597" s="64"/>
    </row>
    <row r="598" spans="1:19" hidden="1">
      <c r="A598" s="10">
        <v>597</v>
      </c>
      <c r="B598" s="13" t="s">
        <v>2321</v>
      </c>
      <c r="C598" s="10" t="s">
        <v>2322</v>
      </c>
      <c r="D598" s="138" t="s">
        <v>2323</v>
      </c>
      <c r="E598" s="10" t="s">
        <v>2324</v>
      </c>
      <c r="F598" s="19" t="s">
        <v>1958</v>
      </c>
      <c r="G598" s="20" t="s">
        <v>2325</v>
      </c>
      <c r="H598" s="10" t="s">
        <v>2322</v>
      </c>
      <c r="I598" s="38" t="s">
        <v>19</v>
      </c>
      <c r="J598" s="366"/>
      <c r="K598" s="18" t="s">
        <v>2323</v>
      </c>
      <c r="L598" s="45">
        <v>34700</v>
      </c>
      <c r="M598" s="368" t="s">
        <v>2321</v>
      </c>
      <c r="N598" s="13"/>
      <c r="O598" s="19"/>
      <c r="P598" s="19"/>
      <c r="Q598" s="64"/>
      <c r="R598" s="64"/>
      <c r="S598" s="64"/>
    </row>
    <row r="599" spans="1:19" hidden="1">
      <c r="A599" s="10">
        <v>598</v>
      </c>
      <c r="B599" s="13" t="s">
        <v>2326</v>
      </c>
      <c r="C599" s="10" t="s">
        <v>2327</v>
      </c>
      <c r="D599" s="138" t="s">
        <v>2328</v>
      </c>
      <c r="E599" s="10" t="s">
        <v>2329</v>
      </c>
      <c r="F599" s="19" t="s">
        <v>1958</v>
      </c>
      <c r="G599" s="20" t="s">
        <v>2330</v>
      </c>
      <c r="H599" s="10" t="s">
        <v>2327</v>
      </c>
      <c r="I599" s="38" t="s">
        <v>1352</v>
      </c>
      <c r="J599" s="366"/>
      <c r="K599" s="18" t="s">
        <v>2328</v>
      </c>
      <c r="L599" s="367">
        <v>43028</v>
      </c>
      <c r="M599" s="368" t="s">
        <v>2326</v>
      </c>
      <c r="N599" s="13"/>
      <c r="O599" s="19"/>
      <c r="P599" s="19"/>
      <c r="Q599" s="64"/>
      <c r="R599" s="64"/>
      <c r="S599" s="64"/>
    </row>
    <row r="600" spans="1:19" hidden="1">
      <c r="A600" s="10">
        <v>599</v>
      </c>
      <c r="B600" s="13" t="s">
        <v>2331</v>
      </c>
      <c r="C600" s="10" t="s">
        <v>2332</v>
      </c>
      <c r="D600" s="138" t="s">
        <v>2333</v>
      </c>
      <c r="E600" s="10" t="s">
        <v>2334</v>
      </c>
      <c r="F600" s="19" t="s">
        <v>1958</v>
      </c>
      <c r="G600" s="20" t="s">
        <v>2335</v>
      </c>
      <c r="H600" s="10" t="s">
        <v>2332</v>
      </c>
      <c r="I600" s="38" t="s">
        <v>19</v>
      </c>
      <c r="J600" s="366">
        <v>200</v>
      </c>
      <c r="K600" s="18" t="s">
        <v>2333</v>
      </c>
      <c r="L600" s="367">
        <v>34425</v>
      </c>
      <c r="M600" s="368" t="s">
        <v>2331</v>
      </c>
      <c r="N600" s="13"/>
      <c r="O600" s="19"/>
      <c r="P600" s="19"/>
      <c r="Q600" s="64"/>
      <c r="R600" s="64"/>
      <c r="S600" s="64"/>
    </row>
    <row r="601" spans="1:19" hidden="1">
      <c r="A601" s="10">
        <v>600</v>
      </c>
      <c r="B601" s="13" t="s">
        <v>2336</v>
      </c>
      <c r="C601" s="10" t="s">
        <v>2337</v>
      </c>
      <c r="D601" s="138" t="s">
        <v>2338</v>
      </c>
      <c r="E601" s="10" t="s">
        <v>2339</v>
      </c>
      <c r="F601" s="19" t="s">
        <v>1958</v>
      </c>
      <c r="G601" s="20" t="s">
        <v>2340</v>
      </c>
      <c r="H601" s="10" t="s">
        <v>2337</v>
      </c>
      <c r="I601" s="38" t="s">
        <v>19</v>
      </c>
      <c r="J601" s="366">
        <v>120</v>
      </c>
      <c r="K601" s="18" t="s">
        <v>2338</v>
      </c>
      <c r="L601" s="367">
        <v>40695</v>
      </c>
      <c r="M601" s="368" t="s">
        <v>2336</v>
      </c>
      <c r="N601" s="13"/>
      <c r="O601" s="19"/>
      <c r="P601" s="19"/>
      <c r="Q601" s="64"/>
      <c r="R601" s="64"/>
      <c r="S601" s="64"/>
    </row>
    <row r="602" spans="1:19" hidden="1">
      <c r="A602" s="10">
        <v>601</v>
      </c>
      <c r="B602" s="13" t="s">
        <v>2341</v>
      </c>
      <c r="C602" s="10" t="s">
        <v>2342</v>
      </c>
      <c r="D602" s="138" t="s">
        <v>2343</v>
      </c>
      <c r="E602" s="10" t="s">
        <v>2344</v>
      </c>
      <c r="F602" s="19" t="s">
        <v>2345</v>
      </c>
      <c r="G602" s="20" t="s">
        <v>2346</v>
      </c>
      <c r="H602" s="10" t="s">
        <v>2342</v>
      </c>
      <c r="I602" s="38" t="s">
        <v>19</v>
      </c>
      <c r="J602" s="366">
        <v>200</v>
      </c>
      <c r="K602" s="18" t="s">
        <v>2343</v>
      </c>
      <c r="L602" s="367">
        <v>38757</v>
      </c>
      <c r="M602" s="368" t="s">
        <v>2341</v>
      </c>
      <c r="N602" s="13"/>
      <c r="O602" s="19"/>
      <c r="P602" s="19"/>
      <c r="Q602" s="64"/>
      <c r="R602" s="64" t="str">
        <f>VLOOKUP(D602,[1]天津12!A:A,1,0)</f>
        <v>周从华</v>
      </c>
      <c r="S602" s="64"/>
    </row>
    <row r="603" spans="1:19" hidden="1">
      <c r="A603" s="10">
        <v>602</v>
      </c>
      <c r="B603" s="13" t="s">
        <v>2347</v>
      </c>
      <c r="C603" s="10" t="s">
        <v>2348</v>
      </c>
      <c r="D603" s="138" t="s">
        <v>2349</v>
      </c>
      <c r="E603" s="10" t="s">
        <v>2350</v>
      </c>
      <c r="F603" s="19" t="s">
        <v>2345</v>
      </c>
      <c r="G603" s="20" t="s">
        <v>2351</v>
      </c>
      <c r="H603" s="10" t="s">
        <v>2348</v>
      </c>
      <c r="I603" s="38" t="s">
        <v>19</v>
      </c>
      <c r="J603" s="366">
        <v>160</v>
      </c>
      <c r="K603" s="18" t="s">
        <v>2349</v>
      </c>
      <c r="L603" s="367">
        <v>39944</v>
      </c>
      <c r="M603" s="368" t="s">
        <v>2347</v>
      </c>
      <c r="N603" s="13"/>
      <c r="O603" s="19"/>
      <c r="P603" s="19"/>
      <c r="Q603" s="64"/>
      <c r="R603" s="64" t="str">
        <f>VLOOKUP(D603,[1]天津12!A:A,1,0)</f>
        <v>宋彦海</v>
      </c>
      <c r="S603" s="64"/>
    </row>
    <row r="604" spans="1:19" hidden="1">
      <c r="A604" s="10">
        <v>603</v>
      </c>
      <c r="B604" s="13" t="s">
        <v>2352</v>
      </c>
      <c r="C604" s="10" t="s">
        <v>2353</v>
      </c>
      <c r="D604" s="138" t="s">
        <v>2354</v>
      </c>
      <c r="E604" s="10" t="s">
        <v>2355</v>
      </c>
      <c r="F604" s="19" t="s">
        <v>1853</v>
      </c>
      <c r="G604" s="20" t="s">
        <v>2356</v>
      </c>
      <c r="H604" s="10" t="s">
        <v>2353</v>
      </c>
      <c r="I604" s="38" t="s">
        <v>19</v>
      </c>
      <c r="J604" s="366"/>
      <c r="K604" s="18" t="s">
        <v>2354</v>
      </c>
      <c r="L604" s="18">
        <v>201805</v>
      </c>
      <c r="M604" s="368" t="s">
        <v>2352</v>
      </c>
      <c r="N604" s="13"/>
      <c r="O604" s="19"/>
      <c r="P604" s="19"/>
      <c r="Q604" s="64"/>
      <c r="R604" s="64"/>
      <c r="S604" s="64"/>
    </row>
    <row r="605" spans="1:19" hidden="1">
      <c r="A605" s="10">
        <v>604</v>
      </c>
      <c r="B605" s="13" t="s">
        <v>4223</v>
      </c>
      <c r="C605" s="10" t="s">
        <v>4224</v>
      </c>
      <c r="D605" s="138" t="s">
        <v>4225</v>
      </c>
      <c r="E605" s="10" t="s">
        <v>2912</v>
      </c>
      <c r="F605" s="19" t="s">
        <v>17</v>
      </c>
      <c r="G605" s="20" t="s">
        <v>4226</v>
      </c>
      <c r="H605" s="10" t="s">
        <v>4224</v>
      </c>
      <c r="I605" s="38" t="s">
        <v>19</v>
      </c>
      <c r="J605" s="366"/>
      <c r="K605" s="18" t="s">
        <v>4225</v>
      </c>
      <c r="L605" s="18">
        <v>201805</v>
      </c>
      <c r="M605" s="368" t="s">
        <v>4223</v>
      </c>
      <c r="N605" s="13"/>
      <c r="O605" s="19"/>
      <c r="P605" s="19"/>
      <c r="Q605" s="64"/>
      <c r="R605" s="64"/>
      <c r="S605" s="64"/>
    </row>
    <row r="606" spans="1:19" hidden="1">
      <c r="A606" s="10">
        <v>605</v>
      </c>
      <c r="B606" s="13" t="s">
        <v>2357</v>
      </c>
      <c r="C606" s="10" t="s">
        <v>2358</v>
      </c>
      <c r="D606" s="138" t="s">
        <v>2359</v>
      </c>
      <c r="E606" s="10" t="s">
        <v>2360</v>
      </c>
      <c r="F606" s="19" t="s">
        <v>343</v>
      </c>
      <c r="G606" s="20" t="s">
        <v>2361</v>
      </c>
      <c r="H606" s="10" t="s">
        <v>2358</v>
      </c>
      <c r="I606" s="38" t="s">
        <v>19</v>
      </c>
      <c r="J606" s="366"/>
      <c r="K606" s="18" t="s">
        <v>2359</v>
      </c>
      <c r="L606" s="18">
        <v>201805</v>
      </c>
      <c r="M606" s="368" t="s">
        <v>2357</v>
      </c>
      <c r="N606" s="13"/>
      <c r="O606" s="19"/>
      <c r="P606" s="19"/>
      <c r="Q606" s="64"/>
      <c r="R606" s="64"/>
      <c r="S606" s="64"/>
    </row>
    <row r="607" spans="1:19">
      <c r="A607" s="10">
        <v>606</v>
      </c>
      <c r="B607" s="13" t="s">
        <v>4227</v>
      </c>
      <c r="C607" s="10" t="s">
        <v>4228</v>
      </c>
      <c r="D607" s="138" t="s">
        <v>4229</v>
      </c>
      <c r="E607" s="199"/>
      <c r="F607" s="48" t="s">
        <v>663</v>
      </c>
      <c r="G607" s="20" t="s">
        <v>4230</v>
      </c>
      <c r="H607" s="10" t="s">
        <v>4228</v>
      </c>
      <c r="I607" s="38" t="s">
        <v>747</v>
      </c>
      <c r="J607" s="366"/>
      <c r="K607" s="18" t="s">
        <v>4229</v>
      </c>
      <c r="L607" s="18">
        <v>201805</v>
      </c>
      <c r="M607" s="368" t="s">
        <v>4227</v>
      </c>
      <c r="N607" s="13"/>
      <c r="O607" s="19">
        <v>43585</v>
      </c>
      <c r="P607" s="19"/>
      <c r="Q607" s="64"/>
      <c r="R607" s="64"/>
      <c r="S607" s="64"/>
    </row>
    <row r="608" spans="1:19" hidden="1">
      <c r="A608" s="10">
        <v>607</v>
      </c>
      <c r="B608" s="13" t="s">
        <v>4231</v>
      </c>
      <c r="C608" s="10" t="s">
        <v>4232</v>
      </c>
      <c r="D608" s="138" t="s">
        <v>4233</v>
      </c>
      <c r="E608" s="199"/>
      <c r="F608" s="19" t="s">
        <v>2345</v>
      </c>
      <c r="G608" s="20" t="s">
        <v>4234</v>
      </c>
      <c r="H608" s="10" t="s">
        <v>4232</v>
      </c>
      <c r="I608" s="38" t="s">
        <v>19</v>
      </c>
      <c r="J608" s="366"/>
      <c r="K608" s="18" t="s">
        <v>4233</v>
      </c>
      <c r="L608" s="18">
        <v>201806</v>
      </c>
      <c r="M608" s="368" t="s">
        <v>4231</v>
      </c>
      <c r="N608" s="13"/>
      <c r="O608" s="19"/>
      <c r="P608" s="19"/>
      <c r="Q608" s="64"/>
      <c r="R608" s="64" t="str">
        <f>VLOOKUP(D608,[1]天津12!A:A,1,0)</f>
        <v>董铁梅</v>
      </c>
      <c r="S608" s="64"/>
    </row>
    <row r="609" spans="1:19" hidden="1">
      <c r="A609" s="10">
        <v>608</v>
      </c>
      <c r="B609" s="13" t="s">
        <v>2362</v>
      </c>
      <c r="C609" s="10" t="s">
        <v>2363</v>
      </c>
      <c r="D609" s="138" t="s">
        <v>2364</v>
      </c>
      <c r="E609" s="10" t="s">
        <v>2365</v>
      </c>
      <c r="F609" s="48" t="s">
        <v>1299</v>
      </c>
      <c r="G609" s="20" t="s">
        <v>2366</v>
      </c>
      <c r="H609" s="10" t="s">
        <v>2363</v>
      </c>
      <c r="I609" s="38" t="s">
        <v>19</v>
      </c>
      <c r="J609" s="366"/>
      <c r="K609" s="18" t="s">
        <v>2364</v>
      </c>
      <c r="L609" s="18">
        <v>201807</v>
      </c>
      <c r="M609" s="368" t="s">
        <v>2362</v>
      </c>
      <c r="N609" s="13"/>
      <c r="O609" s="19"/>
      <c r="P609" s="19"/>
      <c r="Q609" s="64"/>
      <c r="R609" s="64"/>
      <c r="S609" s="64"/>
    </row>
    <row r="610" spans="1:19" hidden="1">
      <c r="A610" s="10">
        <v>609</v>
      </c>
      <c r="B610" s="13" t="s">
        <v>2367</v>
      </c>
      <c r="C610" s="10" t="s">
        <v>2368</v>
      </c>
      <c r="D610" s="138" t="s">
        <v>2369</v>
      </c>
      <c r="E610" s="10" t="s">
        <v>2370</v>
      </c>
      <c r="F610" s="19" t="s">
        <v>745</v>
      </c>
      <c r="G610" s="20" t="s">
        <v>2371</v>
      </c>
      <c r="H610" s="10" t="s">
        <v>2368</v>
      </c>
      <c r="I610" s="38" t="s">
        <v>19</v>
      </c>
      <c r="J610" s="366"/>
      <c r="K610" s="18" t="s">
        <v>2369</v>
      </c>
      <c r="L610" s="18">
        <v>201807</v>
      </c>
      <c r="M610" s="368" t="s">
        <v>2367</v>
      </c>
      <c r="N610" s="13"/>
      <c r="O610" s="19"/>
      <c r="P610" s="19"/>
      <c r="Q610" s="64"/>
      <c r="R610" s="64"/>
      <c r="S610" s="64"/>
    </row>
    <row r="611" spans="1:19" hidden="1">
      <c r="A611" s="10">
        <v>610</v>
      </c>
      <c r="B611" s="13" t="s">
        <v>4235</v>
      </c>
      <c r="C611" s="10" t="s">
        <v>4236</v>
      </c>
      <c r="D611" s="138" t="s">
        <v>4237</v>
      </c>
      <c r="E611" s="10" t="s">
        <v>2676</v>
      </c>
      <c r="F611" s="19" t="s">
        <v>745</v>
      </c>
      <c r="G611" s="20" t="s">
        <v>4238</v>
      </c>
      <c r="H611" s="10" t="s">
        <v>4236</v>
      </c>
      <c r="I611" s="38" t="s">
        <v>19</v>
      </c>
      <c r="J611" s="366"/>
      <c r="K611" s="18" t="s">
        <v>4237</v>
      </c>
      <c r="L611" s="18">
        <v>201807</v>
      </c>
      <c r="M611" s="368" t="s">
        <v>4235</v>
      </c>
      <c r="N611" s="13"/>
      <c r="O611" s="19"/>
      <c r="P611" s="19"/>
      <c r="Q611" s="64"/>
      <c r="R611" s="64"/>
      <c r="S611" s="64"/>
    </row>
    <row r="612" spans="1:19" hidden="1">
      <c r="A612" s="10">
        <v>611</v>
      </c>
      <c r="B612" s="13" t="s">
        <v>4239</v>
      </c>
      <c r="C612" s="10" t="s">
        <v>4240</v>
      </c>
      <c r="D612" s="138" t="s">
        <v>4241</v>
      </c>
      <c r="E612" s="10" t="s">
        <v>3060</v>
      </c>
      <c r="F612" s="48" t="s">
        <v>663</v>
      </c>
      <c r="G612" s="20" t="s">
        <v>4242</v>
      </c>
      <c r="H612" s="10" t="s">
        <v>4240</v>
      </c>
      <c r="I612" s="38" t="s">
        <v>4243</v>
      </c>
      <c r="J612" s="366"/>
      <c r="K612" s="18" t="s">
        <v>4241</v>
      </c>
      <c r="L612" s="18">
        <v>201807</v>
      </c>
      <c r="M612" s="368" t="s">
        <v>4239</v>
      </c>
      <c r="N612" s="13"/>
      <c r="O612" s="19"/>
      <c r="P612" s="19"/>
      <c r="Q612" s="64"/>
      <c r="R612" s="64"/>
      <c r="S612" s="64"/>
    </row>
    <row r="613" spans="1:19" hidden="1">
      <c r="A613" s="10">
        <v>612</v>
      </c>
      <c r="B613" s="13" t="s">
        <v>4244</v>
      </c>
      <c r="C613" s="10" t="s">
        <v>4245</v>
      </c>
      <c r="D613" s="138" t="s">
        <v>4246</v>
      </c>
      <c r="E613" s="10" t="s">
        <v>2871</v>
      </c>
      <c r="F613" s="48" t="s">
        <v>757</v>
      </c>
      <c r="G613" s="20" t="s">
        <v>4247</v>
      </c>
      <c r="H613" s="10" t="s">
        <v>4245</v>
      </c>
      <c r="I613" s="38" t="s">
        <v>4243</v>
      </c>
      <c r="J613" s="366"/>
      <c r="K613" s="18" t="s">
        <v>4246</v>
      </c>
      <c r="L613" s="18">
        <v>201807</v>
      </c>
      <c r="M613" s="368" t="s">
        <v>4244</v>
      </c>
      <c r="N613" s="13"/>
      <c r="O613" s="19"/>
      <c r="P613" s="19"/>
      <c r="Q613" s="64"/>
      <c r="R613" s="64"/>
      <c r="S613" s="64"/>
    </row>
    <row r="614" spans="1:19" hidden="1">
      <c r="A614" s="10">
        <v>613</v>
      </c>
      <c r="B614" s="13" t="s">
        <v>2372</v>
      </c>
      <c r="C614" s="10" t="s">
        <v>2373</v>
      </c>
      <c r="D614" s="138" t="s">
        <v>2374</v>
      </c>
      <c r="E614" s="10" t="s">
        <v>2375</v>
      </c>
      <c r="F614" s="19" t="s">
        <v>745</v>
      </c>
      <c r="G614" s="20" t="s">
        <v>2376</v>
      </c>
      <c r="H614" s="10" t="s">
        <v>2373</v>
      </c>
      <c r="I614" s="38" t="s">
        <v>19</v>
      </c>
      <c r="J614" s="366"/>
      <c r="K614" s="18" t="s">
        <v>2374</v>
      </c>
      <c r="L614" s="18">
        <v>201807</v>
      </c>
      <c r="M614" s="368" t="s">
        <v>2372</v>
      </c>
      <c r="N614" s="13"/>
      <c r="O614" s="19"/>
      <c r="P614" s="19"/>
      <c r="Q614" s="64"/>
      <c r="R614" s="64"/>
      <c r="S614" s="64"/>
    </row>
    <row r="615" spans="1:19" hidden="1">
      <c r="A615" s="10">
        <v>614</v>
      </c>
      <c r="B615" s="13" t="s">
        <v>2377</v>
      </c>
      <c r="C615" s="10" t="s">
        <v>2378</v>
      </c>
      <c r="D615" s="138" t="s">
        <v>2379</v>
      </c>
      <c r="E615" s="10" t="s">
        <v>2380</v>
      </c>
      <c r="F615" s="19" t="s">
        <v>757</v>
      </c>
      <c r="G615" s="20" t="s">
        <v>2381</v>
      </c>
      <c r="H615" s="10" t="s">
        <v>2378</v>
      </c>
      <c r="I615" s="38" t="s">
        <v>19</v>
      </c>
      <c r="J615" s="366"/>
      <c r="K615" s="18" t="s">
        <v>2379</v>
      </c>
      <c r="L615" s="18">
        <v>201807</v>
      </c>
      <c r="M615" s="368" t="s">
        <v>2377</v>
      </c>
      <c r="N615" s="13"/>
      <c r="O615" s="19"/>
      <c r="P615" s="19"/>
      <c r="Q615" s="64"/>
      <c r="R615" s="64"/>
      <c r="S615" s="64"/>
    </row>
    <row r="616" spans="1:19" hidden="1">
      <c r="A616" s="10">
        <v>615</v>
      </c>
      <c r="B616" s="13" t="s">
        <v>4248</v>
      </c>
      <c r="C616" s="10" t="s">
        <v>4249</v>
      </c>
      <c r="D616" s="138" t="s">
        <v>3665</v>
      </c>
      <c r="E616" s="10" t="s">
        <v>4250</v>
      </c>
      <c r="F616" s="48" t="s">
        <v>1252</v>
      </c>
      <c r="G616" s="20" t="s">
        <v>4251</v>
      </c>
      <c r="H616" s="10" t="s">
        <v>4249</v>
      </c>
      <c r="I616" s="38" t="s">
        <v>747</v>
      </c>
      <c r="J616" s="366"/>
      <c r="K616" s="18" t="s">
        <v>3665</v>
      </c>
      <c r="L616" s="18">
        <v>201807</v>
      </c>
      <c r="M616" s="368" t="s">
        <v>4248</v>
      </c>
      <c r="N616" s="13"/>
      <c r="O616" s="19"/>
      <c r="P616" s="19"/>
      <c r="Q616" s="64"/>
      <c r="R616" s="64"/>
      <c r="S616" s="64"/>
    </row>
    <row r="617" spans="1:19" hidden="1">
      <c r="A617" s="10">
        <v>616</v>
      </c>
      <c r="B617" s="13" t="s">
        <v>4252</v>
      </c>
      <c r="C617" s="10" t="s">
        <v>4253</v>
      </c>
      <c r="D617" s="138" t="s">
        <v>4254</v>
      </c>
      <c r="E617" s="199"/>
      <c r="F617" s="19" t="s">
        <v>2345</v>
      </c>
      <c r="G617" s="20" t="s">
        <v>4255</v>
      </c>
      <c r="H617" s="10" t="s">
        <v>4253</v>
      </c>
      <c r="I617" s="38" t="s">
        <v>19</v>
      </c>
      <c r="J617" s="366"/>
      <c r="K617" s="18" t="s">
        <v>4254</v>
      </c>
      <c r="L617" s="18">
        <v>201807</v>
      </c>
      <c r="M617" s="368" t="s">
        <v>4252</v>
      </c>
      <c r="N617" s="13"/>
      <c r="O617" s="19"/>
      <c r="P617" s="19"/>
      <c r="Q617" s="64"/>
      <c r="R617" s="64" t="str">
        <f>VLOOKUP(D617,[1]天津12!A:A,1,0)</f>
        <v>展铁军</v>
      </c>
      <c r="S617" s="64"/>
    </row>
    <row r="618" spans="1:19" hidden="1">
      <c r="A618" s="10">
        <v>617</v>
      </c>
      <c r="B618" s="13" t="s">
        <v>4256</v>
      </c>
      <c r="C618" s="10" t="s">
        <v>4257</v>
      </c>
      <c r="D618" s="138" t="s">
        <v>4258</v>
      </c>
      <c r="E618" s="199"/>
      <c r="F618" s="19" t="s">
        <v>2345</v>
      </c>
      <c r="G618" s="20" t="s">
        <v>4259</v>
      </c>
      <c r="H618" s="10" t="s">
        <v>4257</v>
      </c>
      <c r="I618" s="38" t="s">
        <v>19</v>
      </c>
      <c r="J618" s="366"/>
      <c r="K618" s="18" t="s">
        <v>4258</v>
      </c>
      <c r="L618" s="18">
        <v>201807</v>
      </c>
      <c r="M618" s="368" t="s">
        <v>4256</v>
      </c>
      <c r="N618" s="13"/>
      <c r="O618" s="19"/>
      <c r="P618" s="19"/>
      <c r="Q618" s="64"/>
      <c r="R618" s="64" t="str">
        <f>VLOOKUP(D618,[1]天津12!A:A,1,0)</f>
        <v>韩闻闻</v>
      </c>
      <c r="S618" s="64"/>
    </row>
    <row r="619" spans="1:19" hidden="1">
      <c r="A619" s="10">
        <v>618</v>
      </c>
      <c r="B619" s="13" t="s">
        <v>4260</v>
      </c>
      <c r="C619" s="10" t="s">
        <v>4261</v>
      </c>
      <c r="D619" s="138" t="s">
        <v>4262</v>
      </c>
      <c r="E619" s="199"/>
      <c r="F619" s="19" t="s">
        <v>2345</v>
      </c>
      <c r="G619" s="20" t="s">
        <v>4263</v>
      </c>
      <c r="H619" s="10" t="s">
        <v>4261</v>
      </c>
      <c r="I619" s="38" t="s">
        <v>19</v>
      </c>
      <c r="J619" s="366"/>
      <c r="K619" s="18" t="s">
        <v>4262</v>
      </c>
      <c r="L619" s="18">
        <v>201807</v>
      </c>
      <c r="M619" s="368" t="s">
        <v>4260</v>
      </c>
      <c r="N619" s="13"/>
      <c r="O619" s="19"/>
      <c r="P619" s="19"/>
      <c r="Q619" s="64"/>
      <c r="R619" s="64" t="str">
        <f>VLOOKUP(D619,[1]天津12!A:A,1,0)</f>
        <v>康丽红</v>
      </c>
      <c r="S619" s="64"/>
    </row>
    <row r="620" spans="1:19" hidden="1">
      <c r="A620" s="10">
        <v>619</v>
      </c>
      <c r="B620" s="13" t="s">
        <v>4264</v>
      </c>
      <c r="C620" s="10" t="s">
        <v>4265</v>
      </c>
      <c r="D620" s="18" t="s">
        <v>4266</v>
      </c>
      <c r="E620" s="10" t="s">
        <v>3080</v>
      </c>
      <c r="F620" s="48" t="s">
        <v>1252</v>
      </c>
      <c r="G620" s="20" t="s">
        <v>4267</v>
      </c>
      <c r="H620" s="10" t="s">
        <v>4265</v>
      </c>
      <c r="I620" s="38" t="s">
        <v>4268</v>
      </c>
      <c r="J620" s="366"/>
      <c r="K620" s="18" t="s">
        <v>4266</v>
      </c>
      <c r="L620" s="18">
        <v>201808</v>
      </c>
      <c r="M620" s="368" t="s">
        <v>4264</v>
      </c>
      <c r="N620" s="13"/>
      <c r="O620" s="19"/>
      <c r="P620" s="19"/>
      <c r="Q620" s="64"/>
      <c r="R620" s="64"/>
      <c r="S620" s="64"/>
    </row>
    <row r="621" spans="1:19" hidden="1">
      <c r="A621" s="10">
        <v>620</v>
      </c>
      <c r="B621" s="13" t="s">
        <v>2382</v>
      </c>
      <c r="C621" s="10" t="s">
        <v>2383</v>
      </c>
      <c r="D621" s="18" t="s">
        <v>2384</v>
      </c>
      <c r="E621" s="10" t="s">
        <v>2385</v>
      </c>
      <c r="F621" s="19" t="s">
        <v>1842</v>
      </c>
      <c r="G621" s="20" t="s">
        <v>2386</v>
      </c>
      <c r="H621" s="10" t="s">
        <v>2383</v>
      </c>
      <c r="I621" s="38" t="s">
        <v>19</v>
      </c>
      <c r="J621" s="366"/>
      <c r="K621" s="18" t="s">
        <v>2384</v>
      </c>
      <c r="L621" s="18">
        <v>201808</v>
      </c>
      <c r="M621" s="368" t="s">
        <v>2382</v>
      </c>
      <c r="N621" s="13"/>
      <c r="O621" s="19"/>
      <c r="P621" s="19"/>
      <c r="Q621" s="64"/>
      <c r="R621" s="64"/>
      <c r="S621" s="64"/>
    </row>
    <row r="622" spans="1:19" hidden="1">
      <c r="A622" s="10">
        <v>621</v>
      </c>
      <c r="B622" s="13" t="s">
        <v>2387</v>
      </c>
      <c r="C622" s="10" t="s">
        <v>2388</v>
      </c>
      <c r="D622" s="18" t="s">
        <v>2389</v>
      </c>
      <c r="E622" s="199"/>
      <c r="F622" s="19" t="s">
        <v>2390</v>
      </c>
      <c r="G622" s="20" t="s">
        <v>2391</v>
      </c>
      <c r="H622" s="10" t="s">
        <v>2388</v>
      </c>
      <c r="I622" s="38" t="s">
        <v>19</v>
      </c>
      <c r="J622" s="366"/>
      <c r="K622" s="18" t="s">
        <v>2389</v>
      </c>
      <c r="L622" s="18">
        <v>201808</v>
      </c>
      <c r="M622" s="368" t="s">
        <v>2387</v>
      </c>
      <c r="N622" s="13"/>
      <c r="O622" s="19"/>
      <c r="P622" s="19"/>
      <c r="Q622" s="64"/>
      <c r="R622" s="64"/>
      <c r="S622" s="64"/>
    </row>
    <row r="623" spans="1:19" hidden="1">
      <c r="A623" s="10">
        <v>622</v>
      </c>
      <c r="B623" s="13" t="s">
        <v>2392</v>
      </c>
      <c r="C623" s="10" t="s">
        <v>2393</v>
      </c>
      <c r="D623" s="18" t="s">
        <v>2394</v>
      </c>
      <c r="E623" s="199"/>
      <c r="F623" s="19" t="s">
        <v>3719</v>
      </c>
      <c r="G623" s="20" t="s">
        <v>2395</v>
      </c>
      <c r="H623" s="10" t="s">
        <v>2393</v>
      </c>
      <c r="I623" s="38" t="s">
        <v>19</v>
      </c>
      <c r="J623" s="366"/>
      <c r="K623" s="18" t="s">
        <v>2394</v>
      </c>
      <c r="L623" s="18">
        <v>201808</v>
      </c>
      <c r="M623" s="368" t="s">
        <v>2392</v>
      </c>
      <c r="N623" s="13"/>
      <c r="O623" s="19"/>
      <c r="P623" s="19"/>
      <c r="Q623" s="64"/>
      <c r="R623" s="64"/>
      <c r="S623" s="64" t="str">
        <f>VLOOKUP(D623,[1]广州12!A:A,1,0)</f>
        <v>李春林</v>
      </c>
    </row>
    <row r="624" spans="1:19" hidden="1">
      <c r="A624" s="10">
        <v>623</v>
      </c>
      <c r="B624" s="13" t="s">
        <v>4269</v>
      </c>
      <c r="C624" s="10" t="s">
        <v>4270</v>
      </c>
      <c r="D624" s="18" t="s">
        <v>4271</v>
      </c>
      <c r="E624" s="199"/>
      <c r="F624" s="19" t="s">
        <v>2345</v>
      </c>
      <c r="G624" s="20" t="s">
        <v>4272</v>
      </c>
      <c r="H624" s="10" t="s">
        <v>4270</v>
      </c>
      <c r="I624" s="38" t="s">
        <v>19</v>
      </c>
      <c r="J624" s="366"/>
      <c r="K624" s="18" t="s">
        <v>4271</v>
      </c>
      <c r="L624" s="18">
        <v>201808</v>
      </c>
      <c r="M624" s="368" t="s">
        <v>4269</v>
      </c>
      <c r="N624" s="13"/>
      <c r="O624" s="19"/>
      <c r="P624" s="19"/>
      <c r="Q624" s="64"/>
      <c r="R624" s="64" t="str">
        <f>VLOOKUP(D624,[1]天津12!A:A,1,0)</f>
        <v>果娟</v>
      </c>
      <c r="S624" s="64"/>
    </row>
    <row r="625" spans="1:19" hidden="1">
      <c r="A625" s="10">
        <v>624</v>
      </c>
      <c r="B625" s="13" t="s">
        <v>4273</v>
      </c>
      <c r="C625" s="10" t="s">
        <v>4274</v>
      </c>
      <c r="D625" s="18" t="s">
        <v>4275</v>
      </c>
      <c r="E625" s="199"/>
      <c r="F625" s="19" t="s">
        <v>2345</v>
      </c>
      <c r="G625" s="20" t="s">
        <v>4276</v>
      </c>
      <c r="H625" s="10" t="s">
        <v>4274</v>
      </c>
      <c r="I625" s="38" t="s">
        <v>19</v>
      </c>
      <c r="J625" s="366"/>
      <c r="K625" s="18" t="s">
        <v>4275</v>
      </c>
      <c r="L625" s="18">
        <v>201808</v>
      </c>
      <c r="M625" s="368" t="s">
        <v>4273</v>
      </c>
      <c r="N625" s="13"/>
      <c r="O625" s="19"/>
      <c r="P625" s="19"/>
      <c r="Q625" s="64"/>
      <c r="R625" s="64" t="str">
        <f>VLOOKUP(D625,[1]天津12!A:A,1,0)</f>
        <v>张桂华</v>
      </c>
      <c r="S625" s="64"/>
    </row>
    <row r="626" spans="1:19" hidden="1">
      <c r="A626" s="10">
        <v>625</v>
      </c>
      <c r="B626" s="13" t="s">
        <v>2396</v>
      </c>
      <c r="C626" s="10" t="s">
        <v>2397</v>
      </c>
      <c r="D626" s="18" t="s">
        <v>2398</v>
      </c>
      <c r="E626" s="10" t="s">
        <v>2399</v>
      </c>
      <c r="F626" s="19" t="s">
        <v>1299</v>
      </c>
      <c r="G626" s="20" t="s">
        <v>2400</v>
      </c>
      <c r="H626" s="10" t="s">
        <v>2397</v>
      </c>
      <c r="I626" s="38" t="s">
        <v>19</v>
      </c>
      <c r="J626" s="366"/>
      <c r="K626" s="18" t="s">
        <v>2398</v>
      </c>
      <c r="L626" s="18">
        <v>201809</v>
      </c>
      <c r="M626" s="368" t="s">
        <v>2396</v>
      </c>
      <c r="N626" s="13"/>
      <c r="O626" s="19"/>
      <c r="P626" s="19"/>
      <c r="Q626" s="64"/>
      <c r="R626" s="64"/>
      <c r="S626" s="64"/>
    </row>
    <row r="627" spans="1:19" hidden="1">
      <c r="A627" s="10">
        <v>626</v>
      </c>
      <c r="B627" s="13" t="s">
        <v>2847</v>
      </c>
      <c r="C627" s="10" t="s">
        <v>2848</v>
      </c>
      <c r="D627" s="18" t="s">
        <v>2849</v>
      </c>
      <c r="E627" s="199"/>
      <c r="F627" s="19" t="s">
        <v>1938</v>
      </c>
      <c r="G627" s="20" t="s">
        <v>2850</v>
      </c>
      <c r="H627" s="10" t="s">
        <v>2848</v>
      </c>
      <c r="I627" s="38" t="s">
        <v>19</v>
      </c>
      <c r="J627" s="366"/>
      <c r="K627" s="18" t="s">
        <v>2849</v>
      </c>
      <c r="L627" s="18">
        <v>201809</v>
      </c>
      <c r="M627" s="368" t="s">
        <v>2847</v>
      </c>
      <c r="N627" s="13"/>
      <c r="O627" s="19"/>
      <c r="P627" s="19"/>
      <c r="Q627" s="64"/>
      <c r="R627" s="64"/>
      <c r="S627" s="64"/>
    </row>
    <row r="628" spans="1:19" hidden="1">
      <c r="A628" s="10">
        <v>627</v>
      </c>
      <c r="B628" s="9" t="s">
        <v>2401</v>
      </c>
      <c r="C628" s="10" t="s">
        <v>2402</v>
      </c>
      <c r="D628" s="32" t="s">
        <v>2403</v>
      </c>
      <c r="E628" s="392" t="s">
        <v>2404</v>
      </c>
      <c r="F628" s="19" t="s">
        <v>883</v>
      </c>
      <c r="G628" s="31" t="s">
        <v>2405</v>
      </c>
      <c r="H628" s="10" t="s">
        <v>2402</v>
      </c>
      <c r="I628" s="38" t="s">
        <v>19</v>
      </c>
      <c r="J628" s="366"/>
      <c r="K628" s="32" t="s">
        <v>2403</v>
      </c>
      <c r="L628" s="18">
        <v>201810</v>
      </c>
      <c r="M628" s="393" t="s">
        <v>2401</v>
      </c>
      <c r="N628" s="13"/>
      <c r="O628" s="19"/>
      <c r="P628" s="19"/>
      <c r="Q628" s="64"/>
      <c r="R628" s="64"/>
      <c r="S628" s="64"/>
    </row>
    <row r="629" spans="1:19" hidden="1">
      <c r="A629" s="10">
        <v>628</v>
      </c>
      <c r="B629" s="9" t="s">
        <v>2406</v>
      </c>
      <c r="C629" s="10" t="s">
        <v>2407</v>
      </c>
      <c r="D629" s="30" t="s">
        <v>2408</v>
      </c>
      <c r="E629" s="392" t="s">
        <v>2409</v>
      </c>
      <c r="F629" s="50" t="s">
        <v>757</v>
      </c>
      <c r="G629" s="31" t="s">
        <v>2410</v>
      </c>
      <c r="H629" s="10" t="s">
        <v>2407</v>
      </c>
      <c r="I629" s="38" t="s">
        <v>19</v>
      </c>
      <c r="J629" s="366"/>
      <c r="K629" s="30" t="s">
        <v>2408</v>
      </c>
      <c r="L629" s="18">
        <v>201810</v>
      </c>
      <c r="M629" s="393" t="s">
        <v>2406</v>
      </c>
      <c r="N629" s="13"/>
      <c r="O629" s="19"/>
      <c r="P629" s="19"/>
      <c r="Q629" s="64"/>
      <c r="R629" s="64"/>
      <c r="S629" s="64"/>
    </row>
    <row r="630" spans="1:19" hidden="1">
      <c r="A630" s="10">
        <v>629</v>
      </c>
      <c r="B630" s="9" t="s">
        <v>2411</v>
      </c>
      <c r="C630" s="10" t="s">
        <v>2412</v>
      </c>
      <c r="D630" s="30" t="s">
        <v>2413</v>
      </c>
      <c r="E630" s="392" t="s">
        <v>2414</v>
      </c>
      <c r="F630" s="50" t="s">
        <v>757</v>
      </c>
      <c r="G630" s="31" t="s">
        <v>2415</v>
      </c>
      <c r="H630" s="10" t="s">
        <v>2412</v>
      </c>
      <c r="I630" s="38" t="s">
        <v>19</v>
      </c>
      <c r="J630" s="366"/>
      <c r="K630" s="30" t="s">
        <v>2413</v>
      </c>
      <c r="L630" s="18">
        <v>201810</v>
      </c>
      <c r="M630" s="393" t="s">
        <v>2411</v>
      </c>
      <c r="N630" s="13"/>
      <c r="O630" s="19"/>
      <c r="P630" s="19"/>
      <c r="Q630" s="64"/>
      <c r="R630" s="64"/>
      <c r="S630" s="64"/>
    </row>
    <row r="631" spans="1:19" hidden="1">
      <c r="A631" s="10">
        <v>630</v>
      </c>
      <c r="B631" s="18" t="s">
        <v>4277</v>
      </c>
      <c r="C631" s="10" t="s">
        <v>4278</v>
      </c>
      <c r="D631" s="11" t="s">
        <v>4279</v>
      </c>
      <c r="E631" s="199"/>
      <c r="F631" s="11" t="s">
        <v>3719</v>
      </c>
      <c r="G631" s="31" t="s">
        <v>4280</v>
      </c>
      <c r="H631" s="10" t="s">
        <v>4278</v>
      </c>
      <c r="I631" s="38" t="s">
        <v>19</v>
      </c>
      <c r="J631" s="366"/>
      <c r="K631" s="11" t="s">
        <v>4279</v>
      </c>
      <c r="L631" s="18">
        <v>201810</v>
      </c>
      <c r="M631" s="19" t="s">
        <v>4277</v>
      </c>
      <c r="N631" s="13"/>
      <c r="O631" s="19"/>
      <c r="P631" s="19"/>
      <c r="Q631" s="64"/>
      <c r="R631" s="64"/>
      <c r="S631" s="64" t="str">
        <f>VLOOKUP(D631,[1]广州12!A:A,1,0)</f>
        <v>杨镇平</v>
      </c>
    </row>
    <row r="632" spans="1:19" hidden="1">
      <c r="A632" s="10">
        <v>631</v>
      </c>
      <c r="B632" s="18" t="s">
        <v>2416</v>
      </c>
      <c r="C632" s="10" t="s">
        <v>2417</v>
      </c>
      <c r="D632" s="11" t="s">
        <v>2418</v>
      </c>
      <c r="E632" s="199"/>
      <c r="F632" s="11" t="s">
        <v>3719</v>
      </c>
      <c r="G632" s="31" t="s">
        <v>2419</v>
      </c>
      <c r="H632" s="10" t="s">
        <v>2417</v>
      </c>
      <c r="I632" s="38" t="s">
        <v>19</v>
      </c>
      <c r="J632" s="366"/>
      <c r="K632" s="11" t="s">
        <v>2418</v>
      </c>
      <c r="L632" s="18">
        <v>201810</v>
      </c>
      <c r="M632" s="19" t="s">
        <v>2416</v>
      </c>
      <c r="N632" s="13"/>
      <c r="O632" s="19"/>
      <c r="P632" s="19"/>
      <c r="Q632" s="64"/>
      <c r="R632" s="64"/>
      <c r="S632" s="64" t="str">
        <f>VLOOKUP(D632,[1]广州12!A:A,1,0)</f>
        <v>李征东</v>
      </c>
    </row>
    <row r="633" spans="1:19" hidden="1">
      <c r="A633" s="10">
        <v>632</v>
      </c>
      <c r="B633" s="18" t="s">
        <v>2420</v>
      </c>
      <c r="C633" s="10" t="s">
        <v>2421</v>
      </c>
      <c r="D633" s="11" t="s">
        <v>2422</v>
      </c>
      <c r="E633" s="199"/>
      <c r="F633" s="11" t="s">
        <v>3719</v>
      </c>
      <c r="G633" s="31" t="s">
        <v>2423</v>
      </c>
      <c r="H633" s="10" t="s">
        <v>2421</v>
      </c>
      <c r="I633" s="38" t="s">
        <v>19</v>
      </c>
      <c r="J633" s="366"/>
      <c r="K633" s="11" t="s">
        <v>2422</v>
      </c>
      <c r="L633" s="18">
        <v>201810</v>
      </c>
      <c r="M633" s="19" t="s">
        <v>2420</v>
      </c>
      <c r="N633" s="13"/>
      <c r="O633" s="19"/>
      <c r="P633" s="19"/>
      <c r="Q633" s="64"/>
      <c r="R633" s="64"/>
      <c r="S633" s="64" t="str">
        <f>VLOOKUP(D633,[1]广州12!A:A,1,0)</f>
        <v>冯剑锋</v>
      </c>
    </row>
    <row r="634" spans="1:19" hidden="1">
      <c r="A634" s="10">
        <v>633</v>
      </c>
      <c r="B634" s="13" t="s">
        <v>2424</v>
      </c>
      <c r="C634" s="10" t="s">
        <v>2425</v>
      </c>
      <c r="D634" s="138" t="s">
        <v>2426</v>
      </c>
      <c r="E634" s="199" t="s">
        <v>2427</v>
      </c>
      <c r="F634" s="18" t="s">
        <v>757</v>
      </c>
      <c r="G634" s="14" t="s">
        <v>2428</v>
      </c>
      <c r="H634" s="10" t="s">
        <v>2425</v>
      </c>
      <c r="I634" s="38" t="s">
        <v>19</v>
      </c>
      <c r="J634" s="366"/>
      <c r="K634" s="18" t="s">
        <v>2426</v>
      </c>
      <c r="L634" s="18">
        <v>201811</v>
      </c>
      <c r="M634" s="368" t="s">
        <v>2424</v>
      </c>
      <c r="N634" s="13"/>
      <c r="O634" s="19"/>
      <c r="P634" s="19"/>
      <c r="Q634" s="64"/>
      <c r="R634" s="64"/>
      <c r="S634" s="64"/>
    </row>
    <row r="635" spans="1:19" hidden="1">
      <c r="A635" s="10">
        <v>634</v>
      </c>
      <c r="B635" s="13" t="s">
        <v>2429</v>
      </c>
      <c r="C635" s="10" t="s">
        <v>2430</v>
      </c>
      <c r="D635" s="138" t="s">
        <v>2431</v>
      </c>
      <c r="E635" s="199" t="s">
        <v>2432</v>
      </c>
      <c r="F635" s="18" t="s">
        <v>577</v>
      </c>
      <c r="G635" s="14" t="s">
        <v>2433</v>
      </c>
      <c r="H635" s="10" t="s">
        <v>2430</v>
      </c>
      <c r="I635" s="38" t="s">
        <v>19</v>
      </c>
      <c r="J635" s="366"/>
      <c r="K635" s="18" t="s">
        <v>2431</v>
      </c>
      <c r="L635" s="18">
        <v>201811</v>
      </c>
      <c r="M635" s="368" t="s">
        <v>2429</v>
      </c>
      <c r="N635" s="13"/>
      <c r="O635" s="19"/>
      <c r="P635" s="19"/>
      <c r="Q635" s="64"/>
      <c r="R635" s="64"/>
      <c r="S635" s="64"/>
    </row>
    <row r="636" spans="1:19" hidden="1">
      <c r="A636" s="10">
        <v>635</v>
      </c>
      <c r="B636" s="13" t="s">
        <v>2434</v>
      </c>
      <c r="C636" s="10" t="s">
        <v>2435</v>
      </c>
      <c r="D636" s="138" t="s">
        <v>2436</v>
      </c>
      <c r="E636" s="199" t="s">
        <v>2437</v>
      </c>
      <c r="F636" s="18" t="s">
        <v>757</v>
      </c>
      <c r="G636" s="14" t="s">
        <v>2438</v>
      </c>
      <c r="H636" s="10" t="s">
        <v>2435</v>
      </c>
      <c r="I636" s="38" t="s">
        <v>19</v>
      </c>
      <c r="J636" s="366"/>
      <c r="K636" s="18" t="s">
        <v>2436</v>
      </c>
      <c r="L636" s="18">
        <v>201811</v>
      </c>
      <c r="M636" s="368" t="s">
        <v>2434</v>
      </c>
      <c r="N636" s="13"/>
      <c r="O636" s="19"/>
      <c r="P636" s="19"/>
      <c r="Q636" s="64"/>
      <c r="R636" s="64"/>
      <c r="S636" s="64"/>
    </row>
    <row r="637" spans="1:19" hidden="1">
      <c r="A637" s="10">
        <v>636</v>
      </c>
      <c r="B637" s="13" t="s">
        <v>4281</v>
      </c>
      <c r="C637" s="10" t="s">
        <v>4282</v>
      </c>
      <c r="D637" s="138" t="s">
        <v>4283</v>
      </c>
      <c r="E637" s="199" t="s">
        <v>2854</v>
      </c>
      <c r="F637" s="18" t="s">
        <v>757</v>
      </c>
      <c r="G637" s="14" t="s">
        <v>4284</v>
      </c>
      <c r="H637" s="10" t="s">
        <v>4282</v>
      </c>
      <c r="I637" s="38" t="s">
        <v>19</v>
      </c>
      <c r="J637" s="366"/>
      <c r="K637" s="18" t="s">
        <v>4283</v>
      </c>
      <c r="L637" s="18">
        <v>201811</v>
      </c>
      <c r="M637" s="368" t="s">
        <v>4281</v>
      </c>
      <c r="N637" s="13"/>
      <c r="O637" s="19"/>
      <c r="P637" s="19"/>
      <c r="Q637" s="64"/>
      <c r="R637" s="64"/>
      <c r="S637" s="64"/>
    </row>
    <row r="638" spans="1:19">
      <c r="A638" s="10">
        <v>637</v>
      </c>
      <c r="B638" s="13" t="s">
        <v>4285</v>
      </c>
      <c r="C638" s="10" t="s">
        <v>4286</v>
      </c>
      <c r="D638" s="138" t="s">
        <v>4287</v>
      </c>
      <c r="E638" s="199"/>
      <c r="F638" s="18" t="s">
        <v>757</v>
      </c>
      <c r="G638" s="14" t="s">
        <v>4288</v>
      </c>
      <c r="H638" s="10" t="s">
        <v>4286</v>
      </c>
      <c r="I638" s="38" t="s">
        <v>19</v>
      </c>
      <c r="J638" s="366"/>
      <c r="K638" s="18" t="s">
        <v>4287</v>
      </c>
      <c r="L638" s="199" t="s">
        <v>4289</v>
      </c>
      <c r="M638" s="368" t="s">
        <v>4285</v>
      </c>
      <c r="N638" s="13"/>
      <c r="O638" s="19">
        <v>43555</v>
      </c>
      <c r="P638" s="19"/>
      <c r="Q638" s="64"/>
      <c r="R638" s="64"/>
      <c r="S638" s="64"/>
    </row>
    <row r="639" spans="1:19" hidden="1">
      <c r="A639" s="10">
        <v>638</v>
      </c>
      <c r="B639" s="9" t="s">
        <v>2439</v>
      </c>
      <c r="C639" s="10" t="s">
        <v>2440</v>
      </c>
      <c r="D639" s="11" t="s">
        <v>2441</v>
      </c>
      <c r="E639" s="369" t="s">
        <v>2442</v>
      </c>
      <c r="F639" s="11" t="s">
        <v>757</v>
      </c>
      <c r="G639" s="31" t="s">
        <v>2443</v>
      </c>
      <c r="H639" s="10" t="s">
        <v>2440</v>
      </c>
      <c r="I639" s="38" t="s">
        <v>19</v>
      </c>
      <c r="J639" s="366"/>
      <c r="K639" s="11" t="s">
        <v>2441</v>
      </c>
      <c r="L639" s="361">
        <v>43438</v>
      </c>
      <c r="M639" s="393" t="s">
        <v>2439</v>
      </c>
      <c r="N639" s="13"/>
      <c r="O639" s="19"/>
      <c r="P639" s="19"/>
      <c r="Q639" s="64"/>
      <c r="R639" s="64"/>
      <c r="S639" s="64"/>
    </row>
    <row r="640" spans="1:19" hidden="1">
      <c r="A640" s="10">
        <v>639</v>
      </c>
      <c r="B640" s="33" t="s">
        <v>4290</v>
      </c>
      <c r="C640" s="10" t="s">
        <v>4291</v>
      </c>
      <c r="D640" s="360" t="s">
        <v>3674</v>
      </c>
      <c r="E640" s="369" t="s">
        <v>3050</v>
      </c>
      <c r="F640" s="35" t="s">
        <v>17</v>
      </c>
      <c r="G640" s="31" t="s">
        <v>4292</v>
      </c>
      <c r="H640" s="10" t="s">
        <v>4291</v>
      </c>
      <c r="I640" s="38" t="s">
        <v>19</v>
      </c>
      <c r="J640" s="366"/>
      <c r="K640" s="360" t="s">
        <v>3674</v>
      </c>
      <c r="L640" s="361">
        <v>43441</v>
      </c>
      <c r="M640" s="387" t="s">
        <v>4290</v>
      </c>
      <c r="N640" s="13"/>
      <c r="O640" s="19"/>
      <c r="P640" s="19"/>
      <c r="Q640" s="64"/>
      <c r="R640" s="64"/>
      <c r="S640" s="64"/>
    </row>
    <row r="641" spans="1:19" hidden="1">
      <c r="A641" s="10">
        <v>640</v>
      </c>
      <c r="B641" s="33" t="s">
        <v>4293</v>
      </c>
      <c r="C641" s="10" t="s">
        <v>2812</v>
      </c>
      <c r="D641" s="360" t="s">
        <v>2813</v>
      </c>
      <c r="E641" s="369" t="s">
        <v>3161</v>
      </c>
      <c r="F641" s="35" t="s">
        <v>757</v>
      </c>
      <c r="G641" s="31" t="s">
        <v>4294</v>
      </c>
      <c r="H641" s="10" t="s">
        <v>2812</v>
      </c>
      <c r="I641" s="38" t="s">
        <v>19</v>
      </c>
      <c r="J641" s="366"/>
      <c r="K641" s="360" t="s">
        <v>2813</v>
      </c>
      <c r="L641" s="361">
        <v>43460</v>
      </c>
      <c r="M641" s="387" t="s">
        <v>4293</v>
      </c>
      <c r="N641" s="13"/>
      <c r="O641" s="19"/>
      <c r="P641" s="19"/>
      <c r="Q641" s="64"/>
      <c r="R641" s="64"/>
      <c r="S641" s="64"/>
    </row>
    <row r="642" spans="1:19" hidden="1">
      <c r="A642" s="10">
        <v>641</v>
      </c>
      <c r="B642" s="64"/>
      <c r="C642" s="10" t="s">
        <v>4295</v>
      </c>
      <c r="D642" s="18" t="s">
        <v>4296</v>
      </c>
      <c r="E642" s="199"/>
      <c r="F642" s="18" t="s">
        <v>2345</v>
      </c>
      <c r="G642" s="18" t="s">
        <v>4297</v>
      </c>
      <c r="H642" s="10" t="s">
        <v>4295</v>
      </c>
      <c r="I642" s="38" t="s">
        <v>19</v>
      </c>
      <c r="J642" s="395"/>
      <c r="K642" s="18" t="s">
        <v>4296</v>
      </c>
      <c r="L642" s="361">
        <v>43438</v>
      </c>
      <c r="M642" s="64"/>
      <c r="N642" s="13"/>
      <c r="O642" s="19"/>
      <c r="P642" s="64"/>
      <c r="Q642" s="64"/>
      <c r="R642" s="64" t="str">
        <f>VLOOKUP(D642,[1]天津12!A:A,1,0)</f>
        <v>刘健</v>
      </c>
      <c r="S642" s="64"/>
    </row>
    <row r="643" spans="1:19" hidden="1">
      <c r="A643" s="10">
        <v>642</v>
      </c>
      <c r="B643" s="64"/>
      <c r="C643" s="10" t="s">
        <v>2445</v>
      </c>
      <c r="D643" s="18" t="s">
        <v>2446</v>
      </c>
      <c r="E643" s="199"/>
      <c r="F643" s="11" t="s">
        <v>3719</v>
      </c>
      <c r="G643" s="18" t="s">
        <v>2447</v>
      </c>
      <c r="H643" s="10" t="s">
        <v>2445</v>
      </c>
      <c r="I643" s="38" t="s">
        <v>19</v>
      </c>
      <c r="J643" s="395"/>
      <c r="K643" s="18" t="s">
        <v>2446</v>
      </c>
      <c r="L643" s="361">
        <v>43438</v>
      </c>
      <c r="M643" s="64"/>
      <c r="N643" s="13"/>
      <c r="O643" s="19"/>
      <c r="P643" s="64"/>
      <c r="Q643" s="64"/>
      <c r="R643" s="64"/>
      <c r="S643" s="64" t="str">
        <f>VLOOKUP(D643,[1]广州12!A:A,1,0)</f>
        <v>钟梅</v>
      </c>
    </row>
    <row r="644" spans="1:19" ht="14.25" hidden="1">
      <c r="A644" s="10">
        <v>643</v>
      </c>
      <c r="B644" s="18"/>
      <c r="C644" s="394" t="s">
        <v>2449</v>
      </c>
      <c r="D644" s="363" t="s">
        <v>2450</v>
      </c>
      <c r="E644" s="199"/>
      <c r="F644" s="48" t="s">
        <v>1958</v>
      </c>
      <c r="G644" s="138"/>
      <c r="H644" s="394" t="s">
        <v>2449</v>
      </c>
      <c r="I644" s="38" t="s">
        <v>19</v>
      </c>
      <c r="J644" s="366"/>
      <c r="K644" s="363" t="s">
        <v>2450</v>
      </c>
      <c r="L644" s="18"/>
      <c r="M644" s="18"/>
      <c r="N644" s="13"/>
      <c r="O644" s="19"/>
      <c r="P644" s="363" t="s">
        <v>2450</v>
      </c>
      <c r="Q644" s="64"/>
      <c r="R644" s="64"/>
      <c r="S644" s="64"/>
    </row>
    <row r="645" spans="1:19" hidden="1">
      <c r="A645" s="10">
        <v>644</v>
      </c>
      <c r="B645" s="9" t="s">
        <v>2452</v>
      </c>
      <c r="C645" s="374" t="s">
        <v>2453</v>
      </c>
      <c r="D645" s="11" t="s">
        <v>2454</v>
      </c>
      <c r="E645" s="369" t="s">
        <v>2455</v>
      </c>
      <c r="F645" s="11" t="s">
        <v>1293</v>
      </c>
      <c r="G645" s="31" t="s">
        <v>2456</v>
      </c>
      <c r="H645" s="374" t="s">
        <v>2453</v>
      </c>
      <c r="I645" s="38" t="s">
        <v>19</v>
      </c>
      <c r="J645" s="395"/>
      <c r="K645" s="11" t="s">
        <v>2454</v>
      </c>
      <c r="L645" s="361">
        <v>43469</v>
      </c>
      <c r="M645" s="9" t="s">
        <v>2452</v>
      </c>
      <c r="N645" s="13"/>
      <c r="O645" s="19"/>
      <c r="P645" s="11" t="s">
        <v>2454</v>
      </c>
      <c r="Q645" s="64"/>
      <c r="R645" s="64"/>
      <c r="S645" s="64"/>
    </row>
    <row r="646" spans="1:19" hidden="1">
      <c r="A646" s="10">
        <v>645</v>
      </c>
      <c r="B646" s="33" t="s">
        <v>4298</v>
      </c>
      <c r="C646" s="374" t="s">
        <v>4299</v>
      </c>
      <c r="D646" s="360" t="s">
        <v>4300</v>
      </c>
      <c r="E646" s="369" t="s">
        <v>2952</v>
      </c>
      <c r="F646" s="35" t="s">
        <v>17</v>
      </c>
      <c r="G646" s="31" t="s">
        <v>4301</v>
      </c>
      <c r="H646" s="374" t="s">
        <v>4299</v>
      </c>
      <c r="I646" s="38" t="s">
        <v>19</v>
      </c>
      <c r="J646" s="395"/>
      <c r="K646" s="360" t="s">
        <v>4300</v>
      </c>
      <c r="L646" s="361">
        <v>43469</v>
      </c>
      <c r="M646" s="33" t="s">
        <v>4298</v>
      </c>
      <c r="N646" s="13"/>
      <c r="O646" s="19"/>
      <c r="P646" s="360" t="s">
        <v>4300</v>
      </c>
      <c r="Q646" s="64"/>
      <c r="R646" s="64"/>
      <c r="S646" s="64"/>
    </row>
    <row r="647" spans="1:19" hidden="1">
      <c r="A647" s="10">
        <v>646</v>
      </c>
      <c r="B647" s="9" t="s">
        <v>2457</v>
      </c>
      <c r="C647" s="10" t="s">
        <v>2458</v>
      </c>
      <c r="D647" s="18" t="s">
        <v>2459</v>
      </c>
      <c r="E647" s="369" t="s">
        <v>2460</v>
      </c>
      <c r="F647" s="18" t="s">
        <v>1293</v>
      </c>
      <c r="G647" s="138"/>
      <c r="H647" s="10" t="s">
        <v>2458</v>
      </c>
      <c r="I647" s="38" t="s">
        <v>19</v>
      </c>
      <c r="J647" s="366"/>
      <c r="K647" s="18" t="s">
        <v>2459</v>
      </c>
      <c r="L647" s="361">
        <v>43509</v>
      </c>
      <c r="M647" s="9" t="s">
        <v>2457</v>
      </c>
      <c r="N647" s="13"/>
      <c r="O647" s="19"/>
      <c r="P647" s="18"/>
      <c r="Q647" s="64"/>
      <c r="R647" s="64"/>
      <c r="S647" s="64"/>
    </row>
    <row r="648" spans="1:19" hidden="1">
      <c r="A648" s="10">
        <v>647</v>
      </c>
      <c r="B648" s="33" t="s">
        <v>4302</v>
      </c>
      <c r="C648" s="10" t="s">
        <v>4303</v>
      </c>
      <c r="D648" s="18" t="s">
        <v>4304</v>
      </c>
      <c r="E648" s="199" t="e">
        <f>VLOOKUP(D648,#REF!,8,0)</f>
        <v>#REF!</v>
      </c>
      <c r="F648" s="18" t="s">
        <v>2798</v>
      </c>
      <c r="G648" s="138"/>
      <c r="H648" s="10" t="s">
        <v>4303</v>
      </c>
      <c r="I648" s="38" t="s">
        <v>19</v>
      </c>
      <c r="J648" s="366"/>
      <c r="K648" s="18" t="s">
        <v>4304</v>
      </c>
      <c r="L648" s="361">
        <v>43511</v>
      </c>
      <c r="M648" s="33" t="s">
        <v>4302</v>
      </c>
      <c r="N648" s="13"/>
      <c r="O648" s="19"/>
      <c r="P648" s="18"/>
      <c r="Q648" s="64"/>
      <c r="R648" s="64"/>
      <c r="S648" s="64"/>
    </row>
    <row r="649" spans="1:19" hidden="1">
      <c r="A649" s="10">
        <v>648</v>
      </c>
      <c r="B649" s="33" t="s">
        <v>2462</v>
      </c>
      <c r="C649" s="10" t="s">
        <v>2463</v>
      </c>
      <c r="D649" s="18" t="s">
        <v>2464</v>
      </c>
      <c r="E649" s="369" t="s">
        <v>2465</v>
      </c>
      <c r="F649" s="35" t="s">
        <v>757</v>
      </c>
      <c r="G649" s="138"/>
      <c r="H649" s="10" t="s">
        <v>2463</v>
      </c>
      <c r="I649" s="38" t="s">
        <v>19</v>
      </c>
      <c r="J649" s="366"/>
      <c r="K649" s="18" t="s">
        <v>2464</v>
      </c>
      <c r="L649" s="361">
        <v>43511</v>
      </c>
      <c r="M649" s="33" t="s">
        <v>2462</v>
      </c>
      <c r="N649" s="13"/>
      <c r="O649" s="19"/>
      <c r="P649" s="18"/>
      <c r="Q649" s="64"/>
      <c r="R649" s="64"/>
      <c r="S649" s="64"/>
    </row>
    <row r="650" spans="1:19" hidden="1">
      <c r="A650" s="10">
        <v>649</v>
      </c>
      <c r="B650" s="33" t="s">
        <v>4305</v>
      </c>
      <c r="C650" s="10" t="s">
        <v>4306</v>
      </c>
      <c r="D650" s="18" t="s">
        <v>4307</v>
      </c>
      <c r="E650" s="369" t="s">
        <v>2733</v>
      </c>
      <c r="F650" s="18" t="s">
        <v>343</v>
      </c>
      <c r="G650" s="138"/>
      <c r="H650" s="10" t="s">
        <v>4306</v>
      </c>
      <c r="I650" s="38" t="s">
        <v>19</v>
      </c>
      <c r="J650" s="366"/>
      <c r="K650" s="18" t="s">
        <v>4307</v>
      </c>
      <c r="L650" s="361">
        <v>43514</v>
      </c>
      <c r="M650" s="33" t="s">
        <v>4305</v>
      </c>
      <c r="N650" s="13"/>
      <c r="O650" s="19"/>
      <c r="P650" s="18"/>
      <c r="Q650" s="64"/>
      <c r="R650" s="64"/>
      <c r="S650" s="64"/>
    </row>
    <row r="651" spans="1:19" hidden="1">
      <c r="A651" s="10">
        <v>650</v>
      </c>
      <c r="B651" s="33" t="s">
        <v>2467</v>
      </c>
      <c r="C651" s="10" t="s">
        <v>2468</v>
      </c>
      <c r="D651" s="18" t="s">
        <v>2469</v>
      </c>
      <c r="E651" s="369" t="s">
        <v>2470</v>
      </c>
      <c r="F651" s="18" t="s">
        <v>197</v>
      </c>
      <c r="G651" s="138"/>
      <c r="H651" s="10" t="s">
        <v>2468</v>
      </c>
      <c r="I651" s="38" t="s">
        <v>19</v>
      </c>
      <c r="J651" s="366"/>
      <c r="K651" s="18" t="s">
        <v>2469</v>
      </c>
      <c r="L651" s="361">
        <v>43515</v>
      </c>
      <c r="M651" s="33" t="s">
        <v>2467</v>
      </c>
      <c r="N651" s="13"/>
      <c r="O651" s="19"/>
      <c r="P651" s="18"/>
      <c r="Q651" s="64"/>
      <c r="R651" s="64"/>
      <c r="S651" s="64"/>
    </row>
    <row r="652" spans="1:19">
      <c r="A652" s="10">
        <v>651</v>
      </c>
      <c r="B652" s="33" t="s">
        <v>4308</v>
      </c>
      <c r="C652" s="10" t="s">
        <v>4309</v>
      </c>
      <c r="D652" s="18" t="s">
        <v>4310</v>
      </c>
      <c r="E652" s="199"/>
      <c r="F652" s="19" t="s">
        <v>745</v>
      </c>
      <c r="G652" s="138"/>
      <c r="H652" s="10" t="s">
        <v>4309</v>
      </c>
      <c r="I652" s="38" t="s">
        <v>19</v>
      </c>
      <c r="J652" s="366"/>
      <c r="K652" s="18" t="s">
        <v>4310</v>
      </c>
      <c r="L652" s="361">
        <v>43515</v>
      </c>
      <c r="M652" s="33" t="s">
        <v>4308</v>
      </c>
      <c r="N652" s="13"/>
      <c r="O652" s="19">
        <v>43555</v>
      </c>
      <c r="P652" s="18"/>
      <c r="Q652" s="64"/>
      <c r="R652" s="64"/>
      <c r="S652" s="64"/>
    </row>
    <row r="653" spans="1:19">
      <c r="A653" s="10">
        <v>652</v>
      </c>
      <c r="B653" s="33" t="s">
        <v>4311</v>
      </c>
      <c r="C653" s="10" t="s">
        <v>4312</v>
      </c>
      <c r="D653" s="18" t="s">
        <v>4313</v>
      </c>
      <c r="E653" s="199"/>
      <c r="F653" s="19" t="s">
        <v>745</v>
      </c>
      <c r="G653" s="138"/>
      <c r="H653" s="10" t="s">
        <v>4312</v>
      </c>
      <c r="I653" s="38" t="s">
        <v>19</v>
      </c>
      <c r="J653" s="366"/>
      <c r="K653" s="18" t="s">
        <v>4313</v>
      </c>
      <c r="L653" s="361">
        <v>43516</v>
      </c>
      <c r="M653" s="33" t="s">
        <v>4311</v>
      </c>
      <c r="N653" s="13"/>
      <c r="O653" s="19">
        <v>43585</v>
      </c>
      <c r="P653" s="18"/>
      <c r="Q653" s="64"/>
      <c r="R653" s="64"/>
      <c r="S653" s="64"/>
    </row>
    <row r="654" spans="1:19" hidden="1">
      <c r="A654" s="10">
        <v>653</v>
      </c>
      <c r="B654" s="33" t="s">
        <v>2472</v>
      </c>
      <c r="C654" s="10" t="s">
        <v>2473</v>
      </c>
      <c r="D654" s="18" t="s">
        <v>2474</v>
      </c>
      <c r="E654" s="369" t="s">
        <v>2475</v>
      </c>
      <c r="F654" s="35" t="s">
        <v>757</v>
      </c>
      <c r="G654" s="138"/>
      <c r="H654" s="10" t="s">
        <v>2473</v>
      </c>
      <c r="I654" s="38" t="s">
        <v>19</v>
      </c>
      <c r="J654" s="366"/>
      <c r="K654" s="18" t="s">
        <v>2474</v>
      </c>
      <c r="L654" s="361">
        <v>43516</v>
      </c>
      <c r="M654" s="33" t="s">
        <v>2472</v>
      </c>
      <c r="N654" s="13"/>
      <c r="O654" s="19"/>
      <c r="P654" s="18"/>
      <c r="Q654" s="64"/>
      <c r="R654" s="64"/>
      <c r="S654" s="64"/>
    </row>
    <row r="655" spans="1:19">
      <c r="A655" s="10">
        <v>654</v>
      </c>
      <c r="B655" s="33" t="s">
        <v>4314</v>
      </c>
      <c r="C655" s="10" t="s">
        <v>4315</v>
      </c>
      <c r="D655" s="18" t="s">
        <v>4316</v>
      </c>
      <c r="E655" s="199"/>
      <c r="F655" s="35" t="s">
        <v>757</v>
      </c>
      <c r="G655" s="138"/>
      <c r="H655" s="10" t="s">
        <v>4315</v>
      </c>
      <c r="I655" s="38" t="s">
        <v>19</v>
      </c>
      <c r="J655" s="366"/>
      <c r="K655" s="18" t="s">
        <v>4316</v>
      </c>
      <c r="L655" s="361">
        <v>43517</v>
      </c>
      <c r="M655" s="33" t="s">
        <v>4314</v>
      </c>
      <c r="N655" s="13"/>
      <c r="O655" s="19">
        <v>43585</v>
      </c>
      <c r="P655" s="18"/>
      <c r="Q655" s="64"/>
      <c r="R655" s="64"/>
      <c r="S655" s="64"/>
    </row>
    <row r="656" spans="1:19" hidden="1">
      <c r="A656" s="10">
        <v>655</v>
      </c>
      <c r="B656" s="33" t="s">
        <v>2477</v>
      </c>
      <c r="C656" s="10" t="s">
        <v>2478</v>
      </c>
      <c r="D656" s="18" t="s">
        <v>2479</v>
      </c>
      <c r="E656" s="369" t="s">
        <v>2480</v>
      </c>
      <c r="F656" s="18" t="s">
        <v>343</v>
      </c>
      <c r="G656" s="138"/>
      <c r="H656" s="10" t="s">
        <v>2478</v>
      </c>
      <c r="I656" s="38" t="s">
        <v>19</v>
      </c>
      <c r="J656" s="366"/>
      <c r="K656" s="18" t="s">
        <v>2479</v>
      </c>
      <c r="L656" s="361">
        <v>43518</v>
      </c>
      <c r="M656" s="33" t="s">
        <v>2477</v>
      </c>
      <c r="N656" s="13"/>
      <c r="O656" s="19"/>
      <c r="P656" s="18"/>
      <c r="Q656" s="64"/>
      <c r="R656" s="64"/>
      <c r="S656" s="64"/>
    </row>
    <row r="657" spans="1:19" hidden="1">
      <c r="A657" s="10">
        <v>656</v>
      </c>
      <c r="B657" s="33" t="s">
        <v>2482</v>
      </c>
      <c r="C657" s="10" t="s">
        <v>2483</v>
      </c>
      <c r="D657" s="18" t="s">
        <v>2484</v>
      </c>
      <c r="E657" s="369" t="s">
        <v>2485</v>
      </c>
      <c r="F657" s="35" t="s">
        <v>757</v>
      </c>
      <c r="G657" s="138"/>
      <c r="H657" s="10" t="s">
        <v>2483</v>
      </c>
      <c r="I657" s="38" t="s">
        <v>19</v>
      </c>
      <c r="J657" s="366"/>
      <c r="K657" s="18" t="s">
        <v>2484</v>
      </c>
      <c r="L657" s="361">
        <v>43518</v>
      </c>
      <c r="M657" s="33" t="s">
        <v>2482</v>
      </c>
      <c r="N657" s="13"/>
      <c r="O657" s="19"/>
      <c r="P657" s="18"/>
      <c r="Q657" s="64"/>
      <c r="R657" s="64"/>
      <c r="S657" s="64"/>
    </row>
    <row r="658" spans="1:19" hidden="1">
      <c r="A658" s="10">
        <v>657</v>
      </c>
      <c r="B658" s="33" t="s">
        <v>4317</v>
      </c>
      <c r="C658" s="10" t="s">
        <v>4318</v>
      </c>
      <c r="D658" s="18" t="s">
        <v>4319</v>
      </c>
      <c r="E658" s="369" t="s">
        <v>2947</v>
      </c>
      <c r="F658" s="35" t="s">
        <v>757</v>
      </c>
      <c r="G658" s="138"/>
      <c r="H658" s="10" t="s">
        <v>4318</v>
      </c>
      <c r="I658" s="38" t="s">
        <v>19</v>
      </c>
      <c r="J658" s="366"/>
      <c r="K658" s="18" t="s">
        <v>4319</v>
      </c>
      <c r="L658" s="361">
        <v>43518</v>
      </c>
      <c r="M658" s="33" t="s">
        <v>4317</v>
      </c>
      <c r="N658" s="13"/>
      <c r="O658" s="19"/>
      <c r="P658" s="18"/>
      <c r="Q658" s="64"/>
      <c r="R658" s="64"/>
      <c r="S658" s="64"/>
    </row>
    <row r="659" spans="1:19" hidden="1">
      <c r="A659" s="10">
        <v>658</v>
      </c>
      <c r="B659" s="33" t="s">
        <v>2487</v>
      </c>
      <c r="C659" s="10" t="s">
        <v>2488</v>
      </c>
      <c r="D659" s="18" t="s">
        <v>2489</v>
      </c>
      <c r="E659" s="369" t="s">
        <v>2490</v>
      </c>
      <c r="F659" s="35" t="s">
        <v>757</v>
      </c>
      <c r="G659" s="138"/>
      <c r="H659" s="10" t="s">
        <v>2488</v>
      </c>
      <c r="I659" s="38" t="s">
        <v>19</v>
      </c>
      <c r="J659" s="366"/>
      <c r="K659" s="18" t="s">
        <v>2489</v>
      </c>
      <c r="L659" s="361">
        <v>43518</v>
      </c>
      <c r="M659" s="33" t="s">
        <v>2487</v>
      </c>
      <c r="N659" s="13"/>
      <c r="O659" s="19"/>
      <c r="P659" s="18"/>
      <c r="Q659" s="64"/>
      <c r="R659" s="64"/>
      <c r="S659" s="64"/>
    </row>
    <row r="660" spans="1:19" hidden="1">
      <c r="A660" s="10">
        <v>659</v>
      </c>
      <c r="B660" s="33" t="s">
        <v>2492</v>
      </c>
      <c r="C660" s="10" t="s">
        <v>2493</v>
      </c>
      <c r="D660" s="18" t="s">
        <v>2494</v>
      </c>
      <c r="E660" s="369" t="s">
        <v>2495</v>
      </c>
      <c r="F660" s="35" t="s">
        <v>757</v>
      </c>
      <c r="G660" s="138"/>
      <c r="H660" s="10" t="s">
        <v>2493</v>
      </c>
      <c r="I660" s="38" t="s">
        <v>19</v>
      </c>
      <c r="J660" s="366"/>
      <c r="K660" s="18" t="s">
        <v>2494</v>
      </c>
      <c r="L660" s="361">
        <v>43521</v>
      </c>
      <c r="M660" s="33" t="s">
        <v>2492</v>
      </c>
      <c r="N660" s="13"/>
      <c r="O660" s="19"/>
      <c r="P660" s="18"/>
      <c r="Q660" s="64"/>
      <c r="R660" s="64"/>
      <c r="S660" s="64"/>
    </row>
    <row r="661" spans="1:19">
      <c r="A661" s="10">
        <v>660</v>
      </c>
      <c r="B661" s="33" t="s">
        <v>4320</v>
      </c>
      <c r="C661" s="10" t="s">
        <v>4321</v>
      </c>
      <c r="D661" s="18" t="s">
        <v>4322</v>
      </c>
      <c r="E661" s="199"/>
      <c r="F661" s="35" t="s">
        <v>757</v>
      </c>
      <c r="G661" s="138"/>
      <c r="H661" s="10" t="s">
        <v>4321</v>
      </c>
      <c r="I661" s="38" t="s">
        <v>19</v>
      </c>
      <c r="J661" s="366"/>
      <c r="K661" s="18" t="s">
        <v>4322</v>
      </c>
      <c r="L661" s="361">
        <v>43521</v>
      </c>
      <c r="M661" s="33" t="s">
        <v>4320</v>
      </c>
      <c r="N661" s="13"/>
      <c r="O661" s="19">
        <v>43585</v>
      </c>
      <c r="P661" s="18"/>
      <c r="Q661" s="64"/>
      <c r="R661" s="64"/>
      <c r="S661" s="64"/>
    </row>
    <row r="662" spans="1:19">
      <c r="A662" s="10">
        <v>661</v>
      </c>
      <c r="B662" s="33" t="s">
        <v>4323</v>
      </c>
      <c r="C662" s="10" t="s">
        <v>4324</v>
      </c>
      <c r="D662" s="18" t="s">
        <v>4325</v>
      </c>
      <c r="E662" s="199"/>
      <c r="F662" s="103" t="s">
        <v>663</v>
      </c>
      <c r="G662" s="138"/>
      <c r="H662" s="10" t="s">
        <v>4324</v>
      </c>
      <c r="I662" s="38" t="s">
        <v>19</v>
      </c>
      <c r="J662" s="366"/>
      <c r="K662" s="18" t="s">
        <v>4325</v>
      </c>
      <c r="L662" s="361">
        <v>43521</v>
      </c>
      <c r="M662" s="33" t="s">
        <v>4323</v>
      </c>
      <c r="N662" s="13"/>
      <c r="O662" s="19">
        <v>43585</v>
      </c>
      <c r="P662" s="18"/>
      <c r="Q662" s="64"/>
      <c r="R662" s="64"/>
      <c r="S662" s="64"/>
    </row>
    <row r="663" spans="1:19" hidden="1">
      <c r="A663" s="10">
        <v>662</v>
      </c>
      <c r="B663" s="33" t="s">
        <v>4326</v>
      </c>
      <c r="C663" s="10" t="s">
        <v>4327</v>
      </c>
      <c r="D663" s="18" t="s">
        <v>4328</v>
      </c>
      <c r="E663" s="369" t="s">
        <v>2681</v>
      </c>
      <c r="F663" s="35" t="s">
        <v>757</v>
      </c>
      <c r="G663" s="138"/>
      <c r="H663" s="10" t="s">
        <v>4327</v>
      </c>
      <c r="I663" s="38" t="s">
        <v>19</v>
      </c>
      <c r="J663" s="366"/>
      <c r="K663" s="18" t="s">
        <v>4328</v>
      </c>
      <c r="L663" s="361">
        <v>43521</v>
      </c>
      <c r="M663" s="33" t="s">
        <v>4326</v>
      </c>
      <c r="N663" s="13"/>
      <c r="O663" s="19"/>
      <c r="P663" s="18"/>
      <c r="Q663" s="64"/>
      <c r="R663" s="64"/>
      <c r="S663" s="64"/>
    </row>
    <row r="664" spans="1:19" hidden="1">
      <c r="A664" s="10">
        <v>663</v>
      </c>
      <c r="B664" s="33" t="s">
        <v>2497</v>
      </c>
      <c r="C664" s="10" t="s">
        <v>2498</v>
      </c>
      <c r="D664" s="18" t="s">
        <v>2499</v>
      </c>
      <c r="E664" s="369" t="s">
        <v>2500</v>
      </c>
      <c r="F664" s="18" t="s">
        <v>757</v>
      </c>
      <c r="G664" s="138"/>
      <c r="H664" s="10" t="s">
        <v>2498</v>
      </c>
      <c r="I664" s="38" t="s">
        <v>19</v>
      </c>
      <c r="J664" s="366"/>
      <c r="K664" s="18" t="s">
        <v>2499</v>
      </c>
      <c r="L664" s="361">
        <v>43522</v>
      </c>
      <c r="M664" s="33" t="s">
        <v>2497</v>
      </c>
      <c r="N664" s="13"/>
      <c r="O664" s="19"/>
      <c r="P664" s="18"/>
      <c r="Q664" s="64"/>
      <c r="R664" s="64"/>
      <c r="S664" s="64"/>
    </row>
    <row r="665" spans="1:19" hidden="1">
      <c r="A665" s="10">
        <v>664</v>
      </c>
      <c r="B665" s="13" t="s">
        <v>4329</v>
      </c>
      <c r="C665" s="10" t="s">
        <v>4330</v>
      </c>
      <c r="D665" s="18" t="s">
        <v>4331</v>
      </c>
      <c r="E665" s="199"/>
      <c r="F665" s="38" t="s">
        <v>2345</v>
      </c>
      <c r="G665" s="14" t="s">
        <v>4332</v>
      </c>
      <c r="H665" s="10" t="s">
        <v>4330</v>
      </c>
      <c r="I665" s="38" t="s">
        <v>19</v>
      </c>
      <c r="J665" s="366"/>
      <c r="K665" s="18" t="s">
        <v>4331</v>
      </c>
      <c r="L665" s="361">
        <v>43497</v>
      </c>
      <c r="M665" s="13" t="s">
        <v>4329</v>
      </c>
      <c r="N665" s="13"/>
      <c r="O665" s="19"/>
      <c r="P665" s="18"/>
      <c r="Q665" s="64"/>
      <c r="R665" s="64"/>
      <c r="S665" s="64"/>
    </row>
    <row r="666" spans="1:19" hidden="1">
      <c r="A666" s="10">
        <v>665</v>
      </c>
      <c r="B666" s="18" t="s">
        <v>2502</v>
      </c>
      <c r="C666" s="10" t="s">
        <v>2503</v>
      </c>
      <c r="D666" s="18" t="s">
        <v>2504</v>
      </c>
      <c r="E666" s="199"/>
      <c r="F666" s="35" t="s">
        <v>3719</v>
      </c>
      <c r="G666" s="138"/>
      <c r="H666" s="10" t="s">
        <v>2503</v>
      </c>
      <c r="I666" s="38" t="s">
        <v>19</v>
      </c>
      <c r="J666" s="366"/>
      <c r="K666" s="18" t="s">
        <v>2504</v>
      </c>
      <c r="L666" s="361">
        <v>43515</v>
      </c>
      <c r="M666" s="18" t="s">
        <v>2502</v>
      </c>
      <c r="N666" s="13"/>
      <c r="O666" s="19"/>
      <c r="P666" s="18"/>
      <c r="Q666" s="64"/>
      <c r="R666" s="64"/>
      <c r="S666" s="64"/>
    </row>
    <row r="667" spans="1:19" hidden="1">
      <c r="A667" s="10">
        <v>666</v>
      </c>
      <c r="B667" s="18" t="s">
        <v>4333</v>
      </c>
      <c r="C667" s="10" t="s">
        <v>4334</v>
      </c>
      <c r="D667" s="18" t="s">
        <v>4335</v>
      </c>
      <c r="E667" s="199"/>
      <c r="F667" s="35" t="s">
        <v>3719</v>
      </c>
      <c r="G667" s="138"/>
      <c r="H667" s="10" t="s">
        <v>4334</v>
      </c>
      <c r="I667" s="38" t="s">
        <v>19</v>
      </c>
      <c r="J667" s="366"/>
      <c r="K667" s="18" t="s">
        <v>4335</v>
      </c>
      <c r="L667" s="361">
        <v>43515</v>
      </c>
      <c r="M667" s="18" t="s">
        <v>4333</v>
      </c>
      <c r="N667" s="13"/>
      <c r="O667" s="19"/>
      <c r="P667" s="18"/>
      <c r="Q667" s="64"/>
      <c r="R667" s="64"/>
      <c r="S667" s="64"/>
    </row>
    <row r="668" spans="1:19" hidden="1">
      <c r="A668" s="10">
        <v>667</v>
      </c>
      <c r="B668" s="18" t="s">
        <v>4336</v>
      </c>
      <c r="C668" s="10" t="s">
        <v>4337</v>
      </c>
      <c r="D668" s="18" t="s">
        <v>4338</v>
      </c>
      <c r="E668" s="199"/>
      <c r="F668" s="35" t="s">
        <v>3719</v>
      </c>
      <c r="G668" s="138"/>
      <c r="H668" s="10" t="s">
        <v>4337</v>
      </c>
      <c r="I668" s="38" t="s">
        <v>19</v>
      </c>
      <c r="J668" s="366"/>
      <c r="K668" s="18" t="s">
        <v>4338</v>
      </c>
      <c r="L668" s="361">
        <v>43515</v>
      </c>
      <c r="M668" s="18" t="s">
        <v>4336</v>
      </c>
      <c r="N668" s="13"/>
      <c r="O668" s="19"/>
      <c r="P668" s="18"/>
      <c r="Q668" s="64"/>
      <c r="R668" s="64"/>
      <c r="S668" s="64"/>
    </row>
    <row r="669" spans="1:19" hidden="1">
      <c r="A669" s="10">
        <v>668</v>
      </c>
      <c r="B669" s="18" t="s">
        <v>4339</v>
      </c>
      <c r="C669" s="10" t="s">
        <v>4340</v>
      </c>
      <c r="D669" s="18" t="s">
        <v>4341</v>
      </c>
      <c r="E669" s="199"/>
      <c r="F669" s="35" t="s">
        <v>3719</v>
      </c>
      <c r="G669" s="138"/>
      <c r="H669" s="10" t="s">
        <v>4340</v>
      </c>
      <c r="I669" s="38" t="s">
        <v>19</v>
      </c>
      <c r="J669" s="366"/>
      <c r="K669" s="18" t="s">
        <v>4341</v>
      </c>
      <c r="L669" s="361">
        <v>43515</v>
      </c>
      <c r="M669" s="18" t="s">
        <v>4339</v>
      </c>
      <c r="N669" s="13"/>
      <c r="O669" s="19"/>
      <c r="P669" s="18"/>
      <c r="Q669" s="64"/>
      <c r="R669" s="64"/>
      <c r="S669" s="64"/>
    </row>
    <row r="670" spans="1:19" hidden="1">
      <c r="A670" s="10">
        <v>669</v>
      </c>
      <c r="B670" s="18" t="s">
        <v>4342</v>
      </c>
      <c r="C670" s="10" t="s">
        <v>4343</v>
      </c>
      <c r="D670" s="18" t="s">
        <v>4344</v>
      </c>
      <c r="E670" s="199"/>
      <c r="F670" s="35" t="s">
        <v>3719</v>
      </c>
      <c r="G670" s="138"/>
      <c r="H670" s="10" t="s">
        <v>4343</v>
      </c>
      <c r="I670" s="38" t="s">
        <v>19</v>
      </c>
      <c r="J670" s="366"/>
      <c r="K670" s="18" t="s">
        <v>4344</v>
      </c>
      <c r="L670" s="361">
        <v>43515</v>
      </c>
      <c r="M670" s="18" t="s">
        <v>4342</v>
      </c>
      <c r="N670" s="13"/>
      <c r="O670" s="19"/>
      <c r="P670" s="18"/>
      <c r="Q670" s="64"/>
      <c r="R670" s="64"/>
      <c r="S670" s="64"/>
    </row>
    <row r="671" spans="1:19" hidden="1">
      <c r="A671" s="10">
        <v>670</v>
      </c>
      <c r="B671" s="18" t="s">
        <v>2506</v>
      </c>
      <c r="C671" s="10" t="s">
        <v>2507</v>
      </c>
      <c r="D671" s="18" t="s">
        <v>2508</v>
      </c>
      <c r="E671" s="199"/>
      <c r="F671" s="35" t="s">
        <v>3719</v>
      </c>
      <c r="G671" s="138"/>
      <c r="H671" s="10" t="s">
        <v>2507</v>
      </c>
      <c r="I671" s="38" t="s">
        <v>19</v>
      </c>
      <c r="J671" s="366"/>
      <c r="K671" s="18" t="s">
        <v>2508</v>
      </c>
      <c r="L671" s="361">
        <v>43515</v>
      </c>
      <c r="M671" s="18" t="s">
        <v>2506</v>
      </c>
      <c r="N671" s="13"/>
      <c r="O671" s="19"/>
      <c r="P671" s="18"/>
      <c r="Q671" s="64"/>
      <c r="R671" s="64"/>
      <c r="S671" s="64"/>
    </row>
    <row r="672" spans="1:19" hidden="1">
      <c r="A672" s="10">
        <v>671</v>
      </c>
      <c r="B672" s="18" t="s">
        <v>4345</v>
      </c>
      <c r="C672" s="10" t="s">
        <v>4346</v>
      </c>
      <c r="D672" s="18" t="s">
        <v>4347</v>
      </c>
      <c r="E672" s="199"/>
      <c r="F672" s="35" t="s">
        <v>3719</v>
      </c>
      <c r="G672" s="138"/>
      <c r="H672" s="10" t="s">
        <v>4346</v>
      </c>
      <c r="I672" s="38" t="s">
        <v>19</v>
      </c>
      <c r="J672" s="366"/>
      <c r="K672" s="18" t="s">
        <v>4347</v>
      </c>
      <c r="L672" s="361">
        <v>43515</v>
      </c>
      <c r="M672" s="18" t="s">
        <v>4345</v>
      </c>
      <c r="N672" s="13"/>
      <c r="O672" s="19"/>
      <c r="P672" s="18"/>
      <c r="Q672" s="64"/>
      <c r="R672" s="64"/>
      <c r="S672" s="64"/>
    </row>
    <row r="673" spans="1:19" hidden="1">
      <c r="A673" s="10">
        <v>672</v>
      </c>
      <c r="B673" s="18" t="s">
        <v>2510</v>
      </c>
      <c r="C673" s="10" t="s">
        <v>2511</v>
      </c>
      <c r="D673" s="18" t="s">
        <v>2512</v>
      </c>
      <c r="E673" s="199"/>
      <c r="F673" s="35" t="s">
        <v>3719</v>
      </c>
      <c r="G673" s="138"/>
      <c r="H673" s="10" t="s">
        <v>2511</v>
      </c>
      <c r="I673" s="38" t="s">
        <v>19</v>
      </c>
      <c r="J673" s="366"/>
      <c r="K673" s="18" t="s">
        <v>2512</v>
      </c>
      <c r="L673" s="361">
        <v>43515</v>
      </c>
      <c r="M673" s="18" t="s">
        <v>2510</v>
      </c>
      <c r="N673" s="13"/>
      <c r="O673" s="19"/>
      <c r="P673" s="18"/>
      <c r="Q673" s="64"/>
      <c r="R673" s="64"/>
      <c r="S673" s="64"/>
    </row>
    <row r="674" spans="1:19" hidden="1">
      <c r="A674" s="10">
        <v>673</v>
      </c>
      <c r="B674" s="18" t="s">
        <v>2514</v>
      </c>
      <c r="C674" s="10" t="s">
        <v>2515</v>
      </c>
      <c r="D674" s="18" t="s">
        <v>2516</v>
      </c>
      <c r="E674" s="199" t="e">
        <f>VLOOKUP(D674,#REF!,8,0)</f>
        <v>#REF!</v>
      </c>
      <c r="F674" s="35" t="s">
        <v>757</v>
      </c>
      <c r="G674" s="138" t="s">
        <v>2518</v>
      </c>
      <c r="H674" s="10" t="s">
        <v>2515</v>
      </c>
      <c r="I674" s="38" t="s">
        <v>19</v>
      </c>
      <c r="J674" s="366"/>
      <c r="K674" s="18" t="s">
        <v>2516</v>
      </c>
      <c r="L674" s="361">
        <v>43525</v>
      </c>
      <c r="M674" s="18" t="s">
        <v>2514</v>
      </c>
      <c r="N674" s="13"/>
      <c r="O674" s="19"/>
      <c r="P674" s="18"/>
      <c r="Q674" s="64"/>
      <c r="R674" s="64"/>
      <c r="S674" s="64"/>
    </row>
    <row r="675" spans="1:19" hidden="1">
      <c r="A675" s="10">
        <v>674</v>
      </c>
      <c r="B675" s="18" t="s">
        <v>4348</v>
      </c>
      <c r="C675" s="10" t="s">
        <v>4349</v>
      </c>
      <c r="D675" s="18" t="s">
        <v>3632</v>
      </c>
      <c r="E675" s="199" t="e">
        <f>VLOOKUP(D675,#REF!,8,0)</f>
        <v>#REF!</v>
      </c>
      <c r="F675" s="35" t="s">
        <v>757</v>
      </c>
      <c r="G675" s="138" t="s">
        <v>4350</v>
      </c>
      <c r="H675" s="10" t="s">
        <v>4349</v>
      </c>
      <c r="I675" s="38" t="s">
        <v>19</v>
      </c>
      <c r="J675" s="366"/>
      <c r="K675" s="18" t="s">
        <v>3632</v>
      </c>
      <c r="L675" s="361">
        <v>43525</v>
      </c>
      <c r="M675" s="18" t="s">
        <v>4348</v>
      </c>
      <c r="N675" s="13"/>
      <c r="O675" s="19"/>
      <c r="P675" s="18"/>
      <c r="Q675" s="64"/>
      <c r="R675" s="64"/>
      <c r="S675" s="64"/>
    </row>
    <row r="676" spans="1:19" hidden="1">
      <c r="A676" s="10">
        <v>675</v>
      </c>
      <c r="B676" s="18" t="s">
        <v>4351</v>
      </c>
      <c r="C676" s="10" t="s">
        <v>4352</v>
      </c>
      <c r="D676" s="18" t="s">
        <v>4353</v>
      </c>
      <c r="E676" s="370" t="s">
        <v>2728</v>
      </c>
      <c r="F676" s="35" t="s">
        <v>577</v>
      </c>
      <c r="G676" s="138" t="s">
        <v>4354</v>
      </c>
      <c r="H676" s="10" t="s">
        <v>4352</v>
      </c>
      <c r="I676" s="38" t="s">
        <v>19</v>
      </c>
      <c r="J676" s="366"/>
      <c r="K676" s="18" t="s">
        <v>4353</v>
      </c>
      <c r="L676" s="361">
        <v>43525</v>
      </c>
      <c r="M676" s="18" t="s">
        <v>4351</v>
      </c>
      <c r="N676" s="13"/>
      <c r="O676" s="19"/>
      <c r="P676" s="18"/>
      <c r="Q676" s="64"/>
      <c r="R676" s="64"/>
      <c r="S676" s="64"/>
    </row>
    <row r="677" spans="1:19" hidden="1">
      <c r="A677" s="10">
        <v>676</v>
      </c>
      <c r="B677" s="18" t="s">
        <v>4355</v>
      </c>
      <c r="C677" s="10" t="s">
        <v>4356</v>
      </c>
      <c r="D677" s="18" t="s">
        <v>4357</v>
      </c>
      <c r="E677" s="199" t="e">
        <f>VLOOKUP(D677,#REF!,8,0)</f>
        <v>#REF!</v>
      </c>
      <c r="F677" s="35" t="s">
        <v>745</v>
      </c>
      <c r="G677" s="138" t="s">
        <v>4358</v>
      </c>
      <c r="H677" s="10" t="s">
        <v>4356</v>
      </c>
      <c r="I677" s="38" t="s">
        <v>19</v>
      </c>
      <c r="J677" s="366"/>
      <c r="K677" s="18" t="s">
        <v>4357</v>
      </c>
      <c r="L677" s="361">
        <v>43525</v>
      </c>
      <c r="M677" s="18" t="s">
        <v>4355</v>
      </c>
      <c r="N677" s="13"/>
      <c r="O677" s="19"/>
      <c r="P677" s="18"/>
      <c r="Q677" s="64"/>
      <c r="R677" s="64"/>
      <c r="S677" s="64"/>
    </row>
    <row r="678" spans="1:19" hidden="1">
      <c r="A678" s="10">
        <v>677</v>
      </c>
      <c r="B678" s="18" t="s">
        <v>2519</v>
      </c>
      <c r="C678" s="10" t="s">
        <v>2520</v>
      </c>
      <c r="D678" s="18" t="s">
        <v>2521</v>
      </c>
      <c r="E678" s="199" t="e">
        <f>VLOOKUP(D678,#REF!,8,0)</f>
        <v>#REF!</v>
      </c>
      <c r="F678" s="35" t="s">
        <v>757</v>
      </c>
      <c r="G678" s="138" t="s">
        <v>2523</v>
      </c>
      <c r="H678" s="10" t="s">
        <v>2520</v>
      </c>
      <c r="I678" s="38" t="s">
        <v>19</v>
      </c>
      <c r="J678" s="366"/>
      <c r="K678" s="18" t="s">
        <v>2521</v>
      </c>
      <c r="L678" s="361">
        <v>43525</v>
      </c>
      <c r="M678" s="18" t="s">
        <v>2519</v>
      </c>
      <c r="N678" s="13"/>
      <c r="O678" s="19"/>
      <c r="P678" s="18"/>
      <c r="Q678" s="64"/>
      <c r="R678" s="64"/>
      <c r="S678" s="64"/>
    </row>
    <row r="679" spans="1:19" hidden="1">
      <c r="A679" s="10">
        <v>678</v>
      </c>
      <c r="B679" s="18" t="s">
        <v>4359</v>
      </c>
      <c r="C679" s="10" t="s">
        <v>4360</v>
      </c>
      <c r="D679" s="18" t="s">
        <v>4361</v>
      </c>
      <c r="E679" s="199" t="e">
        <f>VLOOKUP(D679,#REF!,8,0)</f>
        <v>#REF!</v>
      </c>
      <c r="F679" s="35" t="s">
        <v>757</v>
      </c>
      <c r="G679" s="138" t="s">
        <v>4362</v>
      </c>
      <c r="H679" s="10" t="s">
        <v>4360</v>
      </c>
      <c r="I679" s="38" t="s">
        <v>19</v>
      </c>
      <c r="J679" s="366"/>
      <c r="K679" s="18" t="s">
        <v>4361</v>
      </c>
      <c r="L679" s="361">
        <v>43525</v>
      </c>
      <c r="M679" s="18" t="s">
        <v>4359</v>
      </c>
      <c r="N679" s="13"/>
      <c r="O679" s="19"/>
      <c r="P679" s="18"/>
      <c r="Q679" s="64"/>
      <c r="R679" s="64"/>
      <c r="S679" s="64"/>
    </row>
    <row r="680" spans="1:19" hidden="1">
      <c r="A680" s="10">
        <v>679</v>
      </c>
      <c r="B680" s="18" t="s">
        <v>4363</v>
      </c>
      <c r="C680" s="10" t="s">
        <v>4364</v>
      </c>
      <c r="D680" s="18" t="s">
        <v>4365</v>
      </c>
      <c r="E680" s="199" t="e">
        <f>VLOOKUP(D680,#REF!,8,0)</f>
        <v>#REF!</v>
      </c>
      <c r="F680" s="35" t="s">
        <v>745</v>
      </c>
      <c r="G680" s="138" t="s">
        <v>4366</v>
      </c>
      <c r="H680" s="10" t="s">
        <v>4364</v>
      </c>
      <c r="I680" s="38" t="s">
        <v>19</v>
      </c>
      <c r="J680" s="366"/>
      <c r="K680" s="18" t="s">
        <v>4365</v>
      </c>
      <c r="L680" s="361">
        <v>43525</v>
      </c>
      <c r="M680" s="18" t="s">
        <v>4363</v>
      </c>
      <c r="N680" s="13"/>
      <c r="O680" s="19"/>
      <c r="P680" s="18"/>
      <c r="Q680" s="64"/>
      <c r="R680" s="64"/>
      <c r="S680" s="64"/>
    </row>
    <row r="681" spans="1:19" hidden="1">
      <c r="A681" s="10">
        <v>680</v>
      </c>
      <c r="B681" s="18" t="s">
        <v>4367</v>
      </c>
      <c r="C681" s="10" t="s">
        <v>4368</v>
      </c>
      <c r="D681" s="18" t="s">
        <v>4369</v>
      </c>
      <c r="E681" s="199" t="e">
        <f>VLOOKUP(D681,#REF!,8,0)</f>
        <v>#REF!</v>
      </c>
      <c r="F681" s="35" t="s">
        <v>757</v>
      </c>
      <c r="G681" s="138" t="s">
        <v>4370</v>
      </c>
      <c r="H681" s="10" t="s">
        <v>4368</v>
      </c>
      <c r="I681" s="38" t="s">
        <v>19</v>
      </c>
      <c r="J681" s="366"/>
      <c r="K681" s="18" t="s">
        <v>4369</v>
      </c>
      <c r="L681" s="361">
        <v>43525</v>
      </c>
      <c r="M681" s="18" t="s">
        <v>4367</v>
      </c>
      <c r="N681" s="13"/>
      <c r="O681" s="19"/>
      <c r="P681" s="18"/>
      <c r="Q681" s="64"/>
      <c r="R681" s="64"/>
      <c r="S681" s="64"/>
    </row>
    <row r="682" spans="1:19" hidden="1">
      <c r="A682" s="10">
        <v>681</v>
      </c>
      <c r="B682" s="18" t="s">
        <v>2524</v>
      </c>
      <c r="C682" s="10" t="s">
        <v>2525</v>
      </c>
      <c r="D682" s="18" t="s">
        <v>2526</v>
      </c>
      <c r="E682" s="199" t="e">
        <f>VLOOKUP(D682,#REF!,8,0)</f>
        <v>#REF!</v>
      </c>
      <c r="F682" s="35" t="s">
        <v>757</v>
      </c>
      <c r="G682" s="138" t="s">
        <v>2528</v>
      </c>
      <c r="H682" s="10" t="s">
        <v>2525</v>
      </c>
      <c r="I682" s="38" t="s">
        <v>19</v>
      </c>
      <c r="J682" s="366"/>
      <c r="K682" s="18" t="s">
        <v>2526</v>
      </c>
      <c r="L682" s="361">
        <v>43525</v>
      </c>
      <c r="M682" s="18" t="s">
        <v>2524</v>
      </c>
      <c r="N682" s="13"/>
      <c r="O682" s="19"/>
      <c r="P682" s="18"/>
      <c r="Q682" s="64"/>
      <c r="R682" s="64"/>
      <c r="S682" s="64"/>
    </row>
    <row r="683" spans="1:19" hidden="1">
      <c r="A683" s="10">
        <v>682</v>
      </c>
      <c r="B683" s="18" t="s">
        <v>4371</v>
      </c>
      <c r="C683" s="10" t="s">
        <v>4372</v>
      </c>
      <c r="D683" s="18" t="s">
        <v>4373</v>
      </c>
      <c r="E683" s="199" t="e">
        <f>VLOOKUP(D683,#REF!,8,0)</f>
        <v>#REF!</v>
      </c>
      <c r="F683" s="35" t="s">
        <v>663</v>
      </c>
      <c r="G683" s="138" t="s">
        <v>4374</v>
      </c>
      <c r="H683" s="10" t="s">
        <v>4372</v>
      </c>
      <c r="I683" s="38" t="s">
        <v>19</v>
      </c>
      <c r="J683" s="366"/>
      <c r="K683" s="18" t="s">
        <v>4373</v>
      </c>
      <c r="L683" s="361">
        <v>43525</v>
      </c>
      <c r="M683" s="18" t="s">
        <v>4371</v>
      </c>
      <c r="N683" s="13"/>
      <c r="O683" s="19"/>
      <c r="P683" s="18"/>
      <c r="Q683" s="64"/>
      <c r="R683" s="64"/>
      <c r="S683" s="64"/>
    </row>
    <row r="684" spans="1:19" hidden="1">
      <c r="A684" s="10">
        <v>683</v>
      </c>
      <c r="B684" s="18" t="s">
        <v>4375</v>
      </c>
      <c r="C684" s="10" t="s">
        <v>4376</v>
      </c>
      <c r="D684" s="18" t="s">
        <v>4377</v>
      </c>
      <c r="E684" s="199" t="e">
        <f>VLOOKUP(D684,#REF!,8,0)</f>
        <v>#REF!</v>
      </c>
      <c r="F684" s="35" t="s">
        <v>757</v>
      </c>
      <c r="G684" s="138" t="s">
        <v>4378</v>
      </c>
      <c r="H684" s="10" t="s">
        <v>4376</v>
      </c>
      <c r="I684" s="38" t="s">
        <v>19</v>
      </c>
      <c r="J684" s="366"/>
      <c r="K684" s="18" t="s">
        <v>4377</v>
      </c>
      <c r="L684" s="361">
        <v>43525</v>
      </c>
      <c r="M684" s="18" t="s">
        <v>4375</v>
      </c>
      <c r="N684" s="13"/>
      <c r="O684" s="19"/>
      <c r="P684" s="18"/>
      <c r="Q684" s="64"/>
      <c r="R684" s="64"/>
      <c r="S684" s="64"/>
    </row>
    <row r="685" spans="1:19" hidden="1">
      <c r="A685" s="10">
        <v>684</v>
      </c>
      <c r="B685" s="18" t="s">
        <v>4379</v>
      </c>
      <c r="C685" s="10" t="s">
        <v>4380</v>
      </c>
      <c r="D685" s="18" t="s">
        <v>4381</v>
      </c>
      <c r="E685" s="199" t="e">
        <f>VLOOKUP(D685,#REF!,8,0)</f>
        <v>#REF!</v>
      </c>
      <c r="F685" s="35" t="s">
        <v>745</v>
      </c>
      <c r="G685" s="138" t="s">
        <v>4382</v>
      </c>
      <c r="H685" s="10" t="s">
        <v>4380</v>
      </c>
      <c r="I685" s="38" t="s">
        <v>19</v>
      </c>
      <c r="J685" s="366"/>
      <c r="K685" s="18" t="s">
        <v>4381</v>
      </c>
      <c r="L685" s="361">
        <v>43525</v>
      </c>
      <c r="M685" s="18" t="s">
        <v>4379</v>
      </c>
      <c r="N685" s="13"/>
      <c r="O685" s="19"/>
      <c r="P685" s="18"/>
      <c r="Q685" s="64"/>
      <c r="R685" s="64"/>
      <c r="S685" s="64"/>
    </row>
    <row r="686" spans="1:19" hidden="1">
      <c r="A686" s="10">
        <v>685</v>
      </c>
      <c r="B686" s="18" t="s">
        <v>2529</v>
      </c>
      <c r="C686" s="10" t="s">
        <v>2530</v>
      </c>
      <c r="D686" s="18" t="s">
        <v>2531</v>
      </c>
      <c r="E686" s="199" t="e">
        <f>VLOOKUP(D686,#REF!,8,0)</f>
        <v>#REF!</v>
      </c>
      <c r="F686" s="35" t="s">
        <v>757</v>
      </c>
      <c r="G686" s="138" t="s">
        <v>2533</v>
      </c>
      <c r="H686" s="10" t="s">
        <v>2530</v>
      </c>
      <c r="I686" s="38" t="s">
        <v>19</v>
      </c>
      <c r="J686" s="366"/>
      <c r="K686" s="18" t="s">
        <v>2531</v>
      </c>
      <c r="L686" s="361">
        <v>43525</v>
      </c>
      <c r="M686" s="18" t="s">
        <v>2529</v>
      </c>
      <c r="N686" s="13"/>
      <c r="O686" s="19"/>
      <c r="P686" s="18"/>
      <c r="Q686" s="64"/>
      <c r="R686" s="64"/>
      <c r="S686" s="64"/>
    </row>
    <row r="687" spans="1:19" hidden="1">
      <c r="A687" s="10">
        <v>686</v>
      </c>
      <c r="B687" s="18" t="s">
        <v>4383</v>
      </c>
      <c r="C687" s="10" t="s">
        <v>4384</v>
      </c>
      <c r="D687" s="18" t="s">
        <v>4385</v>
      </c>
      <c r="E687" s="199" t="e">
        <f>VLOOKUP(D687,#REF!,8,0)</f>
        <v>#REF!</v>
      </c>
      <c r="F687" s="35" t="s">
        <v>757</v>
      </c>
      <c r="G687" s="138" t="s">
        <v>4386</v>
      </c>
      <c r="H687" s="10" t="s">
        <v>4384</v>
      </c>
      <c r="I687" s="38" t="s">
        <v>19</v>
      </c>
      <c r="J687" s="366"/>
      <c r="K687" s="18" t="s">
        <v>4385</v>
      </c>
      <c r="L687" s="361">
        <v>43525</v>
      </c>
      <c r="M687" s="18" t="s">
        <v>4383</v>
      </c>
      <c r="N687" s="13"/>
      <c r="O687" s="19"/>
      <c r="P687" s="18"/>
      <c r="Q687" s="64"/>
      <c r="R687" s="64"/>
      <c r="S687" s="64"/>
    </row>
    <row r="688" spans="1:19" hidden="1">
      <c r="A688" s="10">
        <v>687</v>
      </c>
      <c r="B688" s="18" t="s">
        <v>4387</v>
      </c>
      <c r="C688" s="10" t="s">
        <v>4388</v>
      </c>
      <c r="D688" s="18" t="s">
        <v>4389</v>
      </c>
      <c r="E688" s="199" t="e">
        <f>VLOOKUP(D688,#REF!,8,0)</f>
        <v>#REF!</v>
      </c>
      <c r="F688" s="35" t="s">
        <v>663</v>
      </c>
      <c r="G688" s="138" t="s">
        <v>4390</v>
      </c>
      <c r="H688" s="10" t="s">
        <v>4388</v>
      </c>
      <c r="I688" s="38" t="s">
        <v>19</v>
      </c>
      <c r="J688" s="366"/>
      <c r="K688" s="18" t="s">
        <v>4389</v>
      </c>
      <c r="L688" s="361">
        <v>43525</v>
      </c>
      <c r="M688" s="18" t="s">
        <v>4387</v>
      </c>
      <c r="N688" s="13"/>
      <c r="O688" s="19"/>
      <c r="P688" s="18"/>
      <c r="Q688" s="64"/>
      <c r="R688" s="64"/>
      <c r="S688" s="64"/>
    </row>
    <row r="689" spans="1:19" hidden="1">
      <c r="A689" s="10">
        <v>688</v>
      </c>
      <c r="B689" s="18" t="s">
        <v>4391</v>
      </c>
      <c r="C689" s="10" t="s">
        <v>4392</v>
      </c>
      <c r="D689" s="18" t="s">
        <v>4393</v>
      </c>
      <c r="E689" s="199" t="e">
        <f>VLOOKUP(D689,#REF!,8,0)</f>
        <v>#REF!</v>
      </c>
      <c r="F689" s="35" t="s">
        <v>745</v>
      </c>
      <c r="G689" s="138" t="s">
        <v>4394</v>
      </c>
      <c r="H689" s="10" t="s">
        <v>4392</v>
      </c>
      <c r="I689" s="38" t="s">
        <v>19</v>
      </c>
      <c r="J689" s="366"/>
      <c r="K689" s="18" t="s">
        <v>4393</v>
      </c>
      <c r="L689" s="361">
        <v>43525</v>
      </c>
      <c r="M689" s="18" t="s">
        <v>4391</v>
      </c>
      <c r="N689" s="13"/>
      <c r="O689" s="19"/>
      <c r="P689" s="18"/>
      <c r="Q689" s="64"/>
      <c r="R689" s="64"/>
      <c r="S689" s="64"/>
    </row>
    <row r="690" spans="1:19" hidden="1">
      <c r="A690" s="10">
        <v>689</v>
      </c>
      <c r="B690" s="18" t="s">
        <v>2534</v>
      </c>
      <c r="C690" s="10" t="s">
        <v>2535</v>
      </c>
      <c r="D690" s="18" t="s">
        <v>2536</v>
      </c>
      <c r="E690" s="199" t="e">
        <f>VLOOKUP(D690,#REF!,8,0)</f>
        <v>#REF!</v>
      </c>
      <c r="F690" s="35" t="s">
        <v>343</v>
      </c>
      <c r="G690" s="138" t="s">
        <v>2538</v>
      </c>
      <c r="H690" s="10" t="s">
        <v>2535</v>
      </c>
      <c r="I690" s="38" t="s">
        <v>19</v>
      </c>
      <c r="J690" s="366"/>
      <c r="K690" s="18" t="s">
        <v>2536</v>
      </c>
      <c r="L690" s="361">
        <v>43525</v>
      </c>
      <c r="M690" s="18" t="s">
        <v>2534</v>
      </c>
      <c r="N690" s="13"/>
      <c r="O690" s="19"/>
      <c r="P690" s="18"/>
      <c r="Q690" s="64"/>
      <c r="R690" s="64"/>
      <c r="S690" s="64"/>
    </row>
    <row r="691" spans="1:19" hidden="1">
      <c r="A691" s="10">
        <v>690</v>
      </c>
      <c r="B691" s="18" t="s">
        <v>2539</v>
      </c>
      <c r="C691" s="10" t="s">
        <v>2540</v>
      </c>
      <c r="D691" s="18" t="s">
        <v>2541</v>
      </c>
      <c r="E691" s="199" t="e">
        <f>VLOOKUP(D691,#REF!,8,0)</f>
        <v>#REF!</v>
      </c>
      <c r="F691" s="35" t="s">
        <v>757</v>
      </c>
      <c r="G691" s="138" t="s">
        <v>2543</v>
      </c>
      <c r="H691" s="10" t="s">
        <v>2540</v>
      </c>
      <c r="I691" s="38" t="s">
        <v>19</v>
      </c>
      <c r="J691" s="366"/>
      <c r="K691" s="18" t="s">
        <v>2541</v>
      </c>
      <c r="L691" s="361">
        <v>43525</v>
      </c>
      <c r="M691" s="18" t="s">
        <v>2539</v>
      </c>
      <c r="N691" s="13"/>
      <c r="O691" s="19"/>
      <c r="P691" s="18"/>
      <c r="Q691" s="64"/>
      <c r="R691" s="64"/>
      <c r="S691" s="64"/>
    </row>
    <row r="692" spans="1:19" hidden="1">
      <c r="A692" s="10">
        <v>691</v>
      </c>
      <c r="B692" s="18" t="s">
        <v>2544</v>
      </c>
      <c r="C692" s="10" t="s">
        <v>2545</v>
      </c>
      <c r="D692" s="18" t="s">
        <v>2546</v>
      </c>
      <c r="E692" s="10" t="s">
        <v>2547</v>
      </c>
      <c r="F692" s="35" t="s">
        <v>577</v>
      </c>
      <c r="G692" s="138" t="s">
        <v>2548</v>
      </c>
      <c r="H692" s="10" t="s">
        <v>2545</v>
      </c>
      <c r="I692" s="38" t="s">
        <v>19</v>
      </c>
      <c r="J692" s="366"/>
      <c r="K692" s="18" t="s">
        <v>2546</v>
      </c>
      <c r="L692" s="361">
        <v>43525</v>
      </c>
      <c r="M692" s="18" t="s">
        <v>2544</v>
      </c>
      <c r="N692" s="13"/>
      <c r="O692" s="19"/>
      <c r="P692" s="18"/>
      <c r="Q692" s="64"/>
      <c r="R692" s="64"/>
      <c r="S692" s="64"/>
    </row>
    <row r="693" spans="1:19" hidden="1">
      <c r="A693" s="10">
        <v>692</v>
      </c>
      <c r="B693" s="18" t="s">
        <v>4395</v>
      </c>
      <c r="C693" s="10" t="s">
        <v>4396</v>
      </c>
      <c r="D693" s="18" t="s">
        <v>4397</v>
      </c>
      <c r="E693" s="199" t="e">
        <f>VLOOKUP(D693,#REF!,8,0)</f>
        <v>#REF!</v>
      </c>
      <c r="F693" s="35" t="s">
        <v>757</v>
      </c>
      <c r="G693" s="138" t="s">
        <v>4398</v>
      </c>
      <c r="H693" s="10" t="s">
        <v>4396</v>
      </c>
      <c r="I693" s="38" t="s">
        <v>19</v>
      </c>
      <c r="J693" s="366"/>
      <c r="K693" s="18" t="s">
        <v>4397</v>
      </c>
      <c r="L693" s="361">
        <v>43525</v>
      </c>
      <c r="M693" s="18" t="s">
        <v>4395</v>
      </c>
      <c r="N693" s="13"/>
      <c r="O693" s="19"/>
      <c r="P693" s="18"/>
      <c r="Q693" s="64"/>
      <c r="R693" s="64"/>
      <c r="S693" s="64"/>
    </row>
    <row r="694" spans="1:19" hidden="1">
      <c r="A694" s="10">
        <v>693</v>
      </c>
      <c r="B694" s="18" t="s">
        <v>4399</v>
      </c>
      <c r="C694" s="10" t="s">
        <v>4400</v>
      </c>
      <c r="D694" s="18" t="s">
        <v>4401</v>
      </c>
      <c r="E694" s="199" t="e">
        <f>VLOOKUP(D694,#REF!,8,0)</f>
        <v>#REF!</v>
      </c>
      <c r="F694" s="35" t="s">
        <v>757</v>
      </c>
      <c r="G694" s="138" t="s">
        <v>4402</v>
      </c>
      <c r="H694" s="10" t="s">
        <v>4400</v>
      </c>
      <c r="I694" s="38" t="s">
        <v>19</v>
      </c>
      <c r="J694" s="366"/>
      <c r="K694" s="18" t="s">
        <v>4401</v>
      </c>
      <c r="L694" s="361">
        <v>43525</v>
      </c>
      <c r="M694" s="18" t="s">
        <v>4399</v>
      </c>
      <c r="N694" s="13"/>
      <c r="O694" s="19"/>
      <c r="P694" s="18"/>
      <c r="Q694" s="64"/>
      <c r="R694" s="64"/>
      <c r="S694" s="64"/>
    </row>
    <row r="695" spans="1:19" hidden="1">
      <c r="A695" s="10">
        <v>694</v>
      </c>
      <c r="B695" s="18" t="s">
        <v>4403</v>
      </c>
      <c r="C695" s="10" t="s">
        <v>4404</v>
      </c>
      <c r="D695" s="18" t="s">
        <v>4405</v>
      </c>
      <c r="E695" s="199" t="e">
        <f>VLOOKUP(D695,#REF!,8,0)</f>
        <v>#REF!</v>
      </c>
      <c r="F695" s="35" t="s">
        <v>757</v>
      </c>
      <c r="G695" s="138" t="s">
        <v>4406</v>
      </c>
      <c r="H695" s="10" t="s">
        <v>4404</v>
      </c>
      <c r="I695" s="38" t="s">
        <v>19</v>
      </c>
      <c r="J695" s="366"/>
      <c r="K695" s="18" t="s">
        <v>4405</v>
      </c>
      <c r="L695" s="361">
        <v>43525</v>
      </c>
      <c r="M695" s="18" t="s">
        <v>4403</v>
      </c>
      <c r="N695" s="13"/>
      <c r="O695" s="19"/>
      <c r="P695" s="18"/>
      <c r="Q695" s="64"/>
      <c r="R695" s="64"/>
      <c r="S695" s="64"/>
    </row>
    <row r="696" spans="1:19" hidden="1">
      <c r="A696" s="10">
        <v>695</v>
      </c>
      <c r="B696" s="18" t="s">
        <v>2549</v>
      </c>
      <c r="C696" s="10" t="s">
        <v>2550</v>
      </c>
      <c r="D696" s="18" t="s">
        <v>2551</v>
      </c>
      <c r="E696" s="199" t="e">
        <f>VLOOKUP(D696,#REF!,8,0)</f>
        <v>#REF!</v>
      </c>
      <c r="F696" s="35" t="s">
        <v>1853</v>
      </c>
      <c r="G696" s="138" t="s">
        <v>2553</v>
      </c>
      <c r="H696" s="10" t="s">
        <v>2550</v>
      </c>
      <c r="I696" s="38" t="s">
        <v>19</v>
      </c>
      <c r="J696" s="366"/>
      <c r="K696" s="18" t="s">
        <v>2551</v>
      </c>
      <c r="L696" s="361">
        <v>43525</v>
      </c>
      <c r="M696" s="18" t="s">
        <v>2549</v>
      </c>
      <c r="N696" s="13"/>
      <c r="O696" s="19"/>
      <c r="P696" s="18"/>
      <c r="Q696" s="64"/>
      <c r="R696" s="64"/>
      <c r="S696" s="64"/>
    </row>
    <row r="697" spans="1:19" hidden="1">
      <c r="A697" s="10">
        <v>696</v>
      </c>
      <c r="B697" s="18" t="s">
        <v>2554</v>
      </c>
      <c r="C697" s="10" t="s">
        <v>2555</v>
      </c>
      <c r="D697" s="18" t="s">
        <v>2556</v>
      </c>
      <c r="E697" s="18" t="s">
        <v>2557</v>
      </c>
      <c r="F697" s="35" t="s">
        <v>151</v>
      </c>
      <c r="G697" s="138" t="s">
        <v>2558</v>
      </c>
      <c r="H697" s="10" t="s">
        <v>2555</v>
      </c>
      <c r="I697" s="38" t="s">
        <v>19</v>
      </c>
      <c r="J697" s="366"/>
      <c r="K697" s="18" t="s">
        <v>2556</v>
      </c>
      <c r="L697" s="361">
        <v>43525</v>
      </c>
      <c r="M697" s="18" t="s">
        <v>2554</v>
      </c>
      <c r="N697" s="13"/>
      <c r="O697" s="19"/>
      <c r="P697" s="18"/>
      <c r="Q697" s="64"/>
      <c r="R697" s="64"/>
      <c r="S697" s="64"/>
    </row>
    <row r="698" spans="1:19" hidden="1">
      <c r="A698" s="10">
        <v>697</v>
      </c>
      <c r="B698" s="18" t="s">
        <v>4407</v>
      </c>
      <c r="C698" s="10" t="s">
        <v>4408</v>
      </c>
      <c r="D698" s="18" t="s">
        <v>4409</v>
      </c>
      <c r="E698" s="199"/>
      <c r="F698" s="19" t="s">
        <v>3719</v>
      </c>
      <c r="G698" s="138" t="s">
        <v>4410</v>
      </c>
      <c r="H698" s="10" t="s">
        <v>4408</v>
      </c>
      <c r="I698" s="38" t="s">
        <v>19</v>
      </c>
      <c r="J698" s="366"/>
      <c r="K698" s="18" t="s">
        <v>4409</v>
      </c>
      <c r="L698" s="361">
        <v>43525</v>
      </c>
      <c r="M698" s="18" t="s">
        <v>4407</v>
      </c>
      <c r="N698" s="13"/>
      <c r="O698" s="19"/>
      <c r="P698" s="18"/>
      <c r="Q698" s="64"/>
      <c r="R698" s="64"/>
      <c r="S698" s="64"/>
    </row>
    <row r="699" spans="1:19" hidden="1">
      <c r="A699" s="10">
        <v>698</v>
      </c>
      <c r="B699" s="18" t="s">
        <v>2559</v>
      </c>
      <c r="C699" s="10" t="s">
        <v>2560</v>
      </c>
      <c r="D699" s="18" t="s">
        <v>2561</v>
      </c>
      <c r="E699" s="199"/>
      <c r="F699" s="19" t="s">
        <v>3719</v>
      </c>
      <c r="G699" s="138" t="s">
        <v>2562</v>
      </c>
      <c r="H699" s="10" t="s">
        <v>2560</v>
      </c>
      <c r="I699" s="38" t="s">
        <v>19</v>
      </c>
      <c r="J699" s="366"/>
      <c r="K699" s="18" t="s">
        <v>2561</v>
      </c>
      <c r="L699" s="361">
        <v>43525</v>
      </c>
      <c r="M699" s="18" t="s">
        <v>2559</v>
      </c>
      <c r="N699" s="13"/>
      <c r="O699" s="19"/>
      <c r="P699" s="18"/>
      <c r="Q699" s="64"/>
      <c r="R699" s="64"/>
      <c r="S699" s="64"/>
    </row>
    <row r="700" spans="1:19" hidden="1">
      <c r="A700" s="10">
        <v>699</v>
      </c>
      <c r="B700" s="18" t="s">
        <v>4411</v>
      </c>
      <c r="C700" s="10" t="s">
        <v>4412</v>
      </c>
      <c r="D700" s="18" t="s">
        <v>4413</v>
      </c>
      <c r="E700" s="199"/>
      <c r="F700" s="19" t="s">
        <v>3719</v>
      </c>
      <c r="G700" s="138" t="s">
        <v>4414</v>
      </c>
      <c r="H700" s="10" t="s">
        <v>4412</v>
      </c>
      <c r="I700" s="38" t="s">
        <v>19</v>
      </c>
      <c r="J700" s="366"/>
      <c r="K700" s="18" t="s">
        <v>4413</v>
      </c>
      <c r="L700" s="361">
        <v>43525</v>
      </c>
      <c r="M700" s="18" t="s">
        <v>4411</v>
      </c>
      <c r="N700" s="13"/>
      <c r="O700" s="19"/>
      <c r="P700" s="18"/>
      <c r="Q700" s="64"/>
      <c r="R700" s="64"/>
      <c r="S700" s="64"/>
    </row>
    <row r="701" spans="1:19" hidden="1">
      <c r="A701" s="10">
        <v>700</v>
      </c>
      <c r="B701" s="18" t="s">
        <v>4415</v>
      </c>
      <c r="C701" s="10" t="s">
        <v>4416</v>
      </c>
      <c r="D701" s="18" t="s">
        <v>4417</v>
      </c>
      <c r="E701" s="199"/>
      <c r="F701" s="35" t="s">
        <v>2345</v>
      </c>
      <c r="G701" s="138" t="s">
        <v>4418</v>
      </c>
      <c r="H701" s="10" t="s">
        <v>4416</v>
      </c>
      <c r="I701" s="38" t="s">
        <v>19</v>
      </c>
      <c r="J701" s="366"/>
      <c r="K701" s="18" t="s">
        <v>4417</v>
      </c>
      <c r="L701" s="361">
        <v>43525</v>
      </c>
      <c r="M701" s="18" t="s">
        <v>4415</v>
      </c>
      <c r="N701" s="13"/>
      <c r="O701" s="19"/>
      <c r="P701" s="18"/>
      <c r="Q701" s="64"/>
      <c r="R701" s="64"/>
      <c r="S701" s="64"/>
    </row>
    <row r="702" spans="1:19" hidden="1">
      <c r="A702" s="10">
        <v>701</v>
      </c>
      <c r="B702" s="18" t="s">
        <v>4419</v>
      </c>
      <c r="C702" s="10" t="s">
        <v>4420</v>
      </c>
      <c r="D702" s="18" t="s">
        <v>4421</v>
      </c>
      <c r="E702" s="199"/>
      <c r="F702" s="35" t="s">
        <v>2345</v>
      </c>
      <c r="G702" s="138" t="s">
        <v>4422</v>
      </c>
      <c r="H702" s="10" t="s">
        <v>4420</v>
      </c>
      <c r="I702" s="38" t="s">
        <v>19</v>
      </c>
      <c r="J702" s="366"/>
      <c r="K702" s="18" t="s">
        <v>4421</v>
      </c>
      <c r="L702" s="361">
        <v>43525</v>
      </c>
      <c r="M702" s="18" t="s">
        <v>4419</v>
      </c>
      <c r="N702" s="13"/>
      <c r="O702" s="19"/>
      <c r="P702" s="18"/>
      <c r="Q702" s="64"/>
      <c r="R702" s="64"/>
      <c r="S702" s="64"/>
    </row>
    <row r="703" spans="1:19" hidden="1">
      <c r="A703" s="10">
        <v>702</v>
      </c>
      <c r="B703" s="18" t="s">
        <v>4423</v>
      </c>
      <c r="C703" s="10" t="s">
        <v>4424</v>
      </c>
      <c r="D703" s="18" t="s">
        <v>4425</v>
      </c>
      <c r="E703" s="199"/>
      <c r="F703" s="35" t="s">
        <v>2345</v>
      </c>
      <c r="G703" s="138" t="s">
        <v>4426</v>
      </c>
      <c r="H703" s="10" t="s">
        <v>4424</v>
      </c>
      <c r="I703" s="38" t="s">
        <v>19</v>
      </c>
      <c r="J703" s="366"/>
      <c r="K703" s="18" t="s">
        <v>4425</v>
      </c>
      <c r="L703" s="361">
        <v>43525</v>
      </c>
      <c r="M703" s="18" t="s">
        <v>4423</v>
      </c>
      <c r="N703" s="13"/>
      <c r="O703" s="19"/>
      <c r="P703" s="18"/>
      <c r="Q703" s="64"/>
      <c r="R703" s="64"/>
      <c r="S703" s="64"/>
    </row>
    <row r="704" spans="1:19" hidden="1">
      <c r="A704" s="10">
        <v>703</v>
      </c>
      <c r="B704" s="18" t="s">
        <v>4427</v>
      </c>
      <c r="C704" s="10" t="s">
        <v>4428</v>
      </c>
      <c r="D704" s="18" t="s">
        <v>4429</v>
      </c>
      <c r="E704" s="199"/>
      <c r="F704" s="35" t="s">
        <v>2345</v>
      </c>
      <c r="G704" s="138" t="s">
        <v>4430</v>
      </c>
      <c r="H704" s="10" t="s">
        <v>4428</v>
      </c>
      <c r="I704" s="38" t="s">
        <v>19</v>
      </c>
      <c r="J704" s="366"/>
      <c r="K704" s="18" t="s">
        <v>4429</v>
      </c>
      <c r="L704" s="361">
        <v>43525</v>
      </c>
      <c r="M704" s="18" t="s">
        <v>4427</v>
      </c>
      <c r="N704" s="13"/>
      <c r="O704" s="19"/>
      <c r="P704" s="18"/>
      <c r="Q704" s="64"/>
      <c r="R704" s="64"/>
      <c r="S704" s="64"/>
    </row>
    <row r="705" spans="1:19" hidden="1">
      <c r="A705" s="10">
        <v>704</v>
      </c>
      <c r="B705" s="18" t="s">
        <v>4431</v>
      </c>
      <c r="C705" s="10" t="s">
        <v>4432</v>
      </c>
      <c r="D705" s="18" t="s">
        <v>4433</v>
      </c>
      <c r="E705" s="199"/>
      <c r="F705" s="35" t="s">
        <v>2345</v>
      </c>
      <c r="G705" s="138" t="s">
        <v>4434</v>
      </c>
      <c r="H705" s="10" t="s">
        <v>4432</v>
      </c>
      <c r="I705" s="38" t="s">
        <v>19</v>
      </c>
      <c r="J705" s="366"/>
      <c r="K705" s="18" t="s">
        <v>4433</v>
      </c>
      <c r="L705" s="361">
        <v>43525</v>
      </c>
      <c r="M705" s="18" t="s">
        <v>4431</v>
      </c>
      <c r="N705" s="13"/>
      <c r="O705" s="19"/>
      <c r="P705" s="18"/>
      <c r="Q705" s="64"/>
      <c r="R705" s="64"/>
      <c r="S705" s="64"/>
    </row>
    <row r="706" spans="1:19" hidden="1">
      <c r="A706" s="10">
        <v>705</v>
      </c>
      <c r="B706" s="18" t="s">
        <v>4435</v>
      </c>
      <c r="C706" s="10" t="s">
        <v>4436</v>
      </c>
      <c r="D706" s="18" t="s">
        <v>4437</v>
      </c>
      <c r="E706" s="199"/>
      <c r="F706" s="35" t="s">
        <v>2345</v>
      </c>
      <c r="G706" s="138" t="s">
        <v>4438</v>
      </c>
      <c r="H706" s="10" t="s">
        <v>4436</v>
      </c>
      <c r="I706" s="38" t="s">
        <v>19</v>
      </c>
      <c r="J706" s="366"/>
      <c r="K706" s="18" t="s">
        <v>4437</v>
      </c>
      <c r="L706" s="361">
        <v>43525</v>
      </c>
      <c r="M706" s="18" t="s">
        <v>4435</v>
      </c>
      <c r="N706" s="13"/>
      <c r="O706" s="19"/>
      <c r="P706" s="18"/>
      <c r="Q706" s="64"/>
      <c r="R706" s="64"/>
      <c r="S706" s="64"/>
    </row>
    <row r="707" spans="1:19" hidden="1">
      <c r="A707" s="10">
        <v>706</v>
      </c>
      <c r="B707" s="18" t="s">
        <v>4439</v>
      </c>
      <c r="C707" s="10" t="s">
        <v>4440</v>
      </c>
      <c r="D707" s="18" t="s">
        <v>4121</v>
      </c>
      <c r="E707" s="199" t="e">
        <f>VLOOKUP(D707,#REF!,8,0)</f>
        <v>#REF!</v>
      </c>
      <c r="F707" s="35" t="s">
        <v>2345</v>
      </c>
      <c r="G707" s="138" t="s">
        <v>4441</v>
      </c>
      <c r="H707" s="10" t="s">
        <v>4440</v>
      </c>
      <c r="I707" s="38" t="s">
        <v>19</v>
      </c>
      <c r="J707" s="366"/>
      <c r="K707" s="18" t="s">
        <v>4121</v>
      </c>
      <c r="L707" s="361">
        <v>43525</v>
      </c>
      <c r="M707" s="18" t="s">
        <v>4439</v>
      </c>
      <c r="N707" s="13"/>
      <c r="O707" s="19"/>
      <c r="P707" s="18"/>
      <c r="Q707" s="64"/>
      <c r="R707" s="64"/>
      <c r="S707" s="64"/>
    </row>
    <row r="708" spans="1:19" hidden="1">
      <c r="A708" s="10">
        <v>707</v>
      </c>
      <c r="B708" s="18" t="s">
        <v>4442</v>
      </c>
      <c r="C708" s="10" t="s">
        <v>4443</v>
      </c>
      <c r="D708" s="18" t="s">
        <v>4444</v>
      </c>
      <c r="E708" s="199"/>
      <c r="F708" s="35" t="s">
        <v>2345</v>
      </c>
      <c r="G708" s="138" t="s">
        <v>4445</v>
      </c>
      <c r="H708" s="10" t="s">
        <v>4443</v>
      </c>
      <c r="I708" s="38" t="s">
        <v>19</v>
      </c>
      <c r="J708" s="366"/>
      <c r="K708" s="18" t="s">
        <v>4444</v>
      </c>
      <c r="L708" s="361">
        <v>43525</v>
      </c>
      <c r="M708" s="18" t="s">
        <v>4442</v>
      </c>
      <c r="N708" s="13"/>
      <c r="O708" s="19"/>
      <c r="P708" s="18"/>
      <c r="Q708" s="64"/>
      <c r="R708" s="64"/>
      <c r="S708" s="64"/>
    </row>
    <row r="709" spans="1:19" hidden="1">
      <c r="A709" s="10">
        <v>708</v>
      </c>
      <c r="B709" s="18" t="s">
        <v>4446</v>
      </c>
      <c r="C709" s="10" t="s">
        <v>4447</v>
      </c>
      <c r="D709" s="18" t="s">
        <v>4448</v>
      </c>
      <c r="E709" s="199"/>
      <c r="F709" s="35" t="s">
        <v>2345</v>
      </c>
      <c r="G709" s="138" t="s">
        <v>4449</v>
      </c>
      <c r="H709" s="10" t="s">
        <v>4447</v>
      </c>
      <c r="I709" s="38" t="s">
        <v>19</v>
      </c>
      <c r="J709" s="366"/>
      <c r="K709" s="18" t="s">
        <v>4448</v>
      </c>
      <c r="L709" s="361">
        <v>43525</v>
      </c>
      <c r="M709" s="18" t="s">
        <v>4446</v>
      </c>
      <c r="N709" s="13"/>
      <c r="O709" s="19"/>
      <c r="P709" s="18"/>
      <c r="Q709" s="64"/>
      <c r="R709" s="64"/>
      <c r="S709" s="64"/>
    </row>
    <row r="710" spans="1:19" hidden="1">
      <c r="A710" s="10">
        <v>709</v>
      </c>
      <c r="B710" s="18" t="s">
        <v>4450</v>
      </c>
      <c r="C710" s="10" t="s">
        <v>4451</v>
      </c>
      <c r="D710" s="18" t="s">
        <v>4452</v>
      </c>
      <c r="E710" s="199"/>
      <c r="F710" s="35" t="s">
        <v>2345</v>
      </c>
      <c r="G710" s="138" t="s">
        <v>4453</v>
      </c>
      <c r="H710" s="10" t="s">
        <v>4451</v>
      </c>
      <c r="I710" s="38" t="s">
        <v>19</v>
      </c>
      <c r="J710" s="366"/>
      <c r="K710" s="18" t="s">
        <v>4452</v>
      </c>
      <c r="L710" s="361">
        <v>43525</v>
      </c>
      <c r="M710" s="18" t="s">
        <v>4450</v>
      </c>
      <c r="N710" s="13"/>
      <c r="O710" s="19"/>
      <c r="P710" s="18"/>
      <c r="Q710" s="64"/>
      <c r="R710" s="64"/>
      <c r="S710" s="64"/>
    </row>
    <row r="711" spans="1:19" hidden="1">
      <c r="A711" s="10">
        <v>710</v>
      </c>
      <c r="B711" s="18" t="s">
        <v>4454</v>
      </c>
      <c r="C711" s="10" t="s">
        <v>4455</v>
      </c>
      <c r="D711" s="18" t="s">
        <v>4456</v>
      </c>
      <c r="E711" s="199"/>
      <c r="F711" s="35" t="s">
        <v>2345</v>
      </c>
      <c r="G711" s="138" t="s">
        <v>4457</v>
      </c>
      <c r="H711" s="10" t="s">
        <v>4455</v>
      </c>
      <c r="I711" s="38" t="s">
        <v>19</v>
      </c>
      <c r="J711" s="366"/>
      <c r="K711" s="18" t="s">
        <v>4456</v>
      </c>
      <c r="L711" s="361">
        <v>43525</v>
      </c>
      <c r="M711" s="18" t="s">
        <v>4454</v>
      </c>
      <c r="N711" s="13"/>
      <c r="O711" s="19"/>
      <c r="P711" s="18"/>
      <c r="Q711" s="64"/>
      <c r="R711" s="64"/>
      <c r="S711" s="64"/>
    </row>
    <row r="712" spans="1:19" hidden="1">
      <c r="A712" s="10">
        <v>711</v>
      </c>
      <c r="B712" s="18" t="s">
        <v>4458</v>
      </c>
      <c r="C712" s="10" t="s">
        <v>4459</v>
      </c>
      <c r="D712" s="18" t="s">
        <v>4460</v>
      </c>
      <c r="E712" s="199"/>
      <c r="F712" s="35" t="s">
        <v>2345</v>
      </c>
      <c r="G712" s="138" t="s">
        <v>4461</v>
      </c>
      <c r="H712" s="10" t="s">
        <v>4459</v>
      </c>
      <c r="I712" s="38" t="s">
        <v>19</v>
      </c>
      <c r="J712" s="366"/>
      <c r="K712" s="18" t="s">
        <v>4460</v>
      </c>
      <c r="L712" s="361">
        <v>43525</v>
      </c>
      <c r="M712" s="18" t="s">
        <v>4458</v>
      </c>
      <c r="N712" s="13"/>
      <c r="O712" s="19"/>
      <c r="P712" s="18"/>
      <c r="Q712" s="64"/>
      <c r="R712" s="64"/>
      <c r="S712" s="64"/>
    </row>
    <row r="713" spans="1:19" hidden="1">
      <c r="A713" s="10">
        <v>712</v>
      </c>
      <c r="B713" s="18" t="s">
        <v>4462</v>
      </c>
      <c r="C713" s="10" t="s">
        <v>4463</v>
      </c>
      <c r="D713" s="18" t="s">
        <v>4464</v>
      </c>
      <c r="E713" s="199"/>
      <c r="F713" s="35" t="s">
        <v>2345</v>
      </c>
      <c r="G713" s="138" t="s">
        <v>4465</v>
      </c>
      <c r="H713" s="10" t="s">
        <v>4463</v>
      </c>
      <c r="I713" s="38" t="s">
        <v>19</v>
      </c>
      <c r="J713" s="366"/>
      <c r="K713" s="18" t="s">
        <v>4464</v>
      </c>
      <c r="L713" s="361">
        <v>43525</v>
      </c>
      <c r="M713" s="18" t="s">
        <v>4462</v>
      </c>
      <c r="N713" s="13"/>
      <c r="O713" s="19"/>
      <c r="P713" s="18"/>
      <c r="Q713" s="64"/>
      <c r="R713" s="64"/>
      <c r="S713" s="64"/>
    </row>
    <row r="714" spans="1:19" hidden="1">
      <c r="A714" s="10">
        <v>713</v>
      </c>
      <c r="B714" s="18" t="s">
        <v>4466</v>
      </c>
      <c r="C714" s="10" t="s">
        <v>4467</v>
      </c>
      <c r="D714" s="18" t="s">
        <v>4468</v>
      </c>
      <c r="E714" s="199"/>
      <c r="F714" s="35" t="s">
        <v>2345</v>
      </c>
      <c r="G714" s="138" t="s">
        <v>4469</v>
      </c>
      <c r="H714" s="10" t="s">
        <v>4467</v>
      </c>
      <c r="I714" s="38" t="s">
        <v>19</v>
      </c>
      <c r="J714" s="366"/>
      <c r="K714" s="18" t="s">
        <v>4468</v>
      </c>
      <c r="L714" s="361">
        <v>43525</v>
      </c>
      <c r="M714" s="18" t="s">
        <v>4466</v>
      </c>
      <c r="N714" s="13"/>
      <c r="O714" s="19"/>
      <c r="P714" s="18"/>
      <c r="Q714" s="64"/>
      <c r="R714" s="64"/>
      <c r="S714" s="64"/>
    </row>
    <row r="715" spans="1:19" hidden="1">
      <c r="A715" s="10">
        <v>714</v>
      </c>
      <c r="B715" s="18" t="s">
        <v>4470</v>
      </c>
      <c r="C715" s="10" t="s">
        <v>4471</v>
      </c>
      <c r="D715" s="18" t="s">
        <v>4472</v>
      </c>
      <c r="E715" s="199"/>
      <c r="F715" s="35" t="s">
        <v>2345</v>
      </c>
      <c r="G715" s="138" t="s">
        <v>4473</v>
      </c>
      <c r="H715" s="10" t="s">
        <v>4471</v>
      </c>
      <c r="I715" s="38" t="s">
        <v>19</v>
      </c>
      <c r="J715" s="366"/>
      <c r="K715" s="18" t="s">
        <v>4472</v>
      </c>
      <c r="L715" s="361">
        <v>43525</v>
      </c>
      <c r="M715" s="18" t="s">
        <v>4470</v>
      </c>
      <c r="N715" s="13"/>
      <c r="O715" s="19"/>
      <c r="P715" s="18"/>
      <c r="Q715" s="64"/>
      <c r="R715" s="64"/>
      <c r="S715" s="64"/>
    </row>
    <row r="716" spans="1:19" hidden="1">
      <c r="A716" s="10">
        <v>715</v>
      </c>
      <c r="B716" s="18" t="s">
        <v>4474</v>
      </c>
      <c r="C716" s="10" t="s">
        <v>4475</v>
      </c>
      <c r="D716" s="18" t="s">
        <v>4476</v>
      </c>
      <c r="E716" s="199" t="e">
        <f>VLOOKUP(D716,#REF!,8,0)</f>
        <v>#REF!</v>
      </c>
      <c r="F716" s="35" t="s">
        <v>663</v>
      </c>
      <c r="G716" s="138" t="s">
        <v>4477</v>
      </c>
      <c r="H716" s="10" t="s">
        <v>4475</v>
      </c>
      <c r="I716" s="38" t="s">
        <v>19</v>
      </c>
      <c r="J716" s="366"/>
      <c r="K716" s="18" t="s">
        <v>4476</v>
      </c>
      <c r="L716" s="361">
        <v>43525</v>
      </c>
      <c r="M716" s="18" t="s">
        <v>4474</v>
      </c>
      <c r="N716" s="13"/>
      <c r="O716" s="19"/>
      <c r="P716" s="18"/>
      <c r="Q716" s="64"/>
      <c r="R716" s="64"/>
      <c r="S716" s="64"/>
    </row>
    <row r="717" spans="1:19" hidden="1">
      <c r="A717" s="10">
        <v>716</v>
      </c>
      <c r="B717" s="18" t="s">
        <v>4478</v>
      </c>
      <c r="C717" s="10" t="s">
        <v>4479</v>
      </c>
      <c r="D717" s="18" t="s">
        <v>4480</v>
      </c>
      <c r="E717" s="18" t="s">
        <v>3575</v>
      </c>
      <c r="F717" s="35" t="s">
        <v>197</v>
      </c>
      <c r="G717" s="138" t="s">
        <v>4481</v>
      </c>
      <c r="H717" s="10" t="s">
        <v>4479</v>
      </c>
      <c r="I717" s="38" t="s">
        <v>19</v>
      </c>
      <c r="J717" s="366"/>
      <c r="K717" s="18" t="s">
        <v>4480</v>
      </c>
      <c r="L717" s="361">
        <v>43525</v>
      </c>
      <c r="M717" s="18" t="s">
        <v>4478</v>
      </c>
      <c r="N717" s="13"/>
      <c r="O717" s="19"/>
      <c r="P717" s="18"/>
      <c r="Q717" s="64"/>
      <c r="R717" s="64"/>
      <c r="S717" s="64"/>
    </row>
    <row r="718" spans="1:19" hidden="1">
      <c r="A718" s="10">
        <v>717</v>
      </c>
      <c r="B718" s="18" t="s">
        <v>4482</v>
      </c>
      <c r="C718" s="10" t="s">
        <v>4483</v>
      </c>
      <c r="D718" s="18" t="s">
        <v>4484</v>
      </c>
      <c r="E718" s="199" t="e">
        <f>VLOOKUP(D718,#REF!,8,0)</f>
        <v>#REF!</v>
      </c>
      <c r="F718" s="35" t="s">
        <v>757</v>
      </c>
      <c r="G718" s="138" t="s">
        <v>4485</v>
      </c>
      <c r="H718" s="10" t="s">
        <v>4483</v>
      </c>
      <c r="I718" s="38" t="s">
        <v>19</v>
      </c>
      <c r="J718" s="366"/>
      <c r="K718" s="18" t="s">
        <v>4484</v>
      </c>
      <c r="L718" s="361">
        <v>43525</v>
      </c>
      <c r="M718" s="18" t="s">
        <v>4482</v>
      </c>
      <c r="N718" s="13"/>
      <c r="O718" s="19"/>
      <c r="P718" s="18"/>
      <c r="Q718" s="64"/>
      <c r="R718" s="64"/>
      <c r="S718" s="64"/>
    </row>
    <row r="719" spans="1:19">
      <c r="A719" s="10">
        <v>718</v>
      </c>
      <c r="B719" s="18" t="s">
        <v>4486</v>
      </c>
      <c r="C719" s="10" t="s">
        <v>4487</v>
      </c>
      <c r="D719" s="18" t="s">
        <v>4488</v>
      </c>
      <c r="E719" s="199"/>
      <c r="F719" s="35" t="s">
        <v>197</v>
      </c>
      <c r="G719" s="138" t="s">
        <v>4489</v>
      </c>
      <c r="H719" s="10" t="s">
        <v>4487</v>
      </c>
      <c r="I719" s="38" t="s">
        <v>19</v>
      </c>
      <c r="J719" s="366"/>
      <c r="K719" s="18" t="s">
        <v>4488</v>
      </c>
      <c r="L719" s="361">
        <v>43525</v>
      </c>
      <c r="M719" s="18" t="s">
        <v>4486</v>
      </c>
      <c r="N719" s="13"/>
      <c r="O719" s="19">
        <v>43555</v>
      </c>
      <c r="P719" s="18"/>
      <c r="Q719" s="64"/>
      <c r="R719" s="64"/>
      <c r="S719" s="64"/>
    </row>
    <row r="720" spans="1:19" hidden="1">
      <c r="A720" s="10">
        <v>719</v>
      </c>
      <c r="B720" s="18" t="s">
        <v>4490</v>
      </c>
      <c r="C720" s="10" t="s">
        <v>4491</v>
      </c>
      <c r="D720" s="18" t="s">
        <v>4492</v>
      </c>
      <c r="E720" s="199" t="e">
        <f>VLOOKUP(D720,#REF!,8,0)</f>
        <v>#REF!</v>
      </c>
      <c r="F720" s="35" t="s">
        <v>757</v>
      </c>
      <c r="G720" s="138" t="s">
        <v>4493</v>
      </c>
      <c r="H720" s="10" t="s">
        <v>4491</v>
      </c>
      <c r="I720" s="38" t="s">
        <v>19</v>
      </c>
      <c r="J720" s="366"/>
      <c r="K720" s="18" t="s">
        <v>4492</v>
      </c>
      <c r="L720" s="361">
        <v>43525</v>
      </c>
      <c r="M720" s="18" t="s">
        <v>4490</v>
      </c>
      <c r="N720" s="13"/>
      <c r="O720" s="19"/>
      <c r="P720" s="18"/>
      <c r="Q720" s="64"/>
      <c r="R720" s="64"/>
      <c r="S720" s="64"/>
    </row>
    <row r="721" spans="1:19" hidden="1">
      <c r="A721" s="10">
        <v>720</v>
      </c>
      <c r="B721" s="18" t="s">
        <v>4494</v>
      </c>
      <c r="C721" s="10" t="s">
        <v>4495</v>
      </c>
      <c r="D721" s="18" t="s">
        <v>4496</v>
      </c>
      <c r="E721" s="199" t="e">
        <f>VLOOKUP(D721,#REF!,8,0)</f>
        <v>#REF!</v>
      </c>
      <c r="F721" s="35" t="s">
        <v>757</v>
      </c>
      <c r="G721" s="138" t="s">
        <v>4497</v>
      </c>
      <c r="H721" s="10" t="s">
        <v>4495</v>
      </c>
      <c r="I721" s="38" t="s">
        <v>19</v>
      </c>
      <c r="J721" s="366"/>
      <c r="K721" s="373" t="s">
        <v>4496</v>
      </c>
      <c r="L721" s="361">
        <v>43525</v>
      </c>
      <c r="M721" s="18" t="s">
        <v>4494</v>
      </c>
      <c r="N721" s="13"/>
      <c r="O721" s="19"/>
      <c r="P721" s="18"/>
      <c r="Q721" s="64"/>
      <c r="R721" s="64"/>
      <c r="S721" s="64"/>
    </row>
    <row r="722" spans="1:19" hidden="1">
      <c r="A722" s="10">
        <v>721</v>
      </c>
      <c r="B722" s="18" t="s">
        <v>4498</v>
      </c>
      <c r="C722" s="10" t="s">
        <v>4499</v>
      </c>
      <c r="D722" s="18" t="s">
        <v>4500</v>
      </c>
      <c r="E722" s="199" t="e">
        <f>VLOOKUP(D722,#REF!,8,0)</f>
        <v>#REF!</v>
      </c>
      <c r="F722" s="35" t="s">
        <v>757</v>
      </c>
      <c r="G722" s="138" t="s">
        <v>4501</v>
      </c>
      <c r="H722" s="10" t="s">
        <v>4499</v>
      </c>
      <c r="I722" s="38" t="s">
        <v>19</v>
      </c>
      <c r="J722" s="366"/>
      <c r="K722" s="373" t="s">
        <v>4500</v>
      </c>
      <c r="L722" s="361">
        <v>43525</v>
      </c>
      <c r="M722" s="18" t="s">
        <v>4498</v>
      </c>
      <c r="N722" s="13"/>
      <c r="O722" s="19"/>
      <c r="P722" s="18"/>
      <c r="Q722" s="64"/>
      <c r="R722" s="64"/>
      <c r="S722" s="64"/>
    </row>
    <row r="723" spans="1:19" hidden="1">
      <c r="A723" s="10">
        <v>722</v>
      </c>
      <c r="B723" s="18" t="s">
        <v>4502</v>
      </c>
      <c r="C723" s="10" t="s">
        <v>4503</v>
      </c>
      <c r="D723" s="18" t="s">
        <v>4504</v>
      </c>
      <c r="E723" s="18" t="s">
        <v>2686</v>
      </c>
      <c r="F723" s="35" t="s">
        <v>745</v>
      </c>
      <c r="G723" s="138"/>
      <c r="H723" s="10" t="s">
        <v>4503</v>
      </c>
      <c r="I723" s="38" t="s">
        <v>19</v>
      </c>
      <c r="J723" s="366"/>
      <c r="K723" s="373" t="s">
        <v>4504</v>
      </c>
      <c r="L723" s="361">
        <v>43522</v>
      </c>
      <c r="M723" s="18" t="s">
        <v>4502</v>
      </c>
      <c r="N723" s="13"/>
      <c r="O723" s="19"/>
      <c r="P723" s="18"/>
      <c r="Q723" s="64"/>
      <c r="R723" s="64"/>
      <c r="S723" s="64"/>
    </row>
    <row r="724" spans="1:19" hidden="1">
      <c r="A724" s="10">
        <v>723</v>
      </c>
      <c r="B724" s="18"/>
      <c r="C724" s="10" t="s">
        <v>4505</v>
      </c>
      <c r="D724" s="18" t="s">
        <v>4506</v>
      </c>
      <c r="E724" s="199"/>
      <c r="F724" s="35" t="s">
        <v>3719</v>
      </c>
      <c r="G724" s="138"/>
      <c r="H724" s="10" t="s">
        <v>4505</v>
      </c>
      <c r="I724" s="38"/>
      <c r="J724" s="366"/>
      <c r="K724" s="373" t="s">
        <v>4506</v>
      </c>
      <c r="L724" s="361">
        <v>43525</v>
      </c>
      <c r="M724" s="18"/>
      <c r="N724" s="13"/>
      <c r="O724" s="19"/>
      <c r="P724" s="18"/>
      <c r="Q724" s="64"/>
      <c r="R724" s="64"/>
      <c r="S724" s="64"/>
    </row>
    <row r="725" spans="1:19" hidden="1">
      <c r="A725" s="10">
        <v>724</v>
      </c>
      <c r="B725" s="18"/>
      <c r="C725" s="10" t="s">
        <v>2563</v>
      </c>
      <c r="D725" s="18" t="s">
        <v>2564</v>
      </c>
      <c r="E725" s="199"/>
      <c r="F725" s="35" t="s">
        <v>3719</v>
      </c>
      <c r="G725" s="138"/>
      <c r="H725" s="10" t="s">
        <v>2563</v>
      </c>
      <c r="I725" s="38"/>
      <c r="J725" s="366"/>
      <c r="K725" s="373" t="s">
        <v>2564</v>
      </c>
      <c r="L725" s="361">
        <v>43525</v>
      </c>
      <c r="M725" s="18"/>
      <c r="N725" s="13"/>
      <c r="O725" s="19"/>
      <c r="P725" s="18"/>
      <c r="Q725" s="64"/>
      <c r="R725" s="64"/>
      <c r="S725" s="64"/>
    </row>
    <row r="726" spans="1:19" hidden="1">
      <c r="A726" s="10">
        <v>725</v>
      </c>
      <c r="B726" s="18"/>
      <c r="C726" s="10" t="s">
        <v>2566</v>
      </c>
      <c r="D726" s="18" t="s">
        <v>2567</v>
      </c>
      <c r="E726" s="199"/>
      <c r="F726" s="35" t="s">
        <v>3719</v>
      </c>
      <c r="G726" s="138"/>
      <c r="H726" s="10" t="s">
        <v>2566</v>
      </c>
      <c r="I726" s="38"/>
      <c r="J726" s="366"/>
      <c r="K726" s="373" t="s">
        <v>2567</v>
      </c>
      <c r="L726" s="361">
        <v>43525</v>
      </c>
      <c r="M726" s="18"/>
      <c r="N726" s="13"/>
      <c r="O726" s="19"/>
      <c r="P726" s="18"/>
      <c r="Q726" s="64"/>
      <c r="R726" s="64"/>
      <c r="S726" s="64"/>
    </row>
    <row r="727" spans="1:19" hidden="1">
      <c r="A727" s="10">
        <v>726</v>
      </c>
      <c r="B727" s="18"/>
      <c r="C727" s="10" t="s">
        <v>2570</v>
      </c>
      <c r="D727" s="18" t="s">
        <v>2571</v>
      </c>
      <c r="E727" s="199"/>
      <c r="F727" s="35" t="s">
        <v>3719</v>
      </c>
      <c r="G727" s="138"/>
      <c r="H727" s="10" t="s">
        <v>2570</v>
      </c>
      <c r="I727" s="38"/>
      <c r="J727" s="366"/>
      <c r="K727" s="373" t="s">
        <v>2571</v>
      </c>
      <c r="L727" s="361">
        <v>43525</v>
      </c>
      <c r="M727" s="18"/>
      <c r="N727" s="13"/>
      <c r="O727" s="19"/>
      <c r="P727" s="18"/>
      <c r="Q727" s="64"/>
      <c r="R727" s="64"/>
      <c r="S727" s="64"/>
    </row>
    <row r="728" spans="1:19" hidden="1">
      <c r="A728" s="10">
        <v>727</v>
      </c>
      <c r="B728" s="18"/>
      <c r="C728" s="10" t="s">
        <v>2573</v>
      </c>
      <c r="D728" s="18" t="s">
        <v>2574</v>
      </c>
      <c r="E728" s="199"/>
      <c r="F728" s="35" t="s">
        <v>3719</v>
      </c>
      <c r="G728" s="138"/>
      <c r="H728" s="10" t="s">
        <v>2573</v>
      </c>
      <c r="I728" s="38"/>
      <c r="J728" s="366"/>
      <c r="K728" s="373" t="s">
        <v>2574</v>
      </c>
      <c r="L728" s="361">
        <v>43525</v>
      </c>
      <c r="M728" s="18"/>
      <c r="N728" s="13"/>
      <c r="O728" s="19"/>
      <c r="P728" s="18"/>
      <c r="Q728" s="64"/>
      <c r="R728" s="64"/>
      <c r="S728" s="64"/>
    </row>
    <row r="729" spans="1:19" hidden="1">
      <c r="A729" s="10">
        <v>728</v>
      </c>
      <c r="B729" s="18"/>
      <c r="C729" s="10" t="s">
        <v>2576</v>
      </c>
      <c r="D729" s="18" t="s">
        <v>2577</v>
      </c>
      <c r="E729" s="199"/>
      <c r="F729" s="35" t="s">
        <v>3719</v>
      </c>
      <c r="G729" s="138"/>
      <c r="H729" s="10" t="s">
        <v>2576</v>
      </c>
      <c r="I729" s="38"/>
      <c r="J729" s="366"/>
      <c r="K729" s="373" t="s">
        <v>2577</v>
      </c>
      <c r="L729" s="361">
        <v>43525</v>
      </c>
      <c r="M729" s="18"/>
      <c r="N729" s="13"/>
      <c r="O729" s="19"/>
      <c r="P729" s="18"/>
      <c r="Q729" s="64"/>
      <c r="R729" s="64"/>
      <c r="S729" s="64"/>
    </row>
    <row r="730" spans="1:19" hidden="1">
      <c r="A730" s="10">
        <v>729</v>
      </c>
      <c r="B730" s="18"/>
      <c r="C730" s="10" t="s">
        <v>2580</v>
      </c>
      <c r="D730" s="18" t="s">
        <v>2581</v>
      </c>
      <c r="E730" s="199"/>
      <c r="F730" s="35" t="s">
        <v>3719</v>
      </c>
      <c r="G730" s="138"/>
      <c r="H730" s="10" t="s">
        <v>2580</v>
      </c>
      <c r="I730" s="38"/>
      <c r="J730" s="366"/>
      <c r="K730" s="373" t="s">
        <v>2581</v>
      </c>
      <c r="L730" s="361">
        <v>43525</v>
      </c>
      <c r="M730" s="18"/>
      <c r="N730" s="13"/>
      <c r="O730" s="19"/>
      <c r="P730" s="18"/>
      <c r="Q730" s="64"/>
      <c r="R730" s="64"/>
      <c r="S730" s="64"/>
    </row>
    <row r="731" spans="1:19" hidden="1">
      <c r="A731" s="10">
        <v>730</v>
      </c>
      <c r="B731" s="18"/>
      <c r="C731" s="10" t="s">
        <v>4507</v>
      </c>
      <c r="D731" s="18" t="s">
        <v>4508</v>
      </c>
      <c r="E731" s="199"/>
      <c r="F731" s="35" t="s">
        <v>3719</v>
      </c>
      <c r="G731" s="138"/>
      <c r="H731" s="10" t="s">
        <v>4507</v>
      </c>
      <c r="I731" s="38"/>
      <c r="J731" s="366"/>
      <c r="K731" s="373" t="s">
        <v>4508</v>
      </c>
      <c r="L731" s="361">
        <v>43525</v>
      </c>
      <c r="M731" s="18"/>
      <c r="N731" s="13"/>
      <c r="O731" s="19"/>
      <c r="P731" s="18"/>
      <c r="Q731" s="64"/>
      <c r="R731" s="64"/>
      <c r="S731" s="64"/>
    </row>
    <row r="732" spans="1:19" hidden="1">
      <c r="A732" s="10">
        <v>731</v>
      </c>
      <c r="B732" s="18"/>
      <c r="C732" s="10" t="s">
        <v>4509</v>
      </c>
      <c r="D732" s="18" t="s">
        <v>4510</v>
      </c>
      <c r="E732" s="199"/>
      <c r="F732" s="35" t="s">
        <v>3719</v>
      </c>
      <c r="G732" s="138"/>
      <c r="H732" s="10" t="s">
        <v>4509</v>
      </c>
      <c r="I732" s="38"/>
      <c r="J732" s="366"/>
      <c r="K732" s="373" t="s">
        <v>4510</v>
      </c>
      <c r="L732" s="361">
        <v>43525</v>
      </c>
      <c r="M732" s="18"/>
      <c r="N732" s="13"/>
      <c r="O732" s="19"/>
      <c r="P732" s="18"/>
      <c r="Q732" s="64"/>
      <c r="R732" s="64"/>
      <c r="S732" s="64"/>
    </row>
    <row r="733" spans="1:19" hidden="1">
      <c r="A733" s="10">
        <v>732</v>
      </c>
      <c r="B733" s="18"/>
      <c r="C733" s="10" t="s">
        <v>4511</v>
      </c>
      <c r="D733" s="18" t="s">
        <v>4512</v>
      </c>
      <c r="E733" s="199"/>
      <c r="F733" s="35" t="s">
        <v>3719</v>
      </c>
      <c r="G733" s="138"/>
      <c r="H733" s="10" t="s">
        <v>4511</v>
      </c>
      <c r="I733" s="38"/>
      <c r="J733" s="366"/>
      <c r="K733" s="373" t="s">
        <v>4512</v>
      </c>
      <c r="L733" s="361">
        <v>43525</v>
      </c>
      <c r="M733" s="18"/>
      <c r="N733" s="13"/>
      <c r="O733" s="19"/>
      <c r="P733" s="18"/>
      <c r="Q733" s="64"/>
      <c r="R733" s="64"/>
      <c r="S733" s="64"/>
    </row>
    <row r="734" spans="1:19" hidden="1">
      <c r="A734" s="10">
        <v>733</v>
      </c>
      <c r="B734" s="18"/>
      <c r="C734" s="10" t="s">
        <v>4513</v>
      </c>
      <c r="D734" s="18" t="s">
        <v>4514</v>
      </c>
      <c r="E734" s="199"/>
      <c r="F734" s="35" t="s">
        <v>3719</v>
      </c>
      <c r="G734" s="138"/>
      <c r="H734" s="10" t="s">
        <v>4513</v>
      </c>
      <c r="I734" s="38"/>
      <c r="J734" s="366"/>
      <c r="K734" s="373" t="s">
        <v>4514</v>
      </c>
      <c r="L734" s="361">
        <v>43525</v>
      </c>
      <c r="M734" s="18"/>
      <c r="N734" s="13"/>
      <c r="O734" s="19"/>
      <c r="P734" s="18"/>
      <c r="Q734" s="64"/>
      <c r="R734" s="64"/>
      <c r="S734" s="64"/>
    </row>
    <row r="735" spans="1:19" hidden="1">
      <c r="A735" s="10">
        <v>734</v>
      </c>
      <c r="B735" s="18"/>
      <c r="C735" s="10" t="s">
        <v>4515</v>
      </c>
      <c r="D735" s="18" t="s">
        <v>4516</v>
      </c>
      <c r="E735" s="199"/>
      <c r="F735" s="35" t="s">
        <v>3719</v>
      </c>
      <c r="G735" s="138"/>
      <c r="H735" s="10" t="s">
        <v>4515</v>
      </c>
      <c r="I735" s="38"/>
      <c r="J735" s="366"/>
      <c r="K735" s="373" t="s">
        <v>4516</v>
      </c>
      <c r="L735" s="361">
        <v>43525</v>
      </c>
      <c r="M735" s="18"/>
      <c r="N735" s="13"/>
      <c r="O735" s="19"/>
      <c r="P735" s="18"/>
      <c r="Q735" s="64"/>
      <c r="R735" s="64"/>
      <c r="S735" s="64"/>
    </row>
    <row r="736" spans="1:19" hidden="1">
      <c r="A736" s="10">
        <v>735</v>
      </c>
      <c r="B736" s="18"/>
      <c r="C736" s="10" t="s">
        <v>2584</v>
      </c>
      <c r="D736" s="18" t="s">
        <v>2585</v>
      </c>
      <c r="E736" s="199"/>
      <c r="F736" s="35" t="s">
        <v>3719</v>
      </c>
      <c r="G736" s="138"/>
      <c r="H736" s="10" t="s">
        <v>2584</v>
      </c>
      <c r="I736" s="38"/>
      <c r="J736" s="366"/>
      <c r="K736" s="373" t="s">
        <v>2585</v>
      </c>
      <c r="L736" s="361">
        <v>43525</v>
      </c>
      <c r="M736" s="18"/>
      <c r="N736" s="13"/>
      <c r="O736" s="19"/>
      <c r="P736" s="18"/>
      <c r="Q736" s="64"/>
      <c r="R736" s="64"/>
      <c r="S736" s="64"/>
    </row>
    <row r="737" spans="1:19" hidden="1">
      <c r="A737" s="10">
        <v>736</v>
      </c>
      <c r="B737" s="18"/>
      <c r="C737" s="10" t="s">
        <v>4517</v>
      </c>
      <c r="D737" s="18" t="s">
        <v>4518</v>
      </c>
      <c r="E737" s="199"/>
      <c r="F737" s="35" t="s">
        <v>3719</v>
      </c>
      <c r="G737" s="138"/>
      <c r="H737" s="10" t="s">
        <v>4517</v>
      </c>
      <c r="I737" s="38"/>
      <c r="J737" s="366"/>
      <c r="K737" s="373" t="s">
        <v>4518</v>
      </c>
      <c r="L737" s="361">
        <v>43525</v>
      </c>
      <c r="M737" s="18"/>
      <c r="N737" s="13"/>
      <c r="O737" s="19"/>
      <c r="P737" s="18"/>
      <c r="Q737" s="64"/>
      <c r="R737" s="64"/>
      <c r="S737" s="64"/>
    </row>
    <row r="738" spans="1:19" hidden="1">
      <c r="A738" s="10">
        <v>737</v>
      </c>
      <c r="B738" s="18"/>
      <c r="C738" s="10" t="s">
        <v>2587</v>
      </c>
      <c r="D738" s="18" t="s">
        <v>2588</v>
      </c>
      <c r="E738" s="199"/>
      <c r="F738" s="35" t="s">
        <v>3719</v>
      </c>
      <c r="G738" s="138"/>
      <c r="H738" s="10" t="s">
        <v>2587</v>
      </c>
      <c r="I738" s="38"/>
      <c r="J738" s="366"/>
      <c r="K738" s="373" t="s">
        <v>2588</v>
      </c>
      <c r="L738" s="361">
        <v>43525</v>
      </c>
      <c r="M738" s="18"/>
      <c r="N738" s="13"/>
      <c r="O738" s="19"/>
      <c r="P738" s="18"/>
      <c r="Q738" s="64"/>
      <c r="R738" s="64"/>
      <c r="S738" s="64"/>
    </row>
    <row r="739" spans="1:19" hidden="1">
      <c r="A739" s="10">
        <v>738</v>
      </c>
      <c r="B739" s="18"/>
      <c r="C739" s="10" t="s">
        <v>2590</v>
      </c>
      <c r="D739" s="18" t="s">
        <v>2591</v>
      </c>
      <c r="E739" s="199"/>
      <c r="F739" s="35" t="s">
        <v>3719</v>
      </c>
      <c r="G739" s="138"/>
      <c r="H739" s="10" t="s">
        <v>2590</v>
      </c>
      <c r="I739" s="38"/>
      <c r="J739" s="366"/>
      <c r="K739" s="373" t="s">
        <v>2591</v>
      </c>
      <c r="L739" s="361">
        <v>43525</v>
      </c>
      <c r="M739" s="18"/>
      <c r="N739" s="13"/>
      <c r="O739" s="19"/>
      <c r="P739" s="18"/>
      <c r="Q739" s="64"/>
      <c r="R739" s="64"/>
      <c r="S739" s="64"/>
    </row>
    <row r="740" spans="1:19" hidden="1">
      <c r="A740" s="10">
        <v>739</v>
      </c>
      <c r="B740" s="18"/>
      <c r="C740" s="10" t="s">
        <v>4519</v>
      </c>
      <c r="D740" s="18" t="s">
        <v>4520</v>
      </c>
      <c r="E740" s="199"/>
      <c r="F740" s="35" t="s">
        <v>3719</v>
      </c>
      <c r="G740" s="138"/>
      <c r="H740" s="10" t="s">
        <v>4519</v>
      </c>
      <c r="I740" s="38"/>
      <c r="J740" s="366"/>
      <c r="K740" s="373" t="s">
        <v>4520</v>
      </c>
      <c r="L740" s="361">
        <v>43525</v>
      </c>
      <c r="M740" s="18"/>
      <c r="N740" s="13"/>
      <c r="O740" s="19"/>
      <c r="P740" s="18"/>
      <c r="Q740" s="64"/>
      <c r="R740" s="64"/>
      <c r="S740" s="64"/>
    </row>
    <row r="741" spans="1:19" hidden="1">
      <c r="A741" s="10">
        <v>740</v>
      </c>
      <c r="B741" s="18"/>
      <c r="C741" s="10" t="s">
        <v>4521</v>
      </c>
      <c r="D741" s="18" t="s">
        <v>4522</v>
      </c>
      <c r="E741" s="199"/>
      <c r="F741" s="35" t="s">
        <v>3719</v>
      </c>
      <c r="G741" s="138"/>
      <c r="H741" s="10" t="s">
        <v>4521</v>
      </c>
      <c r="I741" s="38"/>
      <c r="J741" s="366"/>
      <c r="K741" s="373" t="s">
        <v>4522</v>
      </c>
      <c r="L741" s="361">
        <v>43525</v>
      </c>
      <c r="M741" s="18"/>
      <c r="N741" s="13"/>
      <c r="O741" s="19"/>
      <c r="P741" s="18"/>
      <c r="Q741" s="64"/>
      <c r="R741" s="64"/>
      <c r="S741" s="64"/>
    </row>
    <row r="742" spans="1:19" hidden="1">
      <c r="A742" s="10">
        <v>741</v>
      </c>
      <c r="B742" s="18"/>
      <c r="C742" s="10" t="s">
        <v>4523</v>
      </c>
      <c r="D742" s="18" t="s">
        <v>4524</v>
      </c>
      <c r="E742" s="199"/>
      <c r="F742" s="35" t="s">
        <v>3719</v>
      </c>
      <c r="G742" s="138"/>
      <c r="H742" s="10" t="s">
        <v>4523</v>
      </c>
      <c r="I742" s="38"/>
      <c r="J742" s="366"/>
      <c r="K742" s="373" t="s">
        <v>4524</v>
      </c>
      <c r="L742" s="361">
        <v>43525</v>
      </c>
      <c r="M742" s="18"/>
      <c r="N742" s="13"/>
      <c r="O742" s="19"/>
      <c r="P742" s="18"/>
      <c r="Q742" s="64"/>
      <c r="R742" s="64"/>
      <c r="S742" s="64"/>
    </row>
    <row r="743" spans="1:19" hidden="1">
      <c r="A743" s="10">
        <v>742</v>
      </c>
      <c r="B743" s="18"/>
      <c r="C743" s="10" t="s">
        <v>4525</v>
      </c>
      <c r="D743" s="18" t="s">
        <v>4526</v>
      </c>
      <c r="E743" s="199"/>
      <c r="F743" s="35" t="s">
        <v>3719</v>
      </c>
      <c r="G743" s="138"/>
      <c r="H743" s="10" t="s">
        <v>4525</v>
      </c>
      <c r="I743" s="38"/>
      <c r="J743" s="366"/>
      <c r="K743" s="373" t="s">
        <v>4526</v>
      </c>
      <c r="L743" s="361">
        <v>43525</v>
      </c>
      <c r="M743" s="18"/>
      <c r="N743" s="13"/>
      <c r="O743" s="19"/>
      <c r="P743" s="18"/>
      <c r="Q743" s="64"/>
      <c r="R743" s="64"/>
      <c r="S743" s="64"/>
    </row>
    <row r="744" spans="1:19" hidden="1">
      <c r="A744" s="10">
        <v>743</v>
      </c>
      <c r="B744" s="18" t="s">
        <v>2711</v>
      </c>
      <c r="C744" s="10" t="s">
        <v>2712</v>
      </c>
      <c r="D744" s="18" t="s">
        <v>2713</v>
      </c>
      <c r="E744" s="199"/>
      <c r="F744" s="35" t="s">
        <v>2390</v>
      </c>
      <c r="G744" s="138" t="s">
        <v>2714</v>
      </c>
      <c r="H744" s="10" t="s">
        <v>2712</v>
      </c>
      <c r="I744" s="38" t="s">
        <v>19</v>
      </c>
      <c r="J744" s="366"/>
      <c r="K744" s="373" t="s">
        <v>2713</v>
      </c>
      <c r="L744" s="361"/>
      <c r="M744" s="18" t="s">
        <v>2711</v>
      </c>
      <c r="N744" s="13" t="e">
        <f>VLOOKUP(C744,[2]工时!A:D,4,0)</f>
        <v>#N/A</v>
      </c>
      <c r="O744" s="19"/>
      <c r="P744" s="18" t="str">
        <f>VLOOKUP(C744,'[2]12部门提供工资附表'!E:G,3,0)</f>
        <v>李江勇</v>
      </c>
      <c r="Q744" s="64"/>
      <c r="R744" s="64"/>
      <c r="S744" s="64"/>
    </row>
    <row r="745" spans="1:19" hidden="1">
      <c r="A745" s="10">
        <v>744</v>
      </c>
      <c r="B745" s="18"/>
      <c r="C745" s="10" t="s">
        <v>2716</v>
      </c>
      <c r="D745" s="18" t="s">
        <v>2717</v>
      </c>
      <c r="E745" s="199"/>
      <c r="F745" s="35" t="s">
        <v>2390</v>
      </c>
      <c r="G745" s="138"/>
      <c r="H745" s="10" t="s">
        <v>2716</v>
      </c>
      <c r="I745" s="38"/>
      <c r="J745" s="366"/>
      <c r="K745" s="373" t="s">
        <v>2717</v>
      </c>
      <c r="L745" s="361"/>
      <c r="M745" s="18"/>
      <c r="N745" s="13"/>
      <c r="O745" s="19"/>
      <c r="P745" s="18"/>
      <c r="Q745" s="64"/>
      <c r="R745" s="64"/>
      <c r="S745" s="64"/>
    </row>
    <row r="746" spans="1:19" hidden="1">
      <c r="A746" s="10">
        <v>745</v>
      </c>
      <c r="B746" s="18"/>
      <c r="C746" s="10" t="s">
        <v>4527</v>
      </c>
      <c r="D746" s="18" t="s">
        <v>4528</v>
      </c>
      <c r="E746" s="199"/>
      <c r="F746" s="35" t="s">
        <v>511</v>
      </c>
      <c r="G746" s="138"/>
      <c r="H746" s="10"/>
      <c r="I746" s="38"/>
      <c r="J746" s="366"/>
      <c r="K746" s="373" t="s">
        <v>4528</v>
      </c>
      <c r="L746" s="361">
        <v>43556</v>
      </c>
      <c r="M746" s="18"/>
      <c r="N746" s="13"/>
      <c r="O746" s="19"/>
      <c r="P746" s="18"/>
      <c r="Q746" s="64"/>
      <c r="R746" s="64"/>
      <c r="S746" s="64"/>
    </row>
    <row r="747" spans="1:19" hidden="1">
      <c r="A747" s="10">
        <v>746</v>
      </c>
      <c r="B747" s="18"/>
      <c r="C747" s="10" t="s">
        <v>2593</v>
      </c>
      <c r="D747" s="18" t="s">
        <v>2594</v>
      </c>
      <c r="E747" s="199"/>
      <c r="F747" s="35" t="s">
        <v>511</v>
      </c>
      <c r="G747" s="138"/>
      <c r="H747" s="10"/>
      <c r="I747" s="38"/>
      <c r="J747" s="366"/>
      <c r="K747" s="373" t="s">
        <v>2594</v>
      </c>
      <c r="L747" s="361">
        <v>43556</v>
      </c>
      <c r="M747" s="18"/>
      <c r="N747" s="13"/>
      <c r="O747" s="19"/>
      <c r="P747" s="18"/>
      <c r="Q747" s="64"/>
      <c r="R747" s="64"/>
      <c r="S747" s="64"/>
    </row>
    <row r="748" spans="1:19" hidden="1">
      <c r="A748" s="10">
        <v>747</v>
      </c>
      <c r="B748" s="18"/>
      <c r="C748" s="10" t="s">
        <v>2596</v>
      </c>
      <c r="D748" s="18" t="s">
        <v>2597</v>
      </c>
      <c r="E748" s="199"/>
      <c r="F748" s="35" t="s">
        <v>511</v>
      </c>
      <c r="G748" s="138"/>
      <c r="H748" s="10"/>
      <c r="I748" s="38"/>
      <c r="J748" s="366"/>
      <c r="K748" s="373" t="s">
        <v>2597</v>
      </c>
      <c r="L748" s="361">
        <v>43556</v>
      </c>
      <c r="M748" s="18"/>
      <c r="N748" s="13"/>
      <c r="O748" s="19"/>
      <c r="P748" s="18"/>
      <c r="Q748" s="64"/>
      <c r="R748" s="64"/>
      <c r="S748" s="64"/>
    </row>
    <row r="749" spans="1:19" hidden="1">
      <c r="A749" s="10">
        <v>748</v>
      </c>
      <c r="B749" s="18"/>
      <c r="C749" s="10" t="s">
        <v>4529</v>
      </c>
      <c r="D749" s="18" t="s">
        <v>4530</v>
      </c>
      <c r="E749" s="199"/>
      <c r="F749" s="35" t="s">
        <v>511</v>
      </c>
      <c r="G749" s="138"/>
      <c r="H749" s="10"/>
      <c r="I749" s="38"/>
      <c r="J749" s="366"/>
      <c r="K749" s="373" t="s">
        <v>4530</v>
      </c>
      <c r="L749" s="361">
        <v>43556</v>
      </c>
      <c r="M749" s="18"/>
      <c r="N749" s="13"/>
      <c r="O749" s="19"/>
      <c r="P749" s="18"/>
      <c r="Q749" s="64"/>
      <c r="R749" s="64"/>
      <c r="S749" s="64"/>
    </row>
    <row r="750" spans="1:19" hidden="1">
      <c r="A750" s="10">
        <v>749</v>
      </c>
      <c r="B750" s="18"/>
      <c r="C750" s="10" t="s">
        <v>4531</v>
      </c>
      <c r="D750" s="18" t="s">
        <v>4532</v>
      </c>
      <c r="E750" s="199"/>
      <c r="F750" s="35" t="s">
        <v>511</v>
      </c>
      <c r="G750" s="138"/>
      <c r="H750" s="10"/>
      <c r="I750" s="38"/>
      <c r="J750" s="366"/>
      <c r="K750" s="373" t="s">
        <v>4532</v>
      </c>
      <c r="L750" s="361">
        <v>43556</v>
      </c>
      <c r="M750" s="18"/>
      <c r="N750" s="13"/>
      <c r="O750" s="19"/>
      <c r="P750" s="18"/>
      <c r="Q750" s="64"/>
      <c r="R750" s="64"/>
      <c r="S750" s="64"/>
    </row>
    <row r="751" spans="1:19" hidden="1">
      <c r="A751" s="10">
        <v>750</v>
      </c>
      <c r="B751" s="18"/>
      <c r="C751" s="10" t="s">
        <v>4533</v>
      </c>
      <c r="D751" s="18" t="s">
        <v>4534</v>
      </c>
      <c r="E751" s="199"/>
      <c r="F751" s="35" t="s">
        <v>511</v>
      </c>
      <c r="G751" s="138"/>
      <c r="H751" s="10"/>
      <c r="I751" s="38"/>
      <c r="J751" s="366"/>
      <c r="K751" s="373" t="s">
        <v>4534</v>
      </c>
      <c r="L751" s="361">
        <v>43556</v>
      </c>
      <c r="M751" s="18"/>
      <c r="N751" s="13"/>
      <c r="O751" s="19"/>
      <c r="P751" s="18"/>
      <c r="Q751" s="64"/>
      <c r="R751" s="64"/>
      <c r="S751" s="64"/>
    </row>
    <row r="752" spans="1:19" hidden="1">
      <c r="A752" s="10">
        <v>751</v>
      </c>
      <c r="B752" s="18"/>
      <c r="C752" s="10" t="s">
        <v>4535</v>
      </c>
      <c r="D752" s="18" t="s">
        <v>4536</v>
      </c>
      <c r="E752" s="199"/>
      <c r="F752" s="35" t="s">
        <v>511</v>
      </c>
      <c r="G752" s="138"/>
      <c r="H752" s="10"/>
      <c r="I752" s="38"/>
      <c r="J752" s="366"/>
      <c r="K752" s="373" t="s">
        <v>4536</v>
      </c>
      <c r="L752" s="361">
        <v>43556</v>
      </c>
      <c r="M752" s="18"/>
      <c r="N752" s="13"/>
      <c r="O752" s="19"/>
      <c r="P752" s="18"/>
      <c r="Q752" s="64"/>
      <c r="R752" s="64"/>
      <c r="S752" s="64"/>
    </row>
    <row r="753" spans="1:19" hidden="1">
      <c r="A753" s="10">
        <v>752</v>
      </c>
      <c r="B753" s="18"/>
      <c r="C753" s="10" t="s">
        <v>4537</v>
      </c>
      <c r="D753" s="18" t="s">
        <v>4538</v>
      </c>
      <c r="E753" s="199"/>
      <c r="F753" s="35" t="s">
        <v>511</v>
      </c>
      <c r="G753" s="138"/>
      <c r="H753" s="10"/>
      <c r="I753" s="38"/>
      <c r="J753" s="366"/>
      <c r="K753" s="373" t="s">
        <v>4538</v>
      </c>
      <c r="L753" s="361">
        <v>43556</v>
      </c>
      <c r="M753" s="18"/>
      <c r="N753" s="13"/>
      <c r="O753" s="19"/>
      <c r="P753" s="18"/>
      <c r="Q753" s="64"/>
      <c r="R753" s="64"/>
      <c r="S753" s="64"/>
    </row>
    <row r="754" spans="1:19" hidden="1">
      <c r="A754" s="10">
        <v>753</v>
      </c>
      <c r="B754" s="18"/>
      <c r="C754" s="10" t="s">
        <v>4539</v>
      </c>
      <c r="D754" s="18" t="s">
        <v>4540</v>
      </c>
      <c r="E754" s="199"/>
      <c r="F754" s="35" t="s">
        <v>511</v>
      </c>
      <c r="G754" s="138"/>
      <c r="H754" s="10"/>
      <c r="I754" s="38"/>
      <c r="J754" s="366"/>
      <c r="K754" s="373" t="s">
        <v>4540</v>
      </c>
      <c r="L754" s="361">
        <v>43556</v>
      </c>
      <c r="M754" s="18"/>
      <c r="N754" s="13"/>
      <c r="O754" s="19"/>
      <c r="P754" s="18"/>
      <c r="Q754" s="64"/>
      <c r="R754" s="64"/>
      <c r="S754" s="64"/>
    </row>
    <row r="755" spans="1:19" hidden="1">
      <c r="A755" s="10">
        <v>754</v>
      </c>
      <c r="B755" s="18"/>
      <c r="C755" s="10" t="s">
        <v>4541</v>
      </c>
      <c r="D755" s="18" t="s">
        <v>4542</v>
      </c>
      <c r="E755" s="199"/>
      <c r="F755" s="35" t="s">
        <v>511</v>
      </c>
      <c r="G755" s="138"/>
      <c r="H755" s="10"/>
      <c r="I755" s="38"/>
      <c r="J755" s="366"/>
      <c r="K755" s="373" t="s">
        <v>4542</v>
      </c>
      <c r="L755" s="361">
        <v>43556</v>
      </c>
      <c r="M755" s="18"/>
      <c r="N755" s="13"/>
      <c r="O755" s="19"/>
      <c r="P755" s="18"/>
      <c r="Q755" s="64"/>
      <c r="R755" s="64"/>
      <c r="S755" s="64"/>
    </row>
    <row r="756" spans="1:19" hidden="1">
      <c r="A756" s="10">
        <v>755</v>
      </c>
      <c r="B756" s="18" t="s">
        <v>4543</v>
      </c>
      <c r="C756" s="10" t="s">
        <v>4544</v>
      </c>
      <c r="D756" s="18" t="s">
        <v>3644</v>
      </c>
      <c r="E756" s="18" t="s">
        <v>3018</v>
      </c>
      <c r="F756" s="35" t="s">
        <v>2226</v>
      </c>
      <c r="G756" s="138"/>
      <c r="H756" s="10"/>
      <c r="I756" s="38"/>
      <c r="J756" s="366"/>
      <c r="K756" s="373" t="s">
        <v>3644</v>
      </c>
      <c r="L756" s="361">
        <v>43556</v>
      </c>
      <c r="M756" s="18" t="s">
        <v>4543</v>
      </c>
      <c r="N756" s="13"/>
      <c r="O756" s="19"/>
      <c r="P756" s="18"/>
      <c r="Q756" s="64"/>
      <c r="R756" s="64"/>
      <c r="S756" s="64"/>
    </row>
    <row r="757" spans="1:19" hidden="1">
      <c r="A757" s="10">
        <v>756</v>
      </c>
      <c r="B757" s="18" t="s">
        <v>2599</v>
      </c>
      <c r="C757" s="10" t="s">
        <v>2600</v>
      </c>
      <c r="D757" s="18" t="s">
        <v>2601</v>
      </c>
      <c r="E757" s="18" t="s">
        <v>2602</v>
      </c>
      <c r="F757" s="35" t="s">
        <v>1810</v>
      </c>
      <c r="G757" s="138"/>
      <c r="H757" s="10"/>
      <c r="I757" s="38"/>
      <c r="J757" s="366"/>
      <c r="K757" s="373" t="s">
        <v>2601</v>
      </c>
      <c r="L757" s="361">
        <v>43556</v>
      </c>
      <c r="M757" s="18" t="s">
        <v>2599</v>
      </c>
      <c r="N757" s="13"/>
      <c r="O757" s="19"/>
      <c r="P757" s="18"/>
      <c r="Q757" s="64"/>
      <c r="R757" s="64"/>
      <c r="S757" s="64"/>
    </row>
    <row r="758" spans="1:19" hidden="1">
      <c r="A758" s="10">
        <v>757</v>
      </c>
      <c r="B758" s="18" t="s">
        <v>4545</v>
      </c>
      <c r="C758" s="10" t="s">
        <v>4546</v>
      </c>
      <c r="D758" s="18" t="s">
        <v>4547</v>
      </c>
      <c r="E758" s="18" t="s">
        <v>3045</v>
      </c>
      <c r="F758" s="35" t="s">
        <v>745</v>
      </c>
      <c r="G758" s="138"/>
      <c r="H758" s="10"/>
      <c r="I758" s="38"/>
      <c r="J758" s="366"/>
      <c r="K758" s="373" t="s">
        <v>4547</v>
      </c>
      <c r="L758" s="361">
        <v>43556</v>
      </c>
      <c r="M758" s="18" t="s">
        <v>4545</v>
      </c>
      <c r="N758" s="13"/>
      <c r="O758" s="19"/>
      <c r="P758" s="18"/>
      <c r="Q758" s="64"/>
      <c r="R758" s="64"/>
      <c r="S758" s="64"/>
    </row>
    <row r="759" spans="1:19" hidden="1">
      <c r="A759" s="10">
        <v>758</v>
      </c>
      <c r="B759" s="18" t="s">
        <v>2604</v>
      </c>
      <c r="C759" s="10" t="s">
        <v>2605</v>
      </c>
      <c r="D759" s="18" t="s">
        <v>2606</v>
      </c>
      <c r="E759" s="199" t="e">
        <f>VLOOKUP(D759,#REF!,8,0)</f>
        <v>#REF!</v>
      </c>
      <c r="F759" s="35" t="s">
        <v>3121</v>
      </c>
      <c r="G759" s="138"/>
      <c r="H759" s="10"/>
      <c r="I759" s="38"/>
      <c r="J759" s="366"/>
      <c r="K759" s="373" t="s">
        <v>2606</v>
      </c>
      <c r="L759" s="361">
        <v>43556</v>
      </c>
      <c r="M759" s="18" t="s">
        <v>2604</v>
      </c>
      <c r="N759" s="13"/>
      <c r="O759" s="19"/>
      <c r="P759" s="18"/>
      <c r="Q759" s="64"/>
      <c r="R759" s="64"/>
      <c r="S759" s="64"/>
    </row>
    <row r="760" spans="1:19" hidden="1">
      <c r="A760" s="10">
        <v>759</v>
      </c>
      <c r="B760" s="18" t="s">
        <v>4548</v>
      </c>
      <c r="C760" s="10" t="s">
        <v>4549</v>
      </c>
      <c r="D760" s="18" t="s">
        <v>4550</v>
      </c>
      <c r="E760" s="18" t="s">
        <v>2661</v>
      </c>
      <c r="F760" s="35" t="s">
        <v>343</v>
      </c>
      <c r="G760" s="138"/>
      <c r="H760" s="10"/>
      <c r="I760" s="38"/>
      <c r="J760" s="366"/>
      <c r="K760" s="373" t="s">
        <v>4550</v>
      </c>
      <c r="L760" s="361">
        <v>43556</v>
      </c>
      <c r="M760" s="18" t="s">
        <v>4548</v>
      </c>
      <c r="N760" s="13"/>
      <c r="O760" s="19"/>
      <c r="P760" s="18"/>
      <c r="Q760" s="64"/>
      <c r="R760" s="64"/>
      <c r="S760" s="64"/>
    </row>
    <row r="761" spans="1:19">
      <c r="A761" s="10">
        <v>760</v>
      </c>
      <c r="B761" s="18" t="s">
        <v>2639</v>
      </c>
      <c r="C761" s="10" t="s">
        <v>3610</v>
      </c>
      <c r="D761" s="18" t="s">
        <v>2641</v>
      </c>
      <c r="E761" s="199"/>
      <c r="F761" s="35" t="s">
        <v>3121</v>
      </c>
      <c r="G761" s="138"/>
      <c r="H761" s="10"/>
      <c r="I761" s="38"/>
      <c r="J761" s="366"/>
      <c r="K761" s="373" t="s">
        <v>2641</v>
      </c>
      <c r="L761" s="361">
        <v>43556</v>
      </c>
      <c r="M761" s="18" t="s">
        <v>2639</v>
      </c>
      <c r="N761" s="13"/>
      <c r="O761" s="19">
        <v>43555</v>
      </c>
      <c r="P761" s="18"/>
      <c r="Q761" s="64"/>
      <c r="R761" s="64"/>
      <c r="S761" s="64"/>
    </row>
    <row r="762" spans="1:19" hidden="1">
      <c r="A762" s="10">
        <v>761</v>
      </c>
      <c r="B762" s="18" t="s">
        <v>2609</v>
      </c>
      <c r="C762" s="10" t="s">
        <v>2610</v>
      </c>
      <c r="D762" s="18" t="s">
        <v>2611</v>
      </c>
      <c r="E762" s="18" t="s">
        <v>2612</v>
      </c>
      <c r="F762" s="35" t="s">
        <v>745</v>
      </c>
      <c r="G762" s="138"/>
      <c r="H762" s="10"/>
      <c r="I762" s="38"/>
      <c r="J762" s="366"/>
      <c r="K762" s="373" t="s">
        <v>2611</v>
      </c>
      <c r="L762" s="361">
        <v>43556</v>
      </c>
      <c r="M762" s="18" t="s">
        <v>2609</v>
      </c>
      <c r="N762" s="13"/>
      <c r="O762" s="19"/>
      <c r="P762" s="18"/>
      <c r="Q762" s="64"/>
      <c r="R762" s="64"/>
      <c r="S762" s="64"/>
    </row>
    <row r="763" spans="1:19" hidden="1">
      <c r="A763" s="10">
        <v>762</v>
      </c>
      <c r="B763" s="18" t="s">
        <v>4551</v>
      </c>
      <c r="C763" s="10" t="s">
        <v>4552</v>
      </c>
      <c r="D763" s="18" t="s">
        <v>4553</v>
      </c>
      <c r="E763" s="18" t="s">
        <v>3525</v>
      </c>
      <c r="F763" s="35" t="s">
        <v>2798</v>
      </c>
      <c r="G763" s="138"/>
      <c r="H763" s="10"/>
      <c r="I763" s="38"/>
      <c r="J763" s="366"/>
      <c r="K763" s="373" t="s">
        <v>4553</v>
      </c>
      <c r="L763" s="361">
        <v>43556</v>
      </c>
      <c r="M763" s="18" t="s">
        <v>4551</v>
      </c>
      <c r="N763" s="13"/>
      <c r="O763" s="19"/>
      <c r="P763" s="18"/>
      <c r="Q763" s="64"/>
      <c r="R763" s="64"/>
      <c r="S763" s="64"/>
    </row>
    <row r="764" spans="1:19" hidden="1">
      <c r="A764" s="10">
        <v>763</v>
      </c>
      <c r="B764" s="18" t="s">
        <v>4554</v>
      </c>
      <c r="C764" s="10" t="s">
        <v>4555</v>
      </c>
      <c r="D764" s="18" t="s">
        <v>3640</v>
      </c>
      <c r="E764" s="18" t="s">
        <v>3070</v>
      </c>
      <c r="F764" s="35" t="s">
        <v>757</v>
      </c>
      <c r="G764" s="138"/>
      <c r="H764" s="10"/>
      <c r="I764" s="38"/>
      <c r="J764" s="366"/>
      <c r="K764" s="373" t="s">
        <v>3640</v>
      </c>
      <c r="L764" s="361">
        <v>43556</v>
      </c>
      <c r="M764" s="18" t="s">
        <v>4554</v>
      </c>
      <c r="N764" s="13"/>
      <c r="O764" s="19"/>
      <c r="P764" s="18"/>
      <c r="Q764" s="64"/>
      <c r="R764" s="64"/>
      <c r="S764" s="64"/>
    </row>
    <row r="765" spans="1:19" hidden="1">
      <c r="A765" s="10">
        <v>764</v>
      </c>
      <c r="B765" s="18" t="s">
        <v>4556</v>
      </c>
      <c r="C765" s="10" t="s">
        <v>4557</v>
      </c>
      <c r="D765" s="18" t="s">
        <v>3633</v>
      </c>
      <c r="E765" s="18" t="s">
        <v>3530</v>
      </c>
      <c r="F765" s="35" t="s">
        <v>757</v>
      </c>
      <c r="G765" s="138"/>
      <c r="H765" s="10"/>
      <c r="I765" s="38"/>
      <c r="J765" s="366"/>
      <c r="K765" s="373" t="s">
        <v>3633</v>
      </c>
      <c r="L765" s="361">
        <v>43556</v>
      </c>
      <c r="M765" s="18" t="s">
        <v>4556</v>
      </c>
      <c r="N765" s="13"/>
      <c r="O765" s="19"/>
      <c r="P765" s="18"/>
      <c r="Q765" s="64"/>
      <c r="R765" s="64"/>
      <c r="S765" s="64"/>
    </row>
    <row r="766" spans="1:19" hidden="1">
      <c r="A766" s="10">
        <v>765</v>
      </c>
      <c r="B766" s="18" t="s">
        <v>2614</v>
      </c>
      <c r="C766" s="10" t="s">
        <v>2615</v>
      </c>
      <c r="D766" s="18" t="s">
        <v>2616</v>
      </c>
      <c r="E766" s="18" t="s">
        <v>2617</v>
      </c>
      <c r="F766" s="35" t="s">
        <v>2798</v>
      </c>
      <c r="G766" s="138"/>
      <c r="H766" s="10"/>
      <c r="I766" s="38"/>
      <c r="J766" s="366"/>
      <c r="K766" s="373" t="s">
        <v>2616</v>
      </c>
      <c r="L766" s="361">
        <v>43556</v>
      </c>
      <c r="M766" s="18" t="s">
        <v>2614</v>
      </c>
      <c r="N766" s="13"/>
      <c r="O766" s="19"/>
      <c r="P766" s="18"/>
      <c r="Q766" s="64"/>
      <c r="R766" s="64"/>
      <c r="S766" s="64"/>
    </row>
    <row r="767" spans="1:19" hidden="1">
      <c r="A767" s="10">
        <v>766</v>
      </c>
      <c r="B767" s="18" t="s">
        <v>2619</v>
      </c>
      <c r="C767" s="10" t="s">
        <v>2620</v>
      </c>
      <c r="D767" s="18" t="s">
        <v>2621</v>
      </c>
      <c r="E767" s="18" t="s">
        <v>2622</v>
      </c>
      <c r="F767" s="35" t="s">
        <v>577</v>
      </c>
      <c r="G767" s="138"/>
      <c r="H767" s="10"/>
      <c r="I767" s="38"/>
      <c r="J767" s="366"/>
      <c r="K767" s="373" t="s">
        <v>2621</v>
      </c>
      <c r="L767" s="361">
        <v>43556</v>
      </c>
      <c r="M767" s="18" t="s">
        <v>2619</v>
      </c>
      <c r="N767" s="13"/>
      <c r="O767" s="19"/>
      <c r="P767" s="18"/>
      <c r="Q767" s="64"/>
      <c r="R767" s="64"/>
      <c r="S767" s="64"/>
    </row>
    <row r="768" spans="1:19" hidden="1">
      <c r="A768" s="10">
        <v>767</v>
      </c>
      <c r="B768" s="18" t="s">
        <v>4558</v>
      </c>
      <c r="C768" s="10" t="s">
        <v>4559</v>
      </c>
      <c r="D768" s="18" t="s">
        <v>4560</v>
      </c>
      <c r="E768" s="18" t="s">
        <v>3396</v>
      </c>
      <c r="F768" s="35" t="s">
        <v>757</v>
      </c>
      <c r="G768" s="138"/>
      <c r="H768" s="10"/>
      <c r="I768" s="38"/>
      <c r="J768" s="366"/>
      <c r="K768" s="373" t="s">
        <v>4560</v>
      </c>
      <c r="L768" s="361">
        <v>43556</v>
      </c>
      <c r="M768" s="18" t="s">
        <v>4558</v>
      </c>
      <c r="N768" s="13"/>
      <c r="O768" s="19"/>
      <c r="P768" s="18"/>
      <c r="Q768" s="64"/>
      <c r="R768" s="64"/>
      <c r="S768" s="64"/>
    </row>
    <row r="769" spans="1:19" hidden="1">
      <c r="A769" s="10">
        <v>768</v>
      </c>
      <c r="B769" s="18" t="s">
        <v>2624</v>
      </c>
      <c r="C769" s="10" t="s">
        <v>2625</v>
      </c>
      <c r="D769" s="18" t="s">
        <v>2626</v>
      </c>
      <c r="E769" s="18" t="s">
        <v>2627</v>
      </c>
      <c r="F769" s="35" t="s">
        <v>757</v>
      </c>
      <c r="G769" s="138"/>
      <c r="H769" s="10"/>
      <c r="I769" s="38"/>
      <c r="J769" s="366"/>
      <c r="K769" s="373" t="s">
        <v>2626</v>
      </c>
      <c r="L769" s="361">
        <v>43556</v>
      </c>
      <c r="M769" s="18" t="s">
        <v>2624</v>
      </c>
      <c r="N769" s="13"/>
      <c r="O769" s="19"/>
      <c r="P769" s="18"/>
      <c r="Q769" s="64"/>
      <c r="R769" s="64"/>
      <c r="S769" s="64"/>
    </row>
    <row r="770" spans="1:19" hidden="1">
      <c r="A770" s="10">
        <v>769</v>
      </c>
      <c r="B770" s="18" t="s">
        <v>4561</v>
      </c>
      <c r="C770" s="10" t="s">
        <v>4562</v>
      </c>
      <c r="D770" s="18" t="s">
        <v>4563</v>
      </c>
      <c r="E770" s="18" t="s">
        <v>3120</v>
      </c>
      <c r="F770" s="35" t="s">
        <v>757</v>
      </c>
      <c r="G770" s="138"/>
      <c r="H770" s="10"/>
      <c r="I770" s="38"/>
      <c r="J770" s="366"/>
      <c r="K770" s="373" t="s">
        <v>4563</v>
      </c>
      <c r="L770" s="361">
        <v>43556</v>
      </c>
      <c r="M770" s="18" t="s">
        <v>4561</v>
      </c>
      <c r="N770" s="13"/>
      <c r="O770" s="19"/>
      <c r="P770" s="18"/>
      <c r="Q770" s="64"/>
      <c r="R770" s="64"/>
      <c r="S770" s="64"/>
    </row>
    <row r="771" spans="1:19" hidden="1">
      <c r="A771" s="10">
        <v>770</v>
      </c>
      <c r="B771" s="18" t="s">
        <v>4564</v>
      </c>
      <c r="C771" s="10" t="s">
        <v>4565</v>
      </c>
      <c r="D771" s="18" t="s">
        <v>4566</v>
      </c>
      <c r="E771" s="18" t="s">
        <v>3126</v>
      </c>
      <c r="F771" s="35" t="s">
        <v>757</v>
      </c>
      <c r="G771" s="138"/>
      <c r="H771" s="10"/>
      <c r="I771" s="38"/>
      <c r="J771" s="366"/>
      <c r="K771" s="373" t="s">
        <v>4566</v>
      </c>
      <c r="L771" s="361">
        <v>43556</v>
      </c>
      <c r="M771" s="18" t="s">
        <v>4564</v>
      </c>
      <c r="N771" s="13"/>
      <c r="O771" s="19"/>
      <c r="P771" s="18"/>
      <c r="Q771" s="64"/>
      <c r="R771" s="64"/>
      <c r="S771" s="64"/>
    </row>
    <row r="772" spans="1:19" hidden="1">
      <c r="A772" s="10">
        <v>771</v>
      </c>
      <c r="B772" s="18" t="s">
        <v>2629</v>
      </c>
      <c r="C772" s="10" t="s">
        <v>2630</v>
      </c>
      <c r="D772" s="18" t="s">
        <v>2631</v>
      </c>
      <c r="E772" s="18" t="s">
        <v>2632</v>
      </c>
      <c r="F772" s="35" t="s">
        <v>745</v>
      </c>
      <c r="G772" s="138"/>
      <c r="H772" s="10"/>
      <c r="I772" s="38"/>
      <c r="J772" s="366"/>
      <c r="K772" s="373" t="s">
        <v>2631</v>
      </c>
      <c r="L772" s="361">
        <v>43556</v>
      </c>
      <c r="M772" s="18" t="s">
        <v>2629</v>
      </c>
      <c r="N772" s="13"/>
      <c r="O772" s="19"/>
      <c r="P772" s="18"/>
      <c r="Q772" s="64"/>
      <c r="R772" s="64"/>
      <c r="S772" s="64"/>
    </row>
    <row r="773" spans="1:19" hidden="1">
      <c r="A773" s="10">
        <v>772</v>
      </c>
      <c r="B773" s="18" t="s">
        <v>2634</v>
      </c>
      <c r="C773" s="10" t="s">
        <v>2635</v>
      </c>
      <c r="D773" s="18" t="s">
        <v>2636</v>
      </c>
      <c r="E773" s="18" t="s">
        <v>2637</v>
      </c>
      <c r="F773" s="35" t="s">
        <v>3596</v>
      </c>
      <c r="G773" s="138"/>
      <c r="H773" s="10"/>
      <c r="I773" s="38"/>
      <c r="J773" s="366"/>
      <c r="K773" s="373" t="s">
        <v>2636</v>
      </c>
      <c r="L773" s="361">
        <v>43556</v>
      </c>
      <c r="M773" s="18" t="s">
        <v>2634</v>
      </c>
      <c r="N773" s="13"/>
      <c r="O773" s="19"/>
      <c r="P773" s="18"/>
      <c r="Q773" s="64"/>
      <c r="R773" s="64"/>
      <c r="S773" s="64"/>
    </row>
    <row r="774" spans="1:19" hidden="1">
      <c r="A774" s="10">
        <v>773</v>
      </c>
      <c r="B774" s="18"/>
      <c r="C774" s="10" t="s">
        <v>4567</v>
      </c>
      <c r="D774" s="18" t="s">
        <v>4568</v>
      </c>
      <c r="E774" s="199"/>
      <c r="F774" s="35" t="s">
        <v>4569</v>
      </c>
      <c r="G774" s="138"/>
      <c r="H774" s="10"/>
      <c r="I774" s="38"/>
      <c r="J774" s="366"/>
      <c r="K774" s="373" t="s">
        <v>4568</v>
      </c>
      <c r="L774" s="361">
        <v>43556</v>
      </c>
      <c r="M774" s="18"/>
      <c r="N774" s="13"/>
      <c r="O774" s="19"/>
      <c r="P774" s="18"/>
      <c r="Q774" s="64"/>
      <c r="R774" s="64"/>
      <c r="S774" s="64"/>
    </row>
    <row r="775" spans="1:19" hidden="1">
      <c r="A775" s="10">
        <v>774</v>
      </c>
      <c r="B775" s="18" t="s">
        <v>4570</v>
      </c>
      <c r="C775" s="10" t="s">
        <v>4571</v>
      </c>
      <c r="D775" s="18" t="s">
        <v>4572</v>
      </c>
      <c r="E775" s="18" t="s">
        <v>2696</v>
      </c>
      <c r="F775" s="35" t="s">
        <v>2798</v>
      </c>
      <c r="G775" s="138"/>
      <c r="H775" s="10"/>
      <c r="I775" s="38"/>
      <c r="J775" s="366"/>
      <c r="K775" s="373" t="s">
        <v>4572</v>
      </c>
      <c r="L775" s="361">
        <v>43556</v>
      </c>
      <c r="M775" s="18" t="s">
        <v>4570</v>
      </c>
      <c r="N775" s="13"/>
      <c r="O775" s="19"/>
      <c r="P775" s="18"/>
      <c r="Q775" s="64"/>
      <c r="R775" s="64"/>
      <c r="S775" s="64"/>
    </row>
    <row r="776" spans="1:19" hidden="1">
      <c r="A776" s="10">
        <v>775</v>
      </c>
      <c r="B776" s="18" t="s">
        <v>2663</v>
      </c>
      <c r="C776" s="10" t="s">
        <v>4573</v>
      </c>
      <c r="D776" s="18" t="s">
        <v>2665</v>
      </c>
      <c r="E776" s="18" t="s">
        <v>2666</v>
      </c>
      <c r="F776" s="35" t="s">
        <v>2798</v>
      </c>
      <c r="G776" s="138"/>
      <c r="H776" s="10"/>
      <c r="I776" s="38"/>
      <c r="J776" s="366"/>
      <c r="K776" s="373" t="s">
        <v>2665</v>
      </c>
      <c r="L776" s="361">
        <v>43556</v>
      </c>
      <c r="M776" s="18" t="s">
        <v>2663</v>
      </c>
      <c r="N776" s="13"/>
      <c r="O776" s="19"/>
      <c r="P776" s="18"/>
      <c r="Q776" s="64"/>
      <c r="R776" s="64"/>
      <c r="S776" s="64"/>
    </row>
    <row r="777" spans="1:19">
      <c r="G777"/>
    </row>
  </sheetData>
  <autoFilter ref="A1:S776">
    <filterColumn colId="14">
      <customFilters>
        <customFilter operator="notEqual" val=""/>
      </customFilters>
    </filterColumn>
  </autoFilter>
  <phoneticPr fontId="8" type="noConversion"/>
  <conditionalFormatting sqref="A1">
    <cfRule type="duplicateValues" dxfId="1179" priority="42"/>
    <cfRule type="duplicateValues" dxfId="1178" priority="43"/>
  </conditionalFormatting>
  <conditionalFormatting sqref="C1">
    <cfRule type="duplicateValues" dxfId="1177" priority="112"/>
  </conditionalFormatting>
  <conditionalFormatting sqref="D1">
    <cfRule type="duplicateValues" dxfId="1176" priority="102"/>
    <cfRule type="duplicateValues" dxfId="1175" priority="103"/>
    <cfRule type="duplicateValues" dxfId="1174" priority="104"/>
    <cfRule type="duplicateValues" dxfId="1173" priority="105"/>
    <cfRule type="duplicateValues" dxfId="1172" priority="106"/>
    <cfRule type="duplicateValues" dxfId="1171" priority="107"/>
    <cfRule type="duplicateValues" dxfId="1170" priority="108"/>
    <cfRule type="duplicateValues" dxfId="1169" priority="109"/>
    <cfRule type="duplicateValues" dxfId="1168" priority="110"/>
    <cfRule type="duplicateValues" dxfId="1167" priority="115"/>
  </conditionalFormatting>
  <conditionalFormatting sqref="E1">
    <cfRule type="duplicateValues" dxfId="1166" priority="113"/>
    <cfRule type="duplicateValues" dxfId="1165" priority="114"/>
  </conditionalFormatting>
  <conditionalFormatting sqref="D578">
    <cfRule type="duplicateValues" dxfId="1164" priority="169" stopIfTrue="1"/>
  </conditionalFormatting>
  <conditionalFormatting sqref="K611">
    <cfRule type="duplicateValues" dxfId="1163" priority="170"/>
    <cfRule type="duplicateValues" dxfId="1162" priority="171"/>
    <cfRule type="duplicateValues" dxfId="1161" priority="172"/>
  </conditionalFormatting>
  <conditionalFormatting sqref="C630">
    <cfRule type="duplicateValues" dxfId="1160" priority="166"/>
  </conditionalFormatting>
  <conditionalFormatting sqref="D630">
    <cfRule type="duplicateValues" dxfId="1159" priority="161"/>
    <cfRule type="duplicateValues" dxfId="1158" priority="163"/>
    <cfRule type="duplicateValues" dxfId="1157" priority="164"/>
    <cfRule type="duplicateValues" dxfId="1156" priority="167"/>
  </conditionalFormatting>
  <conditionalFormatting sqref="E630">
    <cfRule type="duplicateValues" dxfId="1155" priority="162"/>
    <cfRule type="duplicateValues" dxfId="1154" priority="165"/>
  </conditionalFormatting>
  <conditionalFormatting sqref="K630">
    <cfRule type="duplicateValues" dxfId="1153" priority="168"/>
  </conditionalFormatting>
  <conditionalFormatting sqref="L638">
    <cfRule type="duplicateValues" dxfId="1152" priority="4"/>
    <cfRule type="duplicateValues" dxfId="1151" priority="5"/>
    <cfRule type="duplicateValues" dxfId="1150" priority="6"/>
  </conditionalFormatting>
  <conditionalFormatting sqref="D644">
    <cfRule type="duplicateValues" dxfId="1149" priority="150"/>
    <cfRule type="duplicateValues" dxfId="1148" priority="151"/>
    <cfRule type="duplicateValues" dxfId="1147" priority="152"/>
    <cfRule type="duplicateValues" dxfId="1146" priority="153"/>
    <cfRule type="duplicateValues" dxfId="1145" priority="154"/>
    <cfRule type="duplicateValues" dxfId="1144" priority="155"/>
    <cfRule type="duplicateValues" dxfId="1143" priority="156"/>
    <cfRule type="duplicateValues" dxfId="1142" priority="157"/>
  </conditionalFormatting>
  <conditionalFormatting sqref="E644">
    <cfRule type="duplicateValues" dxfId="1141" priority="158"/>
  </conditionalFormatting>
  <conditionalFormatting sqref="K644">
    <cfRule type="duplicateValues" dxfId="1140" priority="134"/>
    <cfRule type="duplicateValues" dxfId="1139" priority="135"/>
    <cfRule type="duplicateValues" dxfId="1138" priority="136"/>
    <cfRule type="duplicateValues" dxfId="1137" priority="137"/>
    <cfRule type="duplicateValues" dxfId="1136" priority="138"/>
    <cfRule type="duplicateValues" dxfId="1135" priority="139"/>
    <cfRule type="duplicateValues" dxfId="1134" priority="140"/>
    <cfRule type="duplicateValues" dxfId="1133" priority="141"/>
  </conditionalFormatting>
  <conditionalFormatting sqref="P644">
    <cfRule type="duplicateValues" dxfId="1132" priority="142"/>
    <cfRule type="duplicateValues" dxfId="1131" priority="143"/>
    <cfRule type="duplicateValues" dxfId="1130" priority="144"/>
    <cfRule type="duplicateValues" dxfId="1129" priority="145"/>
    <cfRule type="duplicateValues" dxfId="1128" priority="146"/>
    <cfRule type="duplicateValues" dxfId="1127" priority="147"/>
    <cfRule type="duplicateValues" dxfId="1126" priority="148"/>
    <cfRule type="duplicateValues" dxfId="1125" priority="149"/>
  </conditionalFormatting>
  <conditionalFormatting sqref="A1:A1048576">
    <cfRule type="duplicateValues" dxfId="1124" priority="40"/>
  </conditionalFormatting>
  <conditionalFormatting sqref="A2:A776">
    <cfRule type="duplicateValues" dxfId="1123" priority="60"/>
    <cfRule type="duplicateValues" dxfId="1122" priority="61"/>
  </conditionalFormatting>
  <conditionalFormatting sqref="A777:A1048576">
    <cfRule type="duplicateValues" dxfId="1121" priority="57"/>
    <cfRule type="duplicateValues" dxfId="1120" priority="58"/>
    <cfRule type="duplicateValues" dxfId="1119" priority="59"/>
  </conditionalFormatting>
  <conditionalFormatting sqref="C2:C607">
    <cfRule type="duplicateValues" dxfId="1118" priority="5086"/>
  </conditionalFormatting>
  <conditionalFormatting sqref="C608:C616">
    <cfRule type="duplicateValues" dxfId="1117" priority="208"/>
  </conditionalFormatting>
  <conditionalFormatting sqref="C617:C621">
    <cfRule type="duplicateValues" dxfId="1116" priority="203"/>
  </conditionalFormatting>
  <conditionalFormatting sqref="C622:C629">
    <cfRule type="duplicateValues" dxfId="1115" priority="193"/>
  </conditionalFormatting>
  <conditionalFormatting sqref="C631:C633">
    <cfRule type="duplicateValues" dxfId="1114" priority="186"/>
  </conditionalFormatting>
  <conditionalFormatting sqref="C634:C638">
    <cfRule type="duplicateValues" dxfId="1113" priority="180"/>
  </conditionalFormatting>
  <conditionalFormatting sqref="D2:D721">
    <cfRule type="duplicateValues" dxfId="1112" priority="125"/>
    <cfRule type="duplicateValues" dxfId="1111" priority="5079"/>
  </conditionalFormatting>
  <conditionalFormatting sqref="D2:D643">
    <cfRule type="duplicateValues" dxfId="1110" priority="5077"/>
  </conditionalFormatting>
  <conditionalFormatting sqref="D2:D671">
    <cfRule type="duplicateValues" dxfId="1109" priority="5078"/>
  </conditionalFormatting>
  <conditionalFormatting sqref="D2:D641">
    <cfRule type="duplicateValues" dxfId="1108" priority="5089"/>
  </conditionalFormatting>
  <conditionalFormatting sqref="D598:D607">
    <cfRule type="duplicateValues" dxfId="1107" priority="210"/>
  </conditionalFormatting>
  <conditionalFormatting sqref="D608:D616">
    <cfRule type="duplicateValues" dxfId="1106" priority="207"/>
  </conditionalFormatting>
  <conditionalFormatting sqref="D617:D618">
    <cfRule type="duplicateValues" dxfId="1105" priority="198"/>
    <cfRule type="duplicateValues" dxfId="1104" priority="201"/>
    <cfRule type="duplicateValues" dxfId="1103" priority="202"/>
  </conditionalFormatting>
  <conditionalFormatting sqref="D622:D629">
    <cfRule type="duplicateValues" dxfId="1102" priority="194"/>
    <cfRule type="duplicateValues" dxfId="1101" priority="196"/>
    <cfRule type="duplicateValues" dxfId="1100" priority="197"/>
  </conditionalFormatting>
  <conditionalFormatting sqref="D631:D633">
    <cfRule type="duplicateValues" dxfId="1099" priority="187"/>
    <cfRule type="duplicateValues" dxfId="1098" priority="190"/>
    <cfRule type="duplicateValues" dxfId="1097" priority="191"/>
  </conditionalFormatting>
  <conditionalFormatting sqref="D634:D638">
    <cfRule type="duplicateValues" dxfId="1096" priority="181"/>
    <cfRule type="duplicateValues" dxfId="1095" priority="184"/>
    <cfRule type="duplicateValues" dxfId="1094" priority="185"/>
  </conditionalFormatting>
  <conditionalFormatting sqref="D647:D671">
    <cfRule type="duplicateValues" dxfId="1093" priority="175"/>
  </conditionalFormatting>
  <conditionalFormatting sqref="D672:D721">
    <cfRule type="duplicateValues" dxfId="1092" priority="126"/>
    <cfRule type="duplicateValues" dxfId="1091" priority="129"/>
  </conditionalFormatting>
  <conditionalFormatting sqref="D722:D776">
    <cfRule type="duplicateValues" dxfId="1090" priority="10"/>
    <cfRule type="duplicateValues" dxfId="1089" priority="12"/>
    <cfRule type="duplicateValues" dxfId="1088" priority="13"/>
    <cfRule type="duplicateValues" dxfId="1087" priority="16"/>
    <cfRule type="duplicateValues" dxfId="1086" priority="19"/>
  </conditionalFormatting>
  <conditionalFormatting sqref="D777:D1048576">
    <cfRule type="duplicateValues" dxfId="1085" priority="5073"/>
  </conditionalFormatting>
  <conditionalFormatting sqref="E2:E616">
    <cfRule type="duplicateValues" dxfId="1084" priority="5087"/>
  </conditionalFormatting>
  <conditionalFormatting sqref="E2:E641">
    <cfRule type="duplicateValues" dxfId="1083" priority="5088"/>
  </conditionalFormatting>
  <conditionalFormatting sqref="E610:E616">
    <cfRule type="duplicateValues" dxfId="1082" priority="205"/>
  </conditionalFormatting>
  <conditionalFormatting sqref="E617:E618">
    <cfRule type="duplicateValues" dxfId="1081" priority="199"/>
  </conditionalFormatting>
  <conditionalFormatting sqref="E622:E629">
    <cfRule type="duplicateValues" dxfId="1080" priority="195"/>
  </conditionalFormatting>
  <conditionalFormatting sqref="E631:E633">
    <cfRule type="duplicateValues" dxfId="1079" priority="189"/>
  </conditionalFormatting>
  <conditionalFormatting sqref="E634:E638">
    <cfRule type="duplicateValues" dxfId="1078" priority="183"/>
  </conditionalFormatting>
  <conditionalFormatting sqref="E644:E671">
    <cfRule type="duplicateValues" dxfId="1077" priority="177"/>
  </conditionalFormatting>
  <conditionalFormatting sqref="E666:E671">
    <cfRule type="duplicateValues" dxfId="1076" priority="159"/>
  </conditionalFormatting>
  <conditionalFormatting sqref="E672:E717">
    <cfRule type="duplicateValues" dxfId="1075" priority="130"/>
    <cfRule type="duplicateValues" dxfId="1074" priority="131"/>
  </conditionalFormatting>
  <conditionalFormatting sqref="E777:E1048576">
    <cfRule type="duplicateValues" dxfId="1073" priority="220"/>
    <cfRule type="duplicateValues" dxfId="1072" priority="239"/>
    <cfRule type="duplicateValues" dxfId="1071" priority="5075"/>
  </conditionalFormatting>
  <conditionalFormatting sqref="H608:H616">
    <cfRule type="duplicateValues" dxfId="1070" priority="209"/>
  </conditionalFormatting>
  <conditionalFormatting sqref="H617:H621">
    <cfRule type="duplicateValues" dxfId="1069" priority="204"/>
  </conditionalFormatting>
  <conditionalFormatting sqref="K2:K597">
    <cfRule type="duplicateValues" dxfId="1068" priority="5085"/>
  </conditionalFormatting>
  <conditionalFormatting sqref="K598:K607">
    <cfRule type="duplicateValues" dxfId="1067" priority="211"/>
  </conditionalFormatting>
  <conditionalFormatting sqref="K617:K618">
    <cfRule type="duplicateValues" dxfId="1066" priority="200"/>
  </conditionalFormatting>
  <conditionalFormatting sqref="K622:K629">
    <cfRule type="duplicateValues" dxfId="1065" priority="192"/>
  </conditionalFormatting>
  <conditionalFormatting sqref="K631:K633">
    <cfRule type="duplicateValues" dxfId="1064" priority="188"/>
  </conditionalFormatting>
  <conditionalFormatting sqref="K634:K638">
    <cfRule type="duplicateValues" dxfId="1063" priority="182"/>
  </conditionalFormatting>
  <conditionalFormatting sqref="K639:K641">
    <cfRule type="duplicateValues" dxfId="1062" priority="179"/>
  </conditionalFormatting>
  <conditionalFormatting sqref="K642:K643">
    <cfRule type="duplicateValues" dxfId="1061" priority="122"/>
    <cfRule type="duplicateValues" dxfId="1060" priority="123"/>
    <cfRule type="duplicateValues" dxfId="1059" priority="124"/>
  </conditionalFormatting>
  <conditionalFormatting sqref="K647:K665">
    <cfRule type="duplicateValues" dxfId="1058" priority="176"/>
  </conditionalFormatting>
  <conditionalFormatting sqref="K666:K671">
    <cfRule type="duplicateValues" dxfId="1057" priority="133"/>
  </conditionalFormatting>
  <conditionalFormatting sqref="K672:K721">
    <cfRule type="duplicateValues" dxfId="1056" priority="127"/>
  </conditionalFormatting>
  <conditionalFormatting sqref="K722:K776">
    <cfRule type="duplicateValues" dxfId="1055" priority="14"/>
  </conditionalFormatting>
  <conditionalFormatting sqref="P647:P671">
    <cfRule type="duplicateValues" dxfId="1054" priority="174"/>
  </conditionalFormatting>
  <conditionalFormatting sqref="P672:P721">
    <cfRule type="duplicateValues" dxfId="1053" priority="128"/>
  </conditionalFormatting>
  <conditionalFormatting sqref="P722:P776">
    <cfRule type="duplicateValues" dxfId="1052" priority="15"/>
  </conditionalFormatting>
  <conditionalFormatting sqref="P777:P1048576">
    <cfRule type="duplicateValues" dxfId="1051" priority="5071"/>
  </conditionalFormatting>
  <conditionalFormatting sqref="D777:D1048576 D1:D721">
    <cfRule type="duplicateValues" dxfId="1050" priority="73"/>
  </conditionalFormatting>
  <conditionalFormatting sqref="E777:E1048576 E1:E717">
    <cfRule type="duplicateValues" dxfId="1049" priority="94"/>
  </conditionalFormatting>
  <conditionalFormatting sqref="K1:L1 O1:S1">
    <cfRule type="duplicateValues" dxfId="1048" priority="111"/>
  </conditionalFormatting>
  <conditionalFormatting sqref="D579:D597 D2:D577">
    <cfRule type="duplicateValues" dxfId="1047" priority="173"/>
  </conditionalFormatting>
  <conditionalFormatting sqref="D639:D641 D2:D633">
    <cfRule type="duplicateValues" dxfId="1046" priority="178"/>
  </conditionalFormatting>
  <conditionalFormatting sqref="D579:D616 D2:D577">
    <cfRule type="duplicateValues" dxfId="1045" priority="212"/>
    <cfRule type="duplicateValues" dxfId="1044" priority="213"/>
  </conditionalFormatting>
  <conditionalFormatting sqref="D579:D618 D2:D577">
    <cfRule type="duplicateValues" dxfId="1043" priority="214"/>
  </conditionalFormatting>
  <conditionalFormatting sqref="K612:K616 K608:K610">
    <cfRule type="duplicateValues" dxfId="1042" priority="206"/>
  </conditionalFormatting>
  <conditionalFormatting sqref="E774 E761 E759 E724:E755 E718:E722 E698:E716 E693:E696 E677:E691 E665:E675 E661:E662 E655 E652:E653 E648 E642:E644 E638 E631:E633 E627 E622:E625 E617:E619">
    <cfRule type="duplicateValues" dxfId="1041" priority="3"/>
  </conditionalFormatting>
  <conditionalFormatting sqref="E774 E761 E759 E724:E755 E718:E722 E698:E716 E693:E696 E677:E691 E665:E675 E661:E662 E655 E652:E653 E648 E642:E644">
    <cfRule type="duplicateValues" dxfId="1040" priority="2"/>
  </conditionalFormatting>
  <conditionalFormatting sqref="E774 E761 E759 E724:E755 E718:E722">
    <cfRule type="duplicateValues" dxfId="1039" priority="1"/>
  </conditionalFormatting>
  <conditionalFormatting sqref="E723 E756:E758 E760 E762:E773 E775:E776">
    <cfRule type="duplicateValues" dxfId="1038" priority="11"/>
    <cfRule type="duplicateValues" dxfId="1037" priority="17"/>
    <cfRule type="duplicateValues" dxfId="1036" priority="18"/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A13" workbookViewId="0">
      <selection activeCell="F16" sqref="F16"/>
    </sheetView>
  </sheetViews>
  <sheetFormatPr defaultRowHeight="13.5"/>
  <cols>
    <col min="1" max="1" width="23.625" bestFit="1" customWidth="1"/>
    <col min="2" max="3" width="17.625" bestFit="1" customWidth="1"/>
  </cols>
  <sheetData>
    <row r="3" spans="1:3">
      <c r="A3" s="494" t="s">
        <v>6202</v>
      </c>
      <c r="B3" t="s">
        <v>6210</v>
      </c>
      <c r="C3" t="s">
        <v>6313</v>
      </c>
    </row>
    <row r="4" spans="1:3">
      <c r="A4" s="84"/>
      <c r="B4" s="566">
        <v>4348647.6139858216</v>
      </c>
      <c r="C4" s="566">
        <v>1</v>
      </c>
    </row>
    <row r="5" spans="1:3">
      <c r="A5" s="495" t="s">
        <v>6203</v>
      </c>
      <c r="B5" s="496">
        <v>45742.8</v>
      </c>
      <c r="C5" s="496">
        <v>4</v>
      </c>
    </row>
    <row r="6" spans="1:3">
      <c r="A6" s="495" t="s">
        <v>3609</v>
      </c>
      <c r="B6" s="496">
        <v>62647.8</v>
      </c>
      <c r="C6" s="496">
        <v>12</v>
      </c>
    </row>
    <row r="7" spans="1:3">
      <c r="A7" s="495" t="s">
        <v>6204</v>
      </c>
      <c r="B7" s="496">
        <v>59260.5</v>
      </c>
      <c r="C7" s="496">
        <v>8</v>
      </c>
    </row>
    <row r="8" spans="1:3">
      <c r="A8" s="495" t="s">
        <v>4569</v>
      </c>
      <c r="B8" s="496">
        <v>13122.5</v>
      </c>
      <c r="C8" s="496">
        <v>7</v>
      </c>
    </row>
    <row r="9" spans="1:3">
      <c r="A9" s="495" t="s">
        <v>17</v>
      </c>
      <c r="B9" s="496">
        <v>71130.05</v>
      </c>
      <c r="C9" s="496">
        <v>14</v>
      </c>
    </row>
    <row r="10" spans="1:3">
      <c r="A10" s="495" t="s">
        <v>4998</v>
      </c>
      <c r="B10" s="496">
        <v>36464.6</v>
      </c>
      <c r="C10" s="496">
        <v>7</v>
      </c>
    </row>
    <row r="11" spans="1:3">
      <c r="A11" s="495" t="s">
        <v>3121</v>
      </c>
      <c r="B11" s="496">
        <v>13776.400000000001</v>
      </c>
      <c r="C11" s="496">
        <v>2</v>
      </c>
    </row>
    <row r="12" spans="1:3">
      <c r="A12" s="495" t="s">
        <v>4720</v>
      </c>
      <c r="B12" s="496">
        <v>32026.500604999997</v>
      </c>
      <c r="C12" s="496">
        <v>4</v>
      </c>
    </row>
    <row r="13" spans="1:3">
      <c r="A13" s="495" t="s">
        <v>4719</v>
      </c>
      <c r="B13" s="496">
        <v>77855.512400000007</v>
      </c>
      <c r="C13" s="496">
        <v>10</v>
      </c>
    </row>
    <row r="14" spans="1:3">
      <c r="A14" s="495" t="s">
        <v>197</v>
      </c>
      <c r="B14" s="496">
        <v>469706.0184</v>
      </c>
      <c r="C14" s="496">
        <v>63</v>
      </c>
    </row>
    <row r="15" spans="1:3">
      <c r="A15" s="495" t="s">
        <v>455</v>
      </c>
      <c r="B15" s="496">
        <v>115512.35000000002</v>
      </c>
      <c r="C15" s="496">
        <v>20</v>
      </c>
    </row>
    <row r="16" spans="1:3">
      <c r="A16" s="495" t="s">
        <v>4997</v>
      </c>
      <c r="B16" s="496">
        <v>65421.2</v>
      </c>
      <c r="C16" s="496">
        <v>9</v>
      </c>
    </row>
    <row r="17" spans="1:3">
      <c r="A17" s="495" t="s">
        <v>511</v>
      </c>
      <c r="B17" s="496">
        <v>262057.31000000003</v>
      </c>
      <c r="C17" s="496">
        <v>59</v>
      </c>
    </row>
    <row r="18" spans="1:3">
      <c r="A18" s="495" t="s">
        <v>3597</v>
      </c>
      <c r="B18" s="496">
        <v>23993.599999999999</v>
      </c>
      <c r="C18" s="496">
        <v>5</v>
      </c>
    </row>
    <row r="19" spans="1:3">
      <c r="A19" s="495" t="s">
        <v>577</v>
      </c>
      <c r="B19" s="496">
        <v>94051.297272727257</v>
      </c>
      <c r="C19" s="496">
        <v>26</v>
      </c>
    </row>
    <row r="20" spans="1:3">
      <c r="A20" s="495" t="s">
        <v>4710</v>
      </c>
      <c r="B20" s="496">
        <v>19425.400000000001</v>
      </c>
      <c r="C20" s="496">
        <v>3</v>
      </c>
    </row>
    <row r="21" spans="1:3">
      <c r="A21" s="495" t="s">
        <v>3598</v>
      </c>
      <c r="B21" s="496">
        <v>167115.6</v>
      </c>
      <c r="C21" s="496">
        <v>24</v>
      </c>
    </row>
    <row r="22" spans="1:3">
      <c r="A22" s="495" t="s">
        <v>4797</v>
      </c>
      <c r="B22" s="496">
        <v>517.5</v>
      </c>
      <c r="C22" s="496">
        <v>1</v>
      </c>
    </row>
    <row r="23" spans="1:3">
      <c r="A23" s="495" t="s">
        <v>4708</v>
      </c>
      <c r="B23" s="496">
        <v>173555.43999999992</v>
      </c>
      <c r="C23" s="496">
        <v>24</v>
      </c>
    </row>
    <row r="24" spans="1:3">
      <c r="A24" s="495" t="s">
        <v>757</v>
      </c>
      <c r="B24" s="496">
        <v>930317.23000000033</v>
      </c>
      <c r="C24" s="496">
        <v>150</v>
      </c>
    </row>
    <row r="25" spans="1:3">
      <c r="A25" s="495" t="s">
        <v>4706</v>
      </c>
      <c r="B25" s="496">
        <v>28370.100524000001</v>
      </c>
      <c r="C25" s="496">
        <v>4</v>
      </c>
    </row>
    <row r="26" spans="1:3">
      <c r="A26" s="495" t="s">
        <v>4707</v>
      </c>
      <c r="B26" s="496">
        <v>48751.15</v>
      </c>
      <c r="C26" s="496">
        <v>7</v>
      </c>
    </row>
    <row r="27" spans="1:3">
      <c r="A27" s="495" t="s">
        <v>1104</v>
      </c>
      <c r="B27" s="496">
        <v>49154</v>
      </c>
      <c r="C27" s="496">
        <v>9</v>
      </c>
    </row>
    <row r="28" spans="1:3">
      <c r="A28" s="495" t="s">
        <v>6205</v>
      </c>
      <c r="B28" s="496">
        <v>20720</v>
      </c>
      <c r="C28" s="496">
        <v>2</v>
      </c>
    </row>
    <row r="29" spans="1:3">
      <c r="A29" s="495" t="s">
        <v>343</v>
      </c>
      <c r="B29" s="496">
        <v>123606.99999999999</v>
      </c>
      <c r="C29" s="496">
        <v>17</v>
      </c>
    </row>
    <row r="30" spans="1:3">
      <c r="A30" s="495" t="s">
        <v>1252</v>
      </c>
      <c r="B30" s="496">
        <v>71288.23000000001</v>
      </c>
      <c r="C30" s="496">
        <v>12</v>
      </c>
    </row>
    <row r="31" spans="1:3">
      <c r="A31" s="495" t="s">
        <v>1293</v>
      </c>
      <c r="B31" s="496">
        <v>94473.55454545455</v>
      </c>
      <c r="C31" s="496">
        <v>16</v>
      </c>
    </row>
    <row r="32" spans="1:3">
      <c r="A32" s="495" t="s">
        <v>3608</v>
      </c>
      <c r="B32" s="496">
        <v>53186.799999999996</v>
      </c>
      <c r="C32" s="496">
        <v>7</v>
      </c>
    </row>
    <row r="33" spans="1:3">
      <c r="A33" s="495" t="s">
        <v>2345</v>
      </c>
      <c r="B33" s="496">
        <v>15993.39</v>
      </c>
      <c r="C33" s="496">
        <v>3</v>
      </c>
    </row>
    <row r="34" spans="1:3">
      <c r="A34" s="495" t="s">
        <v>2390</v>
      </c>
      <c r="B34" s="496">
        <v>2200</v>
      </c>
      <c r="C34" s="496">
        <v>1</v>
      </c>
    </row>
    <row r="35" spans="1:3">
      <c r="A35" s="495" t="s">
        <v>745</v>
      </c>
      <c r="B35" s="496">
        <v>823627.01636363636</v>
      </c>
      <c r="C35" s="496">
        <v>136</v>
      </c>
    </row>
    <row r="36" spans="1:3">
      <c r="A36" s="495" t="s">
        <v>6206</v>
      </c>
      <c r="B36" s="496">
        <v>32905.133875</v>
      </c>
      <c r="C36" s="496">
        <v>5</v>
      </c>
    </row>
    <row r="37" spans="1:3">
      <c r="A37" s="495" t="s">
        <v>1110</v>
      </c>
      <c r="B37" s="496">
        <v>5617.2000000000007</v>
      </c>
      <c r="C37" s="496">
        <v>1</v>
      </c>
    </row>
    <row r="38" spans="1:3">
      <c r="A38" s="495" t="s">
        <v>6207</v>
      </c>
      <c r="B38" s="496">
        <v>75530.13</v>
      </c>
      <c r="C38" s="496">
        <v>7</v>
      </c>
    </row>
    <row r="39" spans="1:3">
      <c r="A39" s="495" t="s">
        <v>4199</v>
      </c>
      <c r="B39" s="496">
        <v>169524.3</v>
      </c>
      <c r="C39" s="496">
        <v>7</v>
      </c>
    </row>
    <row r="40" spans="1:3">
      <c r="A40" s="84" t="s">
        <v>6208</v>
      </c>
      <c r="B40" s="63"/>
      <c r="C40" s="63"/>
    </row>
    <row r="41" spans="1:3">
      <c r="A41" s="84" t="s">
        <v>6209</v>
      </c>
      <c r="B41" s="551">
        <v>8697295.227971619</v>
      </c>
      <c r="C41" s="551">
        <v>687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5"/>
  <sheetViews>
    <sheetView topLeftCell="B1" workbookViewId="0">
      <pane xSplit="4" topLeftCell="F1" activePane="topRight" state="frozen"/>
      <selection activeCell="B1" sqref="B1"/>
      <selection pane="topRight" activeCell="B1" sqref="A1:XFD1"/>
    </sheetView>
  </sheetViews>
  <sheetFormatPr defaultColWidth="9" defaultRowHeight="13.5"/>
  <cols>
    <col min="2" max="2" width="13.5" bestFit="1" customWidth="1"/>
    <col min="3" max="3" width="18.125" bestFit="1" customWidth="1"/>
    <col min="4" max="4" width="12.25" customWidth="1"/>
    <col min="5" max="5" width="15.75" customWidth="1"/>
    <col min="6" max="6" width="6" customWidth="1"/>
    <col min="19" max="19" width="12.375" bestFit="1" customWidth="1"/>
    <col min="26" max="26" width="15" bestFit="1" customWidth="1"/>
    <col min="28" max="28" width="14.5"/>
    <col min="29" max="29" width="13.375"/>
  </cols>
  <sheetData>
    <row r="1" spans="1:29" ht="14.25">
      <c r="A1" s="265" t="s">
        <v>4721</v>
      </c>
      <c r="B1" t="s">
        <v>3635</v>
      </c>
      <c r="C1" t="s">
        <v>4722</v>
      </c>
      <c r="D1" t="s">
        <v>2</v>
      </c>
      <c r="E1" t="s">
        <v>3</v>
      </c>
      <c r="F1" t="s">
        <v>4723</v>
      </c>
      <c r="G1" t="s">
        <v>4666</v>
      </c>
      <c r="H1" t="s">
        <v>4668</v>
      </c>
      <c r="I1" t="s">
        <v>4724</v>
      </c>
      <c r="J1" t="s">
        <v>4669</v>
      </c>
      <c r="K1" t="s">
        <v>4673</v>
      </c>
      <c r="L1" t="s">
        <v>4725</v>
      </c>
      <c r="M1" t="s">
        <v>4726</v>
      </c>
      <c r="N1" t="s">
        <v>4670</v>
      </c>
      <c r="O1" t="s">
        <v>4727</v>
      </c>
      <c r="P1" t="s">
        <v>4675</v>
      </c>
      <c r="Q1" t="s">
        <v>4681</v>
      </c>
      <c r="R1" t="s">
        <v>4728</v>
      </c>
      <c r="S1" t="s">
        <v>4692</v>
      </c>
      <c r="T1" t="s">
        <v>4702</v>
      </c>
      <c r="U1" t="s">
        <v>4694</v>
      </c>
      <c r="V1" t="s">
        <v>3646</v>
      </c>
      <c r="W1" t="s">
        <v>4695</v>
      </c>
      <c r="X1" t="s">
        <v>4698</v>
      </c>
      <c r="Y1" t="s">
        <v>4729</v>
      </c>
      <c r="Z1" t="s">
        <v>4704</v>
      </c>
      <c r="AA1" t="s">
        <v>6</v>
      </c>
    </row>
    <row r="2" spans="1:29" ht="14.25">
      <c r="A2" s="265" t="s">
        <v>2319</v>
      </c>
      <c r="B2" t="s">
        <v>3121</v>
      </c>
      <c r="C2" t="s">
        <v>126</v>
      </c>
      <c r="D2" t="s">
        <v>127</v>
      </c>
      <c r="E2" t="s">
        <v>128</v>
      </c>
      <c r="F2">
        <v>44.25</v>
      </c>
      <c r="G2" s="530">
        <v>2500</v>
      </c>
      <c r="H2" s="530">
        <v>0</v>
      </c>
      <c r="I2" s="530">
        <v>1000</v>
      </c>
      <c r="J2" s="530">
        <v>1000</v>
      </c>
      <c r="K2" s="530">
        <v>0</v>
      </c>
      <c r="L2" s="530">
        <v>200</v>
      </c>
      <c r="M2" s="530">
        <v>4500.49</v>
      </c>
      <c r="N2" s="530">
        <v>0</v>
      </c>
      <c r="O2" s="530">
        <v>0</v>
      </c>
      <c r="P2" s="530">
        <v>0</v>
      </c>
      <c r="Q2" s="530">
        <v>260</v>
      </c>
      <c r="R2" s="530">
        <v>184</v>
      </c>
      <c r="S2" s="530">
        <v>9276.49</v>
      </c>
      <c r="T2" s="530">
        <v>0</v>
      </c>
      <c r="U2" s="530">
        <v>517.5</v>
      </c>
      <c r="V2" s="530">
        <v>0</v>
      </c>
      <c r="W2" s="530">
        <v>10</v>
      </c>
      <c r="X2" s="530">
        <v>0</v>
      </c>
      <c r="Y2" s="530">
        <v>527.5</v>
      </c>
      <c r="Z2" s="530">
        <v>8748.99</v>
      </c>
      <c r="AA2" t="s">
        <v>131</v>
      </c>
      <c r="AB2" s="266">
        <f>VLOOKUP(D2,'12部门提供工资附表主表'!E:AV,44,0)</f>
        <v>9276.4942499999997</v>
      </c>
      <c r="AC2" s="266">
        <f>AB2-S2</f>
        <v>4.2499999999563443E-3</v>
      </c>
    </row>
    <row r="3" spans="1:29" ht="14.25">
      <c r="A3" s="265" t="s">
        <v>2324</v>
      </c>
      <c r="B3" t="s">
        <v>3121</v>
      </c>
      <c r="C3" t="s">
        <v>132</v>
      </c>
      <c r="D3" t="s">
        <v>133</v>
      </c>
      <c r="E3" t="s">
        <v>134</v>
      </c>
      <c r="F3">
        <v>33.81</v>
      </c>
      <c r="G3" s="530">
        <v>2500</v>
      </c>
      <c r="H3" s="530">
        <v>0</v>
      </c>
      <c r="I3" s="530">
        <v>500</v>
      </c>
      <c r="J3" s="530">
        <v>1000</v>
      </c>
      <c r="K3" s="530">
        <v>0</v>
      </c>
      <c r="L3" s="530">
        <v>200</v>
      </c>
      <c r="M3" s="530">
        <v>2251.81</v>
      </c>
      <c r="N3" s="530">
        <v>0</v>
      </c>
      <c r="O3" s="530">
        <v>0</v>
      </c>
      <c r="P3" s="530">
        <v>0</v>
      </c>
      <c r="Q3" s="530">
        <v>200</v>
      </c>
      <c r="R3" s="530">
        <v>0</v>
      </c>
      <c r="S3" s="530">
        <v>6651.81</v>
      </c>
      <c r="T3" s="530">
        <v>0</v>
      </c>
      <c r="U3" s="530">
        <v>517.5</v>
      </c>
      <c r="V3" s="530">
        <v>254</v>
      </c>
      <c r="W3" s="530">
        <v>10</v>
      </c>
      <c r="X3" s="530">
        <v>26.41</v>
      </c>
      <c r="Y3" s="530">
        <v>807.91</v>
      </c>
      <c r="Z3" s="530">
        <v>5843.9</v>
      </c>
      <c r="AA3" t="s">
        <v>136</v>
      </c>
      <c r="AB3" s="266">
        <f>VLOOKUP(D3,'12部门提供工资附表主表'!E:AV,44,0)</f>
        <v>6651.8071</v>
      </c>
      <c r="AC3" s="266">
        <f t="shared" ref="AC3:AC66" si="0">AB3-S3</f>
        <v>-2.9000000004089088E-3</v>
      </c>
    </row>
    <row r="4" spans="1:29" ht="14.25">
      <c r="A4" s="265" t="s">
        <v>2339</v>
      </c>
      <c r="B4" t="s">
        <v>3121</v>
      </c>
      <c r="C4" t="s">
        <v>199</v>
      </c>
      <c r="D4" t="s">
        <v>200</v>
      </c>
      <c r="E4" t="s">
        <v>201</v>
      </c>
      <c r="F4">
        <v>39</v>
      </c>
      <c r="G4" s="530">
        <v>2480</v>
      </c>
      <c r="H4" s="530">
        <v>0</v>
      </c>
      <c r="I4" s="530">
        <v>200</v>
      </c>
      <c r="J4" s="530">
        <v>0</v>
      </c>
      <c r="K4" s="530">
        <v>0</v>
      </c>
      <c r="L4" s="530">
        <v>200</v>
      </c>
      <c r="M4" s="530">
        <v>4793.5</v>
      </c>
      <c r="N4" s="530">
        <v>0</v>
      </c>
      <c r="O4" s="530">
        <v>0</v>
      </c>
      <c r="P4" s="530">
        <v>0</v>
      </c>
      <c r="Q4" s="530">
        <v>200</v>
      </c>
      <c r="R4" s="530">
        <v>80</v>
      </c>
      <c r="S4" s="530">
        <v>7793.5</v>
      </c>
      <c r="T4" s="530">
        <v>0</v>
      </c>
      <c r="U4" s="530">
        <v>517.5</v>
      </c>
      <c r="V4" s="530">
        <v>0</v>
      </c>
      <c r="W4" s="530">
        <v>10</v>
      </c>
      <c r="X4" s="530">
        <v>68.28</v>
      </c>
      <c r="Y4" s="530">
        <v>595.78</v>
      </c>
      <c r="Z4" s="530">
        <v>7197.72</v>
      </c>
      <c r="AA4" t="s">
        <v>203</v>
      </c>
      <c r="AB4" s="266">
        <f>VLOOKUP(D4,'12部门提供工资附表主表'!E:AV,44,0)</f>
        <v>7793.5</v>
      </c>
      <c r="AC4" s="266">
        <f t="shared" si="0"/>
        <v>0</v>
      </c>
    </row>
    <row r="5" spans="1:29" ht="14.25">
      <c r="A5" s="265" t="s">
        <v>2334</v>
      </c>
      <c r="B5" t="s">
        <v>3121</v>
      </c>
      <c r="C5" t="s">
        <v>204</v>
      </c>
      <c r="D5" t="s">
        <v>205</v>
      </c>
      <c r="E5" t="s">
        <v>206</v>
      </c>
      <c r="F5">
        <v>50.63</v>
      </c>
      <c r="G5" s="530">
        <v>2480</v>
      </c>
      <c r="H5" s="530">
        <v>0</v>
      </c>
      <c r="I5" s="530">
        <v>0</v>
      </c>
      <c r="J5" s="530">
        <v>0</v>
      </c>
      <c r="K5" s="530">
        <v>0</v>
      </c>
      <c r="L5" s="530">
        <v>200</v>
      </c>
      <c r="M5" s="530">
        <v>7139.7</v>
      </c>
      <c r="N5" s="530">
        <v>14</v>
      </c>
      <c r="O5" s="530">
        <v>0</v>
      </c>
      <c r="P5" s="530">
        <v>0</v>
      </c>
      <c r="Q5" s="530">
        <v>300</v>
      </c>
      <c r="R5" s="530">
        <v>20</v>
      </c>
      <c r="S5" s="530">
        <v>10113.700000000001</v>
      </c>
      <c r="T5" s="530">
        <v>0</v>
      </c>
      <c r="U5" s="530">
        <v>517.5</v>
      </c>
      <c r="V5" s="530">
        <v>254</v>
      </c>
      <c r="W5" s="530">
        <v>10</v>
      </c>
      <c r="X5" s="530">
        <v>70.260000000000005</v>
      </c>
      <c r="Y5" s="530">
        <v>851.76</v>
      </c>
      <c r="Z5" s="530">
        <v>9261.94</v>
      </c>
      <c r="AA5" t="s">
        <v>208</v>
      </c>
      <c r="AB5" s="266">
        <f>VLOOKUP(D5,'12部门提供工资附表主表'!E:AV,44,0)</f>
        <v>10113.700000000001</v>
      </c>
      <c r="AC5" s="266">
        <f t="shared" si="0"/>
        <v>0</v>
      </c>
    </row>
    <row r="6" spans="1:29" ht="14.25">
      <c r="A6" s="265" t="s">
        <v>1933</v>
      </c>
      <c r="B6" t="s">
        <v>3121</v>
      </c>
      <c r="C6" t="s">
        <v>209</v>
      </c>
      <c r="D6" t="s">
        <v>210</v>
      </c>
      <c r="E6" t="s">
        <v>211</v>
      </c>
      <c r="F6">
        <v>40.799999999999997</v>
      </c>
      <c r="G6" s="530">
        <v>2480</v>
      </c>
      <c r="H6" s="530">
        <v>0</v>
      </c>
      <c r="I6" s="530">
        <v>0</v>
      </c>
      <c r="J6" s="530">
        <v>0</v>
      </c>
      <c r="K6" s="530">
        <v>0</v>
      </c>
      <c r="L6" s="530">
        <v>200</v>
      </c>
      <c r="M6" s="530">
        <v>5272</v>
      </c>
      <c r="N6" s="530">
        <v>100</v>
      </c>
      <c r="O6" s="530">
        <v>0</v>
      </c>
      <c r="P6" s="530">
        <v>0</v>
      </c>
      <c r="Q6" s="530">
        <v>200</v>
      </c>
      <c r="R6" s="530">
        <v>30</v>
      </c>
      <c r="S6" s="530">
        <v>8222</v>
      </c>
      <c r="T6" s="530">
        <v>0</v>
      </c>
      <c r="U6" s="530">
        <v>517.5</v>
      </c>
      <c r="V6" s="530">
        <v>0</v>
      </c>
      <c r="W6" s="530">
        <v>10</v>
      </c>
      <c r="X6" s="530">
        <v>21.14</v>
      </c>
      <c r="Y6" s="530">
        <v>548.64</v>
      </c>
      <c r="Z6" s="530">
        <v>7673.36</v>
      </c>
      <c r="AA6" t="s">
        <v>213</v>
      </c>
      <c r="AB6" s="266">
        <f>VLOOKUP(D6,'12部门提供工资附表主表'!E:AV,44,0)</f>
        <v>8222</v>
      </c>
      <c r="AC6" s="266">
        <f t="shared" si="0"/>
        <v>0</v>
      </c>
    </row>
    <row r="7" spans="1:29" ht="14.25">
      <c r="A7" s="265" t="s">
        <v>2329</v>
      </c>
      <c r="B7" t="s">
        <v>3121</v>
      </c>
      <c r="C7" t="s">
        <v>214</v>
      </c>
      <c r="D7" t="s">
        <v>215</v>
      </c>
      <c r="E7" t="s">
        <v>216</v>
      </c>
      <c r="F7">
        <v>49</v>
      </c>
      <c r="G7" s="530">
        <v>2480</v>
      </c>
      <c r="H7" s="530">
        <v>0</v>
      </c>
      <c r="I7" s="530">
        <v>0</v>
      </c>
      <c r="J7" s="530">
        <v>0</v>
      </c>
      <c r="K7" s="530">
        <v>0</v>
      </c>
      <c r="L7" s="530">
        <v>200</v>
      </c>
      <c r="M7" s="530">
        <v>5605</v>
      </c>
      <c r="N7" s="530">
        <v>0</v>
      </c>
      <c r="O7" s="530">
        <v>0</v>
      </c>
      <c r="P7" s="530">
        <v>0</v>
      </c>
      <c r="Q7" s="530">
        <v>200</v>
      </c>
      <c r="R7" s="530">
        <v>150</v>
      </c>
      <c r="S7" s="530">
        <v>8335</v>
      </c>
      <c r="T7" s="530">
        <v>0</v>
      </c>
      <c r="U7" s="530">
        <v>517.5</v>
      </c>
      <c r="V7" s="530">
        <v>0</v>
      </c>
      <c r="W7" s="530">
        <v>0</v>
      </c>
      <c r="X7" s="530">
        <v>84.52</v>
      </c>
      <c r="Y7" s="530">
        <v>602.02</v>
      </c>
      <c r="Z7" s="530">
        <v>7732.98</v>
      </c>
      <c r="AA7" t="s">
        <v>218</v>
      </c>
      <c r="AB7" s="266">
        <f>VLOOKUP(D7,'12部门提供工资附表主表'!E:AV,44,0)</f>
        <v>8335</v>
      </c>
      <c r="AC7" s="266">
        <f t="shared" si="0"/>
        <v>0</v>
      </c>
    </row>
    <row r="8" spans="1:29" ht="14.25">
      <c r="A8" s="265" t="s">
        <v>1847</v>
      </c>
      <c r="B8" t="s">
        <v>3121</v>
      </c>
      <c r="C8" t="s">
        <v>219</v>
      </c>
      <c r="D8" t="s">
        <v>220</v>
      </c>
      <c r="E8" t="s">
        <v>221</v>
      </c>
      <c r="F8">
        <v>44.25</v>
      </c>
      <c r="G8" s="530">
        <v>2480</v>
      </c>
      <c r="H8" s="530">
        <v>0</v>
      </c>
      <c r="I8" s="530">
        <v>0</v>
      </c>
      <c r="J8" s="530">
        <v>0</v>
      </c>
      <c r="K8" s="530">
        <v>0</v>
      </c>
      <c r="L8" s="530">
        <v>200</v>
      </c>
      <c r="M8" s="530">
        <v>4821.25</v>
      </c>
      <c r="N8" s="530">
        <v>88</v>
      </c>
      <c r="O8" s="530">
        <v>0</v>
      </c>
      <c r="P8" s="530">
        <v>0</v>
      </c>
      <c r="Q8" s="530">
        <v>200</v>
      </c>
      <c r="R8" s="530">
        <v>0</v>
      </c>
      <c r="S8" s="530">
        <v>7789.25</v>
      </c>
      <c r="T8" s="530">
        <v>0</v>
      </c>
      <c r="U8" s="530">
        <v>517.5</v>
      </c>
      <c r="V8" s="530">
        <v>254</v>
      </c>
      <c r="W8" s="530">
        <v>0</v>
      </c>
      <c r="X8" s="530">
        <v>60.53</v>
      </c>
      <c r="Y8" s="530">
        <v>832.03</v>
      </c>
      <c r="Z8" s="530">
        <v>6957.22</v>
      </c>
      <c r="AA8" t="s">
        <v>223</v>
      </c>
      <c r="AB8" s="266">
        <f>VLOOKUP(D8,'12部门提供工资附表主表'!E:AV,44,0)</f>
        <v>7789.25</v>
      </c>
      <c r="AC8" s="266">
        <f t="shared" si="0"/>
        <v>0</v>
      </c>
    </row>
    <row r="9" spans="1:29" ht="14.25">
      <c r="A9" s="265" t="s">
        <v>1957</v>
      </c>
      <c r="B9" t="s">
        <v>3121</v>
      </c>
      <c r="C9" t="s">
        <v>1193</v>
      </c>
      <c r="D9" t="s">
        <v>1194</v>
      </c>
      <c r="E9" t="s">
        <v>1195</v>
      </c>
      <c r="F9">
        <v>40.5</v>
      </c>
      <c r="G9" s="530">
        <v>2480</v>
      </c>
      <c r="H9" s="530">
        <v>0</v>
      </c>
      <c r="I9" s="530">
        <v>0</v>
      </c>
      <c r="J9" s="530">
        <v>0</v>
      </c>
      <c r="K9" s="530">
        <v>0</v>
      </c>
      <c r="L9" s="530">
        <v>120</v>
      </c>
      <c r="M9" s="530">
        <v>4542.7</v>
      </c>
      <c r="N9" s="530">
        <v>120</v>
      </c>
      <c r="O9" s="530">
        <v>0</v>
      </c>
      <c r="P9" s="530">
        <v>0</v>
      </c>
      <c r="Q9" s="530">
        <v>200</v>
      </c>
      <c r="R9" s="530">
        <v>0</v>
      </c>
      <c r="S9" s="530">
        <v>7462.7</v>
      </c>
      <c r="T9" s="530">
        <v>0</v>
      </c>
      <c r="U9" s="530">
        <v>517.5</v>
      </c>
      <c r="V9" s="530">
        <v>0</v>
      </c>
      <c r="W9" s="530">
        <v>0</v>
      </c>
      <c r="X9" s="530">
        <v>0</v>
      </c>
      <c r="Y9" s="530">
        <v>517.5</v>
      </c>
      <c r="Z9" s="530">
        <v>6945.2</v>
      </c>
      <c r="AA9" t="s">
        <v>1197</v>
      </c>
      <c r="AB9" s="266">
        <f>VLOOKUP(D9,'12部门提供工资附表主表'!E:AV,44,0)</f>
        <v>7462.7</v>
      </c>
      <c r="AC9" s="266">
        <f t="shared" si="0"/>
        <v>0</v>
      </c>
    </row>
    <row r="10" spans="1:29" ht="14.25">
      <c r="A10" s="265" t="s">
        <v>1862</v>
      </c>
      <c r="B10" t="s">
        <v>3121</v>
      </c>
      <c r="C10" t="s">
        <v>224</v>
      </c>
      <c r="D10" t="s">
        <v>225</v>
      </c>
      <c r="E10" t="s">
        <v>226</v>
      </c>
      <c r="F10">
        <v>42</v>
      </c>
      <c r="G10" s="530">
        <v>2480</v>
      </c>
      <c r="H10" s="530">
        <v>0</v>
      </c>
      <c r="I10" s="530">
        <v>0</v>
      </c>
      <c r="J10" s="530">
        <v>0</v>
      </c>
      <c r="K10" s="530">
        <v>0</v>
      </c>
      <c r="L10" s="530">
        <v>200</v>
      </c>
      <c r="M10" s="530">
        <v>5080</v>
      </c>
      <c r="N10" s="530">
        <v>0</v>
      </c>
      <c r="O10" s="530">
        <v>0</v>
      </c>
      <c r="P10" s="530">
        <v>0</v>
      </c>
      <c r="Q10" s="530">
        <v>320</v>
      </c>
      <c r="R10" s="530">
        <v>0</v>
      </c>
      <c r="S10" s="530">
        <v>8080</v>
      </c>
      <c r="T10" s="530">
        <v>0</v>
      </c>
      <c r="U10" s="530">
        <v>517.5</v>
      </c>
      <c r="V10" s="530">
        <v>254</v>
      </c>
      <c r="W10" s="530">
        <v>10</v>
      </c>
      <c r="X10" s="530">
        <v>54.26</v>
      </c>
      <c r="Y10" s="530">
        <v>835.76</v>
      </c>
      <c r="Z10" s="530">
        <v>7244.24</v>
      </c>
      <c r="AA10" t="s">
        <v>228</v>
      </c>
      <c r="AB10" s="266">
        <f>VLOOKUP(D10,'12部门提供工资附表主表'!E:AV,44,0)</f>
        <v>8080</v>
      </c>
      <c r="AC10" s="266">
        <f t="shared" si="0"/>
        <v>0</v>
      </c>
    </row>
    <row r="11" spans="1:29" ht="14.25">
      <c r="A11" s="265" t="s">
        <v>3386</v>
      </c>
      <c r="B11" t="s">
        <v>3121</v>
      </c>
      <c r="C11" t="s">
        <v>229</v>
      </c>
      <c r="D11" t="s">
        <v>230</v>
      </c>
      <c r="E11" t="s">
        <v>231</v>
      </c>
      <c r="F11">
        <v>33.880000000000003</v>
      </c>
      <c r="G11" s="530">
        <v>2480</v>
      </c>
      <c r="H11" s="530">
        <v>0</v>
      </c>
      <c r="I11" s="530">
        <v>0</v>
      </c>
      <c r="J11" s="530">
        <v>0</v>
      </c>
      <c r="K11" s="530">
        <v>0</v>
      </c>
      <c r="L11" s="530">
        <v>200</v>
      </c>
      <c r="M11" s="530">
        <v>3449</v>
      </c>
      <c r="N11" s="530">
        <v>0</v>
      </c>
      <c r="O11" s="530">
        <v>0</v>
      </c>
      <c r="P11" s="530">
        <v>0</v>
      </c>
      <c r="Q11" s="530">
        <v>200</v>
      </c>
      <c r="R11" s="530">
        <v>50</v>
      </c>
      <c r="S11" s="530">
        <v>6279</v>
      </c>
      <c r="T11" s="530">
        <v>0</v>
      </c>
      <c r="U11" s="530">
        <v>517.5</v>
      </c>
      <c r="V11" s="530">
        <v>0</v>
      </c>
      <c r="W11" s="530">
        <v>0</v>
      </c>
      <c r="X11" s="530">
        <v>0</v>
      </c>
      <c r="Y11" s="530">
        <v>517.5</v>
      </c>
      <c r="Z11" s="530">
        <v>5761.5</v>
      </c>
      <c r="AA11" t="s">
        <v>233</v>
      </c>
      <c r="AB11" s="266">
        <f>VLOOKUP(D11,'12部门提供工资附表主表'!E:AV,44,0)</f>
        <v>6279</v>
      </c>
      <c r="AC11" s="266">
        <f t="shared" si="0"/>
        <v>0</v>
      </c>
    </row>
    <row r="12" spans="1:29" ht="14.25">
      <c r="A12" s="265" t="s">
        <v>2034</v>
      </c>
      <c r="B12" t="s">
        <v>3121</v>
      </c>
      <c r="C12" t="s">
        <v>234</v>
      </c>
      <c r="D12" t="s">
        <v>235</v>
      </c>
      <c r="E12" t="s">
        <v>236</v>
      </c>
      <c r="F12">
        <v>29.05</v>
      </c>
      <c r="G12" s="530">
        <v>2480</v>
      </c>
      <c r="H12" s="530">
        <v>0</v>
      </c>
      <c r="I12" s="530">
        <v>200</v>
      </c>
      <c r="J12" s="530">
        <v>0</v>
      </c>
      <c r="K12" s="530">
        <v>0</v>
      </c>
      <c r="L12" s="530">
        <v>200</v>
      </c>
      <c r="M12" s="530">
        <v>2937.83</v>
      </c>
      <c r="N12" s="530">
        <v>0</v>
      </c>
      <c r="O12" s="530">
        <v>0</v>
      </c>
      <c r="P12" s="530">
        <v>0</v>
      </c>
      <c r="Q12" s="530">
        <v>100</v>
      </c>
      <c r="R12" s="530">
        <v>10</v>
      </c>
      <c r="S12" s="530">
        <v>5907.83</v>
      </c>
      <c r="T12" s="530">
        <v>0</v>
      </c>
      <c r="U12" s="530">
        <v>517.5</v>
      </c>
      <c r="V12" s="530">
        <v>254</v>
      </c>
      <c r="W12" s="530">
        <v>10</v>
      </c>
      <c r="X12" s="530">
        <v>0</v>
      </c>
      <c r="Y12" s="530">
        <v>781.5</v>
      </c>
      <c r="Z12" s="530">
        <v>5126.33</v>
      </c>
      <c r="AA12" t="s">
        <v>238</v>
      </c>
      <c r="AB12" s="266">
        <f>VLOOKUP(D12,'12部门提供工资附表主表'!E:AV,44,0)</f>
        <v>5907.8249999999998</v>
      </c>
      <c r="AC12" s="266">
        <f t="shared" si="0"/>
        <v>-5.0000000001091394E-3</v>
      </c>
    </row>
    <row r="13" spans="1:29" ht="14.25">
      <c r="A13" s="265" t="s">
        <v>2071</v>
      </c>
      <c r="B13" t="s">
        <v>3121</v>
      </c>
      <c r="C13" t="s">
        <v>239</v>
      </c>
      <c r="D13" t="s">
        <v>240</v>
      </c>
      <c r="E13" t="s">
        <v>241</v>
      </c>
      <c r="F13">
        <v>43.5</v>
      </c>
      <c r="G13" s="530">
        <v>2480</v>
      </c>
      <c r="H13" s="530">
        <v>0</v>
      </c>
      <c r="I13" s="530">
        <v>0</v>
      </c>
      <c r="J13" s="530">
        <v>0</v>
      </c>
      <c r="K13" s="530">
        <v>0</v>
      </c>
      <c r="L13" s="530">
        <v>200</v>
      </c>
      <c r="M13" s="530">
        <v>5632.75</v>
      </c>
      <c r="N13" s="530">
        <v>104</v>
      </c>
      <c r="O13" s="530">
        <v>0</v>
      </c>
      <c r="P13" s="530">
        <v>0</v>
      </c>
      <c r="Q13" s="530">
        <v>200</v>
      </c>
      <c r="R13" s="530">
        <v>70</v>
      </c>
      <c r="S13" s="530">
        <v>8546.75</v>
      </c>
      <c r="T13" s="530">
        <v>0</v>
      </c>
      <c r="U13" s="530">
        <v>517.5</v>
      </c>
      <c r="V13" s="530">
        <v>0</v>
      </c>
      <c r="W13" s="530">
        <v>0</v>
      </c>
      <c r="X13" s="530">
        <v>0</v>
      </c>
      <c r="Y13" s="530">
        <v>517.5</v>
      </c>
      <c r="Z13" s="530">
        <v>8029.25</v>
      </c>
      <c r="AA13" t="s">
        <v>243</v>
      </c>
      <c r="AB13" s="266">
        <f>VLOOKUP(D13,'12部门提供工资附表主表'!E:AV,44,0)</f>
        <v>8546.75</v>
      </c>
      <c r="AC13" s="266">
        <f t="shared" si="0"/>
        <v>0</v>
      </c>
    </row>
    <row r="14" spans="1:29" ht="14.25">
      <c r="A14" s="265" t="s">
        <v>2810</v>
      </c>
      <c r="B14" t="s">
        <v>3121</v>
      </c>
      <c r="C14" t="s">
        <v>244</v>
      </c>
      <c r="D14" t="s">
        <v>245</v>
      </c>
      <c r="E14" t="s">
        <v>246</v>
      </c>
      <c r="F14">
        <v>42</v>
      </c>
      <c r="G14" s="530">
        <v>2480</v>
      </c>
      <c r="H14" s="530">
        <v>0</v>
      </c>
      <c r="I14" s="530">
        <v>0</v>
      </c>
      <c r="J14" s="530">
        <v>0</v>
      </c>
      <c r="K14" s="530">
        <v>0</v>
      </c>
      <c r="L14" s="530">
        <v>200</v>
      </c>
      <c r="M14" s="530">
        <v>4450</v>
      </c>
      <c r="N14" s="530">
        <v>112</v>
      </c>
      <c r="O14" s="530">
        <v>0</v>
      </c>
      <c r="P14" s="530">
        <v>0</v>
      </c>
      <c r="Q14" s="530">
        <v>200</v>
      </c>
      <c r="R14" s="530">
        <v>30</v>
      </c>
      <c r="S14" s="530">
        <v>7412</v>
      </c>
      <c r="T14" s="530">
        <v>0</v>
      </c>
      <c r="U14" s="530">
        <v>517.5</v>
      </c>
      <c r="V14" s="530">
        <v>0</v>
      </c>
      <c r="W14" s="530">
        <v>10</v>
      </c>
      <c r="X14" s="530">
        <v>0</v>
      </c>
      <c r="Y14" s="530">
        <v>527.5</v>
      </c>
      <c r="Z14" s="530">
        <v>6884.5</v>
      </c>
      <c r="AA14" t="s">
        <v>248</v>
      </c>
      <c r="AB14" s="266">
        <f>VLOOKUP(D14,'12部门提供工资附表主表'!E:AV,44,0)</f>
        <v>7412</v>
      </c>
      <c r="AC14" s="266">
        <f t="shared" si="0"/>
        <v>0</v>
      </c>
    </row>
    <row r="15" spans="1:29" ht="14.25">
      <c r="A15" s="265" t="s">
        <v>2257</v>
      </c>
      <c r="B15" t="s">
        <v>3121</v>
      </c>
      <c r="C15" t="s">
        <v>249</v>
      </c>
      <c r="D15" t="s">
        <v>250</v>
      </c>
      <c r="E15" t="s">
        <v>251</v>
      </c>
      <c r="F15">
        <v>34.5</v>
      </c>
      <c r="G15" s="530">
        <v>2480</v>
      </c>
      <c r="H15" s="530">
        <v>0</v>
      </c>
      <c r="I15" s="530">
        <v>0</v>
      </c>
      <c r="J15" s="530">
        <v>0</v>
      </c>
      <c r="K15" s="530">
        <v>0</v>
      </c>
      <c r="L15" s="530">
        <v>200</v>
      </c>
      <c r="M15" s="530">
        <v>5407.39</v>
      </c>
      <c r="N15" s="530">
        <v>65</v>
      </c>
      <c r="O15" s="530">
        <v>0</v>
      </c>
      <c r="P15" s="530">
        <v>0</v>
      </c>
      <c r="Q15" s="530">
        <v>205</v>
      </c>
      <c r="R15" s="530">
        <v>30</v>
      </c>
      <c r="S15" s="530">
        <v>8327.39</v>
      </c>
      <c r="T15" s="530">
        <v>0</v>
      </c>
      <c r="U15" s="530">
        <v>517.5</v>
      </c>
      <c r="V15" s="530">
        <v>0</v>
      </c>
      <c r="W15" s="530">
        <v>0</v>
      </c>
      <c r="X15" s="530">
        <v>0</v>
      </c>
      <c r="Y15" s="530">
        <v>517.5</v>
      </c>
      <c r="Z15" s="530">
        <v>7809.89</v>
      </c>
      <c r="AA15" t="s">
        <v>253</v>
      </c>
      <c r="AB15" s="266">
        <f>VLOOKUP(D15,'12部门提供工资附表主表'!E:AV,44,0)</f>
        <v>8327.39</v>
      </c>
      <c r="AC15" s="266">
        <f t="shared" si="0"/>
        <v>0</v>
      </c>
    </row>
    <row r="16" spans="1:29" ht="14.25">
      <c r="A16" s="265" t="s">
        <v>2722</v>
      </c>
      <c r="B16" t="s">
        <v>3121</v>
      </c>
      <c r="C16" t="s">
        <v>254</v>
      </c>
      <c r="D16" t="s">
        <v>255</v>
      </c>
      <c r="E16" t="s">
        <v>256</v>
      </c>
      <c r="F16">
        <v>40.130000000000003</v>
      </c>
      <c r="G16" s="530">
        <v>2480</v>
      </c>
      <c r="H16" s="530">
        <v>0</v>
      </c>
      <c r="I16" s="530">
        <v>0</v>
      </c>
      <c r="J16" s="530">
        <v>0</v>
      </c>
      <c r="K16" s="530">
        <v>0</v>
      </c>
      <c r="L16" s="530">
        <v>200</v>
      </c>
      <c r="M16" s="530">
        <v>6178.05</v>
      </c>
      <c r="N16" s="530">
        <v>97</v>
      </c>
      <c r="O16" s="530">
        <v>0</v>
      </c>
      <c r="P16" s="530">
        <v>0</v>
      </c>
      <c r="Q16" s="530">
        <v>200</v>
      </c>
      <c r="R16" s="530">
        <v>25</v>
      </c>
      <c r="S16" s="530">
        <v>9130.0499999999993</v>
      </c>
      <c r="T16" s="530">
        <v>0</v>
      </c>
      <c r="U16" s="530">
        <v>517.5</v>
      </c>
      <c r="V16" s="530">
        <v>0</v>
      </c>
      <c r="W16" s="530">
        <v>10</v>
      </c>
      <c r="X16" s="530">
        <v>108.38</v>
      </c>
      <c r="Y16" s="530">
        <v>635.88</v>
      </c>
      <c r="Z16" s="530">
        <v>8494.17</v>
      </c>
      <c r="AA16" t="s">
        <v>258</v>
      </c>
      <c r="AB16" s="266">
        <f>VLOOKUP(D16,'12部门提供工资附表主表'!E:AV,44,0)</f>
        <v>9130.0475000000006</v>
      </c>
      <c r="AC16" s="266">
        <f t="shared" si="0"/>
        <v>-2.4999999986903276E-3</v>
      </c>
    </row>
    <row r="17" spans="1:29" ht="14.25">
      <c r="A17" s="265" t="s">
        <v>2962</v>
      </c>
      <c r="B17" t="s">
        <v>3121</v>
      </c>
      <c r="C17" t="s">
        <v>259</v>
      </c>
      <c r="D17" t="s">
        <v>260</v>
      </c>
      <c r="E17" t="s">
        <v>261</v>
      </c>
      <c r="F17">
        <v>36</v>
      </c>
      <c r="G17" s="530">
        <v>2480</v>
      </c>
      <c r="H17" s="530">
        <v>0</v>
      </c>
      <c r="I17" s="530">
        <v>0</v>
      </c>
      <c r="J17" s="530">
        <v>0</v>
      </c>
      <c r="K17" s="530">
        <v>0</v>
      </c>
      <c r="L17" s="530">
        <v>180</v>
      </c>
      <c r="M17" s="530">
        <v>6027.88</v>
      </c>
      <c r="N17" s="530">
        <v>62</v>
      </c>
      <c r="O17" s="530">
        <v>0</v>
      </c>
      <c r="P17" s="530">
        <v>0</v>
      </c>
      <c r="Q17" s="530">
        <v>200</v>
      </c>
      <c r="R17" s="530">
        <v>55</v>
      </c>
      <c r="S17" s="530">
        <v>8894.8799999999992</v>
      </c>
      <c r="T17" s="530">
        <v>0</v>
      </c>
      <c r="U17" s="530">
        <v>517.5</v>
      </c>
      <c r="V17" s="530">
        <v>254</v>
      </c>
      <c r="W17" s="530">
        <v>10</v>
      </c>
      <c r="X17" s="530">
        <v>78.7</v>
      </c>
      <c r="Y17" s="530">
        <v>860.2</v>
      </c>
      <c r="Z17" s="530">
        <v>8034.68</v>
      </c>
      <c r="AA17" t="s">
        <v>263</v>
      </c>
      <c r="AB17" s="266">
        <f>VLOOKUP(D17,'12部门提供工资附表主表'!E:AV,44,0)</f>
        <v>8894.880000000001</v>
      </c>
      <c r="AC17" s="266">
        <f t="shared" si="0"/>
        <v>0</v>
      </c>
    </row>
    <row r="18" spans="1:29" ht="14.25">
      <c r="A18" s="265" t="s">
        <v>4730</v>
      </c>
      <c r="B18" t="s">
        <v>3121</v>
      </c>
      <c r="C18" t="s">
        <v>264</v>
      </c>
      <c r="D18" t="s">
        <v>265</v>
      </c>
      <c r="E18" t="s">
        <v>266</v>
      </c>
      <c r="F18">
        <v>19.5</v>
      </c>
      <c r="G18" s="530">
        <v>2480</v>
      </c>
      <c r="H18" s="530">
        <v>0</v>
      </c>
      <c r="I18" s="530">
        <v>0</v>
      </c>
      <c r="J18" s="530">
        <v>0</v>
      </c>
      <c r="K18" s="530">
        <v>0</v>
      </c>
      <c r="L18" s="530">
        <v>180</v>
      </c>
      <c r="M18" s="530">
        <v>1225</v>
      </c>
      <c r="N18" s="530">
        <v>56</v>
      </c>
      <c r="O18" s="530">
        <v>0</v>
      </c>
      <c r="P18" s="530">
        <v>0</v>
      </c>
      <c r="Q18" s="530">
        <v>20</v>
      </c>
      <c r="R18" s="530">
        <v>20</v>
      </c>
      <c r="S18" s="530">
        <v>3941</v>
      </c>
      <c r="T18" s="530">
        <v>0</v>
      </c>
      <c r="U18" s="530">
        <v>517.5</v>
      </c>
      <c r="V18" s="530">
        <v>0</v>
      </c>
      <c r="W18" s="530">
        <v>10</v>
      </c>
      <c r="X18" s="530">
        <v>0</v>
      </c>
      <c r="Y18" s="530">
        <v>527.5</v>
      </c>
      <c r="Z18" s="530">
        <v>3413.5</v>
      </c>
      <c r="AA18" t="s">
        <v>268</v>
      </c>
      <c r="AB18" s="266">
        <f>VLOOKUP(D18,'12部门提供工资附表主表'!E:AV,44,0)</f>
        <v>3941</v>
      </c>
      <c r="AC18" s="266">
        <f t="shared" si="0"/>
        <v>0</v>
      </c>
    </row>
    <row r="19" spans="1:29" ht="14.25">
      <c r="A19" s="265" t="s">
        <v>3018</v>
      </c>
      <c r="B19" t="s">
        <v>3121</v>
      </c>
      <c r="C19" t="s">
        <v>269</v>
      </c>
      <c r="D19" t="s">
        <v>270</v>
      </c>
      <c r="E19" t="s">
        <v>271</v>
      </c>
      <c r="F19">
        <v>39.25</v>
      </c>
      <c r="G19" s="530">
        <v>2480</v>
      </c>
      <c r="H19" s="530">
        <v>0</v>
      </c>
      <c r="I19" s="530">
        <v>0</v>
      </c>
      <c r="J19" s="530">
        <v>0</v>
      </c>
      <c r="K19" s="530">
        <v>0</v>
      </c>
      <c r="L19" s="530">
        <v>200</v>
      </c>
      <c r="M19" s="530">
        <v>4840.13</v>
      </c>
      <c r="N19" s="530">
        <v>96</v>
      </c>
      <c r="O19" s="530">
        <v>0</v>
      </c>
      <c r="P19" s="530">
        <v>0</v>
      </c>
      <c r="Q19" s="530">
        <v>285</v>
      </c>
      <c r="R19" s="530">
        <v>5</v>
      </c>
      <c r="S19" s="530">
        <v>7896.13</v>
      </c>
      <c r="T19" s="530">
        <v>0</v>
      </c>
      <c r="U19" s="530">
        <v>517.5</v>
      </c>
      <c r="V19" s="530">
        <v>0</v>
      </c>
      <c r="W19" s="530">
        <v>0</v>
      </c>
      <c r="X19" s="530">
        <v>60.24</v>
      </c>
      <c r="Y19" s="530">
        <v>577.74</v>
      </c>
      <c r="Z19" s="530">
        <v>7318.39</v>
      </c>
      <c r="AA19" t="s">
        <v>273</v>
      </c>
      <c r="AB19" s="266">
        <f>VLOOKUP(D19,'12部门提供工资附表主表'!E:AV,44,0)</f>
        <v>7896.125</v>
      </c>
      <c r="AC19" s="266">
        <f t="shared" si="0"/>
        <v>-5.0000000001091394E-3</v>
      </c>
    </row>
    <row r="20" spans="1:29" ht="14.25">
      <c r="A20" s="265" t="s">
        <v>1963</v>
      </c>
      <c r="B20" t="s">
        <v>3121</v>
      </c>
      <c r="C20" t="s">
        <v>274</v>
      </c>
      <c r="D20" t="s">
        <v>275</v>
      </c>
      <c r="E20" t="s">
        <v>276</v>
      </c>
      <c r="F20">
        <v>39.25</v>
      </c>
      <c r="G20" s="530">
        <v>2480</v>
      </c>
      <c r="H20" s="530">
        <v>0</v>
      </c>
      <c r="I20" s="530">
        <v>0</v>
      </c>
      <c r="J20" s="530">
        <v>0</v>
      </c>
      <c r="K20" s="530">
        <v>0</v>
      </c>
      <c r="L20" s="530">
        <v>180</v>
      </c>
      <c r="M20" s="530">
        <v>4840.13</v>
      </c>
      <c r="N20" s="530">
        <v>96</v>
      </c>
      <c r="O20" s="530">
        <v>0</v>
      </c>
      <c r="P20" s="530">
        <v>0</v>
      </c>
      <c r="Q20" s="530">
        <v>320</v>
      </c>
      <c r="R20" s="530">
        <v>20</v>
      </c>
      <c r="S20" s="530">
        <v>7896.13</v>
      </c>
      <c r="T20" s="530">
        <v>0</v>
      </c>
      <c r="U20" s="530">
        <v>517.5</v>
      </c>
      <c r="V20" s="530">
        <v>0</v>
      </c>
      <c r="W20" s="530">
        <v>0</v>
      </c>
      <c r="X20" s="530">
        <v>71.36</v>
      </c>
      <c r="Y20" s="530">
        <v>588.86</v>
      </c>
      <c r="Z20" s="530">
        <v>7307.27</v>
      </c>
      <c r="AA20" t="s">
        <v>278</v>
      </c>
      <c r="AB20" s="266">
        <f>VLOOKUP(D20,'12部门提供工资附表主表'!E:AV,44,0)</f>
        <v>7896.125</v>
      </c>
      <c r="AC20" s="266">
        <f t="shared" si="0"/>
        <v>-5.0000000001091394E-3</v>
      </c>
    </row>
    <row r="21" spans="1:29" ht="14.25">
      <c r="A21" s="265" t="s">
        <v>2968</v>
      </c>
      <c r="B21" t="s">
        <v>3121</v>
      </c>
      <c r="C21" t="s">
        <v>279</v>
      </c>
      <c r="D21" t="s">
        <v>280</v>
      </c>
      <c r="E21" t="s">
        <v>281</v>
      </c>
      <c r="F21">
        <v>33.75</v>
      </c>
      <c r="G21" s="530">
        <v>2480</v>
      </c>
      <c r="H21" s="530">
        <v>0</v>
      </c>
      <c r="I21" s="530">
        <v>0</v>
      </c>
      <c r="J21" s="530">
        <v>0</v>
      </c>
      <c r="K21" s="530">
        <v>0</v>
      </c>
      <c r="L21" s="530">
        <v>160</v>
      </c>
      <c r="M21" s="530">
        <v>2751.25</v>
      </c>
      <c r="N21" s="530">
        <v>0</v>
      </c>
      <c r="O21" s="530">
        <v>0</v>
      </c>
      <c r="P21" s="530">
        <v>0</v>
      </c>
      <c r="Q21" s="530">
        <v>200</v>
      </c>
      <c r="R21" s="530">
        <v>0</v>
      </c>
      <c r="S21" s="530">
        <v>5591.25</v>
      </c>
      <c r="T21" s="530">
        <v>0</v>
      </c>
      <c r="U21" s="530">
        <v>0</v>
      </c>
      <c r="V21" s="530">
        <v>0</v>
      </c>
      <c r="W21" s="530">
        <v>10</v>
      </c>
      <c r="X21" s="530">
        <v>0</v>
      </c>
      <c r="Y21" s="530">
        <v>10</v>
      </c>
      <c r="Z21" s="530">
        <v>5581.25</v>
      </c>
      <c r="AA21" t="s">
        <v>283</v>
      </c>
      <c r="AB21" s="266">
        <f>VLOOKUP(D21,'12部门提供工资附表主表'!E:AV,44,0)</f>
        <v>5591.25</v>
      </c>
      <c r="AC21" s="266">
        <f t="shared" si="0"/>
        <v>0</v>
      </c>
    </row>
    <row r="22" spans="1:29" ht="14.25">
      <c r="A22" s="265" t="s">
        <v>867</v>
      </c>
      <c r="B22" t="s">
        <v>3121</v>
      </c>
      <c r="C22" t="s">
        <v>284</v>
      </c>
      <c r="D22" t="s">
        <v>285</v>
      </c>
      <c r="E22" t="s">
        <v>286</v>
      </c>
      <c r="F22">
        <v>30</v>
      </c>
      <c r="G22" s="530">
        <v>2480</v>
      </c>
      <c r="H22" s="530">
        <v>0</v>
      </c>
      <c r="I22" s="530">
        <v>0</v>
      </c>
      <c r="J22" s="530">
        <v>0</v>
      </c>
      <c r="K22" s="530">
        <v>0</v>
      </c>
      <c r="L22" s="530">
        <v>160</v>
      </c>
      <c r="M22" s="530">
        <v>2470</v>
      </c>
      <c r="N22" s="530">
        <v>80</v>
      </c>
      <c r="O22" s="530">
        <v>0</v>
      </c>
      <c r="P22" s="530">
        <v>0</v>
      </c>
      <c r="Q22" s="530">
        <v>0</v>
      </c>
      <c r="R22" s="530">
        <v>105.3</v>
      </c>
      <c r="S22" s="530">
        <v>5084.7</v>
      </c>
      <c r="T22" s="530">
        <v>0</v>
      </c>
      <c r="U22" s="530">
        <v>517.5</v>
      </c>
      <c r="V22" s="530">
        <v>0</v>
      </c>
      <c r="W22" s="530">
        <v>0</v>
      </c>
      <c r="X22" s="530">
        <v>0</v>
      </c>
      <c r="Y22" s="530">
        <v>517.5</v>
      </c>
      <c r="Z22" s="530">
        <v>4567.2</v>
      </c>
      <c r="AA22" t="s">
        <v>288</v>
      </c>
      <c r="AB22" s="266">
        <f>VLOOKUP(D22,'12部门提供工资附表主表'!E:AV,44,0)</f>
        <v>5084.7</v>
      </c>
      <c r="AC22" s="266">
        <f t="shared" si="0"/>
        <v>0</v>
      </c>
    </row>
    <row r="23" spans="1:29" ht="14.25">
      <c r="A23" s="265" t="s">
        <v>3009</v>
      </c>
      <c r="B23" t="s">
        <v>3121</v>
      </c>
      <c r="C23" t="s">
        <v>1198</v>
      </c>
      <c r="D23" t="s">
        <v>1199</v>
      </c>
      <c r="E23" t="s">
        <v>1200</v>
      </c>
      <c r="F23">
        <v>39</v>
      </c>
      <c r="G23" s="530">
        <v>2480</v>
      </c>
      <c r="H23" s="530">
        <v>0</v>
      </c>
      <c r="I23" s="530">
        <v>0</v>
      </c>
      <c r="J23" s="530">
        <v>0</v>
      </c>
      <c r="K23" s="530">
        <v>0</v>
      </c>
      <c r="L23" s="530">
        <v>160</v>
      </c>
      <c r="M23" s="530">
        <v>4239.7</v>
      </c>
      <c r="N23" s="530">
        <v>120</v>
      </c>
      <c r="O23" s="530">
        <v>0</v>
      </c>
      <c r="P23" s="530">
        <v>0</v>
      </c>
      <c r="Q23" s="530">
        <v>200</v>
      </c>
      <c r="R23" s="530">
        <v>0</v>
      </c>
      <c r="S23" s="530">
        <v>7199.7</v>
      </c>
      <c r="T23" s="530">
        <v>0</v>
      </c>
      <c r="U23" s="530">
        <v>517.5</v>
      </c>
      <c r="V23" s="530">
        <v>0</v>
      </c>
      <c r="W23" s="530">
        <v>0</v>
      </c>
      <c r="X23" s="530">
        <v>50.46</v>
      </c>
      <c r="Y23" s="530">
        <v>567.96</v>
      </c>
      <c r="Z23" s="530">
        <v>6631.74</v>
      </c>
      <c r="AA23" t="s">
        <v>1202</v>
      </c>
      <c r="AB23" s="266">
        <f>VLOOKUP(D23,'12部门提供工资附表主表'!E:AV,44,0)</f>
        <v>7199.7000000000007</v>
      </c>
      <c r="AC23" s="266">
        <f t="shared" si="0"/>
        <v>0</v>
      </c>
    </row>
    <row r="24" spans="1:29" ht="14.25">
      <c r="A24" s="265" t="s">
        <v>2285</v>
      </c>
      <c r="B24" t="s">
        <v>3121</v>
      </c>
      <c r="C24" t="s">
        <v>289</v>
      </c>
      <c r="D24" t="s">
        <v>290</v>
      </c>
      <c r="E24" t="s">
        <v>291</v>
      </c>
      <c r="F24">
        <v>41.75</v>
      </c>
      <c r="G24" s="530">
        <v>2480</v>
      </c>
      <c r="H24" s="530">
        <v>0</v>
      </c>
      <c r="I24" s="530">
        <v>0</v>
      </c>
      <c r="J24" s="530">
        <v>0</v>
      </c>
      <c r="K24" s="530">
        <v>0</v>
      </c>
      <c r="L24" s="530">
        <v>200</v>
      </c>
      <c r="M24" s="530">
        <v>4826.25</v>
      </c>
      <c r="N24" s="530">
        <v>0</v>
      </c>
      <c r="O24" s="530">
        <v>0</v>
      </c>
      <c r="P24" s="530">
        <v>0</v>
      </c>
      <c r="Q24" s="530">
        <v>200</v>
      </c>
      <c r="R24" s="530">
        <v>0</v>
      </c>
      <c r="S24" s="530">
        <v>7706.25</v>
      </c>
      <c r="T24" s="530">
        <v>0</v>
      </c>
      <c r="U24" s="530">
        <v>517.5</v>
      </c>
      <c r="V24" s="530">
        <v>254</v>
      </c>
      <c r="W24" s="530">
        <v>10</v>
      </c>
      <c r="X24" s="530">
        <v>58.04</v>
      </c>
      <c r="Y24" s="530">
        <v>839.54</v>
      </c>
      <c r="Z24" s="530">
        <v>6866.71</v>
      </c>
      <c r="AA24" t="s">
        <v>293</v>
      </c>
      <c r="AB24" s="266">
        <f>VLOOKUP(D24,'12部门提供工资附表主表'!E:AV,44,0)</f>
        <v>7706.25</v>
      </c>
      <c r="AC24" s="266">
        <f t="shared" si="0"/>
        <v>0</v>
      </c>
    </row>
    <row r="25" spans="1:29" ht="14.25">
      <c r="A25" s="265" t="s">
        <v>1887</v>
      </c>
      <c r="B25" t="s">
        <v>3121</v>
      </c>
      <c r="C25" t="s">
        <v>294</v>
      </c>
      <c r="D25" t="s">
        <v>295</v>
      </c>
      <c r="E25" t="s">
        <v>296</v>
      </c>
      <c r="F25">
        <v>32.25</v>
      </c>
      <c r="G25" s="530">
        <v>2480</v>
      </c>
      <c r="H25" s="530">
        <v>0</v>
      </c>
      <c r="I25" s="530">
        <v>0</v>
      </c>
      <c r="J25" s="530">
        <v>0</v>
      </c>
      <c r="K25" s="530">
        <v>0</v>
      </c>
      <c r="L25" s="530">
        <v>160</v>
      </c>
      <c r="M25" s="530">
        <v>3647.5</v>
      </c>
      <c r="N25" s="530">
        <v>80</v>
      </c>
      <c r="O25" s="530">
        <v>0</v>
      </c>
      <c r="P25" s="530">
        <v>0</v>
      </c>
      <c r="Q25" s="530">
        <v>60</v>
      </c>
      <c r="R25" s="530">
        <v>35</v>
      </c>
      <c r="S25" s="530">
        <v>6392.5</v>
      </c>
      <c r="T25" s="530">
        <v>0</v>
      </c>
      <c r="U25" s="530">
        <v>517.5</v>
      </c>
      <c r="V25" s="530">
        <v>0</v>
      </c>
      <c r="W25" s="530">
        <v>10</v>
      </c>
      <c r="X25" s="530">
        <v>0</v>
      </c>
      <c r="Y25" s="530">
        <v>527.5</v>
      </c>
      <c r="Z25" s="530">
        <v>5865</v>
      </c>
      <c r="AA25" t="s">
        <v>298</v>
      </c>
      <c r="AB25" s="266">
        <f>VLOOKUP(D25,'12部门提供工资附表主表'!E:AV,44,0)</f>
        <v>6392.5</v>
      </c>
      <c r="AC25" s="266">
        <f t="shared" si="0"/>
        <v>0</v>
      </c>
    </row>
    <row r="26" spans="1:29" ht="14.25">
      <c r="A26" s="265" t="s">
        <v>2208</v>
      </c>
      <c r="B26" t="s">
        <v>3121</v>
      </c>
      <c r="C26" t="s">
        <v>299</v>
      </c>
      <c r="D26" t="s">
        <v>300</v>
      </c>
      <c r="E26" t="s">
        <v>301</v>
      </c>
      <c r="F26">
        <v>41</v>
      </c>
      <c r="G26" s="530">
        <v>2480</v>
      </c>
      <c r="H26" s="530">
        <v>0</v>
      </c>
      <c r="I26" s="530">
        <v>0</v>
      </c>
      <c r="J26" s="530">
        <v>0</v>
      </c>
      <c r="K26" s="530">
        <v>0</v>
      </c>
      <c r="L26" s="530">
        <v>160</v>
      </c>
      <c r="M26" s="530">
        <v>5166.5</v>
      </c>
      <c r="N26" s="530">
        <v>96</v>
      </c>
      <c r="O26" s="530">
        <v>0</v>
      </c>
      <c r="P26" s="530">
        <v>0</v>
      </c>
      <c r="Q26" s="530">
        <v>250</v>
      </c>
      <c r="R26" s="530">
        <v>120</v>
      </c>
      <c r="S26" s="530">
        <v>8032.5</v>
      </c>
      <c r="T26" s="530">
        <v>0</v>
      </c>
      <c r="U26" s="530">
        <v>517.5</v>
      </c>
      <c r="V26" s="530">
        <v>0</v>
      </c>
      <c r="W26" s="530">
        <v>0</v>
      </c>
      <c r="X26" s="530">
        <v>0</v>
      </c>
      <c r="Y26" s="530">
        <v>517.5</v>
      </c>
      <c r="Z26" s="530">
        <v>7515</v>
      </c>
      <c r="AA26" t="s">
        <v>303</v>
      </c>
      <c r="AB26" s="266">
        <f>VLOOKUP(D26,'12部门提供工资附表主表'!E:AV,44,0)</f>
        <v>8032.5</v>
      </c>
      <c r="AC26" s="266">
        <f t="shared" si="0"/>
        <v>0</v>
      </c>
    </row>
    <row r="27" spans="1:29" ht="14.25">
      <c r="A27" s="265" t="s">
        <v>2004</v>
      </c>
      <c r="B27" t="s">
        <v>3121</v>
      </c>
      <c r="C27" t="s">
        <v>1203</v>
      </c>
      <c r="D27" t="s">
        <v>1204</v>
      </c>
      <c r="E27" t="s">
        <v>1205</v>
      </c>
      <c r="F27">
        <v>42.5</v>
      </c>
      <c r="G27" s="530">
        <v>2480</v>
      </c>
      <c r="H27" s="530">
        <v>0</v>
      </c>
      <c r="I27" s="530">
        <v>0</v>
      </c>
      <c r="J27" s="530">
        <v>0</v>
      </c>
      <c r="K27" s="530">
        <v>0</v>
      </c>
      <c r="L27" s="530">
        <v>140</v>
      </c>
      <c r="M27" s="530">
        <v>4838.5</v>
      </c>
      <c r="N27" s="530">
        <v>120</v>
      </c>
      <c r="O27" s="530">
        <v>0</v>
      </c>
      <c r="P27" s="530">
        <v>0</v>
      </c>
      <c r="Q27" s="530">
        <v>200</v>
      </c>
      <c r="R27" s="530">
        <v>0</v>
      </c>
      <c r="S27" s="530">
        <v>7778.5</v>
      </c>
      <c r="T27" s="530">
        <v>0</v>
      </c>
      <c r="U27" s="530">
        <v>517.5</v>
      </c>
      <c r="V27" s="530">
        <v>0</v>
      </c>
      <c r="W27" s="530">
        <v>10</v>
      </c>
      <c r="X27" s="530">
        <v>0</v>
      </c>
      <c r="Y27" s="530">
        <v>527.5</v>
      </c>
      <c r="Z27" s="530">
        <v>7251</v>
      </c>
      <c r="AA27" t="s">
        <v>1207</v>
      </c>
      <c r="AB27" s="266">
        <f>VLOOKUP(D27,'12部门提供工资附表主表'!E:AV,44,0)</f>
        <v>7778.4999999999991</v>
      </c>
      <c r="AC27" s="266">
        <f t="shared" si="0"/>
        <v>0</v>
      </c>
    </row>
    <row r="28" spans="1:29" ht="14.25">
      <c r="A28" s="265" t="s">
        <v>2077</v>
      </c>
      <c r="B28" t="s">
        <v>3121</v>
      </c>
      <c r="C28" t="s">
        <v>304</v>
      </c>
      <c r="D28" t="s">
        <v>305</v>
      </c>
      <c r="E28" t="s">
        <v>306</v>
      </c>
      <c r="F28">
        <v>43.8</v>
      </c>
      <c r="G28" s="530">
        <v>2480</v>
      </c>
      <c r="H28" s="530">
        <v>0</v>
      </c>
      <c r="I28" s="530">
        <v>0</v>
      </c>
      <c r="J28" s="530">
        <v>0</v>
      </c>
      <c r="K28" s="530">
        <v>0</v>
      </c>
      <c r="L28" s="530">
        <v>140</v>
      </c>
      <c r="M28" s="530">
        <v>5688.7</v>
      </c>
      <c r="N28" s="530">
        <v>80</v>
      </c>
      <c r="O28" s="530">
        <v>0</v>
      </c>
      <c r="P28" s="530">
        <v>0</v>
      </c>
      <c r="Q28" s="530">
        <v>200</v>
      </c>
      <c r="R28" s="530">
        <v>10</v>
      </c>
      <c r="S28" s="530">
        <v>8578.7000000000007</v>
      </c>
      <c r="T28" s="530">
        <v>0</v>
      </c>
      <c r="U28" s="530">
        <v>517.5</v>
      </c>
      <c r="V28" s="530">
        <v>0</v>
      </c>
      <c r="W28" s="530">
        <v>10</v>
      </c>
      <c r="X28" s="530">
        <v>0</v>
      </c>
      <c r="Y28" s="530">
        <v>527.5</v>
      </c>
      <c r="Z28" s="530">
        <v>8051.2</v>
      </c>
      <c r="AA28" t="s">
        <v>308</v>
      </c>
      <c r="AB28" s="266">
        <f>VLOOKUP(D28,'12部门提供工资附表主表'!E:AV,44,0)</f>
        <v>8578.7000000000007</v>
      </c>
      <c r="AC28" s="266">
        <f t="shared" si="0"/>
        <v>0</v>
      </c>
    </row>
    <row r="29" spans="1:29" ht="14.25">
      <c r="A29" s="265" t="s">
        <v>1841</v>
      </c>
      <c r="B29" t="s">
        <v>3121</v>
      </c>
      <c r="C29" t="s">
        <v>309</v>
      </c>
      <c r="D29" t="s">
        <v>310</v>
      </c>
      <c r="E29" t="s">
        <v>311</v>
      </c>
      <c r="F29">
        <v>39</v>
      </c>
      <c r="G29" s="530">
        <v>2480</v>
      </c>
      <c r="H29" s="530">
        <v>0</v>
      </c>
      <c r="I29" s="530">
        <v>0</v>
      </c>
      <c r="J29" s="530">
        <v>0</v>
      </c>
      <c r="K29" s="530">
        <v>0</v>
      </c>
      <c r="L29" s="530">
        <v>140</v>
      </c>
      <c r="M29" s="530">
        <v>4793.5</v>
      </c>
      <c r="N29" s="530">
        <v>84</v>
      </c>
      <c r="O29" s="530">
        <v>0</v>
      </c>
      <c r="P29" s="530">
        <v>0</v>
      </c>
      <c r="Q29" s="530">
        <v>400</v>
      </c>
      <c r="R29" s="530">
        <v>0</v>
      </c>
      <c r="S29" s="530">
        <v>7897.5</v>
      </c>
      <c r="T29" s="530">
        <v>0</v>
      </c>
      <c r="U29" s="530">
        <v>517.5</v>
      </c>
      <c r="V29" s="530">
        <v>0</v>
      </c>
      <c r="W29" s="530">
        <v>10</v>
      </c>
      <c r="X29" s="530">
        <v>71.400000000000006</v>
      </c>
      <c r="Y29" s="530">
        <v>598.9</v>
      </c>
      <c r="Z29" s="530">
        <v>7298.6</v>
      </c>
      <c r="AA29" t="s">
        <v>313</v>
      </c>
      <c r="AB29" s="266">
        <f>VLOOKUP(D29,'12部门提供工资附表主表'!E:AV,44,0)</f>
        <v>7897.5</v>
      </c>
      <c r="AC29" s="266">
        <f t="shared" si="0"/>
        <v>0</v>
      </c>
    </row>
    <row r="30" spans="1:29" ht="14.25">
      <c r="A30" s="265" t="s">
        <v>140</v>
      </c>
      <c r="B30" t="s">
        <v>3121</v>
      </c>
      <c r="C30" t="s">
        <v>314</v>
      </c>
      <c r="D30" t="s">
        <v>315</v>
      </c>
      <c r="E30" t="s">
        <v>316</v>
      </c>
      <c r="F30">
        <v>34.75</v>
      </c>
      <c r="G30" s="530">
        <v>2480</v>
      </c>
      <c r="H30" s="530">
        <v>0</v>
      </c>
      <c r="I30" s="530">
        <v>0</v>
      </c>
      <c r="J30" s="530">
        <v>0</v>
      </c>
      <c r="K30" s="530">
        <v>0</v>
      </c>
      <c r="L30" s="530">
        <v>140</v>
      </c>
      <c r="M30" s="530">
        <v>3253.75</v>
      </c>
      <c r="N30" s="530">
        <v>0</v>
      </c>
      <c r="O30" s="530">
        <v>0</v>
      </c>
      <c r="P30" s="530">
        <v>0</v>
      </c>
      <c r="Q30" s="530">
        <v>200</v>
      </c>
      <c r="R30" s="530">
        <v>0</v>
      </c>
      <c r="S30" s="530">
        <v>6073.75</v>
      </c>
      <c r="T30" s="530">
        <v>0</v>
      </c>
      <c r="U30" s="530">
        <v>517.5</v>
      </c>
      <c r="V30" s="530">
        <v>254</v>
      </c>
      <c r="W30" s="530">
        <v>10</v>
      </c>
      <c r="X30" s="530">
        <v>0</v>
      </c>
      <c r="Y30" s="530">
        <v>781.5</v>
      </c>
      <c r="Z30" s="530">
        <v>5292.25</v>
      </c>
      <c r="AA30" t="s">
        <v>318</v>
      </c>
      <c r="AB30" s="266">
        <f>VLOOKUP(D30,'12部门提供工资附表主表'!E:AV,44,0)</f>
        <v>6073.75</v>
      </c>
      <c r="AC30" s="266">
        <f t="shared" si="0"/>
        <v>0</v>
      </c>
    </row>
    <row r="31" spans="1:29" ht="14.25">
      <c r="A31" s="265" t="s">
        <v>2102</v>
      </c>
      <c r="B31" t="s">
        <v>3121</v>
      </c>
      <c r="C31" t="s">
        <v>319</v>
      </c>
      <c r="D31" t="s">
        <v>320</v>
      </c>
      <c r="E31" t="s">
        <v>321</v>
      </c>
      <c r="F31">
        <v>42.19</v>
      </c>
      <c r="G31" s="530">
        <v>2480</v>
      </c>
      <c r="H31" s="530">
        <v>0</v>
      </c>
      <c r="I31" s="530">
        <v>0</v>
      </c>
      <c r="J31" s="530">
        <v>0</v>
      </c>
      <c r="K31" s="530">
        <v>0</v>
      </c>
      <c r="L31" s="530">
        <v>140</v>
      </c>
      <c r="M31" s="530">
        <v>7257.45</v>
      </c>
      <c r="N31" s="530">
        <v>11</v>
      </c>
      <c r="O31" s="530">
        <v>0</v>
      </c>
      <c r="P31" s="530">
        <v>0</v>
      </c>
      <c r="Q31" s="530">
        <v>200</v>
      </c>
      <c r="R31" s="530">
        <v>55</v>
      </c>
      <c r="S31" s="530">
        <v>10033.450000000001</v>
      </c>
      <c r="T31" s="530">
        <v>0</v>
      </c>
      <c r="U31" s="530">
        <v>517.5</v>
      </c>
      <c r="V31" s="530">
        <v>0</v>
      </c>
      <c r="W31" s="530">
        <v>10</v>
      </c>
      <c r="X31" s="530">
        <v>135.47999999999999</v>
      </c>
      <c r="Y31" s="530">
        <v>662.98</v>
      </c>
      <c r="Z31" s="530">
        <v>9370.4699999999993</v>
      </c>
      <c r="AA31" t="s">
        <v>323</v>
      </c>
      <c r="AB31" s="266">
        <f>VLOOKUP(D31,'12部门提供工资附表主表'!E:AV,44,0)</f>
        <v>10033.451999999999</v>
      </c>
      <c r="AC31" s="266">
        <f t="shared" si="0"/>
        <v>1.9999999985884642E-3</v>
      </c>
    </row>
    <row r="32" spans="1:29" ht="14.25">
      <c r="A32" s="265" t="s">
        <v>171</v>
      </c>
      <c r="B32" t="s">
        <v>3121</v>
      </c>
      <c r="C32" t="s">
        <v>324</v>
      </c>
      <c r="D32" t="s">
        <v>325</v>
      </c>
      <c r="E32" t="s">
        <v>326</v>
      </c>
      <c r="F32">
        <v>43.6</v>
      </c>
      <c r="G32" s="530">
        <v>2480</v>
      </c>
      <c r="H32" s="530">
        <v>0</v>
      </c>
      <c r="I32" s="530">
        <v>0</v>
      </c>
      <c r="J32" s="530">
        <v>0</v>
      </c>
      <c r="K32" s="530">
        <v>0</v>
      </c>
      <c r="L32" s="530">
        <v>120</v>
      </c>
      <c r="M32" s="530">
        <v>4714</v>
      </c>
      <c r="N32" s="530">
        <v>40</v>
      </c>
      <c r="O32" s="530">
        <v>0</v>
      </c>
      <c r="P32" s="530">
        <v>0</v>
      </c>
      <c r="Q32" s="530">
        <v>210</v>
      </c>
      <c r="R32" s="530">
        <v>70</v>
      </c>
      <c r="S32" s="530">
        <v>7494</v>
      </c>
      <c r="T32" s="530">
        <v>0</v>
      </c>
      <c r="U32" s="530">
        <v>517.5</v>
      </c>
      <c r="V32" s="530">
        <v>0</v>
      </c>
      <c r="W32" s="530">
        <v>10</v>
      </c>
      <c r="X32" s="530">
        <v>59.3</v>
      </c>
      <c r="Y32" s="530">
        <v>586.79999999999995</v>
      </c>
      <c r="Z32" s="530">
        <v>6907.2</v>
      </c>
      <c r="AA32" t="s">
        <v>328</v>
      </c>
      <c r="AB32" s="266">
        <f>VLOOKUP(D32,'12部门提供工资附表主表'!E:AV,44,0)</f>
        <v>7494</v>
      </c>
      <c r="AC32" s="266">
        <f t="shared" si="0"/>
        <v>0</v>
      </c>
    </row>
    <row r="33" spans="1:29" ht="14.25">
      <c r="A33" s="265" t="s">
        <v>3024</v>
      </c>
      <c r="B33" t="s">
        <v>3121</v>
      </c>
      <c r="C33" t="s">
        <v>329</v>
      </c>
      <c r="D33" t="s">
        <v>330</v>
      </c>
      <c r="E33" t="s">
        <v>331</v>
      </c>
      <c r="F33">
        <v>41</v>
      </c>
      <c r="G33" s="530">
        <v>2480</v>
      </c>
      <c r="H33" s="530">
        <v>0</v>
      </c>
      <c r="I33" s="530">
        <v>0</v>
      </c>
      <c r="J33" s="530">
        <v>0</v>
      </c>
      <c r="K33" s="530">
        <v>0</v>
      </c>
      <c r="L33" s="530">
        <v>120</v>
      </c>
      <c r="M33" s="530">
        <v>5166.5</v>
      </c>
      <c r="N33" s="530">
        <v>104</v>
      </c>
      <c r="O33" s="530">
        <v>0</v>
      </c>
      <c r="P33" s="530">
        <v>0</v>
      </c>
      <c r="Q33" s="530">
        <v>240</v>
      </c>
      <c r="R33" s="530">
        <v>5</v>
      </c>
      <c r="S33" s="530">
        <v>8105.5</v>
      </c>
      <c r="T33" s="530">
        <v>0</v>
      </c>
      <c r="U33" s="530">
        <v>517.5</v>
      </c>
      <c r="V33" s="530">
        <v>0</v>
      </c>
      <c r="W33" s="530">
        <v>0</v>
      </c>
      <c r="X33" s="530">
        <v>25.27</v>
      </c>
      <c r="Y33" s="530">
        <v>542.77</v>
      </c>
      <c r="Z33" s="530">
        <v>7562.73</v>
      </c>
      <c r="AA33" t="s">
        <v>333</v>
      </c>
      <c r="AB33" s="266">
        <f>VLOOKUP(D33,'12部门提供工资附表主表'!E:AV,44,0)</f>
        <v>8105.5</v>
      </c>
      <c r="AC33" s="266">
        <f t="shared" si="0"/>
        <v>0</v>
      </c>
    </row>
    <row r="34" spans="1:29" ht="14.25">
      <c r="A34" s="265" t="s">
        <v>1492</v>
      </c>
      <c r="B34" t="s">
        <v>3121</v>
      </c>
      <c r="C34" t="s">
        <v>334</v>
      </c>
      <c r="D34" t="s">
        <v>335</v>
      </c>
      <c r="E34" t="s">
        <v>336</v>
      </c>
      <c r="F34">
        <v>43</v>
      </c>
      <c r="G34" s="530">
        <v>2480</v>
      </c>
      <c r="H34" s="530">
        <v>0</v>
      </c>
      <c r="I34" s="530">
        <v>0</v>
      </c>
      <c r="J34" s="530">
        <v>0</v>
      </c>
      <c r="K34" s="530">
        <v>0</v>
      </c>
      <c r="L34" s="530">
        <v>120</v>
      </c>
      <c r="M34" s="530">
        <v>5604</v>
      </c>
      <c r="N34" s="530">
        <v>40</v>
      </c>
      <c r="O34" s="530">
        <v>0</v>
      </c>
      <c r="P34" s="530">
        <v>0</v>
      </c>
      <c r="Q34" s="530">
        <v>205</v>
      </c>
      <c r="R34" s="530">
        <v>60</v>
      </c>
      <c r="S34" s="530">
        <v>8389</v>
      </c>
      <c r="T34" s="530">
        <v>0</v>
      </c>
      <c r="U34" s="530">
        <v>517.5</v>
      </c>
      <c r="V34" s="530">
        <v>0</v>
      </c>
      <c r="W34" s="530">
        <v>10</v>
      </c>
      <c r="X34" s="530">
        <v>86.15</v>
      </c>
      <c r="Y34" s="530">
        <v>613.65</v>
      </c>
      <c r="Z34" s="530">
        <v>7775.35</v>
      </c>
      <c r="AA34" t="s">
        <v>338</v>
      </c>
      <c r="AB34" s="266">
        <f>VLOOKUP(D34,'12部门提供工资附表主表'!E:AV,44,0)</f>
        <v>8389</v>
      </c>
      <c r="AC34" s="266">
        <f t="shared" si="0"/>
        <v>0</v>
      </c>
    </row>
    <row r="35" spans="1:29" ht="14.25">
      <c r="A35" s="265" t="s">
        <v>2247</v>
      </c>
      <c r="B35" t="s">
        <v>3121</v>
      </c>
      <c r="C35" t="s">
        <v>339</v>
      </c>
      <c r="D35" t="s">
        <v>340</v>
      </c>
      <c r="E35" t="s">
        <v>341</v>
      </c>
      <c r="F35">
        <v>22.5</v>
      </c>
      <c r="G35" s="530">
        <v>2480</v>
      </c>
      <c r="H35" s="530">
        <v>0</v>
      </c>
      <c r="I35" s="530">
        <v>0</v>
      </c>
      <c r="J35" s="530">
        <v>0</v>
      </c>
      <c r="K35" s="530">
        <v>0</v>
      </c>
      <c r="L35" s="530">
        <v>120</v>
      </c>
      <c r="M35" s="530">
        <v>1396.75</v>
      </c>
      <c r="N35" s="530">
        <v>120</v>
      </c>
      <c r="O35" s="530">
        <v>0</v>
      </c>
      <c r="P35" s="530">
        <v>0</v>
      </c>
      <c r="Q35" s="530">
        <v>0</v>
      </c>
      <c r="R35" s="530">
        <v>0</v>
      </c>
      <c r="S35" s="530">
        <v>4116.75</v>
      </c>
      <c r="T35" s="530">
        <v>0</v>
      </c>
      <c r="U35" s="530">
        <v>517.5</v>
      </c>
      <c r="V35" s="530">
        <v>0</v>
      </c>
      <c r="W35" s="530">
        <v>0</v>
      </c>
      <c r="X35" s="530">
        <v>0</v>
      </c>
      <c r="Y35" s="530">
        <v>517.5</v>
      </c>
      <c r="Z35" s="530">
        <v>3599.25</v>
      </c>
      <c r="AA35" t="s">
        <v>344</v>
      </c>
      <c r="AB35" s="266">
        <f>VLOOKUP(D35,'12部门提供工资附表主表'!E:AV,44,0)</f>
        <v>4116.75</v>
      </c>
      <c r="AC35" s="266">
        <f t="shared" si="0"/>
        <v>0</v>
      </c>
    </row>
    <row r="36" spans="1:29" ht="14.25">
      <c r="A36" s="265" t="s">
        <v>1447</v>
      </c>
      <c r="B36" t="s">
        <v>3121</v>
      </c>
      <c r="C36" t="s">
        <v>346</v>
      </c>
      <c r="D36" t="s">
        <v>347</v>
      </c>
      <c r="E36" t="s">
        <v>348</v>
      </c>
      <c r="F36">
        <v>42</v>
      </c>
      <c r="G36" s="530">
        <v>2480</v>
      </c>
      <c r="H36" s="530">
        <v>0</v>
      </c>
      <c r="I36" s="530">
        <v>0</v>
      </c>
      <c r="J36" s="530">
        <v>0</v>
      </c>
      <c r="K36" s="530">
        <v>0</v>
      </c>
      <c r="L36" s="530">
        <v>120</v>
      </c>
      <c r="M36" s="530">
        <v>4870</v>
      </c>
      <c r="N36" s="530">
        <v>112</v>
      </c>
      <c r="O36" s="530">
        <v>0</v>
      </c>
      <c r="P36" s="530">
        <v>0</v>
      </c>
      <c r="Q36" s="530">
        <v>200</v>
      </c>
      <c r="R36" s="530">
        <v>220</v>
      </c>
      <c r="S36" s="530">
        <v>7562</v>
      </c>
      <c r="T36" s="530">
        <v>0</v>
      </c>
      <c r="U36" s="530">
        <v>517.5</v>
      </c>
      <c r="V36" s="530">
        <v>0</v>
      </c>
      <c r="W36" s="530">
        <v>10</v>
      </c>
      <c r="X36" s="530">
        <v>0</v>
      </c>
      <c r="Y36" s="530">
        <v>527.5</v>
      </c>
      <c r="Z36" s="530">
        <v>7034.5</v>
      </c>
      <c r="AA36" t="s">
        <v>350</v>
      </c>
      <c r="AB36" s="266">
        <f>VLOOKUP(D36,'12部门提供工资附表主表'!E:AV,44,0)</f>
        <v>7562</v>
      </c>
      <c r="AC36" s="266">
        <f t="shared" si="0"/>
        <v>0</v>
      </c>
    </row>
    <row r="37" spans="1:29" ht="14.25">
      <c r="A37" s="265" t="s">
        <v>2399</v>
      </c>
      <c r="B37" t="s">
        <v>3121</v>
      </c>
      <c r="C37" t="s">
        <v>351</v>
      </c>
      <c r="D37" t="s">
        <v>352</v>
      </c>
      <c r="E37" t="s">
        <v>353</v>
      </c>
      <c r="F37">
        <v>42</v>
      </c>
      <c r="G37" s="530">
        <v>2480</v>
      </c>
      <c r="H37" s="530">
        <v>0</v>
      </c>
      <c r="I37" s="530">
        <v>0</v>
      </c>
      <c r="J37" s="530">
        <v>0</v>
      </c>
      <c r="K37" s="530">
        <v>0</v>
      </c>
      <c r="L37" s="530">
        <v>120</v>
      </c>
      <c r="M37" s="530">
        <v>4450</v>
      </c>
      <c r="N37" s="530">
        <v>112</v>
      </c>
      <c r="O37" s="530">
        <v>0</v>
      </c>
      <c r="P37" s="530">
        <v>0</v>
      </c>
      <c r="Q37" s="530">
        <v>200</v>
      </c>
      <c r="R37" s="530">
        <v>0</v>
      </c>
      <c r="S37" s="530">
        <v>7362</v>
      </c>
      <c r="T37" s="530">
        <v>0</v>
      </c>
      <c r="U37" s="530">
        <v>517.5</v>
      </c>
      <c r="V37" s="530">
        <v>0</v>
      </c>
      <c r="W37" s="530">
        <v>10</v>
      </c>
      <c r="X37" s="530">
        <v>0</v>
      </c>
      <c r="Y37" s="530">
        <v>527.5</v>
      </c>
      <c r="Z37" s="530">
        <v>6834.5</v>
      </c>
      <c r="AA37" t="s">
        <v>355</v>
      </c>
      <c r="AB37" s="266">
        <f>VLOOKUP(D37,'12部门提供工资附表主表'!E:AV,44,0)</f>
        <v>7362</v>
      </c>
      <c r="AC37" s="266">
        <f t="shared" si="0"/>
        <v>0</v>
      </c>
    </row>
    <row r="38" spans="1:29" ht="14.25">
      <c r="A38" s="265" t="s">
        <v>3029</v>
      </c>
      <c r="B38" t="s">
        <v>3121</v>
      </c>
      <c r="C38" t="s">
        <v>356</v>
      </c>
      <c r="D38" t="s">
        <v>357</v>
      </c>
      <c r="E38" t="s">
        <v>358</v>
      </c>
      <c r="F38">
        <v>42.25</v>
      </c>
      <c r="G38" s="530">
        <v>2480</v>
      </c>
      <c r="H38" s="530">
        <v>0</v>
      </c>
      <c r="I38" s="530">
        <v>0</v>
      </c>
      <c r="J38" s="530">
        <v>0</v>
      </c>
      <c r="K38" s="530">
        <v>0</v>
      </c>
      <c r="L38" s="530">
        <v>100</v>
      </c>
      <c r="M38" s="530">
        <v>5399.63</v>
      </c>
      <c r="N38" s="530">
        <v>104</v>
      </c>
      <c r="O38" s="530">
        <v>0</v>
      </c>
      <c r="P38" s="530">
        <v>0</v>
      </c>
      <c r="Q38" s="530">
        <v>280</v>
      </c>
      <c r="R38" s="530">
        <v>10</v>
      </c>
      <c r="S38" s="530">
        <v>8353.6299999999992</v>
      </c>
      <c r="T38" s="530">
        <v>0</v>
      </c>
      <c r="U38" s="530">
        <v>517.5</v>
      </c>
      <c r="V38" s="530">
        <v>0</v>
      </c>
      <c r="W38" s="530">
        <v>0</v>
      </c>
      <c r="X38" s="530">
        <v>0</v>
      </c>
      <c r="Y38" s="530">
        <v>517.5</v>
      </c>
      <c r="Z38" s="530">
        <v>7836.13</v>
      </c>
      <c r="AA38" t="s">
        <v>360</v>
      </c>
      <c r="AB38" s="266">
        <f>VLOOKUP(D38,'12部门提供工资附表主表'!E:AV,44,0)</f>
        <v>8353.625</v>
      </c>
      <c r="AC38" s="266">
        <f t="shared" si="0"/>
        <v>-4.9999999991996447E-3</v>
      </c>
    </row>
    <row r="39" spans="1:29" ht="14.25">
      <c r="A39" s="265" t="s">
        <v>1246</v>
      </c>
      <c r="B39" t="s">
        <v>3121</v>
      </c>
      <c r="C39" t="s">
        <v>361</v>
      </c>
      <c r="D39" t="s">
        <v>362</v>
      </c>
      <c r="E39" t="s">
        <v>363</v>
      </c>
      <c r="F39">
        <v>36.75</v>
      </c>
      <c r="G39" s="530">
        <v>2480</v>
      </c>
      <c r="H39" s="530">
        <v>0</v>
      </c>
      <c r="I39" s="530">
        <v>0</v>
      </c>
      <c r="J39" s="530">
        <v>0</v>
      </c>
      <c r="K39" s="530">
        <v>0</v>
      </c>
      <c r="L39" s="530">
        <v>100</v>
      </c>
      <c r="M39" s="530">
        <v>6381.53</v>
      </c>
      <c r="N39" s="530">
        <v>92</v>
      </c>
      <c r="O39" s="530">
        <v>0</v>
      </c>
      <c r="P39" s="530">
        <v>0</v>
      </c>
      <c r="Q39" s="530">
        <v>200</v>
      </c>
      <c r="R39" s="530">
        <v>55</v>
      </c>
      <c r="S39" s="530">
        <v>9198.5300000000007</v>
      </c>
      <c r="T39" s="530">
        <v>0</v>
      </c>
      <c r="U39" s="530">
        <v>517.5</v>
      </c>
      <c r="V39" s="530">
        <v>0</v>
      </c>
      <c r="W39" s="530">
        <v>10</v>
      </c>
      <c r="X39" s="530">
        <v>0</v>
      </c>
      <c r="Y39" s="530">
        <v>527.5</v>
      </c>
      <c r="Z39" s="530">
        <v>8671.0300000000007</v>
      </c>
      <c r="AA39" t="s">
        <v>365</v>
      </c>
      <c r="AB39" s="266">
        <f>VLOOKUP(D39,'12部门提供工资附表主表'!E:AV,44,0)</f>
        <v>9198.5275000000001</v>
      </c>
      <c r="AC39" s="266">
        <f t="shared" si="0"/>
        <v>-2.500000000509317E-3</v>
      </c>
    </row>
    <row r="40" spans="1:29" ht="14.25">
      <c r="A40" s="265" t="s">
        <v>2912</v>
      </c>
      <c r="B40" t="s">
        <v>3121</v>
      </c>
      <c r="C40" t="s">
        <v>366</v>
      </c>
      <c r="D40" t="s">
        <v>367</v>
      </c>
      <c r="E40" t="s">
        <v>368</v>
      </c>
      <c r="F40">
        <v>34.880000000000003</v>
      </c>
      <c r="G40" s="530">
        <v>2480</v>
      </c>
      <c r="H40" s="530">
        <v>0</v>
      </c>
      <c r="I40" s="530">
        <v>0</v>
      </c>
      <c r="J40" s="530">
        <v>0</v>
      </c>
      <c r="K40" s="530">
        <v>0</v>
      </c>
      <c r="L40" s="530">
        <v>80</v>
      </c>
      <c r="M40" s="530">
        <v>4317.76</v>
      </c>
      <c r="N40" s="530">
        <v>71</v>
      </c>
      <c r="O40" s="530">
        <v>0</v>
      </c>
      <c r="P40" s="530">
        <v>0</v>
      </c>
      <c r="Q40" s="530">
        <v>200</v>
      </c>
      <c r="R40" s="530">
        <v>120</v>
      </c>
      <c r="S40" s="530">
        <v>7028.76</v>
      </c>
      <c r="T40" s="530">
        <v>0</v>
      </c>
      <c r="U40" s="530">
        <v>517.5</v>
      </c>
      <c r="V40" s="530">
        <v>0</v>
      </c>
      <c r="W40" s="530">
        <v>0</v>
      </c>
      <c r="X40" s="530">
        <v>0</v>
      </c>
      <c r="Y40" s="530">
        <v>517.5</v>
      </c>
      <c r="Z40" s="530">
        <v>6511.26</v>
      </c>
      <c r="AA40" t="s">
        <v>4731</v>
      </c>
      <c r="AB40" s="266">
        <f>VLOOKUP(D40,'12部门提供工资附表主表'!E:AV,44,0)</f>
        <v>7028.7632000000003</v>
      </c>
      <c r="AC40" s="266">
        <f t="shared" si="0"/>
        <v>3.200000000106229E-3</v>
      </c>
    </row>
    <row r="41" spans="1:29" ht="14.25">
      <c r="A41" s="265" t="s">
        <v>2203</v>
      </c>
      <c r="B41" t="s">
        <v>3121</v>
      </c>
      <c r="C41" t="s">
        <v>371</v>
      </c>
      <c r="D41" t="s">
        <v>372</v>
      </c>
      <c r="E41" t="s">
        <v>373</v>
      </c>
      <c r="F41">
        <v>0</v>
      </c>
      <c r="G41" s="530">
        <v>2480</v>
      </c>
      <c r="H41" s="530">
        <v>0</v>
      </c>
      <c r="I41" s="530">
        <v>0</v>
      </c>
      <c r="J41" s="530">
        <v>0</v>
      </c>
      <c r="K41" s="530">
        <v>0</v>
      </c>
      <c r="L41" s="530">
        <v>60</v>
      </c>
      <c r="M41" s="530">
        <v>-60</v>
      </c>
      <c r="N41" s="530">
        <v>0</v>
      </c>
      <c r="O41" s="530">
        <v>0</v>
      </c>
      <c r="P41" s="530">
        <v>0</v>
      </c>
      <c r="Q41" s="530">
        <v>0</v>
      </c>
      <c r="R41" s="530">
        <v>0</v>
      </c>
      <c r="S41" s="530">
        <v>2480</v>
      </c>
      <c r="T41" s="530">
        <v>0</v>
      </c>
      <c r="U41" s="530">
        <v>517.5</v>
      </c>
      <c r="V41" s="530">
        <v>0</v>
      </c>
      <c r="W41" s="530">
        <v>0</v>
      </c>
      <c r="X41" s="530">
        <v>0</v>
      </c>
      <c r="Y41" s="530">
        <v>517.5</v>
      </c>
      <c r="Z41" s="530">
        <v>1962.5</v>
      </c>
      <c r="AA41" t="s">
        <v>375</v>
      </c>
      <c r="AB41" s="266">
        <f>VLOOKUP(D41,'12部门提供工资附表主表'!E:AV,44,0)</f>
        <v>2480</v>
      </c>
      <c r="AC41" s="266">
        <f t="shared" si="0"/>
        <v>0</v>
      </c>
    </row>
    <row r="42" spans="1:29" ht="14.25">
      <c r="A42" s="265" t="s">
        <v>2460</v>
      </c>
      <c r="B42" t="s">
        <v>3121</v>
      </c>
      <c r="C42" t="s">
        <v>376</v>
      </c>
      <c r="D42" t="s">
        <v>377</v>
      </c>
      <c r="E42" t="s">
        <v>378</v>
      </c>
      <c r="F42">
        <v>40.880000000000003</v>
      </c>
      <c r="G42" s="530">
        <v>2480</v>
      </c>
      <c r="H42" s="530">
        <v>0</v>
      </c>
      <c r="I42" s="530">
        <v>0</v>
      </c>
      <c r="J42" s="530">
        <v>0</v>
      </c>
      <c r="K42" s="530">
        <v>0</v>
      </c>
      <c r="L42" s="530">
        <v>60</v>
      </c>
      <c r="M42" s="530">
        <v>6569.61</v>
      </c>
      <c r="N42" s="530">
        <v>105</v>
      </c>
      <c r="O42" s="530">
        <v>0</v>
      </c>
      <c r="P42" s="530">
        <v>0</v>
      </c>
      <c r="Q42" s="530">
        <v>205</v>
      </c>
      <c r="R42" s="530">
        <v>90</v>
      </c>
      <c r="S42" s="530">
        <v>9329.61</v>
      </c>
      <c r="T42" s="530">
        <v>0</v>
      </c>
      <c r="U42" s="530">
        <v>517.5</v>
      </c>
      <c r="V42" s="530">
        <v>0</v>
      </c>
      <c r="W42" s="530">
        <v>0</v>
      </c>
      <c r="X42" s="530">
        <v>114.36</v>
      </c>
      <c r="Y42" s="530">
        <v>631.86</v>
      </c>
      <c r="Z42" s="530">
        <v>8697.75</v>
      </c>
      <c r="AA42" t="s">
        <v>380</v>
      </c>
      <c r="AB42" s="266">
        <f>VLOOKUP(D42,'12部门提供工资附表主表'!E:AV,44,0)</f>
        <v>9329.6056000000008</v>
      </c>
      <c r="AC42" s="266">
        <f t="shared" si="0"/>
        <v>-4.3999999998050043E-3</v>
      </c>
    </row>
    <row r="43" spans="1:29" ht="14.25">
      <c r="A43" s="265" t="s">
        <v>4732</v>
      </c>
      <c r="B43" t="s">
        <v>3121</v>
      </c>
      <c r="C43" t="s">
        <v>381</v>
      </c>
      <c r="D43" t="s">
        <v>382</v>
      </c>
      <c r="E43" t="s">
        <v>383</v>
      </c>
      <c r="F43">
        <v>30.13</v>
      </c>
      <c r="G43" s="530">
        <v>2480</v>
      </c>
      <c r="H43" s="530">
        <v>0</v>
      </c>
      <c r="I43" s="530">
        <v>0</v>
      </c>
      <c r="J43" s="530">
        <v>0</v>
      </c>
      <c r="K43" s="530">
        <v>0</v>
      </c>
      <c r="L43" s="530">
        <v>40</v>
      </c>
      <c r="M43" s="530">
        <v>2491.4499999999998</v>
      </c>
      <c r="N43" s="530">
        <v>39</v>
      </c>
      <c r="O43" s="530">
        <v>0</v>
      </c>
      <c r="P43" s="530">
        <v>0</v>
      </c>
      <c r="Q43" s="530">
        <v>0</v>
      </c>
      <c r="R43" s="530">
        <v>120</v>
      </c>
      <c r="S43" s="530">
        <v>4930.45</v>
      </c>
      <c r="T43" s="530">
        <v>0</v>
      </c>
      <c r="U43" s="530">
        <v>517.5</v>
      </c>
      <c r="V43" s="530">
        <v>0</v>
      </c>
      <c r="W43" s="530">
        <v>0</v>
      </c>
      <c r="X43" s="530">
        <v>0</v>
      </c>
      <c r="Y43" s="530">
        <v>517.5</v>
      </c>
      <c r="Z43" s="530">
        <v>4412.95</v>
      </c>
      <c r="AA43" t="s">
        <v>385</v>
      </c>
      <c r="AB43" s="266">
        <f>VLOOKUP(D43,'12部门提供工资附表主表'!E:AV,44,0)</f>
        <v>4930.45</v>
      </c>
      <c r="AC43" s="266">
        <f t="shared" si="0"/>
        <v>0</v>
      </c>
    </row>
    <row r="44" spans="1:29" ht="14.25">
      <c r="A44" s="265" t="s">
        <v>1852</v>
      </c>
      <c r="B44" t="s">
        <v>3121</v>
      </c>
      <c r="C44" t="s">
        <v>386</v>
      </c>
      <c r="D44" t="s">
        <v>387</v>
      </c>
      <c r="E44" t="s">
        <v>388</v>
      </c>
      <c r="F44">
        <v>34.130000000000003</v>
      </c>
      <c r="G44" s="530">
        <v>2480</v>
      </c>
      <c r="H44" s="530">
        <v>0</v>
      </c>
      <c r="I44" s="530">
        <v>0</v>
      </c>
      <c r="J44" s="530">
        <v>0</v>
      </c>
      <c r="K44" s="530">
        <v>0</v>
      </c>
      <c r="L44" s="530">
        <v>40</v>
      </c>
      <c r="M44" s="530">
        <v>5007.4399999999996</v>
      </c>
      <c r="N44" s="530">
        <v>73</v>
      </c>
      <c r="O44" s="530">
        <v>0</v>
      </c>
      <c r="P44" s="530">
        <v>0</v>
      </c>
      <c r="Q44" s="530">
        <v>200</v>
      </c>
      <c r="R44" s="530">
        <v>20</v>
      </c>
      <c r="S44" s="530">
        <v>7780.44</v>
      </c>
      <c r="T44" s="530">
        <v>0</v>
      </c>
      <c r="U44" s="530">
        <v>517.5</v>
      </c>
      <c r="V44" s="530">
        <v>0</v>
      </c>
      <c r="W44" s="530">
        <v>0</v>
      </c>
      <c r="X44" s="530">
        <v>0</v>
      </c>
      <c r="Y44" s="530">
        <v>517.5</v>
      </c>
      <c r="Z44" s="530">
        <v>7262.94</v>
      </c>
      <c r="AA44" t="s">
        <v>390</v>
      </c>
      <c r="AB44" s="266">
        <f>VLOOKUP(D44,'12部门提供工资附表主表'!E:AV,44,0)</f>
        <v>7780.4394000000002</v>
      </c>
      <c r="AC44" s="266">
        <f t="shared" si="0"/>
        <v>-5.9999999939464033E-4</v>
      </c>
    </row>
    <row r="45" spans="1:29" ht="14.25">
      <c r="A45" s="265" t="s">
        <v>2360</v>
      </c>
      <c r="B45" t="s">
        <v>3121</v>
      </c>
      <c r="C45" t="s">
        <v>391</v>
      </c>
      <c r="D45" t="s">
        <v>392</v>
      </c>
      <c r="E45" t="s">
        <v>393</v>
      </c>
      <c r="F45">
        <v>42</v>
      </c>
      <c r="G45" s="530">
        <v>2480</v>
      </c>
      <c r="H45" s="530">
        <v>0</v>
      </c>
      <c r="I45" s="530">
        <v>0</v>
      </c>
      <c r="J45" s="530">
        <v>0</v>
      </c>
      <c r="K45" s="530">
        <v>0</v>
      </c>
      <c r="L45" s="530">
        <v>40</v>
      </c>
      <c r="M45" s="530">
        <v>4870</v>
      </c>
      <c r="N45" s="530">
        <v>112</v>
      </c>
      <c r="O45" s="530">
        <v>0</v>
      </c>
      <c r="P45" s="530">
        <v>0</v>
      </c>
      <c r="Q45" s="530">
        <v>240</v>
      </c>
      <c r="R45" s="530">
        <v>50</v>
      </c>
      <c r="S45" s="530">
        <v>7692</v>
      </c>
      <c r="T45" s="530">
        <v>0</v>
      </c>
      <c r="U45" s="530">
        <v>517.5</v>
      </c>
      <c r="V45" s="530">
        <v>0</v>
      </c>
      <c r="W45" s="530">
        <v>0</v>
      </c>
      <c r="X45" s="530">
        <v>65.239999999999995</v>
      </c>
      <c r="Y45" s="530">
        <v>582.74</v>
      </c>
      <c r="Z45" s="530">
        <v>7109.26</v>
      </c>
      <c r="AA45" t="s">
        <v>395</v>
      </c>
      <c r="AB45" s="266">
        <f>VLOOKUP(D45,'12部门提供工资附表主表'!E:AV,44,0)</f>
        <v>7692</v>
      </c>
      <c r="AC45" s="266">
        <f t="shared" si="0"/>
        <v>0</v>
      </c>
    </row>
    <row r="46" spans="1:29" ht="14.25">
      <c r="A46" s="265" t="s">
        <v>2029</v>
      </c>
      <c r="B46" t="s">
        <v>3121</v>
      </c>
      <c r="C46" t="s">
        <v>147</v>
      </c>
      <c r="D46" t="s">
        <v>148</v>
      </c>
      <c r="E46" t="s">
        <v>149</v>
      </c>
      <c r="F46">
        <v>40.630000000000003</v>
      </c>
      <c r="G46" s="530">
        <v>2480</v>
      </c>
      <c r="H46" s="530">
        <v>0</v>
      </c>
      <c r="I46" s="530">
        <v>240</v>
      </c>
      <c r="J46" s="530">
        <v>724</v>
      </c>
      <c r="K46" s="530">
        <v>0</v>
      </c>
      <c r="L46" s="530">
        <v>200</v>
      </c>
      <c r="M46" s="530">
        <v>4068.89</v>
      </c>
      <c r="N46" s="530">
        <v>105</v>
      </c>
      <c r="O46" s="530">
        <v>0</v>
      </c>
      <c r="P46" s="530">
        <v>0</v>
      </c>
      <c r="Q46" s="530">
        <v>320</v>
      </c>
      <c r="R46" s="530">
        <v>0</v>
      </c>
      <c r="S46" s="530">
        <v>8137.89</v>
      </c>
      <c r="T46" s="530">
        <v>0</v>
      </c>
      <c r="U46" s="530">
        <v>517.5</v>
      </c>
      <c r="V46" s="530">
        <v>0</v>
      </c>
      <c r="W46" s="530">
        <v>10</v>
      </c>
      <c r="X46" s="530">
        <v>0</v>
      </c>
      <c r="Y46" s="530">
        <v>527.5</v>
      </c>
      <c r="Z46" s="530">
        <v>7610.39</v>
      </c>
      <c r="AA46" t="s">
        <v>152</v>
      </c>
      <c r="AB46" s="266">
        <f>VLOOKUP(D46,'12部门提供工资附表主表'!E:AV,44,0)</f>
        <v>8137.8933000000006</v>
      </c>
      <c r="AC46" s="266">
        <f t="shared" si="0"/>
        <v>3.3000000003085006E-3</v>
      </c>
    </row>
    <row r="47" spans="1:29" ht="14.25">
      <c r="A47" s="265" t="s">
        <v>817</v>
      </c>
      <c r="B47" t="s">
        <v>3121</v>
      </c>
      <c r="C47" t="s">
        <v>153</v>
      </c>
      <c r="D47" t="s">
        <v>154</v>
      </c>
      <c r="E47" t="s">
        <v>155</v>
      </c>
      <c r="F47">
        <v>29</v>
      </c>
      <c r="G47" s="530">
        <v>2480</v>
      </c>
      <c r="H47" s="530">
        <v>0</v>
      </c>
      <c r="I47" s="530">
        <v>240</v>
      </c>
      <c r="J47" s="530">
        <v>736</v>
      </c>
      <c r="K47" s="530">
        <v>0</v>
      </c>
      <c r="L47" s="530">
        <v>160</v>
      </c>
      <c r="M47" s="530">
        <v>1906.39</v>
      </c>
      <c r="N47" s="530">
        <v>71</v>
      </c>
      <c r="O47" s="530">
        <v>0</v>
      </c>
      <c r="P47" s="530">
        <v>0</v>
      </c>
      <c r="Q47" s="530">
        <v>165</v>
      </c>
      <c r="R47" s="530">
        <v>0</v>
      </c>
      <c r="S47" s="530">
        <v>5758.39</v>
      </c>
      <c r="T47" s="530">
        <v>0</v>
      </c>
      <c r="U47" s="530">
        <v>517.5</v>
      </c>
      <c r="V47" s="530">
        <v>0</v>
      </c>
      <c r="W47" s="530">
        <v>10</v>
      </c>
      <c r="X47" s="530">
        <v>7.23</v>
      </c>
      <c r="Y47" s="530">
        <v>534.73</v>
      </c>
      <c r="Z47" s="530">
        <v>5223.66</v>
      </c>
      <c r="AA47" t="s">
        <v>157</v>
      </c>
      <c r="AB47" s="266">
        <f>VLOOKUP(D47,'12部门提供工资附表主表'!E:AV,44,0)</f>
        <v>5758.39</v>
      </c>
      <c r="AC47" s="266">
        <f t="shared" si="0"/>
        <v>0</v>
      </c>
    </row>
    <row r="48" spans="1:29" ht="14.25">
      <c r="A48" s="265" t="s">
        <v>2814</v>
      </c>
      <c r="B48" t="s">
        <v>3121</v>
      </c>
      <c r="C48" t="s">
        <v>158</v>
      </c>
      <c r="D48" t="s">
        <v>159</v>
      </c>
      <c r="E48" t="s">
        <v>160</v>
      </c>
      <c r="F48">
        <v>37.130000000000003</v>
      </c>
      <c r="G48" s="530">
        <v>2480</v>
      </c>
      <c r="H48" s="530">
        <v>0</v>
      </c>
      <c r="I48" s="530">
        <v>90</v>
      </c>
      <c r="J48" s="530">
        <v>736</v>
      </c>
      <c r="K48" s="530">
        <v>0</v>
      </c>
      <c r="L48" s="530">
        <v>60</v>
      </c>
      <c r="M48" s="530">
        <v>3559.71</v>
      </c>
      <c r="N48" s="530">
        <v>84</v>
      </c>
      <c r="O48" s="530">
        <v>0</v>
      </c>
      <c r="P48" s="530">
        <v>0</v>
      </c>
      <c r="Q48" s="530">
        <v>509</v>
      </c>
      <c r="R48" s="530">
        <v>0</v>
      </c>
      <c r="S48" s="530">
        <v>7518.71</v>
      </c>
      <c r="T48" s="530">
        <v>0</v>
      </c>
      <c r="U48" s="530">
        <v>517.5</v>
      </c>
      <c r="V48" s="530">
        <v>0</v>
      </c>
      <c r="W48" s="530">
        <v>0</v>
      </c>
      <c r="X48" s="530">
        <v>21.3</v>
      </c>
      <c r="Y48" s="530">
        <v>538.79999999999995</v>
      </c>
      <c r="Z48" s="530">
        <v>6979.91</v>
      </c>
      <c r="AA48" t="s">
        <v>162</v>
      </c>
      <c r="AB48" s="266">
        <f>VLOOKUP(D48,'12部门提供工资附表主表'!E:AV,44,0)</f>
        <v>7518.7083000000002</v>
      </c>
      <c r="AC48" s="266">
        <f t="shared" si="0"/>
        <v>-1.6999999998006388E-3</v>
      </c>
    </row>
    <row r="49" spans="1:29" ht="14.25">
      <c r="A49" s="265" t="s">
        <v>2818</v>
      </c>
      <c r="B49" t="s">
        <v>3121</v>
      </c>
      <c r="C49" t="s">
        <v>396</v>
      </c>
      <c r="D49" t="s">
        <v>397</v>
      </c>
      <c r="E49" t="s">
        <v>398</v>
      </c>
      <c r="F49">
        <v>42</v>
      </c>
      <c r="G49" s="530">
        <v>2480</v>
      </c>
      <c r="H49" s="530">
        <v>0</v>
      </c>
      <c r="I49" s="530">
        <v>0</v>
      </c>
      <c r="J49" s="530">
        <v>0</v>
      </c>
      <c r="K49" s="530">
        <v>0</v>
      </c>
      <c r="L49" s="530">
        <v>200</v>
      </c>
      <c r="M49" s="530">
        <v>4870</v>
      </c>
      <c r="N49" s="530">
        <v>128</v>
      </c>
      <c r="O49" s="530">
        <v>0</v>
      </c>
      <c r="P49" s="530">
        <v>0</v>
      </c>
      <c r="Q49" s="530">
        <v>200</v>
      </c>
      <c r="R49" s="530">
        <v>40</v>
      </c>
      <c r="S49" s="530">
        <v>7838</v>
      </c>
      <c r="T49" s="530">
        <v>0</v>
      </c>
      <c r="U49" s="530">
        <v>0</v>
      </c>
      <c r="V49" s="530">
        <v>0</v>
      </c>
      <c r="W49" s="530">
        <v>10</v>
      </c>
      <c r="X49" s="530">
        <v>85.14</v>
      </c>
      <c r="Y49" s="530">
        <v>95.14</v>
      </c>
      <c r="Z49" s="530">
        <v>7742.86</v>
      </c>
      <c r="AA49" t="s">
        <v>400</v>
      </c>
      <c r="AB49" s="266">
        <f>VLOOKUP(D49,'12部门提供工资附表主表'!E:AV,44,0)</f>
        <v>7838</v>
      </c>
      <c r="AC49" s="266">
        <f t="shared" si="0"/>
        <v>0</v>
      </c>
    </row>
    <row r="50" spans="1:29" ht="14.25">
      <c r="A50" s="265" t="s">
        <v>2107</v>
      </c>
      <c r="B50" t="s">
        <v>3121</v>
      </c>
      <c r="C50" t="s">
        <v>401</v>
      </c>
      <c r="D50" t="s">
        <v>402</v>
      </c>
      <c r="E50" t="s">
        <v>403</v>
      </c>
      <c r="F50">
        <v>41.25</v>
      </c>
      <c r="G50" s="530">
        <v>2480</v>
      </c>
      <c r="H50" s="530">
        <v>0</v>
      </c>
      <c r="I50" s="530">
        <v>0</v>
      </c>
      <c r="J50" s="530">
        <v>0</v>
      </c>
      <c r="K50" s="530">
        <v>0</v>
      </c>
      <c r="L50" s="530">
        <v>40</v>
      </c>
      <c r="M50" s="530">
        <v>4326.25</v>
      </c>
      <c r="N50" s="530">
        <v>112</v>
      </c>
      <c r="O50" s="530">
        <v>0</v>
      </c>
      <c r="P50" s="530">
        <v>0</v>
      </c>
      <c r="Q50" s="530">
        <v>200</v>
      </c>
      <c r="R50" s="530">
        <v>30</v>
      </c>
      <c r="S50" s="530">
        <v>7128.25</v>
      </c>
      <c r="T50" s="530">
        <v>0</v>
      </c>
      <c r="U50" s="530">
        <v>517.5</v>
      </c>
      <c r="V50" s="530">
        <v>0</v>
      </c>
      <c r="W50" s="530">
        <v>0</v>
      </c>
      <c r="X50" s="530">
        <v>48.32</v>
      </c>
      <c r="Y50" s="530">
        <v>565.82000000000005</v>
      </c>
      <c r="Z50" s="530">
        <v>6562.43</v>
      </c>
      <c r="AA50" t="s">
        <v>405</v>
      </c>
      <c r="AB50" s="266">
        <f>VLOOKUP(D50,'12部门提供工资附表主表'!E:AV,44,0)</f>
        <v>7128.25</v>
      </c>
      <c r="AC50" s="266">
        <f t="shared" si="0"/>
        <v>0</v>
      </c>
    </row>
    <row r="51" spans="1:29" ht="14.25">
      <c r="A51" s="265" t="s">
        <v>2219</v>
      </c>
      <c r="B51" t="s">
        <v>3121</v>
      </c>
      <c r="C51" t="s">
        <v>406</v>
      </c>
      <c r="D51" t="s">
        <v>407</v>
      </c>
      <c r="E51" t="s">
        <v>408</v>
      </c>
      <c r="F51">
        <v>39.880000000000003</v>
      </c>
      <c r="G51" s="530">
        <v>2480</v>
      </c>
      <c r="H51" s="530">
        <v>0</v>
      </c>
      <c r="I51" s="530">
        <v>0</v>
      </c>
      <c r="J51" s="530">
        <v>0</v>
      </c>
      <c r="K51" s="530">
        <v>0</v>
      </c>
      <c r="L51" s="530">
        <v>20</v>
      </c>
      <c r="M51" s="530">
        <v>7215.63</v>
      </c>
      <c r="N51" s="530">
        <v>88</v>
      </c>
      <c r="O51" s="530">
        <v>0</v>
      </c>
      <c r="P51" s="530">
        <v>0</v>
      </c>
      <c r="Q51" s="530">
        <v>205</v>
      </c>
      <c r="R51" s="530">
        <v>50</v>
      </c>
      <c r="S51" s="530">
        <v>9958.6299999999992</v>
      </c>
      <c r="T51" s="530">
        <v>0</v>
      </c>
      <c r="U51" s="530">
        <v>517.5</v>
      </c>
      <c r="V51" s="530">
        <v>0</v>
      </c>
      <c r="W51" s="530">
        <v>0</v>
      </c>
      <c r="X51" s="530">
        <v>6.39</v>
      </c>
      <c r="Y51" s="530">
        <v>523.89</v>
      </c>
      <c r="Z51" s="530">
        <v>9434.74</v>
      </c>
      <c r="AA51" t="s">
        <v>410</v>
      </c>
      <c r="AB51" s="266">
        <f>VLOOKUP(D51,'12部门提供工资附表主表'!E:AV,44,0)</f>
        <v>9958.6256000000012</v>
      </c>
      <c r="AC51" s="266">
        <f t="shared" si="0"/>
        <v>-4.3999999979860149E-3</v>
      </c>
    </row>
    <row r="52" spans="1:29" ht="14.25">
      <c r="A52" s="265" t="s">
        <v>3500</v>
      </c>
      <c r="B52" t="s">
        <v>3121</v>
      </c>
      <c r="C52" t="s">
        <v>411</v>
      </c>
      <c r="D52" t="s">
        <v>412</v>
      </c>
      <c r="E52" t="s">
        <v>413</v>
      </c>
      <c r="F52">
        <v>39.880000000000003</v>
      </c>
      <c r="G52" s="530">
        <v>2480</v>
      </c>
      <c r="H52" s="530">
        <v>0</v>
      </c>
      <c r="I52" s="530">
        <v>0</v>
      </c>
      <c r="J52" s="530">
        <v>0</v>
      </c>
      <c r="K52" s="530">
        <v>0</v>
      </c>
      <c r="L52" s="530">
        <v>20</v>
      </c>
      <c r="M52" s="530">
        <v>6713.14</v>
      </c>
      <c r="N52" s="530">
        <v>92</v>
      </c>
      <c r="O52" s="530">
        <v>0</v>
      </c>
      <c r="P52" s="530">
        <v>0</v>
      </c>
      <c r="Q52" s="530">
        <v>400</v>
      </c>
      <c r="R52" s="530">
        <v>0</v>
      </c>
      <c r="S52" s="530">
        <v>9705.14</v>
      </c>
      <c r="T52" s="530">
        <v>0</v>
      </c>
      <c r="U52" s="530">
        <v>517.5</v>
      </c>
      <c r="V52" s="530">
        <v>0</v>
      </c>
      <c r="W52" s="530">
        <v>0</v>
      </c>
      <c r="X52" s="530">
        <v>125.63</v>
      </c>
      <c r="Y52" s="530">
        <v>643.13</v>
      </c>
      <c r="Z52" s="530">
        <v>9062.01</v>
      </c>
      <c r="AA52" t="s">
        <v>415</v>
      </c>
      <c r="AB52" s="266">
        <f>VLOOKUP(D52,'12部门提供工资附表主表'!E:AV,44,0)</f>
        <v>9705.1376000000018</v>
      </c>
      <c r="AC52" s="266">
        <f t="shared" si="0"/>
        <v>-2.3999999975785613E-3</v>
      </c>
    </row>
    <row r="53" spans="1:29" ht="14.25">
      <c r="A53" s="265" t="s">
        <v>627</v>
      </c>
      <c r="B53" t="s">
        <v>3121</v>
      </c>
      <c r="C53" t="s">
        <v>416</v>
      </c>
      <c r="D53" t="s">
        <v>417</v>
      </c>
      <c r="E53" t="s">
        <v>418</v>
      </c>
      <c r="F53">
        <v>42</v>
      </c>
      <c r="G53" s="530">
        <v>2480</v>
      </c>
      <c r="H53" s="530">
        <v>0</v>
      </c>
      <c r="I53" s="530">
        <v>0</v>
      </c>
      <c r="J53" s="530">
        <v>0</v>
      </c>
      <c r="K53" s="530">
        <v>0</v>
      </c>
      <c r="L53" s="530">
        <v>20</v>
      </c>
      <c r="M53" s="530">
        <v>4450</v>
      </c>
      <c r="N53" s="530">
        <v>112</v>
      </c>
      <c r="O53" s="530">
        <v>0</v>
      </c>
      <c r="P53" s="530">
        <v>0</v>
      </c>
      <c r="Q53" s="530">
        <v>200</v>
      </c>
      <c r="R53" s="530">
        <v>50</v>
      </c>
      <c r="S53" s="530">
        <v>7212</v>
      </c>
      <c r="T53" s="530">
        <v>0</v>
      </c>
      <c r="U53" s="530">
        <v>517.5</v>
      </c>
      <c r="V53" s="530">
        <v>0</v>
      </c>
      <c r="W53" s="530">
        <v>0</v>
      </c>
      <c r="X53" s="530">
        <v>0</v>
      </c>
      <c r="Y53" s="530">
        <v>517.5</v>
      </c>
      <c r="Z53" s="530">
        <v>6694.5</v>
      </c>
      <c r="AA53" t="s">
        <v>420</v>
      </c>
      <c r="AB53" s="266">
        <f>VLOOKUP(D53,'12部门提供工资附表主表'!E:AV,44,0)</f>
        <v>7212</v>
      </c>
      <c r="AC53" s="266">
        <f t="shared" si="0"/>
        <v>0</v>
      </c>
    </row>
    <row r="54" spans="1:29" ht="14.25">
      <c r="A54" s="265" t="s">
        <v>592</v>
      </c>
      <c r="B54" t="s">
        <v>3121</v>
      </c>
      <c r="C54" t="s">
        <v>421</v>
      </c>
      <c r="D54" t="s">
        <v>422</v>
      </c>
      <c r="E54" t="s">
        <v>423</v>
      </c>
      <c r="F54">
        <v>44.5</v>
      </c>
      <c r="G54" s="530">
        <v>2480</v>
      </c>
      <c r="H54" s="530">
        <v>0</v>
      </c>
      <c r="I54" s="530">
        <v>0</v>
      </c>
      <c r="J54" s="530">
        <v>0</v>
      </c>
      <c r="K54" s="530">
        <v>0</v>
      </c>
      <c r="L54" s="530">
        <v>20</v>
      </c>
      <c r="M54" s="530">
        <v>4862.5</v>
      </c>
      <c r="N54" s="530">
        <v>96</v>
      </c>
      <c r="O54" s="530">
        <v>0</v>
      </c>
      <c r="P54" s="530">
        <v>0</v>
      </c>
      <c r="Q54" s="530">
        <v>200</v>
      </c>
      <c r="R54" s="530">
        <v>0</v>
      </c>
      <c r="S54" s="530">
        <v>7658.5</v>
      </c>
      <c r="T54" s="530">
        <v>0</v>
      </c>
      <c r="U54" s="530">
        <v>517.5</v>
      </c>
      <c r="V54" s="530">
        <v>0</v>
      </c>
      <c r="W54" s="530">
        <v>0</v>
      </c>
      <c r="X54" s="530">
        <v>0</v>
      </c>
      <c r="Y54" s="530">
        <v>517.5</v>
      </c>
      <c r="Z54" s="530">
        <v>7141</v>
      </c>
      <c r="AA54" t="s">
        <v>425</v>
      </c>
      <c r="AB54" s="266">
        <f>VLOOKUP(D54,'12部门提供工资附表主表'!E:AV,44,0)</f>
        <v>7658.5</v>
      </c>
      <c r="AC54" s="266">
        <f t="shared" si="0"/>
        <v>0</v>
      </c>
    </row>
    <row r="55" spans="1:29" ht="14.25">
      <c r="A55" s="265" t="s">
        <v>678</v>
      </c>
      <c r="B55" t="s">
        <v>3121</v>
      </c>
      <c r="C55" t="s">
        <v>426</v>
      </c>
      <c r="D55" t="s">
        <v>427</v>
      </c>
      <c r="E55" t="s">
        <v>428</v>
      </c>
      <c r="F55">
        <v>42.13</v>
      </c>
      <c r="G55" s="530">
        <v>2480</v>
      </c>
      <c r="H55" s="530">
        <v>0</v>
      </c>
      <c r="I55" s="530">
        <v>0</v>
      </c>
      <c r="J55" s="530">
        <v>0</v>
      </c>
      <c r="K55" s="530">
        <v>0</v>
      </c>
      <c r="L55" s="530">
        <v>20</v>
      </c>
      <c r="M55" s="530">
        <v>5377.25</v>
      </c>
      <c r="N55" s="530">
        <v>71</v>
      </c>
      <c r="O55" s="530">
        <v>0</v>
      </c>
      <c r="P55" s="530">
        <v>0</v>
      </c>
      <c r="Q55" s="530">
        <v>400</v>
      </c>
      <c r="R55" s="530">
        <v>0</v>
      </c>
      <c r="S55" s="530">
        <v>8348.25</v>
      </c>
      <c r="T55" s="530">
        <v>0</v>
      </c>
      <c r="U55" s="530">
        <v>517.5</v>
      </c>
      <c r="V55" s="530">
        <v>0</v>
      </c>
      <c r="W55" s="530">
        <v>0</v>
      </c>
      <c r="X55" s="530">
        <v>84.92</v>
      </c>
      <c r="Y55" s="530">
        <v>602.41999999999996</v>
      </c>
      <c r="Z55" s="530">
        <v>7745.83</v>
      </c>
      <c r="AA55" t="s">
        <v>430</v>
      </c>
      <c r="AB55" s="266">
        <f>VLOOKUP(D55,'12部门提供工资附表主表'!E:AV,44,0)</f>
        <v>8348.2450000000008</v>
      </c>
      <c r="AC55" s="266">
        <f t="shared" si="0"/>
        <v>-4.9999999991996447E-3</v>
      </c>
    </row>
    <row r="56" spans="1:29" ht="14.25">
      <c r="A56" s="265" t="s">
        <v>2314</v>
      </c>
      <c r="B56" t="s">
        <v>3121</v>
      </c>
      <c r="C56" t="s">
        <v>2467</v>
      </c>
      <c r="D56" t="s">
        <v>2468</v>
      </c>
      <c r="E56" t="s">
        <v>2469</v>
      </c>
      <c r="F56">
        <v>41.5</v>
      </c>
      <c r="G56" s="530">
        <v>2480</v>
      </c>
      <c r="H56" s="530">
        <v>0</v>
      </c>
      <c r="I56" s="530">
        <v>0</v>
      </c>
      <c r="J56" s="530">
        <v>0</v>
      </c>
      <c r="K56" s="530">
        <v>0</v>
      </c>
      <c r="L56" s="530">
        <v>0</v>
      </c>
      <c r="M56" s="530">
        <v>5322</v>
      </c>
      <c r="N56" s="530">
        <v>107</v>
      </c>
      <c r="O56" s="530">
        <v>0</v>
      </c>
      <c r="P56" s="530">
        <v>0</v>
      </c>
      <c r="Q56" s="530">
        <v>240</v>
      </c>
      <c r="R56" s="530">
        <v>70</v>
      </c>
      <c r="S56" s="530">
        <v>8079</v>
      </c>
      <c r="T56" s="530">
        <v>0</v>
      </c>
      <c r="U56" s="530">
        <v>517.5</v>
      </c>
      <c r="V56" s="530">
        <v>0</v>
      </c>
      <c r="W56" s="530">
        <v>0</v>
      </c>
      <c r="X56" s="530">
        <v>76.849999999999994</v>
      </c>
      <c r="Y56" s="530">
        <v>594.35</v>
      </c>
      <c r="Z56" s="530">
        <v>7484.65</v>
      </c>
      <c r="AA56" t="s">
        <v>2471</v>
      </c>
      <c r="AB56" s="266">
        <f>VLOOKUP(D56,'12部门提供工资附表主表'!E:AV,44,0)</f>
        <v>8079</v>
      </c>
      <c r="AC56" s="266">
        <f t="shared" si="0"/>
        <v>0</v>
      </c>
    </row>
    <row r="57" spans="1:29" ht="14.25">
      <c r="A57" s="265" t="s">
        <v>1984</v>
      </c>
      <c r="B57" t="s">
        <v>3121</v>
      </c>
      <c r="C57" t="s">
        <v>2554</v>
      </c>
      <c r="D57" t="s">
        <v>2555</v>
      </c>
      <c r="E57" t="s">
        <v>2556</v>
      </c>
      <c r="F57">
        <v>40.5</v>
      </c>
      <c r="G57" s="530">
        <v>2480</v>
      </c>
      <c r="H57" s="530">
        <v>0</v>
      </c>
      <c r="I57" s="530">
        <v>0</v>
      </c>
      <c r="J57" s="530">
        <v>0</v>
      </c>
      <c r="K57" s="530">
        <v>0</v>
      </c>
      <c r="L57" s="530">
        <v>0</v>
      </c>
      <c r="M57" s="530">
        <v>5008.8599999999997</v>
      </c>
      <c r="N57" s="530">
        <v>98</v>
      </c>
      <c r="O57" s="530">
        <v>0</v>
      </c>
      <c r="P57" s="530">
        <v>0</v>
      </c>
      <c r="Q57" s="530">
        <v>576</v>
      </c>
      <c r="R57" s="530">
        <v>0</v>
      </c>
      <c r="S57" s="530">
        <v>8162.86</v>
      </c>
      <c r="T57" s="530">
        <v>0</v>
      </c>
      <c r="U57" s="530">
        <v>517.5</v>
      </c>
      <c r="V57" s="530">
        <v>0</v>
      </c>
      <c r="W57" s="530">
        <v>0</v>
      </c>
      <c r="X57" s="530">
        <v>0</v>
      </c>
      <c r="Y57" s="530">
        <v>517.5</v>
      </c>
      <c r="Z57" s="530">
        <v>7645.36</v>
      </c>
      <c r="AA57" t="s">
        <v>2558</v>
      </c>
      <c r="AB57" s="266">
        <f>VLOOKUP(D57,'12部门提供工资附表主表'!E:AV,44,0)</f>
        <v>8162.8549999999996</v>
      </c>
      <c r="AC57" s="266">
        <f t="shared" si="0"/>
        <v>-5.0000000001091394E-3</v>
      </c>
    </row>
    <row r="58" spans="1:29" ht="14.25">
      <c r="A58" s="265" t="s">
        <v>1115</v>
      </c>
      <c r="B58" t="s">
        <v>3121</v>
      </c>
      <c r="C58" t="s">
        <v>2604</v>
      </c>
      <c r="D58" t="s">
        <v>2605</v>
      </c>
      <c r="E58" t="s">
        <v>2606</v>
      </c>
      <c r="F58">
        <v>43.5</v>
      </c>
      <c r="G58" s="530">
        <v>2480</v>
      </c>
      <c r="H58" s="530">
        <v>0</v>
      </c>
      <c r="I58" s="530">
        <v>0</v>
      </c>
      <c r="J58" s="530">
        <v>0</v>
      </c>
      <c r="K58" s="530">
        <v>0</v>
      </c>
      <c r="L58" s="530">
        <v>0</v>
      </c>
      <c r="M58" s="530">
        <v>4697.5</v>
      </c>
      <c r="N58" s="530">
        <v>64</v>
      </c>
      <c r="O58" s="530">
        <v>0</v>
      </c>
      <c r="P58" s="530">
        <v>0</v>
      </c>
      <c r="Q58" s="530">
        <v>200</v>
      </c>
      <c r="R58" s="530">
        <v>0</v>
      </c>
      <c r="S58" s="530">
        <v>7441.5</v>
      </c>
      <c r="T58" s="530">
        <v>0</v>
      </c>
      <c r="U58" s="530">
        <v>517.5</v>
      </c>
      <c r="V58" s="530">
        <v>0</v>
      </c>
      <c r="W58" s="530">
        <v>0</v>
      </c>
      <c r="X58" s="530">
        <v>0</v>
      </c>
      <c r="Y58" s="530">
        <v>517.5</v>
      </c>
      <c r="Z58" s="530">
        <v>6924</v>
      </c>
      <c r="AA58" t="s">
        <v>2608</v>
      </c>
      <c r="AB58" s="266">
        <f>VLOOKUP(D58,'12部门提供工资附表主表'!E:AV,44,0)</f>
        <v>7441.5</v>
      </c>
      <c r="AC58" s="266">
        <f t="shared" si="0"/>
        <v>0</v>
      </c>
    </row>
    <row r="59" spans="1:29" ht="14.25">
      <c r="A59" s="265" t="s">
        <v>2309</v>
      </c>
      <c r="B59" t="s">
        <v>3121</v>
      </c>
      <c r="C59" t="s">
        <v>2639</v>
      </c>
      <c r="D59" t="s">
        <v>3610</v>
      </c>
      <c r="E59" t="s">
        <v>2641</v>
      </c>
      <c r="F59">
        <v>40.75</v>
      </c>
      <c r="G59" s="530">
        <v>2480</v>
      </c>
      <c r="H59" s="530">
        <v>0</v>
      </c>
      <c r="I59" s="530">
        <v>0</v>
      </c>
      <c r="J59" s="530">
        <v>0</v>
      </c>
      <c r="K59" s="530">
        <v>0</v>
      </c>
      <c r="L59" s="530">
        <v>0</v>
      </c>
      <c r="M59" s="530">
        <v>6294.29</v>
      </c>
      <c r="N59" s="530">
        <v>102</v>
      </c>
      <c r="O59" s="530">
        <v>0</v>
      </c>
      <c r="P59" s="530">
        <v>0</v>
      </c>
      <c r="Q59" s="530">
        <v>225</v>
      </c>
      <c r="R59" s="530">
        <v>50</v>
      </c>
      <c r="S59" s="530">
        <v>9051.2900000000009</v>
      </c>
      <c r="T59" s="530">
        <v>0</v>
      </c>
      <c r="U59" s="530">
        <v>517.5</v>
      </c>
      <c r="V59" s="530">
        <v>0</v>
      </c>
      <c r="W59" s="530">
        <v>0</v>
      </c>
      <c r="X59" s="530">
        <v>52.74</v>
      </c>
      <c r="Y59" s="530">
        <v>570.24</v>
      </c>
      <c r="Z59" s="530">
        <v>8481.0499999999993</v>
      </c>
      <c r="AA59" t="s">
        <v>2643</v>
      </c>
      <c r="AB59" s="266">
        <f>VLOOKUP(D59,'12部门提供工资附表主表'!E:AV,44,0)</f>
        <v>9051.2899999999991</v>
      </c>
      <c r="AC59" s="266">
        <f t="shared" si="0"/>
        <v>0</v>
      </c>
    </row>
    <row r="60" spans="1:29" ht="14.25">
      <c r="A60" s="265" t="s">
        <v>302</v>
      </c>
      <c r="B60" t="s">
        <v>3121</v>
      </c>
      <c r="C60" t="s">
        <v>2673</v>
      </c>
      <c r="D60" t="s">
        <v>2674</v>
      </c>
      <c r="E60" t="s">
        <v>2675</v>
      </c>
      <c r="F60">
        <v>42.8</v>
      </c>
      <c r="G60" s="530">
        <v>2480</v>
      </c>
      <c r="H60" s="530">
        <v>0</v>
      </c>
      <c r="I60" s="530">
        <v>0</v>
      </c>
      <c r="J60" s="530">
        <v>0</v>
      </c>
      <c r="K60" s="530">
        <v>0</v>
      </c>
      <c r="L60" s="530">
        <v>0</v>
      </c>
      <c r="M60" s="530">
        <v>5502.2</v>
      </c>
      <c r="N60" s="530">
        <v>76</v>
      </c>
      <c r="O60" s="530">
        <v>0</v>
      </c>
      <c r="P60" s="530">
        <v>0</v>
      </c>
      <c r="Q60" s="530">
        <v>270</v>
      </c>
      <c r="R60" s="530">
        <v>100</v>
      </c>
      <c r="S60" s="530">
        <v>8228.2000000000007</v>
      </c>
      <c r="T60" s="530">
        <v>0</v>
      </c>
      <c r="U60" s="530">
        <v>517.5</v>
      </c>
      <c r="V60" s="530">
        <v>0</v>
      </c>
      <c r="W60" s="530">
        <v>0</v>
      </c>
      <c r="X60" s="530">
        <v>0</v>
      </c>
      <c r="Y60" s="530">
        <v>517.5</v>
      </c>
      <c r="Z60" s="530">
        <v>7710.7</v>
      </c>
      <c r="AA60" t="s">
        <v>2677</v>
      </c>
      <c r="AB60" s="266">
        <f>VLOOKUP(D60,'12部门提供工资附表主表'!E:AV,44,0)</f>
        <v>8228.2000000000007</v>
      </c>
      <c r="AC60" s="266">
        <f t="shared" si="0"/>
        <v>0</v>
      </c>
    </row>
    <row r="61" spans="1:29" ht="14.25">
      <c r="A61" s="265" t="s">
        <v>2517</v>
      </c>
      <c r="B61" t="s">
        <v>3121</v>
      </c>
      <c r="C61" t="s">
        <v>2719</v>
      </c>
      <c r="D61" t="s">
        <v>2720</v>
      </c>
      <c r="E61" t="s">
        <v>2721</v>
      </c>
      <c r="F61">
        <v>43.5</v>
      </c>
      <c r="G61" s="530">
        <v>2480</v>
      </c>
      <c r="H61" s="530">
        <v>0</v>
      </c>
      <c r="I61" s="530">
        <v>0</v>
      </c>
      <c r="J61" s="530">
        <v>0</v>
      </c>
      <c r="K61" s="530">
        <v>0</v>
      </c>
      <c r="L61" s="530">
        <v>0</v>
      </c>
      <c r="M61" s="530">
        <v>4697.5</v>
      </c>
      <c r="N61" s="530">
        <v>128</v>
      </c>
      <c r="O61" s="530">
        <v>0</v>
      </c>
      <c r="P61" s="530">
        <v>0</v>
      </c>
      <c r="Q61" s="530">
        <v>200</v>
      </c>
      <c r="R61" s="530">
        <v>50</v>
      </c>
      <c r="S61" s="530">
        <v>7455.5</v>
      </c>
      <c r="T61" s="530">
        <v>0</v>
      </c>
      <c r="U61" s="530">
        <v>517.5</v>
      </c>
      <c r="V61" s="530">
        <v>0</v>
      </c>
      <c r="W61" s="530">
        <v>0</v>
      </c>
      <c r="X61" s="530">
        <v>0</v>
      </c>
      <c r="Y61" s="530">
        <v>517.5</v>
      </c>
      <c r="Z61" s="530">
        <v>6938</v>
      </c>
      <c r="AA61" t="s">
        <v>2723</v>
      </c>
      <c r="AB61" s="266">
        <f>VLOOKUP(D61,'12部门提供工资附表主表'!E:AV,44,0)</f>
        <v>7455.5</v>
      </c>
      <c r="AC61" s="266">
        <f t="shared" si="0"/>
        <v>0</v>
      </c>
    </row>
    <row r="62" spans="1:29" ht="14.25">
      <c r="A62" s="265" t="s">
        <v>2432</v>
      </c>
      <c r="B62" t="s">
        <v>3121</v>
      </c>
      <c r="C62" t="s">
        <v>2734</v>
      </c>
      <c r="D62" t="s">
        <v>2735</v>
      </c>
      <c r="E62" t="s">
        <v>2736</v>
      </c>
      <c r="F62">
        <v>36.25</v>
      </c>
      <c r="G62" s="530">
        <v>2480</v>
      </c>
      <c r="H62" s="530">
        <v>0</v>
      </c>
      <c r="I62" s="530">
        <v>0</v>
      </c>
      <c r="J62" s="530">
        <v>0</v>
      </c>
      <c r="K62" s="530">
        <v>0</v>
      </c>
      <c r="L62" s="530">
        <v>0</v>
      </c>
      <c r="M62" s="530">
        <v>4518.43</v>
      </c>
      <c r="N62" s="530">
        <v>64</v>
      </c>
      <c r="O62" s="530">
        <v>0</v>
      </c>
      <c r="P62" s="530">
        <v>0</v>
      </c>
      <c r="Q62" s="530">
        <v>200</v>
      </c>
      <c r="R62" s="530">
        <v>135</v>
      </c>
      <c r="S62" s="530">
        <v>7127.43</v>
      </c>
      <c r="T62" s="530">
        <v>0</v>
      </c>
      <c r="U62" s="530">
        <v>517.5</v>
      </c>
      <c r="V62" s="530">
        <v>0</v>
      </c>
      <c r="W62" s="530">
        <v>0</v>
      </c>
      <c r="X62" s="530">
        <v>0</v>
      </c>
      <c r="Y62" s="530">
        <v>517.5</v>
      </c>
      <c r="Z62" s="530">
        <v>6609.93</v>
      </c>
      <c r="AA62" t="s">
        <v>2738</v>
      </c>
      <c r="AB62" s="266">
        <f>VLOOKUP(D62,'12部门提供工资附表主表'!E:AV,44,0)</f>
        <v>7127.4250000000002</v>
      </c>
      <c r="AC62" s="266">
        <f t="shared" si="0"/>
        <v>-5.0000000001091394E-3</v>
      </c>
    </row>
    <row r="63" spans="1:29" ht="14.25">
      <c r="A63" s="265" t="s">
        <v>3618</v>
      </c>
      <c r="B63" t="s">
        <v>3121</v>
      </c>
      <c r="C63" t="s">
        <v>2754</v>
      </c>
      <c r="D63" t="s">
        <v>2755</v>
      </c>
      <c r="E63" t="s">
        <v>2756</v>
      </c>
      <c r="F63">
        <v>43.5</v>
      </c>
      <c r="G63" s="530">
        <v>2480</v>
      </c>
      <c r="H63" s="530">
        <v>0</v>
      </c>
      <c r="I63" s="530">
        <v>0</v>
      </c>
      <c r="J63" s="530">
        <v>0</v>
      </c>
      <c r="K63" s="530">
        <v>0</v>
      </c>
      <c r="L63" s="530">
        <v>0</v>
      </c>
      <c r="M63" s="530">
        <v>4697.5</v>
      </c>
      <c r="N63" s="530">
        <v>160</v>
      </c>
      <c r="O63" s="530">
        <v>0</v>
      </c>
      <c r="P63" s="530">
        <v>0</v>
      </c>
      <c r="Q63" s="530">
        <v>300</v>
      </c>
      <c r="R63" s="530">
        <v>0</v>
      </c>
      <c r="S63" s="530">
        <v>7637.5</v>
      </c>
      <c r="T63" s="530">
        <v>0</v>
      </c>
      <c r="U63" s="530">
        <v>517.5</v>
      </c>
      <c r="V63" s="530">
        <v>0</v>
      </c>
      <c r="W63" s="530">
        <v>0</v>
      </c>
      <c r="X63" s="530">
        <v>0</v>
      </c>
      <c r="Y63" s="530">
        <v>517.5</v>
      </c>
      <c r="Z63" s="530">
        <v>7120</v>
      </c>
      <c r="AA63" t="s">
        <v>2758</v>
      </c>
      <c r="AB63" s="266">
        <f>VLOOKUP(D63,'12部门提供工资附表主表'!E:AV,44,0)</f>
        <v>7637.5</v>
      </c>
      <c r="AC63" s="266">
        <f t="shared" si="0"/>
        <v>0</v>
      </c>
    </row>
    <row r="64" spans="1:29" ht="14.25">
      <c r="A64" s="265" t="s">
        <v>83</v>
      </c>
      <c r="B64" t="s">
        <v>3121</v>
      </c>
      <c r="C64" t="s">
        <v>2807</v>
      </c>
      <c r="D64" t="s">
        <v>2808</v>
      </c>
      <c r="E64" t="s">
        <v>2809</v>
      </c>
      <c r="F64">
        <v>42</v>
      </c>
      <c r="G64" s="530">
        <v>2480</v>
      </c>
      <c r="H64" s="530">
        <v>0</v>
      </c>
      <c r="I64" s="530">
        <v>0</v>
      </c>
      <c r="J64" s="530">
        <v>0</v>
      </c>
      <c r="K64" s="530">
        <v>0</v>
      </c>
      <c r="L64" s="530">
        <v>0</v>
      </c>
      <c r="M64" s="530">
        <v>5290</v>
      </c>
      <c r="N64" s="530">
        <v>112</v>
      </c>
      <c r="O64" s="530">
        <v>0</v>
      </c>
      <c r="P64" s="530">
        <v>0</v>
      </c>
      <c r="Q64" s="530">
        <v>250</v>
      </c>
      <c r="R64" s="530">
        <v>20</v>
      </c>
      <c r="S64" s="530">
        <v>8112</v>
      </c>
      <c r="T64" s="530">
        <v>0</v>
      </c>
      <c r="U64" s="530">
        <v>517.5</v>
      </c>
      <c r="V64" s="530">
        <v>0</v>
      </c>
      <c r="W64" s="530">
        <v>0</v>
      </c>
      <c r="X64" s="530">
        <v>0</v>
      </c>
      <c r="Y64" s="530">
        <v>517.5</v>
      </c>
      <c r="Z64" s="530">
        <v>7594.5</v>
      </c>
      <c r="AA64" t="s">
        <v>4733</v>
      </c>
      <c r="AB64" s="266">
        <f>VLOOKUP(D64,'12部门提供工资附表主表'!E:AV,44,0)</f>
        <v>8112</v>
      </c>
      <c r="AC64" s="266">
        <f t="shared" si="0"/>
        <v>0</v>
      </c>
    </row>
    <row r="65" spans="1:29" ht="14.25">
      <c r="A65" s="265" t="s">
        <v>1109</v>
      </c>
      <c r="B65" t="s">
        <v>3121</v>
      </c>
      <c r="C65" t="s">
        <v>2934</v>
      </c>
      <c r="D65" t="s">
        <v>2935</v>
      </c>
      <c r="E65" t="s">
        <v>2936</v>
      </c>
      <c r="F65">
        <v>28.38</v>
      </c>
      <c r="G65" s="530">
        <v>2480</v>
      </c>
      <c r="H65" s="530">
        <v>0</v>
      </c>
      <c r="I65" s="530">
        <v>0</v>
      </c>
      <c r="J65" s="530">
        <v>0</v>
      </c>
      <c r="K65" s="530">
        <v>0</v>
      </c>
      <c r="L65" s="530">
        <v>0</v>
      </c>
      <c r="M65" s="530">
        <v>1777</v>
      </c>
      <c r="N65" s="530">
        <v>0</v>
      </c>
      <c r="O65" s="530">
        <v>0</v>
      </c>
      <c r="P65" s="530">
        <v>0</v>
      </c>
      <c r="Q65" s="530">
        <v>0</v>
      </c>
      <c r="R65" s="530">
        <v>0</v>
      </c>
      <c r="S65" s="530">
        <v>4257</v>
      </c>
      <c r="T65" s="530">
        <v>0</v>
      </c>
      <c r="U65" s="530">
        <v>0</v>
      </c>
      <c r="V65" s="530">
        <v>0</v>
      </c>
      <c r="W65" s="530">
        <v>0</v>
      </c>
      <c r="X65" s="530">
        <v>0</v>
      </c>
      <c r="Y65" s="530">
        <v>0</v>
      </c>
      <c r="Z65" s="530">
        <v>4257</v>
      </c>
      <c r="AA65" t="s">
        <v>2938</v>
      </c>
      <c r="AB65" s="266">
        <f>VLOOKUP(D65,'12部门提供工资附表主表'!E:AV,44,0)</f>
        <v>4257</v>
      </c>
      <c r="AC65" s="266">
        <f t="shared" si="0"/>
        <v>0</v>
      </c>
    </row>
    <row r="66" spans="1:29" ht="14.25">
      <c r="A66" s="265" t="s">
        <v>135</v>
      </c>
      <c r="B66" t="s">
        <v>3121</v>
      </c>
      <c r="C66" t="s">
        <v>3117</v>
      </c>
      <c r="D66" t="s">
        <v>3118</v>
      </c>
      <c r="E66" t="s">
        <v>3119</v>
      </c>
      <c r="F66">
        <v>43.5</v>
      </c>
      <c r="G66" s="530">
        <v>2480</v>
      </c>
      <c r="H66" s="530">
        <v>0</v>
      </c>
      <c r="I66" s="530">
        <v>0</v>
      </c>
      <c r="J66" s="530">
        <v>0</v>
      </c>
      <c r="K66" s="530">
        <v>0</v>
      </c>
      <c r="L66" s="530">
        <v>0</v>
      </c>
      <c r="M66" s="530">
        <v>4480</v>
      </c>
      <c r="N66" s="530">
        <v>120</v>
      </c>
      <c r="O66" s="530">
        <v>0</v>
      </c>
      <c r="P66" s="530">
        <v>0</v>
      </c>
      <c r="Q66" s="530">
        <v>220</v>
      </c>
      <c r="R66" s="530">
        <v>0</v>
      </c>
      <c r="S66" s="530">
        <v>7300</v>
      </c>
      <c r="T66" s="530">
        <v>0</v>
      </c>
      <c r="U66" s="530">
        <v>517.5</v>
      </c>
      <c r="V66" s="530">
        <v>0</v>
      </c>
      <c r="W66" s="530">
        <v>0</v>
      </c>
      <c r="X66" s="530">
        <v>0</v>
      </c>
      <c r="Y66" s="530">
        <v>517.5</v>
      </c>
      <c r="Z66" s="530">
        <v>6782.5</v>
      </c>
      <c r="AA66" t="s">
        <v>3122</v>
      </c>
      <c r="AB66" s="266">
        <f>VLOOKUP(D66,'12部门提供工资附表主表'!E:AV,44,0)</f>
        <v>7300</v>
      </c>
      <c r="AC66" s="266">
        <f t="shared" si="0"/>
        <v>0</v>
      </c>
    </row>
    <row r="67" spans="1:29" ht="14.25">
      <c r="A67" s="265" t="s">
        <v>3155</v>
      </c>
      <c r="B67" t="s">
        <v>3121</v>
      </c>
      <c r="C67" t="s">
        <v>3189</v>
      </c>
      <c r="D67" t="s">
        <v>3190</v>
      </c>
      <c r="E67" t="s">
        <v>3191</v>
      </c>
      <c r="F67">
        <v>37.130000000000003</v>
      </c>
      <c r="G67" s="530">
        <v>2480</v>
      </c>
      <c r="H67" s="530">
        <v>0</v>
      </c>
      <c r="I67" s="530">
        <v>0</v>
      </c>
      <c r="J67" s="530">
        <v>0</v>
      </c>
      <c r="K67" s="530">
        <v>0</v>
      </c>
      <c r="L67" s="530">
        <v>0</v>
      </c>
      <c r="M67" s="530">
        <v>3460.8</v>
      </c>
      <c r="N67" s="530">
        <v>80</v>
      </c>
      <c r="O67" s="530">
        <v>0</v>
      </c>
      <c r="P67" s="530">
        <v>0</v>
      </c>
      <c r="Q67" s="530">
        <v>200</v>
      </c>
      <c r="R67" s="530">
        <v>15</v>
      </c>
      <c r="S67" s="530">
        <v>6205.8</v>
      </c>
      <c r="T67" s="530">
        <v>0</v>
      </c>
      <c r="U67" s="530">
        <v>517.5</v>
      </c>
      <c r="V67" s="530">
        <v>0</v>
      </c>
      <c r="W67" s="530">
        <v>0</v>
      </c>
      <c r="X67" s="530">
        <v>0</v>
      </c>
      <c r="Y67" s="530">
        <v>517.5</v>
      </c>
      <c r="Z67" s="530">
        <v>5688.3</v>
      </c>
      <c r="AA67" t="s">
        <v>3193</v>
      </c>
      <c r="AB67" s="266">
        <f>VLOOKUP(D67,'12部门提供工资附表主表'!E:AV,44,0)</f>
        <v>6205.8</v>
      </c>
      <c r="AC67" s="266">
        <f t="shared" ref="AC67:AC130" si="1">AB67-S67</f>
        <v>0</v>
      </c>
    </row>
    <row r="68" spans="1:29" ht="14.25">
      <c r="A68" s="265" t="s">
        <v>2602</v>
      </c>
      <c r="B68" t="s">
        <v>3121</v>
      </c>
      <c r="C68" t="s">
        <v>3344</v>
      </c>
      <c r="D68" t="s">
        <v>3345</v>
      </c>
      <c r="E68" t="s">
        <v>3346</v>
      </c>
      <c r="F68">
        <v>38.94</v>
      </c>
      <c r="G68" s="530">
        <v>2480</v>
      </c>
      <c r="H68" s="530">
        <v>0</v>
      </c>
      <c r="I68" s="530">
        <v>0</v>
      </c>
      <c r="J68" s="530">
        <v>0</v>
      </c>
      <c r="K68" s="530">
        <v>0</v>
      </c>
      <c r="L68" s="530">
        <v>0</v>
      </c>
      <c r="M68" s="530">
        <v>2971.6</v>
      </c>
      <c r="N68" s="530">
        <v>60</v>
      </c>
      <c r="O68" s="530">
        <v>0</v>
      </c>
      <c r="P68" s="530">
        <v>0</v>
      </c>
      <c r="Q68" s="530">
        <v>200</v>
      </c>
      <c r="R68" s="530">
        <v>20</v>
      </c>
      <c r="S68" s="530">
        <v>5691.6</v>
      </c>
      <c r="T68" s="530">
        <v>0</v>
      </c>
      <c r="U68" s="530">
        <v>517.5</v>
      </c>
      <c r="V68" s="530">
        <v>254</v>
      </c>
      <c r="W68" s="530">
        <v>0</v>
      </c>
      <c r="X68" s="530">
        <v>0</v>
      </c>
      <c r="Y68" s="530">
        <v>771.5</v>
      </c>
      <c r="Z68" s="530">
        <v>4920.1000000000004</v>
      </c>
      <c r="AA68" t="s">
        <v>3348</v>
      </c>
      <c r="AB68" s="266">
        <f>VLOOKUP(D68,'12部门提供工资附表主表'!E:AV,44,0)</f>
        <v>5691.5999999999995</v>
      </c>
      <c r="AC68" s="266">
        <f t="shared" si="1"/>
        <v>0</v>
      </c>
    </row>
    <row r="69" spans="1:29" ht="14.25">
      <c r="A69" s="265" t="s">
        <v>2952</v>
      </c>
      <c r="B69" t="s">
        <v>3121</v>
      </c>
      <c r="C69" t="s">
        <v>163</v>
      </c>
      <c r="D69" t="s">
        <v>164</v>
      </c>
      <c r="E69" t="s">
        <v>165</v>
      </c>
      <c r="F69">
        <v>41.13</v>
      </c>
      <c r="G69" s="530">
        <v>2480</v>
      </c>
      <c r="H69" s="530">
        <v>0</v>
      </c>
      <c r="I69" s="530">
        <v>240</v>
      </c>
      <c r="J69" s="530">
        <v>728</v>
      </c>
      <c r="K69" s="530">
        <v>0</v>
      </c>
      <c r="L69" s="530">
        <v>200</v>
      </c>
      <c r="M69" s="530">
        <v>4157.3500000000004</v>
      </c>
      <c r="N69" s="530">
        <v>88</v>
      </c>
      <c r="O69" s="530">
        <v>0</v>
      </c>
      <c r="P69" s="530">
        <v>0</v>
      </c>
      <c r="Q69" s="530">
        <v>390</v>
      </c>
      <c r="R69" s="530">
        <v>30</v>
      </c>
      <c r="S69" s="530">
        <v>8253.35</v>
      </c>
      <c r="T69" s="530">
        <v>0</v>
      </c>
      <c r="U69" s="530">
        <v>517.5</v>
      </c>
      <c r="V69" s="530">
        <v>0</v>
      </c>
      <c r="W69" s="530">
        <v>10</v>
      </c>
      <c r="X69" s="530">
        <v>52.08</v>
      </c>
      <c r="Y69" s="530">
        <v>579.58000000000004</v>
      </c>
      <c r="Z69" s="530">
        <v>7673.77</v>
      </c>
      <c r="AA69" t="s">
        <v>167</v>
      </c>
      <c r="AB69" s="266">
        <f>VLOOKUP(D69,'12部门提供工资附表主表'!E:AV,44,0)</f>
        <v>8253.3483000000015</v>
      </c>
      <c r="AC69" s="266">
        <f t="shared" si="1"/>
        <v>-1.6999999988911441E-3</v>
      </c>
    </row>
    <row r="70" spans="1:29" ht="14.25">
      <c r="A70" s="265" t="s">
        <v>2082</v>
      </c>
      <c r="B70" t="s">
        <v>3121</v>
      </c>
      <c r="C70" t="s">
        <v>431</v>
      </c>
      <c r="D70" t="s">
        <v>432</v>
      </c>
      <c r="E70" t="s">
        <v>433</v>
      </c>
      <c r="F70">
        <v>33.880000000000003</v>
      </c>
      <c r="G70" s="530">
        <v>2480</v>
      </c>
      <c r="H70" s="530">
        <v>0</v>
      </c>
      <c r="I70" s="530">
        <v>0</v>
      </c>
      <c r="J70" s="530">
        <v>0</v>
      </c>
      <c r="K70" s="530">
        <v>0</v>
      </c>
      <c r="L70" s="530">
        <v>200</v>
      </c>
      <c r="M70" s="530">
        <v>2940.8</v>
      </c>
      <c r="N70" s="530">
        <v>0</v>
      </c>
      <c r="O70" s="530">
        <v>0</v>
      </c>
      <c r="P70" s="530">
        <v>0</v>
      </c>
      <c r="Q70" s="530">
        <v>200</v>
      </c>
      <c r="R70" s="530">
        <v>10</v>
      </c>
      <c r="S70" s="530">
        <v>5810.8</v>
      </c>
      <c r="T70" s="530">
        <v>0</v>
      </c>
      <c r="U70" s="530">
        <v>517.5</v>
      </c>
      <c r="V70" s="530">
        <v>0</v>
      </c>
      <c r="W70" s="530">
        <v>10</v>
      </c>
      <c r="X70" s="530">
        <v>0</v>
      </c>
      <c r="Y70" s="530">
        <v>527.5</v>
      </c>
      <c r="Z70" s="530">
        <v>5283.3</v>
      </c>
      <c r="AA70" t="s">
        <v>435</v>
      </c>
      <c r="AB70" s="266">
        <f>VLOOKUP(D70,'12部门提供工资附表主表'!E:AV,44,0)</f>
        <v>5810.8</v>
      </c>
      <c r="AC70" s="266">
        <f t="shared" si="1"/>
        <v>0</v>
      </c>
    </row>
    <row r="71" spans="1:29" ht="14.25">
      <c r="A71" s="265" t="s">
        <v>2409</v>
      </c>
      <c r="F71">
        <v>2652.07</v>
      </c>
      <c r="G71" s="530">
        <v>171160</v>
      </c>
      <c r="H71" s="530">
        <v>0</v>
      </c>
      <c r="I71" s="530">
        <v>2710</v>
      </c>
      <c r="J71" s="530">
        <v>4924</v>
      </c>
      <c r="K71" s="530">
        <v>0</v>
      </c>
      <c r="L71" s="530">
        <v>7760</v>
      </c>
      <c r="M71" s="530">
        <v>312271.96999999997</v>
      </c>
      <c r="N71" s="530">
        <v>5023</v>
      </c>
      <c r="O71" s="530">
        <v>0</v>
      </c>
      <c r="P71" s="530">
        <v>0</v>
      </c>
      <c r="Q71" s="530">
        <v>14970</v>
      </c>
      <c r="R71" s="530">
        <v>2594.3000000000002</v>
      </c>
      <c r="S71" s="530">
        <v>516224.67</v>
      </c>
      <c r="T71" s="530">
        <v>0</v>
      </c>
      <c r="U71" s="530">
        <v>34155</v>
      </c>
      <c r="V71" s="530">
        <v>2286</v>
      </c>
      <c r="W71" s="530">
        <v>290</v>
      </c>
      <c r="X71" s="530">
        <v>1930.38</v>
      </c>
      <c r="Y71" s="530">
        <v>38661.379999999997</v>
      </c>
      <c r="Z71" s="530">
        <v>477563.29</v>
      </c>
      <c r="AB71" s="266" t="e">
        <f>VLOOKUP(D71,'12部门提供工资附表主表'!E:AV,44,0)</f>
        <v>#N/A</v>
      </c>
      <c r="AC71" s="266" t="e">
        <f t="shared" si="1"/>
        <v>#N/A</v>
      </c>
    </row>
    <row r="72" spans="1:29" ht="14.25">
      <c r="A72" s="265" t="s">
        <v>657</v>
      </c>
      <c r="B72" t="s">
        <v>745</v>
      </c>
      <c r="C72" t="s">
        <v>1749</v>
      </c>
      <c r="D72" t="s">
        <v>1750</v>
      </c>
      <c r="E72" t="s">
        <v>1751</v>
      </c>
      <c r="F72">
        <v>31.06</v>
      </c>
      <c r="G72" s="530">
        <v>2480</v>
      </c>
      <c r="H72" s="530">
        <v>0</v>
      </c>
      <c r="I72" s="530">
        <v>320</v>
      </c>
      <c r="J72" s="530">
        <v>850</v>
      </c>
      <c r="K72" s="530">
        <v>0</v>
      </c>
      <c r="L72" s="530">
        <v>200</v>
      </c>
      <c r="M72" s="530">
        <v>1674.9</v>
      </c>
      <c r="N72" s="530">
        <v>0</v>
      </c>
      <c r="O72" s="530">
        <v>0</v>
      </c>
      <c r="P72" s="530">
        <v>0</v>
      </c>
      <c r="Q72" s="530">
        <v>0</v>
      </c>
      <c r="R72" s="530">
        <v>0</v>
      </c>
      <c r="S72" s="530">
        <v>5524.9</v>
      </c>
      <c r="T72" s="530">
        <v>0</v>
      </c>
      <c r="U72" s="530">
        <v>517.5</v>
      </c>
      <c r="V72" s="530">
        <v>0</v>
      </c>
      <c r="W72" s="530">
        <v>10</v>
      </c>
      <c r="X72" s="530">
        <v>0.22</v>
      </c>
      <c r="Y72" s="530">
        <v>527.72</v>
      </c>
      <c r="Z72" s="530">
        <v>4997.18</v>
      </c>
      <c r="AA72" t="s">
        <v>1753</v>
      </c>
      <c r="AB72" s="266">
        <f>VLOOKUP(D72,'12部门提供工资附表主表'!E:AV,44,0)</f>
        <v>5524.9</v>
      </c>
      <c r="AC72" s="266">
        <f t="shared" si="1"/>
        <v>0</v>
      </c>
    </row>
    <row r="73" spans="1:29" ht="14.25">
      <c r="A73" s="265" t="s">
        <v>1789</v>
      </c>
      <c r="B73" t="s">
        <v>745</v>
      </c>
      <c r="C73" t="s">
        <v>1760</v>
      </c>
      <c r="D73" t="s">
        <v>1761</v>
      </c>
      <c r="E73" t="s">
        <v>1762</v>
      </c>
      <c r="F73">
        <v>31.88</v>
      </c>
      <c r="G73" s="530">
        <v>2480</v>
      </c>
      <c r="H73" s="530">
        <v>1185.5999999999999</v>
      </c>
      <c r="I73" s="530">
        <v>740</v>
      </c>
      <c r="J73" s="530">
        <v>900</v>
      </c>
      <c r="K73" s="530">
        <v>0</v>
      </c>
      <c r="L73" s="530">
        <v>120</v>
      </c>
      <c r="M73" s="530">
        <v>0</v>
      </c>
      <c r="N73" s="530">
        <v>0</v>
      </c>
      <c r="O73" s="530">
        <v>0</v>
      </c>
      <c r="P73" s="530">
        <v>0</v>
      </c>
      <c r="Q73" s="530">
        <v>200</v>
      </c>
      <c r="R73" s="530">
        <v>0</v>
      </c>
      <c r="S73" s="530">
        <v>5625.6</v>
      </c>
      <c r="T73" s="530">
        <v>0</v>
      </c>
      <c r="U73" s="530">
        <v>517.5</v>
      </c>
      <c r="V73" s="530">
        <v>254</v>
      </c>
      <c r="W73" s="530">
        <v>10</v>
      </c>
      <c r="X73" s="530">
        <v>0</v>
      </c>
      <c r="Y73" s="530">
        <v>781.5</v>
      </c>
      <c r="Z73" s="530">
        <v>4844.1000000000004</v>
      </c>
      <c r="AA73" t="s">
        <v>1764</v>
      </c>
      <c r="AB73" s="266">
        <f>VLOOKUP(D73,'12部门提供工资附表主表'!E:AV,44,0)</f>
        <v>5625.6</v>
      </c>
      <c r="AC73" s="266">
        <f t="shared" si="1"/>
        <v>0</v>
      </c>
    </row>
    <row r="74" spans="1:29" ht="14.25">
      <c r="A74" s="265" t="s">
        <v>2427</v>
      </c>
      <c r="B74" t="s">
        <v>745</v>
      </c>
      <c r="C74" t="s">
        <v>1765</v>
      </c>
      <c r="D74" t="s">
        <v>1766</v>
      </c>
      <c r="E74" t="s">
        <v>1767</v>
      </c>
      <c r="F74">
        <v>26.88</v>
      </c>
      <c r="G74" s="530">
        <v>2480</v>
      </c>
      <c r="H74" s="530">
        <v>585.6</v>
      </c>
      <c r="I74" s="530">
        <v>740</v>
      </c>
      <c r="J74" s="530">
        <v>900</v>
      </c>
      <c r="K74" s="530">
        <v>0</v>
      </c>
      <c r="L74" s="530">
        <v>120</v>
      </c>
      <c r="M74" s="530">
        <v>0</v>
      </c>
      <c r="N74" s="530">
        <v>0</v>
      </c>
      <c r="O74" s="530">
        <v>0</v>
      </c>
      <c r="P74" s="530">
        <v>0</v>
      </c>
      <c r="Q74" s="530">
        <v>200</v>
      </c>
      <c r="R74" s="530">
        <v>0</v>
      </c>
      <c r="S74" s="530">
        <v>5025.6000000000004</v>
      </c>
      <c r="T74" s="530">
        <v>30</v>
      </c>
      <c r="U74" s="530">
        <v>517.5</v>
      </c>
      <c r="V74" s="530">
        <v>0</v>
      </c>
      <c r="W74" s="530">
        <v>10</v>
      </c>
      <c r="X74" s="530">
        <v>0</v>
      </c>
      <c r="Y74" s="530">
        <v>527.5</v>
      </c>
      <c r="Z74" s="530">
        <v>4528.1000000000004</v>
      </c>
      <c r="AA74" t="s">
        <v>1769</v>
      </c>
      <c r="AB74" s="266">
        <f>VLOOKUP(D74,'12部门提供工资附表主表'!E:AV,44,0)</f>
        <v>5025.6000000000004</v>
      </c>
      <c r="AC74" s="266">
        <f t="shared" si="1"/>
        <v>0</v>
      </c>
    </row>
    <row r="75" spans="1:29" ht="14.25">
      <c r="A75" s="265" t="s">
        <v>429</v>
      </c>
      <c r="B75" t="s">
        <v>745</v>
      </c>
      <c r="C75" t="s">
        <v>1770</v>
      </c>
      <c r="D75" t="s">
        <v>1771</v>
      </c>
      <c r="E75" t="s">
        <v>1772</v>
      </c>
      <c r="F75">
        <v>39</v>
      </c>
      <c r="G75" s="530">
        <v>2480</v>
      </c>
      <c r="H75" s="530">
        <v>0</v>
      </c>
      <c r="I75" s="530">
        <v>0</v>
      </c>
      <c r="J75" s="530">
        <v>0</v>
      </c>
      <c r="K75" s="530">
        <v>0</v>
      </c>
      <c r="L75" s="530">
        <v>120</v>
      </c>
      <c r="M75" s="530">
        <v>4040</v>
      </c>
      <c r="N75" s="530">
        <v>0</v>
      </c>
      <c r="O75" s="530">
        <v>0</v>
      </c>
      <c r="P75" s="530">
        <v>0</v>
      </c>
      <c r="Q75" s="530">
        <v>0</v>
      </c>
      <c r="R75" s="530">
        <v>2</v>
      </c>
      <c r="S75" s="530">
        <v>6638</v>
      </c>
      <c r="T75" s="530">
        <v>0</v>
      </c>
      <c r="U75" s="530">
        <v>517.5</v>
      </c>
      <c r="V75" s="530">
        <v>0</v>
      </c>
      <c r="W75" s="530">
        <v>10</v>
      </c>
      <c r="X75" s="530">
        <v>0</v>
      </c>
      <c r="Y75" s="530">
        <v>527.5</v>
      </c>
      <c r="Z75" s="530">
        <v>6110.5</v>
      </c>
      <c r="AA75" t="s">
        <v>1774</v>
      </c>
      <c r="AB75" s="266">
        <f>VLOOKUP(D75,'12部门提供工资附表主表'!E:AV,44,0)</f>
        <v>6637.9999999999973</v>
      </c>
      <c r="AC75" s="266">
        <f t="shared" si="1"/>
        <v>0</v>
      </c>
    </row>
    <row r="76" spans="1:29" ht="14.25">
      <c r="A76" s="265" t="s">
        <v>1048</v>
      </c>
      <c r="B76" t="s">
        <v>745</v>
      </c>
      <c r="C76" t="s">
        <v>1775</v>
      </c>
      <c r="D76" t="s">
        <v>1776</v>
      </c>
      <c r="E76" t="s">
        <v>1777</v>
      </c>
      <c r="F76">
        <v>32.31</v>
      </c>
      <c r="G76" s="530">
        <v>2480</v>
      </c>
      <c r="H76" s="530">
        <v>1237.2</v>
      </c>
      <c r="I76" s="530">
        <v>720</v>
      </c>
      <c r="J76" s="530">
        <v>1000</v>
      </c>
      <c r="K76" s="530">
        <v>0</v>
      </c>
      <c r="L76" s="530">
        <v>180</v>
      </c>
      <c r="M76" s="530">
        <v>0</v>
      </c>
      <c r="N76" s="530">
        <v>0</v>
      </c>
      <c r="O76" s="530">
        <v>0</v>
      </c>
      <c r="P76" s="530">
        <v>0</v>
      </c>
      <c r="Q76" s="530">
        <v>0</v>
      </c>
      <c r="R76" s="530">
        <v>0</v>
      </c>
      <c r="S76" s="530">
        <v>5617.2</v>
      </c>
      <c r="T76" s="530">
        <v>0</v>
      </c>
      <c r="U76" s="530">
        <v>517.5</v>
      </c>
      <c r="V76" s="530">
        <v>254</v>
      </c>
      <c r="W76" s="530">
        <v>10</v>
      </c>
      <c r="X76" s="530">
        <v>0</v>
      </c>
      <c r="Y76" s="530">
        <v>781.5</v>
      </c>
      <c r="Z76" s="530">
        <v>4835.7</v>
      </c>
      <c r="AA76" t="s">
        <v>1780</v>
      </c>
      <c r="AB76" s="266">
        <f>VLOOKUP(D76,'12部门提供工资附表主表'!E:AV,44,0)</f>
        <v>5617.2000000000007</v>
      </c>
      <c r="AC76" s="266">
        <f t="shared" si="1"/>
        <v>0</v>
      </c>
    </row>
    <row r="77" spans="1:29" ht="14.25">
      <c r="A77" s="265" t="s">
        <v>3035</v>
      </c>
      <c r="B77" t="s">
        <v>745</v>
      </c>
      <c r="C77" t="s">
        <v>1368</v>
      </c>
      <c r="D77" t="s">
        <v>1369</v>
      </c>
      <c r="E77" t="s">
        <v>1370</v>
      </c>
      <c r="F77">
        <v>34.5</v>
      </c>
      <c r="G77" s="530">
        <v>2480</v>
      </c>
      <c r="H77" s="530">
        <v>0</v>
      </c>
      <c r="I77" s="530">
        <v>0</v>
      </c>
      <c r="J77" s="530">
        <v>0</v>
      </c>
      <c r="K77" s="530">
        <v>0</v>
      </c>
      <c r="L77" s="530">
        <v>40</v>
      </c>
      <c r="M77" s="530">
        <v>3620</v>
      </c>
      <c r="N77" s="530">
        <v>0</v>
      </c>
      <c r="O77" s="530">
        <v>0</v>
      </c>
      <c r="P77" s="530">
        <v>0</v>
      </c>
      <c r="Q77" s="530">
        <v>0</v>
      </c>
      <c r="R77" s="530">
        <v>0</v>
      </c>
      <c r="S77" s="530">
        <v>6140</v>
      </c>
      <c r="T77" s="530">
        <v>0</v>
      </c>
      <c r="U77" s="530">
        <v>517.5</v>
      </c>
      <c r="V77" s="530">
        <v>0</v>
      </c>
      <c r="W77" s="530">
        <v>0</v>
      </c>
      <c r="X77" s="530">
        <v>0</v>
      </c>
      <c r="Y77" s="530">
        <v>517.5</v>
      </c>
      <c r="Z77" s="530">
        <v>5622.5</v>
      </c>
      <c r="AA77" t="s">
        <v>1372</v>
      </c>
      <c r="AB77" s="266">
        <f>VLOOKUP(D77,'12部门提供工资附表主表'!E:AV,44,0)</f>
        <v>6139.9999999999927</v>
      </c>
      <c r="AC77" s="266">
        <f t="shared" si="1"/>
        <v>-7.2759576141834259E-12</v>
      </c>
    </row>
    <row r="78" spans="1:29" ht="14.25">
      <c r="A78" s="265" t="s">
        <v>3161</v>
      </c>
      <c r="B78" t="s">
        <v>745</v>
      </c>
      <c r="C78" t="s">
        <v>1373</v>
      </c>
      <c r="D78" t="s">
        <v>1374</v>
      </c>
      <c r="E78" t="s">
        <v>1375</v>
      </c>
      <c r="F78">
        <v>37.380000000000003</v>
      </c>
      <c r="G78" s="530">
        <v>2480</v>
      </c>
      <c r="H78" s="530">
        <v>0</v>
      </c>
      <c r="I78" s="530">
        <v>0</v>
      </c>
      <c r="J78" s="530">
        <v>0</v>
      </c>
      <c r="K78" s="530">
        <v>0</v>
      </c>
      <c r="L78" s="530">
        <v>160</v>
      </c>
      <c r="M78" s="530">
        <v>4402.34</v>
      </c>
      <c r="N78" s="530">
        <v>0</v>
      </c>
      <c r="O78" s="530">
        <v>0</v>
      </c>
      <c r="P78" s="530">
        <v>0</v>
      </c>
      <c r="Q78" s="530">
        <v>100</v>
      </c>
      <c r="R78" s="530">
        <v>170</v>
      </c>
      <c r="S78" s="530">
        <v>6972.34</v>
      </c>
      <c r="T78" s="530">
        <v>0</v>
      </c>
      <c r="U78" s="530">
        <v>517.5</v>
      </c>
      <c r="V78" s="530">
        <v>0</v>
      </c>
      <c r="W78" s="530">
        <v>10</v>
      </c>
      <c r="X78" s="530">
        <v>43.64</v>
      </c>
      <c r="Y78" s="530">
        <v>571.14</v>
      </c>
      <c r="Z78" s="530">
        <v>6401.2</v>
      </c>
      <c r="AA78" t="s">
        <v>1377</v>
      </c>
      <c r="AB78" s="266">
        <f>VLOOKUP(D78,'12部门提供工资附表主表'!E:AV,44,0)</f>
        <v>6972.3403540000008</v>
      </c>
      <c r="AC78" s="266">
        <f t="shared" si="1"/>
        <v>3.5400000069785165E-4</v>
      </c>
    </row>
    <row r="79" spans="1:29" ht="14.25">
      <c r="A79" s="265" t="s">
        <v>908</v>
      </c>
      <c r="B79" t="s">
        <v>745</v>
      </c>
      <c r="C79" t="s">
        <v>1378</v>
      </c>
      <c r="D79" t="s">
        <v>1379</v>
      </c>
      <c r="E79" t="s">
        <v>1380</v>
      </c>
      <c r="F79">
        <v>40.630000000000003</v>
      </c>
      <c r="G79" s="530">
        <v>2480</v>
      </c>
      <c r="H79" s="530">
        <v>0</v>
      </c>
      <c r="I79" s="530">
        <v>0</v>
      </c>
      <c r="J79" s="530">
        <v>0</v>
      </c>
      <c r="K79" s="530">
        <v>0</v>
      </c>
      <c r="L79" s="530">
        <v>160</v>
      </c>
      <c r="M79" s="530">
        <v>3936.9</v>
      </c>
      <c r="N79" s="530">
        <v>0</v>
      </c>
      <c r="O79" s="530">
        <v>0</v>
      </c>
      <c r="P79" s="530">
        <v>0</v>
      </c>
      <c r="Q79" s="530">
        <v>0</v>
      </c>
      <c r="R79" s="530">
        <v>0</v>
      </c>
      <c r="S79" s="530">
        <v>6576.9</v>
      </c>
      <c r="T79" s="530">
        <v>0</v>
      </c>
      <c r="U79" s="530">
        <v>517.5</v>
      </c>
      <c r="V79" s="530">
        <v>0</v>
      </c>
      <c r="W79" s="530">
        <v>0</v>
      </c>
      <c r="X79" s="530">
        <v>0</v>
      </c>
      <c r="Y79" s="530">
        <v>517.5</v>
      </c>
      <c r="Z79" s="530">
        <v>6059.4</v>
      </c>
      <c r="AA79" t="s">
        <v>1382</v>
      </c>
      <c r="AB79" s="266">
        <f>VLOOKUP(D79,'12部门提供工资附表主表'!E:AV,44,0)</f>
        <v>6576.8999999999915</v>
      </c>
      <c r="AC79" s="266">
        <f t="shared" si="1"/>
        <v>-8.1854523159563541E-12</v>
      </c>
    </row>
    <row r="80" spans="1:29" ht="14.25">
      <c r="A80" s="265" t="s">
        <v>2051</v>
      </c>
      <c r="B80" t="s">
        <v>745</v>
      </c>
      <c r="C80" t="s">
        <v>1383</v>
      </c>
      <c r="D80" t="s">
        <v>1384</v>
      </c>
      <c r="E80" t="s">
        <v>1385</v>
      </c>
      <c r="F80">
        <v>39.94</v>
      </c>
      <c r="G80" s="530">
        <v>2480</v>
      </c>
      <c r="H80" s="530">
        <v>0</v>
      </c>
      <c r="I80" s="530">
        <v>0</v>
      </c>
      <c r="J80" s="530">
        <v>0</v>
      </c>
      <c r="K80" s="530">
        <v>0</v>
      </c>
      <c r="L80" s="530">
        <v>60</v>
      </c>
      <c r="M80" s="530">
        <v>4620</v>
      </c>
      <c r="N80" s="530">
        <v>0</v>
      </c>
      <c r="O80" s="530">
        <v>0</v>
      </c>
      <c r="P80" s="530">
        <v>0</v>
      </c>
      <c r="Q80" s="530">
        <v>0</v>
      </c>
      <c r="R80" s="530">
        <v>16</v>
      </c>
      <c r="S80" s="530">
        <v>7144</v>
      </c>
      <c r="T80" s="530">
        <v>0</v>
      </c>
      <c r="U80" s="530">
        <v>517.5</v>
      </c>
      <c r="V80" s="530">
        <v>0</v>
      </c>
      <c r="W80" s="530">
        <v>0</v>
      </c>
      <c r="X80" s="530">
        <v>0</v>
      </c>
      <c r="Y80" s="530">
        <v>517.5</v>
      </c>
      <c r="Z80" s="530">
        <v>6626.5</v>
      </c>
      <c r="AA80" t="s">
        <v>1387</v>
      </c>
      <c r="AB80" s="266">
        <f>VLOOKUP(D80,'12部门提供工资附表主表'!E:AV,44,0)</f>
        <v>7143.9999999999964</v>
      </c>
      <c r="AC80" s="266">
        <f t="shared" si="1"/>
        <v>0</v>
      </c>
    </row>
    <row r="81" spans="1:29" ht="14.25">
      <c r="A81" s="265" t="s">
        <v>1140</v>
      </c>
      <c r="B81" t="s">
        <v>745</v>
      </c>
      <c r="C81" t="s">
        <v>1388</v>
      </c>
      <c r="D81" t="s">
        <v>1389</v>
      </c>
      <c r="E81" t="s">
        <v>1393</v>
      </c>
      <c r="F81">
        <v>41.38</v>
      </c>
      <c r="G81" s="530">
        <v>2480</v>
      </c>
      <c r="H81" s="530">
        <v>0</v>
      </c>
      <c r="I81" s="530">
        <v>0</v>
      </c>
      <c r="J81" s="530">
        <v>0</v>
      </c>
      <c r="K81" s="530">
        <v>0</v>
      </c>
      <c r="L81" s="530">
        <v>60</v>
      </c>
      <c r="M81" s="530">
        <v>4368</v>
      </c>
      <c r="N81" s="530">
        <v>0</v>
      </c>
      <c r="O81" s="530">
        <v>0</v>
      </c>
      <c r="P81" s="530">
        <v>0</v>
      </c>
      <c r="Q81" s="530">
        <v>0</v>
      </c>
      <c r="R81" s="530">
        <v>0</v>
      </c>
      <c r="S81" s="530">
        <v>6908</v>
      </c>
      <c r="T81" s="530">
        <v>0</v>
      </c>
      <c r="U81" s="530">
        <v>0</v>
      </c>
      <c r="V81" s="530">
        <v>0</v>
      </c>
      <c r="W81" s="530">
        <v>0</v>
      </c>
      <c r="X81" s="530">
        <v>57.24</v>
      </c>
      <c r="Y81" s="530">
        <v>57.24</v>
      </c>
      <c r="Z81" s="530">
        <v>6850.76</v>
      </c>
      <c r="AA81" t="s">
        <v>1392</v>
      </c>
      <c r="AB81" s="266">
        <f>VLOOKUP(D81,'12部门提供工资附表主表'!E:AV,44,0)</f>
        <v>6907.9999999999854</v>
      </c>
      <c r="AC81" s="266">
        <f t="shared" si="1"/>
        <v>-1.4551915228366852E-11</v>
      </c>
    </row>
    <row r="82" spans="1:29" ht="14.25">
      <c r="A82" s="265" t="s">
        <v>1462</v>
      </c>
      <c r="B82" t="s">
        <v>745</v>
      </c>
      <c r="C82" t="s">
        <v>1394</v>
      </c>
      <c r="D82" t="s">
        <v>1395</v>
      </c>
      <c r="E82" t="s">
        <v>1396</v>
      </c>
      <c r="F82">
        <v>35.19</v>
      </c>
      <c r="G82" s="530">
        <v>2480</v>
      </c>
      <c r="H82" s="530">
        <v>0</v>
      </c>
      <c r="I82" s="530">
        <v>0</v>
      </c>
      <c r="J82" s="530">
        <v>0</v>
      </c>
      <c r="K82" s="530">
        <v>0</v>
      </c>
      <c r="L82" s="530">
        <v>60</v>
      </c>
      <c r="M82" s="530">
        <v>3594.4</v>
      </c>
      <c r="N82" s="530">
        <v>0</v>
      </c>
      <c r="O82" s="530">
        <v>0</v>
      </c>
      <c r="P82" s="530">
        <v>0</v>
      </c>
      <c r="Q82" s="530">
        <v>20</v>
      </c>
      <c r="R82" s="530">
        <v>6</v>
      </c>
      <c r="S82" s="530">
        <v>6148.4</v>
      </c>
      <c r="T82" s="530">
        <v>0</v>
      </c>
      <c r="U82" s="530">
        <v>517.5</v>
      </c>
      <c r="V82" s="530">
        <v>0</v>
      </c>
      <c r="W82" s="530">
        <v>0</v>
      </c>
      <c r="X82" s="530">
        <v>0</v>
      </c>
      <c r="Y82" s="530">
        <v>517.5</v>
      </c>
      <c r="Z82" s="530">
        <v>5630.9</v>
      </c>
      <c r="AA82" t="s">
        <v>1398</v>
      </c>
      <c r="AB82" s="266">
        <f>VLOOKUP(D82,'12部门提供工资附表主表'!E:AV,44,0)</f>
        <v>6148.400000000006</v>
      </c>
      <c r="AC82" s="266">
        <f t="shared" si="1"/>
        <v>0</v>
      </c>
    </row>
    <row r="83" spans="1:29" ht="14.25">
      <c r="A83" s="265" t="s">
        <v>1201</v>
      </c>
      <c r="B83" t="s">
        <v>745</v>
      </c>
      <c r="C83" t="s">
        <v>1399</v>
      </c>
      <c r="D83" t="s">
        <v>1400</v>
      </c>
      <c r="E83" t="s">
        <v>1401</v>
      </c>
      <c r="F83">
        <v>39.75</v>
      </c>
      <c r="G83" s="530">
        <v>2480</v>
      </c>
      <c r="H83" s="530">
        <v>0</v>
      </c>
      <c r="I83" s="530">
        <v>0</v>
      </c>
      <c r="J83" s="530">
        <v>0</v>
      </c>
      <c r="K83" s="530">
        <v>0</v>
      </c>
      <c r="L83" s="530">
        <v>60</v>
      </c>
      <c r="M83" s="530">
        <v>4062</v>
      </c>
      <c r="N83" s="530">
        <v>0</v>
      </c>
      <c r="O83" s="530">
        <v>0</v>
      </c>
      <c r="P83" s="530">
        <v>0</v>
      </c>
      <c r="Q83" s="530">
        <v>0</v>
      </c>
      <c r="R83" s="530">
        <v>2</v>
      </c>
      <c r="S83" s="530">
        <v>6600</v>
      </c>
      <c r="T83" s="530">
        <v>0</v>
      </c>
      <c r="U83" s="530">
        <v>517.5</v>
      </c>
      <c r="V83" s="530">
        <v>254</v>
      </c>
      <c r="W83" s="530">
        <v>0</v>
      </c>
      <c r="X83" s="530">
        <v>24.86</v>
      </c>
      <c r="Y83" s="530">
        <v>796.36</v>
      </c>
      <c r="Z83" s="530">
        <v>5803.64</v>
      </c>
      <c r="AA83" t="s">
        <v>1403</v>
      </c>
      <c r="AB83" s="266">
        <f>VLOOKUP(D83,'12部门提供工资附表主表'!E:AV,44,0)</f>
        <v>6599.99999999999</v>
      </c>
      <c r="AC83" s="266">
        <f t="shared" si="1"/>
        <v>-1.0004441719502211E-11</v>
      </c>
    </row>
    <row r="84" spans="1:29" ht="14.25">
      <c r="A84" s="265" t="s">
        <v>1804</v>
      </c>
      <c r="B84" t="s">
        <v>745</v>
      </c>
      <c r="C84" t="s">
        <v>1404</v>
      </c>
      <c r="D84" t="s">
        <v>1405</v>
      </c>
      <c r="E84" t="s">
        <v>1406</v>
      </c>
      <c r="F84">
        <v>38.44</v>
      </c>
      <c r="G84" s="530">
        <v>2480</v>
      </c>
      <c r="H84" s="530">
        <v>0</v>
      </c>
      <c r="I84" s="530">
        <v>0</v>
      </c>
      <c r="J84" s="530">
        <v>0</v>
      </c>
      <c r="K84" s="530">
        <v>0</v>
      </c>
      <c r="L84" s="530">
        <v>60</v>
      </c>
      <c r="M84" s="530">
        <v>4301</v>
      </c>
      <c r="N84" s="530">
        <v>0</v>
      </c>
      <c r="O84" s="530">
        <v>0</v>
      </c>
      <c r="P84" s="530">
        <v>0</v>
      </c>
      <c r="Q84" s="530">
        <v>0</v>
      </c>
      <c r="R84" s="530">
        <v>30</v>
      </c>
      <c r="S84" s="530">
        <v>6811</v>
      </c>
      <c r="T84" s="530">
        <v>0</v>
      </c>
      <c r="U84" s="530">
        <v>517.5</v>
      </c>
      <c r="V84" s="530">
        <v>0</v>
      </c>
      <c r="W84" s="530">
        <v>10</v>
      </c>
      <c r="X84" s="530">
        <v>38.81</v>
      </c>
      <c r="Y84" s="530">
        <v>566.30999999999995</v>
      </c>
      <c r="Z84" s="530">
        <v>6244.69</v>
      </c>
      <c r="AA84" t="s">
        <v>1408</v>
      </c>
      <c r="AB84" s="266">
        <f>VLOOKUP(D84,'12部门提供工资附表主表'!E:AV,44,0)</f>
        <v>6810.9999999999845</v>
      </c>
      <c r="AC84" s="266">
        <f t="shared" si="1"/>
        <v>-1.546140993013978E-11</v>
      </c>
    </row>
    <row r="85" spans="1:29" ht="14.25">
      <c r="A85" s="265" t="s">
        <v>983</v>
      </c>
      <c r="B85" t="s">
        <v>745</v>
      </c>
      <c r="C85" t="s">
        <v>508</v>
      </c>
      <c r="D85" t="s">
        <v>509</v>
      </c>
      <c r="E85" t="s">
        <v>510</v>
      </c>
      <c r="F85">
        <v>37.19</v>
      </c>
      <c r="G85" s="530">
        <v>3200</v>
      </c>
      <c r="H85" s="530">
        <v>0</v>
      </c>
      <c r="I85" s="530">
        <v>0</v>
      </c>
      <c r="J85" s="530">
        <v>600</v>
      </c>
      <c r="K85" s="530">
        <v>0</v>
      </c>
      <c r="L85" s="530">
        <v>0</v>
      </c>
      <c r="M85" s="530">
        <v>3479.69</v>
      </c>
      <c r="N85" s="530">
        <v>250</v>
      </c>
      <c r="O85" s="530">
        <v>0</v>
      </c>
      <c r="P85" s="530">
        <v>0</v>
      </c>
      <c r="Q85" s="530">
        <v>0</v>
      </c>
      <c r="R85" s="530">
        <v>0</v>
      </c>
      <c r="S85" s="530">
        <v>7529.69</v>
      </c>
      <c r="T85" s="530">
        <v>0</v>
      </c>
      <c r="U85" s="530">
        <v>517.5</v>
      </c>
      <c r="V85" s="530">
        <v>0</v>
      </c>
      <c r="W85" s="530">
        <v>10</v>
      </c>
      <c r="X85" s="530">
        <v>48.28</v>
      </c>
      <c r="Y85" s="530">
        <v>575.78</v>
      </c>
      <c r="Z85" s="530">
        <v>6953.91</v>
      </c>
      <c r="AA85" t="s">
        <v>512</v>
      </c>
      <c r="AB85" s="266">
        <f>VLOOKUP(D85,'12部门提供工资附表主表'!E:AV,44,0)</f>
        <v>7529.69</v>
      </c>
      <c r="AC85" s="266">
        <f t="shared" si="1"/>
        <v>0</v>
      </c>
    </row>
    <row r="86" spans="1:29" ht="14.25">
      <c r="A86" s="265" t="s">
        <v>2009</v>
      </c>
      <c r="B86" t="s">
        <v>745</v>
      </c>
      <c r="C86" t="s">
        <v>1419</v>
      </c>
      <c r="D86" t="s">
        <v>1420</v>
      </c>
      <c r="E86" t="s">
        <v>1421</v>
      </c>
      <c r="F86">
        <v>40.25</v>
      </c>
      <c r="G86" s="530">
        <v>2480</v>
      </c>
      <c r="H86" s="530">
        <v>0</v>
      </c>
      <c r="I86" s="530">
        <v>0</v>
      </c>
      <c r="J86" s="530">
        <v>0</v>
      </c>
      <c r="K86" s="530">
        <v>0</v>
      </c>
      <c r="L86" s="530">
        <v>40</v>
      </c>
      <c r="M86" s="530">
        <v>4852.2</v>
      </c>
      <c r="N86" s="530">
        <v>0</v>
      </c>
      <c r="O86" s="530">
        <v>0</v>
      </c>
      <c r="P86" s="530">
        <v>0</v>
      </c>
      <c r="Q86" s="530">
        <v>0</v>
      </c>
      <c r="R86" s="530">
        <v>0</v>
      </c>
      <c r="S86" s="530">
        <v>7372.2</v>
      </c>
      <c r="T86" s="530">
        <v>0</v>
      </c>
      <c r="U86" s="530">
        <v>517.5</v>
      </c>
      <c r="V86" s="530">
        <v>0</v>
      </c>
      <c r="W86" s="530">
        <v>0</v>
      </c>
      <c r="X86" s="530">
        <v>40.700000000000003</v>
      </c>
      <c r="Y86" s="530">
        <v>558.20000000000005</v>
      </c>
      <c r="Z86" s="530">
        <v>6814</v>
      </c>
      <c r="AA86" t="s">
        <v>1423</v>
      </c>
      <c r="AB86" s="266">
        <f>VLOOKUP(D86,'12部门提供工资附表主表'!E:AV,44,0)</f>
        <v>7372.199999999988</v>
      </c>
      <c r="AC86" s="266">
        <f t="shared" si="1"/>
        <v>-1.1823431123048067E-11</v>
      </c>
    </row>
    <row r="87" spans="1:29" ht="14.25">
      <c r="A87" s="265" t="s">
        <v>2097</v>
      </c>
      <c r="B87" t="s">
        <v>745</v>
      </c>
      <c r="C87" t="s">
        <v>1424</v>
      </c>
      <c r="D87" t="s">
        <v>1425</v>
      </c>
      <c r="E87" t="s">
        <v>1426</v>
      </c>
      <c r="F87">
        <v>8.94</v>
      </c>
      <c r="G87" s="530">
        <v>2480</v>
      </c>
      <c r="H87" s="530">
        <v>0</v>
      </c>
      <c r="I87" s="530">
        <v>0</v>
      </c>
      <c r="J87" s="530">
        <v>0</v>
      </c>
      <c r="K87" s="530">
        <v>0</v>
      </c>
      <c r="L87" s="530">
        <v>40</v>
      </c>
      <c r="M87" s="530">
        <v>-930</v>
      </c>
      <c r="N87" s="530">
        <v>0</v>
      </c>
      <c r="O87" s="530">
        <v>0</v>
      </c>
      <c r="P87" s="530">
        <v>0</v>
      </c>
      <c r="Q87" s="530">
        <v>0</v>
      </c>
      <c r="R87" s="530">
        <v>0</v>
      </c>
      <c r="S87" s="530">
        <v>1590</v>
      </c>
      <c r="T87" s="530">
        <v>0</v>
      </c>
      <c r="U87" s="530">
        <v>517.5</v>
      </c>
      <c r="V87" s="530">
        <v>0</v>
      </c>
      <c r="W87" s="530">
        <v>0</v>
      </c>
      <c r="X87" s="530">
        <v>0</v>
      </c>
      <c r="Y87" s="530">
        <v>517.5</v>
      </c>
      <c r="Z87" s="530">
        <v>1072.5</v>
      </c>
      <c r="AA87" t="s">
        <v>1428</v>
      </c>
      <c r="AB87" s="266">
        <f>VLOOKUP(D87,'12部门提供工资附表主表'!E:AV,44,0)</f>
        <v>1590.0000000000014</v>
      </c>
      <c r="AC87" s="266">
        <f t="shared" si="1"/>
        <v>0</v>
      </c>
    </row>
    <row r="88" spans="1:29" ht="14.25">
      <c r="A88" s="265" t="s">
        <v>166</v>
      </c>
      <c r="B88" t="s">
        <v>745</v>
      </c>
      <c r="C88" t="s">
        <v>1429</v>
      </c>
      <c r="D88" t="s">
        <v>1430</v>
      </c>
      <c r="E88" t="s">
        <v>1431</v>
      </c>
      <c r="F88">
        <v>42.25</v>
      </c>
      <c r="G88" s="530">
        <v>2480</v>
      </c>
      <c r="H88" s="530">
        <v>0</v>
      </c>
      <c r="I88" s="530">
        <v>0</v>
      </c>
      <c r="J88" s="530">
        <v>0</v>
      </c>
      <c r="K88" s="530">
        <v>0</v>
      </c>
      <c r="L88" s="530">
        <v>160</v>
      </c>
      <c r="M88" s="530">
        <v>4512</v>
      </c>
      <c r="N88" s="530">
        <v>0</v>
      </c>
      <c r="O88" s="530">
        <v>0</v>
      </c>
      <c r="P88" s="530">
        <v>0</v>
      </c>
      <c r="Q88" s="530">
        <v>0</v>
      </c>
      <c r="R88" s="530">
        <v>2</v>
      </c>
      <c r="S88" s="530">
        <v>7150</v>
      </c>
      <c r="T88" s="530">
        <v>0</v>
      </c>
      <c r="U88" s="530">
        <v>517.5</v>
      </c>
      <c r="V88" s="530">
        <v>0</v>
      </c>
      <c r="W88" s="530">
        <v>0</v>
      </c>
      <c r="X88" s="530">
        <v>48.97</v>
      </c>
      <c r="Y88" s="530">
        <v>566.47</v>
      </c>
      <c r="Z88" s="530">
        <v>6583.53</v>
      </c>
      <c r="AA88" t="s">
        <v>1433</v>
      </c>
      <c r="AB88" s="266">
        <f>VLOOKUP(D88,'12部门提供工资附表主表'!E:AV,44,0)</f>
        <v>7149.9999999999945</v>
      </c>
      <c r="AC88" s="266">
        <f t="shared" si="1"/>
        <v>0</v>
      </c>
    </row>
    <row r="89" spans="1:29" ht="14.25">
      <c r="A89" s="265" t="s">
        <v>202</v>
      </c>
      <c r="B89" t="s">
        <v>745</v>
      </c>
      <c r="C89" t="s">
        <v>1434</v>
      </c>
      <c r="D89" t="s">
        <v>1435</v>
      </c>
      <c r="E89" t="s">
        <v>1436</v>
      </c>
      <c r="F89">
        <v>38.06</v>
      </c>
      <c r="G89" s="530">
        <v>2480</v>
      </c>
      <c r="H89" s="530">
        <v>0</v>
      </c>
      <c r="I89" s="530">
        <v>0</v>
      </c>
      <c r="J89" s="530">
        <v>0</v>
      </c>
      <c r="K89" s="530">
        <v>0</v>
      </c>
      <c r="L89" s="530">
        <v>140</v>
      </c>
      <c r="M89" s="530">
        <v>4477</v>
      </c>
      <c r="N89" s="530">
        <v>0</v>
      </c>
      <c r="O89" s="530">
        <v>0</v>
      </c>
      <c r="P89" s="530">
        <v>0</v>
      </c>
      <c r="Q89" s="530">
        <v>0</v>
      </c>
      <c r="R89" s="530">
        <v>0</v>
      </c>
      <c r="S89" s="530">
        <v>7097</v>
      </c>
      <c r="T89" s="530">
        <v>0</v>
      </c>
      <c r="U89" s="530">
        <v>517.5</v>
      </c>
      <c r="V89" s="530">
        <v>0</v>
      </c>
      <c r="W89" s="530">
        <v>0</v>
      </c>
      <c r="X89" s="530">
        <v>0</v>
      </c>
      <c r="Y89" s="530">
        <v>517.5</v>
      </c>
      <c r="Z89" s="530">
        <v>6579.5</v>
      </c>
      <c r="AA89" t="s">
        <v>1438</v>
      </c>
      <c r="AB89" s="266">
        <f>VLOOKUP(D89,'12部门提供工资附表主表'!E:AV,44,0)</f>
        <v>7097.0000000000082</v>
      </c>
      <c r="AC89" s="266">
        <f t="shared" si="1"/>
        <v>8.1854523159563541E-12</v>
      </c>
    </row>
    <row r="90" spans="1:29" ht="14.25">
      <c r="A90" s="265" t="s">
        <v>1742</v>
      </c>
      <c r="B90" t="s">
        <v>745</v>
      </c>
      <c r="C90" t="s">
        <v>1439</v>
      </c>
      <c r="D90" t="s">
        <v>1440</v>
      </c>
      <c r="E90" t="s">
        <v>1441</v>
      </c>
      <c r="F90">
        <v>40.19</v>
      </c>
      <c r="G90" s="530">
        <v>2480</v>
      </c>
      <c r="H90" s="530">
        <v>0</v>
      </c>
      <c r="I90" s="530">
        <v>320</v>
      </c>
      <c r="J90" s="530">
        <v>900</v>
      </c>
      <c r="K90" s="530">
        <v>0</v>
      </c>
      <c r="L90" s="530">
        <v>140</v>
      </c>
      <c r="M90" s="530">
        <v>3701.22</v>
      </c>
      <c r="N90" s="530">
        <v>0</v>
      </c>
      <c r="O90" s="530">
        <v>0</v>
      </c>
      <c r="P90" s="530">
        <v>0</v>
      </c>
      <c r="Q90" s="530">
        <v>100</v>
      </c>
      <c r="R90" s="530">
        <v>370</v>
      </c>
      <c r="S90" s="530">
        <v>7271.22</v>
      </c>
      <c r="T90" s="530">
        <v>0</v>
      </c>
      <c r="U90" s="530">
        <v>517.5</v>
      </c>
      <c r="V90" s="530">
        <v>0</v>
      </c>
      <c r="W90" s="530">
        <v>0</v>
      </c>
      <c r="X90" s="530">
        <v>52.61</v>
      </c>
      <c r="Y90" s="530">
        <v>570.11</v>
      </c>
      <c r="Z90" s="530">
        <v>6701.11</v>
      </c>
      <c r="AA90" t="s">
        <v>1443</v>
      </c>
      <c r="AB90" s="266">
        <f>VLOOKUP(D90,'12部门提供工资附表主表'!E:AV,44,0)</f>
        <v>7271.2161269999997</v>
      </c>
      <c r="AC90" s="266">
        <f t="shared" si="1"/>
        <v>-3.8730000005671172E-3</v>
      </c>
    </row>
    <row r="91" spans="1:29" ht="14.25">
      <c r="A91" s="265" t="s">
        <v>582</v>
      </c>
      <c r="B91" t="s">
        <v>745</v>
      </c>
      <c r="C91" t="s">
        <v>1444</v>
      </c>
      <c r="D91" t="s">
        <v>1445</v>
      </c>
      <c r="E91" t="s">
        <v>1446</v>
      </c>
      <c r="F91">
        <v>40.31</v>
      </c>
      <c r="G91" s="530">
        <v>2480</v>
      </c>
      <c r="H91" s="530">
        <v>0</v>
      </c>
      <c r="I91" s="530">
        <v>0</v>
      </c>
      <c r="J91" s="530">
        <v>0</v>
      </c>
      <c r="K91" s="530">
        <v>0</v>
      </c>
      <c r="L91" s="530">
        <v>140</v>
      </c>
      <c r="M91" s="530">
        <v>4313</v>
      </c>
      <c r="N91" s="530">
        <v>0</v>
      </c>
      <c r="O91" s="530">
        <v>0</v>
      </c>
      <c r="P91" s="530">
        <v>0</v>
      </c>
      <c r="Q91" s="530">
        <v>0</v>
      </c>
      <c r="R91" s="530">
        <v>0</v>
      </c>
      <c r="S91" s="530">
        <v>6933</v>
      </c>
      <c r="T91" s="530">
        <v>0</v>
      </c>
      <c r="U91" s="530">
        <v>517.5</v>
      </c>
      <c r="V91" s="530">
        <v>0</v>
      </c>
      <c r="W91" s="530">
        <v>0</v>
      </c>
      <c r="X91" s="530">
        <v>0</v>
      </c>
      <c r="Y91" s="530">
        <v>517.5</v>
      </c>
      <c r="Z91" s="530">
        <v>6415.5</v>
      </c>
      <c r="AA91" t="s">
        <v>1448</v>
      </c>
      <c r="AB91" s="266">
        <f>VLOOKUP(D91,'12部门提供工资附表主表'!E:AV,44,0)</f>
        <v>6932.9999999999818</v>
      </c>
      <c r="AC91" s="266">
        <f t="shared" si="1"/>
        <v>-1.8189894035458565E-11</v>
      </c>
    </row>
    <row r="92" spans="1:29" ht="14.25">
      <c r="A92" s="265" t="s">
        <v>4581</v>
      </c>
      <c r="B92" t="s">
        <v>745</v>
      </c>
      <c r="C92" t="s">
        <v>1449</v>
      </c>
      <c r="D92" t="s">
        <v>1450</v>
      </c>
      <c r="E92" t="s">
        <v>1451</v>
      </c>
      <c r="F92">
        <v>30</v>
      </c>
      <c r="G92" s="530">
        <v>2480</v>
      </c>
      <c r="H92" s="530">
        <v>0</v>
      </c>
      <c r="I92" s="530">
        <v>0</v>
      </c>
      <c r="J92" s="530">
        <v>0</v>
      </c>
      <c r="K92" s="530">
        <v>0</v>
      </c>
      <c r="L92" s="530">
        <v>120</v>
      </c>
      <c r="M92" s="530">
        <v>2990.58</v>
      </c>
      <c r="N92" s="530">
        <v>0</v>
      </c>
      <c r="O92" s="530">
        <v>0</v>
      </c>
      <c r="P92" s="530">
        <v>0</v>
      </c>
      <c r="Q92" s="530">
        <v>200</v>
      </c>
      <c r="R92" s="530">
        <v>270</v>
      </c>
      <c r="S92" s="530">
        <v>5520.58</v>
      </c>
      <c r="T92" s="530">
        <v>0</v>
      </c>
      <c r="U92" s="530">
        <v>517.5</v>
      </c>
      <c r="V92" s="530">
        <v>0</v>
      </c>
      <c r="W92" s="530">
        <v>10</v>
      </c>
      <c r="X92" s="530">
        <v>0.09</v>
      </c>
      <c r="Y92" s="530">
        <v>527.59</v>
      </c>
      <c r="Z92" s="530">
        <v>4992.99</v>
      </c>
      <c r="AA92" t="s">
        <v>1453</v>
      </c>
      <c r="AB92" s="266">
        <f>VLOOKUP(D92,'12部门提供工资附表主表'!E:AV,44,0)</f>
        <v>5520.5759999999991</v>
      </c>
      <c r="AC92" s="266">
        <f t="shared" si="1"/>
        <v>-4.0000000008149073E-3</v>
      </c>
    </row>
    <row r="93" spans="1:29" ht="14.25">
      <c r="A93" s="265" t="s">
        <v>3474</v>
      </c>
      <c r="B93" t="s">
        <v>745</v>
      </c>
      <c r="C93" t="s">
        <v>1454</v>
      </c>
      <c r="D93" t="s">
        <v>1455</v>
      </c>
      <c r="E93" t="s">
        <v>1456</v>
      </c>
      <c r="F93">
        <v>40.5</v>
      </c>
      <c r="G93" s="530">
        <v>2480</v>
      </c>
      <c r="H93" s="530">
        <v>0</v>
      </c>
      <c r="I93" s="530">
        <v>0</v>
      </c>
      <c r="J93" s="530">
        <v>0</v>
      </c>
      <c r="K93" s="530">
        <v>0</v>
      </c>
      <c r="L93" s="530">
        <v>120</v>
      </c>
      <c r="M93" s="530">
        <v>4990</v>
      </c>
      <c r="N93" s="530">
        <v>0</v>
      </c>
      <c r="O93" s="530">
        <v>0</v>
      </c>
      <c r="P93" s="530">
        <v>0</v>
      </c>
      <c r="Q93" s="530">
        <v>0</v>
      </c>
      <c r="R93" s="530">
        <v>32</v>
      </c>
      <c r="S93" s="530">
        <v>7558</v>
      </c>
      <c r="T93" s="530">
        <v>0</v>
      </c>
      <c r="U93" s="530">
        <v>517.5</v>
      </c>
      <c r="V93" s="530">
        <v>0</v>
      </c>
      <c r="W93" s="530">
        <v>10</v>
      </c>
      <c r="X93" s="530">
        <v>61.22</v>
      </c>
      <c r="Y93" s="530">
        <v>588.72</v>
      </c>
      <c r="Z93" s="530">
        <v>6969.28</v>
      </c>
      <c r="AA93" t="s">
        <v>1458</v>
      </c>
      <c r="AB93" s="266">
        <f>VLOOKUP(D93,'12部门提供工资附表主表'!E:AV,44,0)</f>
        <v>7557.9999999999936</v>
      </c>
      <c r="AC93" s="266">
        <f t="shared" si="1"/>
        <v>0</v>
      </c>
    </row>
    <row r="94" spans="1:29" ht="14.25">
      <c r="A94" s="265" t="s">
        <v>683</v>
      </c>
      <c r="B94" t="s">
        <v>745</v>
      </c>
      <c r="C94" t="s">
        <v>1459</v>
      </c>
      <c r="D94" t="s">
        <v>1460</v>
      </c>
      <c r="E94" t="s">
        <v>1461</v>
      </c>
      <c r="F94">
        <v>34.56</v>
      </c>
      <c r="G94" s="530">
        <v>2480</v>
      </c>
      <c r="H94" s="530">
        <v>0</v>
      </c>
      <c r="I94" s="530">
        <v>0</v>
      </c>
      <c r="J94" s="530">
        <v>0</v>
      </c>
      <c r="K94" s="530">
        <v>0</v>
      </c>
      <c r="L94" s="530">
        <v>160</v>
      </c>
      <c r="M94" s="530">
        <v>3120</v>
      </c>
      <c r="N94" s="530">
        <v>0</v>
      </c>
      <c r="O94" s="530">
        <v>0</v>
      </c>
      <c r="P94" s="530">
        <v>0</v>
      </c>
      <c r="Q94" s="530">
        <v>0</v>
      </c>
      <c r="R94" s="530">
        <v>6</v>
      </c>
      <c r="S94" s="530">
        <v>5754</v>
      </c>
      <c r="T94" s="530">
        <v>0</v>
      </c>
      <c r="U94" s="530">
        <v>517.5</v>
      </c>
      <c r="V94" s="530">
        <v>0</v>
      </c>
      <c r="W94" s="530">
        <v>10</v>
      </c>
      <c r="X94" s="530">
        <v>0</v>
      </c>
      <c r="Y94" s="530">
        <v>527.5</v>
      </c>
      <c r="Z94" s="530">
        <v>5226.5</v>
      </c>
      <c r="AA94" t="s">
        <v>1463</v>
      </c>
      <c r="AB94" s="266">
        <f>VLOOKUP(D94,'12部门提供工资附表主表'!E:AV,44,0)</f>
        <v>5753.9999999999991</v>
      </c>
      <c r="AC94" s="266">
        <f t="shared" si="1"/>
        <v>0</v>
      </c>
    </row>
    <row r="95" spans="1:29" ht="14.25">
      <c r="A95" s="265" t="s">
        <v>1537</v>
      </c>
      <c r="B95" t="s">
        <v>745</v>
      </c>
      <c r="C95" t="s">
        <v>1464</v>
      </c>
      <c r="D95" t="s">
        <v>1465</v>
      </c>
      <c r="E95" t="s">
        <v>1466</v>
      </c>
      <c r="F95">
        <v>39.06</v>
      </c>
      <c r="G95" s="530">
        <v>2480</v>
      </c>
      <c r="H95" s="530">
        <v>0</v>
      </c>
      <c r="I95" s="530">
        <v>0</v>
      </c>
      <c r="J95" s="530">
        <v>0</v>
      </c>
      <c r="K95" s="530">
        <v>0</v>
      </c>
      <c r="L95" s="530">
        <v>120</v>
      </c>
      <c r="M95" s="530">
        <v>4573</v>
      </c>
      <c r="N95" s="530">
        <v>0</v>
      </c>
      <c r="O95" s="530">
        <v>0</v>
      </c>
      <c r="P95" s="530">
        <v>0</v>
      </c>
      <c r="Q95" s="530">
        <v>0</v>
      </c>
      <c r="R95" s="530">
        <v>26</v>
      </c>
      <c r="S95" s="530">
        <v>7147</v>
      </c>
      <c r="T95" s="530">
        <v>0</v>
      </c>
      <c r="U95" s="530">
        <v>517.5</v>
      </c>
      <c r="V95" s="530">
        <v>0</v>
      </c>
      <c r="W95" s="530">
        <v>0</v>
      </c>
      <c r="X95" s="530">
        <v>35.22</v>
      </c>
      <c r="Y95" s="530">
        <v>552.72</v>
      </c>
      <c r="Z95" s="530">
        <v>6594.28</v>
      </c>
      <c r="AA95" t="s">
        <v>1468</v>
      </c>
      <c r="AB95" s="266">
        <f>VLOOKUP(D95,'12部门提供工资附表主表'!E:AV,44,0)</f>
        <v>7147.0000000000173</v>
      </c>
      <c r="AC95" s="266">
        <f t="shared" si="1"/>
        <v>1.7280399333685637E-11</v>
      </c>
    </row>
    <row r="96" spans="1:29" ht="14.25">
      <c r="A96" s="265" t="s">
        <v>2162</v>
      </c>
      <c r="B96" t="s">
        <v>745</v>
      </c>
      <c r="C96" t="s">
        <v>1469</v>
      </c>
      <c r="D96" t="s">
        <v>1470</v>
      </c>
      <c r="E96" t="s">
        <v>1471</v>
      </c>
      <c r="F96">
        <v>34.75</v>
      </c>
      <c r="G96" s="530">
        <v>2480</v>
      </c>
      <c r="H96" s="530">
        <v>0</v>
      </c>
      <c r="I96" s="530">
        <v>0</v>
      </c>
      <c r="J96" s="530">
        <v>0</v>
      </c>
      <c r="K96" s="530">
        <v>0</v>
      </c>
      <c r="L96" s="530">
        <v>80</v>
      </c>
      <c r="M96" s="530">
        <v>3920</v>
      </c>
      <c r="N96" s="530">
        <v>0</v>
      </c>
      <c r="O96" s="530">
        <v>0</v>
      </c>
      <c r="P96" s="530">
        <v>0</v>
      </c>
      <c r="Q96" s="530">
        <v>10</v>
      </c>
      <c r="R96" s="530">
        <v>2</v>
      </c>
      <c r="S96" s="530">
        <v>6488</v>
      </c>
      <c r="T96" s="530">
        <v>0</v>
      </c>
      <c r="U96" s="530">
        <v>517.5</v>
      </c>
      <c r="V96" s="530">
        <v>254</v>
      </c>
      <c r="W96" s="530">
        <v>10</v>
      </c>
      <c r="X96" s="530">
        <v>21.5</v>
      </c>
      <c r="Y96" s="530">
        <v>803</v>
      </c>
      <c r="Z96" s="530">
        <v>5685</v>
      </c>
      <c r="AA96" t="s">
        <v>1473</v>
      </c>
      <c r="AB96" s="266">
        <f>VLOOKUP(D96,'12部门提供工资附表主表'!E:AV,44,0)</f>
        <v>6487.9999999999873</v>
      </c>
      <c r="AC96" s="266">
        <f t="shared" si="1"/>
        <v>-1.2732925824820995E-11</v>
      </c>
    </row>
    <row r="97" spans="1:29" ht="14.25">
      <c r="A97" s="265" t="s">
        <v>3040</v>
      </c>
      <c r="B97" t="s">
        <v>745</v>
      </c>
      <c r="C97" t="s">
        <v>1474</v>
      </c>
      <c r="D97" t="s">
        <v>1475</v>
      </c>
      <c r="E97" t="s">
        <v>1476</v>
      </c>
      <c r="F97">
        <v>42.88</v>
      </c>
      <c r="G97" s="530">
        <v>2480</v>
      </c>
      <c r="H97" s="530">
        <v>0</v>
      </c>
      <c r="I97" s="530">
        <v>0</v>
      </c>
      <c r="J97" s="530">
        <v>0</v>
      </c>
      <c r="K97" s="530">
        <v>0</v>
      </c>
      <c r="L97" s="530">
        <v>80</v>
      </c>
      <c r="M97" s="530">
        <v>4636</v>
      </c>
      <c r="N97" s="530">
        <v>0</v>
      </c>
      <c r="O97" s="530">
        <v>0</v>
      </c>
      <c r="P97" s="530">
        <v>0</v>
      </c>
      <c r="Q97" s="530">
        <v>0</v>
      </c>
      <c r="R97" s="530">
        <v>4</v>
      </c>
      <c r="S97" s="530">
        <v>7192</v>
      </c>
      <c r="T97" s="530">
        <v>0</v>
      </c>
      <c r="U97" s="530">
        <v>517.5</v>
      </c>
      <c r="V97" s="530">
        <v>0</v>
      </c>
      <c r="W97" s="530">
        <v>0</v>
      </c>
      <c r="X97" s="530">
        <v>0</v>
      </c>
      <c r="Y97" s="530">
        <v>517.5</v>
      </c>
      <c r="Z97" s="530">
        <v>6674.5</v>
      </c>
      <c r="AA97" t="s">
        <v>1478</v>
      </c>
      <c r="AB97" s="266">
        <f>VLOOKUP(D97,'12部门提供工资附表主表'!E:AV,44,0)</f>
        <v>7192.0000000000073</v>
      </c>
      <c r="AC97" s="266">
        <f t="shared" si="1"/>
        <v>7.2759576141834259E-12</v>
      </c>
    </row>
    <row r="98" spans="1:29" ht="14.25">
      <c r="A98" s="265" t="s">
        <v>2404</v>
      </c>
      <c r="B98" t="s">
        <v>745</v>
      </c>
      <c r="C98" t="s">
        <v>1479</v>
      </c>
      <c r="D98" t="s">
        <v>1480</v>
      </c>
      <c r="E98" t="s">
        <v>1481</v>
      </c>
      <c r="F98">
        <v>25.63</v>
      </c>
      <c r="G98" s="530">
        <v>2480</v>
      </c>
      <c r="H98" s="530">
        <v>0</v>
      </c>
      <c r="I98" s="530">
        <v>0</v>
      </c>
      <c r="J98" s="530">
        <v>0</v>
      </c>
      <c r="K98" s="530">
        <v>0</v>
      </c>
      <c r="L98" s="530">
        <v>80</v>
      </c>
      <c r="M98" s="530">
        <v>2068</v>
      </c>
      <c r="N98" s="530">
        <v>0</v>
      </c>
      <c r="O98" s="530">
        <v>0</v>
      </c>
      <c r="P98" s="530">
        <v>0</v>
      </c>
      <c r="Q98" s="530">
        <v>0</v>
      </c>
      <c r="R98" s="530">
        <v>0</v>
      </c>
      <c r="S98" s="530">
        <v>4628</v>
      </c>
      <c r="T98" s="530">
        <v>0</v>
      </c>
      <c r="U98" s="530">
        <v>517.5</v>
      </c>
      <c r="V98" s="530">
        <v>0</v>
      </c>
      <c r="W98" s="530">
        <v>0</v>
      </c>
      <c r="X98" s="530">
        <v>0</v>
      </c>
      <c r="Y98" s="530">
        <v>517.5</v>
      </c>
      <c r="Z98" s="530">
        <v>4110.5</v>
      </c>
      <c r="AA98" t="s">
        <v>1483</v>
      </c>
      <c r="AB98" s="266">
        <f>VLOOKUP(D98,'12部门提供工资附表主表'!E:AV,44,0)</f>
        <v>4628.0000000000055</v>
      </c>
      <c r="AC98" s="266">
        <f t="shared" si="1"/>
        <v>0</v>
      </c>
    </row>
    <row r="99" spans="1:29" ht="14.25">
      <c r="A99" s="265" t="s">
        <v>1752</v>
      </c>
      <c r="B99" t="s">
        <v>745</v>
      </c>
      <c r="C99" t="s">
        <v>1484</v>
      </c>
      <c r="D99" t="s">
        <v>1485</v>
      </c>
      <c r="E99" t="s">
        <v>1486</v>
      </c>
      <c r="F99">
        <v>28.38</v>
      </c>
      <c r="G99" s="530">
        <v>2480</v>
      </c>
      <c r="H99" s="530">
        <v>0</v>
      </c>
      <c r="I99" s="530">
        <v>0</v>
      </c>
      <c r="J99" s="530">
        <v>0</v>
      </c>
      <c r="K99" s="530">
        <v>0</v>
      </c>
      <c r="L99" s="530">
        <v>80</v>
      </c>
      <c r="M99" s="530">
        <v>1870</v>
      </c>
      <c r="N99" s="530">
        <v>0</v>
      </c>
      <c r="O99" s="530">
        <v>0</v>
      </c>
      <c r="P99" s="530">
        <v>0</v>
      </c>
      <c r="Q99" s="530">
        <v>0</v>
      </c>
      <c r="R99" s="530">
        <v>4</v>
      </c>
      <c r="S99" s="530">
        <v>4426</v>
      </c>
      <c r="T99" s="530">
        <v>0</v>
      </c>
      <c r="U99" s="530">
        <v>517.5</v>
      </c>
      <c r="V99" s="530">
        <v>0</v>
      </c>
      <c r="W99" s="530">
        <v>0</v>
      </c>
      <c r="X99" s="530">
        <v>0</v>
      </c>
      <c r="Y99" s="530">
        <v>517.5</v>
      </c>
      <c r="Z99" s="530">
        <v>3908.5</v>
      </c>
      <c r="AA99" t="s">
        <v>1488</v>
      </c>
      <c r="AB99" s="266">
        <f>VLOOKUP(D99,'12部门提供工资附表主表'!E:AV,44,0)</f>
        <v>4425.9999999999973</v>
      </c>
      <c r="AC99" s="266">
        <f t="shared" si="1"/>
        <v>0</v>
      </c>
    </row>
    <row r="100" spans="1:29" ht="14.25">
      <c r="A100" s="265" t="s">
        <v>988</v>
      </c>
      <c r="B100" t="s">
        <v>745</v>
      </c>
      <c r="C100" t="s">
        <v>1489</v>
      </c>
      <c r="D100" t="s">
        <v>1490</v>
      </c>
      <c r="E100" t="s">
        <v>1491</v>
      </c>
      <c r="F100">
        <v>39.56</v>
      </c>
      <c r="G100" s="530">
        <v>2480</v>
      </c>
      <c r="H100" s="530">
        <v>0</v>
      </c>
      <c r="I100" s="530">
        <v>0</v>
      </c>
      <c r="J100" s="530">
        <v>0</v>
      </c>
      <c r="K100" s="530">
        <v>0</v>
      </c>
      <c r="L100" s="530">
        <v>80</v>
      </c>
      <c r="M100" s="530">
        <v>4462</v>
      </c>
      <c r="N100" s="530">
        <v>0</v>
      </c>
      <c r="O100" s="530">
        <v>0</v>
      </c>
      <c r="P100" s="530">
        <v>0</v>
      </c>
      <c r="Q100" s="530">
        <v>0</v>
      </c>
      <c r="R100" s="530">
        <v>10</v>
      </c>
      <c r="S100" s="530">
        <v>7012</v>
      </c>
      <c r="T100" s="530">
        <v>0</v>
      </c>
      <c r="U100" s="530">
        <v>517.5</v>
      </c>
      <c r="V100" s="530">
        <v>0</v>
      </c>
      <c r="W100" s="530">
        <v>0</v>
      </c>
      <c r="X100" s="530">
        <v>0</v>
      </c>
      <c r="Y100" s="530">
        <v>517.5</v>
      </c>
      <c r="Z100" s="530">
        <v>6494.5</v>
      </c>
      <c r="AA100" t="s">
        <v>1493</v>
      </c>
      <c r="AB100" s="266">
        <f>VLOOKUP(D100,'12部门提供工资附表主表'!E:AV,44,0)</f>
        <v>7012.0000000000164</v>
      </c>
      <c r="AC100" s="266">
        <f t="shared" si="1"/>
        <v>1.6370904631912708E-11</v>
      </c>
    </row>
    <row r="101" spans="1:29" ht="14.25">
      <c r="A101" s="265" t="s">
        <v>150</v>
      </c>
      <c r="B101" t="s">
        <v>745</v>
      </c>
      <c r="C101" t="s">
        <v>1499</v>
      </c>
      <c r="D101" t="s">
        <v>1500</v>
      </c>
      <c r="E101" t="s">
        <v>1501</v>
      </c>
      <c r="F101">
        <v>42.25</v>
      </c>
      <c r="G101" s="530">
        <v>2480</v>
      </c>
      <c r="H101" s="530">
        <v>0</v>
      </c>
      <c r="I101" s="530">
        <v>0</v>
      </c>
      <c r="J101" s="530">
        <v>0</v>
      </c>
      <c r="K101" s="530">
        <v>0</v>
      </c>
      <c r="L101" s="530">
        <v>60</v>
      </c>
      <c r="M101" s="530">
        <v>4544.1499999999996</v>
      </c>
      <c r="N101" s="530">
        <v>0</v>
      </c>
      <c r="O101" s="530">
        <v>0</v>
      </c>
      <c r="P101" s="530">
        <v>0</v>
      </c>
      <c r="Q101" s="530">
        <v>0</v>
      </c>
      <c r="R101" s="530">
        <v>0</v>
      </c>
      <c r="S101" s="530">
        <v>7084.15</v>
      </c>
      <c r="T101" s="530">
        <v>0</v>
      </c>
      <c r="U101" s="530">
        <v>517.5</v>
      </c>
      <c r="V101" s="530">
        <v>0</v>
      </c>
      <c r="W101" s="530">
        <v>0</v>
      </c>
      <c r="X101" s="530">
        <v>0</v>
      </c>
      <c r="Y101" s="530">
        <v>517.5</v>
      </c>
      <c r="Z101" s="530">
        <v>6566.65</v>
      </c>
      <c r="AA101" t="s">
        <v>1503</v>
      </c>
      <c r="AB101" s="266">
        <f>VLOOKUP(D101,'12部门提供工资附表主表'!E:AV,44,0)</f>
        <v>7084.1499999999887</v>
      </c>
      <c r="AC101" s="266">
        <f t="shared" si="1"/>
        <v>-1.0913936421275139E-11</v>
      </c>
    </row>
    <row r="102" spans="1:29" ht="14.25">
      <c r="A102" s="265" t="s">
        <v>292</v>
      </c>
      <c r="B102" t="s">
        <v>745</v>
      </c>
      <c r="C102" t="s">
        <v>1504</v>
      </c>
      <c r="D102" t="s">
        <v>1505</v>
      </c>
      <c r="E102" t="s">
        <v>1506</v>
      </c>
      <c r="F102">
        <v>41.75</v>
      </c>
      <c r="G102" s="530">
        <v>2480</v>
      </c>
      <c r="H102" s="530">
        <v>0</v>
      </c>
      <c r="I102" s="530">
        <v>0</v>
      </c>
      <c r="J102" s="530">
        <v>0</v>
      </c>
      <c r="K102" s="530">
        <v>0</v>
      </c>
      <c r="L102" s="530">
        <v>40</v>
      </c>
      <c r="M102" s="530">
        <v>4555</v>
      </c>
      <c r="N102" s="530">
        <v>0</v>
      </c>
      <c r="O102" s="530">
        <v>0</v>
      </c>
      <c r="P102" s="530">
        <v>0</v>
      </c>
      <c r="Q102" s="530">
        <v>0</v>
      </c>
      <c r="R102" s="530">
        <v>0</v>
      </c>
      <c r="S102" s="530">
        <v>7075</v>
      </c>
      <c r="T102" s="530">
        <v>0</v>
      </c>
      <c r="U102" s="530">
        <v>517.5</v>
      </c>
      <c r="V102" s="530">
        <v>0</v>
      </c>
      <c r="W102" s="530">
        <v>0</v>
      </c>
      <c r="X102" s="530">
        <v>46.73</v>
      </c>
      <c r="Y102" s="530">
        <v>564.23</v>
      </c>
      <c r="Z102" s="530">
        <v>6510.77</v>
      </c>
      <c r="AA102" t="s">
        <v>1508</v>
      </c>
      <c r="AB102" s="266">
        <f>VLOOKUP(D102,'12部门提供工资附表主表'!E:AV,44,0)</f>
        <v>7074.9999999999836</v>
      </c>
      <c r="AC102" s="266">
        <f t="shared" si="1"/>
        <v>-1.6370904631912708E-11</v>
      </c>
    </row>
    <row r="103" spans="1:29" ht="14.25">
      <c r="A103" s="265" t="s">
        <v>212</v>
      </c>
      <c r="B103" t="s">
        <v>745</v>
      </c>
      <c r="C103" t="s">
        <v>1509</v>
      </c>
      <c r="D103" t="s">
        <v>1510</v>
      </c>
      <c r="E103" t="s">
        <v>1511</v>
      </c>
      <c r="F103">
        <v>39.5</v>
      </c>
      <c r="G103" s="530">
        <v>2480</v>
      </c>
      <c r="H103" s="530">
        <v>0</v>
      </c>
      <c r="I103" s="530">
        <v>0</v>
      </c>
      <c r="J103" s="530">
        <v>0</v>
      </c>
      <c r="K103" s="530">
        <v>0</v>
      </c>
      <c r="L103" s="530">
        <v>20</v>
      </c>
      <c r="M103" s="530">
        <v>4720</v>
      </c>
      <c r="N103" s="530">
        <v>0</v>
      </c>
      <c r="O103" s="530">
        <v>0</v>
      </c>
      <c r="P103" s="530">
        <v>0</v>
      </c>
      <c r="Q103" s="530">
        <v>0</v>
      </c>
      <c r="R103" s="530">
        <v>16</v>
      </c>
      <c r="S103" s="530">
        <v>7204</v>
      </c>
      <c r="T103" s="530">
        <v>0</v>
      </c>
      <c r="U103" s="530">
        <v>517.5</v>
      </c>
      <c r="V103" s="530">
        <v>0</v>
      </c>
      <c r="W103" s="530">
        <v>0</v>
      </c>
      <c r="X103" s="530">
        <v>50.6</v>
      </c>
      <c r="Y103" s="530">
        <v>568.1</v>
      </c>
      <c r="Z103" s="530">
        <v>6635.9</v>
      </c>
      <c r="AA103" t="s">
        <v>1513</v>
      </c>
      <c r="AB103" s="266">
        <f>VLOOKUP(D103,'12部门提供工资附表主表'!E:AV,44,0)</f>
        <v>7204.0000000000118</v>
      </c>
      <c r="AC103" s="266">
        <f t="shared" si="1"/>
        <v>1.1823431123048067E-11</v>
      </c>
    </row>
    <row r="104" spans="1:29" ht="14.25">
      <c r="A104" s="265" t="s">
        <v>3166</v>
      </c>
      <c r="B104" t="s">
        <v>745</v>
      </c>
      <c r="C104" t="s">
        <v>1514</v>
      </c>
      <c r="D104" t="s">
        <v>1515</v>
      </c>
      <c r="E104" t="s">
        <v>1516</v>
      </c>
      <c r="F104">
        <v>40.06</v>
      </c>
      <c r="G104" s="530">
        <v>2480</v>
      </c>
      <c r="H104" s="530">
        <v>0</v>
      </c>
      <c r="I104" s="530">
        <v>0</v>
      </c>
      <c r="J104" s="530">
        <v>0</v>
      </c>
      <c r="K104" s="530">
        <v>0</v>
      </c>
      <c r="L104" s="530">
        <v>100</v>
      </c>
      <c r="M104" s="530">
        <v>4310</v>
      </c>
      <c r="N104" s="530">
        <v>0</v>
      </c>
      <c r="O104" s="530">
        <v>0</v>
      </c>
      <c r="P104" s="530">
        <v>0</v>
      </c>
      <c r="Q104" s="530">
        <v>0</v>
      </c>
      <c r="R104" s="530">
        <v>34</v>
      </c>
      <c r="S104" s="530">
        <v>6856</v>
      </c>
      <c r="T104" s="530">
        <v>0</v>
      </c>
      <c r="U104" s="530">
        <v>517.5</v>
      </c>
      <c r="V104" s="530">
        <v>0</v>
      </c>
      <c r="W104" s="530">
        <v>10</v>
      </c>
      <c r="X104" s="530">
        <v>40.159999999999997</v>
      </c>
      <c r="Y104" s="530">
        <v>567.66</v>
      </c>
      <c r="Z104" s="530">
        <v>6288.34</v>
      </c>
      <c r="AA104" t="s">
        <v>1518</v>
      </c>
      <c r="AB104" s="266">
        <f>VLOOKUP(D104,'12部门提供工资附表主表'!E:AV,44,0)</f>
        <v>6856.0000000000182</v>
      </c>
      <c r="AC104" s="266">
        <f t="shared" si="1"/>
        <v>1.8189894035458565E-11</v>
      </c>
    </row>
    <row r="105" spans="1:29" ht="14.25">
      <c r="A105" s="265" t="s">
        <v>1329</v>
      </c>
      <c r="B105" t="s">
        <v>745</v>
      </c>
      <c r="C105" t="s">
        <v>1519</v>
      </c>
      <c r="D105" t="s">
        <v>1520</v>
      </c>
      <c r="E105" t="s">
        <v>1521</v>
      </c>
      <c r="F105">
        <v>40</v>
      </c>
      <c r="G105" s="530">
        <v>2480</v>
      </c>
      <c r="H105" s="530">
        <v>0</v>
      </c>
      <c r="I105" s="530">
        <v>0</v>
      </c>
      <c r="J105" s="530">
        <v>0</v>
      </c>
      <c r="K105" s="530">
        <v>0</v>
      </c>
      <c r="L105" s="530">
        <v>100</v>
      </c>
      <c r="M105" s="530">
        <v>4420</v>
      </c>
      <c r="N105" s="530">
        <v>0</v>
      </c>
      <c r="O105" s="530">
        <v>0</v>
      </c>
      <c r="P105" s="530">
        <v>0</v>
      </c>
      <c r="Q105" s="530">
        <v>0</v>
      </c>
      <c r="R105" s="530">
        <v>12</v>
      </c>
      <c r="S105" s="530">
        <v>6988</v>
      </c>
      <c r="T105" s="530">
        <v>0</v>
      </c>
      <c r="U105" s="530">
        <v>517.5</v>
      </c>
      <c r="V105" s="530">
        <v>0</v>
      </c>
      <c r="W105" s="530">
        <v>10</v>
      </c>
      <c r="X105" s="530">
        <v>44.11</v>
      </c>
      <c r="Y105" s="530">
        <v>571.61</v>
      </c>
      <c r="Z105" s="530">
        <v>6416.39</v>
      </c>
      <c r="AA105" t="s">
        <v>1523</v>
      </c>
      <c r="AB105" s="266">
        <f>VLOOKUP(D105,'12部门提供工资附表主表'!E:AV,44,0)</f>
        <v>6988</v>
      </c>
      <c r="AC105" s="266">
        <f t="shared" si="1"/>
        <v>0</v>
      </c>
    </row>
    <row r="106" spans="1:29" ht="14.25">
      <c r="A106" s="265" t="s">
        <v>2056</v>
      </c>
      <c r="B106" t="s">
        <v>745</v>
      </c>
      <c r="C106" t="s">
        <v>1524</v>
      </c>
      <c r="D106" t="s">
        <v>1525</v>
      </c>
      <c r="E106" t="s">
        <v>1526</v>
      </c>
      <c r="F106">
        <v>24.25</v>
      </c>
      <c r="G106" s="530">
        <v>2480</v>
      </c>
      <c r="H106" s="530">
        <v>0</v>
      </c>
      <c r="I106" s="530">
        <v>0</v>
      </c>
      <c r="J106" s="530">
        <v>0</v>
      </c>
      <c r="K106" s="530">
        <v>0</v>
      </c>
      <c r="L106" s="530">
        <v>100</v>
      </c>
      <c r="M106" s="530">
        <v>1652</v>
      </c>
      <c r="N106" s="530">
        <v>0</v>
      </c>
      <c r="O106" s="530">
        <v>0</v>
      </c>
      <c r="P106" s="530">
        <v>0</v>
      </c>
      <c r="Q106" s="530">
        <v>0</v>
      </c>
      <c r="R106" s="530">
        <v>0</v>
      </c>
      <c r="S106" s="530">
        <v>4232</v>
      </c>
      <c r="T106" s="530">
        <v>0</v>
      </c>
      <c r="U106" s="530">
        <v>517.5</v>
      </c>
      <c r="V106" s="530">
        <v>0</v>
      </c>
      <c r="W106" s="530">
        <v>10</v>
      </c>
      <c r="X106" s="530">
        <v>0</v>
      </c>
      <c r="Y106" s="530">
        <v>527.5</v>
      </c>
      <c r="Z106" s="530">
        <v>3704.5</v>
      </c>
      <c r="AA106" t="s">
        <v>1528</v>
      </c>
      <c r="AB106" s="266">
        <f>VLOOKUP(D106,'12部门提供工资附表主表'!E:AV,44,0)</f>
        <v>4232.00000000001</v>
      </c>
      <c r="AC106" s="266">
        <f t="shared" si="1"/>
        <v>1.0004441719502211E-11</v>
      </c>
    </row>
    <row r="107" spans="1:29" ht="14.25">
      <c r="A107" s="265" t="s">
        <v>1928</v>
      </c>
      <c r="B107" t="s">
        <v>745</v>
      </c>
      <c r="C107" t="s">
        <v>1529</v>
      </c>
      <c r="D107" t="s">
        <v>1530</v>
      </c>
      <c r="E107" t="s">
        <v>1531</v>
      </c>
      <c r="F107">
        <v>38.06</v>
      </c>
      <c r="G107" s="530">
        <v>2480</v>
      </c>
      <c r="H107" s="530">
        <v>0</v>
      </c>
      <c r="I107" s="530">
        <v>0</v>
      </c>
      <c r="J107" s="530">
        <v>0</v>
      </c>
      <c r="K107" s="530">
        <v>0</v>
      </c>
      <c r="L107" s="530">
        <v>100</v>
      </c>
      <c r="M107" s="530">
        <v>3573</v>
      </c>
      <c r="N107" s="530">
        <v>0</v>
      </c>
      <c r="O107" s="530">
        <v>0</v>
      </c>
      <c r="P107" s="530">
        <v>0</v>
      </c>
      <c r="Q107" s="530">
        <v>0</v>
      </c>
      <c r="R107" s="530">
        <v>0</v>
      </c>
      <c r="S107" s="530">
        <v>6153</v>
      </c>
      <c r="T107" s="530">
        <v>0</v>
      </c>
      <c r="U107" s="530">
        <v>517.5</v>
      </c>
      <c r="V107" s="530">
        <v>0</v>
      </c>
      <c r="W107" s="530">
        <v>10</v>
      </c>
      <c r="X107" s="530">
        <v>0</v>
      </c>
      <c r="Y107" s="530">
        <v>527.5</v>
      </c>
      <c r="Z107" s="530">
        <v>5625.5</v>
      </c>
      <c r="AA107" t="s">
        <v>1533</v>
      </c>
      <c r="AB107" s="266">
        <f>VLOOKUP(D107,'12部门提供工资附表主表'!E:AV,44,0)</f>
        <v>6153.0000000000009</v>
      </c>
      <c r="AC107" s="266">
        <f t="shared" si="1"/>
        <v>0</v>
      </c>
    </row>
    <row r="108" spans="1:29" ht="14.25">
      <c r="A108" s="265" t="s">
        <v>2127</v>
      </c>
      <c r="B108" t="s">
        <v>745</v>
      </c>
      <c r="C108" t="s">
        <v>1534</v>
      </c>
      <c r="D108" t="s">
        <v>1535</v>
      </c>
      <c r="E108" t="s">
        <v>1536</v>
      </c>
      <c r="F108">
        <v>39.25</v>
      </c>
      <c r="G108" s="530">
        <v>2480</v>
      </c>
      <c r="H108" s="530">
        <v>0</v>
      </c>
      <c r="I108" s="530">
        <v>0</v>
      </c>
      <c r="J108" s="530">
        <v>0</v>
      </c>
      <c r="K108" s="530">
        <v>0</v>
      </c>
      <c r="L108" s="530">
        <v>40</v>
      </c>
      <c r="M108" s="530">
        <v>4720</v>
      </c>
      <c r="N108" s="530">
        <v>0</v>
      </c>
      <c r="O108" s="530">
        <v>0</v>
      </c>
      <c r="P108" s="530">
        <v>0</v>
      </c>
      <c r="Q108" s="530">
        <v>0</v>
      </c>
      <c r="R108" s="530">
        <v>30</v>
      </c>
      <c r="S108" s="530">
        <v>7210</v>
      </c>
      <c r="T108" s="530">
        <v>0</v>
      </c>
      <c r="U108" s="530">
        <v>517.5</v>
      </c>
      <c r="V108" s="530">
        <v>0</v>
      </c>
      <c r="W108" s="530">
        <v>0</v>
      </c>
      <c r="X108" s="530">
        <v>50.77</v>
      </c>
      <c r="Y108" s="530">
        <v>568.27</v>
      </c>
      <c r="Z108" s="530">
        <v>6641.73</v>
      </c>
      <c r="AA108" t="s">
        <v>1538</v>
      </c>
      <c r="AB108" s="266">
        <f>VLOOKUP(D108,'12部门提供工资附表主表'!E:AV,44,0)</f>
        <v>7210</v>
      </c>
      <c r="AC108" s="266">
        <f t="shared" si="1"/>
        <v>0</v>
      </c>
    </row>
    <row r="109" spans="1:29" ht="14.25">
      <c r="A109" s="265" t="s">
        <v>2290</v>
      </c>
      <c r="B109" t="s">
        <v>745</v>
      </c>
      <c r="C109" t="s">
        <v>1539</v>
      </c>
      <c r="D109" t="s">
        <v>1540</v>
      </c>
      <c r="E109" t="s">
        <v>1541</v>
      </c>
      <c r="F109">
        <v>39.56</v>
      </c>
      <c r="G109" s="530">
        <v>2480</v>
      </c>
      <c r="H109" s="530">
        <v>0</v>
      </c>
      <c r="I109" s="530">
        <v>0</v>
      </c>
      <c r="J109" s="530">
        <v>0</v>
      </c>
      <c r="K109" s="530">
        <v>0</v>
      </c>
      <c r="L109" s="530">
        <v>40</v>
      </c>
      <c r="M109" s="530">
        <v>4760</v>
      </c>
      <c r="N109" s="530">
        <v>0</v>
      </c>
      <c r="O109" s="530">
        <v>0</v>
      </c>
      <c r="P109" s="530">
        <v>0</v>
      </c>
      <c r="Q109" s="530">
        <v>0</v>
      </c>
      <c r="R109" s="530">
        <v>0</v>
      </c>
      <c r="S109" s="530">
        <v>7280</v>
      </c>
      <c r="T109" s="530">
        <v>0</v>
      </c>
      <c r="U109" s="530">
        <v>517.5</v>
      </c>
      <c r="V109" s="530">
        <v>0</v>
      </c>
      <c r="W109" s="530">
        <v>0</v>
      </c>
      <c r="X109" s="530">
        <v>46.38</v>
      </c>
      <c r="Y109" s="530">
        <v>563.88</v>
      </c>
      <c r="Z109" s="530">
        <v>6716.12</v>
      </c>
      <c r="AA109" t="s">
        <v>1543</v>
      </c>
      <c r="AB109" s="266">
        <f>VLOOKUP(D109,'12部门提供工资附表主表'!E:AV,44,0)</f>
        <v>7279.9999999999918</v>
      </c>
      <c r="AC109" s="266">
        <f t="shared" si="1"/>
        <v>-8.1854523159563541E-12</v>
      </c>
    </row>
    <row r="110" spans="1:29" ht="14.25">
      <c r="A110" s="265" t="s">
        <v>1319</v>
      </c>
      <c r="B110" t="s">
        <v>745</v>
      </c>
      <c r="C110" t="s">
        <v>1544</v>
      </c>
      <c r="D110" t="s">
        <v>1545</v>
      </c>
      <c r="E110" t="s">
        <v>1546</v>
      </c>
      <c r="F110">
        <v>35.5</v>
      </c>
      <c r="G110" s="530">
        <v>2480</v>
      </c>
      <c r="H110" s="530">
        <v>0</v>
      </c>
      <c r="I110" s="530">
        <v>0</v>
      </c>
      <c r="J110" s="530">
        <v>0</v>
      </c>
      <c r="K110" s="530">
        <v>0</v>
      </c>
      <c r="L110" s="530">
        <v>40</v>
      </c>
      <c r="M110" s="530">
        <v>3693</v>
      </c>
      <c r="N110" s="530">
        <v>0</v>
      </c>
      <c r="O110" s="530">
        <v>0</v>
      </c>
      <c r="P110" s="530">
        <v>0</v>
      </c>
      <c r="Q110" s="530">
        <v>0</v>
      </c>
      <c r="R110" s="530">
        <v>70</v>
      </c>
      <c r="S110" s="530">
        <v>6143</v>
      </c>
      <c r="T110" s="530">
        <v>0</v>
      </c>
      <c r="U110" s="530">
        <v>517.5</v>
      </c>
      <c r="V110" s="530">
        <v>0</v>
      </c>
      <c r="W110" s="530">
        <v>0</v>
      </c>
      <c r="X110" s="530">
        <v>0</v>
      </c>
      <c r="Y110" s="530">
        <v>517.5</v>
      </c>
      <c r="Z110" s="530">
        <v>5625.5</v>
      </c>
      <c r="AA110" t="s">
        <v>1548</v>
      </c>
      <c r="AB110" s="266">
        <f>VLOOKUP(D110,'12部门提供工资附表主表'!E:AV,44,0)</f>
        <v>6143.0000000000155</v>
      </c>
      <c r="AC110" s="266">
        <f t="shared" si="1"/>
        <v>1.546140993013978E-11</v>
      </c>
    </row>
    <row r="111" spans="1:29" ht="14.25">
      <c r="A111" s="265" t="s">
        <v>73</v>
      </c>
      <c r="B111" t="s">
        <v>745</v>
      </c>
      <c r="C111" t="s">
        <v>1549</v>
      </c>
      <c r="D111" t="s">
        <v>1550</v>
      </c>
      <c r="E111" t="s">
        <v>1551</v>
      </c>
      <c r="F111">
        <v>36.81</v>
      </c>
      <c r="G111" s="530">
        <v>2480</v>
      </c>
      <c r="H111" s="530">
        <v>0</v>
      </c>
      <c r="I111" s="530">
        <v>0</v>
      </c>
      <c r="J111" s="530">
        <v>0</v>
      </c>
      <c r="K111" s="530">
        <v>0</v>
      </c>
      <c r="L111" s="530">
        <v>40</v>
      </c>
      <c r="M111" s="530">
        <v>3870.12</v>
      </c>
      <c r="N111" s="530">
        <v>0</v>
      </c>
      <c r="O111" s="530">
        <v>0</v>
      </c>
      <c r="P111" s="530">
        <v>0</v>
      </c>
      <c r="Q111" s="530">
        <v>0</v>
      </c>
      <c r="R111" s="530">
        <v>12</v>
      </c>
      <c r="S111" s="530">
        <v>6378.12</v>
      </c>
      <c r="T111" s="530">
        <v>0</v>
      </c>
      <c r="U111" s="530">
        <v>517.5</v>
      </c>
      <c r="V111" s="530">
        <v>0</v>
      </c>
      <c r="W111" s="530">
        <v>0</v>
      </c>
      <c r="X111" s="530">
        <v>0</v>
      </c>
      <c r="Y111" s="530">
        <v>517.5</v>
      </c>
      <c r="Z111" s="530">
        <v>5860.62</v>
      </c>
      <c r="AA111" t="s">
        <v>1553</v>
      </c>
      <c r="AB111" s="266">
        <f>VLOOKUP(D111,'12部门提供工资附表主表'!E:AV,44,0)</f>
        <v>6378.1200000000026</v>
      </c>
      <c r="AC111" s="266">
        <f t="shared" si="1"/>
        <v>0</v>
      </c>
    </row>
    <row r="112" spans="1:29" ht="14.25">
      <c r="A112" s="265" t="s">
        <v>2177</v>
      </c>
      <c r="B112" t="s">
        <v>745</v>
      </c>
      <c r="C112" t="s">
        <v>1554</v>
      </c>
      <c r="D112" t="s">
        <v>1555</v>
      </c>
      <c r="E112" t="s">
        <v>1556</v>
      </c>
      <c r="F112">
        <v>35.880000000000003</v>
      </c>
      <c r="G112" s="530">
        <v>2480</v>
      </c>
      <c r="H112" s="530">
        <v>0</v>
      </c>
      <c r="I112" s="530">
        <v>0</v>
      </c>
      <c r="J112" s="530">
        <v>0</v>
      </c>
      <c r="K112" s="530">
        <v>0</v>
      </c>
      <c r="L112" s="530">
        <v>40</v>
      </c>
      <c r="M112" s="530">
        <v>3171</v>
      </c>
      <c r="N112" s="530">
        <v>0</v>
      </c>
      <c r="O112" s="530">
        <v>0</v>
      </c>
      <c r="P112" s="530">
        <v>0</v>
      </c>
      <c r="Q112" s="530">
        <v>0</v>
      </c>
      <c r="R112" s="530">
        <v>0</v>
      </c>
      <c r="S112" s="530">
        <v>5691</v>
      </c>
      <c r="T112" s="530">
        <v>0</v>
      </c>
      <c r="U112" s="530">
        <v>517.5</v>
      </c>
      <c r="V112" s="530">
        <v>0</v>
      </c>
      <c r="W112" s="530">
        <v>0</v>
      </c>
      <c r="X112" s="530">
        <v>0</v>
      </c>
      <c r="Y112" s="530">
        <v>517.5</v>
      </c>
      <c r="Z112" s="530">
        <v>5173.5</v>
      </c>
      <c r="AA112" t="s">
        <v>1558</v>
      </c>
      <c r="AB112" s="266">
        <f>VLOOKUP(D112,'12部门提供工资附表主表'!E:AV,44,0)</f>
        <v>5691.0000000000027</v>
      </c>
      <c r="AC112" s="266">
        <f t="shared" si="1"/>
        <v>0</v>
      </c>
    </row>
    <row r="113" spans="1:29" ht="14.25">
      <c r="A113" s="265" t="s">
        <v>2437</v>
      </c>
      <c r="B113" t="s">
        <v>745</v>
      </c>
      <c r="C113" t="s">
        <v>1559</v>
      </c>
      <c r="D113" t="s">
        <v>1560</v>
      </c>
      <c r="E113" t="s">
        <v>1561</v>
      </c>
      <c r="F113">
        <v>40.31</v>
      </c>
      <c r="G113" s="530">
        <v>2480</v>
      </c>
      <c r="H113" s="530">
        <v>0</v>
      </c>
      <c r="I113" s="530">
        <v>0</v>
      </c>
      <c r="J113" s="530">
        <v>0</v>
      </c>
      <c r="K113" s="530">
        <v>0</v>
      </c>
      <c r="L113" s="530">
        <v>40</v>
      </c>
      <c r="M113" s="530">
        <v>4295</v>
      </c>
      <c r="N113" s="530">
        <v>0</v>
      </c>
      <c r="O113" s="530">
        <v>0</v>
      </c>
      <c r="P113" s="530">
        <v>0</v>
      </c>
      <c r="Q113" s="530">
        <v>0</v>
      </c>
      <c r="R113" s="530">
        <v>0</v>
      </c>
      <c r="S113" s="530">
        <v>6815</v>
      </c>
      <c r="T113" s="530">
        <v>0</v>
      </c>
      <c r="U113" s="530">
        <v>517.5</v>
      </c>
      <c r="V113" s="530">
        <v>0</v>
      </c>
      <c r="W113" s="530">
        <v>0</v>
      </c>
      <c r="X113" s="530">
        <v>0</v>
      </c>
      <c r="Y113" s="530">
        <v>517.5</v>
      </c>
      <c r="Z113" s="530">
        <v>6297.5</v>
      </c>
      <c r="AA113" t="s">
        <v>1563</v>
      </c>
      <c r="AB113" s="266">
        <f>VLOOKUP(D113,'12部门提供工资附表主表'!E:AV,44,0)</f>
        <v>6815.00000000002</v>
      </c>
      <c r="AC113" s="266">
        <f t="shared" si="1"/>
        <v>2.0008883439004421E-11</v>
      </c>
    </row>
    <row r="114" spans="1:29" ht="14.25">
      <c r="A114" s="265" t="s">
        <v>1206</v>
      </c>
      <c r="B114" t="s">
        <v>745</v>
      </c>
      <c r="C114" t="s">
        <v>1564</v>
      </c>
      <c r="D114" t="s">
        <v>1565</v>
      </c>
      <c r="E114" t="s">
        <v>1566</v>
      </c>
      <c r="F114">
        <v>19.559999999999999</v>
      </c>
      <c r="G114" s="530">
        <v>2480</v>
      </c>
      <c r="H114" s="530">
        <v>0</v>
      </c>
      <c r="I114" s="530">
        <v>0</v>
      </c>
      <c r="J114" s="530">
        <v>0</v>
      </c>
      <c r="K114" s="530">
        <v>0</v>
      </c>
      <c r="L114" s="530">
        <v>40</v>
      </c>
      <c r="M114" s="530">
        <v>820</v>
      </c>
      <c r="N114" s="530">
        <v>798</v>
      </c>
      <c r="O114" s="530">
        <v>0</v>
      </c>
      <c r="P114" s="530">
        <v>0</v>
      </c>
      <c r="Q114" s="530">
        <v>0</v>
      </c>
      <c r="R114" s="530">
        <v>10</v>
      </c>
      <c r="S114" s="530">
        <v>4128</v>
      </c>
      <c r="T114" s="530">
        <v>0</v>
      </c>
      <c r="U114" s="530">
        <v>517.5</v>
      </c>
      <c r="V114" s="530">
        <v>0</v>
      </c>
      <c r="W114" s="530">
        <v>10</v>
      </c>
      <c r="X114" s="530">
        <v>0</v>
      </c>
      <c r="Y114" s="530">
        <v>527.5</v>
      </c>
      <c r="Z114" s="530">
        <v>3600.5</v>
      </c>
      <c r="AA114" t="s">
        <v>1568</v>
      </c>
      <c r="AB114" s="266">
        <f>VLOOKUP(D114,'12部门提供工资附表主表'!E:AV,44,0)</f>
        <v>4128.0000000000036</v>
      </c>
      <c r="AC114" s="266">
        <f t="shared" si="1"/>
        <v>0</v>
      </c>
    </row>
    <row r="115" spans="1:29" ht="14.25">
      <c r="A115" s="265" t="s">
        <v>145</v>
      </c>
      <c r="B115" t="s">
        <v>745</v>
      </c>
      <c r="C115" t="s">
        <v>1569</v>
      </c>
      <c r="D115" t="s">
        <v>1570</v>
      </c>
      <c r="E115" t="s">
        <v>1571</v>
      </c>
      <c r="F115">
        <v>35.31</v>
      </c>
      <c r="G115" s="530">
        <v>2480</v>
      </c>
      <c r="H115" s="530">
        <v>0</v>
      </c>
      <c r="I115" s="530">
        <v>0</v>
      </c>
      <c r="J115" s="530">
        <v>0</v>
      </c>
      <c r="K115" s="530">
        <v>0</v>
      </c>
      <c r="L115" s="530">
        <v>40</v>
      </c>
      <c r="M115" s="530">
        <v>3720</v>
      </c>
      <c r="N115" s="530">
        <v>0</v>
      </c>
      <c r="O115" s="530">
        <v>0</v>
      </c>
      <c r="P115" s="530">
        <v>0</v>
      </c>
      <c r="Q115" s="530">
        <v>0</v>
      </c>
      <c r="R115" s="530">
        <v>22</v>
      </c>
      <c r="S115" s="530">
        <v>6218</v>
      </c>
      <c r="T115" s="530">
        <v>0</v>
      </c>
      <c r="U115" s="530">
        <v>517.5</v>
      </c>
      <c r="V115" s="530">
        <v>0</v>
      </c>
      <c r="W115" s="530">
        <v>0</v>
      </c>
      <c r="X115" s="530">
        <v>0</v>
      </c>
      <c r="Y115" s="530">
        <v>517.5</v>
      </c>
      <c r="Z115" s="530">
        <v>5700.5</v>
      </c>
      <c r="AA115" t="s">
        <v>1573</v>
      </c>
      <c r="AB115" s="266">
        <f>VLOOKUP(D115,'12部门提供工资附表主表'!E:AV,44,0)</f>
        <v>6218.0000000000009</v>
      </c>
      <c r="AC115" s="266">
        <f t="shared" si="1"/>
        <v>0</v>
      </c>
    </row>
    <row r="116" spans="1:29" ht="14.25">
      <c r="A116" s="265" t="s">
        <v>2117</v>
      </c>
      <c r="B116" t="s">
        <v>745</v>
      </c>
      <c r="C116" t="s">
        <v>1574</v>
      </c>
      <c r="D116" t="s">
        <v>1575</v>
      </c>
      <c r="E116" t="s">
        <v>1576</v>
      </c>
      <c r="F116">
        <v>43.63</v>
      </c>
      <c r="G116" s="530">
        <v>2480</v>
      </c>
      <c r="H116" s="530">
        <v>0</v>
      </c>
      <c r="I116" s="530">
        <v>0</v>
      </c>
      <c r="J116" s="530">
        <v>0</v>
      </c>
      <c r="K116" s="530">
        <v>0</v>
      </c>
      <c r="L116" s="530">
        <v>40</v>
      </c>
      <c r="M116" s="530">
        <v>5268</v>
      </c>
      <c r="N116" s="530">
        <v>0</v>
      </c>
      <c r="O116" s="530">
        <v>0</v>
      </c>
      <c r="P116" s="530">
        <v>0</v>
      </c>
      <c r="Q116" s="530">
        <v>0</v>
      </c>
      <c r="R116" s="530">
        <v>0</v>
      </c>
      <c r="S116" s="530">
        <v>7788</v>
      </c>
      <c r="T116" s="530">
        <v>0</v>
      </c>
      <c r="U116" s="530">
        <v>0</v>
      </c>
      <c r="V116" s="530">
        <v>0</v>
      </c>
      <c r="W116" s="530">
        <v>0</v>
      </c>
      <c r="X116" s="530">
        <v>81.3</v>
      </c>
      <c r="Y116" s="530">
        <v>81.3</v>
      </c>
      <c r="Z116" s="530">
        <v>7706.7</v>
      </c>
      <c r="AA116" t="s">
        <v>1578</v>
      </c>
      <c r="AB116" s="266">
        <f>VLOOKUP(D116,'12部门提供工资附表主表'!E:AV,44,0)</f>
        <v>7788.0000000000146</v>
      </c>
      <c r="AC116" s="266">
        <f t="shared" si="1"/>
        <v>1.4551915228366852E-11</v>
      </c>
    </row>
    <row r="117" spans="1:29" ht="14.25">
      <c r="A117" s="265" t="s">
        <v>2917</v>
      </c>
      <c r="B117" t="s">
        <v>745</v>
      </c>
      <c r="C117" t="s">
        <v>1579</v>
      </c>
      <c r="D117" t="s">
        <v>1580</v>
      </c>
      <c r="E117" t="s">
        <v>1581</v>
      </c>
      <c r="F117">
        <v>41.63</v>
      </c>
      <c r="G117" s="530">
        <v>2480</v>
      </c>
      <c r="H117" s="530">
        <v>0</v>
      </c>
      <c r="I117" s="530">
        <v>0</v>
      </c>
      <c r="J117" s="530">
        <v>0</v>
      </c>
      <c r="K117" s="530">
        <v>0</v>
      </c>
      <c r="L117" s="530">
        <v>40</v>
      </c>
      <c r="M117" s="530">
        <v>4557</v>
      </c>
      <c r="N117" s="530">
        <v>0</v>
      </c>
      <c r="O117" s="530">
        <v>0</v>
      </c>
      <c r="P117" s="530">
        <v>0</v>
      </c>
      <c r="Q117" s="530">
        <v>0</v>
      </c>
      <c r="R117" s="530">
        <v>0</v>
      </c>
      <c r="S117" s="530">
        <v>7077</v>
      </c>
      <c r="T117" s="530">
        <v>0</v>
      </c>
      <c r="U117" s="530">
        <v>0</v>
      </c>
      <c r="V117" s="530">
        <v>0</v>
      </c>
      <c r="W117" s="530">
        <v>0</v>
      </c>
      <c r="X117" s="530">
        <v>0</v>
      </c>
      <c r="Y117" s="530">
        <v>0</v>
      </c>
      <c r="Z117" s="530">
        <v>7077</v>
      </c>
      <c r="AA117" t="s">
        <v>1583</v>
      </c>
      <c r="AB117" s="266">
        <f>VLOOKUP(D117,'12部门提供工资附表主表'!E:AV,44,0)</f>
        <v>7076.9999999999982</v>
      </c>
      <c r="AC117" s="266">
        <f t="shared" si="1"/>
        <v>0</v>
      </c>
    </row>
    <row r="118" spans="1:29" ht="14.25">
      <c r="A118" s="265" t="s">
        <v>3045</v>
      </c>
      <c r="B118" t="s">
        <v>745</v>
      </c>
      <c r="C118" t="s">
        <v>1584</v>
      </c>
      <c r="D118" t="s">
        <v>1585</v>
      </c>
      <c r="E118" t="s">
        <v>1586</v>
      </c>
      <c r="F118">
        <v>34.25</v>
      </c>
      <c r="G118" s="530">
        <v>4000</v>
      </c>
      <c r="H118" s="530">
        <v>1470</v>
      </c>
      <c r="I118" s="530">
        <v>600</v>
      </c>
      <c r="J118" s="530">
        <v>1400</v>
      </c>
      <c r="K118" s="530">
        <v>50</v>
      </c>
      <c r="L118" s="530">
        <v>0</v>
      </c>
      <c r="M118" s="530">
        <v>-50</v>
      </c>
      <c r="N118" s="530">
        <v>150</v>
      </c>
      <c r="O118" s="530">
        <v>0</v>
      </c>
      <c r="P118" s="530">
        <v>0</v>
      </c>
      <c r="Q118" s="530">
        <v>0</v>
      </c>
      <c r="R118" s="530">
        <v>0</v>
      </c>
      <c r="S118" s="530">
        <v>7620</v>
      </c>
      <c r="T118" s="530">
        <v>0</v>
      </c>
      <c r="U118" s="530">
        <v>517.5</v>
      </c>
      <c r="V118" s="530">
        <v>0</v>
      </c>
      <c r="W118" s="530">
        <v>0</v>
      </c>
      <c r="X118" s="530">
        <v>33.08</v>
      </c>
      <c r="Y118" s="530">
        <v>550.58000000000004</v>
      </c>
      <c r="Z118" s="530">
        <v>7069.42</v>
      </c>
      <c r="AA118" t="s">
        <v>1588</v>
      </c>
      <c r="AB118" s="266">
        <f>VLOOKUP(D118,'12部门提供工资附表主表'!E:AV,44,0)</f>
        <v>7620</v>
      </c>
      <c r="AC118" s="266">
        <f t="shared" si="1"/>
        <v>0</v>
      </c>
    </row>
    <row r="119" spans="1:29" ht="14.25">
      <c r="A119" s="265" t="s">
        <v>506</v>
      </c>
      <c r="B119" t="s">
        <v>745</v>
      </c>
      <c r="C119" t="s">
        <v>1589</v>
      </c>
      <c r="D119" t="s">
        <v>1590</v>
      </c>
      <c r="E119" t="s">
        <v>1591</v>
      </c>
      <c r="F119">
        <v>30.56</v>
      </c>
      <c r="G119" s="530">
        <v>2480</v>
      </c>
      <c r="H119" s="530">
        <v>0</v>
      </c>
      <c r="I119" s="530">
        <v>0</v>
      </c>
      <c r="J119" s="530">
        <v>0</v>
      </c>
      <c r="K119" s="530">
        <v>0</v>
      </c>
      <c r="L119" s="530">
        <v>100</v>
      </c>
      <c r="M119" s="530">
        <v>2620</v>
      </c>
      <c r="N119" s="530">
        <v>0</v>
      </c>
      <c r="O119" s="530">
        <v>0</v>
      </c>
      <c r="P119" s="530">
        <v>0</v>
      </c>
      <c r="Q119" s="530">
        <v>0</v>
      </c>
      <c r="R119" s="530">
        <v>0</v>
      </c>
      <c r="S119" s="530">
        <v>5200</v>
      </c>
      <c r="T119" s="530">
        <v>30</v>
      </c>
      <c r="U119" s="530">
        <v>517.5</v>
      </c>
      <c r="V119" s="530">
        <v>0</v>
      </c>
      <c r="W119" s="530">
        <v>10</v>
      </c>
      <c r="X119" s="530">
        <v>0</v>
      </c>
      <c r="Y119" s="530">
        <v>527.5</v>
      </c>
      <c r="Z119" s="530">
        <v>4702.5</v>
      </c>
      <c r="AA119" t="s">
        <v>4734</v>
      </c>
      <c r="AB119" s="266">
        <f>VLOOKUP(D119,'12部门提供工资附表主表'!E:AV,44,0)</f>
        <v>5200.0000000000091</v>
      </c>
      <c r="AC119" s="266">
        <f t="shared" si="1"/>
        <v>9.0949470177292824E-12</v>
      </c>
    </row>
    <row r="120" spans="1:29" ht="14.25">
      <c r="A120" s="265" t="s">
        <v>2414</v>
      </c>
      <c r="B120" t="s">
        <v>745</v>
      </c>
      <c r="C120" t="s">
        <v>1594</v>
      </c>
      <c r="D120" t="s">
        <v>1595</v>
      </c>
      <c r="E120" t="s">
        <v>1596</v>
      </c>
      <c r="F120">
        <v>37.5</v>
      </c>
      <c r="G120" s="530">
        <v>2480</v>
      </c>
      <c r="H120" s="530">
        <v>0</v>
      </c>
      <c r="I120" s="530">
        <v>0</v>
      </c>
      <c r="J120" s="530">
        <v>0</v>
      </c>
      <c r="K120" s="530">
        <v>0</v>
      </c>
      <c r="L120" s="530">
        <v>140</v>
      </c>
      <c r="M120" s="530">
        <v>4398</v>
      </c>
      <c r="N120" s="530">
        <v>0</v>
      </c>
      <c r="O120" s="530">
        <v>0</v>
      </c>
      <c r="P120" s="530">
        <v>0</v>
      </c>
      <c r="Q120" s="530">
        <v>0</v>
      </c>
      <c r="R120" s="530">
        <v>0</v>
      </c>
      <c r="S120" s="530">
        <v>7018</v>
      </c>
      <c r="T120" s="530">
        <v>0</v>
      </c>
      <c r="U120" s="530">
        <v>517.5</v>
      </c>
      <c r="V120" s="530">
        <v>0</v>
      </c>
      <c r="W120" s="530">
        <v>10</v>
      </c>
      <c r="X120" s="530">
        <v>45.02</v>
      </c>
      <c r="Y120" s="530">
        <v>572.52</v>
      </c>
      <c r="Z120" s="530">
        <v>6445.48</v>
      </c>
      <c r="AA120" t="s">
        <v>1598</v>
      </c>
      <c r="AB120" s="266">
        <f>VLOOKUP(D120,'12部门提供工资附表主表'!E:AV,44,0)</f>
        <v>7018.0000000000009</v>
      </c>
      <c r="AC120" s="266">
        <f t="shared" si="1"/>
        <v>0</v>
      </c>
    </row>
    <row r="121" spans="1:29" ht="14.25">
      <c r="A121" s="265" t="s">
        <v>2455</v>
      </c>
      <c r="B121" t="s">
        <v>745</v>
      </c>
      <c r="C121" t="s">
        <v>1599</v>
      </c>
      <c r="D121" t="s">
        <v>1600</v>
      </c>
      <c r="E121" t="s">
        <v>1601</v>
      </c>
      <c r="F121">
        <v>40.69</v>
      </c>
      <c r="G121" s="530">
        <v>2480</v>
      </c>
      <c r="H121" s="530">
        <v>0</v>
      </c>
      <c r="I121" s="530">
        <v>0</v>
      </c>
      <c r="J121" s="530">
        <v>0</v>
      </c>
      <c r="K121" s="530">
        <v>0</v>
      </c>
      <c r="L121" s="530">
        <v>120</v>
      </c>
      <c r="M121" s="530">
        <v>5121</v>
      </c>
      <c r="N121" s="530">
        <v>0</v>
      </c>
      <c r="O121" s="530">
        <v>0</v>
      </c>
      <c r="P121" s="530">
        <v>0</v>
      </c>
      <c r="Q121" s="530">
        <v>0</v>
      </c>
      <c r="R121" s="530">
        <v>0</v>
      </c>
      <c r="S121" s="530">
        <v>7721</v>
      </c>
      <c r="T121" s="530">
        <v>0</v>
      </c>
      <c r="U121" s="530">
        <v>517.5</v>
      </c>
      <c r="V121" s="530">
        <v>0</v>
      </c>
      <c r="W121" s="530">
        <v>10</v>
      </c>
      <c r="X121" s="530">
        <v>0</v>
      </c>
      <c r="Y121" s="530">
        <v>527.5</v>
      </c>
      <c r="Z121" s="530">
        <v>7193.5</v>
      </c>
      <c r="AA121" t="s">
        <v>1603</v>
      </c>
      <c r="AB121" s="266">
        <f>VLOOKUP(D121,'12部门提供工资附表主表'!E:AV,44,0)</f>
        <v>7721.0000000000173</v>
      </c>
      <c r="AC121" s="266">
        <f t="shared" si="1"/>
        <v>1.7280399333685637E-11</v>
      </c>
    </row>
    <row r="122" spans="1:29" ht="14.25">
      <c r="A122" s="265" t="s">
        <v>68</v>
      </c>
      <c r="B122" t="s">
        <v>745</v>
      </c>
      <c r="C122" t="s">
        <v>1604</v>
      </c>
      <c r="D122" t="s">
        <v>1605</v>
      </c>
      <c r="E122" t="s">
        <v>1606</v>
      </c>
      <c r="F122">
        <v>41.56</v>
      </c>
      <c r="G122" s="530">
        <v>2480</v>
      </c>
      <c r="H122" s="530">
        <v>0</v>
      </c>
      <c r="I122" s="530">
        <v>0</v>
      </c>
      <c r="J122" s="530">
        <v>0</v>
      </c>
      <c r="K122" s="530">
        <v>0</v>
      </c>
      <c r="L122" s="530">
        <v>100</v>
      </c>
      <c r="M122" s="530">
        <v>4990</v>
      </c>
      <c r="N122" s="530">
        <v>0</v>
      </c>
      <c r="O122" s="530">
        <v>0</v>
      </c>
      <c r="P122" s="530">
        <v>0</v>
      </c>
      <c r="Q122" s="530">
        <v>0</v>
      </c>
      <c r="R122" s="530">
        <v>0</v>
      </c>
      <c r="S122" s="530">
        <v>7570</v>
      </c>
      <c r="T122" s="530">
        <v>0</v>
      </c>
      <c r="U122" s="530">
        <v>517.5</v>
      </c>
      <c r="V122" s="530">
        <v>0</v>
      </c>
      <c r="W122" s="530">
        <v>0</v>
      </c>
      <c r="X122" s="530">
        <v>9.3800000000000008</v>
      </c>
      <c r="Y122" s="530">
        <v>526.88</v>
      </c>
      <c r="Z122" s="530">
        <v>7043.12</v>
      </c>
      <c r="AA122" t="s">
        <v>1608</v>
      </c>
      <c r="AB122" s="266">
        <f>VLOOKUP(D122,'12部门提供工资附表主表'!E:AV,44,0)</f>
        <v>7570.0000000000118</v>
      </c>
      <c r="AC122" s="266">
        <f t="shared" si="1"/>
        <v>1.1823431123048067E-11</v>
      </c>
    </row>
    <row r="123" spans="1:29" ht="14.25">
      <c r="A123" s="265" t="s">
        <v>1602</v>
      </c>
      <c r="B123" t="s">
        <v>745</v>
      </c>
      <c r="C123" t="s">
        <v>1609</v>
      </c>
      <c r="D123" t="s">
        <v>1610</v>
      </c>
      <c r="E123" t="s">
        <v>1611</v>
      </c>
      <c r="F123">
        <v>40.75</v>
      </c>
      <c r="G123" s="530">
        <v>2480</v>
      </c>
      <c r="H123" s="530">
        <v>0</v>
      </c>
      <c r="I123" s="530">
        <v>0</v>
      </c>
      <c r="J123" s="530">
        <v>0</v>
      </c>
      <c r="K123" s="530">
        <v>0</v>
      </c>
      <c r="L123" s="530">
        <v>80</v>
      </c>
      <c r="M123" s="530">
        <v>4407.7</v>
      </c>
      <c r="N123" s="530">
        <v>0</v>
      </c>
      <c r="O123" s="530">
        <v>0</v>
      </c>
      <c r="P123" s="530">
        <v>0</v>
      </c>
      <c r="Q123" s="530">
        <v>0</v>
      </c>
      <c r="R123" s="530">
        <v>0</v>
      </c>
      <c r="S123" s="530">
        <v>6967.7</v>
      </c>
      <c r="T123" s="530">
        <v>0</v>
      </c>
      <c r="U123" s="530">
        <v>517.5</v>
      </c>
      <c r="V123" s="530">
        <v>0</v>
      </c>
      <c r="W123" s="530">
        <v>0</v>
      </c>
      <c r="X123" s="530">
        <v>6.3</v>
      </c>
      <c r="Y123" s="530">
        <v>523.79999999999995</v>
      </c>
      <c r="Z123" s="530">
        <v>6443.9</v>
      </c>
      <c r="AA123" t="s">
        <v>1613</v>
      </c>
      <c r="AB123" s="266">
        <f>VLOOKUP(D123,'12部门提供工资附表主表'!E:AV,44,0)</f>
        <v>6967.7000000000053</v>
      </c>
      <c r="AC123" s="266">
        <f t="shared" si="1"/>
        <v>0</v>
      </c>
    </row>
    <row r="124" spans="1:29" ht="14.25">
      <c r="A124" s="265" t="s">
        <v>2147</v>
      </c>
      <c r="B124" t="s">
        <v>745</v>
      </c>
      <c r="C124" t="s">
        <v>1614</v>
      </c>
      <c r="D124" t="s">
        <v>1615</v>
      </c>
      <c r="E124" t="s">
        <v>1616</v>
      </c>
      <c r="F124">
        <v>41.13</v>
      </c>
      <c r="G124" s="530">
        <v>2480</v>
      </c>
      <c r="H124" s="530">
        <v>0</v>
      </c>
      <c r="I124" s="530">
        <v>0</v>
      </c>
      <c r="J124" s="530">
        <v>0</v>
      </c>
      <c r="K124" s="530">
        <v>0</v>
      </c>
      <c r="L124" s="530">
        <v>100</v>
      </c>
      <c r="M124" s="530">
        <v>5187</v>
      </c>
      <c r="N124" s="530">
        <v>0</v>
      </c>
      <c r="O124" s="530">
        <v>0</v>
      </c>
      <c r="P124" s="530">
        <v>0</v>
      </c>
      <c r="Q124" s="530">
        <v>0</v>
      </c>
      <c r="R124" s="530">
        <v>0</v>
      </c>
      <c r="S124" s="530">
        <v>7767</v>
      </c>
      <c r="T124" s="530">
        <v>0</v>
      </c>
      <c r="U124" s="530">
        <v>517.5</v>
      </c>
      <c r="V124" s="530">
        <v>0</v>
      </c>
      <c r="W124" s="530">
        <v>10</v>
      </c>
      <c r="X124" s="530">
        <v>52.48</v>
      </c>
      <c r="Y124" s="530">
        <v>579.98</v>
      </c>
      <c r="Z124" s="530">
        <v>7187.02</v>
      </c>
      <c r="AA124" t="s">
        <v>1618</v>
      </c>
      <c r="AB124" s="266">
        <f>VLOOKUP(D124,'12部门提供工资附表主表'!E:AV,44,0)</f>
        <v>7766.9999999999809</v>
      </c>
      <c r="AC124" s="266">
        <f t="shared" si="1"/>
        <v>-1.9099388737231493E-11</v>
      </c>
    </row>
    <row r="125" spans="1:29" ht="14.25">
      <c r="A125" s="265" t="s">
        <v>4735</v>
      </c>
      <c r="B125" t="s">
        <v>745</v>
      </c>
      <c r="C125" t="s">
        <v>1619</v>
      </c>
      <c r="D125" t="s">
        <v>1620</v>
      </c>
      <c r="E125" t="s">
        <v>1621</v>
      </c>
      <c r="F125">
        <v>38.94</v>
      </c>
      <c r="G125" s="530">
        <v>2480</v>
      </c>
      <c r="H125" s="530">
        <v>0</v>
      </c>
      <c r="I125" s="530">
        <v>0</v>
      </c>
      <c r="J125" s="530">
        <v>0</v>
      </c>
      <c r="K125" s="530">
        <v>0</v>
      </c>
      <c r="L125" s="530">
        <v>60</v>
      </c>
      <c r="M125" s="530">
        <v>4696</v>
      </c>
      <c r="N125" s="530">
        <v>0</v>
      </c>
      <c r="O125" s="530">
        <v>0</v>
      </c>
      <c r="P125" s="530">
        <v>0</v>
      </c>
      <c r="Q125" s="530">
        <v>0</v>
      </c>
      <c r="R125" s="530">
        <v>0</v>
      </c>
      <c r="S125" s="530">
        <v>7236</v>
      </c>
      <c r="T125" s="530">
        <v>0</v>
      </c>
      <c r="U125" s="530">
        <v>517.5</v>
      </c>
      <c r="V125" s="530">
        <v>0</v>
      </c>
      <c r="W125" s="530">
        <v>0</v>
      </c>
      <c r="X125" s="530">
        <v>51.56</v>
      </c>
      <c r="Y125" s="530">
        <v>569.05999999999995</v>
      </c>
      <c r="Z125" s="530">
        <v>6666.94</v>
      </c>
      <c r="AA125" t="s">
        <v>1622</v>
      </c>
      <c r="AB125" s="266">
        <f>VLOOKUP(D125,'12部门提供工资附表主表'!E:AV,44,0)</f>
        <v>7235.9999999999873</v>
      </c>
      <c r="AC125" s="266">
        <f t="shared" si="1"/>
        <v>-1.2732925824820995E-11</v>
      </c>
    </row>
    <row r="126" spans="1:29" ht="14.25">
      <c r="A126" s="265" t="s">
        <v>4736</v>
      </c>
      <c r="B126" t="s">
        <v>745</v>
      </c>
      <c r="C126" t="s">
        <v>1623</v>
      </c>
      <c r="D126" t="s">
        <v>1624</v>
      </c>
      <c r="E126" t="s">
        <v>1625</v>
      </c>
      <c r="F126">
        <v>39.94</v>
      </c>
      <c r="G126" s="530">
        <v>2480</v>
      </c>
      <c r="H126" s="530">
        <v>0</v>
      </c>
      <c r="I126" s="530">
        <v>0</v>
      </c>
      <c r="J126" s="530">
        <v>0</v>
      </c>
      <c r="K126" s="530">
        <v>0</v>
      </c>
      <c r="L126" s="530">
        <v>20</v>
      </c>
      <c r="M126" s="530">
        <v>4420</v>
      </c>
      <c r="N126" s="530">
        <v>0</v>
      </c>
      <c r="O126" s="530">
        <v>0</v>
      </c>
      <c r="P126" s="530">
        <v>0</v>
      </c>
      <c r="Q126" s="530">
        <v>0</v>
      </c>
      <c r="R126" s="530">
        <v>28</v>
      </c>
      <c r="S126" s="530">
        <v>6892</v>
      </c>
      <c r="T126" s="530">
        <v>0</v>
      </c>
      <c r="U126" s="530">
        <v>517.5</v>
      </c>
      <c r="V126" s="530">
        <v>0</v>
      </c>
      <c r="W126" s="530">
        <v>0</v>
      </c>
      <c r="X126" s="530">
        <v>41.24</v>
      </c>
      <c r="Y126" s="530">
        <v>558.74</v>
      </c>
      <c r="Z126" s="530">
        <v>6333.26</v>
      </c>
      <c r="AA126" t="s">
        <v>1627</v>
      </c>
      <c r="AB126" s="266">
        <f>VLOOKUP(D126,'12部门提供工资附表主表'!E:AV,44,0)</f>
        <v>6892.0000000000091</v>
      </c>
      <c r="AC126" s="266">
        <f t="shared" si="1"/>
        <v>9.0949470177292824E-12</v>
      </c>
    </row>
    <row r="127" spans="1:29" ht="14.25">
      <c r="A127" s="265" t="s">
        <v>933</v>
      </c>
      <c r="B127" t="s">
        <v>745</v>
      </c>
      <c r="C127" t="s">
        <v>1628</v>
      </c>
      <c r="D127" t="s">
        <v>1629</v>
      </c>
      <c r="E127" t="s">
        <v>1630</v>
      </c>
      <c r="F127">
        <v>41.31</v>
      </c>
      <c r="G127" s="530">
        <v>2480</v>
      </c>
      <c r="H127" s="530">
        <v>0</v>
      </c>
      <c r="I127" s="530">
        <v>0</v>
      </c>
      <c r="J127" s="530">
        <v>0</v>
      </c>
      <c r="K127" s="530">
        <v>0</v>
      </c>
      <c r="L127" s="530">
        <v>20</v>
      </c>
      <c r="M127" s="530">
        <v>3964.36</v>
      </c>
      <c r="N127" s="530">
        <v>0</v>
      </c>
      <c r="O127" s="530">
        <v>0</v>
      </c>
      <c r="P127" s="530">
        <v>0</v>
      </c>
      <c r="Q127" s="530">
        <v>100</v>
      </c>
      <c r="R127" s="530">
        <v>16</v>
      </c>
      <c r="S127" s="530">
        <v>6548.36</v>
      </c>
      <c r="T127" s="530">
        <v>0</v>
      </c>
      <c r="U127" s="530">
        <v>517.5</v>
      </c>
      <c r="V127" s="530">
        <v>0</v>
      </c>
      <c r="W127" s="530">
        <v>0</v>
      </c>
      <c r="X127" s="530">
        <v>0</v>
      </c>
      <c r="Y127" s="530">
        <v>517.5</v>
      </c>
      <c r="Z127" s="530">
        <v>6030.86</v>
      </c>
      <c r="AA127" t="s">
        <v>1632</v>
      </c>
      <c r="AB127" s="266">
        <f>VLOOKUP(D127,'12部门提供工资附表主表'!E:AV,44,0)</f>
        <v>6548.3600000000006</v>
      </c>
      <c r="AC127" s="266">
        <f t="shared" si="1"/>
        <v>0</v>
      </c>
    </row>
    <row r="128" spans="1:29" ht="14.25">
      <c r="A128" s="265" t="s">
        <v>1339</v>
      </c>
      <c r="B128" t="s">
        <v>745</v>
      </c>
      <c r="C128" t="s">
        <v>1634</v>
      </c>
      <c r="D128" t="s">
        <v>1635</v>
      </c>
      <c r="E128" t="s">
        <v>1636</v>
      </c>
      <c r="F128">
        <v>39.5</v>
      </c>
      <c r="G128" s="530">
        <v>2480</v>
      </c>
      <c r="H128" s="530">
        <v>0</v>
      </c>
      <c r="I128" s="530">
        <v>0</v>
      </c>
      <c r="J128" s="530">
        <v>0</v>
      </c>
      <c r="K128" s="530">
        <v>0</v>
      </c>
      <c r="L128" s="530">
        <v>20</v>
      </c>
      <c r="M128" s="530">
        <v>4320</v>
      </c>
      <c r="N128" s="530">
        <v>0</v>
      </c>
      <c r="O128" s="530">
        <v>0</v>
      </c>
      <c r="P128" s="530">
        <v>0</v>
      </c>
      <c r="Q128" s="530">
        <v>0</v>
      </c>
      <c r="R128" s="530">
        <v>24</v>
      </c>
      <c r="S128" s="530">
        <v>6796</v>
      </c>
      <c r="T128" s="530">
        <v>0</v>
      </c>
      <c r="U128" s="530">
        <v>517.5</v>
      </c>
      <c r="V128" s="530">
        <v>0</v>
      </c>
      <c r="W128" s="530">
        <v>0</v>
      </c>
      <c r="X128" s="530">
        <v>0</v>
      </c>
      <c r="Y128" s="530">
        <v>517.5</v>
      </c>
      <c r="Z128" s="530">
        <v>6278.5</v>
      </c>
      <c r="AA128" t="s">
        <v>1638</v>
      </c>
      <c r="AB128" s="266">
        <f>VLOOKUP(D128,'12部门提供工资附表主表'!E:AV,44,0)</f>
        <v>6796.0000000000118</v>
      </c>
      <c r="AC128" s="266">
        <f t="shared" si="1"/>
        <v>1.1823431123048067E-11</v>
      </c>
    </row>
    <row r="129" spans="1:29" ht="14.25">
      <c r="A129" s="265" t="s">
        <v>2926</v>
      </c>
      <c r="B129" t="s">
        <v>745</v>
      </c>
      <c r="C129" t="s">
        <v>1639</v>
      </c>
      <c r="D129" t="s">
        <v>1640</v>
      </c>
      <c r="E129" t="s">
        <v>1641</v>
      </c>
      <c r="F129">
        <v>33.69</v>
      </c>
      <c r="G129" s="530">
        <v>2480</v>
      </c>
      <c r="H129" s="530">
        <v>0</v>
      </c>
      <c r="I129" s="530">
        <v>0</v>
      </c>
      <c r="J129" s="530">
        <v>0</v>
      </c>
      <c r="K129" s="530">
        <v>0</v>
      </c>
      <c r="L129" s="530">
        <v>20</v>
      </c>
      <c r="M129" s="530">
        <v>3120</v>
      </c>
      <c r="N129" s="530">
        <v>0</v>
      </c>
      <c r="O129" s="530">
        <v>0</v>
      </c>
      <c r="P129" s="530">
        <v>0</v>
      </c>
      <c r="Q129" s="530">
        <v>0</v>
      </c>
      <c r="R129" s="530">
        <v>0</v>
      </c>
      <c r="S129" s="530">
        <v>5620</v>
      </c>
      <c r="T129" s="530">
        <v>0</v>
      </c>
      <c r="U129" s="530">
        <v>517.5</v>
      </c>
      <c r="V129" s="530">
        <v>0</v>
      </c>
      <c r="W129" s="530">
        <v>0</v>
      </c>
      <c r="X129" s="530">
        <v>0</v>
      </c>
      <c r="Y129" s="530">
        <v>517.5</v>
      </c>
      <c r="Z129" s="530">
        <v>5102.5</v>
      </c>
      <c r="AA129" t="s">
        <v>1643</v>
      </c>
      <c r="AB129" s="266">
        <f>VLOOKUP(D129,'12部门提供工资附表主表'!E:AV,44,0)</f>
        <v>5620.0000000000091</v>
      </c>
      <c r="AC129" s="266">
        <f t="shared" si="1"/>
        <v>9.0949470177292824E-12</v>
      </c>
    </row>
    <row r="130" spans="1:29" ht="14.25">
      <c r="A130" s="265" t="s">
        <v>222</v>
      </c>
      <c r="B130" t="s">
        <v>745</v>
      </c>
      <c r="C130" t="s">
        <v>1644</v>
      </c>
      <c r="D130" t="s">
        <v>1645</v>
      </c>
      <c r="E130" t="s">
        <v>1646</v>
      </c>
      <c r="F130">
        <v>39.630000000000003</v>
      </c>
      <c r="G130" s="530">
        <v>2480</v>
      </c>
      <c r="H130" s="530">
        <v>0</v>
      </c>
      <c r="I130" s="530">
        <v>0</v>
      </c>
      <c r="J130" s="530">
        <v>0</v>
      </c>
      <c r="K130" s="530">
        <v>0</v>
      </c>
      <c r="L130" s="530">
        <v>20</v>
      </c>
      <c r="M130" s="530">
        <v>4184</v>
      </c>
      <c r="N130" s="530">
        <v>0</v>
      </c>
      <c r="O130" s="530">
        <v>0</v>
      </c>
      <c r="P130" s="530">
        <v>0</v>
      </c>
      <c r="Q130" s="530">
        <v>0</v>
      </c>
      <c r="R130" s="530">
        <v>24</v>
      </c>
      <c r="S130" s="530">
        <v>6660</v>
      </c>
      <c r="T130" s="530">
        <v>0</v>
      </c>
      <c r="U130" s="530">
        <v>517.5</v>
      </c>
      <c r="V130" s="530">
        <v>0</v>
      </c>
      <c r="W130" s="530">
        <v>0</v>
      </c>
      <c r="X130" s="530">
        <v>0</v>
      </c>
      <c r="Y130" s="530">
        <v>517.5</v>
      </c>
      <c r="Z130" s="530">
        <v>6142.5</v>
      </c>
      <c r="AA130" t="s">
        <v>4737</v>
      </c>
      <c r="AB130" s="266">
        <f>VLOOKUP(D130,'12部门提供工资附表主表'!E:AV,44,0)</f>
        <v>6660.0000000000127</v>
      </c>
      <c r="AC130" s="266">
        <f t="shared" si="1"/>
        <v>1.2732925824820995E-11</v>
      </c>
    </row>
    <row r="131" spans="1:29" ht="14.25">
      <c r="A131" s="265" t="s">
        <v>207</v>
      </c>
      <c r="B131" t="s">
        <v>745</v>
      </c>
      <c r="C131" t="s">
        <v>1649</v>
      </c>
      <c r="D131" t="s">
        <v>1650</v>
      </c>
      <c r="E131" t="s">
        <v>1651</v>
      </c>
      <c r="F131">
        <v>37.44</v>
      </c>
      <c r="G131" s="530">
        <v>2480</v>
      </c>
      <c r="H131" s="530">
        <v>0</v>
      </c>
      <c r="I131" s="530">
        <v>0</v>
      </c>
      <c r="J131" s="530">
        <v>0</v>
      </c>
      <c r="K131" s="530">
        <v>0</v>
      </c>
      <c r="L131" s="530">
        <v>20</v>
      </c>
      <c r="M131" s="530">
        <v>4320</v>
      </c>
      <c r="N131" s="530">
        <v>0</v>
      </c>
      <c r="O131" s="530">
        <v>0</v>
      </c>
      <c r="P131" s="530">
        <v>0</v>
      </c>
      <c r="Q131" s="530">
        <v>0</v>
      </c>
      <c r="R131" s="530">
        <v>0</v>
      </c>
      <c r="S131" s="530">
        <v>6820</v>
      </c>
      <c r="T131" s="530">
        <v>0</v>
      </c>
      <c r="U131" s="530">
        <v>517.5</v>
      </c>
      <c r="V131" s="530">
        <v>0</v>
      </c>
      <c r="W131" s="530">
        <v>0</v>
      </c>
      <c r="X131" s="530">
        <v>26.93</v>
      </c>
      <c r="Y131" s="530">
        <v>544.42999999999995</v>
      </c>
      <c r="Z131" s="530">
        <v>6275.57</v>
      </c>
      <c r="AA131" t="s">
        <v>1653</v>
      </c>
      <c r="AB131" s="266">
        <f>VLOOKUP(D131,'12部门提供工资附表主表'!E:AV,44,0)</f>
        <v>6819.9999999999882</v>
      </c>
      <c r="AC131" s="266">
        <f t="shared" ref="AC131:AC194" si="2">AB131-S131</f>
        <v>-1.1823431123048067E-11</v>
      </c>
    </row>
    <row r="132" spans="1:29" ht="14.25">
      <c r="A132" s="265" t="s">
        <v>2742</v>
      </c>
      <c r="B132" t="s">
        <v>745</v>
      </c>
      <c r="C132" t="s">
        <v>1654</v>
      </c>
      <c r="D132" t="s">
        <v>1655</v>
      </c>
      <c r="E132" t="s">
        <v>1656</v>
      </c>
      <c r="F132">
        <v>37.630000000000003</v>
      </c>
      <c r="G132" s="530">
        <v>2480</v>
      </c>
      <c r="H132" s="530">
        <v>0</v>
      </c>
      <c r="I132" s="530">
        <v>0</v>
      </c>
      <c r="J132" s="530">
        <v>0</v>
      </c>
      <c r="K132" s="530">
        <v>0</v>
      </c>
      <c r="L132" s="530">
        <v>20</v>
      </c>
      <c r="M132" s="530">
        <v>3961</v>
      </c>
      <c r="N132" s="530">
        <v>0</v>
      </c>
      <c r="O132" s="530">
        <v>0</v>
      </c>
      <c r="P132" s="530">
        <v>0</v>
      </c>
      <c r="Q132" s="530">
        <v>0</v>
      </c>
      <c r="R132" s="530">
        <v>8</v>
      </c>
      <c r="S132" s="530">
        <v>6453</v>
      </c>
      <c r="T132" s="530">
        <v>0</v>
      </c>
      <c r="U132" s="530">
        <v>517.5</v>
      </c>
      <c r="V132" s="530">
        <v>0</v>
      </c>
      <c r="W132" s="530">
        <v>0</v>
      </c>
      <c r="X132" s="530">
        <v>0</v>
      </c>
      <c r="Y132" s="530">
        <v>517.5</v>
      </c>
      <c r="Z132" s="530">
        <v>5935.5</v>
      </c>
      <c r="AA132" t="s">
        <v>1658</v>
      </c>
      <c r="AB132" s="266">
        <f>VLOOKUP(D132,'12部门提供工资附表主表'!E:AV,44,0)</f>
        <v>6452.9999999999818</v>
      </c>
      <c r="AC132" s="266">
        <f t="shared" si="2"/>
        <v>-1.8189894035458565E-11</v>
      </c>
    </row>
    <row r="133" spans="1:29" ht="14.25">
      <c r="A133" s="265" t="s">
        <v>1815</v>
      </c>
      <c r="B133" t="s">
        <v>745</v>
      </c>
      <c r="C133" t="s">
        <v>1659</v>
      </c>
      <c r="D133" t="s">
        <v>1660</v>
      </c>
      <c r="E133" t="s">
        <v>1661</v>
      </c>
      <c r="F133">
        <v>35.75</v>
      </c>
      <c r="G133" s="530">
        <v>2480</v>
      </c>
      <c r="H133" s="530">
        <v>0</v>
      </c>
      <c r="I133" s="530">
        <v>0</v>
      </c>
      <c r="J133" s="530">
        <v>0</v>
      </c>
      <c r="K133" s="530">
        <v>0</v>
      </c>
      <c r="L133" s="530">
        <v>20</v>
      </c>
      <c r="M133" s="530">
        <v>3268</v>
      </c>
      <c r="N133" s="530">
        <v>0</v>
      </c>
      <c r="O133" s="530">
        <v>0</v>
      </c>
      <c r="P133" s="530">
        <v>0</v>
      </c>
      <c r="Q133" s="530">
        <v>5</v>
      </c>
      <c r="R133" s="530">
        <v>0</v>
      </c>
      <c r="S133" s="530">
        <v>5773</v>
      </c>
      <c r="T133" s="530">
        <v>0</v>
      </c>
      <c r="U133" s="530">
        <v>517.5</v>
      </c>
      <c r="V133" s="530">
        <v>0</v>
      </c>
      <c r="W133" s="530">
        <v>10</v>
      </c>
      <c r="X133" s="530">
        <v>0</v>
      </c>
      <c r="Y133" s="530">
        <v>527.5</v>
      </c>
      <c r="Z133" s="530">
        <v>5245.5</v>
      </c>
      <c r="AA133" t="s">
        <v>1663</v>
      </c>
      <c r="AB133" s="266">
        <f>VLOOKUP(D133,'12部门提供工资附表主表'!E:AV,44,0)</f>
        <v>5772.9999999999936</v>
      </c>
      <c r="AC133" s="266">
        <f t="shared" si="2"/>
        <v>0</v>
      </c>
    </row>
    <row r="134" spans="1:29" ht="14.25">
      <c r="A134" s="265" t="s">
        <v>3485</v>
      </c>
      <c r="B134" t="s">
        <v>745</v>
      </c>
      <c r="C134" t="s">
        <v>741</v>
      </c>
      <c r="D134" t="s">
        <v>742</v>
      </c>
      <c r="E134" t="s">
        <v>743</v>
      </c>
      <c r="F134">
        <v>33.880000000000003</v>
      </c>
      <c r="G134" s="530">
        <v>2480</v>
      </c>
      <c r="H134" s="530">
        <v>0</v>
      </c>
      <c r="I134" s="530">
        <v>0</v>
      </c>
      <c r="J134" s="530">
        <v>0</v>
      </c>
      <c r="K134" s="530">
        <v>0</v>
      </c>
      <c r="L134" s="530">
        <v>20</v>
      </c>
      <c r="M134" s="530">
        <v>3122</v>
      </c>
      <c r="N134" s="530">
        <v>0</v>
      </c>
      <c r="O134" s="530">
        <v>0</v>
      </c>
      <c r="P134" s="530">
        <v>0</v>
      </c>
      <c r="Q134" s="530">
        <v>0</v>
      </c>
      <c r="R134" s="530">
        <v>0</v>
      </c>
      <c r="S134" s="530">
        <v>5622</v>
      </c>
      <c r="T134" s="530">
        <v>0</v>
      </c>
      <c r="U134" s="530">
        <v>517.5</v>
      </c>
      <c r="V134" s="530">
        <v>0</v>
      </c>
      <c r="W134" s="530">
        <v>10</v>
      </c>
      <c r="X134" s="530">
        <v>0</v>
      </c>
      <c r="Y134" s="530">
        <v>527.5</v>
      </c>
      <c r="Z134" s="530">
        <v>5094.5</v>
      </c>
      <c r="AA134" t="s">
        <v>746</v>
      </c>
      <c r="AB134" s="266">
        <f>VLOOKUP(D134,'12部门提供工资附表主表'!E:AV,44,0)</f>
        <v>5621.9999999999918</v>
      </c>
      <c r="AC134" s="266">
        <f t="shared" si="2"/>
        <v>-8.1854523159563541E-12</v>
      </c>
    </row>
    <row r="135" spans="1:29" ht="14.25">
      <c r="A135" s="265" t="s">
        <v>2465</v>
      </c>
      <c r="B135" t="s">
        <v>745</v>
      </c>
      <c r="C135" t="s">
        <v>748</v>
      </c>
      <c r="D135" t="s">
        <v>749</v>
      </c>
      <c r="E135" t="s">
        <v>750</v>
      </c>
      <c r="F135">
        <v>36.44</v>
      </c>
      <c r="G135" s="530">
        <v>2480</v>
      </c>
      <c r="H135" s="530">
        <v>0</v>
      </c>
      <c r="I135" s="530">
        <v>0</v>
      </c>
      <c r="J135" s="530">
        <v>0</v>
      </c>
      <c r="K135" s="530">
        <v>0</v>
      </c>
      <c r="L135" s="530">
        <v>20</v>
      </c>
      <c r="M135" s="530">
        <v>3470</v>
      </c>
      <c r="N135" s="530">
        <v>0</v>
      </c>
      <c r="O135" s="530">
        <v>0</v>
      </c>
      <c r="P135" s="530">
        <v>0</v>
      </c>
      <c r="Q135" s="530">
        <v>0</v>
      </c>
      <c r="R135" s="530">
        <v>2</v>
      </c>
      <c r="S135" s="530">
        <v>5968</v>
      </c>
      <c r="T135" s="530">
        <v>0</v>
      </c>
      <c r="U135" s="530">
        <v>517.5</v>
      </c>
      <c r="V135" s="530">
        <v>0</v>
      </c>
      <c r="W135" s="530">
        <v>0</v>
      </c>
      <c r="X135" s="530">
        <v>0</v>
      </c>
      <c r="Y135" s="530">
        <v>517.5</v>
      </c>
      <c r="Z135" s="530">
        <v>5450.5</v>
      </c>
      <c r="AA135" t="s">
        <v>752</v>
      </c>
      <c r="AB135" s="266">
        <f>VLOOKUP(D135,'12部门提供工资附表主表'!E:AV,44,0)</f>
        <v>5967.9999999999936</v>
      </c>
      <c r="AC135" s="266">
        <f t="shared" si="2"/>
        <v>0</v>
      </c>
    </row>
    <row r="136" spans="1:29" ht="14.25">
      <c r="A136" s="265" t="s">
        <v>176</v>
      </c>
      <c r="B136" t="s">
        <v>745</v>
      </c>
      <c r="C136" t="s">
        <v>2367</v>
      </c>
      <c r="D136" t="s">
        <v>2368</v>
      </c>
      <c r="E136" t="s">
        <v>2369</v>
      </c>
      <c r="F136">
        <v>35</v>
      </c>
      <c r="G136" s="530">
        <v>2480</v>
      </c>
      <c r="H136" s="530">
        <v>0</v>
      </c>
      <c r="I136" s="530">
        <v>0</v>
      </c>
      <c r="J136" s="530">
        <v>0</v>
      </c>
      <c r="K136" s="530">
        <v>0</v>
      </c>
      <c r="L136" s="530">
        <v>20</v>
      </c>
      <c r="M136" s="530">
        <v>3742</v>
      </c>
      <c r="N136" s="530">
        <v>0</v>
      </c>
      <c r="O136" s="530">
        <v>0</v>
      </c>
      <c r="P136" s="530">
        <v>0</v>
      </c>
      <c r="Q136" s="530">
        <v>0</v>
      </c>
      <c r="R136" s="530">
        <v>10</v>
      </c>
      <c r="S136" s="530">
        <v>6232</v>
      </c>
      <c r="T136" s="530">
        <v>0</v>
      </c>
      <c r="U136" s="530">
        <v>517.5</v>
      </c>
      <c r="V136" s="530">
        <v>254</v>
      </c>
      <c r="W136" s="530">
        <v>0</v>
      </c>
      <c r="X136" s="530">
        <v>0</v>
      </c>
      <c r="Y136" s="530">
        <v>771.5</v>
      </c>
      <c r="Z136" s="530">
        <v>5460.5</v>
      </c>
      <c r="AA136" t="s">
        <v>2371</v>
      </c>
      <c r="AB136" s="266">
        <f>VLOOKUP(D136,'12部门提供工资附表主表'!E:AV,44,0)</f>
        <v>6232.0000000000045</v>
      </c>
      <c r="AC136" s="266">
        <f t="shared" si="2"/>
        <v>0</v>
      </c>
    </row>
    <row r="137" spans="1:29" ht="14.25">
      <c r="A137" s="265" t="s">
        <v>2607</v>
      </c>
      <c r="B137" t="s">
        <v>745</v>
      </c>
      <c r="C137" t="s">
        <v>2372</v>
      </c>
      <c r="D137" t="s">
        <v>2373</v>
      </c>
      <c r="E137" t="s">
        <v>2374</v>
      </c>
      <c r="F137">
        <v>38.69</v>
      </c>
      <c r="G137" s="530">
        <v>2480</v>
      </c>
      <c r="H137" s="530">
        <v>0</v>
      </c>
      <c r="I137" s="530">
        <v>0</v>
      </c>
      <c r="J137" s="530">
        <v>0</v>
      </c>
      <c r="K137" s="530">
        <v>0</v>
      </c>
      <c r="L137" s="530">
        <v>20</v>
      </c>
      <c r="M137" s="530">
        <v>4220</v>
      </c>
      <c r="N137" s="530">
        <v>0</v>
      </c>
      <c r="O137" s="530">
        <v>0</v>
      </c>
      <c r="P137" s="530">
        <v>0</v>
      </c>
      <c r="Q137" s="530">
        <v>0</v>
      </c>
      <c r="R137" s="530">
        <v>2</v>
      </c>
      <c r="S137" s="530">
        <v>6718</v>
      </c>
      <c r="T137" s="530">
        <v>0</v>
      </c>
      <c r="U137" s="530">
        <v>517.5</v>
      </c>
      <c r="V137" s="530">
        <v>0</v>
      </c>
      <c r="W137" s="530">
        <v>0</v>
      </c>
      <c r="X137" s="530">
        <v>0</v>
      </c>
      <c r="Y137" s="530">
        <v>517.5</v>
      </c>
      <c r="Z137" s="530">
        <v>6200.5</v>
      </c>
      <c r="AA137" t="s">
        <v>2376</v>
      </c>
      <c r="AB137" s="266">
        <f>VLOOKUP(D137,'12部门提供工资附表主表'!E:AV,44,0)</f>
        <v>6717.9999999999873</v>
      </c>
      <c r="AC137" s="266">
        <f t="shared" si="2"/>
        <v>-1.2732925824820995E-11</v>
      </c>
    </row>
    <row r="138" spans="1:29" ht="14.25">
      <c r="A138" s="265" t="s">
        <v>2661</v>
      </c>
      <c r="B138" t="s">
        <v>745</v>
      </c>
      <c r="C138" t="s">
        <v>2514</v>
      </c>
      <c r="D138" t="s">
        <v>2515</v>
      </c>
      <c r="E138" t="s">
        <v>2516</v>
      </c>
      <c r="F138">
        <v>37.19</v>
      </c>
      <c r="G138" s="530">
        <v>2480</v>
      </c>
      <c r="H138" s="530">
        <v>0</v>
      </c>
      <c r="I138" s="530">
        <v>0</v>
      </c>
      <c r="J138" s="530">
        <v>0</v>
      </c>
      <c r="K138" s="530">
        <v>0</v>
      </c>
      <c r="L138" s="530">
        <v>0</v>
      </c>
      <c r="M138" s="530">
        <v>3593</v>
      </c>
      <c r="N138" s="530">
        <v>0</v>
      </c>
      <c r="O138" s="530">
        <v>0</v>
      </c>
      <c r="P138" s="530">
        <v>0</v>
      </c>
      <c r="Q138" s="530">
        <v>0</v>
      </c>
      <c r="R138" s="530">
        <v>0</v>
      </c>
      <c r="S138" s="530">
        <v>6073</v>
      </c>
      <c r="T138" s="530">
        <v>0</v>
      </c>
      <c r="U138" s="530">
        <v>517.5</v>
      </c>
      <c r="V138" s="530">
        <v>0</v>
      </c>
      <c r="W138" s="530">
        <v>0</v>
      </c>
      <c r="X138" s="530">
        <v>0</v>
      </c>
      <c r="Y138" s="530">
        <v>517.5</v>
      </c>
      <c r="Z138" s="530">
        <v>5555.5</v>
      </c>
      <c r="AA138" t="s">
        <v>2518</v>
      </c>
      <c r="AB138" s="266">
        <f>VLOOKUP(D138,'12部门提供工资附表主表'!E:AV,44,0)</f>
        <v>6073.0000000000064</v>
      </c>
      <c r="AC138" s="266">
        <f t="shared" si="2"/>
        <v>0</v>
      </c>
    </row>
    <row r="139" spans="1:29" ht="14.25">
      <c r="A139" s="265" t="s">
        <v>1867</v>
      </c>
      <c r="B139" t="s">
        <v>745</v>
      </c>
      <c r="C139" t="s">
        <v>2228</v>
      </c>
      <c r="D139" t="s">
        <v>2229</v>
      </c>
      <c r="E139" t="s">
        <v>2230</v>
      </c>
      <c r="F139">
        <v>45.31</v>
      </c>
      <c r="G139" s="530">
        <v>2480</v>
      </c>
      <c r="H139" s="530">
        <v>2797.2</v>
      </c>
      <c r="I139" s="530">
        <v>720</v>
      </c>
      <c r="J139" s="530">
        <v>1500</v>
      </c>
      <c r="K139" s="530">
        <v>0</v>
      </c>
      <c r="L139" s="530">
        <v>140</v>
      </c>
      <c r="M139" s="530">
        <v>0</v>
      </c>
      <c r="N139" s="530">
        <v>0</v>
      </c>
      <c r="O139" s="530">
        <v>0</v>
      </c>
      <c r="P139" s="530">
        <v>0</v>
      </c>
      <c r="Q139" s="530">
        <v>200</v>
      </c>
      <c r="R139" s="530">
        <v>0</v>
      </c>
      <c r="S139" s="530">
        <v>7837.2</v>
      </c>
      <c r="T139" s="530">
        <v>0</v>
      </c>
      <c r="U139" s="530">
        <v>517.5</v>
      </c>
      <c r="V139" s="530">
        <v>254</v>
      </c>
      <c r="W139" s="530">
        <v>10</v>
      </c>
      <c r="X139" s="530">
        <v>61.97</v>
      </c>
      <c r="Y139" s="530">
        <v>843.47</v>
      </c>
      <c r="Z139" s="530">
        <v>6993.73</v>
      </c>
      <c r="AA139" t="s">
        <v>2233</v>
      </c>
      <c r="AB139" s="266">
        <f>VLOOKUP(D139,'12部门提供工资附表主表'!E:AV,44,0)</f>
        <v>7837.2000000000007</v>
      </c>
      <c r="AC139" s="266">
        <f t="shared" si="2"/>
        <v>0</v>
      </c>
    </row>
    <row r="140" spans="1:29" ht="14.25">
      <c r="A140" s="265" t="s">
        <v>2192</v>
      </c>
      <c r="B140" t="s">
        <v>745</v>
      </c>
      <c r="C140" t="s">
        <v>2609</v>
      </c>
      <c r="D140" t="s">
        <v>2610</v>
      </c>
      <c r="E140" t="s">
        <v>2611</v>
      </c>
      <c r="F140">
        <v>37.31</v>
      </c>
      <c r="G140" s="530">
        <v>2480</v>
      </c>
      <c r="H140" s="530">
        <v>0</v>
      </c>
      <c r="I140" s="530">
        <v>0</v>
      </c>
      <c r="J140" s="530">
        <v>0</v>
      </c>
      <c r="K140" s="530">
        <v>0</v>
      </c>
      <c r="L140" s="530">
        <v>0</v>
      </c>
      <c r="M140" s="530">
        <v>3971</v>
      </c>
      <c r="N140" s="530">
        <v>0</v>
      </c>
      <c r="O140" s="530">
        <v>0</v>
      </c>
      <c r="P140" s="530">
        <v>0</v>
      </c>
      <c r="Q140" s="530">
        <v>0</v>
      </c>
      <c r="R140" s="530">
        <v>6</v>
      </c>
      <c r="S140" s="530">
        <v>6445</v>
      </c>
      <c r="T140" s="530">
        <v>0</v>
      </c>
      <c r="U140" s="530">
        <v>517.5</v>
      </c>
      <c r="V140" s="530">
        <v>0</v>
      </c>
      <c r="W140" s="530">
        <v>0</v>
      </c>
      <c r="X140" s="530">
        <v>0</v>
      </c>
      <c r="Y140" s="530">
        <v>517.5</v>
      </c>
      <c r="Z140" s="530">
        <v>5927.5</v>
      </c>
      <c r="AA140" t="s">
        <v>2613</v>
      </c>
      <c r="AB140" s="266">
        <f>VLOOKUP(D140,'12部门提供工资附表主表'!E:AV,44,0)</f>
        <v>6444.9999999999891</v>
      </c>
      <c r="AC140" s="266">
        <f t="shared" si="2"/>
        <v>-1.0913936421275139E-11</v>
      </c>
    </row>
    <row r="141" spans="1:29" ht="14.25">
      <c r="A141" s="265" t="s">
        <v>1150</v>
      </c>
      <c r="B141" t="s">
        <v>745</v>
      </c>
      <c r="C141" t="s">
        <v>2629</v>
      </c>
      <c r="D141" t="s">
        <v>2630</v>
      </c>
      <c r="E141" t="s">
        <v>2631</v>
      </c>
      <c r="F141">
        <v>35.880000000000003</v>
      </c>
      <c r="G141" s="530">
        <v>2480</v>
      </c>
      <c r="H141" s="530">
        <v>0</v>
      </c>
      <c r="I141" s="530">
        <v>0</v>
      </c>
      <c r="J141" s="530">
        <v>0</v>
      </c>
      <c r="K141" s="530">
        <v>0</v>
      </c>
      <c r="L141" s="530">
        <v>0</v>
      </c>
      <c r="M141" s="530">
        <v>3620</v>
      </c>
      <c r="N141" s="530">
        <v>0</v>
      </c>
      <c r="O141" s="530">
        <v>0</v>
      </c>
      <c r="P141" s="530">
        <v>0</v>
      </c>
      <c r="Q141" s="530">
        <v>0</v>
      </c>
      <c r="R141" s="530">
        <v>8</v>
      </c>
      <c r="S141" s="530">
        <v>6092</v>
      </c>
      <c r="T141" s="530">
        <v>0</v>
      </c>
      <c r="U141" s="530">
        <v>517.5</v>
      </c>
      <c r="V141" s="530">
        <v>0</v>
      </c>
      <c r="W141" s="530">
        <v>0</v>
      </c>
      <c r="X141" s="530">
        <v>0</v>
      </c>
      <c r="Y141" s="530">
        <v>517.5</v>
      </c>
      <c r="Z141" s="530">
        <v>5574.5</v>
      </c>
      <c r="AA141" t="s">
        <v>2633</v>
      </c>
      <c r="AB141" s="266">
        <f>VLOOKUP(D141,'12部门提供工资附表主表'!E:AV,44,0)</f>
        <v>6091.9999999999927</v>
      </c>
      <c r="AC141" s="266">
        <f t="shared" si="2"/>
        <v>-7.2759576141834259E-12</v>
      </c>
    </row>
    <row r="142" spans="1:29" ht="14.25">
      <c r="A142" s="265" t="s">
        <v>394</v>
      </c>
      <c r="B142" t="s">
        <v>745</v>
      </c>
      <c r="C142" t="s">
        <v>2653</v>
      </c>
      <c r="D142" t="s">
        <v>2654</v>
      </c>
      <c r="E142" t="s">
        <v>2655</v>
      </c>
      <c r="F142">
        <v>35.880000000000003</v>
      </c>
      <c r="G142" s="530">
        <v>2480</v>
      </c>
      <c r="H142" s="530">
        <v>0</v>
      </c>
      <c r="I142" s="530">
        <v>0</v>
      </c>
      <c r="J142" s="530">
        <v>0</v>
      </c>
      <c r="K142" s="530">
        <v>0</v>
      </c>
      <c r="L142" s="530">
        <v>0</v>
      </c>
      <c r="M142" s="530">
        <v>4157</v>
      </c>
      <c r="N142" s="530">
        <v>0</v>
      </c>
      <c r="O142" s="530">
        <v>0</v>
      </c>
      <c r="P142" s="530">
        <v>0</v>
      </c>
      <c r="Q142" s="530">
        <v>0</v>
      </c>
      <c r="R142" s="530">
        <v>0</v>
      </c>
      <c r="S142" s="530">
        <v>6637</v>
      </c>
      <c r="T142" s="530">
        <v>0</v>
      </c>
      <c r="U142" s="530">
        <v>517.5</v>
      </c>
      <c r="V142" s="530">
        <v>0</v>
      </c>
      <c r="W142" s="530">
        <v>0</v>
      </c>
      <c r="X142" s="530">
        <v>0</v>
      </c>
      <c r="Y142" s="530">
        <v>517.5</v>
      </c>
      <c r="Z142" s="530">
        <v>6119.5</v>
      </c>
      <c r="AA142" t="s">
        <v>2657</v>
      </c>
      <c r="AB142" s="266">
        <f>VLOOKUP(D142,'12部门提供工资附表主表'!E:AV,44,0)</f>
        <v>6637.0000000000109</v>
      </c>
      <c r="AC142" s="266">
        <f t="shared" si="2"/>
        <v>1.0913936421275139E-11</v>
      </c>
    </row>
    <row r="143" spans="1:29" ht="14.25">
      <c r="A143" s="265" t="s">
        <v>444</v>
      </c>
      <c r="B143" t="s">
        <v>745</v>
      </c>
      <c r="C143" t="s">
        <v>2668</v>
      </c>
      <c r="D143" t="s">
        <v>2669</v>
      </c>
      <c r="E143" t="s">
        <v>2670</v>
      </c>
      <c r="F143">
        <v>38.130000000000003</v>
      </c>
      <c r="G143" s="530">
        <v>2480</v>
      </c>
      <c r="H143" s="530">
        <v>0</v>
      </c>
      <c r="I143" s="530">
        <v>0</v>
      </c>
      <c r="J143" s="530">
        <v>0</v>
      </c>
      <c r="K143" s="530">
        <v>0</v>
      </c>
      <c r="L143" s="530">
        <v>0</v>
      </c>
      <c r="M143" s="530">
        <v>3620</v>
      </c>
      <c r="N143" s="530">
        <v>0</v>
      </c>
      <c r="O143" s="530">
        <v>0</v>
      </c>
      <c r="P143" s="530">
        <v>0</v>
      </c>
      <c r="Q143" s="530">
        <v>0</v>
      </c>
      <c r="R143" s="530">
        <v>6</v>
      </c>
      <c r="S143" s="530">
        <v>6094</v>
      </c>
      <c r="T143" s="530">
        <v>0</v>
      </c>
      <c r="U143" s="530">
        <v>517.5</v>
      </c>
      <c r="V143" s="530">
        <v>0</v>
      </c>
      <c r="W143" s="530">
        <v>0</v>
      </c>
      <c r="X143" s="530">
        <v>0</v>
      </c>
      <c r="Y143" s="530">
        <v>517.5</v>
      </c>
      <c r="Z143" s="530">
        <v>5576.5</v>
      </c>
      <c r="AA143" t="s">
        <v>2672</v>
      </c>
      <c r="AB143" s="266">
        <f>VLOOKUP(D143,'12部门提供工资附表主表'!E:AV,44,0)</f>
        <v>6093.9999999999945</v>
      </c>
      <c r="AC143" s="266">
        <f t="shared" si="2"/>
        <v>0</v>
      </c>
    </row>
    <row r="144" spans="1:29" ht="14.25">
      <c r="A144" s="265" t="s">
        <v>739</v>
      </c>
      <c r="B144" t="s">
        <v>745</v>
      </c>
      <c r="C144" t="s">
        <v>2678</v>
      </c>
      <c r="D144" t="s">
        <v>2679</v>
      </c>
      <c r="E144" t="s">
        <v>2680</v>
      </c>
      <c r="F144">
        <v>39.19</v>
      </c>
      <c r="G144" s="530">
        <v>2480</v>
      </c>
      <c r="H144" s="530">
        <v>0</v>
      </c>
      <c r="I144" s="530">
        <v>0</v>
      </c>
      <c r="J144" s="530">
        <v>0</v>
      </c>
      <c r="K144" s="530">
        <v>0</v>
      </c>
      <c r="L144" s="530">
        <v>0</v>
      </c>
      <c r="M144" s="530">
        <v>4545</v>
      </c>
      <c r="N144" s="530">
        <v>0</v>
      </c>
      <c r="O144" s="530">
        <v>0</v>
      </c>
      <c r="P144" s="530">
        <v>0</v>
      </c>
      <c r="Q144" s="530">
        <v>0</v>
      </c>
      <c r="R144" s="530">
        <v>0</v>
      </c>
      <c r="S144" s="530">
        <v>7025</v>
      </c>
      <c r="T144" s="530">
        <v>0</v>
      </c>
      <c r="U144" s="530">
        <v>517.5</v>
      </c>
      <c r="V144" s="530">
        <v>0</v>
      </c>
      <c r="W144" s="530">
        <v>0</v>
      </c>
      <c r="X144" s="530">
        <v>0</v>
      </c>
      <c r="Y144" s="530">
        <v>517.5</v>
      </c>
      <c r="Z144" s="530">
        <v>6507.5</v>
      </c>
      <c r="AA144" t="s">
        <v>2682</v>
      </c>
      <c r="AB144" s="266">
        <f>VLOOKUP(D144,'12部门提供工资附表主表'!E:AV,44,0)</f>
        <v>7024.9999999999991</v>
      </c>
      <c r="AC144" s="266">
        <f t="shared" si="2"/>
        <v>0</v>
      </c>
    </row>
    <row r="145" spans="1:29" ht="14.25">
      <c r="A145" s="265" t="s">
        <v>576</v>
      </c>
      <c r="B145" t="s">
        <v>745</v>
      </c>
      <c r="C145" t="s">
        <v>2683</v>
      </c>
      <c r="D145" t="s">
        <v>2684</v>
      </c>
      <c r="E145" t="s">
        <v>2685</v>
      </c>
      <c r="F145">
        <v>43</v>
      </c>
      <c r="G145" s="530">
        <v>2480</v>
      </c>
      <c r="H145" s="530">
        <v>0</v>
      </c>
      <c r="I145" s="530">
        <v>0</v>
      </c>
      <c r="J145" s="530">
        <v>0</v>
      </c>
      <c r="K145" s="530">
        <v>0</v>
      </c>
      <c r="L145" s="530">
        <v>0</v>
      </c>
      <c r="M145" s="530">
        <v>5620</v>
      </c>
      <c r="N145" s="530">
        <v>0</v>
      </c>
      <c r="O145" s="530">
        <v>0</v>
      </c>
      <c r="P145" s="530">
        <v>0</v>
      </c>
      <c r="Q145" s="530">
        <v>0</v>
      </c>
      <c r="R145" s="530">
        <v>0</v>
      </c>
      <c r="S145" s="530">
        <v>8100</v>
      </c>
      <c r="T145" s="530">
        <v>0</v>
      </c>
      <c r="U145" s="530">
        <v>517.5</v>
      </c>
      <c r="V145" s="530">
        <v>0</v>
      </c>
      <c r="W145" s="530">
        <v>0</v>
      </c>
      <c r="X145" s="530">
        <v>0</v>
      </c>
      <c r="Y145" s="530">
        <v>517.5</v>
      </c>
      <c r="Z145" s="530">
        <v>7582.5</v>
      </c>
      <c r="AA145" t="s">
        <v>2687</v>
      </c>
      <c r="AB145" s="266">
        <f>VLOOKUP(D145,'12部门提供工资附表主表'!E:AV,44,0)</f>
        <v>8099.9999999999945</v>
      </c>
      <c r="AC145" s="266">
        <f t="shared" si="2"/>
        <v>0</v>
      </c>
    </row>
    <row r="146" spans="1:29" ht="14.25">
      <c r="A146" s="265" t="s">
        <v>33</v>
      </c>
      <c r="B146" t="s">
        <v>745</v>
      </c>
      <c r="C146" t="s">
        <v>2698</v>
      </c>
      <c r="D146" t="s">
        <v>2699</v>
      </c>
      <c r="E146" t="s">
        <v>2700</v>
      </c>
      <c r="F146">
        <v>40.56</v>
      </c>
      <c r="G146" s="530">
        <v>2480</v>
      </c>
      <c r="H146" s="530">
        <v>0</v>
      </c>
      <c r="I146" s="530">
        <v>0</v>
      </c>
      <c r="J146" s="530">
        <v>0</v>
      </c>
      <c r="K146" s="530">
        <v>0</v>
      </c>
      <c r="L146" s="530">
        <v>0</v>
      </c>
      <c r="M146" s="530">
        <v>4082</v>
      </c>
      <c r="N146" s="530">
        <v>0</v>
      </c>
      <c r="O146" s="530">
        <v>0</v>
      </c>
      <c r="P146" s="530">
        <v>0</v>
      </c>
      <c r="Q146" s="530">
        <v>0</v>
      </c>
      <c r="R146" s="530">
        <v>0</v>
      </c>
      <c r="S146" s="530">
        <v>6562</v>
      </c>
      <c r="T146" s="530">
        <v>0</v>
      </c>
      <c r="U146" s="530">
        <v>517.5</v>
      </c>
      <c r="V146" s="530">
        <v>0</v>
      </c>
      <c r="W146" s="530">
        <v>0</v>
      </c>
      <c r="X146" s="530">
        <v>0</v>
      </c>
      <c r="Y146" s="530">
        <v>517.5</v>
      </c>
      <c r="Z146" s="530">
        <v>6044.5</v>
      </c>
      <c r="AA146" t="s">
        <v>2702</v>
      </c>
      <c r="AB146" s="266">
        <f>VLOOKUP(D146,'12部门提供工资附表主表'!E:AV,44,0)</f>
        <v>6562.0000000000027</v>
      </c>
      <c r="AC146" s="266">
        <f t="shared" si="2"/>
        <v>0</v>
      </c>
    </row>
    <row r="147" spans="1:29" ht="14.25">
      <c r="A147" s="265" t="s">
        <v>4190</v>
      </c>
      <c r="B147" t="s">
        <v>745</v>
      </c>
      <c r="C147" t="s">
        <v>4738</v>
      </c>
      <c r="D147" t="s">
        <v>2726</v>
      </c>
      <c r="E147" t="s">
        <v>2727</v>
      </c>
      <c r="F147">
        <v>40.56</v>
      </c>
      <c r="G147" s="530">
        <v>2480</v>
      </c>
      <c r="H147" s="530">
        <v>0</v>
      </c>
      <c r="I147" s="530">
        <v>0</v>
      </c>
      <c r="J147" s="530">
        <v>0</v>
      </c>
      <c r="K147" s="530">
        <v>0</v>
      </c>
      <c r="L147" s="530">
        <v>0</v>
      </c>
      <c r="M147" s="530">
        <v>4020</v>
      </c>
      <c r="N147" s="530">
        <v>0</v>
      </c>
      <c r="O147" s="530">
        <v>0</v>
      </c>
      <c r="P147" s="530">
        <v>0</v>
      </c>
      <c r="Q147" s="530">
        <v>0</v>
      </c>
      <c r="R147" s="530">
        <v>4</v>
      </c>
      <c r="S147" s="530">
        <v>6496</v>
      </c>
      <c r="T147" s="530">
        <v>0</v>
      </c>
      <c r="U147" s="530">
        <v>517.5</v>
      </c>
      <c r="V147" s="530">
        <v>0</v>
      </c>
      <c r="W147" s="530">
        <v>0</v>
      </c>
      <c r="X147" s="530">
        <v>0</v>
      </c>
      <c r="Y147" s="530">
        <v>517.5</v>
      </c>
      <c r="Z147" s="530">
        <v>5978.5</v>
      </c>
      <c r="AA147" t="s">
        <v>4739</v>
      </c>
      <c r="AB147" s="266">
        <f>VLOOKUP(D147,'12部门提供工资附表主表'!E:AV,44,0)</f>
        <v>6495.99999999999</v>
      </c>
      <c r="AC147" s="266">
        <f t="shared" si="2"/>
        <v>-1.0004441719502211E-11</v>
      </c>
    </row>
    <row r="148" spans="1:29" ht="14.25">
      <c r="A148" s="265" t="s">
        <v>1176</v>
      </c>
      <c r="B148" t="s">
        <v>745</v>
      </c>
      <c r="C148" t="s">
        <v>2725</v>
      </c>
      <c r="D148" t="s">
        <v>2731</v>
      </c>
      <c r="E148" t="s">
        <v>2732</v>
      </c>
      <c r="F148">
        <v>40.25</v>
      </c>
      <c r="G148" s="530">
        <v>2480</v>
      </c>
      <c r="H148" s="530">
        <v>0</v>
      </c>
      <c r="I148" s="530">
        <v>0</v>
      </c>
      <c r="J148" s="530">
        <v>0</v>
      </c>
      <c r="K148" s="530">
        <v>0</v>
      </c>
      <c r="L148" s="530">
        <v>0</v>
      </c>
      <c r="M148" s="530">
        <v>3930.35</v>
      </c>
      <c r="N148" s="530">
        <v>0</v>
      </c>
      <c r="O148" s="530">
        <v>0</v>
      </c>
      <c r="P148" s="530">
        <v>0</v>
      </c>
      <c r="Q148" s="530">
        <v>0</v>
      </c>
      <c r="R148" s="530">
        <v>2</v>
      </c>
      <c r="S148" s="530">
        <v>6408.35</v>
      </c>
      <c r="T148" s="530">
        <v>0</v>
      </c>
      <c r="U148" s="530">
        <v>517.5</v>
      </c>
      <c r="V148" s="530">
        <v>0</v>
      </c>
      <c r="W148" s="530">
        <v>0</v>
      </c>
      <c r="X148" s="530">
        <v>0</v>
      </c>
      <c r="Y148" s="530">
        <v>517.5</v>
      </c>
      <c r="Z148" s="530">
        <v>5890.85</v>
      </c>
      <c r="AA148" t="s">
        <v>2729</v>
      </c>
      <c r="AB148" s="266">
        <f>VLOOKUP(D148,'12部门提供工资附表主表'!E:AV,44,0)</f>
        <v>6408.3499999999913</v>
      </c>
      <c r="AC148" s="266">
        <f t="shared" si="2"/>
        <v>-9.0949470177292824E-12</v>
      </c>
    </row>
    <row r="149" spans="1:29" ht="14.25">
      <c r="A149" s="265" t="s">
        <v>1155</v>
      </c>
      <c r="B149" t="s">
        <v>745</v>
      </c>
      <c r="C149" t="s">
        <v>2759</v>
      </c>
      <c r="D149" t="s">
        <v>2760</v>
      </c>
      <c r="E149" t="s">
        <v>2761</v>
      </c>
      <c r="F149">
        <v>35.630000000000003</v>
      </c>
      <c r="G149" s="530">
        <v>2480</v>
      </c>
      <c r="H149" s="530">
        <v>0</v>
      </c>
      <c r="I149" s="530">
        <v>0</v>
      </c>
      <c r="J149" s="530">
        <v>0</v>
      </c>
      <c r="K149" s="530">
        <v>0</v>
      </c>
      <c r="L149" s="530">
        <v>0</v>
      </c>
      <c r="M149" s="530">
        <v>3493.35</v>
      </c>
      <c r="N149" s="530">
        <v>0</v>
      </c>
      <c r="O149" s="530">
        <v>0</v>
      </c>
      <c r="P149" s="530">
        <v>0</v>
      </c>
      <c r="Q149" s="530">
        <v>5</v>
      </c>
      <c r="R149" s="530">
        <v>0</v>
      </c>
      <c r="S149" s="530">
        <v>5978.35</v>
      </c>
      <c r="T149" s="530">
        <v>0</v>
      </c>
      <c r="U149" s="530">
        <v>517.5</v>
      </c>
      <c r="V149" s="530">
        <v>0</v>
      </c>
      <c r="W149" s="530">
        <v>0</v>
      </c>
      <c r="X149" s="530">
        <v>0</v>
      </c>
      <c r="Y149" s="530">
        <v>517.5</v>
      </c>
      <c r="Z149" s="530">
        <v>5460.85</v>
      </c>
      <c r="AA149" t="s">
        <v>2763</v>
      </c>
      <c r="AB149" s="266">
        <f>VLOOKUP(D149,'12部门提供工资附表主表'!E:AV,44,0)</f>
        <v>5978.3500000000058</v>
      </c>
      <c r="AC149" s="266">
        <f t="shared" si="2"/>
        <v>0</v>
      </c>
    </row>
    <row r="150" spans="1:29" ht="14.25">
      <c r="A150" s="265" t="s">
        <v>181</v>
      </c>
      <c r="B150" t="s">
        <v>745</v>
      </c>
      <c r="C150" t="s">
        <v>4740</v>
      </c>
      <c r="D150" t="s">
        <v>2765</v>
      </c>
      <c r="E150" t="s">
        <v>2766</v>
      </c>
      <c r="F150">
        <v>34.56</v>
      </c>
      <c r="G150" s="530">
        <v>2480</v>
      </c>
      <c r="H150" s="530">
        <v>0</v>
      </c>
      <c r="I150" s="530">
        <v>0</v>
      </c>
      <c r="J150" s="530">
        <v>0</v>
      </c>
      <c r="K150" s="530">
        <v>0</v>
      </c>
      <c r="L150" s="530">
        <v>0</v>
      </c>
      <c r="M150" s="530">
        <v>3320</v>
      </c>
      <c r="N150" s="530">
        <v>0</v>
      </c>
      <c r="O150" s="530">
        <v>0</v>
      </c>
      <c r="P150" s="530">
        <v>0</v>
      </c>
      <c r="Q150" s="530">
        <v>0</v>
      </c>
      <c r="R150" s="530">
        <v>0</v>
      </c>
      <c r="S150" s="530">
        <v>5800</v>
      </c>
      <c r="T150" s="530">
        <v>0</v>
      </c>
      <c r="U150" s="530">
        <v>517.5</v>
      </c>
      <c r="V150" s="530">
        <v>0</v>
      </c>
      <c r="W150" s="530">
        <v>0</v>
      </c>
      <c r="X150" s="530">
        <v>0</v>
      </c>
      <c r="Y150" s="530">
        <v>517.5</v>
      </c>
      <c r="Z150" s="530">
        <v>5282.5</v>
      </c>
      <c r="AA150" t="s">
        <v>2768</v>
      </c>
      <c r="AB150" s="266">
        <f>VLOOKUP(D150,'12部门提供工资附表主表'!E:AV,44,0)</f>
        <v>5799.9999999999991</v>
      </c>
      <c r="AC150" s="266">
        <f t="shared" si="2"/>
        <v>0</v>
      </c>
    </row>
    <row r="151" spans="1:29" ht="14.25">
      <c r="A151" s="265" t="s">
        <v>1344</v>
      </c>
      <c r="B151" t="s">
        <v>745</v>
      </c>
      <c r="C151" t="s">
        <v>2777</v>
      </c>
      <c r="D151" t="s">
        <v>2778</v>
      </c>
      <c r="E151" t="s">
        <v>2779</v>
      </c>
      <c r="F151">
        <v>37.06</v>
      </c>
      <c r="G151" s="530">
        <v>2480</v>
      </c>
      <c r="H151" s="530">
        <v>0</v>
      </c>
      <c r="I151" s="530">
        <v>0</v>
      </c>
      <c r="J151" s="530">
        <v>0</v>
      </c>
      <c r="K151" s="530">
        <v>0</v>
      </c>
      <c r="L151" s="530">
        <v>0</v>
      </c>
      <c r="M151" s="530">
        <v>4020</v>
      </c>
      <c r="N151" s="530">
        <v>0</v>
      </c>
      <c r="O151" s="530">
        <v>0</v>
      </c>
      <c r="P151" s="530">
        <v>0</v>
      </c>
      <c r="Q151" s="530">
        <v>0</v>
      </c>
      <c r="R151" s="530">
        <v>45</v>
      </c>
      <c r="S151" s="530">
        <v>6455</v>
      </c>
      <c r="T151" s="530">
        <v>0</v>
      </c>
      <c r="U151" s="530">
        <v>517.5</v>
      </c>
      <c r="V151" s="530">
        <v>0</v>
      </c>
      <c r="W151" s="530">
        <v>0</v>
      </c>
      <c r="X151" s="530">
        <v>0</v>
      </c>
      <c r="Y151" s="530">
        <v>517.5</v>
      </c>
      <c r="Z151" s="530">
        <v>5937.5</v>
      </c>
      <c r="AA151" t="s">
        <v>4741</v>
      </c>
      <c r="AB151" s="266">
        <f>VLOOKUP(D151,'12部门提供工资附表主表'!E:AV,44,0)</f>
        <v>6455.0000000000182</v>
      </c>
      <c r="AC151" s="266">
        <f t="shared" si="2"/>
        <v>1.8189894035458565E-11</v>
      </c>
    </row>
    <row r="152" spans="1:29" ht="14.25">
      <c r="A152" s="265" t="s">
        <v>2252</v>
      </c>
      <c r="B152" t="s">
        <v>745</v>
      </c>
      <c r="C152" t="s">
        <v>2799</v>
      </c>
      <c r="D152" t="s">
        <v>2800</v>
      </c>
      <c r="E152" t="s">
        <v>2801</v>
      </c>
      <c r="F152">
        <v>36</v>
      </c>
      <c r="G152" s="530">
        <v>2480</v>
      </c>
      <c r="H152" s="530">
        <v>0</v>
      </c>
      <c r="I152" s="530">
        <v>0</v>
      </c>
      <c r="J152" s="530">
        <v>0</v>
      </c>
      <c r="K152" s="530">
        <v>0</v>
      </c>
      <c r="L152" s="530">
        <v>0</v>
      </c>
      <c r="M152" s="530">
        <v>3270</v>
      </c>
      <c r="N152" s="530">
        <v>0</v>
      </c>
      <c r="O152" s="530">
        <v>0</v>
      </c>
      <c r="P152" s="530">
        <v>0</v>
      </c>
      <c r="Q152" s="530">
        <v>0</v>
      </c>
      <c r="R152" s="530">
        <v>8</v>
      </c>
      <c r="S152" s="530">
        <v>5742</v>
      </c>
      <c r="T152" s="530">
        <v>0</v>
      </c>
      <c r="U152" s="530">
        <v>517.5</v>
      </c>
      <c r="V152" s="530">
        <v>0</v>
      </c>
      <c r="W152" s="530">
        <v>0</v>
      </c>
      <c r="X152" s="530">
        <v>0</v>
      </c>
      <c r="Y152" s="530">
        <v>517.5</v>
      </c>
      <c r="Z152" s="530">
        <v>5224.5</v>
      </c>
      <c r="AA152" t="s">
        <v>4742</v>
      </c>
      <c r="AB152" s="266">
        <f>VLOOKUP(D152,'12部门提供工资附表主表'!E:AV,44,0)</f>
        <v>5742.0000000000118</v>
      </c>
      <c r="AC152" s="266">
        <f t="shared" si="2"/>
        <v>1.1823431123048067E-11</v>
      </c>
    </row>
    <row r="153" spans="1:29" ht="14.25">
      <c r="A153" s="265" t="s">
        <v>2066</v>
      </c>
      <c r="B153" t="s">
        <v>745</v>
      </c>
      <c r="C153" t="s">
        <v>2819</v>
      </c>
      <c r="D153" t="s">
        <v>2820</v>
      </c>
      <c r="E153" t="s">
        <v>2821</v>
      </c>
      <c r="F153">
        <v>31.56</v>
      </c>
      <c r="G153" s="530">
        <v>2480</v>
      </c>
      <c r="H153" s="530">
        <v>0</v>
      </c>
      <c r="I153" s="530">
        <v>0</v>
      </c>
      <c r="J153" s="530">
        <v>0</v>
      </c>
      <c r="K153" s="530">
        <v>0</v>
      </c>
      <c r="L153" s="530">
        <v>0</v>
      </c>
      <c r="M153" s="530">
        <v>3050</v>
      </c>
      <c r="N153" s="530">
        <v>0</v>
      </c>
      <c r="O153" s="530">
        <v>0</v>
      </c>
      <c r="P153" s="530">
        <v>0</v>
      </c>
      <c r="Q153" s="530">
        <v>0</v>
      </c>
      <c r="R153" s="530">
        <v>0</v>
      </c>
      <c r="S153" s="530">
        <v>5530</v>
      </c>
      <c r="T153" s="530">
        <v>0</v>
      </c>
      <c r="U153" s="530">
        <v>517.5</v>
      </c>
      <c r="V153" s="530">
        <v>0</v>
      </c>
      <c r="W153" s="530">
        <v>0</v>
      </c>
      <c r="X153" s="530">
        <v>0</v>
      </c>
      <c r="Y153" s="530">
        <v>517.5</v>
      </c>
      <c r="Z153" s="530">
        <v>5012.5</v>
      </c>
      <c r="AA153" t="s">
        <v>4743</v>
      </c>
      <c r="AB153" s="266">
        <f>VLOOKUP(D153,'12部门提供工资附表主表'!E:AV,44,0)</f>
        <v>5530.0000000000127</v>
      </c>
      <c r="AC153" s="266">
        <f t="shared" si="2"/>
        <v>1.2732925824820995E-11</v>
      </c>
    </row>
    <row r="154" spans="1:29" ht="14.25">
      <c r="A154" s="265" t="s">
        <v>2014</v>
      </c>
      <c r="B154" t="s">
        <v>745</v>
      </c>
      <c r="C154" t="s">
        <v>2823</v>
      </c>
      <c r="D154" t="s">
        <v>2824</v>
      </c>
      <c r="E154" t="s">
        <v>2825</v>
      </c>
      <c r="F154">
        <v>34.5</v>
      </c>
      <c r="G154" s="530">
        <v>2480</v>
      </c>
      <c r="H154" s="530">
        <v>0</v>
      </c>
      <c r="I154" s="530">
        <v>0</v>
      </c>
      <c r="J154" s="530">
        <v>0</v>
      </c>
      <c r="K154" s="530">
        <v>0</v>
      </c>
      <c r="L154" s="530">
        <v>0</v>
      </c>
      <c r="M154" s="530">
        <v>3120</v>
      </c>
      <c r="N154" s="530">
        <v>0</v>
      </c>
      <c r="O154" s="530">
        <v>0</v>
      </c>
      <c r="P154" s="530">
        <v>0</v>
      </c>
      <c r="Q154" s="530">
        <v>0</v>
      </c>
      <c r="R154" s="530">
        <v>4</v>
      </c>
      <c r="S154" s="530">
        <v>5596</v>
      </c>
      <c r="T154" s="530">
        <v>0</v>
      </c>
      <c r="U154" s="530">
        <v>517.5</v>
      </c>
      <c r="V154" s="530">
        <v>0</v>
      </c>
      <c r="W154" s="530">
        <v>0</v>
      </c>
      <c r="X154" s="530">
        <v>0</v>
      </c>
      <c r="Y154" s="530">
        <v>517.5</v>
      </c>
      <c r="Z154" s="530">
        <v>5078.5</v>
      </c>
      <c r="AA154" t="s">
        <v>4744</v>
      </c>
      <c r="AB154" s="266">
        <f>VLOOKUP(D154,'12部门提供工资附表主表'!E:AV,44,0)</f>
        <v>5595.9999999999955</v>
      </c>
      <c r="AC154" s="266">
        <f t="shared" si="2"/>
        <v>0</v>
      </c>
    </row>
    <row r="155" spans="1:29" ht="14.25">
      <c r="A155" s="265" t="s">
        <v>2728</v>
      </c>
      <c r="B155" t="s">
        <v>745</v>
      </c>
      <c r="C155" t="s">
        <v>2851</v>
      </c>
      <c r="D155" t="s">
        <v>2852</v>
      </c>
      <c r="E155" t="s">
        <v>2853</v>
      </c>
      <c r="F155">
        <v>35.630000000000003</v>
      </c>
      <c r="G155" s="530">
        <v>2480</v>
      </c>
      <c r="H155" s="530">
        <v>0</v>
      </c>
      <c r="I155" s="530">
        <v>0</v>
      </c>
      <c r="J155" s="530">
        <v>0</v>
      </c>
      <c r="K155" s="530">
        <v>0</v>
      </c>
      <c r="L155" s="530">
        <v>0</v>
      </c>
      <c r="M155" s="530">
        <v>3620</v>
      </c>
      <c r="N155" s="530">
        <v>0</v>
      </c>
      <c r="O155" s="530">
        <v>0</v>
      </c>
      <c r="P155" s="530">
        <v>0</v>
      </c>
      <c r="Q155" s="530">
        <v>0</v>
      </c>
      <c r="R155" s="530">
        <v>0</v>
      </c>
      <c r="S155" s="530">
        <v>6100</v>
      </c>
      <c r="T155" s="530">
        <v>0</v>
      </c>
      <c r="U155" s="530">
        <v>517.5</v>
      </c>
      <c r="V155" s="530">
        <v>0</v>
      </c>
      <c r="W155" s="530">
        <v>0</v>
      </c>
      <c r="X155" s="530">
        <v>0</v>
      </c>
      <c r="Y155" s="530">
        <v>517.5</v>
      </c>
      <c r="Z155" s="530">
        <v>5582.5</v>
      </c>
      <c r="AA155" t="s">
        <v>4745</v>
      </c>
      <c r="AB155" s="266">
        <f>VLOOKUP(D155,'12部门提供工资附表主表'!E:AV,44,0)</f>
        <v>6100.0000000000073</v>
      </c>
      <c r="AC155" s="266">
        <f t="shared" si="2"/>
        <v>7.2759576141834259E-12</v>
      </c>
    </row>
    <row r="156" spans="1:29" ht="14.25">
      <c r="A156" s="265" t="s">
        <v>963</v>
      </c>
      <c r="B156" t="s">
        <v>745</v>
      </c>
      <c r="C156" t="s">
        <v>2856</v>
      </c>
      <c r="D156" t="s">
        <v>2857</v>
      </c>
      <c r="E156" t="s">
        <v>2858</v>
      </c>
      <c r="F156">
        <v>38.630000000000003</v>
      </c>
      <c r="G156" s="530">
        <v>2480</v>
      </c>
      <c r="H156" s="530">
        <v>0</v>
      </c>
      <c r="I156" s="530">
        <v>0</v>
      </c>
      <c r="J156" s="530">
        <v>0</v>
      </c>
      <c r="K156" s="530">
        <v>0</v>
      </c>
      <c r="L156" s="530">
        <v>0</v>
      </c>
      <c r="M156" s="530">
        <v>4406</v>
      </c>
      <c r="N156" s="530">
        <v>0</v>
      </c>
      <c r="O156" s="530">
        <v>0</v>
      </c>
      <c r="P156" s="530">
        <v>0</v>
      </c>
      <c r="Q156" s="530">
        <v>0</v>
      </c>
      <c r="R156" s="530">
        <v>0</v>
      </c>
      <c r="S156" s="530">
        <v>6886</v>
      </c>
      <c r="T156" s="530">
        <v>0</v>
      </c>
      <c r="U156" s="530">
        <v>517.5</v>
      </c>
      <c r="V156" s="530">
        <v>0</v>
      </c>
      <c r="W156" s="530">
        <v>0</v>
      </c>
      <c r="X156" s="530">
        <v>0</v>
      </c>
      <c r="Y156" s="530">
        <v>517.5</v>
      </c>
      <c r="Z156" s="530">
        <v>6368.5</v>
      </c>
      <c r="AA156" t="s">
        <v>4746</v>
      </c>
      <c r="AB156" s="266">
        <f>VLOOKUP(D156,'12部门提供工资附表主表'!E:AV,44,0)</f>
        <v>6886.0000000000073</v>
      </c>
      <c r="AC156" s="266">
        <f t="shared" si="2"/>
        <v>7.2759576141834259E-12</v>
      </c>
    </row>
    <row r="157" spans="1:29" ht="14.25">
      <c r="A157" s="265" t="s">
        <v>2973</v>
      </c>
      <c r="B157" t="s">
        <v>745</v>
      </c>
      <c r="C157" t="s">
        <v>2860</v>
      </c>
      <c r="D157" t="s">
        <v>2861</v>
      </c>
      <c r="E157" t="s">
        <v>2862</v>
      </c>
      <c r="F157">
        <v>43.38</v>
      </c>
      <c r="G157" s="530">
        <v>2480</v>
      </c>
      <c r="H157" s="530">
        <v>0</v>
      </c>
      <c r="I157" s="530">
        <v>0</v>
      </c>
      <c r="J157" s="530">
        <v>0</v>
      </c>
      <c r="K157" s="530">
        <v>0</v>
      </c>
      <c r="L157" s="530">
        <v>0</v>
      </c>
      <c r="M157" s="530">
        <v>5003.21</v>
      </c>
      <c r="N157" s="530">
        <v>0</v>
      </c>
      <c r="O157" s="530">
        <v>0</v>
      </c>
      <c r="P157" s="530">
        <v>0</v>
      </c>
      <c r="Q157" s="530">
        <v>0</v>
      </c>
      <c r="R157" s="530">
        <v>0</v>
      </c>
      <c r="S157" s="530">
        <v>7483.21</v>
      </c>
      <c r="T157" s="530">
        <v>0</v>
      </c>
      <c r="U157" s="530">
        <v>517.5</v>
      </c>
      <c r="V157" s="530">
        <v>0</v>
      </c>
      <c r="W157" s="530">
        <v>0</v>
      </c>
      <c r="X157" s="530">
        <v>0</v>
      </c>
      <c r="Y157" s="530">
        <v>517.5</v>
      </c>
      <c r="Z157" s="530">
        <v>6965.71</v>
      </c>
      <c r="AA157" t="s">
        <v>4747</v>
      </c>
      <c r="AB157" s="266">
        <f>VLOOKUP(D157,'12部门提供工资附表主表'!E:AV,44,0)</f>
        <v>7483.2100000000146</v>
      </c>
      <c r="AC157" s="266">
        <f t="shared" si="2"/>
        <v>1.4551915228366852E-11</v>
      </c>
    </row>
    <row r="158" spans="1:29" ht="14.25">
      <c r="A158" s="265" t="s">
        <v>119</v>
      </c>
      <c r="B158" t="s">
        <v>745</v>
      </c>
      <c r="C158" t="s">
        <v>2864</v>
      </c>
      <c r="D158" t="s">
        <v>2865</v>
      </c>
      <c r="E158" t="s">
        <v>2866</v>
      </c>
      <c r="F158">
        <v>36.06</v>
      </c>
      <c r="G158" s="530">
        <v>2480</v>
      </c>
      <c r="H158" s="530">
        <v>0</v>
      </c>
      <c r="I158" s="530">
        <v>0</v>
      </c>
      <c r="J158" s="530">
        <v>0</v>
      </c>
      <c r="K158" s="530">
        <v>0</v>
      </c>
      <c r="L158" s="530">
        <v>0</v>
      </c>
      <c r="M158" s="530">
        <v>3520</v>
      </c>
      <c r="N158" s="530">
        <v>0</v>
      </c>
      <c r="O158" s="530">
        <v>0</v>
      </c>
      <c r="P158" s="530">
        <v>0</v>
      </c>
      <c r="Q158" s="530">
        <v>16</v>
      </c>
      <c r="R158" s="530">
        <v>0</v>
      </c>
      <c r="S158" s="530">
        <v>6016</v>
      </c>
      <c r="T158" s="530">
        <v>0</v>
      </c>
      <c r="U158" s="530">
        <v>517.5</v>
      </c>
      <c r="V158" s="530">
        <v>0</v>
      </c>
      <c r="W158" s="530">
        <v>0</v>
      </c>
      <c r="X158" s="530">
        <v>0</v>
      </c>
      <c r="Y158" s="530">
        <v>517.5</v>
      </c>
      <c r="Z158" s="530">
        <v>5498.5</v>
      </c>
      <c r="AA158" t="s">
        <v>4748</v>
      </c>
      <c r="AB158" s="266">
        <f>VLOOKUP(D158,'12部门提供工资附表主表'!E:AV,44,0)</f>
        <v>6015.9999999999964</v>
      </c>
      <c r="AC158" s="266">
        <f t="shared" si="2"/>
        <v>0</v>
      </c>
    </row>
    <row r="159" spans="1:29" ht="14.25">
      <c r="A159" s="265" t="s">
        <v>3570</v>
      </c>
      <c r="B159" t="s">
        <v>745</v>
      </c>
      <c r="C159" t="s">
        <v>2888</v>
      </c>
      <c r="D159" t="s">
        <v>2889</v>
      </c>
      <c r="E159" t="s">
        <v>2890</v>
      </c>
      <c r="F159">
        <v>40.31</v>
      </c>
      <c r="G159" s="530">
        <v>2480</v>
      </c>
      <c r="H159" s="530">
        <v>0</v>
      </c>
      <c r="I159" s="530">
        <v>0</v>
      </c>
      <c r="J159" s="530">
        <v>0</v>
      </c>
      <c r="K159" s="530">
        <v>0</v>
      </c>
      <c r="L159" s="530">
        <v>0</v>
      </c>
      <c r="M159" s="530">
        <v>4184</v>
      </c>
      <c r="N159" s="530">
        <v>0</v>
      </c>
      <c r="O159" s="530">
        <v>0</v>
      </c>
      <c r="P159" s="530">
        <v>0</v>
      </c>
      <c r="Q159" s="530">
        <v>0</v>
      </c>
      <c r="R159" s="530">
        <v>0</v>
      </c>
      <c r="S159" s="530">
        <v>6664</v>
      </c>
      <c r="T159" s="530">
        <v>0</v>
      </c>
      <c r="U159" s="530">
        <v>517.5</v>
      </c>
      <c r="V159" s="530">
        <v>0</v>
      </c>
      <c r="W159" s="530">
        <v>0</v>
      </c>
      <c r="X159" s="530">
        <v>0</v>
      </c>
      <c r="Y159" s="530">
        <v>517.5</v>
      </c>
      <c r="Z159" s="530">
        <v>6146.5</v>
      </c>
      <c r="AA159" t="s">
        <v>2892</v>
      </c>
      <c r="AB159" s="266">
        <f>VLOOKUP(D159,'12部门提供工资附表主表'!E:AV,44,0)</f>
        <v>6664.0000000000082</v>
      </c>
      <c r="AC159" s="266">
        <f t="shared" si="2"/>
        <v>8.1854523159563541E-12</v>
      </c>
    </row>
    <row r="160" spans="1:29" ht="14.25">
      <c r="A160" s="265" t="s">
        <v>2355</v>
      </c>
      <c r="B160" t="s">
        <v>745</v>
      </c>
      <c r="C160" t="s">
        <v>2899</v>
      </c>
      <c r="D160" t="s">
        <v>2900</v>
      </c>
      <c r="E160" t="s">
        <v>2901</v>
      </c>
      <c r="F160">
        <v>38.19</v>
      </c>
      <c r="G160" s="530">
        <v>2480</v>
      </c>
      <c r="H160" s="530">
        <v>0</v>
      </c>
      <c r="I160" s="530">
        <v>0</v>
      </c>
      <c r="J160" s="530">
        <v>0</v>
      </c>
      <c r="K160" s="530">
        <v>0</v>
      </c>
      <c r="L160" s="530">
        <v>0</v>
      </c>
      <c r="M160" s="530">
        <v>4020</v>
      </c>
      <c r="N160" s="530">
        <v>0</v>
      </c>
      <c r="O160" s="530">
        <v>0</v>
      </c>
      <c r="P160" s="530">
        <v>0</v>
      </c>
      <c r="Q160" s="530">
        <v>0</v>
      </c>
      <c r="R160" s="530">
        <v>18</v>
      </c>
      <c r="S160" s="530">
        <v>6482</v>
      </c>
      <c r="T160" s="530">
        <v>0</v>
      </c>
      <c r="U160" s="530">
        <v>517.5</v>
      </c>
      <c r="V160" s="530">
        <v>0</v>
      </c>
      <c r="W160" s="530">
        <v>0</v>
      </c>
      <c r="X160" s="530">
        <v>0</v>
      </c>
      <c r="Y160" s="530">
        <v>517.5</v>
      </c>
      <c r="Z160" s="530">
        <v>5964.5</v>
      </c>
      <c r="AA160" t="s">
        <v>2903</v>
      </c>
      <c r="AB160" s="266">
        <f>VLOOKUP(D160,'12部门提供工资附表主表'!E:AV,44,0)</f>
        <v>6481.9999999999891</v>
      </c>
      <c r="AC160" s="266">
        <f t="shared" si="2"/>
        <v>-1.0913936421275139E-11</v>
      </c>
    </row>
    <row r="161" spans="1:29" ht="14.25">
      <c r="A161" s="265" t="s">
        <v>3480</v>
      </c>
      <c r="B161" t="s">
        <v>745</v>
      </c>
      <c r="C161" t="s">
        <v>2904</v>
      </c>
      <c r="D161" t="s">
        <v>2905</v>
      </c>
      <c r="E161" t="s">
        <v>2906</v>
      </c>
      <c r="F161">
        <v>35.880000000000003</v>
      </c>
      <c r="G161" s="530">
        <v>2480</v>
      </c>
      <c r="H161" s="530">
        <v>0</v>
      </c>
      <c r="I161" s="530">
        <v>0</v>
      </c>
      <c r="J161" s="530">
        <v>0</v>
      </c>
      <c r="K161" s="530">
        <v>0</v>
      </c>
      <c r="L161" s="530">
        <v>0</v>
      </c>
      <c r="M161" s="530">
        <v>2597</v>
      </c>
      <c r="N161" s="530">
        <v>0</v>
      </c>
      <c r="O161" s="530">
        <v>0</v>
      </c>
      <c r="P161" s="530">
        <v>0</v>
      </c>
      <c r="Q161" s="530">
        <v>0</v>
      </c>
      <c r="R161" s="530">
        <v>0</v>
      </c>
      <c r="S161" s="530">
        <v>5077</v>
      </c>
      <c r="T161" s="530">
        <v>0</v>
      </c>
      <c r="U161" s="530">
        <v>517.5</v>
      </c>
      <c r="V161" s="530">
        <v>0</v>
      </c>
      <c r="W161" s="530">
        <v>0</v>
      </c>
      <c r="X161" s="530">
        <v>0</v>
      </c>
      <c r="Y161" s="530">
        <v>517.5</v>
      </c>
      <c r="Z161" s="530">
        <v>4559.5</v>
      </c>
      <c r="AA161" t="s">
        <v>2908</v>
      </c>
      <c r="AB161" s="266">
        <f>VLOOKUP(D161,'12部门提供工资附表主表'!E:AV,44,0)</f>
        <v>5076.9999999999964</v>
      </c>
      <c r="AC161" s="266">
        <f t="shared" si="2"/>
        <v>0</v>
      </c>
    </row>
    <row r="162" spans="1:29" ht="14.25">
      <c r="A162" s="265" t="s">
        <v>2522</v>
      </c>
      <c r="B162" t="s">
        <v>745</v>
      </c>
      <c r="C162" t="s">
        <v>2923</v>
      </c>
      <c r="D162" t="s">
        <v>2924</v>
      </c>
      <c r="E162" t="s">
        <v>2925</v>
      </c>
      <c r="F162">
        <v>38.56</v>
      </c>
      <c r="G162" s="530">
        <v>2480</v>
      </c>
      <c r="H162" s="530">
        <v>0</v>
      </c>
      <c r="I162" s="530">
        <v>0</v>
      </c>
      <c r="J162" s="530">
        <v>0</v>
      </c>
      <c r="K162" s="530">
        <v>0</v>
      </c>
      <c r="L162" s="530">
        <v>0</v>
      </c>
      <c r="M162" s="530">
        <v>3820</v>
      </c>
      <c r="N162" s="530">
        <v>0</v>
      </c>
      <c r="O162" s="530">
        <v>0</v>
      </c>
      <c r="P162" s="530">
        <v>0</v>
      </c>
      <c r="Q162" s="530">
        <v>0</v>
      </c>
      <c r="R162" s="530">
        <v>26</v>
      </c>
      <c r="S162" s="530">
        <v>6274</v>
      </c>
      <c r="T162" s="530">
        <v>0</v>
      </c>
      <c r="U162" s="530">
        <v>517.5</v>
      </c>
      <c r="V162" s="530">
        <v>0</v>
      </c>
      <c r="W162" s="530">
        <v>0</v>
      </c>
      <c r="X162" s="530">
        <v>0</v>
      </c>
      <c r="Y162" s="530">
        <v>517.5</v>
      </c>
      <c r="Z162" s="530">
        <v>5756.5</v>
      </c>
      <c r="AA162" t="s">
        <v>2927</v>
      </c>
      <c r="AB162" s="266">
        <f>VLOOKUP(D162,'12部门提供工资附表主表'!E:AV,44,0)</f>
        <v>6273.9999999999918</v>
      </c>
      <c r="AC162" s="266">
        <f t="shared" si="2"/>
        <v>-8.1854523159563541E-12</v>
      </c>
    </row>
    <row r="163" spans="1:29" ht="14.25">
      <c r="A163" s="265" t="s">
        <v>4749</v>
      </c>
      <c r="B163" t="s">
        <v>745</v>
      </c>
      <c r="C163" t="s">
        <v>2929</v>
      </c>
      <c r="D163" t="s">
        <v>2930</v>
      </c>
      <c r="E163" t="s">
        <v>2931</v>
      </c>
      <c r="F163">
        <v>38.69</v>
      </c>
      <c r="G163" s="530">
        <v>2480</v>
      </c>
      <c r="H163" s="530">
        <v>0</v>
      </c>
      <c r="I163" s="530">
        <v>0</v>
      </c>
      <c r="J163" s="530">
        <v>0</v>
      </c>
      <c r="K163" s="530">
        <v>0</v>
      </c>
      <c r="L163" s="530">
        <v>0</v>
      </c>
      <c r="M163" s="530">
        <v>2564</v>
      </c>
      <c r="N163" s="530">
        <v>0</v>
      </c>
      <c r="O163" s="530">
        <v>0</v>
      </c>
      <c r="P163" s="530">
        <v>0</v>
      </c>
      <c r="Q163" s="530">
        <v>200</v>
      </c>
      <c r="R163" s="530">
        <v>95</v>
      </c>
      <c r="S163" s="530">
        <v>5149</v>
      </c>
      <c r="T163" s="530">
        <v>0</v>
      </c>
      <c r="U163" s="530">
        <v>517.5</v>
      </c>
      <c r="V163" s="530">
        <v>0</v>
      </c>
      <c r="W163" s="530">
        <v>0</v>
      </c>
      <c r="X163" s="530">
        <v>0</v>
      </c>
      <c r="Y163" s="530">
        <v>517.5</v>
      </c>
      <c r="Z163" s="530">
        <v>4631.5</v>
      </c>
      <c r="AA163" t="s">
        <v>2933</v>
      </c>
      <c r="AB163" s="266">
        <f>VLOOKUP(D163,'12部门提供工资附表主表'!E:AV,44,0)</f>
        <v>5148.9999999999973</v>
      </c>
      <c r="AC163" s="266">
        <f t="shared" si="2"/>
        <v>0</v>
      </c>
    </row>
    <row r="164" spans="1:29" ht="14.25">
      <c r="A164" s="265" t="s">
        <v>3490</v>
      </c>
      <c r="B164" t="s">
        <v>745</v>
      </c>
      <c r="C164" t="s">
        <v>2949</v>
      </c>
      <c r="D164" t="s">
        <v>2950</v>
      </c>
      <c r="E164" t="s">
        <v>2951</v>
      </c>
      <c r="F164">
        <v>42.19</v>
      </c>
      <c r="G164" s="530">
        <v>2480</v>
      </c>
      <c r="H164" s="530">
        <v>0</v>
      </c>
      <c r="I164" s="530">
        <v>0</v>
      </c>
      <c r="J164" s="530">
        <v>0</v>
      </c>
      <c r="K164" s="530">
        <v>0</v>
      </c>
      <c r="L164" s="530">
        <v>0</v>
      </c>
      <c r="M164" s="530">
        <v>2640.4</v>
      </c>
      <c r="N164" s="530">
        <v>0</v>
      </c>
      <c r="O164" s="530">
        <v>0</v>
      </c>
      <c r="P164" s="530">
        <v>0</v>
      </c>
      <c r="Q164" s="530">
        <v>200</v>
      </c>
      <c r="R164" s="530">
        <v>2</v>
      </c>
      <c r="S164" s="530">
        <v>5318.4</v>
      </c>
      <c r="T164" s="530">
        <v>0</v>
      </c>
      <c r="U164" s="530">
        <v>517.5</v>
      </c>
      <c r="V164" s="530">
        <v>0</v>
      </c>
      <c r="W164" s="530">
        <v>0</v>
      </c>
      <c r="X164" s="530">
        <v>0</v>
      </c>
      <c r="Y164" s="530">
        <v>517.5</v>
      </c>
      <c r="Z164" s="530">
        <v>4800.8999999999996</v>
      </c>
      <c r="AA164" t="s">
        <v>2953</v>
      </c>
      <c r="AB164" s="266">
        <f>VLOOKUP(D164,'12部门提供工资附表主表'!E:AV,44,0)</f>
        <v>5318.4000000000142</v>
      </c>
      <c r="AC164" s="266">
        <f t="shared" si="2"/>
        <v>1.4551915228366852E-11</v>
      </c>
    </row>
    <row r="165" spans="1:29" ht="14.25">
      <c r="A165" s="265" t="s">
        <v>1897</v>
      </c>
      <c r="B165" t="s">
        <v>745</v>
      </c>
      <c r="C165" t="s">
        <v>2954</v>
      </c>
      <c r="D165" t="s">
        <v>2955</v>
      </c>
      <c r="E165" t="s">
        <v>2956</v>
      </c>
      <c r="F165">
        <v>39</v>
      </c>
      <c r="G165" s="530">
        <v>2480</v>
      </c>
      <c r="H165" s="530">
        <v>0</v>
      </c>
      <c r="I165" s="530">
        <v>0</v>
      </c>
      <c r="J165" s="530">
        <v>0</v>
      </c>
      <c r="K165" s="530">
        <v>0</v>
      </c>
      <c r="L165" s="530">
        <v>0</v>
      </c>
      <c r="M165" s="530">
        <v>4075.3</v>
      </c>
      <c r="N165" s="530">
        <v>0</v>
      </c>
      <c r="O165" s="530">
        <v>0</v>
      </c>
      <c r="P165" s="530">
        <v>0</v>
      </c>
      <c r="Q165" s="530">
        <v>255</v>
      </c>
      <c r="R165" s="530">
        <v>64</v>
      </c>
      <c r="S165" s="530">
        <v>6746.3</v>
      </c>
      <c r="T165" s="530">
        <v>0</v>
      </c>
      <c r="U165" s="530">
        <v>517.5</v>
      </c>
      <c r="V165" s="530">
        <v>0</v>
      </c>
      <c r="W165" s="530">
        <v>0</v>
      </c>
      <c r="X165" s="530">
        <v>0</v>
      </c>
      <c r="Y165" s="530">
        <v>517.5</v>
      </c>
      <c r="Z165" s="530">
        <v>6228.8</v>
      </c>
      <c r="AA165" t="s">
        <v>2958</v>
      </c>
      <c r="AB165" s="266">
        <f>VLOOKUP(D165,'12部门提供工资附表主表'!E:AV,44,0)</f>
        <v>6746.2999999999856</v>
      </c>
      <c r="AC165" s="266">
        <f t="shared" si="2"/>
        <v>-1.4551915228366852E-11</v>
      </c>
    </row>
    <row r="166" spans="1:29" ht="14.25">
      <c r="A166" s="265" t="s">
        <v>2656</v>
      </c>
      <c r="B166" t="s">
        <v>745</v>
      </c>
      <c r="C166" t="s">
        <v>3042</v>
      </c>
      <c r="D166" t="s">
        <v>3043</v>
      </c>
      <c r="E166" t="s">
        <v>3044</v>
      </c>
      <c r="F166">
        <v>40.5</v>
      </c>
      <c r="G166" s="530">
        <v>2480</v>
      </c>
      <c r="H166" s="530">
        <v>0</v>
      </c>
      <c r="I166" s="530">
        <v>0</v>
      </c>
      <c r="J166" s="530">
        <v>0</v>
      </c>
      <c r="K166" s="530">
        <v>0</v>
      </c>
      <c r="L166" s="530">
        <v>0</v>
      </c>
      <c r="M166" s="530">
        <v>3320.05</v>
      </c>
      <c r="N166" s="530">
        <v>0</v>
      </c>
      <c r="O166" s="530">
        <v>0</v>
      </c>
      <c r="P166" s="530">
        <v>0</v>
      </c>
      <c r="Q166" s="530">
        <v>25</v>
      </c>
      <c r="R166" s="530">
        <v>2</v>
      </c>
      <c r="S166" s="530">
        <v>5823.05</v>
      </c>
      <c r="T166" s="530">
        <v>0</v>
      </c>
      <c r="U166" s="530">
        <v>517.5</v>
      </c>
      <c r="V166" s="530">
        <v>0</v>
      </c>
      <c r="W166" s="530">
        <v>0</v>
      </c>
      <c r="X166" s="530">
        <v>0</v>
      </c>
      <c r="Y166" s="530">
        <v>517.5</v>
      </c>
      <c r="Z166" s="530">
        <v>5305.55</v>
      </c>
      <c r="AA166" t="s">
        <v>3046</v>
      </c>
      <c r="AB166" s="266">
        <f>VLOOKUP(D166,'12部门提供工资附表主表'!E:AV,44,0)</f>
        <v>5823.0500000000065</v>
      </c>
      <c r="AC166" s="266">
        <f t="shared" si="2"/>
        <v>0</v>
      </c>
    </row>
    <row r="167" spans="1:29" ht="14.25">
      <c r="A167" s="265" t="s">
        <v>252</v>
      </c>
      <c r="B167" t="s">
        <v>745</v>
      </c>
      <c r="C167" t="s">
        <v>3052</v>
      </c>
      <c r="D167" t="s">
        <v>3053</v>
      </c>
      <c r="E167" t="s">
        <v>3054</v>
      </c>
      <c r="F167">
        <v>40.25</v>
      </c>
      <c r="G167" s="530">
        <v>2480</v>
      </c>
      <c r="H167" s="530">
        <v>0</v>
      </c>
      <c r="I167" s="530">
        <v>0</v>
      </c>
      <c r="J167" s="530">
        <v>0</v>
      </c>
      <c r="K167" s="530">
        <v>0</v>
      </c>
      <c r="L167" s="530">
        <v>0</v>
      </c>
      <c r="M167" s="530">
        <v>4120</v>
      </c>
      <c r="N167" s="530">
        <v>0</v>
      </c>
      <c r="O167" s="530">
        <v>0</v>
      </c>
      <c r="P167" s="530">
        <v>0</v>
      </c>
      <c r="Q167" s="530">
        <v>0</v>
      </c>
      <c r="R167" s="530">
        <v>30</v>
      </c>
      <c r="S167" s="530">
        <v>6570</v>
      </c>
      <c r="T167" s="530">
        <v>0</v>
      </c>
      <c r="U167" s="530">
        <v>517.5</v>
      </c>
      <c r="V167" s="530">
        <v>0</v>
      </c>
      <c r="W167" s="530">
        <v>0</v>
      </c>
      <c r="X167" s="530">
        <v>0</v>
      </c>
      <c r="Y167" s="530">
        <v>517.5</v>
      </c>
      <c r="Z167" s="530">
        <v>6052.5</v>
      </c>
      <c r="AA167" t="s">
        <v>3056</v>
      </c>
      <c r="AB167" s="266">
        <f>VLOOKUP(D167,'12部门提供工资附表主表'!E:AV,44,0)</f>
        <v>6569.9999999999918</v>
      </c>
      <c r="AC167" s="266">
        <f t="shared" si="2"/>
        <v>-8.1854523159563541E-12</v>
      </c>
    </row>
    <row r="168" spans="1:29" ht="14.25">
      <c r="A168" s="265" t="s">
        <v>2280</v>
      </c>
      <c r="B168" t="s">
        <v>745</v>
      </c>
      <c r="C168" t="s">
        <v>3057</v>
      </c>
      <c r="D168" t="s">
        <v>3058</v>
      </c>
      <c r="E168" t="s">
        <v>3059</v>
      </c>
      <c r="F168">
        <v>34.25</v>
      </c>
      <c r="G168" s="530">
        <v>2480</v>
      </c>
      <c r="H168" s="530">
        <v>0</v>
      </c>
      <c r="I168" s="530">
        <v>0</v>
      </c>
      <c r="J168" s="530">
        <v>0</v>
      </c>
      <c r="K168" s="530">
        <v>0</v>
      </c>
      <c r="L168" s="530">
        <v>0</v>
      </c>
      <c r="M168" s="530">
        <v>2523</v>
      </c>
      <c r="N168" s="530">
        <v>0</v>
      </c>
      <c r="O168" s="530">
        <v>0</v>
      </c>
      <c r="P168" s="530">
        <v>0</v>
      </c>
      <c r="Q168" s="530">
        <v>0</v>
      </c>
      <c r="R168" s="530">
        <v>0</v>
      </c>
      <c r="S168" s="530">
        <v>5003</v>
      </c>
      <c r="T168" s="530">
        <v>0</v>
      </c>
      <c r="U168" s="530">
        <v>517.5</v>
      </c>
      <c r="V168" s="530">
        <v>0</v>
      </c>
      <c r="W168" s="530">
        <v>0</v>
      </c>
      <c r="X168" s="530">
        <v>0</v>
      </c>
      <c r="Y168" s="530">
        <v>517.5</v>
      </c>
      <c r="Z168" s="530">
        <v>4485.5</v>
      </c>
      <c r="AA168" t="s">
        <v>3061</v>
      </c>
      <c r="AB168" s="266">
        <f>VLOOKUP(D168,'12部门提供工资附表主表'!E:AV,44,0)</f>
        <v>5003.0000000000045</v>
      </c>
      <c r="AC168" s="266">
        <f t="shared" si="2"/>
        <v>0</v>
      </c>
    </row>
    <row r="169" spans="1:29" ht="14.25">
      <c r="A169" s="265" t="s">
        <v>2122</v>
      </c>
      <c r="B169" t="s">
        <v>745</v>
      </c>
      <c r="C169" t="s">
        <v>3062</v>
      </c>
      <c r="D169" t="s">
        <v>3063</v>
      </c>
      <c r="E169" t="s">
        <v>3064</v>
      </c>
      <c r="F169">
        <v>39.5</v>
      </c>
      <c r="G169" s="530">
        <v>2480</v>
      </c>
      <c r="H169" s="530">
        <v>0</v>
      </c>
      <c r="I169" s="530">
        <v>0</v>
      </c>
      <c r="J169" s="530">
        <v>0</v>
      </c>
      <c r="K169" s="530">
        <v>0</v>
      </c>
      <c r="L169" s="530">
        <v>0</v>
      </c>
      <c r="M169" s="530">
        <v>3319.85</v>
      </c>
      <c r="N169" s="530">
        <v>0</v>
      </c>
      <c r="O169" s="530">
        <v>0</v>
      </c>
      <c r="P169" s="530">
        <v>0</v>
      </c>
      <c r="Q169" s="530">
        <v>0</v>
      </c>
      <c r="R169" s="530">
        <v>34</v>
      </c>
      <c r="S169" s="530">
        <v>5765.85</v>
      </c>
      <c r="T169" s="530">
        <v>0</v>
      </c>
      <c r="U169" s="530">
        <v>517.5</v>
      </c>
      <c r="V169" s="530">
        <v>0</v>
      </c>
      <c r="W169" s="530">
        <v>0</v>
      </c>
      <c r="X169" s="530">
        <v>0</v>
      </c>
      <c r="Y169" s="530">
        <v>517.5</v>
      </c>
      <c r="Z169" s="530">
        <v>5248.35</v>
      </c>
      <c r="AA169" t="s">
        <v>3066</v>
      </c>
      <c r="AB169" s="266">
        <f>VLOOKUP(D169,'12部门提供工资附表主表'!E:AV,44,0)</f>
        <v>5765.8500000000095</v>
      </c>
      <c r="AC169" s="266">
        <f t="shared" si="2"/>
        <v>9.0949470177292824E-12</v>
      </c>
    </row>
    <row r="170" spans="1:29" ht="14.25">
      <c r="A170" s="265" t="s">
        <v>1747</v>
      </c>
      <c r="B170" t="s">
        <v>745</v>
      </c>
      <c r="C170" t="s">
        <v>3067</v>
      </c>
      <c r="D170" t="s">
        <v>3068</v>
      </c>
      <c r="E170" t="s">
        <v>3069</v>
      </c>
      <c r="F170">
        <v>33.880000000000003</v>
      </c>
      <c r="G170" s="530">
        <v>2480</v>
      </c>
      <c r="H170" s="530">
        <v>0</v>
      </c>
      <c r="I170" s="530">
        <v>0</v>
      </c>
      <c r="J170" s="530">
        <v>0</v>
      </c>
      <c r="K170" s="530">
        <v>0</v>
      </c>
      <c r="L170" s="530">
        <v>0</v>
      </c>
      <c r="M170" s="530">
        <v>2202</v>
      </c>
      <c r="N170" s="530">
        <v>0</v>
      </c>
      <c r="O170" s="530">
        <v>0</v>
      </c>
      <c r="P170" s="530">
        <v>0</v>
      </c>
      <c r="Q170" s="530">
        <v>0</v>
      </c>
      <c r="R170" s="530">
        <v>16</v>
      </c>
      <c r="S170" s="530">
        <v>4666</v>
      </c>
      <c r="T170" s="530">
        <v>0</v>
      </c>
      <c r="U170" s="530">
        <v>517.5</v>
      </c>
      <c r="V170" s="530">
        <v>0</v>
      </c>
      <c r="W170" s="530">
        <v>0</v>
      </c>
      <c r="X170" s="530">
        <v>0</v>
      </c>
      <c r="Y170" s="530">
        <v>517.5</v>
      </c>
      <c r="Z170" s="530">
        <v>4148.5</v>
      </c>
      <c r="AA170" t="s">
        <v>3071</v>
      </c>
      <c r="AB170" s="266">
        <f>VLOOKUP(D170,'12部门提供工资附表主表'!E:AV,44,0)</f>
        <v>4666.0000000000027</v>
      </c>
      <c r="AC170" s="266">
        <f t="shared" si="2"/>
        <v>0</v>
      </c>
    </row>
    <row r="171" spans="1:29" ht="14.25">
      <c r="A171" s="265" t="s">
        <v>2733</v>
      </c>
      <c r="B171" t="s">
        <v>745</v>
      </c>
      <c r="C171" t="s">
        <v>3072</v>
      </c>
      <c r="D171" t="s">
        <v>3073</v>
      </c>
      <c r="E171" t="s">
        <v>3074</v>
      </c>
      <c r="F171">
        <v>38.25</v>
      </c>
      <c r="G171" s="530">
        <v>2480</v>
      </c>
      <c r="H171" s="530">
        <v>0</v>
      </c>
      <c r="I171" s="530">
        <v>0</v>
      </c>
      <c r="J171" s="530">
        <v>0</v>
      </c>
      <c r="K171" s="530">
        <v>0</v>
      </c>
      <c r="L171" s="530">
        <v>0</v>
      </c>
      <c r="M171" s="530">
        <v>3434.7</v>
      </c>
      <c r="N171" s="530">
        <v>0</v>
      </c>
      <c r="O171" s="530">
        <v>0</v>
      </c>
      <c r="P171" s="530">
        <v>0</v>
      </c>
      <c r="Q171" s="530">
        <v>0</v>
      </c>
      <c r="R171" s="530">
        <v>0</v>
      </c>
      <c r="S171" s="530">
        <v>5914.7</v>
      </c>
      <c r="T171" s="530">
        <v>0</v>
      </c>
      <c r="U171" s="530">
        <v>517.5</v>
      </c>
      <c r="V171" s="530">
        <v>0</v>
      </c>
      <c r="W171" s="530">
        <v>0</v>
      </c>
      <c r="X171" s="530">
        <v>0</v>
      </c>
      <c r="Y171" s="530">
        <v>517.5</v>
      </c>
      <c r="Z171" s="530">
        <v>5397.2</v>
      </c>
      <c r="AA171" t="s">
        <v>3076</v>
      </c>
      <c r="AB171" s="266">
        <f>VLOOKUP(D171,'12部门提供工资附表主表'!E:AV,44,0)</f>
        <v>5914.6999999999825</v>
      </c>
      <c r="AC171" s="266">
        <f t="shared" si="2"/>
        <v>-1.7280399333685637E-11</v>
      </c>
    </row>
    <row r="172" spans="1:29" ht="14.25">
      <c r="A172" s="265" t="s">
        <v>1314</v>
      </c>
      <c r="B172" t="s">
        <v>745</v>
      </c>
      <c r="C172" t="s">
        <v>3077</v>
      </c>
      <c r="D172" t="s">
        <v>3078</v>
      </c>
      <c r="E172" t="s">
        <v>3079</v>
      </c>
      <c r="F172">
        <v>32.56</v>
      </c>
      <c r="G172" s="530">
        <v>2480</v>
      </c>
      <c r="H172" s="530">
        <v>0</v>
      </c>
      <c r="I172" s="530">
        <v>0</v>
      </c>
      <c r="J172" s="530">
        <v>0</v>
      </c>
      <c r="K172" s="530">
        <v>0</v>
      </c>
      <c r="L172" s="530">
        <v>0</v>
      </c>
      <c r="M172" s="530">
        <v>2070</v>
      </c>
      <c r="N172" s="530">
        <v>0</v>
      </c>
      <c r="O172" s="530">
        <v>0</v>
      </c>
      <c r="P172" s="530">
        <v>0</v>
      </c>
      <c r="Q172" s="530">
        <v>0</v>
      </c>
      <c r="R172" s="530">
        <v>2</v>
      </c>
      <c r="S172" s="530">
        <v>4548</v>
      </c>
      <c r="T172" s="530">
        <v>0</v>
      </c>
      <c r="U172" s="530">
        <v>0</v>
      </c>
      <c r="V172" s="530">
        <v>0</v>
      </c>
      <c r="W172" s="530">
        <v>0</v>
      </c>
      <c r="X172" s="530">
        <v>0</v>
      </c>
      <c r="Y172" s="530">
        <v>0</v>
      </c>
      <c r="Z172" s="530">
        <v>4548</v>
      </c>
      <c r="AA172" t="s">
        <v>3081</v>
      </c>
      <c r="AB172" s="266">
        <f>VLOOKUP(D172,'12部门提供工资附表主表'!E:AV,44,0)</f>
        <v>4548.0000000000082</v>
      </c>
      <c r="AC172" s="266">
        <f t="shared" si="2"/>
        <v>8.1854523159563541E-12</v>
      </c>
    </row>
    <row r="173" spans="1:29" ht="14.25">
      <c r="A173" s="265" t="s">
        <v>2642</v>
      </c>
      <c r="B173" t="s">
        <v>745</v>
      </c>
      <c r="C173" t="s">
        <v>3092</v>
      </c>
      <c r="D173" t="s">
        <v>3093</v>
      </c>
      <c r="E173" t="s">
        <v>3094</v>
      </c>
      <c r="F173">
        <v>5.81</v>
      </c>
      <c r="G173" s="530">
        <v>2480</v>
      </c>
      <c r="H173" s="530">
        <v>0</v>
      </c>
      <c r="I173" s="530">
        <v>0</v>
      </c>
      <c r="J173" s="530">
        <v>0</v>
      </c>
      <c r="K173" s="530">
        <v>0</v>
      </c>
      <c r="L173" s="530">
        <v>0</v>
      </c>
      <c r="M173" s="530">
        <v>-1680</v>
      </c>
      <c r="N173" s="530">
        <v>0</v>
      </c>
      <c r="O173" s="530">
        <v>0</v>
      </c>
      <c r="P173" s="530">
        <v>0</v>
      </c>
      <c r="Q173" s="530">
        <v>0</v>
      </c>
      <c r="R173" s="530">
        <v>0</v>
      </c>
      <c r="S173" s="530">
        <v>800</v>
      </c>
      <c r="T173" s="530">
        <v>0</v>
      </c>
      <c r="U173" s="530">
        <v>0</v>
      </c>
      <c r="V173" s="530">
        <v>0</v>
      </c>
      <c r="W173" s="530">
        <v>0</v>
      </c>
      <c r="X173" s="530">
        <v>0</v>
      </c>
      <c r="Y173" s="530">
        <v>0</v>
      </c>
      <c r="Z173" s="530">
        <v>800</v>
      </c>
      <c r="AA173" t="s">
        <v>3096</v>
      </c>
      <c r="AB173" s="266">
        <f>VLOOKUP(D173,'12部门提供工资附表主表'!E:AV,44,0)</f>
        <v>799.99999999999829</v>
      </c>
      <c r="AC173" s="266">
        <f t="shared" si="2"/>
        <v>-1.7053025658242404E-12</v>
      </c>
    </row>
    <row r="174" spans="1:29" ht="14.25">
      <c r="A174" s="265" t="s">
        <v>923</v>
      </c>
      <c r="B174" t="s">
        <v>745</v>
      </c>
      <c r="C174" t="s">
        <v>3112</v>
      </c>
      <c r="D174" t="s">
        <v>3113</v>
      </c>
      <c r="E174" t="s">
        <v>3114</v>
      </c>
      <c r="F174">
        <v>27.44</v>
      </c>
      <c r="G174" s="530">
        <v>2480</v>
      </c>
      <c r="H174" s="530">
        <v>0</v>
      </c>
      <c r="I174" s="530">
        <v>0</v>
      </c>
      <c r="J174" s="530">
        <v>0</v>
      </c>
      <c r="K174" s="530">
        <v>0</v>
      </c>
      <c r="L174" s="530">
        <v>0</v>
      </c>
      <c r="M174" s="530">
        <v>1641</v>
      </c>
      <c r="N174" s="530">
        <v>0</v>
      </c>
      <c r="O174" s="530">
        <v>0</v>
      </c>
      <c r="P174" s="530">
        <v>0</v>
      </c>
      <c r="Q174" s="530">
        <v>5</v>
      </c>
      <c r="R174" s="530">
        <v>14</v>
      </c>
      <c r="S174" s="530">
        <v>4112</v>
      </c>
      <c r="T174" s="530">
        <v>0</v>
      </c>
      <c r="U174" s="530">
        <v>517.5</v>
      </c>
      <c r="V174" s="530">
        <v>0</v>
      </c>
      <c r="W174" s="530">
        <v>0</v>
      </c>
      <c r="X174" s="530">
        <v>0</v>
      </c>
      <c r="Y174" s="530">
        <v>517.5</v>
      </c>
      <c r="Z174" s="530">
        <v>3594.5</v>
      </c>
      <c r="AA174" t="s">
        <v>3116</v>
      </c>
      <c r="AB174" s="266">
        <f>VLOOKUP(D174,'12部门提供工资附表主表'!E:AV,44,0)</f>
        <v>4111.9999999999936</v>
      </c>
      <c r="AC174" s="266">
        <f t="shared" si="2"/>
        <v>0</v>
      </c>
    </row>
    <row r="175" spans="1:29" ht="14.25">
      <c r="A175" s="265" t="s">
        <v>1923</v>
      </c>
      <c r="B175" t="s">
        <v>745</v>
      </c>
      <c r="C175" t="s">
        <v>3152</v>
      </c>
      <c r="D175" t="s">
        <v>3153</v>
      </c>
      <c r="E175" t="s">
        <v>3154</v>
      </c>
      <c r="F175">
        <v>37.44</v>
      </c>
      <c r="G175" s="530">
        <v>2480</v>
      </c>
      <c r="H175" s="530">
        <v>0</v>
      </c>
      <c r="I175" s="530">
        <v>0</v>
      </c>
      <c r="J175" s="530">
        <v>0</v>
      </c>
      <c r="K175" s="530">
        <v>0</v>
      </c>
      <c r="L175" s="530">
        <v>0</v>
      </c>
      <c r="M175" s="530">
        <v>3225.9</v>
      </c>
      <c r="N175" s="530">
        <v>0</v>
      </c>
      <c r="O175" s="530">
        <v>0</v>
      </c>
      <c r="P175" s="530">
        <v>0</v>
      </c>
      <c r="Q175" s="530">
        <v>0</v>
      </c>
      <c r="R175" s="530">
        <v>0</v>
      </c>
      <c r="S175" s="530">
        <v>5705.9</v>
      </c>
      <c r="T175" s="530">
        <v>0</v>
      </c>
      <c r="U175" s="530">
        <v>517.5</v>
      </c>
      <c r="V175" s="530">
        <v>0</v>
      </c>
      <c r="W175" s="530">
        <v>0</v>
      </c>
      <c r="X175" s="530">
        <v>0</v>
      </c>
      <c r="Y175" s="530">
        <v>517.5</v>
      </c>
      <c r="Z175" s="530">
        <v>5188.3999999999996</v>
      </c>
      <c r="AA175" t="s">
        <v>3156</v>
      </c>
      <c r="AB175" s="266">
        <f>VLOOKUP(D175,'12部门提供工资附表主表'!E:AV,44,0)</f>
        <v>5705.9000000000042</v>
      </c>
      <c r="AC175" s="266">
        <f t="shared" si="2"/>
        <v>0</v>
      </c>
    </row>
    <row r="176" spans="1:29" ht="14.25">
      <c r="A176" s="265" t="s">
        <v>399</v>
      </c>
      <c r="B176" t="s">
        <v>745</v>
      </c>
      <c r="C176" t="s">
        <v>3163</v>
      </c>
      <c r="D176" t="s">
        <v>3164</v>
      </c>
      <c r="E176" t="s">
        <v>3165</v>
      </c>
      <c r="F176">
        <v>40.75</v>
      </c>
      <c r="G176" s="530">
        <v>2480</v>
      </c>
      <c r="H176" s="530">
        <v>0</v>
      </c>
      <c r="I176" s="530">
        <v>0</v>
      </c>
      <c r="J176" s="530">
        <v>0</v>
      </c>
      <c r="K176" s="530">
        <v>0</v>
      </c>
      <c r="L176" s="530">
        <v>0</v>
      </c>
      <c r="M176" s="530">
        <v>3420</v>
      </c>
      <c r="N176" s="530">
        <v>0</v>
      </c>
      <c r="O176" s="530">
        <v>0</v>
      </c>
      <c r="P176" s="530">
        <v>0</v>
      </c>
      <c r="Q176" s="530">
        <v>0</v>
      </c>
      <c r="R176" s="530">
        <v>0</v>
      </c>
      <c r="S176" s="530">
        <v>5900</v>
      </c>
      <c r="T176" s="530">
        <v>0</v>
      </c>
      <c r="U176" s="530">
        <v>517.5</v>
      </c>
      <c r="V176" s="530">
        <v>0</v>
      </c>
      <c r="W176" s="530">
        <v>0</v>
      </c>
      <c r="X176" s="530">
        <v>0</v>
      </c>
      <c r="Y176" s="530">
        <v>517.5</v>
      </c>
      <c r="Z176" s="530">
        <v>5382.5</v>
      </c>
      <c r="AA176" t="s">
        <v>3167</v>
      </c>
      <c r="AB176" s="266">
        <f>VLOOKUP(D176,'12部门提供工资附表主表'!E:AV,44,0)</f>
        <v>5900.0000000000027</v>
      </c>
      <c r="AC176" s="266">
        <f t="shared" si="2"/>
        <v>0</v>
      </c>
    </row>
    <row r="177" spans="1:29" ht="14.25">
      <c r="A177" s="265" t="s">
        <v>2344</v>
      </c>
      <c r="B177" t="s">
        <v>745</v>
      </c>
      <c r="C177" t="s">
        <v>3168</v>
      </c>
      <c r="D177" t="s">
        <v>3169</v>
      </c>
      <c r="E177" t="s">
        <v>3170</v>
      </c>
      <c r="F177">
        <v>42.88</v>
      </c>
      <c r="G177" s="530">
        <v>2480</v>
      </c>
      <c r="H177" s="530">
        <v>0</v>
      </c>
      <c r="I177" s="530">
        <v>0</v>
      </c>
      <c r="J177" s="530">
        <v>0</v>
      </c>
      <c r="K177" s="530">
        <v>0</v>
      </c>
      <c r="L177" s="530">
        <v>0</v>
      </c>
      <c r="M177" s="530">
        <v>4220</v>
      </c>
      <c r="N177" s="530">
        <v>0</v>
      </c>
      <c r="O177" s="530">
        <v>0</v>
      </c>
      <c r="P177" s="530">
        <v>0</v>
      </c>
      <c r="Q177" s="530">
        <v>0</v>
      </c>
      <c r="R177" s="530">
        <v>0</v>
      </c>
      <c r="S177" s="530">
        <v>6700</v>
      </c>
      <c r="T177" s="530">
        <v>0</v>
      </c>
      <c r="U177" s="530">
        <v>517.5</v>
      </c>
      <c r="V177" s="530">
        <v>0</v>
      </c>
      <c r="W177" s="530">
        <v>0</v>
      </c>
      <c r="X177" s="530">
        <v>0</v>
      </c>
      <c r="Y177" s="530">
        <v>517.5</v>
      </c>
      <c r="Z177" s="530">
        <v>6182.5</v>
      </c>
      <c r="AA177" t="s">
        <v>3172</v>
      </c>
      <c r="AB177" s="266">
        <f>VLOOKUP(D177,'12部门提供工资附表主表'!E:AV,44,0)</f>
        <v>6699.9999999999918</v>
      </c>
      <c r="AC177" s="266">
        <f t="shared" si="2"/>
        <v>-8.1854523159563541E-12</v>
      </c>
    </row>
    <row r="178" spans="1:29" ht="14.25">
      <c r="A178" s="265" t="s">
        <v>186</v>
      </c>
      <c r="B178" t="s">
        <v>745</v>
      </c>
      <c r="C178" t="s">
        <v>3184</v>
      </c>
      <c r="D178" t="s">
        <v>3185</v>
      </c>
      <c r="E178" t="s">
        <v>3186</v>
      </c>
      <c r="F178">
        <v>37.75</v>
      </c>
      <c r="G178" s="530">
        <v>2480</v>
      </c>
      <c r="H178" s="530">
        <v>0</v>
      </c>
      <c r="I178" s="530">
        <v>0</v>
      </c>
      <c r="J178" s="530">
        <v>0</v>
      </c>
      <c r="K178" s="530">
        <v>0</v>
      </c>
      <c r="L178" s="530">
        <v>0</v>
      </c>
      <c r="M178" s="530">
        <v>3120</v>
      </c>
      <c r="N178" s="530">
        <v>0</v>
      </c>
      <c r="O178" s="530">
        <v>0</v>
      </c>
      <c r="P178" s="530">
        <v>0</v>
      </c>
      <c r="Q178" s="530">
        <v>0</v>
      </c>
      <c r="R178" s="530">
        <v>0</v>
      </c>
      <c r="S178" s="530">
        <v>5600</v>
      </c>
      <c r="T178" s="530">
        <v>0</v>
      </c>
      <c r="U178" s="530">
        <v>517.5</v>
      </c>
      <c r="V178" s="530">
        <v>0</v>
      </c>
      <c r="W178" s="530">
        <v>0</v>
      </c>
      <c r="X178" s="530">
        <v>0</v>
      </c>
      <c r="Y178" s="530">
        <v>517.5</v>
      </c>
      <c r="Z178" s="530">
        <v>5082.5</v>
      </c>
      <c r="AA178" t="s">
        <v>3188</v>
      </c>
      <c r="AB178" s="266">
        <f>VLOOKUP(D178,'12部门提供工资附表主表'!E:AV,44,0)</f>
        <v>5600.0000000000155</v>
      </c>
      <c r="AC178" s="266">
        <f t="shared" si="2"/>
        <v>1.546140993013978E-11</v>
      </c>
    </row>
    <row r="179" spans="1:29" ht="14.25">
      <c r="A179" s="265" t="s">
        <v>1386</v>
      </c>
      <c r="B179" t="s">
        <v>745</v>
      </c>
      <c r="C179" t="s">
        <v>3194</v>
      </c>
      <c r="D179" t="s">
        <v>3195</v>
      </c>
      <c r="E179" t="s">
        <v>3196</v>
      </c>
      <c r="F179">
        <v>35.630000000000003</v>
      </c>
      <c r="G179" s="530">
        <v>2480</v>
      </c>
      <c r="H179" s="530">
        <v>0</v>
      </c>
      <c r="I179" s="530">
        <v>0</v>
      </c>
      <c r="J179" s="530">
        <v>0</v>
      </c>
      <c r="K179" s="530">
        <v>0</v>
      </c>
      <c r="L179" s="530">
        <v>0</v>
      </c>
      <c r="M179" s="530">
        <v>3120</v>
      </c>
      <c r="N179" s="530">
        <v>0</v>
      </c>
      <c r="O179" s="530">
        <v>0</v>
      </c>
      <c r="P179" s="530">
        <v>0</v>
      </c>
      <c r="Q179" s="530">
        <v>0</v>
      </c>
      <c r="R179" s="530">
        <v>0</v>
      </c>
      <c r="S179" s="530">
        <v>5600</v>
      </c>
      <c r="T179" s="530">
        <v>0</v>
      </c>
      <c r="U179" s="530">
        <v>517.5</v>
      </c>
      <c r="V179" s="530">
        <v>0</v>
      </c>
      <c r="W179" s="530">
        <v>0</v>
      </c>
      <c r="X179" s="530">
        <v>0</v>
      </c>
      <c r="Y179" s="530">
        <v>517.5</v>
      </c>
      <c r="Z179" s="530">
        <v>5082.5</v>
      </c>
      <c r="AA179" t="s">
        <v>3198</v>
      </c>
      <c r="AB179" s="266">
        <f>VLOOKUP(D179,'12部门提供工资附表主表'!E:AV,44,0)</f>
        <v>5600.0000000000045</v>
      </c>
      <c r="AC179" s="266">
        <f t="shared" si="2"/>
        <v>0</v>
      </c>
    </row>
    <row r="180" spans="1:29" ht="14.25">
      <c r="A180" s="265" t="s">
        <v>374</v>
      </c>
      <c r="B180" t="s">
        <v>745</v>
      </c>
      <c r="C180" t="s">
        <v>3204</v>
      </c>
      <c r="D180" t="s">
        <v>3205</v>
      </c>
      <c r="E180" t="s">
        <v>3206</v>
      </c>
      <c r="F180">
        <v>24.69</v>
      </c>
      <c r="G180" s="530">
        <v>2480</v>
      </c>
      <c r="H180" s="530">
        <v>0</v>
      </c>
      <c r="I180" s="530">
        <v>0</v>
      </c>
      <c r="J180" s="530">
        <v>0</v>
      </c>
      <c r="K180" s="530">
        <v>0</v>
      </c>
      <c r="L180" s="530">
        <v>0</v>
      </c>
      <c r="M180" s="530">
        <v>470</v>
      </c>
      <c r="N180" s="530">
        <v>410.4</v>
      </c>
      <c r="O180" s="530">
        <v>0</v>
      </c>
      <c r="P180" s="530">
        <v>0</v>
      </c>
      <c r="Q180" s="530">
        <v>0</v>
      </c>
      <c r="R180" s="530">
        <v>0</v>
      </c>
      <c r="S180" s="530">
        <v>3360.4</v>
      </c>
      <c r="T180" s="530">
        <v>0</v>
      </c>
      <c r="U180" s="530">
        <v>0</v>
      </c>
      <c r="V180" s="530">
        <v>0</v>
      </c>
      <c r="W180" s="530">
        <v>0</v>
      </c>
      <c r="X180" s="530">
        <v>0</v>
      </c>
      <c r="Y180" s="530">
        <v>0</v>
      </c>
      <c r="Z180" s="530">
        <v>3360.4</v>
      </c>
      <c r="AA180" t="s">
        <v>3208</v>
      </c>
      <c r="AB180" s="266">
        <f>VLOOKUP(D180,'12部门提供工资附表主表'!E:AV,44,0)</f>
        <v>3360.4000000000065</v>
      </c>
      <c r="AC180" s="266">
        <f t="shared" si="2"/>
        <v>6.3664629124104977E-12</v>
      </c>
    </row>
    <row r="181" spans="1:29" ht="14.25">
      <c r="A181" s="265" t="s">
        <v>1366</v>
      </c>
      <c r="B181" t="s">
        <v>745</v>
      </c>
      <c r="C181" t="s">
        <v>3214</v>
      </c>
      <c r="D181" t="s">
        <v>3215</v>
      </c>
      <c r="E181" t="s">
        <v>3216</v>
      </c>
      <c r="F181">
        <v>36.81</v>
      </c>
      <c r="G181" s="530">
        <v>2480</v>
      </c>
      <c r="H181" s="530">
        <v>0</v>
      </c>
      <c r="I181" s="530">
        <v>0</v>
      </c>
      <c r="J181" s="530">
        <v>0</v>
      </c>
      <c r="K181" s="530">
        <v>0</v>
      </c>
      <c r="L181" s="530">
        <v>0</v>
      </c>
      <c r="M181" s="530">
        <v>4020</v>
      </c>
      <c r="N181" s="530">
        <v>0</v>
      </c>
      <c r="O181" s="530">
        <v>0</v>
      </c>
      <c r="P181" s="530">
        <v>0</v>
      </c>
      <c r="Q181" s="530">
        <v>0</v>
      </c>
      <c r="R181" s="530">
        <v>22</v>
      </c>
      <c r="S181" s="530">
        <v>6478</v>
      </c>
      <c r="T181" s="530">
        <v>0</v>
      </c>
      <c r="U181" s="530">
        <v>517.5</v>
      </c>
      <c r="V181" s="530">
        <v>0</v>
      </c>
      <c r="W181" s="530">
        <v>0</v>
      </c>
      <c r="X181" s="530">
        <v>0</v>
      </c>
      <c r="Y181" s="530">
        <v>517.5</v>
      </c>
      <c r="Z181" s="530">
        <v>5960.5</v>
      </c>
      <c r="AA181" t="s">
        <v>3218</v>
      </c>
      <c r="AB181" s="266">
        <f>VLOOKUP(D181,'12部门提供工资附表主表'!E:AV,44,0)</f>
        <v>6478.0000000000109</v>
      </c>
      <c r="AC181" s="266">
        <f t="shared" si="2"/>
        <v>1.0913936421275139E-11</v>
      </c>
    </row>
    <row r="182" spans="1:29" ht="14.25">
      <c r="A182" s="265" t="s">
        <v>2024</v>
      </c>
      <c r="B182" t="s">
        <v>745</v>
      </c>
      <c r="C182" t="s">
        <v>3219</v>
      </c>
      <c r="D182" t="s">
        <v>3220</v>
      </c>
      <c r="E182" t="s">
        <v>3221</v>
      </c>
      <c r="F182">
        <v>40.19</v>
      </c>
      <c r="G182" s="530">
        <v>2480</v>
      </c>
      <c r="H182" s="530">
        <v>0</v>
      </c>
      <c r="I182" s="530">
        <v>0</v>
      </c>
      <c r="J182" s="530">
        <v>0</v>
      </c>
      <c r="K182" s="530">
        <v>0</v>
      </c>
      <c r="L182" s="530">
        <v>0</v>
      </c>
      <c r="M182" s="530">
        <v>4152</v>
      </c>
      <c r="N182" s="530">
        <v>0</v>
      </c>
      <c r="O182" s="530">
        <v>0</v>
      </c>
      <c r="P182" s="530">
        <v>0</v>
      </c>
      <c r="Q182" s="530">
        <v>0</v>
      </c>
      <c r="R182" s="530">
        <v>0</v>
      </c>
      <c r="S182" s="530">
        <v>6632</v>
      </c>
      <c r="T182" s="530">
        <v>0</v>
      </c>
      <c r="U182" s="530">
        <v>517.5</v>
      </c>
      <c r="V182" s="530">
        <v>0</v>
      </c>
      <c r="W182" s="530">
        <v>0</v>
      </c>
      <c r="X182" s="530">
        <v>0</v>
      </c>
      <c r="Y182" s="530">
        <v>517.5</v>
      </c>
      <c r="Z182" s="530">
        <v>6114.5</v>
      </c>
      <c r="AA182" t="s">
        <v>3223</v>
      </c>
      <c r="AB182" s="266">
        <f>VLOOKUP(D182,'12部门提供工资附表主表'!E:AV,44,0)</f>
        <v>6631.9999999999864</v>
      </c>
      <c r="AC182" s="266">
        <f t="shared" si="2"/>
        <v>-1.3642420526593924E-11</v>
      </c>
    </row>
    <row r="183" spans="1:29" ht="14.25">
      <c r="A183" s="265" t="s">
        <v>2854</v>
      </c>
      <c r="B183" t="s">
        <v>745</v>
      </c>
      <c r="C183" t="s">
        <v>3239</v>
      </c>
      <c r="D183" t="s">
        <v>3240</v>
      </c>
      <c r="E183" t="s">
        <v>3241</v>
      </c>
      <c r="F183">
        <v>39</v>
      </c>
      <c r="G183" s="530">
        <v>2480</v>
      </c>
      <c r="H183" s="530">
        <v>0</v>
      </c>
      <c r="I183" s="530">
        <v>0</v>
      </c>
      <c r="J183" s="530">
        <v>0</v>
      </c>
      <c r="K183" s="530">
        <v>0</v>
      </c>
      <c r="L183" s="530">
        <v>0</v>
      </c>
      <c r="M183" s="530">
        <v>3186</v>
      </c>
      <c r="N183" s="530">
        <v>0</v>
      </c>
      <c r="O183" s="530">
        <v>0</v>
      </c>
      <c r="P183" s="530">
        <v>0</v>
      </c>
      <c r="Q183" s="530">
        <v>0</v>
      </c>
      <c r="R183" s="530">
        <v>0</v>
      </c>
      <c r="S183" s="530">
        <v>5666</v>
      </c>
      <c r="T183" s="530">
        <v>0</v>
      </c>
      <c r="U183" s="530">
        <v>517.5</v>
      </c>
      <c r="V183" s="530">
        <v>0</v>
      </c>
      <c r="W183" s="530">
        <v>0</v>
      </c>
      <c r="X183" s="530">
        <v>0</v>
      </c>
      <c r="Y183" s="530">
        <v>517.5</v>
      </c>
      <c r="Z183" s="530">
        <v>5148.5</v>
      </c>
      <c r="AA183" t="s">
        <v>3243</v>
      </c>
      <c r="AB183" s="266">
        <f>VLOOKUP(D183,'12部门提供工资附表主表'!E:AV,44,0)</f>
        <v>5666.0000000000118</v>
      </c>
      <c r="AC183" s="266">
        <f t="shared" si="2"/>
        <v>1.1823431123048067E-11</v>
      </c>
    </row>
    <row r="184" spans="1:29" ht="14.25">
      <c r="A184" s="265" t="s">
        <v>2470</v>
      </c>
      <c r="B184" t="s">
        <v>745</v>
      </c>
      <c r="C184" t="s">
        <v>3259</v>
      </c>
      <c r="D184" t="s">
        <v>3260</v>
      </c>
      <c r="E184" t="s">
        <v>3261</v>
      </c>
      <c r="F184">
        <v>8.8800000000000008</v>
      </c>
      <c r="G184" s="530">
        <v>2480</v>
      </c>
      <c r="H184" s="530">
        <v>0</v>
      </c>
      <c r="I184" s="530">
        <v>0</v>
      </c>
      <c r="J184" s="530">
        <v>0</v>
      </c>
      <c r="K184" s="530">
        <v>0</v>
      </c>
      <c r="L184" s="530">
        <v>0</v>
      </c>
      <c r="M184" s="530">
        <v>-1460</v>
      </c>
      <c r="N184" s="530">
        <v>0</v>
      </c>
      <c r="O184" s="530">
        <v>0</v>
      </c>
      <c r="P184" s="530">
        <v>0</v>
      </c>
      <c r="Q184" s="530">
        <v>0</v>
      </c>
      <c r="R184" s="530">
        <v>0</v>
      </c>
      <c r="S184" s="530">
        <v>1020</v>
      </c>
      <c r="T184" s="530">
        <v>0</v>
      </c>
      <c r="U184" s="530">
        <v>0</v>
      </c>
      <c r="V184" s="530">
        <v>0</v>
      </c>
      <c r="W184" s="530">
        <v>0</v>
      </c>
      <c r="X184" s="530">
        <v>0</v>
      </c>
      <c r="Y184" s="530">
        <v>0</v>
      </c>
      <c r="Z184" s="530">
        <v>1020</v>
      </c>
      <c r="AA184" t="s">
        <v>3263</v>
      </c>
      <c r="AB184" s="266">
        <f>VLOOKUP(D184,'12部门提供工资附表主表'!E:AV,44,0)</f>
        <v>1020.0000000000013</v>
      </c>
      <c r="AC184" s="266">
        <f t="shared" si="2"/>
        <v>1.2505552149377763E-12</v>
      </c>
    </row>
    <row r="185" spans="1:29" ht="14.25">
      <c r="A185" s="265" t="s">
        <v>1216</v>
      </c>
      <c r="B185" t="s">
        <v>745</v>
      </c>
      <c r="C185" t="s">
        <v>3368</v>
      </c>
      <c r="D185" t="s">
        <v>3369</v>
      </c>
      <c r="E185" t="s">
        <v>3370</v>
      </c>
      <c r="F185">
        <v>34.630000000000003</v>
      </c>
      <c r="G185" s="530">
        <v>2480</v>
      </c>
      <c r="H185" s="530">
        <v>0</v>
      </c>
      <c r="I185" s="530">
        <v>0</v>
      </c>
      <c r="J185" s="530">
        <v>0</v>
      </c>
      <c r="K185" s="530">
        <v>0</v>
      </c>
      <c r="L185" s="530">
        <v>0</v>
      </c>
      <c r="M185" s="530">
        <v>2520</v>
      </c>
      <c r="N185" s="530">
        <v>0</v>
      </c>
      <c r="O185" s="530">
        <v>0</v>
      </c>
      <c r="P185" s="530">
        <v>0</v>
      </c>
      <c r="Q185" s="530">
        <v>0</v>
      </c>
      <c r="R185" s="530">
        <v>0</v>
      </c>
      <c r="S185" s="530">
        <v>5000</v>
      </c>
      <c r="T185" s="530">
        <v>0</v>
      </c>
      <c r="U185" s="530">
        <v>0</v>
      </c>
      <c r="V185" s="530">
        <v>0</v>
      </c>
      <c r="W185" s="530">
        <v>0</v>
      </c>
      <c r="X185" s="530">
        <v>0</v>
      </c>
      <c r="Y185" s="530">
        <v>0</v>
      </c>
      <c r="Z185" s="530">
        <v>5000</v>
      </c>
      <c r="AA185" t="s">
        <v>3372</v>
      </c>
      <c r="AB185" s="266">
        <f>VLOOKUP(D185,'12部门提供工资附表主表'!E:AV,44,0)</f>
        <v>5000.0000000000136</v>
      </c>
      <c r="AC185" s="266">
        <f t="shared" si="2"/>
        <v>1.3642420526593924E-11</v>
      </c>
    </row>
    <row r="186" spans="1:29" ht="14.25">
      <c r="A186" s="265" t="s">
        <v>3495</v>
      </c>
      <c r="B186" t="s">
        <v>745</v>
      </c>
      <c r="C186" t="s">
        <v>3373</v>
      </c>
      <c r="D186" t="s">
        <v>3374</v>
      </c>
      <c r="E186" t="s">
        <v>3375</v>
      </c>
      <c r="F186">
        <v>38.06</v>
      </c>
      <c r="G186" s="530">
        <v>2480</v>
      </c>
      <c r="H186" s="530">
        <v>0</v>
      </c>
      <c r="I186" s="530">
        <v>0</v>
      </c>
      <c r="J186" s="530">
        <v>0</v>
      </c>
      <c r="K186" s="530">
        <v>0</v>
      </c>
      <c r="L186" s="530">
        <v>0</v>
      </c>
      <c r="M186" s="530">
        <v>3120.85</v>
      </c>
      <c r="N186" s="530">
        <v>0</v>
      </c>
      <c r="O186" s="530">
        <v>0</v>
      </c>
      <c r="P186" s="530">
        <v>0</v>
      </c>
      <c r="Q186" s="530">
        <v>0</v>
      </c>
      <c r="R186" s="530">
        <v>0</v>
      </c>
      <c r="S186" s="530">
        <v>5600.85</v>
      </c>
      <c r="T186" s="530">
        <v>0</v>
      </c>
      <c r="U186" s="530">
        <v>0</v>
      </c>
      <c r="V186" s="530">
        <v>0</v>
      </c>
      <c r="W186" s="530">
        <v>0</v>
      </c>
      <c r="X186" s="530">
        <v>0</v>
      </c>
      <c r="Y186" s="530">
        <v>0</v>
      </c>
      <c r="Z186" s="530">
        <v>5600.85</v>
      </c>
      <c r="AA186" t="s">
        <v>3377</v>
      </c>
      <c r="AB186" s="266">
        <f>VLOOKUP(D186,'12部门提供工资附表主表'!E:AV,44,0)</f>
        <v>5600.8500000000186</v>
      </c>
      <c r="AC186" s="266">
        <f t="shared" si="2"/>
        <v>1.8189894035458565E-11</v>
      </c>
    </row>
    <row r="187" spans="1:29" ht="14.25">
      <c r="A187" s="265" t="s">
        <v>827</v>
      </c>
      <c r="B187" t="s">
        <v>745</v>
      </c>
      <c r="C187" t="s">
        <v>3477</v>
      </c>
      <c r="D187" t="s">
        <v>3478</v>
      </c>
      <c r="E187" t="s">
        <v>3479</v>
      </c>
      <c r="F187">
        <v>31</v>
      </c>
      <c r="G187" s="530">
        <v>2480</v>
      </c>
      <c r="H187" s="530">
        <v>0</v>
      </c>
      <c r="I187" s="530">
        <v>0</v>
      </c>
      <c r="J187" s="530">
        <v>0</v>
      </c>
      <c r="K187" s="530">
        <v>0</v>
      </c>
      <c r="L187" s="530">
        <v>0</v>
      </c>
      <c r="M187" s="530">
        <v>1720</v>
      </c>
      <c r="N187" s="530">
        <v>0</v>
      </c>
      <c r="O187" s="530">
        <v>0</v>
      </c>
      <c r="P187" s="530">
        <v>0</v>
      </c>
      <c r="Q187" s="530">
        <v>0</v>
      </c>
      <c r="R187" s="530">
        <v>0</v>
      </c>
      <c r="S187" s="530">
        <v>4200</v>
      </c>
      <c r="T187" s="530">
        <v>0</v>
      </c>
      <c r="U187" s="530">
        <v>0</v>
      </c>
      <c r="V187" s="530">
        <v>0</v>
      </c>
      <c r="W187" s="530">
        <v>0</v>
      </c>
      <c r="X187" s="530">
        <v>0</v>
      </c>
      <c r="Y187" s="530">
        <v>0</v>
      </c>
      <c r="Z187" s="530">
        <v>4200</v>
      </c>
      <c r="AA187" t="s">
        <v>3481</v>
      </c>
      <c r="AB187" s="266">
        <f>VLOOKUP(D187,'12部门提供工资附表主表'!E:AV,44,0)</f>
        <v>4200.0000000000018</v>
      </c>
      <c r="AC187" s="266">
        <f t="shared" si="2"/>
        <v>0</v>
      </c>
    </row>
    <row r="188" spans="1:29" ht="14.25">
      <c r="A188" s="265" t="s">
        <v>2932</v>
      </c>
      <c r="B188" t="s">
        <v>745</v>
      </c>
      <c r="C188" t="s">
        <v>3487</v>
      </c>
      <c r="D188" t="s">
        <v>3488</v>
      </c>
      <c r="E188" t="s">
        <v>3489</v>
      </c>
      <c r="F188">
        <v>26.38</v>
      </c>
      <c r="G188" s="530">
        <v>2480</v>
      </c>
      <c r="H188" s="530">
        <v>0</v>
      </c>
      <c r="I188" s="530">
        <v>0</v>
      </c>
      <c r="J188" s="530">
        <v>0</v>
      </c>
      <c r="K188" s="530">
        <v>0</v>
      </c>
      <c r="L188" s="530">
        <v>0</v>
      </c>
      <c r="M188" s="530">
        <v>1724</v>
      </c>
      <c r="N188" s="530">
        <v>0</v>
      </c>
      <c r="O188" s="530">
        <v>0</v>
      </c>
      <c r="P188" s="530">
        <v>0</v>
      </c>
      <c r="Q188" s="530">
        <v>0</v>
      </c>
      <c r="R188" s="530">
        <v>0</v>
      </c>
      <c r="S188" s="530">
        <v>4204</v>
      </c>
      <c r="T188" s="530">
        <v>0</v>
      </c>
      <c r="U188" s="530">
        <v>0</v>
      </c>
      <c r="V188" s="530">
        <v>0</v>
      </c>
      <c r="W188" s="530">
        <v>0</v>
      </c>
      <c r="X188" s="530">
        <v>0</v>
      </c>
      <c r="Y188" s="530">
        <v>0</v>
      </c>
      <c r="Z188" s="530">
        <v>4204</v>
      </c>
      <c r="AA188" t="s">
        <v>3491</v>
      </c>
      <c r="AB188" s="266">
        <f>VLOOKUP(D188,'12部门提供工资附表主表'!E:AV,44,0)</f>
        <v>4203.9999999999973</v>
      </c>
      <c r="AC188" s="266">
        <f t="shared" si="2"/>
        <v>0</v>
      </c>
    </row>
    <row r="189" spans="1:29" ht="14.25">
      <c r="A189" s="265" t="s">
        <v>2262</v>
      </c>
      <c r="B189" t="s">
        <v>745</v>
      </c>
      <c r="C189" t="s">
        <v>3497</v>
      </c>
      <c r="D189" t="s">
        <v>3498</v>
      </c>
      <c r="E189" t="s">
        <v>3499</v>
      </c>
      <c r="F189">
        <v>20.88</v>
      </c>
      <c r="G189" s="530">
        <v>2480</v>
      </c>
      <c r="H189" s="530">
        <v>0</v>
      </c>
      <c r="I189" s="530">
        <v>0</v>
      </c>
      <c r="J189" s="530">
        <v>0</v>
      </c>
      <c r="K189" s="530">
        <v>0</v>
      </c>
      <c r="L189" s="530">
        <v>0</v>
      </c>
      <c r="M189" s="530">
        <v>250</v>
      </c>
      <c r="N189" s="530">
        <v>0</v>
      </c>
      <c r="O189" s="530">
        <v>0</v>
      </c>
      <c r="P189" s="530">
        <v>0</v>
      </c>
      <c r="Q189" s="530">
        <v>0</v>
      </c>
      <c r="R189" s="530">
        <v>0</v>
      </c>
      <c r="S189" s="530">
        <v>2730</v>
      </c>
      <c r="T189" s="530">
        <v>0</v>
      </c>
      <c r="U189" s="530">
        <v>0</v>
      </c>
      <c r="V189" s="530">
        <v>0</v>
      </c>
      <c r="W189" s="530">
        <v>0</v>
      </c>
      <c r="X189" s="530">
        <v>0</v>
      </c>
      <c r="Y189" s="530">
        <v>0</v>
      </c>
      <c r="Z189" s="530">
        <v>2730</v>
      </c>
      <c r="AA189" t="s">
        <v>3501</v>
      </c>
      <c r="AB189" s="266">
        <f>VLOOKUP(D189,'12部门提供工资附表主表'!E:AV,44,0)</f>
        <v>2730.0000000000082</v>
      </c>
      <c r="AC189" s="266">
        <f t="shared" si="2"/>
        <v>8.1854523159563541E-12</v>
      </c>
    </row>
    <row r="190" spans="1:29" ht="14.25">
      <c r="A190" s="265" t="s">
        <v>2937</v>
      </c>
      <c r="B190" t="s">
        <v>745</v>
      </c>
      <c r="C190" t="s">
        <v>3517</v>
      </c>
      <c r="D190" t="s">
        <v>3518</v>
      </c>
      <c r="E190" t="s">
        <v>3519</v>
      </c>
      <c r="F190">
        <v>10.38</v>
      </c>
      <c r="G190" s="530">
        <v>2480</v>
      </c>
      <c r="H190" s="530">
        <v>0</v>
      </c>
      <c r="I190" s="530">
        <v>0</v>
      </c>
      <c r="J190" s="530">
        <v>0</v>
      </c>
      <c r="K190" s="530">
        <v>0</v>
      </c>
      <c r="L190" s="530">
        <v>0</v>
      </c>
      <c r="M190" s="530">
        <v>-1180</v>
      </c>
      <c r="N190" s="530">
        <v>0</v>
      </c>
      <c r="O190" s="530">
        <v>0</v>
      </c>
      <c r="P190" s="530">
        <v>0</v>
      </c>
      <c r="Q190" s="530">
        <v>0</v>
      </c>
      <c r="R190" s="530">
        <v>0</v>
      </c>
      <c r="S190" s="530">
        <v>1300</v>
      </c>
      <c r="T190" s="530">
        <v>0</v>
      </c>
      <c r="U190" s="530">
        <v>0</v>
      </c>
      <c r="V190" s="530">
        <v>0</v>
      </c>
      <c r="W190" s="530">
        <v>0</v>
      </c>
      <c r="X190" s="530">
        <v>0</v>
      </c>
      <c r="Y190" s="530">
        <v>0</v>
      </c>
      <c r="Z190" s="530">
        <v>1300</v>
      </c>
      <c r="AA190" t="s">
        <v>3521</v>
      </c>
      <c r="AB190" s="266">
        <f>VLOOKUP(D190,'12部门提供工资附表主表'!E:AV,44,0)</f>
        <v>1299.9999999999961</v>
      </c>
      <c r="AC190" s="266">
        <f t="shared" si="2"/>
        <v>-3.865352482534945E-12</v>
      </c>
    </row>
    <row r="191" spans="1:29" ht="14.25">
      <c r="A191" s="265" t="s">
        <v>2822</v>
      </c>
      <c r="B191" t="s">
        <v>745</v>
      </c>
      <c r="C191" t="s">
        <v>3567</v>
      </c>
      <c r="D191" t="s">
        <v>3568</v>
      </c>
      <c r="E191" t="s">
        <v>3569</v>
      </c>
      <c r="F191">
        <v>12.44</v>
      </c>
      <c r="G191" s="530">
        <v>2480</v>
      </c>
      <c r="H191" s="530">
        <v>0</v>
      </c>
      <c r="I191" s="530">
        <v>0</v>
      </c>
      <c r="J191" s="530">
        <v>0</v>
      </c>
      <c r="K191" s="530">
        <v>0</v>
      </c>
      <c r="L191" s="530">
        <v>0</v>
      </c>
      <c r="M191" s="530">
        <v>-880</v>
      </c>
      <c r="N191" s="530">
        <v>0</v>
      </c>
      <c r="O191" s="530">
        <v>0</v>
      </c>
      <c r="P191" s="530">
        <v>0</v>
      </c>
      <c r="Q191" s="530">
        <v>0</v>
      </c>
      <c r="R191" s="530">
        <v>0</v>
      </c>
      <c r="S191" s="530">
        <v>1600</v>
      </c>
      <c r="T191" s="530">
        <v>0</v>
      </c>
      <c r="U191" s="530">
        <v>0</v>
      </c>
      <c r="V191" s="530">
        <v>0</v>
      </c>
      <c r="W191" s="530">
        <v>0</v>
      </c>
      <c r="X191" s="530">
        <v>0</v>
      </c>
      <c r="Y191" s="530">
        <v>0</v>
      </c>
      <c r="Z191" s="530">
        <v>1600</v>
      </c>
      <c r="AA191" t="s">
        <v>3571</v>
      </c>
      <c r="AB191" s="266">
        <f>VLOOKUP(D191,'12部门提供工资附表主表'!E:AV,44,0)</f>
        <v>1599.9999999999943</v>
      </c>
      <c r="AC191" s="266">
        <f t="shared" si="2"/>
        <v>-5.6843418860808015E-12</v>
      </c>
    </row>
    <row r="192" spans="1:29" ht="14.25">
      <c r="A192" s="265" t="s">
        <v>227</v>
      </c>
      <c r="B192" t="s">
        <v>745</v>
      </c>
      <c r="C192" t="s">
        <v>3572</v>
      </c>
      <c r="D192" t="s">
        <v>3573</v>
      </c>
      <c r="E192" t="s">
        <v>3574</v>
      </c>
      <c r="F192">
        <v>4</v>
      </c>
      <c r="G192" s="530">
        <v>2480</v>
      </c>
      <c r="H192" s="530">
        <v>0</v>
      </c>
      <c r="I192" s="530">
        <v>0</v>
      </c>
      <c r="J192" s="530">
        <v>0</v>
      </c>
      <c r="K192" s="530">
        <v>0</v>
      </c>
      <c r="L192" s="530">
        <v>0</v>
      </c>
      <c r="M192" s="530">
        <v>-1980</v>
      </c>
      <c r="N192" s="530">
        <v>0</v>
      </c>
      <c r="O192" s="530">
        <v>0</v>
      </c>
      <c r="P192" s="530">
        <v>0</v>
      </c>
      <c r="Q192" s="530">
        <v>0</v>
      </c>
      <c r="R192" s="530">
        <v>0</v>
      </c>
      <c r="S192" s="530">
        <v>500</v>
      </c>
      <c r="T192" s="530">
        <v>0</v>
      </c>
      <c r="U192" s="530">
        <v>0</v>
      </c>
      <c r="V192" s="530">
        <v>0</v>
      </c>
      <c r="W192" s="530">
        <v>0</v>
      </c>
      <c r="X192" s="530">
        <v>0</v>
      </c>
      <c r="Y192" s="530">
        <v>0</v>
      </c>
      <c r="Z192" s="530">
        <v>500</v>
      </c>
      <c r="AA192" t="s">
        <v>3576</v>
      </c>
      <c r="AB192" s="266">
        <f>VLOOKUP(D192,'12部门提供工资附表主表'!E:AV,44,0)</f>
        <v>500</v>
      </c>
      <c r="AC192" s="266">
        <f t="shared" si="2"/>
        <v>0</v>
      </c>
    </row>
    <row r="193" spans="1:29" ht="14.25">
      <c r="A193" s="265" t="s">
        <v>1422</v>
      </c>
      <c r="F193">
        <v>4301.76</v>
      </c>
      <c r="G193" s="530">
        <v>302320</v>
      </c>
      <c r="H193" s="530">
        <v>7275.6</v>
      </c>
      <c r="I193" s="530">
        <v>4160</v>
      </c>
      <c r="J193" s="530">
        <v>8050</v>
      </c>
      <c r="K193" s="530">
        <v>50</v>
      </c>
      <c r="L193" s="530">
        <v>4980</v>
      </c>
      <c r="M193" s="530">
        <v>395384.52</v>
      </c>
      <c r="N193" s="530">
        <v>1608.4</v>
      </c>
      <c r="O193" s="530">
        <v>0</v>
      </c>
      <c r="P193" s="530">
        <v>0</v>
      </c>
      <c r="Q193" s="530">
        <v>1841</v>
      </c>
      <c r="R193" s="530">
        <v>1680</v>
      </c>
      <c r="S193" s="530">
        <v>723989.52</v>
      </c>
      <c r="T193" s="530">
        <v>60</v>
      </c>
      <c r="U193" s="530">
        <v>54855</v>
      </c>
      <c r="V193" s="530">
        <v>1524</v>
      </c>
      <c r="W193" s="530">
        <v>240</v>
      </c>
      <c r="X193" s="530">
        <v>1161.3699999999999</v>
      </c>
      <c r="Y193" s="530">
        <v>57780.37</v>
      </c>
      <c r="Z193" s="530">
        <v>666269.15</v>
      </c>
      <c r="AB193" s="266" t="e">
        <f>VLOOKUP(D193,'12部门提供工资附表主表'!E:AV,44,0)</f>
        <v>#N/A</v>
      </c>
      <c r="AC193" s="266" t="e">
        <f t="shared" si="2"/>
        <v>#N/A</v>
      </c>
    </row>
    <row r="194" spans="1:29" ht="14.25">
      <c r="A194" s="265" t="s">
        <v>1717</v>
      </c>
      <c r="B194" t="s">
        <v>757</v>
      </c>
      <c r="C194" t="s">
        <v>659</v>
      </c>
      <c r="D194" t="s">
        <v>660</v>
      </c>
      <c r="E194" t="s">
        <v>661</v>
      </c>
      <c r="F194">
        <v>39.44</v>
      </c>
      <c r="G194" s="530">
        <v>2480</v>
      </c>
      <c r="H194" s="530">
        <v>0</v>
      </c>
      <c r="I194" s="530">
        <v>0</v>
      </c>
      <c r="J194" s="530">
        <v>0</v>
      </c>
      <c r="K194" s="530">
        <v>0</v>
      </c>
      <c r="L194" s="530">
        <v>40</v>
      </c>
      <c r="M194" s="530">
        <v>4224.8</v>
      </c>
      <c r="N194" s="530">
        <v>0</v>
      </c>
      <c r="O194" s="530">
        <v>0</v>
      </c>
      <c r="P194" s="530">
        <v>0</v>
      </c>
      <c r="Q194" s="530">
        <v>200</v>
      </c>
      <c r="R194" s="530">
        <v>0</v>
      </c>
      <c r="S194" s="530">
        <v>6944.8</v>
      </c>
      <c r="T194" s="530">
        <v>0</v>
      </c>
      <c r="U194" s="530">
        <v>517.5</v>
      </c>
      <c r="V194" s="530">
        <v>0</v>
      </c>
      <c r="W194" s="530">
        <v>0</v>
      </c>
      <c r="X194" s="530">
        <v>0</v>
      </c>
      <c r="Y194" s="530">
        <v>517.5</v>
      </c>
      <c r="Z194" s="530">
        <v>6427.3</v>
      </c>
      <c r="AA194" t="s">
        <v>664</v>
      </c>
      <c r="AB194" s="266">
        <f>VLOOKUP(D194,'12部门提供工资附表主表'!E:AV,44,0)</f>
        <v>6944.7999999999993</v>
      </c>
      <c r="AC194" s="266">
        <f t="shared" si="2"/>
        <v>0</v>
      </c>
    </row>
    <row r="195" spans="1:29" ht="14.25">
      <c r="A195" s="265" t="s">
        <v>2527</v>
      </c>
      <c r="B195" t="s">
        <v>757</v>
      </c>
      <c r="C195" t="s">
        <v>1152</v>
      </c>
      <c r="D195" t="s">
        <v>1153</v>
      </c>
      <c r="E195" t="s">
        <v>1154</v>
      </c>
      <c r="F195">
        <v>31.69</v>
      </c>
      <c r="G195" s="530">
        <v>2480</v>
      </c>
      <c r="H195" s="530">
        <v>1162.8</v>
      </c>
      <c r="I195" s="530">
        <v>740</v>
      </c>
      <c r="J195" s="530">
        <v>900</v>
      </c>
      <c r="K195" s="530">
        <v>0</v>
      </c>
      <c r="L195" s="530">
        <v>200</v>
      </c>
      <c r="M195" s="530">
        <v>0</v>
      </c>
      <c r="N195" s="530">
        <v>0</v>
      </c>
      <c r="O195" s="530">
        <v>0</v>
      </c>
      <c r="P195" s="530">
        <v>0</v>
      </c>
      <c r="Q195" s="530">
        <v>200</v>
      </c>
      <c r="R195" s="530">
        <v>0</v>
      </c>
      <c r="S195" s="530">
        <v>5682.8</v>
      </c>
      <c r="T195" s="530">
        <v>0</v>
      </c>
      <c r="U195" s="530">
        <v>517.5</v>
      </c>
      <c r="V195" s="530">
        <v>0</v>
      </c>
      <c r="W195" s="530">
        <v>10</v>
      </c>
      <c r="X195" s="530">
        <v>0</v>
      </c>
      <c r="Y195" s="530">
        <v>527.5</v>
      </c>
      <c r="Z195" s="530">
        <v>5155.3</v>
      </c>
      <c r="AA195" t="s">
        <v>1156</v>
      </c>
      <c r="AB195" s="266">
        <f>VLOOKUP(D195,'12部门提供工资附表主表'!E:AV,44,0)</f>
        <v>5682.8</v>
      </c>
      <c r="AC195" s="266">
        <f t="shared" ref="AC195:AC258" si="3">AB195-S195</f>
        <v>0</v>
      </c>
    </row>
    <row r="196" spans="1:29" ht="14.25">
      <c r="A196" s="265" t="s">
        <v>88</v>
      </c>
      <c r="B196" t="s">
        <v>757</v>
      </c>
      <c r="C196" t="s">
        <v>1157</v>
      </c>
      <c r="D196" t="s">
        <v>1158</v>
      </c>
      <c r="E196" t="s">
        <v>1159</v>
      </c>
      <c r="F196">
        <v>33</v>
      </c>
      <c r="G196" s="530">
        <v>2480</v>
      </c>
      <c r="H196" s="530">
        <v>1320</v>
      </c>
      <c r="I196" s="530">
        <v>940</v>
      </c>
      <c r="J196" s="530">
        <v>1100</v>
      </c>
      <c r="K196" s="530">
        <v>0</v>
      </c>
      <c r="L196" s="530">
        <v>180</v>
      </c>
      <c r="M196" s="530">
        <v>0</v>
      </c>
      <c r="N196" s="530">
        <v>0</v>
      </c>
      <c r="O196" s="530">
        <v>0</v>
      </c>
      <c r="P196" s="530">
        <v>0</v>
      </c>
      <c r="Q196" s="530">
        <v>200</v>
      </c>
      <c r="R196" s="530">
        <v>0</v>
      </c>
      <c r="S196" s="530">
        <v>6220</v>
      </c>
      <c r="T196" s="530">
        <v>0</v>
      </c>
      <c r="U196" s="530">
        <v>517.5</v>
      </c>
      <c r="V196" s="530">
        <v>0</v>
      </c>
      <c r="W196" s="530">
        <v>10</v>
      </c>
      <c r="X196" s="530">
        <v>21.07</v>
      </c>
      <c r="Y196" s="530">
        <v>548.57000000000005</v>
      </c>
      <c r="Z196" s="530">
        <v>5671.43</v>
      </c>
      <c r="AA196" t="s">
        <v>1161</v>
      </c>
      <c r="AB196" s="266">
        <f>VLOOKUP(D196,'12部门提供工资附表主表'!E:AV,44,0)</f>
        <v>6220</v>
      </c>
      <c r="AC196" s="266">
        <f t="shared" si="3"/>
        <v>0</v>
      </c>
    </row>
    <row r="197" spans="1:29" ht="14.25">
      <c r="A197" s="265" t="s">
        <v>2442</v>
      </c>
      <c r="B197" t="s">
        <v>757</v>
      </c>
      <c r="C197" t="s">
        <v>513</v>
      </c>
      <c r="D197" t="s">
        <v>514</v>
      </c>
      <c r="E197" t="s">
        <v>515</v>
      </c>
      <c r="F197">
        <v>37.75</v>
      </c>
      <c r="G197" s="530">
        <v>4000</v>
      </c>
      <c r="H197" s="530">
        <v>1890</v>
      </c>
      <c r="I197" s="530">
        <v>700</v>
      </c>
      <c r="J197" s="530">
        <v>1400</v>
      </c>
      <c r="K197" s="530">
        <v>0</v>
      </c>
      <c r="L197" s="530">
        <v>0</v>
      </c>
      <c r="M197" s="530">
        <v>100</v>
      </c>
      <c r="N197" s="530">
        <v>0</v>
      </c>
      <c r="O197" s="530">
        <v>0</v>
      </c>
      <c r="P197" s="530">
        <v>0</v>
      </c>
      <c r="Q197" s="530">
        <v>0</v>
      </c>
      <c r="R197" s="530">
        <v>0</v>
      </c>
      <c r="S197" s="530">
        <v>8090</v>
      </c>
      <c r="T197" s="530">
        <v>0</v>
      </c>
      <c r="U197" s="530">
        <v>517.5</v>
      </c>
      <c r="V197" s="530">
        <v>0</v>
      </c>
      <c r="W197" s="530">
        <v>10</v>
      </c>
      <c r="X197" s="530">
        <v>77.180000000000007</v>
      </c>
      <c r="Y197" s="530">
        <v>604.67999999999995</v>
      </c>
      <c r="Z197" s="530">
        <v>7485.32</v>
      </c>
      <c r="AA197" t="s">
        <v>516</v>
      </c>
      <c r="AB197" s="266">
        <f>VLOOKUP(D197,'12部门提供工资附表主表'!E:AV,44,0)</f>
        <v>8090</v>
      </c>
      <c r="AC197" s="266">
        <f t="shared" si="3"/>
        <v>0</v>
      </c>
    </row>
    <row r="198" spans="1:29" ht="14.25">
      <c r="A198" s="265" t="s">
        <v>587</v>
      </c>
      <c r="B198" t="s">
        <v>757</v>
      </c>
      <c r="C198" t="s">
        <v>1162</v>
      </c>
      <c r="D198" t="s">
        <v>1163</v>
      </c>
      <c r="E198" t="s">
        <v>1164</v>
      </c>
      <c r="F198">
        <v>30.63</v>
      </c>
      <c r="G198" s="530">
        <v>2480</v>
      </c>
      <c r="H198" s="530">
        <v>1035.5999999999999</v>
      </c>
      <c r="I198" s="530">
        <v>740</v>
      </c>
      <c r="J198" s="530">
        <v>900</v>
      </c>
      <c r="K198" s="530">
        <v>0</v>
      </c>
      <c r="L198" s="530">
        <v>180</v>
      </c>
      <c r="M198" s="530">
        <v>0</v>
      </c>
      <c r="N198" s="530">
        <v>0</v>
      </c>
      <c r="O198" s="530">
        <v>0</v>
      </c>
      <c r="P198" s="530">
        <v>0</v>
      </c>
      <c r="Q198" s="530">
        <v>0</v>
      </c>
      <c r="R198" s="530">
        <v>0</v>
      </c>
      <c r="S198" s="530">
        <v>5335.6</v>
      </c>
      <c r="T198" s="530">
        <v>0</v>
      </c>
      <c r="U198" s="530">
        <v>517.5</v>
      </c>
      <c r="V198" s="530">
        <v>254</v>
      </c>
      <c r="W198" s="530">
        <v>10</v>
      </c>
      <c r="X198" s="530">
        <v>0</v>
      </c>
      <c r="Y198" s="530">
        <v>781.5</v>
      </c>
      <c r="Z198" s="530">
        <v>4554.1000000000004</v>
      </c>
      <c r="AA198" t="s">
        <v>1166</v>
      </c>
      <c r="AB198" s="266">
        <f>VLOOKUP(D198,'12部门提供工资附表主表'!E:AV,44,0)</f>
        <v>5335.6</v>
      </c>
      <c r="AC198" s="266">
        <f t="shared" si="3"/>
        <v>0</v>
      </c>
    </row>
    <row r="199" spans="1:29" ht="14.25">
      <c r="A199" s="265" t="s">
        <v>1831</v>
      </c>
      <c r="B199" t="s">
        <v>757</v>
      </c>
      <c r="C199" t="s">
        <v>1781</v>
      </c>
      <c r="D199" t="s">
        <v>1782</v>
      </c>
      <c r="E199" t="s">
        <v>1783</v>
      </c>
      <c r="F199">
        <v>37.56</v>
      </c>
      <c r="G199" s="530">
        <v>2480</v>
      </c>
      <c r="H199" s="530">
        <v>0</v>
      </c>
      <c r="I199" s="530">
        <v>620</v>
      </c>
      <c r="J199" s="530">
        <v>900</v>
      </c>
      <c r="K199" s="530">
        <v>0</v>
      </c>
      <c r="L199" s="530">
        <v>160</v>
      </c>
      <c r="M199" s="530">
        <v>3015.57</v>
      </c>
      <c r="N199" s="530">
        <v>0</v>
      </c>
      <c r="O199" s="530">
        <v>0</v>
      </c>
      <c r="P199" s="530">
        <v>0</v>
      </c>
      <c r="Q199" s="530">
        <v>0</v>
      </c>
      <c r="R199" s="530">
        <v>120</v>
      </c>
      <c r="S199" s="530">
        <v>7055.57</v>
      </c>
      <c r="T199" s="530">
        <v>0</v>
      </c>
      <c r="U199" s="530">
        <v>517.5</v>
      </c>
      <c r="V199" s="530">
        <v>0</v>
      </c>
      <c r="W199" s="530">
        <v>0</v>
      </c>
      <c r="X199" s="530">
        <v>46.14</v>
      </c>
      <c r="Y199" s="530">
        <v>563.64</v>
      </c>
      <c r="Z199" s="530">
        <v>6491.93</v>
      </c>
      <c r="AA199" t="s">
        <v>1785</v>
      </c>
      <c r="AB199" s="266">
        <f>VLOOKUP(D199,'12部门提供工资附表主表'!E:AV,44,0)</f>
        <v>7055.5694800000001</v>
      </c>
      <c r="AC199" s="266">
        <f t="shared" si="3"/>
        <v>-5.1999999959662091E-4</v>
      </c>
    </row>
    <row r="200" spans="1:29" ht="14.25">
      <c r="A200" s="265" t="s">
        <v>247</v>
      </c>
      <c r="B200" t="s">
        <v>757</v>
      </c>
      <c r="C200" t="s">
        <v>1173</v>
      </c>
      <c r="D200" t="s">
        <v>1174</v>
      </c>
      <c r="E200" t="s">
        <v>1175</v>
      </c>
      <c r="F200">
        <v>31.25</v>
      </c>
      <c r="G200" s="530">
        <v>2480</v>
      </c>
      <c r="H200" s="530">
        <v>1110</v>
      </c>
      <c r="I200" s="530">
        <v>740</v>
      </c>
      <c r="J200" s="530">
        <v>900</v>
      </c>
      <c r="K200" s="530">
        <v>0</v>
      </c>
      <c r="L200" s="530">
        <v>80</v>
      </c>
      <c r="M200" s="530">
        <v>0</v>
      </c>
      <c r="N200" s="530">
        <v>0</v>
      </c>
      <c r="O200" s="530">
        <v>0</v>
      </c>
      <c r="P200" s="530">
        <v>0</v>
      </c>
      <c r="Q200" s="530">
        <v>200</v>
      </c>
      <c r="R200" s="530">
        <v>0</v>
      </c>
      <c r="S200" s="530">
        <v>5510</v>
      </c>
      <c r="T200" s="530">
        <v>0</v>
      </c>
      <c r="U200" s="530">
        <v>517.5</v>
      </c>
      <c r="V200" s="530">
        <v>0</v>
      </c>
      <c r="W200" s="530">
        <v>10</v>
      </c>
      <c r="X200" s="530">
        <v>0</v>
      </c>
      <c r="Y200" s="530">
        <v>527.5</v>
      </c>
      <c r="Z200" s="530">
        <v>4982.5</v>
      </c>
      <c r="AA200" t="s">
        <v>1177</v>
      </c>
      <c r="AB200" s="266">
        <f>VLOOKUP(D200,'12部门提供工资附表主表'!E:AV,44,0)</f>
        <v>5510</v>
      </c>
      <c r="AC200" s="266">
        <f t="shared" si="3"/>
        <v>0</v>
      </c>
    </row>
    <row r="201" spans="1:29" ht="14.25">
      <c r="A201" s="265" t="s">
        <v>1951</v>
      </c>
      <c r="B201" t="s">
        <v>757</v>
      </c>
      <c r="C201" t="s">
        <v>1178</v>
      </c>
      <c r="D201" t="s">
        <v>1179</v>
      </c>
      <c r="E201" t="s">
        <v>1180</v>
      </c>
      <c r="F201">
        <v>29.31</v>
      </c>
      <c r="G201" s="530">
        <v>2480</v>
      </c>
      <c r="H201" s="530">
        <v>877.2</v>
      </c>
      <c r="I201" s="530">
        <v>740</v>
      </c>
      <c r="J201" s="530">
        <v>900</v>
      </c>
      <c r="K201" s="530">
        <v>0</v>
      </c>
      <c r="L201" s="530">
        <v>40</v>
      </c>
      <c r="M201" s="530">
        <v>0</v>
      </c>
      <c r="N201" s="530">
        <v>0</v>
      </c>
      <c r="O201" s="530">
        <v>0</v>
      </c>
      <c r="P201" s="530">
        <v>0</v>
      </c>
      <c r="Q201" s="530">
        <v>0</v>
      </c>
      <c r="R201" s="530">
        <v>0</v>
      </c>
      <c r="S201" s="530">
        <v>5037.2</v>
      </c>
      <c r="T201" s="530">
        <v>0</v>
      </c>
      <c r="U201" s="530">
        <v>517.5</v>
      </c>
      <c r="V201" s="530">
        <v>254</v>
      </c>
      <c r="W201" s="530">
        <v>10</v>
      </c>
      <c r="X201" s="530">
        <v>0</v>
      </c>
      <c r="Y201" s="530">
        <v>781.5</v>
      </c>
      <c r="Z201" s="530">
        <v>4255.7</v>
      </c>
      <c r="AA201" t="s">
        <v>1182</v>
      </c>
      <c r="AB201" s="266">
        <f>VLOOKUP(D201,'12部门提供工资附表主表'!E:AV,44,0)</f>
        <v>5037.2</v>
      </c>
      <c r="AC201" s="266">
        <f t="shared" si="3"/>
        <v>0</v>
      </c>
    </row>
    <row r="202" spans="1:29" ht="14.25">
      <c r="A202" s="265" t="s">
        <v>4750</v>
      </c>
      <c r="B202" t="s">
        <v>757</v>
      </c>
      <c r="C202" t="s">
        <v>1786</v>
      </c>
      <c r="D202" t="s">
        <v>1787</v>
      </c>
      <c r="E202" t="s">
        <v>1788</v>
      </c>
      <c r="F202">
        <v>41.06</v>
      </c>
      <c r="G202" s="530">
        <v>2480</v>
      </c>
      <c r="H202" s="530">
        <v>0</v>
      </c>
      <c r="I202" s="530">
        <v>0</v>
      </c>
      <c r="J202" s="530">
        <v>0</v>
      </c>
      <c r="K202" s="530">
        <v>0</v>
      </c>
      <c r="L202" s="530">
        <v>200</v>
      </c>
      <c r="M202" s="530">
        <v>4294.8999999999996</v>
      </c>
      <c r="N202" s="530">
        <v>0</v>
      </c>
      <c r="O202" s="530">
        <v>0</v>
      </c>
      <c r="P202" s="530">
        <v>0</v>
      </c>
      <c r="Q202" s="530">
        <v>200</v>
      </c>
      <c r="R202" s="530">
        <v>0</v>
      </c>
      <c r="S202" s="530">
        <v>7174.9</v>
      </c>
      <c r="T202" s="530">
        <v>0</v>
      </c>
      <c r="U202" s="530">
        <v>517.5</v>
      </c>
      <c r="V202" s="530">
        <v>0</v>
      </c>
      <c r="W202" s="530">
        <v>10</v>
      </c>
      <c r="X202" s="530">
        <v>49.72</v>
      </c>
      <c r="Y202" s="530">
        <v>577.22</v>
      </c>
      <c r="Z202" s="530">
        <v>6597.68</v>
      </c>
      <c r="AA202" t="s">
        <v>1790</v>
      </c>
      <c r="AB202" s="266">
        <f>VLOOKUP(D202,'12部门提供工资附表主表'!E:AV,44,0)</f>
        <v>7174.9000000000005</v>
      </c>
      <c r="AC202" s="266">
        <f t="shared" si="3"/>
        <v>0</v>
      </c>
    </row>
    <row r="203" spans="1:29" ht="14.25">
      <c r="A203" s="265" t="s">
        <v>1572</v>
      </c>
      <c r="B203" t="s">
        <v>757</v>
      </c>
      <c r="C203" t="s">
        <v>753</v>
      </c>
      <c r="D203" t="s">
        <v>754</v>
      </c>
      <c r="E203" t="s">
        <v>755</v>
      </c>
      <c r="F203">
        <v>40.130000000000003</v>
      </c>
      <c r="G203" s="530">
        <v>2480</v>
      </c>
      <c r="H203" s="530">
        <v>0</v>
      </c>
      <c r="I203" s="530">
        <v>0</v>
      </c>
      <c r="J203" s="530">
        <v>0</v>
      </c>
      <c r="K203" s="530">
        <v>0</v>
      </c>
      <c r="L203" s="530">
        <v>200</v>
      </c>
      <c r="M203" s="530">
        <v>4141.45</v>
      </c>
      <c r="N203" s="530">
        <v>0</v>
      </c>
      <c r="O203" s="530">
        <v>0</v>
      </c>
      <c r="P203" s="530">
        <v>0</v>
      </c>
      <c r="Q203" s="530">
        <v>210</v>
      </c>
      <c r="R203" s="530">
        <v>4</v>
      </c>
      <c r="S203" s="530">
        <v>7027.45</v>
      </c>
      <c r="T203" s="530">
        <v>0</v>
      </c>
      <c r="U203" s="530">
        <v>517.5</v>
      </c>
      <c r="V203" s="530">
        <v>0</v>
      </c>
      <c r="W203" s="530">
        <v>10</v>
      </c>
      <c r="X203" s="530">
        <v>45.3</v>
      </c>
      <c r="Y203" s="530">
        <v>572.79999999999995</v>
      </c>
      <c r="Z203" s="530">
        <v>6454.65</v>
      </c>
      <c r="AA203" t="s">
        <v>758</v>
      </c>
      <c r="AB203" s="266">
        <f>VLOOKUP(D203,'12部门提供工资附表主表'!E:AV,44,0)</f>
        <v>7027.4500000000007</v>
      </c>
      <c r="AC203" s="266">
        <f t="shared" si="3"/>
        <v>0</v>
      </c>
    </row>
    <row r="204" spans="1:29" ht="14.25">
      <c r="A204" s="265" t="s">
        <v>3505</v>
      </c>
      <c r="B204" t="s">
        <v>757</v>
      </c>
      <c r="C204" t="s">
        <v>759</v>
      </c>
      <c r="D204" t="s">
        <v>760</v>
      </c>
      <c r="E204" t="s">
        <v>761</v>
      </c>
      <c r="F204">
        <v>43.31</v>
      </c>
      <c r="G204" s="530">
        <v>2480</v>
      </c>
      <c r="H204" s="530">
        <v>0</v>
      </c>
      <c r="I204" s="530">
        <v>0</v>
      </c>
      <c r="J204" s="530">
        <v>0</v>
      </c>
      <c r="K204" s="530">
        <v>0</v>
      </c>
      <c r="L204" s="530">
        <v>200</v>
      </c>
      <c r="M204" s="530">
        <v>5319.4</v>
      </c>
      <c r="N204" s="530">
        <v>0</v>
      </c>
      <c r="O204" s="530">
        <v>0</v>
      </c>
      <c r="P204" s="530">
        <v>0</v>
      </c>
      <c r="Q204" s="530">
        <v>200</v>
      </c>
      <c r="R204" s="530">
        <v>52</v>
      </c>
      <c r="S204" s="530">
        <v>8147.4</v>
      </c>
      <c r="T204" s="530">
        <v>0</v>
      </c>
      <c r="U204" s="530">
        <v>517.5</v>
      </c>
      <c r="V204" s="530">
        <v>0</v>
      </c>
      <c r="W204" s="530">
        <v>10</v>
      </c>
      <c r="X204" s="530">
        <v>36.880000000000003</v>
      </c>
      <c r="Y204" s="530">
        <v>564.38</v>
      </c>
      <c r="Z204" s="530">
        <v>7583.02</v>
      </c>
      <c r="AA204" t="s">
        <v>763</v>
      </c>
      <c r="AB204" s="266">
        <f>VLOOKUP(D204,'12部门提供工资附表主表'!E:AV,44,0)</f>
        <v>8147.399999999996</v>
      </c>
      <c r="AC204" s="266">
        <f t="shared" si="3"/>
        <v>0</v>
      </c>
    </row>
    <row r="205" spans="1:29" ht="14.25">
      <c r="A205" s="265" t="s">
        <v>637</v>
      </c>
      <c r="B205" t="s">
        <v>757</v>
      </c>
      <c r="C205" t="s">
        <v>764</v>
      </c>
      <c r="D205" t="s">
        <v>765</v>
      </c>
      <c r="E205" t="s">
        <v>766</v>
      </c>
      <c r="F205">
        <v>40.19</v>
      </c>
      <c r="G205" s="530">
        <v>2480</v>
      </c>
      <c r="H205" s="530">
        <v>0</v>
      </c>
      <c r="I205" s="530">
        <v>0</v>
      </c>
      <c r="J205" s="530">
        <v>0</v>
      </c>
      <c r="K205" s="530">
        <v>0</v>
      </c>
      <c r="L205" s="530">
        <v>200</v>
      </c>
      <c r="M205" s="530">
        <v>4685.55</v>
      </c>
      <c r="N205" s="530">
        <v>0</v>
      </c>
      <c r="O205" s="530">
        <v>0</v>
      </c>
      <c r="P205" s="530">
        <v>0</v>
      </c>
      <c r="Q205" s="530">
        <v>260</v>
      </c>
      <c r="R205" s="530">
        <v>59</v>
      </c>
      <c r="S205" s="530">
        <v>7566.55</v>
      </c>
      <c r="T205" s="530">
        <v>0</v>
      </c>
      <c r="U205" s="530">
        <v>517.5</v>
      </c>
      <c r="V205" s="530">
        <v>0</v>
      </c>
      <c r="W205" s="530">
        <v>10</v>
      </c>
      <c r="X205" s="530">
        <v>0</v>
      </c>
      <c r="Y205" s="530">
        <v>527.5</v>
      </c>
      <c r="Z205" s="530">
        <v>7039.05</v>
      </c>
      <c r="AA205" t="s">
        <v>768</v>
      </c>
      <c r="AB205" s="266">
        <f>VLOOKUP(D205,'12部门提供工资附表主表'!E:AV,44,0)</f>
        <v>7566.5500000000175</v>
      </c>
      <c r="AC205" s="266">
        <f t="shared" si="3"/>
        <v>1.7280399333685637E-11</v>
      </c>
    </row>
    <row r="206" spans="1:29" ht="14.25">
      <c r="A206" s="265" t="s">
        <v>104</v>
      </c>
      <c r="B206" t="s">
        <v>757</v>
      </c>
      <c r="C206" t="s">
        <v>769</v>
      </c>
      <c r="D206" t="s">
        <v>770</v>
      </c>
      <c r="E206" t="s">
        <v>771</v>
      </c>
      <c r="F206">
        <v>38.56</v>
      </c>
      <c r="G206" s="530">
        <v>2480</v>
      </c>
      <c r="H206" s="530">
        <v>0</v>
      </c>
      <c r="I206" s="530">
        <v>0</v>
      </c>
      <c r="J206" s="530">
        <v>0</v>
      </c>
      <c r="K206" s="530">
        <v>0</v>
      </c>
      <c r="L206" s="530">
        <v>100</v>
      </c>
      <c r="M206" s="530">
        <v>5392.5</v>
      </c>
      <c r="N206" s="530">
        <v>0</v>
      </c>
      <c r="O206" s="530">
        <v>0</v>
      </c>
      <c r="P206" s="530">
        <v>0</v>
      </c>
      <c r="Q206" s="530">
        <v>200</v>
      </c>
      <c r="R206" s="530">
        <v>225</v>
      </c>
      <c r="S206" s="530">
        <v>7947.5</v>
      </c>
      <c r="T206" s="530">
        <v>0</v>
      </c>
      <c r="U206" s="530">
        <v>517.5</v>
      </c>
      <c r="V206" s="530">
        <v>0</v>
      </c>
      <c r="W206" s="530">
        <v>10</v>
      </c>
      <c r="X206" s="530">
        <v>0</v>
      </c>
      <c r="Y206" s="530">
        <v>527.5</v>
      </c>
      <c r="Z206" s="530">
        <v>7420</v>
      </c>
      <c r="AA206" t="s">
        <v>773</v>
      </c>
      <c r="AB206" s="266">
        <f>VLOOKUP(D206,'12部门提供工资附表主表'!E:AV,44,0)</f>
        <v>7947.4999999999909</v>
      </c>
      <c r="AC206" s="266">
        <f t="shared" si="3"/>
        <v>-9.0949470177292824E-12</v>
      </c>
    </row>
    <row r="207" spans="1:29" ht="14.25">
      <c r="A207" s="265" t="s">
        <v>191</v>
      </c>
      <c r="B207" t="s">
        <v>757</v>
      </c>
      <c r="C207" t="s">
        <v>774</v>
      </c>
      <c r="D207" t="s">
        <v>775</v>
      </c>
      <c r="E207" t="s">
        <v>776</v>
      </c>
      <c r="F207">
        <v>38.94</v>
      </c>
      <c r="G207" s="530">
        <v>2480</v>
      </c>
      <c r="H207" s="530">
        <v>0</v>
      </c>
      <c r="I207" s="530">
        <v>0</v>
      </c>
      <c r="J207" s="530">
        <v>0</v>
      </c>
      <c r="K207" s="530">
        <v>0</v>
      </c>
      <c r="L207" s="530">
        <v>200</v>
      </c>
      <c r="M207" s="530">
        <v>3945.1</v>
      </c>
      <c r="N207" s="530">
        <v>0</v>
      </c>
      <c r="O207" s="530">
        <v>0</v>
      </c>
      <c r="P207" s="530">
        <v>0</v>
      </c>
      <c r="Q207" s="530">
        <v>200</v>
      </c>
      <c r="R207" s="530">
        <v>90</v>
      </c>
      <c r="S207" s="530">
        <v>6735.1</v>
      </c>
      <c r="T207" s="530">
        <v>0</v>
      </c>
      <c r="U207" s="530">
        <v>517.5</v>
      </c>
      <c r="V207" s="530">
        <v>0</v>
      </c>
      <c r="W207" s="530">
        <v>10</v>
      </c>
      <c r="X207" s="530">
        <v>36.53</v>
      </c>
      <c r="Y207" s="530">
        <v>564.03</v>
      </c>
      <c r="Z207" s="530">
        <v>6171.07</v>
      </c>
      <c r="AA207" t="s">
        <v>778</v>
      </c>
      <c r="AB207" s="266">
        <f>VLOOKUP(D207,'12部门提供工资附表主表'!E:AV,44,0)</f>
        <v>6735.0999999999995</v>
      </c>
      <c r="AC207" s="266">
        <f t="shared" si="3"/>
        <v>0</v>
      </c>
    </row>
    <row r="208" spans="1:29" ht="14.25">
      <c r="A208" s="265" t="s">
        <v>607</v>
      </c>
      <c r="B208" t="s">
        <v>757</v>
      </c>
      <c r="C208" t="s">
        <v>779</v>
      </c>
      <c r="D208" t="s">
        <v>780</v>
      </c>
      <c r="E208" t="s">
        <v>781</v>
      </c>
      <c r="F208">
        <v>40.44</v>
      </c>
      <c r="G208" s="530">
        <v>2480</v>
      </c>
      <c r="H208" s="530">
        <v>0</v>
      </c>
      <c r="I208" s="530">
        <v>0</v>
      </c>
      <c r="J208" s="530">
        <v>0</v>
      </c>
      <c r="K208" s="530">
        <v>0</v>
      </c>
      <c r="L208" s="530">
        <v>60</v>
      </c>
      <c r="M208" s="530">
        <v>3222.6</v>
      </c>
      <c r="N208" s="530">
        <v>0</v>
      </c>
      <c r="O208" s="530">
        <v>0</v>
      </c>
      <c r="P208" s="530">
        <v>0</v>
      </c>
      <c r="Q208" s="530">
        <v>205</v>
      </c>
      <c r="R208" s="530">
        <v>0</v>
      </c>
      <c r="S208" s="530">
        <v>5967.6</v>
      </c>
      <c r="T208" s="530">
        <v>0</v>
      </c>
      <c r="U208" s="530">
        <v>0</v>
      </c>
      <c r="V208" s="530">
        <v>0</v>
      </c>
      <c r="W208" s="530">
        <v>10</v>
      </c>
      <c r="X208" s="530">
        <v>29.03</v>
      </c>
      <c r="Y208" s="530">
        <v>39.03</v>
      </c>
      <c r="Z208" s="530">
        <v>5928.57</v>
      </c>
      <c r="AA208" t="s">
        <v>783</v>
      </c>
      <c r="AB208" s="266">
        <f>VLOOKUP(D208,'12部门提供工资附表主表'!E:AV,44,0)</f>
        <v>5967.6000000000095</v>
      </c>
      <c r="AC208" s="266">
        <f t="shared" si="3"/>
        <v>9.0949470177292824E-12</v>
      </c>
    </row>
    <row r="209" spans="1:29" ht="14.25">
      <c r="A209" s="265" t="s">
        <v>1662</v>
      </c>
      <c r="B209" t="s">
        <v>757</v>
      </c>
      <c r="C209" t="s">
        <v>784</v>
      </c>
      <c r="D209" t="s">
        <v>785</v>
      </c>
      <c r="E209" t="s">
        <v>786</v>
      </c>
      <c r="F209">
        <v>38.75</v>
      </c>
      <c r="G209" s="530">
        <v>2480</v>
      </c>
      <c r="H209" s="530">
        <v>0</v>
      </c>
      <c r="I209" s="530">
        <v>0</v>
      </c>
      <c r="J209" s="530">
        <v>0</v>
      </c>
      <c r="K209" s="530">
        <v>0</v>
      </c>
      <c r="L209" s="530">
        <v>60</v>
      </c>
      <c r="M209" s="530">
        <v>4688.75</v>
      </c>
      <c r="N209" s="530">
        <v>0</v>
      </c>
      <c r="O209" s="530">
        <v>0</v>
      </c>
      <c r="P209" s="530">
        <v>0</v>
      </c>
      <c r="Q209" s="530">
        <v>200</v>
      </c>
      <c r="R209" s="530">
        <v>0</v>
      </c>
      <c r="S209" s="530">
        <v>7428.75</v>
      </c>
      <c r="T209" s="530">
        <v>0</v>
      </c>
      <c r="U209" s="530">
        <v>517.5</v>
      </c>
      <c r="V209" s="530">
        <v>0</v>
      </c>
      <c r="W209" s="530">
        <v>0</v>
      </c>
      <c r="X209" s="530">
        <v>57.34</v>
      </c>
      <c r="Y209" s="530">
        <v>574.84</v>
      </c>
      <c r="Z209" s="530">
        <v>6853.91</v>
      </c>
      <c r="AA209" t="s">
        <v>788</v>
      </c>
      <c r="AB209" s="266">
        <f>VLOOKUP(D209,'12部门提供工资附表主表'!E:AV,44,0)</f>
        <v>7428.75</v>
      </c>
      <c r="AC209" s="266">
        <f t="shared" si="3"/>
        <v>0</v>
      </c>
    </row>
    <row r="210" spans="1:29" ht="14.25">
      <c r="A210" s="265" t="s">
        <v>662</v>
      </c>
      <c r="B210" t="s">
        <v>757</v>
      </c>
      <c r="C210" t="s">
        <v>789</v>
      </c>
      <c r="D210" t="s">
        <v>790</v>
      </c>
      <c r="E210" t="s">
        <v>791</v>
      </c>
      <c r="F210">
        <v>39.130000000000003</v>
      </c>
      <c r="G210" s="530">
        <v>2480</v>
      </c>
      <c r="H210" s="530">
        <v>0</v>
      </c>
      <c r="I210" s="530">
        <v>0</v>
      </c>
      <c r="J210" s="530">
        <v>0</v>
      </c>
      <c r="K210" s="530">
        <v>0</v>
      </c>
      <c r="L210" s="530">
        <v>160</v>
      </c>
      <c r="M210" s="530">
        <v>4102.1000000000004</v>
      </c>
      <c r="N210" s="530">
        <v>0</v>
      </c>
      <c r="O210" s="530">
        <v>0</v>
      </c>
      <c r="P210" s="530">
        <v>0</v>
      </c>
      <c r="Q210" s="530">
        <v>100</v>
      </c>
      <c r="R210" s="530">
        <v>0</v>
      </c>
      <c r="S210" s="530">
        <v>6842.1</v>
      </c>
      <c r="T210" s="530">
        <v>0</v>
      </c>
      <c r="U210" s="530">
        <v>517.5</v>
      </c>
      <c r="V210" s="530">
        <v>0</v>
      </c>
      <c r="W210" s="530">
        <v>10</v>
      </c>
      <c r="X210" s="530">
        <v>0</v>
      </c>
      <c r="Y210" s="530">
        <v>527.5</v>
      </c>
      <c r="Z210" s="530">
        <v>6314.6</v>
      </c>
      <c r="AA210" t="s">
        <v>793</v>
      </c>
      <c r="AB210" s="266">
        <f>VLOOKUP(D210,'12部门提供工资附表主表'!E:AV,44,0)</f>
        <v>6842.1</v>
      </c>
      <c r="AC210" s="266">
        <f t="shared" si="3"/>
        <v>0</v>
      </c>
    </row>
    <row r="211" spans="1:29" ht="14.25">
      <c r="A211" s="265" t="s">
        <v>1836</v>
      </c>
      <c r="B211" t="s">
        <v>757</v>
      </c>
      <c r="C211" t="s">
        <v>794</v>
      </c>
      <c r="D211" t="s">
        <v>795</v>
      </c>
      <c r="E211" t="s">
        <v>796</v>
      </c>
      <c r="F211">
        <v>44.13</v>
      </c>
      <c r="G211" s="530">
        <v>2480</v>
      </c>
      <c r="H211" s="530">
        <v>0</v>
      </c>
      <c r="I211" s="530">
        <v>0</v>
      </c>
      <c r="J211" s="530">
        <v>0</v>
      </c>
      <c r="K211" s="530">
        <v>0</v>
      </c>
      <c r="L211" s="530">
        <v>160</v>
      </c>
      <c r="M211" s="530">
        <v>6787.3</v>
      </c>
      <c r="N211" s="530">
        <v>0</v>
      </c>
      <c r="O211" s="530">
        <v>0</v>
      </c>
      <c r="P211" s="530">
        <v>0</v>
      </c>
      <c r="Q211" s="530">
        <v>205</v>
      </c>
      <c r="R211" s="530">
        <v>10</v>
      </c>
      <c r="S211" s="530">
        <v>9622.2999999999993</v>
      </c>
      <c r="T211" s="530">
        <v>0</v>
      </c>
      <c r="U211" s="530">
        <v>517.5</v>
      </c>
      <c r="V211" s="530">
        <v>0</v>
      </c>
      <c r="W211" s="530">
        <v>10</v>
      </c>
      <c r="X211" s="530">
        <v>55.55</v>
      </c>
      <c r="Y211" s="530">
        <v>583.04999999999995</v>
      </c>
      <c r="Z211" s="530">
        <v>9039.25</v>
      </c>
      <c r="AA211" t="s">
        <v>798</v>
      </c>
      <c r="AB211" s="266">
        <f>VLOOKUP(D211,'12部门提供工资附表主表'!E:AV,44,0)</f>
        <v>9622.3000000000011</v>
      </c>
      <c r="AC211" s="266">
        <f t="shared" si="3"/>
        <v>0</v>
      </c>
    </row>
    <row r="212" spans="1:29" ht="14.25">
      <c r="A212" s="265" t="s">
        <v>237</v>
      </c>
      <c r="B212" t="s">
        <v>757</v>
      </c>
      <c r="C212" t="s">
        <v>799</v>
      </c>
      <c r="D212" t="s">
        <v>800</v>
      </c>
      <c r="E212" t="s">
        <v>801</v>
      </c>
      <c r="F212">
        <v>38.380000000000003</v>
      </c>
      <c r="G212" s="530">
        <v>2480</v>
      </c>
      <c r="H212" s="530">
        <v>0</v>
      </c>
      <c r="I212" s="530">
        <v>0</v>
      </c>
      <c r="J212" s="530">
        <v>0</v>
      </c>
      <c r="K212" s="530">
        <v>0</v>
      </c>
      <c r="L212" s="530">
        <v>160</v>
      </c>
      <c r="M212" s="530">
        <v>4390.0200000000004</v>
      </c>
      <c r="N212" s="530">
        <v>0</v>
      </c>
      <c r="O212" s="530">
        <v>0</v>
      </c>
      <c r="P212" s="530">
        <v>0</v>
      </c>
      <c r="Q212" s="530">
        <v>205</v>
      </c>
      <c r="R212" s="530">
        <v>4</v>
      </c>
      <c r="S212" s="530">
        <v>7231.02</v>
      </c>
      <c r="T212" s="530">
        <v>0</v>
      </c>
      <c r="U212" s="530">
        <v>517.5</v>
      </c>
      <c r="V212" s="530">
        <v>0</v>
      </c>
      <c r="W212" s="530">
        <v>10</v>
      </c>
      <c r="X212" s="530">
        <v>51.41</v>
      </c>
      <c r="Y212" s="530">
        <v>578.91</v>
      </c>
      <c r="Z212" s="530">
        <v>6652.11</v>
      </c>
      <c r="AA212" t="s">
        <v>803</v>
      </c>
      <c r="AB212" s="266">
        <f>VLOOKUP(D212,'12部门提供工资附表主表'!E:AV,44,0)</f>
        <v>7231.02</v>
      </c>
      <c r="AC212" s="266">
        <f t="shared" si="3"/>
        <v>0</v>
      </c>
    </row>
    <row r="213" spans="1:29" ht="14.25">
      <c r="A213" s="265" t="s">
        <v>2651</v>
      </c>
      <c r="B213" t="s">
        <v>757</v>
      </c>
      <c r="C213" t="s">
        <v>804</v>
      </c>
      <c r="D213" t="s">
        <v>805</v>
      </c>
      <c r="E213" t="s">
        <v>806</v>
      </c>
      <c r="F213">
        <v>42.5</v>
      </c>
      <c r="G213" s="530">
        <v>2480</v>
      </c>
      <c r="H213" s="530">
        <v>0</v>
      </c>
      <c r="I213" s="530">
        <v>0</v>
      </c>
      <c r="J213" s="530">
        <v>0</v>
      </c>
      <c r="K213" s="530">
        <v>0</v>
      </c>
      <c r="L213" s="530">
        <v>160</v>
      </c>
      <c r="M213" s="530">
        <v>5977.5</v>
      </c>
      <c r="N213" s="530">
        <v>0</v>
      </c>
      <c r="O213" s="530">
        <v>0</v>
      </c>
      <c r="P213" s="530">
        <v>0</v>
      </c>
      <c r="Q213" s="530">
        <v>200</v>
      </c>
      <c r="R213" s="530">
        <v>0</v>
      </c>
      <c r="S213" s="530">
        <v>8817.5</v>
      </c>
      <c r="T213" s="530">
        <v>0</v>
      </c>
      <c r="U213" s="530">
        <v>517.5</v>
      </c>
      <c r="V213" s="530">
        <v>0</v>
      </c>
      <c r="W213" s="530">
        <v>10</v>
      </c>
      <c r="X213" s="530">
        <v>0</v>
      </c>
      <c r="Y213" s="530">
        <v>527.5</v>
      </c>
      <c r="Z213" s="530">
        <v>8290</v>
      </c>
      <c r="AA213" t="s">
        <v>808</v>
      </c>
      <c r="AB213" s="266">
        <f>VLOOKUP(D213,'12部门提供工资附表主表'!E:AV,44,0)</f>
        <v>8817.5</v>
      </c>
      <c r="AC213" s="266">
        <f t="shared" si="3"/>
        <v>0</v>
      </c>
    </row>
    <row r="214" spans="1:29" ht="14.25">
      <c r="A214" s="265" t="s">
        <v>713</v>
      </c>
      <c r="B214" t="s">
        <v>757</v>
      </c>
      <c r="C214" t="s">
        <v>809</v>
      </c>
      <c r="D214" t="s">
        <v>810</v>
      </c>
      <c r="E214" t="s">
        <v>811</v>
      </c>
      <c r="F214">
        <v>40.380000000000003</v>
      </c>
      <c r="G214" s="530">
        <v>2480</v>
      </c>
      <c r="H214" s="530">
        <v>0</v>
      </c>
      <c r="I214" s="530">
        <v>0</v>
      </c>
      <c r="J214" s="530">
        <v>0</v>
      </c>
      <c r="K214" s="530">
        <v>0</v>
      </c>
      <c r="L214" s="530">
        <v>160</v>
      </c>
      <c r="M214" s="530">
        <v>4748.0200000000004</v>
      </c>
      <c r="N214" s="530">
        <v>0</v>
      </c>
      <c r="O214" s="530">
        <v>0</v>
      </c>
      <c r="P214" s="530">
        <v>0</v>
      </c>
      <c r="Q214" s="530">
        <v>200</v>
      </c>
      <c r="R214" s="530">
        <v>18</v>
      </c>
      <c r="S214" s="530">
        <v>7570.02</v>
      </c>
      <c r="T214" s="530">
        <v>0</v>
      </c>
      <c r="U214" s="530">
        <v>517.5</v>
      </c>
      <c r="V214" s="530">
        <v>0</v>
      </c>
      <c r="W214" s="530">
        <v>10</v>
      </c>
      <c r="X214" s="530">
        <v>57.83</v>
      </c>
      <c r="Y214" s="530">
        <v>585.33000000000004</v>
      </c>
      <c r="Z214" s="530">
        <v>6984.69</v>
      </c>
      <c r="AA214" t="s">
        <v>813</v>
      </c>
      <c r="AB214" s="266">
        <f>VLOOKUP(D214,'12部门提供工资附表主表'!E:AV,44,0)</f>
        <v>7570.02</v>
      </c>
      <c r="AC214" s="266">
        <f t="shared" si="3"/>
        <v>0</v>
      </c>
    </row>
    <row r="215" spans="1:29" ht="14.25">
      <c r="A215" s="265" t="s">
        <v>2061</v>
      </c>
      <c r="B215" t="s">
        <v>757</v>
      </c>
      <c r="C215" t="s">
        <v>1791</v>
      </c>
      <c r="D215" t="s">
        <v>1792</v>
      </c>
      <c r="E215" t="s">
        <v>1793</v>
      </c>
      <c r="F215">
        <v>41.5</v>
      </c>
      <c r="G215" s="530">
        <v>2480</v>
      </c>
      <c r="H215" s="530">
        <v>0</v>
      </c>
      <c r="I215" s="530">
        <v>0</v>
      </c>
      <c r="J215" s="530">
        <v>0</v>
      </c>
      <c r="K215" s="530">
        <v>0</v>
      </c>
      <c r="L215" s="530">
        <v>140</v>
      </c>
      <c r="M215" s="530">
        <v>3341.7</v>
      </c>
      <c r="N215" s="530">
        <v>2282.5</v>
      </c>
      <c r="O215" s="530">
        <v>0</v>
      </c>
      <c r="P215" s="530">
        <v>0</v>
      </c>
      <c r="Q215" s="530">
        <v>500</v>
      </c>
      <c r="R215" s="530">
        <v>0</v>
      </c>
      <c r="S215" s="530">
        <v>8744.2000000000007</v>
      </c>
      <c r="T215" s="530">
        <v>0</v>
      </c>
      <c r="U215" s="530">
        <v>517.5</v>
      </c>
      <c r="V215" s="530">
        <v>0</v>
      </c>
      <c r="W215" s="530">
        <v>10</v>
      </c>
      <c r="X215" s="530">
        <v>96.8</v>
      </c>
      <c r="Y215" s="530">
        <v>624.29999999999995</v>
      </c>
      <c r="Z215" s="530">
        <v>8119.9</v>
      </c>
      <c r="AA215" t="s">
        <v>1795</v>
      </c>
      <c r="AB215" s="266">
        <f>VLOOKUP(D215,'12部门提供工资附表主表'!E:AV,44,0)</f>
        <v>8744.1999999999971</v>
      </c>
      <c r="AC215" s="266">
        <f t="shared" si="3"/>
        <v>0</v>
      </c>
    </row>
    <row r="216" spans="1:29" ht="14.25">
      <c r="A216" s="265" t="s">
        <v>257</v>
      </c>
      <c r="B216" t="s">
        <v>757</v>
      </c>
      <c r="C216" t="s">
        <v>814</v>
      </c>
      <c r="D216" t="s">
        <v>815</v>
      </c>
      <c r="E216" t="s">
        <v>816</v>
      </c>
      <c r="F216">
        <v>44.13</v>
      </c>
      <c r="G216" s="530">
        <v>2480</v>
      </c>
      <c r="H216" s="530">
        <v>0</v>
      </c>
      <c r="I216" s="530">
        <v>0</v>
      </c>
      <c r="J216" s="530">
        <v>0</v>
      </c>
      <c r="K216" s="530">
        <v>0</v>
      </c>
      <c r="L216" s="530">
        <v>140</v>
      </c>
      <c r="M216" s="530">
        <v>6302.75</v>
      </c>
      <c r="N216" s="530">
        <v>0</v>
      </c>
      <c r="O216" s="530">
        <v>0</v>
      </c>
      <c r="P216" s="530">
        <v>0</v>
      </c>
      <c r="Q216" s="530">
        <v>200</v>
      </c>
      <c r="R216" s="530">
        <v>0</v>
      </c>
      <c r="S216" s="530">
        <v>9122.75</v>
      </c>
      <c r="T216" s="530">
        <v>0</v>
      </c>
      <c r="U216" s="530">
        <v>517.5</v>
      </c>
      <c r="V216" s="530">
        <v>0</v>
      </c>
      <c r="W216" s="530">
        <v>0</v>
      </c>
      <c r="X216" s="530">
        <v>33.18</v>
      </c>
      <c r="Y216" s="530">
        <v>550.67999999999995</v>
      </c>
      <c r="Z216" s="530">
        <v>8572.07</v>
      </c>
      <c r="AA216" t="s">
        <v>818</v>
      </c>
      <c r="AB216" s="266">
        <f>VLOOKUP(D216,'12部门提供工资附表主表'!E:AV,44,0)</f>
        <v>9122.7499999999836</v>
      </c>
      <c r="AC216" s="266">
        <f t="shared" si="3"/>
        <v>-1.6370904631912708E-11</v>
      </c>
    </row>
    <row r="217" spans="1:29" ht="14.25">
      <c r="A217" s="265" t="s">
        <v>1562</v>
      </c>
      <c r="B217" t="s">
        <v>757</v>
      </c>
      <c r="C217" t="s">
        <v>819</v>
      </c>
      <c r="D217" t="s">
        <v>820</v>
      </c>
      <c r="E217" t="s">
        <v>821</v>
      </c>
      <c r="F217">
        <v>41.25</v>
      </c>
      <c r="G217" s="530">
        <v>2480</v>
      </c>
      <c r="H217" s="530">
        <v>0</v>
      </c>
      <c r="I217" s="530">
        <v>0</v>
      </c>
      <c r="J217" s="530">
        <v>0</v>
      </c>
      <c r="K217" s="530">
        <v>0</v>
      </c>
      <c r="L217" s="530">
        <v>140</v>
      </c>
      <c r="M217" s="530">
        <v>5646.25</v>
      </c>
      <c r="N217" s="530">
        <v>0</v>
      </c>
      <c r="O217" s="530">
        <v>0</v>
      </c>
      <c r="P217" s="530">
        <v>0</v>
      </c>
      <c r="Q217" s="530">
        <v>0</v>
      </c>
      <c r="R217" s="530">
        <v>0</v>
      </c>
      <c r="S217" s="530">
        <v>8266.25</v>
      </c>
      <c r="T217" s="530">
        <v>0</v>
      </c>
      <c r="U217" s="530">
        <v>517.5</v>
      </c>
      <c r="V217" s="530">
        <v>0</v>
      </c>
      <c r="W217" s="530">
        <v>10</v>
      </c>
      <c r="X217" s="530">
        <v>0</v>
      </c>
      <c r="Y217" s="530">
        <v>527.5</v>
      </c>
      <c r="Z217" s="530">
        <v>7738.75</v>
      </c>
      <c r="AA217" t="s">
        <v>823</v>
      </c>
      <c r="AB217" s="266">
        <f>VLOOKUP(D217,'12部门提供工资附表主表'!E:AV,44,0)</f>
        <v>8266.25</v>
      </c>
      <c r="AC217" s="266">
        <f t="shared" si="3"/>
        <v>0</v>
      </c>
    </row>
    <row r="218" spans="1:29" ht="14.25">
      <c r="A218" s="265" t="s">
        <v>1968</v>
      </c>
      <c r="B218" t="s">
        <v>757</v>
      </c>
      <c r="C218" t="s">
        <v>824</v>
      </c>
      <c r="D218" t="s">
        <v>825</v>
      </c>
      <c r="E218" t="s">
        <v>826</v>
      </c>
      <c r="F218">
        <v>45.63</v>
      </c>
      <c r="G218" s="530">
        <v>2480</v>
      </c>
      <c r="H218" s="530">
        <v>0</v>
      </c>
      <c r="I218" s="530">
        <v>0</v>
      </c>
      <c r="J218" s="530">
        <v>0</v>
      </c>
      <c r="K218" s="530">
        <v>0</v>
      </c>
      <c r="L218" s="530">
        <v>140</v>
      </c>
      <c r="M218" s="530">
        <v>7102.3</v>
      </c>
      <c r="N218" s="530">
        <v>0</v>
      </c>
      <c r="O218" s="530">
        <v>0</v>
      </c>
      <c r="P218" s="530">
        <v>0</v>
      </c>
      <c r="Q218" s="530">
        <v>200</v>
      </c>
      <c r="R218" s="530">
        <v>5</v>
      </c>
      <c r="S218" s="530">
        <v>9917.2999999999993</v>
      </c>
      <c r="T218" s="530">
        <v>0</v>
      </c>
      <c r="U218" s="530">
        <v>517.5</v>
      </c>
      <c r="V218" s="530">
        <v>0</v>
      </c>
      <c r="W218" s="530">
        <v>10</v>
      </c>
      <c r="X218" s="530">
        <v>132</v>
      </c>
      <c r="Y218" s="530">
        <v>659.5</v>
      </c>
      <c r="Z218" s="530">
        <v>9257.7999999999993</v>
      </c>
      <c r="AA218" t="s">
        <v>828</v>
      </c>
      <c r="AB218" s="266">
        <f>VLOOKUP(D218,'12部门提供工资附表主表'!E:AV,44,0)</f>
        <v>9917.3000000000011</v>
      </c>
      <c r="AC218" s="266">
        <f t="shared" si="3"/>
        <v>0</v>
      </c>
    </row>
    <row r="219" spans="1:29" ht="14.25">
      <c r="A219" s="265" t="s">
        <v>1211</v>
      </c>
      <c r="B219" t="s">
        <v>757</v>
      </c>
      <c r="C219" t="s">
        <v>829</v>
      </c>
      <c r="D219" t="s">
        <v>830</v>
      </c>
      <c r="E219" t="s">
        <v>831</v>
      </c>
      <c r="F219">
        <v>40.630000000000003</v>
      </c>
      <c r="G219" s="530">
        <v>2480</v>
      </c>
      <c r="H219" s="530">
        <v>0</v>
      </c>
      <c r="I219" s="530">
        <v>0</v>
      </c>
      <c r="J219" s="530">
        <v>0</v>
      </c>
      <c r="K219" s="530">
        <v>0</v>
      </c>
      <c r="L219" s="530">
        <v>140</v>
      </c>
      <c r="M219" s="530">
        <v>2240.8000000000002</v>
      </c>
      <c r="N219" s="530">
        <v>0</v>
      </c>
      <c r="O219" s="530">
        <v>0</v>
      </c>
      <c r="P219" s="530">
        <v>0</v>
      </c>
      <c r="Q219" s="530">
        <v>200</v>
      </c>
      <c r="R219" s="530">
        <v>14</v>
      </c>
      <c r="S219" s="530">
        <v>5046.8</v>
      </c>
      <c r="T219" s="530">
        <v>0</v>
      </c>
      <c r="U219" s="530">
        <v>517.5</v>
      </c>
      <c r="V219" s="530">
        <v>0</v>
      </c>
      <c r="W219" s="530">
        <v>0</v>
      </c>
      <c r="X219" s="530">
        <v>0</v>
      </c>
      <c r="Y219" s="530">
        <v>517.5</v>
      </c>
      <c r="Z219" s="530">
        <v>4529.3</v>
      </c>
      <c r="AA219" t="s">
        <v>833</v>
      </c>
      <c r="AB219" s="266">
        <f>VLOOKUP(D219,'12部门提供工资附表主表'!E:AV,44,0)</f>
        <v>5046.8000000000156</v>
      </c>
      <c r="AC219" s="266">
        <f t="shared" si="3"/>
        <v>1.546140993013978E-11</v>
      </c>
    </row>
    <row r="220" spans="1:29" ht="14.25">
      <c r="A220" s="265" t="s">
        <v>1727</v>
      </c>
      <c r="B220" t="s">
        <v>757</v>
      </c>
      <c r="C220" t="s">
        <v>834</v>
      </c>
      <c r="D220" t="s">
        <v>835</v>
      </c>
      <c r="E220" t="s">
        <v>836</v>
      </c>
      <c r="F220">
        <v>41.63</v>
      </c>
      <c r="G220" s="530">
        <v>2480</v>
      </c>
      <c r="H220" s="530">
        <v>0</v>
      </c>
      <c r="I220" s="530">
        <v>0</v>
      </c>
      <c r="J220" s="530">
        <v>0</v>
      </c>
      <c r="K220" s="530">
        <v>0</v>
      </c>
      <c r="L220" s="530">
        <v>100</v>
      </c>
      <c r="M220" s="530">
        <v>5019.6400000000003</v>
      </c>
      <c r="N220" s="530">
        <v>0</v>
      </c>
      <c r="O220" s="530">
        <v>0</v>
      </c>
      <c r="P220" s="530">
        <v>0</v>
      </c>
      <c r="Q220" s="530">
        <v>200</v>
      </c>
      <c r="R220" s="530">
        <v>0</v>
      </c>
      <c r="S220" s="530">
        <v>7799.64</v>
      </c>
      <c r="T220" s="530">
        <v>0</v>
      </c>
      <c r="U220" s="530">
        <v>517.5</v>
      </c>
      <c r="V220" s="530">
        <v>0</v>
      </c>
      <c r="W220" s="530">
        <v>10</v>
      </c>
      <c r="X220" s="530">
        <v>0</v>
      </c>
      <c r="Y220" s="530">
        <v>527.5</v>
      </c>
      <c r="Z220" s="530">
        <v>7272.14</v>
      </c>
      <c r="AA220" t="s">
        <v>838</v>
      </c>
      <c r="AB220" s="266">
        <f>VLOOKUP(D220,'12部门提供工资附表主表'!E:AV,44,0)</f>
        <v>7799.6399999999885</v>
      </c>
      <c r="AC220" s="266">
        <f t="shared" si="3"/>
        <v>-1.1823431123048067E-11</v>
      </c>
    </row>
    <row r="221" spans="1:29" ht="14.25">
      <c r="A221" s="265" t="s">
        <v>2242</v>
      </c>
      <c r="B221" t="s">
        <v>757</v>
      </c>
      <c r="C221" t="s">
        <v>839</v>
      </c>
      <c r="D221" t="s">
        <v>840</v>
      </c>
      <c r="E221" t="s">
        <v>841</v>
      </c>
      <c r="F221">
        <v>41.38</v>
      </c>
      <c r="G221" s="530">
        <v>2480</v>
      </c>
      <c r="H221" s="530">
        <v>0</v>
      </c>
      <c r="I221" s="530">
        <v>0</v>
      </c>
      <c r="J221" s="530">
        <v>0</v>
      </c>
      <c r="K221" s="530">
        <v>0</v>
      </c>
      <c r="L221" s="530">
        <v>100</v>
      </c>
      <c r="M221" s="530">
        <v>5671.86</v>
      </c>
      <c r="N221" s="530">
        <v>0</v>
      </c>
      <c r="O221" s="530">
        <v>0</v>
      </c>
      <c r="P221" s="530">
        <v>0</v>
      </c>
      <c r="Q221" s="530">
        <v>200</v>
      </c>
      <c r="R221" s="530">
        <v>0</v>
      </c>
      <c r="S221" s="530">
        <v>8451.86</v>
      </c>
      <c r="T221" s="530">
        <v>0</v>
      </c>
      <c r="U221" s="530">
        <v>517.5</v>
      </c>
      <c r="V221" s="530">
        <v>0</v>
      </c>
      <c r="W221" s="530">
        <v>0</v>
      </c>
      <c r="X221" s="530">
        <v>0</v>
      </c>
      <c r="Y221" s="530">
        <v>517.5</v>
      </c>
      <c r="Z221" s="530">
        <v>7934.36</v>
      </c>
      <c r="AA221" t="s">
        <v>843</v>
      </c>
      <c r="AB221" s="266">
        <f>VLOOKUP(D221,'12部门提供工资附表主表'!E:AV,44,0)</f>
        <v>8451.86</v>
      </c>
      <c r="AC221" s="266">
        <f t="shared" si="3"/>
        <v>0</v>
      </c>
    </row>
    <row r="222" spans="1:29" ht="14.25">
      <c r="A222" s="265" t="s">
        <v>767</v>
      </c>
      <c r="B222" t="s">
        <v>757</v>
      </c>
      <c r="C222" t="s">
        <v>1796</v>
      </c>
      <c r="D222" t="s">
        <v>1797</v>
      </c>
      <c r="E222" t="s">
        <v>1798</v>
      </c>
      <c r="F222">
        <v>35.25</v>
      </c>
      <c r="G222" s="530">
        <v>2480</v>
      </c>
      <c r="H222" s="530">
        <v>0</v>
      </c>
      <c r="I222" s="530">
        <v>320</v>
      </c>
      <c r="J222" s="530">
        <v>900</v>
      </c>
      <c r="K222" s="530">
        <v>0</v>
      </c>
      <c r="L222" s="530">
        <v>100</v>
      </c>
      <c r="M222" s="530">
        <v>2826.85</v>
      </c>
      <c r="N222" s="530">
        <v>0</v>
      </c>
      <c r="O222" s="530">
        <v>0</v>
      </c>
      <c r="P222" s="530">
        <v>0</v>
      </c>
      <c r="Q222" s="530">
        <v>200</v>
      </c>
      <c r="R222" s="530">
        <v>120</v>
      </c>
      <c r="S222" s="530">
        <v>6706.85</v>
      </c>
      <c r="T222" s="530">
        <v>0</v>
      </c>
      <c r="U222" s="530">
        <v>517.5</v>
      </c>
      <c r="V222" s="530">
        <v>0</v>
      </c>
      <c r="W222" s="530">
        <v>10</v>
      </c>
      <c r="X222" s="530">
        <v>35.68</v>
      </c>
      <c r="Y222" s="530">
        <v>563.17999999999995</v>
      </c>
      <c r="Z222" s="530">
        <v>6143.67</v>
      </c>
      <c r="AA222" t="s">
        <v>1800</v>
      </c>
      <c r="AB222" s="266">
        <f>VLOOKUP(D222,'12部门提供工资附表主表'!E:AV,44,0)</f>
        <v>6706.8477000000003</v>
      </c>
      <c r="AC222" s="266">
        <f t="shared" si="3"/>
        <v>-2.3000000001047738E-3</v>
      </c>
    </row>
    <row r="223" spans="1:29" ht="14.25">
      <c r="A223" s="265" t="s">
        <v>1974</v>
      </c>
      <c r="B223" t="s">
        <v>757</v>
      </c>
      <c r="C223" t="s">
        <v>844</v>
      </c>
      <c r="D223" t="s">
        <v>845</v>
      </c>
      <c r="E223" t="s">
        <v>846</v>
      </c>
      <c r="F223">
        <v>39.130000000000003</v>
      </c>
      <c r="G223" s="530">
        <v>2480</v>
      </c>
      <c r="H223" s="530">
        <v>0</v>
      </c>
      <c r="I223" s="530">
        <v>0</v>
      </c>
      <c r="J223" s="530">
        <v>0</v>
      </c>
      <c r="K223" s="530">
        <v>0</v>
      </c>
      <c r="L223" s="530">
        <v>100</v>
      </c>
      <c r="M223" s="530">
        <v>3782.3</v>
      </c>
      <c r="N223" s="530">
        <v>0</v>
      </c>
      <c r="O223" s="530">
        <v>0</v>
      </c>
      <c r="P223" s="530">
        <v>0</v>
      </c>
      <c r="Q223" s="530">
        <v>205</v>
      </c>
      <c r="R223" s="530">
        <v>4</v>
      </c>
      <c r="S223" s="530">
        <v>6563.3</v>
      </c>
      <c r="T223" s="530">
        <v>0</v>
      </c>
      <c r="U223" s="530">
        <v>517.5</v>
      </c>
      <c r="V223" s="530">
        <v>254</v>
      </c>
      <c r="W223" s="530">
        <v>10</v>
      </c>
      <c r="X223" s="530">
        <v>23.75</v>
      </c>
      <c r="Y223" s="530">
        <v>805.25</v>
      </c>
      <c r="Z223" s="530">
        <v>5758.05</v>
      </c>
      <c r="AA223" t="s">
        <v>848</v>
      </c>
      <c r="AB223" s="266">
        <f>VLOOKUP(D223,'12部门提供工资附表主表'!E:AV,44,0)</f>
        <v>6563.3</v>
      </c>
      <c r="AC223" s="266">
        <f t="shared" si="3"/>
        <v>0</v>
      </c>
    </row>
    <row r="224" spans="1:29" ht="14.25">
      <c r="A224" s="265" t="s">
        <v>1918</v>
      </c>
      <c r="B224" t="s">
        <v>757</v>
      </c>
      <c r="C224" t="s">
        <v>849</v>
      </c>
      <c r="D224" t="s">
        <v>850</v>
      </c>
      <c r="E224" t="s">
        <v>851</v>
      </c>
      <c r="F224">
        <v>43.38</v>
      </c>
      <c r="G224" s="530">
        <v>2480</v>
      </c>
      <c r="H224" s="530">
        <v>0</v>
      </c>
      <c r="I224" s="530">
        <v>0</v>
      </c>
      <c r="J224" s="530">
        <v>0</v>
      </c>
      <c r="K224" s="530">
        <v>0</v>
      </c>
      <c r="L224" s="530">
        <v>100</v>
      </c>
      <c r="M224" s="530">
        <v>5111.5</v>
      </c>
      <c r="N224" s="530">
        <v>0</v>
      </c>
      <c r="O224" s="530">
        <v>0</v>
      </c>
      <c r="P224" s="530">
        <v>0</v>
      </c>
      <c r="Q224" s="530">
        <v>200</v>
      </c>
      <c r="R224" s="530">
        <v>0</v>
      </c>
      <c r="S224" s="530">
        <v>7891.5</v>
      </c>
      <c r="T224" s="530">
        <v>0</v>
      </c>
      <c r="U224" s="530">
        <v>517.5</v>
      </c>
      <c r="V224" s="530">
        <v>0</v>
      </c>
      <c r="W224" s="530">
        <v>0</v>
      </c>
      <c r="X224" s="530">
        <v>22.22</v>
      </c>
      <c r="Y224" s="530">
        <v>539.72</v>
      </c>
      <c r="Z224" s="530">
        <v>7351.78</v>
      </c>
      <c r="AA224" t="s">
        <v>853</v>
      </c>
      <c r="AB224" s="266">
        <f>VLOOKUP(D224,'12部门提供工资附表主表'!E:AV,44,0)</f>
        <v>7891.5</v>
      </c>
      <c r="AC224" s="266">
        <f t="shared" si="3"/>
        <v>0</v>
      </c>
    </row>
    <row r="225" spans="1:29" ht="14.25">
      <c r="A225" s="265" t="s">
        <v>465</v>
      </c>
      <c r="B225" t="s">
        <v>757</v>
      </c>
      <c r="C225" t="s">
        <v>854</v>
      </c>
      <c r="D225" t="s">
        <v>855</v>
      </c>
      <c r="E225" t="s">
        <v>856</v>
      </c>
      <c r="F225">
        <v>40.5</v>
      </c>
      <c r="G225" s="530">
        <v>2480</v>
      </c>
      <c r="H225" s="530">
        <v>0</v>
      </c>
      <c r="I225" s="530">
        <v>0</v>
      </c>
      <c r="J225" s="530">
        <v>0</v>
      </c>
      <c r="K225" s="530">
        <v>0</v>
      </c>
      <c r="L225" s="530">
        <v>100</v>
      </c>
      <c r="M225" s="530">
        <v>4358.8999999999996</v>
      </c>
      <c r="N225" s="530">
        <v>0</v>
      </c>
      <c r="O225" s="530">
        <v>0</v>
      </c>
      <c r="P225" s="530">
        <v>0</v>
      </c>
      <c r="Q225" s="530">
        <v>200</v>
      </c>
      <c r="R225" s="530">
        <v>0</v>
      </c>
      <c r="S225" s="530">
        <v>7138.9</v>
      </c>
      <c r="T225" s="530">
        <v>0</v>
      </c>
      <c r="U225" s="530">
        <v>517.5</v>
      </c>
      <c r="V225" s="530">
        <v>0</v>
      </c>
      <c r="W225" s="530">
        <v>10</v>
      </c>
      <c r="X225" s="530">
        <v>15.95</v>
      </c>
      <c r="Y225" s="530">
        <v>543.45000000000005</v>
      </c>
      <c r="Z225" s="530">
        <v>6595.45</v>
      </c>
      <c r="AA225" t="s">
        <v>858</v>
      </c>
      <c r="AB225" s="266">
        <f>VLOOKUP(D225,'12部门提供工资附表主表'!E:AV,44,0)</f>
        <v>7138.9000000000106</v>
      </c>
      <c r="AC225" s="266">
        <f t="shared" si="3"/>
        <v>1.0913936421275139E-11</v>
      </c>
    </row>
    <row r="226" spans="1:29" ht="14.25">
      <c r="A226" s="265" t="s">
        <v>652</v>
      </c>
      <c r="B226" t="s">
        <v>757</v>
      </c>
      <c r="C226" t="s">
        <v>859</v>
      </c>
      <c r="D226" t="s">
        <v>860</v>
      </c>
      <c r="E226" t="s">
        <v>861</v>
      </c>
      <c r="F226">
        <v>35.130000000000003</v>
      </c>
      <c r="G226" s="530">
        <v>2480</v>
      </c>
      <c r="H226" s="530">
        <v>0</v>
      </c>
      <c r="I226" s="530">
        <v>0</v>
      </c>
      <c r="J226" s="530">
        <v>0</v>
      </c>
      <c r="K226" s="530">
        <v>0</v>
      </c>
      <c r="L226" s="530">
        <v>100</v>
      </c>
      <c r="M226" s="530">
        <v>3421.84</v>
      </c>
      <c r="N226" s="530">
        <v>0</v>
      </c>
      <c r="O226" s="530">
        <v>0</v>
      </c>
      <c r="P226" s="530">
        <v>0</v>
      </c>
      <c r="Q226" s="530">
        <v>200</v>
      </c>
      <c r="R226" s="530">
        <v>2</v>
      </c>
      <c r="S226" s="530">
        <v>6199.84</v>
      </c>
      <c r="T226" s="530">
        <v>0</v>
      </c>
      <c r="U226" s="530">
        <v>517.5</v>
      </c>
      <c r="V226" s="530">
        <v>0</v>
      </c>
      <c r="W226" s="530">
        <v>10</v>
      </c>
      <c r="X226" s="530">
        <v>0</v>
      </c>
      <c r="Y226" s="530">
        <v>527.5</v>
      </c>
      <c r="Z226" s="530">
        <v>5672.34</v>
      </c>
      <c r="AA226" t="s">
        <v>4751</v>
      </c>
      <c r="AB226" s="266">
        <f>VLOOKUP(D226,'12部门提供工资附表主表'!E:AV,44,0)</f>
        <v>6199.84</v>
      </c>
      <c r="AC226" s="266">
        <f t="shared" si="3"/>
        <v>0</v>
      </c>
    </row>
    <row r="227" spans="1:29" ht="14.25">
      <c r="A227" s="265" t="s">
        <v>2826</v>
      </c>
      <c r="B227" t="s">
        <v>757</v>
      </c>
      <c r="C227" t="s">
        <v>864</v>
      </c>
      <c r="D227" t="s">
        <v>865</v>
      </c>
      <c r="E227" t="s">
        <v>866</v>
      </c>
      <c r="F227">
        <v>36.880000000000003</v>
      </c>
      <c r="G227" s="530">
        <v>2480</v>
      </c>
      <c r="H227" s="530">
        <v>0</v>
      </c>
      <c r="I227" s="530">
        <v>0</v>
      </c>
      <c r="J227" s="530">
        <v>0</v>
      </c>
      <c r="K227" s="530">
        <v>0</v>
      </c>
      <c r="L227" s="530">
        <v>100</v>
      </c>
      <c r="M227" s="530">
        <v>4619.3999999999996</v>
      </c>
      <c r="N227" s="530">
        <v>0</v>
      </c>
      <c r="O227" s="530">
        <v>0</v>
      </c>
      <c r="P227" s="530">
        <v>0</v>
      </c>
      <c r="Q227" s="530">
        <v>0</v>
      </c>
      <c r="R227" s="530">
        <v>8</v>
      </c>
      <c r="S227" s="530">
        <v>7191.4</v>
      </c>
      <c r="T227" s="530">
        <v>0</v>
      </c>
      <c r="U227" s="530">
        <v>517.5</v>
      </c>
      <c r="V227" s="530">
        <v>0</v>
      </c>
      <c r="W227" s="530">
        <v>10</v>
      </c>
      <c r="X227" s="530">
        <v>0</v>
      </c>
      <c r="Y227" s="530">
        <v>527.5</v>
      </c>
      <c r="Z227" s="530">
        <v>6663.9</v>
      </c>
      <c r="AA227" t="s">
        <v>868</v>
      </c>
      <c r="AB227" s="266">
        <f>VLOOKUP(D227,'12部门提供工资附表主表'!E:AV,44,0)</f>
        <v>7191.4000000000005</v>
      </c>
      <c r="AC227" s="266">
        <f t="shared" si="3"/>
        <v>0</v>
      </c>
    </row>
    <row r="228" spans="1:29" ht="14.25">
      <c r="A228" s="265" t="s">
        <v>2995</v>
      </c>
      <c r="B228" t="s">
        <v>757</v>
      </c>
      <c r="C228" t="s">
        <v>869</v>
      </c>
      <c r="D228" t="s">
        <v>870</v>
      </c>
      <c r="E228" t="s">
        <v>871</v>
      </c>
      <c r="F228">
        <v>37.56</v>
      </c>
      <c r="G228" s="530">
        <v>2480</v>
      </c>
      <c r="H228" s="530">
        <v>0</v>
      </c>
      <c r="I228" s="530">
        <v>0</v>
      </c>
      <c r="J228" s="530">
        <v>0</v>
      </c>
      <c r="K228" s="530">
        <v>0</v>
      </c>
      <c r="L228" s="530">
        <v>100</v>
      </c>
      <c r="M228" s="530">
        <v>4034</v>
      </c>
      <c r="N228" s="530">
        <v>0</v>
      </c>
      <c r="O228" s="530">
        <v>0</v>
      </c>
      <c r="P228" s="530">
        <v>0</v>
      </c>
      <c r="Q228" s="530">
        <v>200</v>
      </c>
      <c r="R228" s="530">
        <v>0</v>
      </c>
      <c r="S228" s="530">
        <v>6814</v>
      </c>
      <c r="T228" s="530">
        <v>0</v>
      </c>
      <c r="U228" s="530">
        <v>517.5</v>
      </c>
      <c r="V228" s="530">
        <v>0</v>
      </c>
      <c r="W228" s="530">
        <v>10</v>
      </c>
      <c r="X228" s="530">
        <v>17.59</v>
      </c>
      <c r="Y228" s="530">
        <v>545.09</v>
      </c>
      <c r="Z228" s="530">
        <v>6268.91</v>
      </c>
      <c r="AA228" t="s">
        <v>873</v>
      </c>
      <c r="AB228" s="266">
        <f>VLOOKUP(D228,'12部门提供工资附表主表'!E:AV,44,0)</f>
        <v>6814.00000000001</v>
      </c>
      <c r="AC228" s="266">
        <f t="shared" si="3"/>
        <v>1.0004441719502211E-11</v>
      </c>
    </row>
    <row r="229" spans="1:29" ht="14.25">
      <c r="A229" s="265" t="s">
        <v>4752</v>
      </c>
      <c r="B229" t="s">
        <v>757</v>
      </c>
      <c r="C229" t="s">
        <v>874</v>
      </c>
      <c r="D229" t="s">
        <v>875</v>
      </c>
      <c r="E229" t="s">
        <v>876</v>
      </c>
      <c r="F229">
        <v>40.380000000000003</v>
      </c>
      <c r="G229" s="530">
        <v>2480</v>
      </c>
      <c r="H229" s="530">
        <v>0</v>
      </c>
      <c r="I229" s="530">
        <v>0</v>
      </c>
      <c r="J229" s="530">
        <v>0</v>
      </c>
      <c r="K229" s="530">
        <v>0</v>
      </c>
      <c r="L229" s="530">
        <v>100</v>
      </c>
      <c r="M229" s="530">
        <v>4667.26</v>
      </c>
      <c r="N229" s="530">
        <v>0</v>
      </c>
      <c r="O229" s="530">
        <v>0</v>
      </c>
      <c r="P229" s="530">
        <v>0</v>
      </c>
      <c r="Q229" s="530">
        <v>200</v>
      </c>
      <c r="R229" s="530">
        <v>18</v>
      </c>
      <c r="S229" s="530">
        <v>7429.26</v>
      </c>
      <c r="T229" s="530">
        <v>0</v>
      </c>
      <c r="U229" s="530">
        <v>517.5</v>
      </c>
      <c r="V229" s="530">
        <v>0</v>
      </c>
      <c r="W229" s="530">
        <v>10</v>
      </c>
      <c r="X229" s="530">
        <v>0</v>
      </c>
      <c r="Y229" s="530">
        <v>527.5</v>
      </c>
      <c r="Z229" s="530">
        <v>6901.76</v>
      </c>
      <c r="AA229" t="s">
        <v>878</v>
      </c>
      <c r="AB229" s="266">
        <f>VLOOKUP(D229,'12部门提供工资附表主表'!E:AV,44,0)</f>
        <v>7429.26</v>
      </c>
      <c r="AC229" s="266">
        <f t="shared" si="3"/>
        <v>0</v>
      </c>
    </row>
    <row r="230" spans="1:29" ht="14.25">
      <c r="A230" s="265" t="s">
        <v>1768</v>
      </c>
      <c r="B230" t="s">
        <v>757</v>
      </c>
      <c r="C230" t="s">
        <v>1801</v>
      </c>
      <c r="D230" t="s">
        <v>1802</v>
      </c>
      <c r="E230" t="s">
        <v>1803</v>
      </c>
      <c r="F230">
        <v>40.380000000000003</v>
      </c>
      <c r="G230" s="530">
        <v>2480</v>
      </c>
      <c r="H230" s="530">
        <v>0</v>
      </c>
      <c r="I230" s="530">
        <v>320</v>
      </c>
      <c r="J230" s="530">
        <v>900</v>
      </c>
      <c r="K230" s="530">
        <v>0</v>
      </c>
      <c r="L230" s="530">
        <v>100</v>
      </c>
      <c r="M230" s="530">
        <v>3776.71</v>
      </c>
      <c r="N230" s="530">
        <v>0</v>
      </c>
      <c r="O230" s="530">
        <v>0</v>
      </c>
      <c r="P230" s="530">
        <v>0</v>
      </c>
      <c r="Q230" s="530">
        <v>200</v>
      </c>
      <c r="R230" s="530">
        <v>320</v>
      </c>
      <c r="S230" s="530">
        <v>7456.71</v>
      </c>
      <c r="T230" s="530">
        <v>0</v>
      </c>
      <c r="U230" s="530">
        <v>517.5</v>
      </c>
      <c r="V230" s="530">
        <v>0</v>
      </c>
      <c r="W230" s="530">
        <v>10</v>
      </c>
      <c r="X230" s="530">
        <v>58.18</v>
      </c>
      <c r="Y230" s="530">
        <v>585.67999999999995</v>
      </c>
      <c r="Z230" s="530">
        <v>6871.03</v>
      </c>
      <c r="AA230" t="s">
        <v>1805</v>
      </c>
      <c r="AB230" s="266">
        <f>VLOOKUP(D230,'12部门提供工资附表主表'!E:AV,44,0)</f>
        <v>7456.7123440000014</v>
      </c>
      <c r="AC230" s="266">
        <f t="shared" si="3"/>
        <v>2.3440000013579265E-3</v>
      </c>
    </row>
    <row r="231" spans="1:29" ht="14.25">
      <c r="A231" s="265" t="s">
        <v>3001</v>
      </c>
      <c r="B231" t="s">
        <v>757</v>
      </c>
      <c r="C231" t="s">
        <v>879</v>
      </c>
      <c r="D231" t="s">
        <v>880</v>
      </c>
      <c r="E231" t="s">
        <v>881</v>
      </c>
      <c r="F231">
        <v>24.69</v>
      </c>
      <c r="G231" s="530">
        <v>3500</v>
      </c>
      <c r="H231" s="530">
        <v>322.8</v>
      </c>
      <c r="I231" s="530">
        <v>1200</v>
      </c>
      <c r="J231" s="530">
        <v>1000</v>
      </c>
      <c r="K231" s="530">
        <v>0</v>
      </c>
      <c r="L231" s="530">
        <v>80</v>
      </c>
      <c r="M231" s="530">
        <v>0</v>
      </c>
      <c r="N231" s="530">
        <v>182.4</v>
      </c>
      <c r="O231" s="530">
        <v>0</v>
      </c>
      <c r="P231" s="530">
        <v>0</v>
      </c>
      <c r="Q231" s="530">
        <v>0</v>
      </c>
      <c r="R231" s="530">
        <v>0</v>
      </c>
      <c r="S231" s="530">
        <v>6285.2</v>
      </c>
      <c r="T231" s="530">
        <v>0</v>
      </c>
      <c r="U231" s="530">
        <v>517.5</v>
      </c>
      <c r="V231" s="530">
        <v>254</v>
      </c>
      <c r="W231" s="530">
        <v>0</v>
      </c>
      <c r="X231" s="530">
        <v>15.41</v>
      </c>
      <c r="Y231" s="530">
        <v>786.91</v>
      </c>
      <c r="Z231" s="530">
        <v>5498.29</v>
      </c>
      <c r="AA231" t="s">
        <v>884</v>
      </c>
      <c r="AB231" s="266">
        <f>VLOOKUP(D231,'12部门提供工资附表主表'!E:AV,44,0)</f>
        <v>6285.2</v>
      </c>
      <c r="AC231" s="266">
        <f t="shared" si="3"/>
        <v>0</v>
      </c>
    </row>
    <row r="232" spans="1:29" ht="14.25">
      <c r="A232" s="265" t="s">
        <v>3050</v>
      </c>
      <c r="B232" t="s">
        <v>757</v>
      </c>
      <c r="C232" t="s">
        <v>885</v>
      </c>
      <c r="D232" t="s">
        <v>886</v>
      </c>
      <c r="E232" t="s">
        <v>887</v>
      </c>
      <c r="F232">
        <v>39.44</v>
      </c>
      <c r="G232" s="530">
        <v>2480</v>
      </c>
      <c r="H232" s="530">
        <v>0</v>
      </c>
      <c r="I232" s="530">
        <v>0</v>
      </c>
      <c r="J232" s="530">
        <v>0</v>
      </c>
      <c r="K232" s="530">
        <v>0</v>
      </c>
      <c r="L232" s="530">
        <v>80</v>
      </c>
      <c r="M232" s="530">
        <v>4549</v>
      </c>
      <c r="N232" s="530">
        <v>0</v>
      </c>
      <c r="O232" s="530">
        <v>0</v>
      </c>
      <c r="P232" s="530">
        <v>0</v>
      </c>
      <c r="Q232" s="530">
        <v>0</v>
      </c>
      <c r="R232" s="530">
        <v>0</v>
      </c>
      <c r="S232" s="530">
        <v>7109</v>
      </c>
      <c r="T232" s="530">
        <v>0</v>
      </c>
      <c r="U232" s="530">
        <v>517.5</v>
      </c>
      <c r="V232" s="530">
        <v>0</v>
      </c>
      <c r="W232" s="530">
        <v>10</v>
      </c>
      <c r="X232" s="530">
        <v>19.5</v>
      </c>
      <c r="Y232" s="530">
        <v>547</v>
      </c>
      <c r="Z232" s="530">
        <v>6562</v>
      </c>
      <c r="AA232" t="s">
        <v>889</v>
      </c>
      <c r="AB232" s="266">
        <f>VLOOKUP(D232,'12部门提供工资附表主表'!E:AV,44,0)</f>
        <v>7108.9999999999864</v>
      </c>
      <c r="AC232" s="266">
        <f t="shared" si="3"/>
        <v>-1.3642420526593924E-11</v>
      </c>
    </row>
    <row r="233" spans="1:29" ht="14.25">
      <c r="A233" s="265" t="s">
        <v>272</v>
      </c>
      <c r="B233" t="s">
        <v>757</v>
      </c>
      <c r="C233" t="s">
        <v>890</v>
      </c>
      <c r="D233" t="s">
        <v>891</v>
      </c>
      <c r="E233" t="s">
        <v>892</v>
      </c>
      <c r="F233">
        <v>33.380000000000003</v>
      </c>
      <c r="G233" s="530">
        <v>2480</v>
      </c>
      <c r="H233" s="530">
        <v>0</v>
      </c>
      <c r="I233" s="530">
        <v>0</v>
      </c>
      <c r="J233" s="530">
        <v>0</v>
      </c>
      <c r="K233" s="530">
        <v>0</v>
      </c>
      <c r="L233" s="530">
        <v>80</v>
      </c>
      <c r="M233" s="530">
        <v>3217</v>
      </c>
      <c r="N233" s="530">
        <v>0</v>
      </c>
      <c r="O233" s="530">
        <v>0</v>
      </c>
      <c r="P233" s="530">
        <v>0</v>
      </c>
      <c r="Q233" s="530">
        <v>0</v>
      </c>
      <c r="R233" s="530">
        <v>0</v>
      </c>
      <c r="S233" s="530">
        <v>5777</v>
      </c>
      <c r="T233" s="530">
        <v>0</v>
      </c>
      <c r="U233" s="530">
        <v>517.5</v>
      </c>
      <c r="V233" s="530">
        <v>0</v>
      </c>
      <c r="W233" s="530">
        <v>10</v>
      </c>
      <c r="X233" s="530">
        <v>0</v>
      </c>
      <c r="Y233" s="530">
        <v>527.5</v>
      </c>
      <c r="Z233" s="530">
        <v>5249.5</v>
      </c>
      <c r="AA233" t="s">
        <v>894</v>
      </c>
      <c r="AB233" s="266">
        <f>VLOOKUP(D233,'12部门提供工资附表主表'!E:AV,44,0)</f>
        <v>5777.0000000000136</v>
      </c>
      <c r="AC233" s="266">
        <f t="shared" si="3"/>
        <v>1.3642420526593924E-11</v>
      </c>
    </row>
    <row r="234" spans="1:29" ht="14.25">
      <c r="A234" s="265" t="s">
        <v>2365</v>
      </c>
      <c r="B234" t="s">
        <v>757</v>
      </c>
      <c r="C234" t="s">
        <v>895</v>
      </c>
      <c r="D234" t="s">
        <v>896</v>
      </c>
      <c r="E234" t="s">
        <v>897</v>
      </c>
      <c r="F234">
        <v>41.13</v>
      </c>
      <c r="G234" s="530">
        <v>2480</v>
      </c>
      <c r="H234" s="530">
        <v>0</v>
      </c>
      <c r="I234" s="530">
        <v>0</v>
      </c>
      <c r="J234" s="530">
        <v>0</v>
      </c>
      <c r="K234" s="530">
        <v>0</v>
      </c>
      <c r="L234" s="530">
        <v>80</v>
      </c>
      <c r="M234" s="530">
        <v>5252.44</v>
      </c>
      <c r="N234" s="530">
        <v>0</v>
      </c>
      <c r="O234" s="530">
        <v>0</v>
      </c>
      <c r="P234" s="530">
        <v>0</v>
      </c>
      <c r="Q234" s="530">
        <v>100</v>
      </c>
      <c r="R234" s="530">
        <v>0</v>
      </c>
      <c r="S234" s="530">
        <v>7912.44</v>
      </c>
      <c r="T234" s="530">
        <v>0</v>
      </c>
      <c r="U234" s="530">
        <v>0</v>
      </c>
      <c r="V234" s="530">
        <v>0</v>
      </c>
      <c r="W234" s="530">
        <v>10</v>
      </c>
      <c r="X234" s="530">
        <v>57.38</v>
      </c>
      <c r="Y234" s="530">
        <v>67.38</v>
      </c>
      <c r="Z234" s="530">
        <v>7845.06</v>
      </c>
      <c r="AA234" t="s">
        <v>899</v>
      </c>
      <c r="AB234" s="266">
        <f>VLOOKUP(D234,'12部门提供工资附表主表'!E:AV,44,0)</f>
        <v>7912.4400000000005</v>
      </c>
      <c r="AC234" s="266">
        <f t="shared" si="3"/>
        <v>0</v>
      </c>
    </row>
    <row r="235" spans="1:29" ht="14.25">
      <c r="A235" s="265" t="s">
        <v>1272</v>
      </c>
      <c r="B235" t="s">
        <v>757</v>
      </c>
      <c r="C235" t="s">
        <v>905</v>
      </c>
      <c r="D235" t="s">
        <v>906</v>
      </c>
      <c r="E235" t="s">
        <v>907</v>
      </c>
      <c r="F235">
        <v>40.06</v>
      </c>
      <c r="G235" s="530">
        <v>2480</v>
      </c>
      <c r="H235" s="530">
        <v>0</v>
      </c>
      <c r="I235" s="530">
        <v>0</v>
      </c>
      <c r="J235" s="530">
        <v>0</v>
      </c>
      <c r="K235" s="530">
        <v>0</v>
      </c>
      <c r="L235" s="530">
        <v>60</v>
      </c>
      <c r="M235" s="530">
        <v>5137.3</v>
      </c>
      <c r="N235" s="530">
        <v>0</v>
      </c>
      <c r="O235" s="530">
        <v>0</v>
      </c>
      <c r="P235" s="530">
        <v>0</v>
      </c>
      <c r="Q235" s="530">
        <v>200</v>
      </c>
      <c r="R235" s="530">
        <v>28</v>
      </c>
      <c r="S235" s="530">
        <v>7849.3</v>
      </c>
      <c r="T235" s="530">
        <v>0</v>
      </c>
      <c r="U235" s="530">
        <v>517.5</v>
      </c>
      <c r="V235" s="530">
        <v>0</v>
      </c>
      <c r="W235" s="530">
        <v>0</v>
      </c>
      <c r="X235" s="530">
        <v>0.79</v>
      </c>
      <c r="Y235" s="530">
        <v>518.29</v>
      </c>
      <c r="Z235" s="530">
        <v>7331.01</v>
      </c>
      <c r="AA235" t="s">
        <v>909</v>
      </c>
      <c r="AB235" s="266">
        <f>VLOOKUP(D235,'12部门提供工资附表主表'!E:AV,44,0)</f>
        <v>7849.3000000000029</v>
      </c>
      <c r="AC235" s="266">
        <f t="shared" si="3"/>
        <v>0</v>
      </c>
    </row>
    <row r="236" spans="1:29" ht="14.25">
      <c r="A236" s="265" t="s">
        <v>2942</v>
      </c>
      <c r="B236" t="s">
        <v>757</v>
      </c>
      <c r="C236" t="s">
        <v>910</v>
      </c>
      <c r="D236" t="s">
        <v>911</v>
      </c>
      <c r="E236" t="s">
        <v>912</v>
      </c>
      <c r="F236">
        <v>42.13</v>
      </c>
      <c r="G236" s="530">
        <v>2480</v>
      </c>
      <c r="H236" s="530">
        <v>0</v>
      </c>
      <c r="I236" s="530">
        <v>0</v>
      </c>
      <c r="J236" s="530">
        <v>0</v>
      </c>
      <c r="K236" s="530">
        <v>0</v>
      </c>
      <c r="L236" s="530">
        <v>60</v>
      </c>
      <c r="M236" s="530">
        <v>5380.7</v>
      </c>
      <c r="N236" s="530">
        <v>0</v>
      </c>
      <c r="O236" s="530">
        <v>0</v>
      </c>
      <c r="P236" s="530">
        <v>0</v>
      </c>
      <c r="Q236" s="530">
        <v>200</v>
      </c>
      <c r="R236" s="530">
        <v>8</v>
      </c>
      <c r="S236" s="530">
        <v>8112.7</v>
      </c>
      <c r="T236" s="530">
        <v>0</v>
      </c>
      <c r="U236" s="530">
        <v>517.5</v>
      </c>
      <c r="V236" s="530">
        <v>0</v>
      </c>
      <c r="W236" s="530">
        <v>10</v>
      </c>
      <c r="X236" s="530">
        <v>59.81</v>
      </c>
      <c r="Y236" s="530">
        <v>587.30999999999995</v>
      </c>
      <c r="Z236" s="530">
        <v>7525.39</v>
      </c>
      <c r="AA236" t="s">
        <v>914</v>
      </c>
      <c r="AB236" s="266">
        <f>VLOOKUP(D236,'12部门提供工资附表主表'!E:AV,44,0)</f>
        <v>8112.7000000000126</v>
      </c>
      <c r="AC236" s="266">
        <f t="shared" si="3"/>
        <v>1.2732925824820995E-11</v>
      </c>
    </row>
    <row r="237" spans="1:29" ht="14.25">
      <c r="A237" s="265" t="s">
        <v>3005</v>
      </c>
      <c r="B237" t="s">
        <v>757</v>
      </c>
      <c r="C237" t="s">
        <v>915</v>
      </c>
      <c r="D237" t="s">
        <v>916</v>
      </c>
      <c r="E237" t="s">
        <v>917</v>
      </c>
      <c r="F237">
        <v>42.69</v>
      </c>
      <c r="G237" s="530">
        <v>2480</v>
      </c>
      <c r="H237" s="530">
        <v>0</v>
      </c>
      <c r="I237" s="530">
        <v>0</v>
      </c>
      <c r="J237" s="530">
        <v>0</v>
      </c>
      <c r="K237" s="530">
        <v>0</v>
      </c>
      <c r="L237" s="530">
        <v>80</v>
      </c>
      <c r="M237" s="530">
        <v>5631.94</v>
      </c>
      <c r="N237" s="530">
        <v>0</v>
      </c>
      <c r="O237" s="530">
        <v>0</v>
      </c>
      <c r="P237" s="530">
        <v>0</v>
      </c>
      <c r="Q237" s="530">
        <v>200</v>
      </c>
      <c r="R237" s="530">
        <v>0</v>
      </c>
      <c r="S237" s="530">
        <v>8391.94</v>
      </c>
      <c r="T237" s="530">
        <v>0</v>
      </c>
      <c r="U237" s="530">
        <v>517.5</v>
      </c>
      <c r="V237" s="530">
        <v>0</v>
      </c>
      <c r="W237" s="530">
        <v>10</v>
      </c>
      <c r="X237" s="530">
        <v>86.23</v>
      </c>
      <c r="Y237" s="530">
        <v>613.73</v>
      </c>
      <c r="Z237" s="530">
        <v>7778.21</v>
      </c>
      <c r="AA237" t="s">
        <v>919</v>
      </c>
      <c r="AB237" s="266">
        <f>VLOOKUP(D237,'12部门提供工资附表主表'!E:AV,44,0)</f>
        <v>8391.9399999999914</v>
      </c>
      <c r="AC237" s="266">
        <f t="shared" si="3"/>
        <v>0</v>
      </c>
    </row>
    <row r="238" spans="1:29" ht="14.25">
      <c r="A238" s="265" t="s">
        <v>480</v>
      </c>
      <c r="B238" t="s">
        <v>757</v>
      </c>
      <c r="C238" t="s">
        <v>920</v>
      </c>
      <c r="D238" t="s">
        <v>921</v>
      </c>
      <c r="E238" t="s">
        <v>922</v>
      </c>
      <c r="F238">
        <v>38.19</v>
      </c>
      <c r="G238" s="530">
        <v>2480</v>
      </c>
      <c r="H238" s="530">
        <v>0</v>
      </c>
      <c r="I238" s="530">
        <v>0</v>
      </c>
      <c r="J238" s="530">
        <v>0</v>
      </c>
      <c r="K238" s="530">
        <v>0</v>
      </c>
      <c r="L238" s="530">
        <v>40</v>
      </c>
      <c r="M238" s="530">
        <v>4084.1</v>
      </c>
      <c r="N238" s="530">
        <v>0</v>
      </c>
      <c r="O238" s="530">
        <v>0</v>
      </c>
      <c r="P238" s="530">
        <v>0</v>
      </c>
      <c r="Q238" s="530">
        <v>220</v>
      </c>
      <c r="R238" s="530">
        <v>10</v>
      </c>
      <c r="S238" s="530">
        <v>6814.1</v>
      </c>
      <c r="T238" s="530">
        <v>0</v>
      </c>
      <c r="U238" s="530">
        <v>517.5</v>
      </c>
      <c r="V238" s="530">
        <v>0</v>
      </c>
      <c r="W238" s="530">
        <v>10</v>
      </c>
      <c r="X238" s="530">
        <v>0</v>
      </c>
      <c r="Y238" s="530">
        <v>527.5</v>
      </c>
      <c r="Z238" s="530">
        <v>6286.6</v>
      </c>
      <c r="AA238" t="s">
        <v>924</v>
      </c>
      <c r="AB238" s="266">
        <f>VLOOKUP(D238,'12部门提供工资附表主表'!E:AV,44,0)</f>
        <v>6814.0999999999831</v>
      </c>
      <c r="AC238" s="266">
        <f t="shared" si="3"/>
        <v>-1.7280399333685637E-11</v>
      </c>
    </row>
    <row r="239" spans="1:29" ht="14.25">
      <c r="A239" s="265" t="s">
        <v>1241</v>
      </c>
      <c r="B239" t="s">
        <v>757</v>
      </c>
      <c r="C239" t="s">
        <v>925</v>
      </c>
      <c r="D239" t="s">
        <v>926</v>
      </c>
      <c r="E239" t="s">
        <v>927</v>
      </c>
      <c r="F239">
        <v>43.94</v>
      </c>
      <c r="G239" s="530">
        <v>2480</v>
      </c>
      <c r="H239" s="530">
        <v>0</v>
      </c>
      <c r="I239" s="530">
        <v>0</v>
      </c>
      <c r="J239" s="530">
        <v>0</v>
      </c>
      <c r="K239" s="530">
        <v>0</v>
      </c>
      <c r="L239" s="530">
        <v>60</v>
      </c>
      <c r="M239" s="530">
        <v>4770.1000000000004</v>
      </c>
      <c r="N239" s="530">
        <v>0</v>
      </c>
      <c r="O239" s="530">
        <v>0</v>
      </c>
      <c r="P239" s="530">
        <v>0</v>
      </c>
      <c r="Q239" s="530">
        <v>200</v>
      </c>
      <c r="R239" s="530">
        <v>16</v>
      </c>
      <c r="S239" s="530">
        <v>7494.1</v>
      </c>
      <c r="T239" s="530">
        <v>0</v>
      </c>
      <c r="U239" s="530">
        <v>517.5</v>
      </c>
      <c r="V239" s="530">
        <v>0</v>
      </c>
      <c r="W239" s="530">
        <v>10</v>
      </c>
      <c r="X239" s="530">
        <v>59.3</v>
      </c>
      <c r="Y239" s="530">
        <v>586.79999999999995</v>
      </c>
      <c r="Z239" s="530">
        <v>6907.3</v>
      </c>
      <c r="AA239" t="s">
        <v>929</v>
      </c>
      <c r="AB239" s="266">
        <f>VLOOKUP(D239,'12部门提供工资附表主表'!E:AV,44,0)</f>
        <v>7494.0999999999995</v>
      </c>
      <c r="AC239" s="266">
        <f t="shared" si="3"/>
        <v>0</v>
      </c>
    </row>
    <row r="240" spans="1:29" ht="14.25">
      <c r="A240" s="265" t="s">
        <v>837</v>
      </c>
      <c r="B240" t="s">
        <v>757</v>
      </c>
      <c r="C240" t="s">
        <v>930</v>
      </c>
      <c r="D240" t="s">
        <v>931</v>
      </c>
      <c r="E240" t="s">
        <v>932</v>
      </c>
      <c r="F240">
        <v>40.31</v>
      </c>
      <c r="G240" s="530">
        <v>2480</v>
      </c>
      <c r="H240" s="530">
        <v>0</v>
      </c>
      <c r="I240" s="530">
        <v>0</v>
      </c>
      <c r="J240" s="530">
        <v>0</v>
      </c>
      <c r="K240" s="530">
        <v>0</v>
      </c>
      <c r="L240" s="530">
        <v>60</v>
      </c>
      <c r="M240" s="530">
        <v>5461.07</v>
      </c>
      <c r="N240" s="530">
        <v>0</v>
      </c>
      <c r="O240" s="530">
        <v>0</v>
      </c>
      <c r="P240" s="530">
        <v>0</v>
      </c>
      <c r="Q240" s="530">
        <v>200</v>
      </c>
      <c r="R240" s="530">
        <v>0</v>
      </c>
      <c r="S240" s="530">
        <v>8201.07</v>
      </c>
      <c r="T240" s="530">
        <v>0</v>
      </c>
      <c r="U240" s="530">
        <v>517.5</v>
      </c>
      <c r="V240" s="530">
        <v>0</v>
      </c>
      <c r="W240" s="530">
        <v>0</v>
      </c>
      <c r="X240" s="530">
        <v>80.510000000000005</v>
      </c>
      <c r="Y240" s="530">
        <v>598.01</v>
      </c>
      <c r="Z240" s="530">
        <v>7603.06</v>
      </c>
      <c r="AA240" t="s">
        <v>934</v>
      </c>
      <c r="AB240" s="266">
        <f>VLOOKUP(D240,'12部门提供工资附表主表'!E:AV,44,0)</f>
        <v>8201.07</v>
      </c>
      <c r="AC240" s="266">
        <f t="shared" si="3"/>
        <v>0</v>
      </c>
    </row>
    <row r="241" spans="1:29" ht="14.25">
      <c r="A241" s="265" t="s">
        <v>2112</v>
      </c>
      <c r="B241" t="s">
        <v>757</v>
      </c>
      <c r="C241" t="s">
        <v>935</v>
      </c>
      <c r="D241" t="s">
        <v>936</v>
      </c>
      <c r="E241" t="s">
        <v>937</v>
      </c>
      <c r="F241">
        <v>37.06</v>
      </c>
      <c r="G241" s="530">
        <v>2480</v>
      </c>
      <c r="H241" s="530">
        <v>0</v>
      </c>
      <c r="I241" s="530">
        <v>0</v>
      </c>
      <c r="J241" s="530">
        <v>0</v>
      </c>
      <c r="K241" s="530">
        <v>0</v>
      </c>
      <c r="L241" s="530">
        <v>60</v>
      </c>
      <c r="M241" s="530">
        <v>4376.1000000000004</v>
      </c>
      <c r="N241" s="530">
        <v>0</v>
      </c>
      <c r="O241" s="530">
        <v>0</v>
      </c>
      <c r="P241" s="530">
        <v>0</v>
      </c>
      <c r="Q241" s="530">
        <v>0</v>
      </c>
      <c r="R241" s="530">
        <v>0</v>
      </c>
      <c r="S241" s="530">
        <v>6916.1</v>
      </c>
      <c r="T241" s="530">
        <v>0</v>
      </c>
      <c r="U241" s="530">
        <v>517.5</v>
      </c>
      <c r="V241" s="530">
        <v>0</v>
      </c>
      <c r="W241" s="530">
        <v>10</v>
      </c>
      <c r="X241" s="530">
        <v>0</v>
      </c>
      <c r="Y241" s="530">
        <v>527.5</v>
      </c>
      <c r="Z241" s="530">
        <v>6388.6</v>
      </c>
      <c r="AA241" t="s">
        <v>939</v>
      </c>
      <c r="AB241" s="266">
        <f>VLOOKUP(D241,'12部门提供工资附表主表'!E:AV,44,0)</f>
        <v>6916.1</v>
      </c>
      <c r="AC241" s="266">
        <f t="shared" si="3"/>
        <v>0</v>
      </c>
    </row>
    <row r="242" spans="1:29" ht="14.25">
      <c r="A242" s="265" t="s">
        <v>1221</v>
      </c>
      <c r="B242" t="s">
        <v>757</v>
      </c>
      <c r="C242" t="s">
        <v>940</v>
      </c>
      <c r="D242" t="s">
        <v>941</v>
      </c>
      <c r="E242" t="s">
        <v>942</v>
      </c>
      <c r="F242">
        <v>35.56</v>
      </c>
      <c r="G242" s="530">
        <v>2480</v>
      </c>
      <c r="H242" s="530">
        <v>0</v>
      </c>
      <c r="I242" s="530">
        <v>0</v>
      </c>
      <c r="J242" s="530">
        <v>0</v>
      </c>
      <c r="K242" s="530">
        <v>0</v>
      </c>
      <c r="L242" s="530">
        <v>60</v>
      </c>
      <c r="M242" s="530">
        <v>3189</v>
      </c>
      <c r="N242" s="530">
        <v>0</v>
      </c>
      <c r="O242" s="530">
        <v>0</v>
      </c>
      <c r="P242" s="530">
        <v>0</v>
      </c>
      <c r="Q242" s="530">
        <v>15</v>
      </c>
      <c r="R242" s="530">
        <v>6</v>
      </c>
      <c r="S242" s="530">
        <v>5738</v>
      </c>
      <c r="T242" s="530">
        <v>0</v>
      </c>
      <c r="U242" s="530">
        <v>517.5</v>
      </c>
      <c r="V242" s="530">
        <v>0</v>
      </c>
      <c r="W242" s="530">
        <v>10</v>
      </c>
      <c r="X242" s="530">
        <v>0</v>
      </c>
      <c r="Y242" s="530">
        <v>527.5</v>
      </c>
      <c r="Z242" s="530">
        <v>5210.5</v>
      </c>
      <c r="AA242" t="s">
        <v>944</v>
      </c>
      <c r="AB242" s="266">
        <f>VLOOKUP(D242,'12部门提供工资附表主表'!E:AV,44,0)</f>
        <v>5738.0000000000091</v>
      </c>
      <c r="AC242" s="266">
        <f t="shared" si="3"/>
        <v>9.0949470177292824E-12</v>
      </c>
    </row>
    <row r="243" spans="1:29" ht="14.25">
      <c r="A243" s="265" t="s">
        <v>3510</v>
      </c>
      <c r="B243" t="s">
        <v>757</v>
      </c>
      <c r="C243" t="s">
        <v>945</v>
      </c>
      <c r="D243" t="s">
        <v>946</v>
      </c>
      <c r="E243" t="s">
        <v>947</v>
      </c>
      <c r="F243">
        <v>40.19</v>
      </c>
      <c r="G243" s="530">
        <v>2480</v>
      </c>
      <c r="H243" s="530">
        <v>0</v>
      </c>
      <c r="I243" s="530">
        <v>0</v>
      </c>
      <c r="J243" s="530">
        <v>0</v>
      </c>
      <c r="K243" s="530">
        <v>0</v>
      </c>
      <c r="L243" s="530">
        <v>60</v>
      </c>
      <c r="M243" s="530">
        <v>5016.1000000000004</v>
      </c>
      <c r="N243" s="530">
        <v>0</v>
      </c>
      <c r="O243" s="530">
        <v>0</v>
      </c>
      <c r="P243" s="530">
        <v>0</v>
      </c>
      <c r="Q243" s="530">
        <v>245</v>
      </c>
      <c r="R243" s="530">
        <v>6</v>
      </c>
      <c r="S243" s="530">
        <v>7795.1</v>
      </c>
      <c r="T243" s="530">
        <v>0</v>
      </c>
      <c r="U243" s="530">
        <v>517.5</v>
      </c>
      <c r="V243" s="530">
        <v>0</v>
      </c>
      <c r="W243" s="530">
        <v>0</v>
      </c>
      <c r="X243" s="530">
        <v>48.97</v>
      </c>
      <c r="Y243" s="530">
        <v>566.47</v>
      </c>
      <c r="Z243" s="530">
        <v>7228.63</v>
      </c>
      <c r="AA243" t="s">
        <v>949</v>
      </c>
      <c r="AB243" s="266">
        <f>VLOOKUP(D243,'12部门提供工资附表主表'!E:AV,44,0)</f>
        <v>7795.0999999999894</v>
      </c>
      <c r="AC243" s="266">
        <f t="shared" si="3"/>
        <v>-1.0913936421275139E-11</v>
      </c>
    </row>
    <row r="244" spans="1:29" ht="14.25">
      <c r="A244" s="265" t="s">
        <v>797</v>
      </c>
      <c r="B244" t="s">
        <v>757</v>
      </c>
      <c r="C244" t="s">
        <v>950</v>
      </c>
      <c r="D244" t="s">
        <v>951</v>
      </c>
      <c r="E244" t="s">
        <v>952</v>
      </c>
      <c r="F244">
        <v>43.63</v>
      </c>
      <c r="G244" s="530">
        <v>2480</v>
      </c>
      <c r="H244" s="530">
        <v>0</v>
      </c>
      <c r="I244" s="530">
        <v>0</v>
      </c>
      <c r="J244" s="530">
        <v>0</v>
      </c>
      <c r="K244" s="530">
        <v>0</v>
      </c>
      <c r="L244" s="530">
        <v>60</v>
      </c>
      <c r="M244" s="530">
        <v>5370</v>
      </c>
      <c r="N244" s="530">
        <v>0</v>
      </c>
      <c r="O244" s="530">
        <v>0</v>
      </c>
      <c r="P244" s="530">
        <v>0</v>
      </c>
      <c r="Q244" s="530">
        <v>100</v>
      </c>
      <c r="R244" s="530">
        <v>0</v>
      </c>
      <c r="S244" s="530">
        <v>8010</v>
      </c>
      <c r="T244" s="530">
        <v>0</v>
      </c>
      <c r="U244" s="530">
        <v>517.5</v>
      </c>
      <c r="V244" s="530">
        <v>0</v>
      </c>
      <c r="W244" s="530">
        <v>10</v>
      </c>
      <c r="X244" s="530">
        <v>74.78</v>
      </c>
      <c r="Y244" s="530">
        <v>602.28</v>
      </c>
      <c r="Z244" s="530">
        <v>7407.72</v>
      </c>
      <c r="AA244" t="s">
        <v>954</v>
      </c>
      <c r="AB244" s="266">
        <f>VLOOKUP(D244,'12部门提供工资附表主表'!E:AV,44,0)</f>
        <v>8010.0000000000091</v>
      </c>
      <c r="AC244" s="266">
        <f t="shared" si="3"/>
        <v>9.0949470177292824E-12</v>
      </c>
    </row>
    <row r="245" spans="1:29" ht="14.25">
      <c r="A245" s="265" t="s">
        <v>1063</v>
      </c>
      <c r="B245" t="s">
        <v>757</v>
      </c>
      <c r="C245" t="s">
        <v>955</v>
      </c>
      <c r="D245" t="s">
        <v>956</v>
      </c>
      <c r="E245" t="s">
        <v>957</v>
      </c>
      <c r="F245">
        <v>37.25</v>
      </c>
      <c r="G245" s="530">
        <v>2480</v>
      </c>
      <c r="H245" s="530">
        <v>0</v>
      </c>
      <c r="I245" s="530">
        <v>0</v>
      </c>
      <c r="J245" s="530">
        <v>0</v>
      </c>
      <c r="K245" s="530">
        <v>0</v>
      </c>
      <c r="L245" s="530">
        <v>60</v>
      </c>
      <c r="M245" s="530">
        <v>4113.75</v>
      </c>
      <c r="N245" s="530">
        <v>0</v>
      </c>
      <c r="O245" s="530">
        <v>0</v>
      </c>
      <c r="P245" s="530">
        <v>0</v>
      </c>
      <c r="Q245" s="530">
        <v>100</v>
      </c>
      <c r="R245" s="530">
        <v>6</v>
      </c>
      <c r="S245" s="530">
        <v>6747.75</v>
      </c>
      <c r="T245" s="530">
        <v>0</v>
      </c>
      <c r="U245" s="530">
        <v>517.5</v>
      </c>
      <c r="V245" s="530">
        <v>0</v>
      </c>
      <c r="W245" s="530">
        <v>10</v>
      </c>
      <c r="X245" s="530">
        <v>0</v>
      </c>
      <c r="Y245" s="530">
        <v>527.5</v>
      </c>
      <c r="Z245" s="530">
        <v>6220.25</v>
      </c>
      <c r="AA245" t="s">
        <v>959</v>
      </c>
      <c r="AB245" s="266">
        <f>VLOOKUP(D245,'12部门提供工资附表主表'!E:AV,44,0)</f>
        <v>6747.7500000000027</v>
      </c>
      <c r="AC245" s="266">
        <f t="shared" si="3"/>
        <v>0</v>
      </c>
    </row>
    <row r="246" spans="1:29" ht="14.25">
      <c r="A246" s="265" t="s">
        <v>938</v>
      </c>
      <c r="B246" t="s">
        <v>757</v>
      </c>
      <c r="C246" t="s">
        <v>960</v>
      </c>
      <c r="D246" t="s">
        <v>961</v>
      </c>
      <c r="E246" t="s">
        <v>962</v>
      </c>
      <c r="F246">
        <v>44.44</v>
      </c>
      <c r="G246" s="530">
        <v>2480</v>
      </c>
      <c r="H246" s="530">
        <v>0</v>
      </c>
      <c r="I246" s="530">
        <v>0</v>
      </c>
      <c r="J246" s="530">
        <v>0</v>
      </c>
      <c r="K246" s="530">
        <v>0</v>
      </c>
      <c r="L246" s="530">
        <v>60</v>
      </c>
      <c r="M246" s="530">
        <v>6257.3</v>
      </c>
      <c r="N246" s="530">
        <v>0</v>
      </c>
      <c r="O246" s="530">
        <v>0</v>
      </c>
      <c r="P246" s="530">
        <v>0</v>
      </c>
      <c r="Q246" s="530">
        <v>200</v>
      </c>
      <c r="R246" s="530">
        <v>0</v>
      </c>
      <c r="S246" s="530">
        <v>8997.2999999999993</v>
      </c>
      <c r="T246" s="530">
        <v>0</v>
      </c>
      <c r="U246" s="530">
        <v>517.5</v>
      </c>
      <c r="V246" s="530">
        <v>0</v>
      </c>
      <c r="W246" s="530">
        <v>10</v>
      </c>
      <c r="X246" s="530">
        <v>0</v>
      </c>
      <c r="Y246" s="530">
        <v>527.5</v>
      </c>
      <c r="Z246" s="530">
        <v>8469.7999999999993</v>
      </c>
      <c r="AA246" t="s">
        <v>964</v>
      </c>
      <c r="AB246" s="266">
        <f>VLOOKUP(D246,'12部门提供工资附表主表'!E:AV,44,0)</f>
        <v>8997.2999999999956</v>
      </c>
      <c r="AC246" s="266">
        <f t="shared" si="3"/>
        <v>0</v>
      </c>
    </row>
    <row r="247" spans="1:29" ht="14.25">
      <c r="A247" s="265" t="s">
        <v>1882</v>
      </c>
      <c r="B247" t="s">
        <v>757</v>
      </c>
      <c r="C247" t="s">
        <v>965</v>
      </c>
      <c r="D247" t="s">
        <v>966</v>
      </c>
      <c r="E247" t="s">
        <v>967</v>
      </c>
      <c r="F247">
        <v>39.81</v>
      </c>
      <c r="G247" s="530">
        <v>2480</v>
      </c>
      <c r="H247" s="530">
        <v>0</v>
      </c>
      <c r="I247" s="530">
        <v>0</v>
      </c>
      <c r="J247" s="530">
        <v>0</v>
      </c>
      <c r="K247" s="530">
        <v>0</v>
      </c>
      <c r="L247" s="530">
        <v>60</v>
      </c>
      <c r="M247" s="530">
        <v>4645.99</v>
      </c>
      <c r="N247" s="530">
        <v>0</v>
      </c>
      <c r="O247" s="530">
        <v>0</v>
      </c>
      <c r="P247" s="530">
        <v>0</v>
      </c>
      <c r="Q247" s="530">
        <v>200</v>
      </c>
      <c r="R247" s="530">
        <v>24</v>
      </c>
      <c r="S247" s="530">
        <v>7361.99</v>
      </c>
      <c r="T247" s="530">
        <v>0</v>
      </c>
      <c r="U247" s="530">
        <v>517.5</v>
      </c>
      <c r="V247" s="530">
        <v>0</v>
      </c>
      <c r="W247" s="530">
        <v>10</v>
      </c>
      <c r="X247" s="530">
        <v>0</v>
      </c>
      <c r="Y247" s="530">
        <v>527.5</v>
      </c>
      <c r="Z247" s="530">
        <v>6834.49</v>
      </c>
      <c r="AA247" t="s">
        <v>969</v>
      </c>
      <c r="AB247" s="266">
        <f>VLOOKUP(D247,'12部门提供工资附表主表'!E:AV,44,0)</f>
        <v>7361.9900000000007</v>
      </c>
      <c r="AC247" s="266">
        <f t="shared" si="3"/>
        <v>0</v>
      </c>
    </row>
    <row r="248" spans="1:29" ht="14.25">
      <c r="A248" s="265" t="s">
        <v>2859</v>
      </c>
      <c r="B248" t="s">
        <v>757</v>
      </c>
      <c r="C248" t="s">
        <v>970</v>
      </c>
      <c r="D248" t="s">
        <v>971</v>
      </c>
      <c r="E248" t="s">
        <v>972</v>
      </c>
      <c r="F248">
        <v>36.75</v>
      </c>
      <c r="G248" s="530">
        <v>2480</v>
      </c>
      <c r="H248" s="530">
        <v>0</v>
      </c>
      <c r="I248" s="530">
        <v>0</v>
      </c>
      <c r="J248" s="530">
        <v>0</v>
      </c>
      <c r="K248" s="530">
        <v>0</v>
      </c>
      <c r="L248" s="530">
        <v>60</v>
      </c>
      <c r="M248" s="530">
        <v>3441</v>
      </c>
      <c r="N248" s="530">
        <v>0</v>
      </c>
      <c r="O248" s="530">
        <v>0</v>
      </c>
      <c r="P248" s="530">
        <v>0</v>
      </c>
      <c r="Q248" s="530">
        <v>15</v>
      </c>
      <c r="R248" s="530">
        <v>6</v>
      </c>
      <c r="S248" s="530">
        <v>5990</v>
      </c>
      <c r="T248" s="530">
        <v>0</v>
      </c>
      <c r="U248" s="530">
        <v>517.5</v>
      </c>
      <c r="V248" s="530">
        <v>0</v>
      </c>
      <c r="W248" s="530">
        <v>10</v>
      </c>
      <c r="X248" s="530">
        <v>0</v>
      </c>
      <c r="Y248" s="530">
        <v>527.5</v>
      </c>
      <c r="Z248" s="530">
        <v>5462.5</v>
      </c>
      <c r="AA248" t="s">
        <v>974</v>
      </c>
      <c r="AB248" s="266">
        <f>VLOOKUP(D248,'12部门提供工资附表主表'!E:AV,44,0)</f>
        <v>5989.9999999999964</v>
      </c>
      <c r="AC248" s="266">
        <f t="shared" si="3"/>
        <v>0</v>
      </c>
    </row>
    <row r="249" spans="1:29" ht="14.25">
      <c r="A249" s="265" t="s">
        <v>2671</v>
      </c>
      <c r="B249" t="s">
        <v>757</v>
      </c>
      <c r="C249" t="s">
        <v>975</v>
      </c>
      <c r="D249" t="s">
        <v>976</v>
      </c>
      <c r="E249" t="s">
        <v>977</v>
      </c>
      <c r="F249">
        <v>43.25</v>
      </c>
      <c r="G249" s="530">
        <v>2480</v>
      </c>
      <c r="H249" s="530">
        <v>0</v>
      </c>
      <c r="I249" s="530">
        <v>0</v>
      </c>
      <c r="J249" s="530">
        <v>0</v>
      </c>
      <c r="K249" s="530">
        <v>0</v>
      </c>
      <c r="L249" s="530">
        <v>60</v>
      </c>
      <c r="M249" s="530">
        <v>5521.25</v>
      </c>
      <c r="N249" s="530">
        <v>0</v>
      </c>
      <c r="O249" s="530">
        <v>0</v>
      </c>
      <c r="P249" s="530">
        <v>0</v>
      </c>
      <c r="Q249" s="530">
        <v>200</v>
      </c>
      <c r="R249" s="530">
        <v>0</v>
      </c>
      <c r="S249" s="530">
        <v>8261.25</v>
      </c>
      <c r="T249" s="530">
        <v>0</v>
      </c>
      <c r="U249" s="530">
        <v>517.5</v>
      </c>
      <c r="V249" s="530">
        <v>0</v>
      </c>
      <c r="W249" s="530">
        <v>0</v>
      </c>
      <c r="X249" s="530">
        <v>82.31</v>
      </c>
      <c r="Y249" s="530">
        <v>599.80999999999995</v>
      </c>
      <c r="Z249" s="530">
        <v>7661.44</v>
      </c>
      <c r="AA249" t="s">
        <v>979</v>
      </c>
      <c r="AB249" s="266">
        <f>VLOOKUP(D249,'12部门提供工资附表主表'!E:AV,44,0)</f>
        <v>8261.25</v>
      </c>
      <c r="AC249" s="266">
        <f t="shared" si="3"/>
        <v>0</v>
      </c>
    </row>
    <row r="250" spans="1:29" ht="14.25">
      <c r="A250" s="265" t="s">
        <v>2957</v>
      </c>
      <c r="B250" t="s">
        <v>757</v>
      </c>
      <c r="C250" t="s">
        <v>980</v>
      </c>
      <c r="D250" t="s">
        <v>981</v>
      </c>
      <c r="E250" t="s">
        <v>982</v>
      </c>
      <c r="F250">
        <v>40.81</v>
      </c>
      <c r="G250" s="530">
        <v>2480</v>
      </c>
      <c r="H250" s="530">
        <v>0</v>
      </c>
      <c r="I250" s="530">
        <v>0</v>
      </c>
      <c r="J250" s="530">
        <v>0</v>
      </c>
      <c r="K250" s="530">
        <v>0</v>
      </c>
      <c r="L250" s="530">
        <v>40</v>
      </c>
      <c r="M250" s="530">
        <v>5244.8</v>
      </c>
      <c r="N250" s="530">
        <v>0</v>
      </c>
      <c r="O250" s="530">
        <v>0</v>
      </c>
      <c r="P250" s="530">
        <v>0</v>
      </c>
      <c r="Q250" s="530">
        <v>200</v>
      </c>
      <c r="R250" s="530">
        <v>0</v>
      </c>
      <c r="S250" s="530">
        <v>7964.8</v>
      </c>
      <c r="T250" s="530">
        <v>0</v>
      </c>
      <c r="U250" s="530">
        <v>517.5</v>
      </c>
      <c r="V250" s="530">
        <v>0</v>
      </c>
      <c r="W250" s="530">
        <v>0</v>
      </c>
      <c r="X250" s="530">
        <v>0</v>
      </c>
      <c r="Y250" s="530">
        <v>517.5</v>
      </c>
      <c r="Z250" s="530">
        <v>7447.3</v>
      </c>
      <c r="AA250" t="s">
        <v>984</v>
      </c>
      <c r="AB250" s="266">
        <f>VLOOKUP(D250,'12部门提供工资附表主表'!E:AV,44,0)</f>
        <v>7964.8000000000111</v>
      </c>
      <c r="AC250" s="266">
        <f t="shared" si="3"/>
        <v>1.0913936421275139E-11</v>
      </c>
    </row>
    <row r="251" spans="1:29" ht="14.25">
      <c r="A251" s="265" t="s">
        <v>1028</v>
      </c>
      <c r="B251" t="s">
        <v>757</v>
      </c>
      <c r="C251" t="s">
        <v>985</v>
      </c>
      <c r="D251" t="s">
        <v>986</v>
      </c>
      <c r="E251" t="s">
        <v>987</v>
      </c>
      <c r="F251">
        <v>42.5</v>
      </c>
      <c r="G251" s="530">
        <v>2480</v>
      </c>
      <c r="H251" s="530">
        <v>0</v>
      </c>
      <c r="I251" s="530">
        <v>0</v>
      </c>
      <c r="J251" s="530">
        <v>0</v>
      </c>
      <c r="K251" s="530">
        <v>0</v>
      </c>
      <c r="L251" s="530">
        <v>40</v>
      </c>
      <c r="M251" s="530">
        <v>4575</v>
      </c>
      <c r="N251" s="530">
        <v>0</v>
      </c>
      <c r="O251" s="530">
        <v>0</v>
      </c>
      <c r="P251" s="530">
        <v>0</v>
      </c>
      <c r="Q251" s="530">
        <v>200</v>
      </c>
      <c r="R251" s="530">
        <v>16</v>
      </c>
      <c r="S251" s="530">
        <v>7279</v>
      </c>
      <c r="T251" s="530">
        <v>0</v>
      </c>
      <c r="U251" s="530">
        <v>517.5</v>
      </c>
      <c r="V251" s="530">
        <v>0</v>
      </c>
      <c r="W251" s="530">
        <v>0</v>
      </c>
      <c r="X251" s="530">
        <v>0</v>
      </c>
      <c r="Y251" s="530">
        <v>517.5</v>
      </c>
      <c r="Z251" s="530">
        <v>6761.5</v>
      </c>
      <c r="AA251" t="s">
        <v>989</v>
      </c>
      <c r="AB251" s="266">
        <f>VLOOKUP(D251,'12部门提供工资附表主表'!E:AV,44,0)</f>
        <v>7279</v>
      </c>
      <c r="AC251" s="266">
        <f t="shared" si="3"/>
        <v>0</v>
      </c>
    </row>
    <row r="252" spans="1:29" ht="14.25">
      <c r="A252" s="265" t="s">
        <v>1892</v>
      </c>
      <c r="B252" t="s">
        <v>757</v>
      </c>
      <c r="C252" t="s">
        <v>990</v>
      </c>
      <c r="D252" t="s">
        <v>991</v>
      </c>
      <c r="E252" t="s">
        <v>992</v>
      </c>
      <c r="F252">
        <v>41.75</v>
      </c>
      <c r="G252" s="530">
        <v>2480</v>
      </c>
      <c r="H252" s="530">
        <v>0</v>
      </c>
      <c r="I252" s="530">
        <v>0</v>
      </c>
      <c r="J252" s="530">
        <v>0</v>
      </c>
      <c r="K252" s="530">
        <v>0</v>
      </c>
      <c r="L252" s="530">
        <v>40</v>
      </c>
      <c r="M252" s="530">
        <v>3782.5</v>
      </c>
      <c r="N252" s="530">
        <v>0</v>
      </c>
      <c r="O252" s="530">
        <v>0</v>
      </c>
      <c r="P252" s="530">
        <v>0</v>
      </c>
      <c r="Q252" s="530">
        <v>200</v>
      </c>
      <c r="R252" s="530">
        <v>12</v>
      </c>
      <c r="S252" s="530">
        <v>6490.5</v>
      </c>
      <c r="T252" s="530">
        <v>0</v>
      </c>
      <c r="U252" s="530">
        <v>517.5</v>
      </c>
      <c r="V252" s="530">
        <v>0</v>
      </c>
      <c r="W252" s="530">
        <v>0</v>
      </c>
      <c r="X252" s="530">
        <v>0</v>
      </c>
      <c r="Y252" s="530">
        <v>517.5</v>
      </c>
      <c r="Z252" s="530">
        <v>5973</v>
      </c>
      <c r="AA252" t="s">
        <v>994</v>
      </c>
      <c r="AB252" s="266">
        <f>VLOOKUP(D252,'12部门提供工资附表主表'!E:AV,44,0)</f>
        <v>6490.5</v>
      </c>
      <c r="AC252" s="266">
        <f t="shared" si="3"/>
        <v>0</v>
      </c>
    </row>
    <row r="253" spans="1:29" ht="14.25">
      <c r="A253" s="265" t="s">
        <v>1737</v>
      </c>
      <c r="B253" t="s">
        <v>757</v>
      </c>
      <c r="C253" t="s">
        <v>995</v>
      </c>
      <c r="D253" t="s">
        <v>996</v>
      </c>
      <c r="E253" t="s">
        <v>997</v>
      </c>
      <c r="F253">
        <v>41.94</v>
      </c>
      <c r="G253" s="530">
        <v>2480</v>
      </c>
      <c r="H253" s="530">
        <v>0</v>
      </c>
      <c r="I253" s="530">
        <v>0</v>
      </c>
      <c r="J253" s="530">
        <v>0</v>
      </c>
      <c r="K253" s="530">
        <v>0</v>
      </c>
      <c r="L253" s="530">
        <v>40</v>
      </c>
      <c r="M253" s="530">
        <v>4943.38</v>
      </c>
      <c r="N253" s="530">
        <v>0</v>
      </c>
      <c r="O253" s="530">
        <v>0</v>
      </c>
      <c r="P253" s="530">
        <v>0</v>
      </c>
      <c r="Q253" s="530">
        <v>215</v>
      </c>
      <c r="R253" s="530">
        <v>6</v>
      </c>
      <c r="S253" s="530">
        <v>7672.38</v>
      </c>
      <c r="T253" s="530">
        <v>0</v>
      </c>
      <c r="U253" s="530">
        <v>517.5</v>
      </c>
      <c r="V253" s="530">
        <v>0</v>
      </c>
      <c r="W253" s="530">
        <v>0</v>
      </c>
      <c r="X253" s="530">
        <v>0</v>
      </c>
      <c r="Y253" s="530">
        <v>517.5</v>
      </c>
      <c r="Z253" s="530">
        <v>7154.88</v>
      </c>
      <c r="AA253" t="s">
        <v>999</v>
      </c>
      <c r="AB253" s="266">
        <f>VLOOKUP(D253,'12部门提供工资附表主表'!E:AV,44,0)</f>
        <v>7672.3799999999992</v>
      </c>
      <c r="AC253" s="266">
        <f t="shared" si="3"/>
        <v>0</v>
      </c>
    </row>
    <row r="254" spans="1:29" ht="14.25">
      <c r="A254" s="265" t="s">
        <v>1309</v>
      </c>
      <c r="B254" t="s">
        <v>757</v>
      </c>
      <c r="C254" t="s">
        <v>1000</v>
      </c>
      <c r="D254" t="s">
        <v>1001</v>
      </c>
      <c r="E254" t="s">
        <v>1002</v>
      </c>
      <c r="F254">
        <v>39.75</v>
      </c>
      <c r="G254" s="530">
        <v>2480</v>
      </c>
      <c r="H254" s="530">
        <v>0</v>
      </c>
      <c r="I254" s="530">
        <v>0</v>
      </c>
      <c r="J254" s="530">
        <v>0</v>
      </c>
      <c r="K254" s="530">
        <v>0</v>
      </c>
      <c r="L254" s="530">
        <v>40</v>
      </c>
      <c r="M254" s="530">
        <v>4476.25</v>
      </c>
      <c r="N254" s="530">
        <v>0</v>
      </c>
      <c r="O254" s="530">
        <v>0</v>
      </c>
      <c r="P254" s="530">
        <v>0</v>
      </c>
      <c r="Q254" s="530">
        <v>200</v>
      </c>
      <c r="R254" s="530">
        <v>0</v>
      </c>
      <c r="S254" s="530">
        <v>7196.25</v>
      </c>
      <c r="T254" s="530">
        <v>0</v>
      </c>
      <c r="U254" s="530">
        <v>517.5</v>
      </c>
      <c r="V254" s="530">
        <v>0</v>
      </c>
      <c r="W254" s="530">
        <v>10</v>
      </c>
      <c r="X254" s="530">
        <v>0</v>
      </c>
      <c r="Y254" s="530">
        <v>527.5</v>
      </c>
      <c r="Z254" s="530">
        <v>6668.75</v>
      </c>
      <c r="AA254" t="s">
        <v>1004</v>
      </c>
      <c r="AB254" s="266">
        <f>VLOOKUP(D254,'12部门提供工资附表主表'!E:AV,44,0)</f>
        <v>7196.25</v>
      </c>
      <c r="AC254" s="266">
        <f t="shared" si="3"/>
        <v>0</v>
      </c>
    </row>
    <row r="255" spans="1:29" ht="14.25">
      <c r="A255" s="265" t="s">
        <v>1226</v>
      </c>
      <c r="B255" t="s">
        <v>757</v>
      </c>
      <c r="C255" t="s">
        <v>1005</v>
      </c>
      <c r="D255" t="s">
        <v>1006</v>
      </c>
      <c r="E255" t="s">
        <v>1007</v>
      </c>
      <c r="F255">
        <v>42.63</v>
      </c>
      <c r="G255" s="530">
        <v>2480</v>
      </c>
      <c r="H255" s="530">
        <v>0</v>
      </c>
      <c r="I255" s="530">
        <v>0</v>
      </c>
      <c r="J255" s="530">
        <v>0</v>
      </c>
      <c r="K255" s="530">
        <v>0</v>
      </c>
      <c r="L255" s="530">
        <v>140</v>
      </c>
      <c r="M255" s="530">
        <v>4740.7</v>
      </c>
      <c r="N255" s="530">
        <v>0</v>
      </c>
      <c r="O255" s="530">
        <v>0</v>
      </c>
      <c r="P255" s="530">
        <v>0</v>
      </c>
      <c r="Q255" s="530">
        <v>200</v>
      </c>
      <c r="R255" s="530">
        <v>32</v>
      </c>
      <c r="S255" s="530">
        <v>7528.7</v>
      </c>
      <c r="T255" s="530">
        <v>0</v>
      </c>
      <c r="U255" s="530">
        <v>517.5</v>
      </c>
      <c r="V255" s="530">
        <v>0</v>
      </c>
      <c r="W255" s="530">
        <v>10</v>
      </c>
      <c r="X255" s="530">
        <v>60.33</v>
      </c>
      <c r="Y255" s="530">
        <v>587.83000000000004</v>
      </c>
      <c r="Z255" s="530">
        <v>6940.87</v>
      </c>
      <c r="AA255" t="s">
        <v>1009</v>
      </c>
      <c r="AB255" s="266">
        <f>VLOOKUP(D255,'12部门提供工资附表主表'!E:AV,44,0)</f>
        <v>7528.6999999999953</v>
      </c>
      <c r="AC255" s="266">
        <f t="shared" si="3"/>
        <v>0</v>
      </c>
    </row>
    <row r="256" spans="1:29" ht="14.25">
      <c r="A256" s="265" t="s">
        <v>262</v>
      </c>
      <c r="B256" t="s">
        <v>757</v>
      </c>
      <c r="C256" t="s">
        <v>1010</v>
      </c>
      <c r="D256" t="s">
        <v>1011</v>
      </c>
      <c r="E256" t="s">
        <v>1012</v>
      </c>
      <c r="F256">
        <v>40.44</v>
      </c>
      <c r="G256" s="530">
        <v>2480</v>
      </c>
      <c r="H256" s="530">
        <v>0</v>
      </c>
      <c r="I256" s="530">
        <v>500</v>
      </c>
      <c r="J256" s="530">
        <v>0</v>
      </c>
      <c r="K256" s="530">
        <v>0</v>
      </c>
      <c r="L256" s="530">
        <v>120</v>
      </c>
      <c r="M256" s="530">
        <v>4568</v>
      </c>
      <c r="N256" s="530">
        <v>0</v>
      </c>
      <c r="O256" s="530">
        <v>0</v>
      </c>
      <c r="P256" s="530">
        <v>0</v>
      </c>
      <c r="Q256" s="530">
        <v>200</v>
      </c>
      <c r="R256" s="530">
        <v>22</v>
      </c>
      <c r="S256" s="530">
        <v>7846</v>
      </c>
      <c r="T256" s="530">
        <v>0</v>
      </c>
      <c r="U256" s="530">
        <v>517.5</v>
      </c>
      <c r="V256" s="530">
        <v>0</v>
      </c>
      <c r="W256" s="530">
        <v>10</v>
      </c>
      <c r="X256" s="530">
        <v>69.86</v>
      </c>
      <c r="Y256" s="530">
        <v>597.36</v>
      </c>
      <c r="Z256" s="530">
        <v>7248.64</v>
      </c>
      <c r="AA256" t="s">
        <v>1014</v>
      </c>
      <c r="AB256" s="266">
        <f>VLOOKUP(D256,'12部门提供工资附表主表'!E:AV,44,0)</f>
        <v>7846.0000000000082</v>
      </c>
      <c r="AC256" s="266">
        <f t="shared" si="3"/>
        <v>8.1854523159563541E-12</v>
      </c>
    </row>
    <row r="257" spans="1:29" ht="14.25">
      <c r="A257" s="265" t="s">
        <v>762</v>
      </c>
      <c r="B257" t="s">
        <v>757</v>
      </c>
      <c r="C257" t="s">
        <v>1015</v>
      </c>
      <c r="D257" t="s">
        <v>1016</v>
      </c>
      <c r="E257" t="s">
        <v>1017</v>
      </c>
      <c r="F257">
        <v>43.13</v>
      </c>
      <c r="G257" s="530">
        <v>2480</v>
      </c>
      <c r="H257" s="530">
        <v>0</v>
      </c>
      <c r="I257" s="530">
        <v>0</v>
      </c>
      <c r="J257" s="530">
        <v>0</v>
      </c>
      <c r="K257" s="530">
        <v>0</v>
      </c>
      <c r="L257" s="530">
        <v>100</v>
      </c>
      <c r="M257" s="530">
        <v>6016.61</v>
      </c>
      <c r="N257" s="530">
        <v>0</v>
      </c>
      <c r="O257" s="530">
        <v>0</v>
      </c>
      <c r="P257" s="530">
        <v>0</v>
      </c>
      <c r="Q257" s="530">
        <v>200</v>
      </c>
      <c r="R257" s="530">
        <v>0</v>
      </c>
      <c r="S257" s="530">
        <v>8796.61</v>
      </c>
      <c r="T257" s="530">
        <v>0</v>
      </c>
      <c r="U257" s="530">
        <v>517.5</v>
      </c>
      <c r="V257" s="530">
        <v>0</v>
      </c>
      <c r="W257" s="530">
        <v>10</v>
      </c>
      <c r="X257" s="530">
        <v>98.38</v>
      </c>
      <c r="Y257" s="530">
        <v>625.88</v>
      </c>
      <c r="Z257" s="530">
        <v>8170.73</v>
      </c>
      <c r="AA257" t="s">
        <v>1019</v>
      </c>
      <c r="AB257" s="266">
        <f>VLOOKUP(D257,'12部门提供工资附表主表'!E:AV,44,0)</f>
        <v>8796.61</v>
      </c>
      <c r="AC257" s="266">
        <f t="shared" si="3"/>
        <v>0</v>
      </c>
    </row>
    <row r="258" spans="1:29" ht="14.25">
      <c r="A258" s="265" t="s">
        <v>812</v>
      </c>
      <c r="B258" t="s">
        <v>757</v>
      </c>
      <c r="C258" t="s">
        <v>1020</v>
      </c>
      <c r="D258" t="s">
        <v>1021</v>
      </c>
      <c r="E258" t="s">
        <v>1022</v>
      </c>
      <c r="F258">
        <v>39.5</v>
      </c>
      <c r="G258" s="530">
        <v>2480</v>
      </c>
      <c r="H258" s="530">
        <v>0</v>
      </c>
      <c r="I258" s="530">
        <v>0</v>
      </c>
      <c r="J258" s="530">
        <v>0</v>
      </c>
      <c r="K258" s="530">
        <v>0</v>
      </c>
      <c r="L258" s="530">
        <v>120</v>
      </c>
      <c r="M258" s="530">
        <v>4959.5</v>
      </c>
      <c r="N258" s="530">
        <v>0</v>
      </c>
      <c r="O258" s="530">
        <v>0</v>
      </c>
      <c r="P258" s="530">
        <v>0</v>
      </c>
      <c r="Q258" s="530">
        <v>200</v>
      </c>
      <c r="R258" s="530">
        <v>100</v>
      </c>
      <c r="S258" s="530">
        <v>7659.5</v>
      </c>
      <c r="T258" s="530">
        <v>0</v>
      </c>
      <c r="U258" s="530">
        <v>517.5</v>
      </c>
      <c r="V258" s="530">
        <v>0</v>
      </c>
      <c r="W258" s="530">
        <v>10</v>
      </c>
      <c r="X258" s="530">
        <v>0</v>
      </c>
      <c r="Y258" s="530">
        <v>527.5</v>
      </c>
      <c r="Z258" s="530">
        <v>7132</v>
      </c>
      <c r="AA258" t="s">
        <v>1024</v>
      </c>
      <c r="AB258" s="266">
        <f>VLOOKUP(D258,'12部门提供工资附表主表'!E:AV,44,0)</f>
        <v>7659.50000000001</v>
      </c>
      <c r="AC258" s="266">
        <f t="shared" si="3"/>
        <v>1.0004441719502211E-11</v>
      </c>
    </row>
    <row r="259" spans="1:29" ht="14.25">
      <c r="A259" s="265" t="s">
        <v>4753</v>
      </c>
      <c r="B259" t="s">
        <v>757</v>
      </c>
      <c r="C259" t="s">
        <v>1025</v>
      </c>
      <c r="D259" t="s">
        <v>1026</v>
      </c>
      <c r="E259" t="s">
        <v>1027</v>
      </c>
      <c r="F259">
        <v>38.880000000000003</v>
      </c>
      <c r="G259" s="530">
        <v>2480</v>
      </c>
      <c r="H259" s="530">
        <v>0</v>
      </c>
      <c r="I259" s="530">
        <v>0</v>
      </c>
      <c r="J259" s="530">
        <v>0</v>
      </c>
      <c r="K259" s="530">
        <v>0</v>
      </c>
      <c r="L259" s="530">
        <v>120</v>
      </c>
      <c r="M259" s="530">
        <v>4401.76</v>
      </c>
      <c r="N259" s="530">
        <v>0</v>
      </c>
      <c r="O259" s="530">
        <v>0</v>
      </c>
      <c r="P259" s="530">
        <v>0</v>
      </c>
      <c r="Q259" s="530">
        <v>200</v>
      </c>
      <c r="R259" s="530">
        <v>209</v>
      </c>
      <c r="S259" s="530">
        <v>6992.76</v>
      </c>
      <c r="T259" s="530">
        <v>0</v>
      </c>
      <c r="U259" s="530">
        <v>517.5</v>
      </c>
      <c r="V259" s="530">
        <v>0</v>
      </c>
      <c r="W259" s="530">
        <v>10</v>
      </c>
      <c r="X259" s="530">
        <v>0.47</v>
      </c>
      <c r="Y259" s="530">
        <v>527.97</v>
      </c>
      <c r="Z259" s="530">
        <v>6464.79</v>
      </c>
      <c r="AA259" t="s">
        <v>1029</v>
      </c>
      <c r="AB259" s="266">
        <f>VLOOKUP(D259,'12部门提供工资附表主表'!E:AV,44,0)</f>
        <v>6992.76</v>
      </c>
      <c r="AC259" s="266">
        <f t="shared" ref="AC259:AC322" si="4">AB259-S259</f>
        <v>0</v>
      </c>
    </row>
    <row r="260" spans="1:29" ht="14.25">
      <c r="A260" s="265" t="s">
        <v>2737</v>
      </c>
      <c r="B260" t="s">
        <v>757</v>
      </c>
      <c r="C260" t="s">
        <v>1030</v>
      </c>
      <c r="D260" t="s">
        <v>1031</v>
      </c>
      <c r="E260" t="s">
        <v>1032</v>
      </c>
      <c r="F260">
        <v>37.880000000000003</v>
      </c>
      <c r="G260" s="530">
        <v>2480</v>
      </c>
      <c r="H260" s="530">
        <v>0</v>
      </c>
      <c r="I260" s="530">
        <v>0</v>
      </c>
      <c r="J260" s="530">
        <v>0</v>
      </c>
      <c r="K260" s="530">
        <v>0</v>
      </c>
      <c r="L260" s="530">
        <v>20</v>
      </c>
      <c r="M260" s="530">
        <v>4384</v>
      </c>
      <c r="N260" s="530">
        <v>0</v>
      </c>
      <c r="O260" s="530">
        <v>0</v>
      </c>
      <c r="P260" s="530">
        <v>0</v>
      </c>
      <c r="Q260" s="530">
        <v>230</v>
      </c>
      <c r="R260" s="530">
        <v>10</v>
      </c>
      <c r="S260" s="530">
        <v>7104</v>
      </c>
      <c r="T260" s="530">
        <v>0</v>
      </c>
      <c r="U260" s="530">
        <v>517.5</v>
      </c>
      <c r="V260" s="530">
        <v>0</v>
      </c>
      <c r="W260" s="530">
        <v>0</v>
      </c>
      <c r="X260" s="530">
        <v>0</v>
      </c>
      <c r="Y260" s="530">
        <v>517.5</v>
      </c>
      <c r="Z260" s="530">
        <v>6586.5</v>
      </c>
      <c r="AA260" t="s">
        <v>1034</v>
      </c>
      <c r="AB260" s="266">
        <f>VLOOKUP(D260,'12部门提供工资附表主表'!E:AV,44,0)</f>
        <v>7104.0000000000118</v>
      </c>
      <c r="AC260" s="266">
        <f t="shared" si="4"/>
        <v>1.1823431123048067E-11</v>
      </c>
    </row>
    <row r="261" spans="1:29" ht="14.25">
      <c r="A261" s="265" t="s">
        <v>2370</v>
      </c>
      <c r="B261" t="s">
        <v>757</v>
      </c>
      <c r="C261" t="s">
        <v>1806</v>
      </c>
      <c r="D261" t="s">
        <v>1807</v>
      </c>
      <c r="E261" t="s">
        <v>1808</v>
      </c>
      <c r="F261">
        <v>37.5</v>
      </c>
      <c r="G261" s="530">
        <v>2480</v>
      </c>
      <c r="H261" s="530">
        <v>1860</v>
      </c>
      <c r="I261" s="530">
        <v>720</v>
      </c>
      <c r="J261" s="530">
        <v>1000</v>
      </c>
      <c r="K261" s="530">
        <v>0</v>
      </c>
      <c r="L261" s="530">
        <v>200</v>
      </c>
      <c r="M261" s="530">
        <v>0</v>
      </c>
      <c r="N261" s="530">
        <v>0</v>
      </c>
      <c r="O261" s="530">
        <v>0</v>
      </c>
      <c r="P261" s="530">
        <v>0</v>
      </c>
      <c r="Q261" s="530">
        <v>200</v>
      </c>
      <c r="R261" s="530">
        <v>0</v>
      </c>
      <c r="S261" s="530">
        <v>6460</v>
      </c>
      <c r="T261" s="530">
        <v>0</v>
      </c>
      <c r="U261" s="530">
        <v>517.5</v>
      </c>
      <c r="V261" s="530">
        <v>0</v>
      </c>
      <c r="W261" s="530">
        <v>10</v>
      </c>
      <c r="X261" s="530">
        <v>28.28</v>
      </c>
      <c r="Y261" s="530">
        <v>555.78</v>
      </c>
      <c r="Z261" s="530">
        <v>5904.22</v>
      </c>
      <c r="AA261" t="s">
        <v>1811</v>
      </c>
      <c r="AB261" s="266">
        <f>VLOOKUP(D261,'12部门提供工资附表主表'!E:AV,44,0)</f>
        <v>6460</v>
      </c>
      <c r="AC261" s="266">
        <f t="shared" si="4"/>
        <v>0</v>
      </c>
    </row>
    <row r="262" spans="1:29" ht="14.25">
      <c r="A262" s="265" t="s">
        <v>2676</v>
      </c>
      <c r="B262" t="s">
        <v>757</v>
      </c>
      <c r="C262" t="s">
        <v>1035</v>
      </c>
      <c r="D262" t="s">
        <v>1036</v>
      </c>
      <c r="E262" t="s">
        <v>1037</v>
      </c>
      <c r="F262">
        <v>45.13</v>
      </c>
      <c r="G262" s="530">
        <v>2480</v>
      </c>
      <c r="H262" s="530">
        <v>0</v>
      </c>
      <c r="I262" s="530">
        <v>0</v>
      </c>
      <c r="J262" s="530">
        <v>0</v>
      </c>
      <c r="K262" s="530">
        <v>0</v>
      </c>
      <c r="L262" s="530">
        <v>40</v>
      </c>
      <c r="M262" s="530">
        <v>6184.96</v>
      </c>
      <c r="N262" s="530">
        <v>0</v>
      </c>
      <c r="O262" s="530">
        <v>0</v>
      </c>
      <c r="P262" s="530">
        <v>0</v>
      </c>
      <c r="Q262" s="530">
        <v>200</v>
      </c>
      <c r="R262" s="530">
        <v>5</v>
      </c>
      <c r="S262" s="530">
        <v>8899.9599999999991</v>
      </c>
      <c r="T262" s="530">
        <v>0</v>
      </c>
      <c r="U262" s="530">
        <v>517.5</v>
      </c>
      <c r="V262" s="530">
        <v>0</v>
      </c>
      <c r="W262" s="530">
        <v>10</v>
      </c>
      <c r="X262" s="530">
        <v>101.47</v>
      </c>
      <c r="Y262" s="530">
        <v>628.97</v>
      </c>
      <c r="Z262" s="530">
        <v>8270.99</v>
      </c>
      <c r="AA262" t="s">
        <v>1039</v>
      </c>
      <c r="AB262" s="266">
        <f>VLOOKUP(D262,'12部门提供工资附表主表'!E:AV,44,0)</f>
        <v>8899.9600000000009</v>
      </c>
      <c r="AC262" s="266">
        <f t="shared" si="4"/>
        <v>0</v>
      </c>
    </row>
    <row r="263" spans="1:29" ht="14.25">
      <c r="A263" s="265" t="s">
        <v>4754</v>
      </c>
      <c r="B263" t="s">
        <v>757</v>
      </c>
      <c r="C263" t="s">
        <v>1040</v>
      </c>
      <c r="D263" t="s">
        <v>1041</v>
      </c>
      <c r="E263" t="s">
        <v>1042</v>
      </c>
      <c r="F263">
        <v>46.13</v>
      </c>
      <c r="G263" s="530">
        <v>2480</v>
      </c>
      <c r="H263" s="530">
        <v>0</v>
      </c>
      <c r="I263" s="530">
        <v>0</v>
      </c>
      <c r="J263" s="530">
        <v>0</v>
      </c>
      <c r="K263" s="530">
        <v>0</v>
      </c>
      <c r="L263" s="530">
        <v>40</v>
      </c>
      <c r="M263" s="530">
        <v>6515.35</v>
      </c>
      <c r="N263" s="530">
        <v>0</v>
      </c>
      <c r="O263" s="530">
        <v>0</v>
      </c>
      <c r="P263" s="530">
        <v>0</v>
      </c>
      <c r="Q263" s="530">
        <v>200</v>
      </c>
      <c r="R263" s="530">
        <v>0</v>
      </c>
      <c r="S263" s="530">
        <v>9235.35</v>
      </c>
      <c r="T263" s="530">
        <v>0</v>
      </c>
      <c r="U263" s="530">
        <v>517.5</v>
      </c>
      <c r="V263" s="530">
        <v>0</v>
      </c>
      <c r="W263" s="530">
        <v>0</v>
      </c>
      <c r="X263" s="530">
        <v>104.53</v>
      </c>
      <c r="Y263" s="530">
        <v>622.03</v>
      </c>
      <c r="Z263" s="530">
        <v>8613.32</v>
      </c>
      <c r="AA263" t="s">
        <v>1044</v>
      </c>
      <c r="AB263" s="266">
        <f>VLOOKUP(D263,'12部门提供工资附表主表'!E:AV,44,0)</f>
        <v>9235.35</v>
      </c>
      <c r="AC263" s="266">
        <f t="shared" si="4"/>
        <v>0</v>
      </c>
    </row>
    <row r="264" spans="1:29" ht="14.25">
      <c r="A264" s="265" t="s">
        <v>2532</v>
      </c>
      <c r="B264" t="s">
        <v>757</v>
      </c>
      <c r="C264" t="s">
        <v>1812</v>
      </c>
      <c r="D264" t="s">
        <v>1813</v>
      </c>
      <c r="E264" t="s">
        <v>1814</v>
      </c>
      <c r="F264">
        <v>40.31</v>
      </c>
      <c r="G264" s="530">
        <v>2480</v>
      </c>
      <c r="H264" s="530">
        <v>0</v>
      </c>
      <c r="I264" s="530">
        <v>0</v>
      </c>
      <c r="J264" s="530">
        <v>0</v>
      </c>
      <c r="K264" s="530">
        <v>0</v>
      </c>
      <c r="L264" s="530">
        <v>40</v>
      </c>
      <c r="M264" s="530">
        <v>3160.3</v>
      </c>
      <c r="N264" s="530">
        <v>0</v>
      </c>
      <c r="O264" s="530">
        <v>0</v>
      </c>
      <c r="P264" s="530">
        <v>0</v>
      </c>
      <c r="Q264" s="530">
        <v>200</v>
      </c>
      <c r="R264" s="530">
        <v>0</v>
      </c>
      <c r="S264" s="530">
        <v>5880.3</v>
      </c>
      <c r="T264" s="530">
        <v>0</v>
      </c>
      <c r="U264" s="530">
        <v>517.5</v>
      </c>
      <c r="V264" s="530">
        <v>0</v>
      </c>
      <c r="W264" s="530">
        <v>0</v>
      </c>
      <c r="X264" s="530">
        <v>0</v>
      </c>
      <c r="Y264" s="530">
        <v>517.5</v>
      </c>
      <c r="Z264" s="530">
        <v>5362.8</v>
      </c>
      <c r="AA264" t="s">
        <v>1816</v>
      </c>
      <c r="AB264" s="266">
        <f>VLOOKUP(D264,'12部门提供工资附表主表'!E:AV,44,0)</f>
        <v>5880.3000000000056</v>
      </c>
      <c r="AC264" s="266">
        <f t="shared" si="4"/>
        <v>0</v>
      </c>
    </row>
    <row r="265" spans="1:29" ht="14.25">
      <c r="A265" s="265" t="s">
        <v>3515</v>
      </c>
      <c r="B265" t="s">
        <v>757</v>
      </c>
      <c r="C265" t="s">
        <v>1045</v>
      </c>
      <c r="D265" t="s">
        <v>1046</v>
      </c>
      <c r="E265" t="s">
        <v>1047</v>
      </c>
      <c r="F265">
        <v>43.88</v>
      </c>
      <c r="G265" s="530">
        <v>2480</v>
      </c>
      <c r="H265" s="530">
        <v>0</v>
      </c>
      <c r="I265" s="530">
        <v>0</v>
      </c>
      <c r="J265" s="530">
        <v>0</v>
      </c>
      <c r="K265" s="530">
        <v>0</v>
      </c>
      <c r="L265" s="530">
        <v>200</v>
      </c>
      <c r="M265" s="530">
        <v>6115.05</v>
      </c>
      <c r="N265" s="530">
        <v>0</v>
      </c>
      <c r="O265" s="530">
        <v>0</v>
      </c>
      <c r="P265" s="530">
        <v>0</v>
      </c>
      <c r="Q265" s="530">
        <v>200</v>
      </c>
      <c r="R265" s="530">
        <v>0</v>
      </c>
      <c r="S265" s="530">
        <v>8995.0499999999993</v>
      </c>
      <c r="T265" s="530">
        <v>0</v>
      </c>
      <c r="U265" s="530">
        <v>517.5</v>
      </c>
      <c r="V265" s="530">
        <v>0</v>
      </c>
      <c r="W265" s="530">
        <v>10</v>
      </c>
      <c r="X265" s="530">
        <v>104.33</v>
      </c>
      <c r="Y265" s="530">
        <v>631.83000000000004</v>
      </c>
      <c r="Z265" s="530">
        <v>8363.2199999999993</v>
      </c>
      <c r="AA265" t="s">
        <v>1049</v>
      </c>
      <c r="AB265" s="266">
        <f>VLOOKUP(D265,'12部门提供工资附表主表'!E:AV,44,0)</f>
        <v>8995.0500000000065</v>
      </c>
      <c r="AC265" s="266">
        <f t="shared" si="4"/>
        <v>0</v>
      </c>
    </row>
    <row r="266" spans="1:29" ht="14.25">
      <c r="A266" s="265" t="s">
        <v>3055</v>
      </c>
      <c r="B266" t="s">
        <v>757</v>
      </c>
      <c r="C266" t="s">
        <v>1050</v>
      </c>
      <c r="D266" t="s">
        <v>1051</v>
      </c>
      <c r="E266" t="s">
        <v>1052</v>
      </c>
      <c r="F266">
        <v>37</v>
      </c>
      <c r="G266" s="530">
        <v>2480</v>
      </c>
      <c r="H266" s="530">
        <v>0</v>
      </c>
      <c r="I266" s="530">
        <v>500</v>
      </c>
      <c r="J266" s="530">
        <v>0</v>
      </c>
      <c r="K266" s="530">
        <v>0</v>
      </c>
      <c r="L266" s="530">
        <v>160</v>
      </c>
      <c r="M266" s="530">
        <v>3930.97</v>
      </c>
      <c r="N266" s="530">
        <v>0</v>
      </c>
      <c r="O266" s="530">
        <v>0</v>
      </c>
      <c r="P266" s="530">
        <v>0</v>
      </c>
      <c r="Q266" s="530">
        <v>200</v>
      </c>
      <c r="R266" s="530">
        <v>120</v>
      </c>
      <c r="S266" s="530">
        <v>7150.97</v>
      </c>
      <c r="T266" s="530">
        <v>0</v>
      </c>
      <c r="U266" s="530">
        <v>517.5</v>
      </c>
      <c r="V266" s="530">
        <v>0</v>
      </c>
      <c r="W266" s="530">
        <v>10</v>
      </c>
      <c r="X266" s="530">
        <v>49</v>
      </c>
      <c r="Y266" s="530">
        <v>576.5</v>
      </c>
      <c r="Z266" s="530">
        <v>6574.47</v>
      </c>
      <c r="AA266" t="s">
        <v>1054</v>
      </c>
      <c r="AB266" s="266">
        <f>VLOOKUP(D266,'12部门提供工资附表主表'!E:AV,44,0)</f>
        <v>7150.9709999999995</v>
      </c>
      <c r="AC266" s="266">
        <f t="shared" si="4"/>
        <v>9.9999999929423211E-4</v>
      </c>
    </row>
    <row r="267" spans="1:29" ht="14.25">
      <c r="A267" s="265" t="s">
        <v>4755</v>
      </c>
      <c r="B267" t="s">
        <v>757</v>
      </c>
      <c r="C267" t="s">
        <v>1055</v>
      </c>
      <c r="D267" t="s">
        <v>1056</v>
      </c>
      <c r="E267" t="s">
        <v>1057</v>
      </c>
      <c r="F267">
        <v>44.94</v>
      </c>
      <c r="G267" s="530">
        <v>2480</v>
      </c>
      <c r="H267" s="530">
        <v>0</v>
      </c>
      <c r="I267" s="530">
        <v>0</v>
      </c>
      <c r="J267" s="530">
        <v>0</v>
      </c>
      <c r="K267" s="530">
        <v>0</v>
      </c>
      <c r="L267" s="530">
        <v>160</v>
      </c>
      <c r="M267" s="530">
        <v>6463.09</v>
      </c>
      <c r="N267" s="530">
        <v>0</v>
      </c>
      <c r="O267" s="530">
        <v>0</v>
      </c>
      <c r="P267" s="530">
        <v>0</v>
      </c>
      <c r="Q267" s="530">
        <v>200</v>
      </c>
      <c r="R267" s="530">
        <v>0</v>
      </c>
      <c r="S267" s="530">
        <v>9303.09</v>
      </c>
      <c r="T267" s="530">
        <v>0</v>
      </c>
      <c r="U267" s="530">
        <v>517.5</v>
      </c>
      <c r="V267" s="530">
        <v>0</v>
      </c>
      <c r="W267" s="530">
        <v>0</v>
      </c>
      <c r="X267" s="530">
        <v>113.56</v>
      </c>
      <c r="Y267" s="530">
        <v>631.05999999999995</v>
      </c>
      <c r="Z267" s="530">
        <v>8672.0300000000007</v>
      </c>
      <c r="AA267" t="s">
        <v>1059</v>
      </c>
      <c r="AB267" s="266">
        <f>VLOOKUP(D267,'12部门提供工资附表主表'!E:AV,44,0)</f>
        <v>9303.0899999999856</v>
      </c>
      <c r="AC267" s="266">
        <f t="shared" si="4"/>
        <v>-1.4551915228366852E-11</v>
      </c>
    </row>
    <row r="268" spans="1:29" ht="14.25">
      <c r="A268" s="265" t="s">
        <v>364</v>
      </c>
      <c r="B268" t="s">
        <v>757</v>
      </c>
      <c r="C268" t="s">
        <v>1060</v>
      </c>
      <c r="D268" t="s">
        <v>1061</v>
      </c>
      <c r="E268" t="s">
        <v>1062</v>
      </c>
      <c r="F268">
        <v>40.81</v>
      </c>
      <c r="G268" s="530">
        <v>2480</v>
      </c>
      <c r="H268" s="530">
        <v>0</v>
      </c>
      <c r="I268" s="530">
        <v>0</v>
      </c>
      <c r="J268" s="530">
        <v>0</v>
      </c>
      <c r="K268" s="530">
        <v>0</v>
      </c>
      <c r="L268" s="530">
        <v>200</v>
      </c>
      <c r="M268" s="530">
        <v>4930.8</v>
      </c>
      <c r="N268" s="530">
        <v>0</v>
      </c>
      <c r="O268" s="530">
        <v>0</v>
      </c>
      <c r="P268" s="530">
        <v>0</v>
      </c>
      <c r="Q268" s="530">
        <v>200</v>
      </c>
      <c r="R268" s="530">
        <v>0</v>
      </c>
      <c r="S268" s="530">
        <v>7810.8</v>
      </c>
      <c r="T268" s="530">
        <v>0</v>
      </c>
      <c r="U268" s="530">
        <v>517.5</v>
      </c>
      <c r="V268" s="530">
        <v>0</v>
      </c>
      <c r="W268" s="530">
        <v>0</v>
      </c>
      <c r="X268" s="530">
        <v>68.790000000000006</v>
      </c>
      <c r="Y268" s="530">
        <v>586.29</v>
      </c>
      <c r="Z268" s="530">
        <v>7224.51</v>
      </c>
      <c r="AA268" t="s">
        <v>4756</v>
      </c>
      <c r="AB268" s="266">
        <f>VLOOKUP(D268,'12部门提供工资附表主表'!E:AV,44,0)</f>
        <v>7810.8000000000111</v>
      </c>
      <c r="AC268" s="266">
        <f t="shared" si="4"/>
        <v>1.0913936421275139E-11</v>
      </c>
    </row>
    <row r="269" spans="1:29" ht="14.25">
      <c r="A269" s="265" t="s">
        <v>1637</v>
      </c>
      <c r="B269" t="s">
        <v>757</v>
      </c>
      <c r="C269" t="s">
        <v>1065</v>
      </c>
      <c r="D269" t="s">
        <v>1066</v>
      </c>
      <c r="E269" t="s">
        <v>1067</v>
      </c>
      <c r="F269">
        <v>43.5</v>
      </c>
      <c r="G269" s="530">
        <v>2480</v>
      </c>
      <c r="H269" s="530">
        <v>0</v>
      </c>
      <c r="I269" s="530">
        <v>500</v>
      </c>
      <c r="J269" s="530">
        <v>0</v>
      </c>
      <c r="K269" s="530">
        <v>0</v>
      </c>
      <c r="L269" s="530">
        <v>160</v>
      </c>
      <c r="M269" s="530">
        <v>5480.5</v>
      </c>
      <c r="N269" s="530">
        <v>0</v>
      </c>
      <c r="O269" s="530">
        <v>0</v>
      </c>
      <c r="P269" s="530">
        <v>0</v>
      </c>
      <c r="Q269" s="530">
        <v>200</v>
      </c>
      <c r="R269" s="530">
        <v>0</v>
      </c>
      <c r="S269" s="530">
        <v>8820.5</v>
      </c>
      <c r="T269" s="530">
        <v>0</v>
      </c>
      <c r="U269" s="530">
        <v>517.5</v>
      </c>
      <c r="V269" s="530">
        <v>0</v>
      </c>
      <c r="W269" s="530">
        <v>10</v>
      </c>
      <c r="X269" s="530">
        <v>0</v>
      </c>
      <c r="Y269" s="530">
        <v>527.5</v>
      </c>
      <c r="Z269" s="530">
        <v>8293</v>
      </c>
      <c r="AA269" t="s">
        <v>1069</v>
      </c>
      <c r="AB269" s="266">
        <f>VLOOKUP(D269,'12部门提供工资附表主表'!E:AV,44,0)</f>
        <v>8820.5</v>
      </c>
      <c r="AC269" s="266">
        <f t="shared" si="4"/>
        <v>0</v>
      </c>
    </row>
    <row r="270" spans="1:29" ht="14.25">
      <c r="A270" s="265" t="s">
        <v>1043</v>
      </c>
      <c r="B270" t="s">
        <v>757</v>
      </c>
      <c r="C270" t="s">
        <v>1070</v>
      </c>
      <c r="D270" t="s">
        <v>1071</v>
      </c>
      <c r="E270" t="s">
        <v>1072</v>
      </c>
      <c r="F270">
        <v>37.630000000000003</v>
      </c>
      <c r="G270" s="530">
        <v>2480</v>
      </c>
      <c r="H270" s="530">
        <v>0</v>
      </c>
      <c r="I270" s="530">
        <v>500</v>
      </c>
      <c r="J270" s="530">
        <v>0</v>
      </c>
      <c r="K270" s="530">
        <v>0</v>
      </c>
      <c r="L270" s="530">
        <v>120</v>
      </c>
      <c r="M270" s="530">
        <v>4317.8</v>
      </c>
      <c r="N270" s="530">
        <v>0</v>
      </c>
      <c r="O270" s="530">
        <v>0</v>
      </c>
      <c r="P270" s="530">
        <v>0</v>
      </c>
      <c r="Q270" s="530">
        <v>50</v>
      </c>
      <c r="R270" s="530">
        <v>24</v>
      </c>
      <c r="S270" s="530">
        <v>7443.8</v>
      </c>
      <c r="T270" s="530">
        <v>0</v>
      </c>
      <c r="U270" s="530">
        <v>517.5</v>
      </c>
      <c r="V270" s="530">
        <v>0</v>
      </c>
      <c r="W270" s="530">
        <v>10</v>
      </c>
      <c r="X270" s="530">
        <v>0</v>
      </c>
      <c r="Y270" s="530">
        <v>527.5</v>
      </c>
      <c r="Z270" s="530">
        <v>6916.3</v>
      </c>
      <c r="AA270" t="s">
        <v>1074</v>
      </c>
      <c r="AB270" s="266">
        <f>VLOOKUP(D270,'12部门提供工资附表主表'!E:AV,44,0)</f>
        <v>7443.7999999999838</v>
      </c>
      <c r="AC270" s="266">
        <f t="shared" si="4"/>
        <v>-1.6370904631912708E-11</v>
      </c>
    </row>
    <row r="271" spans="1:29" ht="14.25">
      <c r="A271" s="265" t="s">
        <v>1003</v>
      </c>
      <c r="B271" t="s">
        <v>757</v>
      </c>
      <c r="C271" t="s">
        <v>1075</v>
      </c>
      <c r="D271" t="s">
        <v>1076</v>
      </c>
      <c r="E271" t="s">
        <v>1077</v>
      </c>
      <c r="F271">
        <v>39.880000000000003</v>
      </c>
      <c r="G271" s="530">
        <v>2480</v>
      </c>
      <c r="H271" s="530">
        <v>0</v>
      </c>
      <c r="I271" s="530">
        <v>0</v>
      </c>
      <c r="J271" s="530">
        <v>0</v>
      </c>
      <c r="K271" s="530">
        <v>0</v>
      </c>
      <c r="L271" s="530">
        <v>200</v>
      </c>
      <c r="M271" s="530">
        <v>4717.8999999999996</v>
      </c>
      <c r="N271" s="530">
        <v>0</v>
      </c>
      <c r="O271" s="530">
        <v>0</v>
      </c>
      <c r="P271" s="530">
        <v>0</v>
      </c>
      <c r="Q271" s="530">
        <v>200</v>
      </c>
      <c r="R271" s="530">
        <v>0</v>
      </c>
      <c r="S271" s="530">
        <v>7597.9</v>
      </c>
      <c r="T271" s="530">
        <v>0</v>
      </c>
      <c r="U271" s="530">
        <v>517.5</v>
      </c>
      <c r="V271" s="530">
        <v>0</v>
      </c>
      <c r="W271" s="530">
        <v>10</v>
      </c>
      <c r="X271" s="530">
        <v>0</v>
      </c>
      <c r="Y271" s="530">
        <v>527.5</v>
      </c>
      <c r="Z271" s="530">
        <v>7070.4</v>
      </c>
      <c r="AA271" t="s">
        <v>1079</v>
      </c>
      <c r="AB271" s="266">
        <f>VLOOKUP(D271,'12部门提供工资附表主表'!E:AV,44,0)</f>
        <v>7597.899999999996</v>
      </c>
      <c r="AC271" s="266">
        <f t="shared" si="4"/>
        <v>0</v>
      </c>
    </row>
    <row r="272" spans="1:29" ht="14.25">
      <c r="A272" s="265" t="s">
        <v>1078</v>
      </c>
      <c r="B272" t="s">
        <v>757</v>
      </c>
      <c r="C272" t="s">
        <v>1080</v>
      </c>
      <c r="D272" t="s">
        <v>1081</v>
      </c>
      <c r="E272" t="s">
        <v>1082</v>
      </c>
      <c r="F272">
        <v>41.94</v>
      </c>
      <c r="G272" s="530">
        <v>2480</v>
      </c>
      <c r="H272" s="530">
        <v>0</v>
      </c>
      <c r="I272" s="530">
        <v>0</v>
      </c>
      <c r="J272" s="530">
        <v>0</v>
      </c>
      <c r="K272" s="530">
        <v>0</v>
      </c>
      <c r="L272" s="530">
        <v>100</v>
      </c>
      <c r="M272" s="530">
        <v>4498.3</v>
      </c>
      <c r="N272" s="530">
        <v>0</v>
      </c>
      <c r="O272" s="530">
        <v>0</v>
      </c>
      <c r="P272" s="530">
        <v>0</v>
      </c>
      <c r="Q272" s="530">
        <v>200</v>
      </c>
      <c r="R272" s="530">
        <v>0</v>
      </c>
      <c r="S272" s="530">
        <v>7278.3</v>
      </c>
      <c r="T272" s="530">
        <v>0</v>
      </c>
      <c r="U272" s="530">
        <v>517.5</v>
      </c>
      <c r="V272" s="530">
        <v>0</v>
      </c>
      <c r="W272" s="530">
        <v>0</v>
      </c>
      <c r="X272" s="530">
        <v>52.83</v>
      </c>
      <c r="Y272" s="530">
        <v>570.33000000000004</v>
      </c>
      <c r="Z272" s="530">
        <v>6707.97</v>
      </c>
      <c r="AA272" t="s">
        <v>1084</v>
      </c>
      <c r="AB272" s="266">
        <f>VLOOKUP(D272,'12部门提供工资附表主表'!E:AV,44,0)</f>
        <v>7278.2999999999938</v>
      </c>
      <c r="AC272" s="266">
        <f t="shared" si="4"/>
        <v>0</v>
      </c>
    </row>
    <row r="273" spans="1:29" ht="14.25">
      <c r="A273" s="265" t="s">
        <v>4757</v>
      </c>
      <c r="B273" t="s">
        <v>757</v>
      </c>
      <c r="C273" t="s">
        <v>1085</v>
      </c>
      <c r="D273" t="s">
        <v>1086</v>
      </c>
      <c r="E273" t="s">
        <v>1087</v>
      </c>
      <c r="F273">
        <v>42.56</v>
      </c>
      <c r="G273" s="530">
        <v>2480</v>
      </c>
      <c r="H273" s="530">
        <v>0</v>
      </c>
      <c r="I273" s="530">
        <v>0</v>
      </c>
      <c r="J273" s="530">
        <v>0</v>
      </c>
      <c r="K273" s="530">
        <v>0</v>
      </c>
      <c r="L273" s="530">
        <v>40</v>
      </c>
      <c r="M273" s="530">
        <v>5610.6</v>
      </c>
      <c r="N273" s="530">
        <v>0</v>
      </c>
      <c r="O273" s="530">
        <v>0</v>
      </c>
      <c r="P273" s="530">
        <v>0</v>
      </c>
      <c r="Q273" s="530">
        <v>200</v>
      </c>
      <c r="R273" s="530">
        <v>2</v>
      </c>
      <c r="S273" s="530">
        <v>8328.6</v>
      </c>
      <c r="T273" s="530">
        <v>0</v>
      </c>
      <c r="U273" s="530">
        <v>517.5</v>
      </c>
      <c r="V273" s="530">
        <v>0</v>
      </c>
      <c r="W273" s="530">
        <v>0</v>
      </c>
      <c r="X273" s="530">
        <v>62.42</v>
      </c>
      <c r="Y273" s="530">
        <v>579.91999999999996</v>
      </c>
      <c r="Z273" s="530">
        <v>7748.68</v>
      </c>
      <c r="AA273" t="s">
        <v>1089</v>
      </c>
      <c r="AB273" s="266">
        <f>VLOOKUP(D273,'12部门提供工资附表主表'!E:AV,44,0)</f>
        <v>8328.5999999999876</v>
      </c>
      <c r="AC273" s="266">
        <f t="shared" si="4"/>
        <v>0</v>
      </c>
    </row>
    <row r="274" spans="1:29" ht="14.25">
      <c r="A274" s="265" t="s">
        <v>2475</v>
      </c>
      <c r="B274" t="s">
        <v>757</v>
      </c>
      <c r="C274" t="s">
        <v>1090</v>
      </c>
      <c r="D274" t="s">
        <v>1091</v>
      </c>
      <c r="E274" t="s">
        <v>1092</v>
      </c>
      <c r="F274">
        <v>40.5</v>
      </c>
      <c r="G274" s="530">
        <v>2480</v>
      </c>
      <c r="H274" s="530">
        <v>0</v>
      </c>
      <c r="I274" s="530">
        <v>0</v>
      </c>
      <c r="J274" s="530">
        <v>0</v>
      </c>
      <c r="K274" s="530">
        <v>0</v>
      </c>
      <c r="L274" s="530">
        <v>40</v>
      </c>
      <c r="M274" s="530">
        <v>4688.5</v>
      </c>
      <c r="N274" s="530">
        <v>0</v>
      </c>
      <c r="O274" s="530">
        <v>0</v>
      </c>
      <c r="P274" s="530">
        <v>0</v>
      </c>
      <c r="Q274" s="530">
        <v>200</v>
      </c>
      <c r="R274" s="530">
        <v>18</v>
      </c>
      <c r="S274" s="530">
        <v>7390.5</v>
      </c>
      <c r="T274" s="530">
        <v>0</v>
      </c>
      <c r="U274" s="530">
        <v>517.5</v>
      </c>
      <c r="V274" s="530">
        <v>0</v>
      </c>
      <c r="W274" s="530">
        <v>0</v>
      </c>
      <c r="X274" s="530">
        <v>0</v>
      </c>
      <c r="Y274" s="530">
        <v>517.5</v>
      </c>
      <c r="Z274" s="530">
        <v>6873</v>
      </c>
      <c r="AA274" t="s">
        <v>1094</v>
      </c>
      <c r="AB274" s="266">
        <f>VLOOKUP(D274,'12部门提供工资附表主表'!E:AV,44,0)</f>
        <v>7390.5</v>
      </c>
      <c r="AC274" s="266">
        <f t="shared" si="4"/>
        <v>0</v>
      </c>
    </row>
    <row r="275" spans="1:29" ht="14.25">
      <c r="A275" s="265" t="s">
        <v>2039</v>
      </c>
      <c r="B275" t="s">
        <v>757</v>
      </c>
      <c r="C275" t="s">
        <v>1095</v>
      </c>
      <c r="D275" t="s">
        <v>1096</v>
      </c>
      <c r="E275" t="s">
        <v>1097</v>
      </c>
      <c r="F275">
        <v>42.06</v>
      </c>
      <c r="G275" s="530">
        <v>2480</v>
      </c>
      <c r="H275" s="530">
        <v>0</v>
      </c>
      <c r="I275" s="530">
        <v>0</v>
      </c>
      <c r="J275" s="530">
        <v>0</v>
      </c>
      <c r="K275" s="530">
        <v>0</v>
      </c>
      <c r="L275" s="530">
        <v>40</v>
      </c>
      <c r="M275" s="530">
        <v>5090.8</v>
      </c>
      <c r="N275" s="530">
        <v>0</v>
      </c>
      <c r="O275" s="530">
        <v>0</v>
      </c>
      <c r="P275" s="530">
        <v>0</v>
      </c>
      <c r="Q275" s="530">
        <v>215</v>
      </c>
      <c r="R275" s="530">
        <v>6</v>
      </c>
      <c r="S275" s="530">
        <v>7819.8</v>
      </c>
      <c r="T275" s="530">
        <v>0</v>
      </c>
      <c r="U275" s="530">
        <v>517.5</v>
      </c>
      <c r="V275" s="530">
        <v>0</v>
      </c>
      <c r="W275" s="530">
        <v>10</v>
      </c>
      <c r="X275" s="530">
        <v>0</v>
      </c>
      <c r="Y275" s="530">
        <v>527.5</v>
      </c>
      <c r="Z275" s="530">
        <v>7292.3</v>
      </c>
      <c r="AA275" t="s">
        <v>1099</v>
      </c>
      <c r="AB275" s="266">
        <f>VLOOKUP(D275,'12部门提供工资附表主表'!E:AV,44,0)</f>
        <v>7819.8</v>
      </c>
      <c r="AC275" s="266">
        <f t="shared" si="4"/>
        <v>0</v>
      </c>
    </row>
    <row r="276" spans="1:29" ht="14.25">
      <c r="A276" s="265" t="s">
        <v>232</v>
      </c>
      <c r="B276" t="s">
        <v>757</v>
      </c>
      <c r="C276" t="s">
        <v>1100</v>
      </c>
      <c r="D276" t="s">
        <v>1101</v>
      </c>
      <c r="E276" t="s">
        <v>1102</v>
      </c>
      <c r="F276">
        <v>30.75</v>
      </c>
      <c r="G276" s="530">
        <v>2480</v>
      </c>
      <c r="H276" s="530">
        <v>1050</v>
      </c>
      <c r="I276" s="530">
        <v>740</v>
      </c>
      <c r="J276" s="530">
        <v>900</v>
      </c>
      <c r="K276" s="530">
        <v>0</v>
      </c>
      <c r="L276" s="530">
        <v>80</v>
      </c>
      <c r="M276" s="530">
        <v>0</v>
      </c>
      <c r="N276" s="530">
        <v>0</v>
      </c>
      <c r="O276" s="530">
        <v>0</v>
      </c>
      <c r="P276" s="530">
        <v>0</v>
      </c>
      <c r="Q276" s="530">
        <v>200</v>
      </c>
      <c r="R276" s="530">
        <v>0</v>
      </c>
      <c r="S276" s="530">
        <v>5450</v>
      </c>
      <c r="T276" s="530">
        <v>0</v>
      </c>
      <c r="U276" s="530">
        <v>517.5</v>
      </c>
      <c r="V276" s="530">
        <v>0</v>
      </c>
      <c r="W276" s="530">
        <v>10</v>
      </c>
      <c r="X276" s="530">
        <v>0</v>
      </c>
      <c r="Y276" s="530">
        <v>527.5</v>
      </c>
      <c r="Z276" s="530">
        <v>4922.5</v>
      </c>
      <c r="AA276" t="s">
        <v>1105</v>
      </c>
      <c r="AB276" s="266">
        <f>VLOOKUP(D276,'12部门提供工资附表主表'!E:AV,44,0)</f>
        <v>5450</v>
      </c>
      <c r="AC276" s="266">
        <f t="shared" si="4"/>
        <v>0</v>
      </c>
    </row>
    <row r="277" spans="1:29" ht="14.25">
      <c r="A277" s="265" t="s">
        <v>4758</v>
      </c>
      <c r="B277" t="s">
        <v>757</v>
      </c>
      <c r="C277" t="s">
        <v>1106</v>
      </c>
      <c r="D277" t="s">
        <v>1107</v>
      </c>
      <c r="E277" t="s">
        <v>1108</v>
      </c>
      <c r="F277">
        <v>41.69</v>
      </c>
      <c r="G277" s="530">
        <v>2480</v>
      </c>
      <c r="H277" s="530">
        <v>0</v>
      </c>
      <c r="I277" s="530">
        <v>0</v>
      </c>
      <c r="J277" s="530">
        <v>0</v>
      </c>
      <c r="K277" s="530">
        <v>0</v>
      </c>
      <c r="L277" s="530">
        <v>20</v>
      </c>
      <c r="M277" s="530">
        <v>4747.3</v>
      </c>
      <c r="N277" s="530">
        <v>0</v>
      </c>
      <c r="O277" s="530">
        <v>0</v>
      </c>
      <c r="P277" s="530">
        <v>0</v>
      </c>
      <c r="Q277" s="530">
        <v>200</v>
      </c>
      <c r="R277" s="530">
        <v>0</v>
      </c>
      <c r="S277" s="530">
        <v>7447.3</v>
      </c>
      <c r="T277" s="530">
        <v>0</v>
      </c>
      <c r="U277" s="530">
        <v>517.5</v>
      </c>
      <c r="V277" s="530">
        <v>0</v>
      </c>
      <c r="W277" s="530">
        <v>0</v>
      </c>
      <c r="X277" s="530">
        <v>0</v>
      </c>
      <c r="Y277" s="530">
        <v>517.5</v>
      </c>
      <c r="Z277" s="530">
        <v>6929.8</v>
      </c>
      <c r="AA277" t="s">
        <v>1111</v>
      </c>
      <c r="AB277" s="266">
        <f>VLOOKUP(D277,'12部门提供工资附表主表'!E:AV,44,0)</f>
        <v>7447.2999999999993</v>
      </c>
      <c r="AC277" s="266">
        <f t="shared" si="4"/>
        <v>0</v>
      </c>
    </row>
    <row r="278" spans="1:29" ht="14.25">
      <c r="A278" s="265" t="s">
        <v>2863</v>
      </c>
      <c r="B278" t="s">
        <v>757</v>
      </c>
      <c r="C278" t="s">
        <v>1112</v>
      </c>
      <c r="D278" t="s">
        <v>1113</v>
      </c>
      <c r="E278" t="s">
        <v>1114</v>
      </c>
      <c r="F278">
        <v>41.31</v>
      </c>
      <c r="G278" s="530">
        <v>2480</v>
      </c>
      <c r="H278" s="530">
        <v>0</v>
      </c>
      <c r="I278" s="530">
        <v>0</v>
      </c>
      <c r="J278" s="530">
        <v>0</v>
      </c>
      <c r="K278" s="530">
        <v>0</v>
      </c>
      <c r="L278" s="530">
        <v>20</v>
      </c>
      <c r="M278" s="530">
        <v>6021.4</v>
      </c>
      <c r="N278" s="530">
        <v>0</v>
      </c>
      <c r="O278" s="530">
        <v>0</v>
      </c>
      <c r="P278" s="530">
        <v>0</v>
      </c>
      <c r="Q278" s="530">
        <v>200</v>
      </c>
      <c r="R278" s="530">
        <v>60</v>
      </c>
      <c r="S278" s="530">
        <v>8661.4</v>
      </c>
      <c r="T278" s="530">
        <v>0</v>
      </c>
      <c r="U278" s="530">
        <v>517.5</v>
      </c>
      <c r="V278" s="530">
        <v>0</v>
      </c>
      <c r="W278" s="530">
        <v>0</v>
      </c>
      <c r="X278" s="530">
        <v>0</v>
      </c>
      <c r="Y278" s="530">
        <v>517.5</v>
      </c>
      <c r="Z278" s="530">
        <v>8143.9</v>
      </c>
      <c r="AA278" t="s">
        <v>1116</v>
      </c>
      <c r="AB278" s="266">
        <f>VLOOKUP(D278,'12部门提供工资附表主表'!E:AV,44,0)</f>
        <v>8661.4000000000178</v>
      </c>
      <c r="AC278" s="266">
        <f t="shared" si="4"/>
        <v>1.8189894035458565E-11</v>
      </c>
    </row>
    <row r="279" spans="1:29" ht="14.25">
      <c r="A279" s="265" t="s">
        <v>217</v>
      </c>
      <c r="B279" t="s">
        <v>757</v>
      </c>
      <c r="C279" t="s">
        <v>1117</v>
      </c>
      <c r="D279" t="s">
        <v>1118</v>
      </c>
      <c r="E279" t="s">
        <v>195</v>
      </c>
      <c r="F279">
        <v>44.31</v>
      </c>
      <c r="G279" s="530">
        <v>2480</v>
      </c>
      <c r="H279" s="530">
        <v>0</v>
      </c>
      <c r="I279" s="530">
        <v>0</v>
      </c>
      <c r="J279" s="530">
        <v>0</v>
      </c>
      <c r="K279" s="530">
        <v>0</v>
      </c>
      <c r="L279" s="530">
        <v>20</v>
      </c>
      <c r="M279" s="530">
        <v>5938.9</v>
      </c>
      <c r="N279" s="530">
        <v>0</v>
      </c>
      <c r="O279" s="530">
        <v>0</v>
      </c>
      <c r="P279" s="530">
        <v>0</v>
      </c>
      <c r="Q279" s="530">
        <v>100</v>
      </c>
      <c r="R279" s="530">
        <v>0</v>
      </c>
      <c r="S279" s="530">
        <v>8538.9</v>
      </c>
      <c r="T279" s="530">
        <v>0</v>
      </c>
      <c r="U279" s="530">
        <v>517.5</v>
      </c>
      <c r="V279" s="530">
        <v>0</v>
      </c>
      <c r="W279" s="530">
        <v>0</v>
      </c>
      <c r="X279" s="530">
        <v>0</v>
      </c>
      <c r="Y279" s="530">
        <v>517.5</v>
      </c>
      <c r="Z279" s="530">
        <v>8021.4</v>
      </c>
      <c r="AA279" t="s">
        <v>1121</v>
      </c>
      <c r="AB279" s="266">
        <f>VLOOKUP(D279,'12部门提供工资附表主表'!E:AV,44,0)</f>
        <v>8538.9</v>
      </c>
      <c r="AC279" s="266">
        <f t="shared" si="4"/>
        <v>0</v>
      </c>
    </row>
    <row r="280" spans="1:29" ht="14.25">
      <c r="A280" s="265" t="s">
        <v>349</v>
      </c>
      <c r="B280" t="s">
        <v>757</v>
      </c>
      <c r="C280" t="s">
        <v>1122</v>
      </c>
      <c r="D280" t="s">
        <v>1123</v>
      </c>
      <c r="E280" t="s">
        <v>1124</v>
      </c>
      <c r="F280">
        <v>45.75</v>
      </c>
      <c r="G280" s="530">
        <v>2480</v>
      </c>
      <c r="H280" s="530">
        <v>0</v>
      </c>
      <c r="I280" s="530">
        <v>0</v>
      </c>
      <c r="J280" s="530">
        <v>0</v>
      </c>
      <c r="K280" s="530">
        <v>0</v>
      </c>
      <c r="L280" s="530">
        <v>20</v>
      </c>
      <c r="M280" s="530">
        <v>6170.2</v>
      </c>
      <c r="N280" s="530">
        <v>0</v>
      </c>
      <c r="O280" s="530">
        <v>0</v>
      </c>
      <c r="P280" s="530">
        <v>0</v>
      </c>
      <c r="Q280" s="530">
        <v>200</v>
      </c>
      <c r="R280" s="530">
        <v>0</v>
      </c>
      <c r="S280" s="530">
        <v>8870.2000000000007</v>
      </c>
      <c r="T280" s="530">
        <v>0</v>
      </c>
      <c r="U280" s="530">
        <v>517.5</v>
      </c>
      <c r="V280" s="530">
        <v>0</v>
      </c>
      <c r="W280" s="530">
        <v>0</v>
      </c>
      <c r="X280" s="530">
        <v>0</v>
      </c>
      <c r="Y280" s="530">
        <v>517.5</v>
      </c>
      <c r="Z280" s="530">
        <v>8352.7000000000007</v>
      </c>
      <c r="AA280" t="s">
        <v>1126</v>
      </c>
      <c r="AB280" s="266">
        <f>VLOOKUP(D280,'12部门提供工资附表主表'!E:AV,44,0)</f>
        <v>8870.2000000000189</v>
      </c>
      <c r="AC280" s="266">
        <f t="shared" si="4"/>
        <v>1.8189894035458565E-11</v>
      </c>
    </row>
    <row r="281" spans="1:29" ht="14.25">
      <c r="A281" s="265" t="s">
        <v>1186</v>
      </c>
      <c r="B281" t="s">
        <v>757</v>
      </c>
      <c r="C281" t="s">
        <v>1127</v>
      </c>
      <c r="D281" t="s">
        <v>1128</v>
      </c>
      <c r="E281" t="s">
        <v>1129</v>
      </c>
      <c r="F281">
        <v>39.56</v>
      </c>
      <c r="G281" s="530">
        <v>2480</v>
      </c>
      <c r="H281" s="530">
        <v>0</v>
      </c>
      <c r="I281" s="530">
        <v>0</v>
      </c>
      <c r="J281" s="530">
        <v>0</v>
      </c>
      <c r="K281" s="530">
        <v>0</v>
      </c>
      <c r="L281" s="530">
        <v>20</v>
      </c>
      <c r="M281" s="530">
        <v>4482.5600000000004</v>
      </c>
      <c r="N281" s="530">
        <v>0</v>
      </c>
      <c r="O281" s="530">
        <v>0</v>
      </c>
      <c r="P281" s="530">
        <v>0</v>
      </c>
      <c r="Q281" s="530">
        <v>200</v>
      </c>
      <c r="R281" s="530">
        <v>24</v>
      </c>
      <c r="S281" s="530">
        <v>7158.56</v>
      </c>
      <c r="T281" s="530">
        <v>0</v>
      </c>
      <c r="U281" s="530">
        <v>517.5</v>
      </c>
      <c r="V281" s="530">
        <v>0</v>
      </c>
      <c r="W281" s="530">
        <v>10</v>
      </c>
      <c r="X281" s="530">
        <v>0</v>
      </c>
      <c r="Y281" s="530">
        <v>527.5</v>
      </c>
      <c r="Z281" s="530">
        <v>6631.06</v>
      </c>
      <c r="AA281" t="s">
        <v>1131</v>
      </c>
      <c r="AB281" s="266">
        <f>VLOOKUP(D281,'12部门提供工资附表主表'!E:AV,44,0)</f>
        <v>7158.56</v>
      </c>
      <c r="AC281" s="266">
        <f t="shared" si="4"/>
        <v>0</v>
      </c>
    </row>
    <row r="282" spans="1:29" ht="14.25">
      <c r="A282" s="265" t="s">
        <v>1457</v>
      </c>
      <c r="B282" t="s">
        <v>757</v>
      </c>
      <c r="C282" t="s">
        <v>1664</v>
      </c>
      <c r="D282" t="s">
        <v>1665</v>
      </c>
      <c r="E282" t="s">
        <v>1666</v>
      </c>
      <c r="F282">
        <v>41.63</v>
      </c>
      <c r="G282" s="530">
        <v>2480</v>
      </c>
      <c r="H282" s="530">
        <v>0</v>
      </c>
      <c r="I282" s="530">
        <v>0</v>
      </c>
      <c r="J282" s="530">
        <v>0</v>
      </c>
      <c r="K282" s="530">
        <v>0</v>
      </c>
      <c r="L282" s="530">
        <v>20</v>
      </c>
      <c r="M282" s="530">
        <v>4720</v>
      </c>
      <c r="N282" s="530">
        <v>0</v>
      </c>
      <c r="O282" s="530">
        <v>0</v>
      </c>
      <c r="P282" s="530">
        <v>0</v>
      </c>
      <c r="Q282" s="530">
        <v>0</v>
      </c>
      <c r="R282" s="530">
        <v>0</v>
      </c>
      <c r="S282" s="530">
        <v>7220</v>
      </c>
      <c r="T282" s="530">
        <v>0</v>
      </c>
      <c r="U282" s="530">
        <v>517.5</v>
      </c>
      <c r="V282" s="530">
        <v>0</v>
      </c>
      <c r="W282" s="530">
        <v>0</v>
      </c>
      <c r="X282" s="530">
        <v>0</v>
      </c>
      <c r="Y282" s="530">
        <v>517.5</v>
      </c>
      <c r="Z282" s="530">
        <v>6702.5</v>
      </c>
      <c r="AA282" t="s">
        <v>1668</v>
      </c>
      <c r="AB282" s="266">
        <f>VLOOKUP(D282,'12部门提供工资附表主表'!E:AV,44,0)</f>
        <v>7219.9999999999945</v>
      </c>
      <c r="AC282" s="266">
        <f t="shared" si="4"/>
        <v>0</v>
      </c>
    </row>
    <row r="283" spans="1:29" ht="14.25">
      <c r="A283" s="265" t="s">
        <v>703</v>
      </c>
      <c r="B283" t="s">
        <v>757</v>
      </c>
      <c r="C283" t="s">
        <v>1674</v>
      </c>
      <c r="D283" t="s">
        <v>1675</v>
      </c>
      <c r="E283" t="s">
        <v>1676</v>
      </c>
      <c r="F283">
        <v>36.31</v>
      </c>
      <c r="G283" s="530">
        <v>2480</v>
      </c>
      <c r="H283" s="530">
        <v>0</v>
      </c>
      <c r="I283" s="530">
        <v>0</v>
      </c>
      <c r="J283" s="530">
        <v>0</v>
      </c>
      <c r="K283" s="530">
        <v>0</v>
      </c>
      <c r="L283" s="530">
        <v>20</v>
      </c>
      <c r="M283" s="530">
        <v>3419</v>
      </c>
      <c r="N283" s="530">
        <v>0</v>
      </c>
      <c r="O283" s="530">
        <v>0</v>
      </c>
      <c r="P283" s="530">
        <v>0</v>
      </c>
      <c r="Q283" s="530">
        <v>0</v>
      </c>
      <c r="R283" s="530">
        <v>6</v>
      </c>
      <c r="S283" s="530">
        <v>5913</v>
      </c>
      <c r="T283" s="530">
        <v>0</v>
      </c>
      <c r="U283" s="530">
        <v>517.5</v>
      </c>
      <c r="V283" s="530">
        <v>0</v>
      </c>
      <c r="W283" s="530">
        <v>0</v>
      </c>
      <c r="X283" s="530">
        <v>0</v>
      </c>
      <c r="Y283" s="530">
        <v>517.5</v>
      </c>
      <c r="Z283" s="530">
        <v>5395.5</v>
      </c>
      <c r="AA283" t="s">
        <v>1678</v>
      </c>
      <c r="AB283" s="266">
        <f>VLOOKUP(D283,'12部门提供工资附表主表'!E:AV,44,0)</f>
        <v>5913.0000000000073</v>
      </c>
      <c r="AC283" s="266">
        <f t="shared" si="4"/>
        <v>7.2759576141834259E-12</v>
      </c>
    </row>
    <row r="284" spans="1:29" ht="14.25">
      <c r="A284" s="265" t="s">
        <v>948</v>
      </c>
      <c r="B284" t="s">
        <v>757</v>
      </c>
      <c r="C284" t="s">
        <v>1132</v>
      </c>
      <c r="D284" t="s">
        <v>1133</v>
      </c>
      <c r="E284" t="s">
        <v>1134</v>
      </c>
      <c r="F284">
        <v>38.69</v>
      </c>
      <c r="G284" s="530">
        <v>2480</v>
      </c>
      <c r="H284" s="530">
        <v>0</v>
      </c>
      <c r="I284" s="530">
        <v>0</v>
      </c>
      <c r="J284" s="530">
        <v>0</v>
      </c>
      <c r="K284" s="530">
        <v>0</v>
      </c>
      <c r="L284" s="530">
        <v>20</v>
      </c>
      <c r="M284" s="530">
        <v>4213.3999999999996</v>
      </c>
      <c r="N284" s="530">
        <v>0</v>
      </c>
      <c r="O284" s="530">
        <v>0</v>
      </c>
      <c r="P284" s="530">
        <v>0</v>
      </c>
      <c r="Q284" s="530">
        <v>0</v>
      </c>
      <c r="R284" s="530">
        <v>0</v>
      </c>
      <c r="S284" s="530">
        <v>6713.4</v>
      </c>
      <c r="T284" s="530">
        <v>0</v>
      </c>
      <c r="U284" s="530">
        <v>517.5</v>
      </c>
      <c r="V284" s="530">
        <v>0</v>
      </c>
      <c r="W284" s="530">
        <v>0</v>
      </c>
      <c r="X284" s="530">
        <v>0</v>
      </c>
      <c r="Y284" s="530">
        <v>517.5</v>
      </c>
      <c r="Z284" s="530">
        <v>6195.9</v>
      </c>
      <c r="AA284" t="s">
        <v>1136</v>
      </c>
      <c r="AB284" s="266">
        <f>VLOOKUP(D284,'12部门提供工资附表主表'!E:AV,44,0)</f>
        <v>6713.4000000000115</v>
      </c>
      <c r="AC284" s="266">
        <f t="shared" si="4"/>
        <v>1.1823431123048067E-11</v>
      </c>
    </row>
    <row r="285" spans="1:29" ht="14.25">
      <c r="A285" s="265" t="s">
        <v>2350</v>
      </c>
      <c r="B285" t="s">
        <v>757</v>
      </c>
      <c r="C285" t="s">
        <v>1679</v>
      </c>
      <c r="D285" t="s">
        <v>1680</v>
      </c>
      <c r="E285" t="s">
        <v>1681</v>
      </c>
      <c r="F285">
        <v>37.06</v>
      </c>
      <c r="G285" s="530">
        <v>2480</v>
      </c>
      <c r="H285" s="530">
        <v>0</v>
      </c>
      <c r="I285" s="530">
        <v>0</v>
      </c>
      <c r="J285" s="530">
        <v>0</v>
      </c>
      <c r="K285" s="530">
        <v>0</v>
      </c>
      <c r="L285" s="530">
        <v>20</v>
      </c>
      <c r="M285" s="530">
        <v>4220</v>
      </c>
      <c r="N285" s="530">
        <v>0</v>
      </c>
      <c r="O285" s="530">
        <v>0</v>
      </c>
      <c r="P285" s="530">
        <v>0</v>
      </c>
      <c r="Q285" s="530">
        <v>0</v>
      </c>
      <c r="R285" s="530">
        <v>20</v>
      </c>
      <c r="S285" s="530">
        <v>6700</v>
      </c>
      <c r="T285" s="530">
        <v>0</v>
      </c>
      <c r="U285" s="530">
        <v>517.5</v>
      </c>
      <c r="V285" s="530">
        <v>0</v>
      </c>
      <c r="W285" s="530">
        <v>0</v>
      </c>
      <c r="X285" s="530">
        <v>0</v>
      </c>
      <c r="Y285" s="530">
        <v>517.5</v>
      </c>
      <c r="Z285" s="530">
        <v>6182.5</v>
      </c>
      <c r="AA285" t="s">
        <v>1683</v>
      </c>
      <c r="AB285" s="266">
        <f>VLOOKUP(D285,'12部门提供工资附表主表'!E:AV,44,0)</f>
        <v>6699.9999999999873</v>
      </c>
      <c r="AC285" s="266">
        <f t="shared" si="4"/>
        <v>-1.2732925824820995E-11</v>
      </c>
    </row>
    <row r="286" spans="1:29" ht="14.25">
      <c r="A286" s="265" t="s">
        <v>1053</v>
      </c>
      <c r="B286" t="s">
        <v>757</v>
      </c>
      <c r="C286" t="s">
        <v>1684</v>
      </c>
      <c r="D286" t="s">
        <v>1685</v>
      </c>
      <c r="E286" t="s">
        <v>1686</v>
      </c>
      <c r="F286">
        <v>36.56</v>
      </c>
      <c r="G286" s="530">
        <v>2480</v>
      </c>
      <c r="H286" s="530">
        <v>0</v>
      </c>
      <c r="I286" s="530">
        <v>0</v>
      </c>
      <c r="J286" s="530">
        <v>0</v>
      </c>
      <c r="K286" s="530">
        <v>0</v>
      </c>
      <c r="L286" s="530">
        <v>20</v>
      </c>
      <c r="M286" s="530">
        <v>3174.73</v>
      </c>
      <c r="N286" s="530">
        <v>0</v>
      </c>
      <c r="O286" s="530">
        <v>0</v>
      </c>
      <c r="P286" s="530">
        <v>0</v>
      </c>
      <c r="Q286" s="530">
        <v>0</v>
      </c>
      <c r="R286" s="530">
        <v>0</v>
      </c>
      <c r="S286" s="530">
        <v>5674.73</v>
      </c>
      <c r="T286" s="530">
        <v>0</v>
      </c>
      <c r="U286" s="530">
        <v>517.5</v>
      </c>
      <c r="V286" s="530">
        <v>0</v>
      </c>
      <c r="W286" s="530">
        <v>0</v>
      </c>
      <c r="X286" s="530">
        <v>0</v>
      </c>
      <c r="Y286" s="530">
        <v>517.5</v>
      </c>
      <c r="Z286" s="530">
        <v>5157.2299999999996</v>
      </c>
      <c r="AA286" t="s">
        <v>1688</v>
      </c>
      <c r="AB286" s="266">
        <f>VLOOKUP(D286,'12部门提供工资附表主表'!E:AV,44,0)</f>
        <v>5674.7299999999814</v>
      </c>
      <c r="AC286" s="266">
        <f t="shared" si="4"/>
        <v>-1.8189894035458565E-11</v>
      </c>
    </row>
    <row r="287" spans="1:29" ht="14.25">
      <c r="A287" s="265" t="s">
        <v>2385</v>
      </c>
      <c r="B287" t="s">
        <v>757</v>
      </c>
      <c r="C287" t="s">
        <v>1137</v>
      </c>
      <c r="D287" t="s">
        <v>1138</v>
      </c>
      <c r="E287" t="s">
        <v>1139</v>
      </c>
      <c r="F287">
        <v>43.13</v>
      </c>
      <c r="G287" s="530">
        <v>2480</v>
      </c>
      <c r="H287" s="530">
        <v>0</v>
      </c>
      <c r="I287" s="530">
        <v>0</v>
      </c>
      <c r="J287" s="530">
        <v>0</v>
      </c>
      <c r="K287" s="530">
        <v>0</v>
      </c>
      <c r="L287" s="530">
        <v>20</v>
      </c>
      <c r="M287" s="530">
        <v>5328.5</v>
      </c>
      <c r="N287" s="530">
        <v>0</v>
      </c>
      <c r="O287" s="530">
        <v>0</v>
      </c>
      <c r="P287" s="530">
        <v>0</v>
      </c>
      <c r="Q287" s="530">
        <v>200</v>
      </c>
      <c r="R287" s="530">
        <v>0</v>
      </c>
      <c r="S287" s="530">
        <v>8028.5</v>
      </c>
      <c r="T287" s="530">
        <v>0</v>
      </c>
      <c r="U287" s="530">
        <v>517.5</v>
      </c>
      <c r="V287" s="530">
        <v>0</v>
      </c>
      <c r="W287" s="530">
        <v>0</v>
      </c>
      <c r="X287" s="530">
        <v>0</v>
      </c>
      <c r="Y287" s="530">
        <v>517.5</v>
      </c>
      <c r="Z287" s="530">
        <v>7511</v>
      </c>
      <c r="AA287" t="s">
        <v>1141</v>
      </c>
      <c r="AB287" s="266">
        <f>VLOOKUP(D287,'12部门提供工资附表主表'!E:AV,44,0)</f>
        <v>8028.5000000000018</v>
      </c>
      <c r="AC287" s="266">
        <f t="shared" si="4"/>
        <v>0</v>
      </c>
    </row>
    <row r="288" spans="1:29" ht="14.25">
      <c r="A288" s="265" t="s">
        <v>434</v>
      </c>
      <c r="B288" t="s">
        <v>757</v>
      </c>
      <c r="C288" t="s">
        <v>1142</v>
      </c>
      <c r="D288" t="s">
        <v>1143</v>
      </c>
      <c r="E288" t="s">
        <v>1144</v>
      </c>
      <c r="F288">
        <v>42.31</v>
      </c>
      <c r="G288" s="530">
        <v>2480</v>
      </c>
      <c r="H288" s="530">
        <v>0</v>
      </c>
      <c r="I288" s="530">
        <v>0</v>
      </c>
      <c r="J288" s="530">
        <v>0</v>
      </c>
      <c r="K288" s="530">
        <v>0</v>
      </c>
      <c r="L288" s="530">
        <v>20</v>
      </c>
      <c r="M288" s="530">
        <v>4620.7</v>
      </c>
      <c r="N288" s="530">
        <v>0</v>
      </c>
      <c r="O288" s="530">
        <v>0</v>
      </c>
      <c r="P288" s="530">
        <v>0</v>
      </c>
      <c r="Q288" s="530">
        <v>200</v>
      </c>
      <c r="R288" s="530">
        <v>14</v>
      </c>
      <c r="S288" s="530">
        <v>7306.7</v>
      </c>
      <c r="T288" s="530">
        <v>0</v>
      </c>
      <c r="U288" s="530">
        <v>517.5</v>
      </c>
      <c r="V288" s="530">
        <v>0</v>
      </c>
      <c r="W288" s="530">
        <v>0</v>
      </c>
      <c r="X288" s="530">
        <v>0</v>
      </c>
      <c r="Y288" s="530">
        <v>517.5</v>
      </c>
      <c r="Z288" s="530">
        <v>6789.2</v>
      </c>
      <c r="AA288" t="s">
        <v>1146</v>
      </c>
      <c r="AB288" s="266">
        <f>VLOOKUP(D288,'12部门提供工资附表主表'!E:AV,44,0)</f>
        <v>7306.6999999999816</v>
      </c>
      <c r="AC288" s="266">
        <f t="shared" si="4"/>
        <v>-1.8189894035458565E-11</v>
      </c>
    </row>
    <row r="289" spans="1:29" ht="14.25">
      <c r="A289" s="265" t="s">
        <v>2612</v>
      </c>
      <c r="B289" t="s">
        <v>757</v>
      </c>
      <c r="C289" t="s">
        <v>2377</v>
      </c>
      <c r="D289" t="s">
        <v>2378</v>
      </c>
      <c r="E289" t="s">
        <v>2379</v>
      </c>
      <c r="F289">
        <v>36.44</v>
      </c>
      <c r="G289" s="530">
        <v>2480</v>
      </c>
      <c r="H289" s="530">
        <v>0</v>
      </c>
      <c r="I289" s="530">
        <v>0</v>
      </c>
      <c r="J289" s="530">
        <v>0</v>
      </c>
      <c r="K289" s="530">
        <v>0</v>
      </c>
      <c r="L289" s="530">
        <v>20</v>
      </c>
      <c r="M289" s="530">
        <v>4061.1</v>
      </c>
      <c r="N289" s="530">
        <v>0</v>
      </c>
      <c r="O289" s="530">
        <v>0</v>
      </c>
      <c r="P289" s="530">
        <v>0</v>
      </c>
      <c r="Q289" s="530">
        <v>200</v>
      </c>
      <c r="R289" s="530">
        <v>2</v>
      </c>
      <c r="S289" s="530">
        <v>6759.1</v>
      </c>
      <c r="T289" s="530">
        <v>0</v>
      </c>
      <c r="U289" s="530">
        <v>517.5</v>
      </c>
      <c r="V289" s="530">
        <v>0</v>
      </c>
      <c r="W289" s="530">
        <v>0</v>
      </c>
      <c r="X289" s="530">
        <v>15.59</v>
      </c>
      <c r="Y289" s="530">
        <v>533.09</v>
      </c>
      <c r="Z289" s="530">
        <v>6226.01</v>
      </c>
      <c r="AA289" t="s">
        <v>2381</v>
      </c>
      <c r="AB289" s="266">
        <f>VLOOKUP(D289,'12部门提供工资附表主表'!E:AV,44,0)</f>
        <v>6759.1000000000176</v>
      </c>
      <c r="AC289" s="266">
        <f t="shared" si="4"/>
        <v>1.7280399333685637E-11</v>
      </c>
    </row>
    <row r="290" spans="1:29" ht="14.25">
      <c r="A290" s="265" t="s">
        <v>3520</v>
      </c>
      <c r="B290" t="s">
        <v>757</v>
      </c>
      <c r="C290" t="s">
        <v>4759</v>
      </c>
      <c r="D290" t="s">
        <v>2407</v>
      </c>
      <c r="E290" t="s">
        <v>2408</v>
      </c>
      <c r="F290">
        <v>41.31</v>
      </c>
      <c r="G290" s="530">
        <v>2480</v>
      </c>
      <c r="H290" s="530">
        <v>0</v>
      </c>
      <c r="I290" s="530">
        <v>0</v>
      </c>
      <c r="J290" s="530">
        <v>0</v>
      </c>
      <c r="K290" s="530">
        <v>0</v>
      </c>
      <c r="L290" s="530">
        <v>20</v>
      </c>
      <c r="M290" s="530">
        <v>4502.8999999999996</v>
      </c>
      <c r="N290" s="530">
        <v>0</v>
      </c>
      <c r="O290" s="530">
        <v>0</v>
      </c>
      <c r="P290" s="530">
        <v>0</v>
      </c>
      <c r="Q290" s="530">
        <v>200</v>
      </c>
      <c r="R290" s="530">
        <v>0</v>
      </c>
      <c r="S290" s="530">
        <v>7202.9</v>
      </c>
      <c r="T290" s="530">
        <v>0</v>
      </c>
      <c r="U290" s="530">
        <v>517.5</v>
      </c>
      <c r="V290" s="530">
        <v>0</v>
      </c>
      <c r="W290" s="530">
        <v>0</v>
      </c>
      <c r="X290" s="530">
        <v>0</v>
      </c>
      <c r="Y290" s="530">
        <v>517.5</v>
      </c>
      <c r="Z290" s="530">
        <v>6685.4</v>
      </c>
      <c r="AA290" t="s">
        <v>2410</v>
      </c>
      <c r="AB290" s="266">
        <f>VLOOKUP(D290,'12部门提供工资附表主表'!E:AV,44,0)</f>
        <v>7202.8999999999978</v>
      </c>
      <c r="AC290" s="266">
        <f t="shared" si="4"/>
        <v>0</v>
      </c>
    </row>
    <row r="291" spans="1:29" ht="14.25">
      <c r="A291" s="265" t="s">
        <v>3525</v>
      </c>
      <c r="B291" t="s">
        <v>757</v>
      </c>
      <c r="C291" t="s">
        <v>4760</v>
      </c>
      <c r="D291" t="s">
        <v>2412</v>
      </c>
      <c r="E291" t="s">
        <v>2413</v>
      </c>
      <c r="F291">
        <v>43.19</v>
      </c>
      <c r="G291" s="530">
        <v>2480</v>
      </c>
      <c r="H291" s="530">
        <v>0</v>
      </c>
      <c r="I291" s="530">
        <v>0</v>
      </c>
      <c r="J291" s="530">
        <v>0</v>
      </c>
      <c r="K291" s="530">
        <v>0</v>
      </c>
      <c r="L291" s="530">
        <v>20</v>
      </c>
      <c r="M291" s="530">
        <v>5639.93</v>
      </c>
      <c r="N291" s="530">
        <v>0</v>
      </c>
      <c r="O291" s="530">
        <v>0</v>
      </c>
      <c r="P291" s="530">
        <v>0</v>
      </c>
      <c r="Q291" s="530">
        <v>200</v>
      </c>
      <c r="R291" s="530">
        <v>0</v>
      </c>
      <c r="S291" s="530">
        <v>8339.93</v>
      </c>
      <c r="T291" s="530">
        <v>0</v>
      </c>
      <c r="U291" s="530">
        <v>517.5</v>
      </c>
      <c r="V291" s="530">
        <v>0</v>
      </c>
      <c r="W291" s="530">
        <v>0</v>
      </c>
      <c r="X291" s="530">
        <v>0</v>
      </c>
      <c r="Y291" s="530">
        <v>517.5</v>
      </c>
      <c r="Z291" s="530">
        <v>7822.43</v>
      </c>
      <c r="AA291" t="s">
        <v>2415</v>
      </c>
      <c r="AB291" s="266">
        <f>VLOOKUP(D291,'12部门提供工资附表主表'!E:AV,44,0)</f>
        <v>8339.9300000000076</v>
      </c>
      <c r="AC291" s="266">
        <f t="shared" si="4"/>
        <v>0</v>
      </c>
    </row>
    <row r="292" spans="1:29" ht="14.25">
      <c r="A292" s="265" t="s">
        <v>2092</v>
      </c>
      <c r="B292" t="s">
        <v>757</v>
      </c>
      <c r="C292" t="s">
        <v>4761</v>
      </c>
      <c r="D292" t="s">
        <v>2425</v>
      </c>
      <c r="E292" t="s">
        <v>2426</v>
      </c>
      <c r="F292">
        <v>42.25</v>
      </c>
      <c r="G292" s="530">
        <v>2480</v>
      </c>
      <c r="H292" s="530">
        <v>0</v>
      </c>
      <c r="I292" s="530">
        <v>0</v>
      </c>
      <c r="J292" s="530">
        <v>0</v>
      </c>
      <c r="K292" s="530">
        <v>0</v>
      </c>
      <c r="L292" s="530">
        <v>20</v>
      </c>
      <c r="M292" s="530">
        <v>4978.3100000000004</v>
      </c>
      <c r="N292" s="530">
        <v>0</v>
      </c>
      <c r="O292" s="530">
        <v>0</v>
      </c>
      <c r="P292" s="530">
        <v>0</v>
      </c>
      <c r="Q292" s="530">
        <v>100</v>
      </c>
      <c r="R292" s="530">
        <v>17</v>
      </c>
      <c r="S292" s="530">
        <v>7561.31</v>
      </c>
      <c r="T292" s="530">
        <v>0</v>
      </c>
      <c r="U292" s="530">
        <v>517.5</v>
      </c>
      <c r="V292" s="530">
        <v>0</v>
      </c>
      <c r="W292" s="530">
        <v>0</v>
      </c>
      <c r="X292" s="530">
        <v>61.32</v>
      </c>
      <c r="Y292" s="530">
        <v>578.82000000000005</v>
      </c>
      <c r="Z292" s="530">
        <v>6982.49</v>
      </c>
      <c r="AA292" t="s">
        <v>2428</v>
      </c>
      <c r="AB292" s="266">
        <f>VLOOKUP(D292,'12部门提供工资附表主表'!E:AV,44,0)</f>
        <v>7561.3099999999949</v>
      </c>
      <c r="AC292" s="266">
        <f t="shared" si="4"/>
        <v>0</v>
      </c>
    </row>
    <row r="293" spans="1:29" ht="14.25">
      <c r="A293" s="265" t="s">
        <v>43</v>
      </c>
      <c r="B293" t="s">
        <v>757</v>
      </c>
      <c r="C293" t="s">
        <v>4762</v>
      </c>
      <c r="D293" t="s">
        <v>2435</v>
      </c>
      <c r="E293" t="s">
        <v>2436</v>
      </c>
      <c r="F293">
        <v>42.31</v>
      </c>
      <c r="G293" s="530">
        <v>2480</v>
      </c>
      <c r="H293" s="530">
        <v>0</v>
      </c>
      <c r="I293" s="530">
        <v>0</v>
      </c>
      <c r="J293" s="530">
        <v>0</v>
      </c>
      <c r="K293" s="530">
        <v>0</v>
      </c>
      <c r="L293" s="530">
        <v>20</v>
      </c>
      <c r="M293" s="530">
        <v>4204.7</v>
      </c>
      <c r="N293" s="530">
        <v>0</v>
      </c>
      <c r="O293" s="530">
        <v>0</v>
      </c>
      <c r="P293" s="530">
        <v>0</v>
      </c>
      <c r="Q293" s="530">
        <v>200</v>
      </c>
      <c r="R293" s="530">
        <v>0</v>
      </c>
      <c r="S293" s="530">
        <v>6904.7</v>
      </c>
      <c r="T293" s="530">
        <v>0</v>
      </c>
      <c r="U293" s="530">
        <v>517.5</v>
      </c>
      <c r="V293" s="530">
        <v>0</v>
      </c>
      <c r="W293" s="530">
        <v>0</v>
      </c>
      <c r="X293" s="530">
        <v>0</v>
      </c>
      <c r="Y293" s="530">
        <v>517.5</v>
      </c>
      <c r="Z293" s="530">
        <v>6387.2</v>
      </c>
      <c r="AA293" t="s">
        <v>2438</v>
      </c>
      <c r="AB293" s="266">
        <f>VLOOKUP(D293,'12部门提供工资附表主表'!E:AV,44,0)</f>
        <v>6904.7000000000062</v>
      </c>
      <c r="AC293" s="266">
        <f t="shared" si="4"/>
        <v>0</v>
      </c>
    </row>
    <row r="294" spans="1:29" ht="14.25">
      <c r="A294" s="265" t="s">
        <v>1697</v>
      </c>
      <c r="B294" t="s">
        <v>757</v>
      </c>
      <c r="C294" t="s">
        <v>2439</v>
      </c>
      <c r="D294" t="s">
        <v>2440</v>
      </c>
      <c r="E294" t="s">
        <v>2441</v>
      </c>
      <c r="F294">
        <v>39.31</v>
      </c>
      <c r="G294" s="530">
        <v>2480</v>
      </c>
      <c r="H294" s="530">
        <v>0</v>
      </c>
      <c r="I294" s="530">
        <v>0</v>
      </c>
      <c r="J294" s="530">
        <v>0</v>
      </c>
      <c r="K294" s="530">
        <v>0</v>
      </c>
      <c r="L294" s="530">
        <v>20</v>
      </c>
      <c r="M294" s="530">
        <v>2781.3</v>
      </c>
      <c r="N294" s="530">
        <v>0</v>
      </c>
      <c r="O294" s="530">
        <v>0</v>
      </c>
      <c r="P294" s="530">
        <v>0</v>
      </c>
      <c r="Q294" s="530">
        <v>200</v>
      </c>
      <c r="R294" s="530">
        <v>28</v>
      </c>
      <c r="S294" s="530">
        <v>5453.3</v>
      </c>
      <c r="T294" s="530">
        <v>0</v>
      </c>
      <c r="U294" s="530">
        <v>517.5</v>
      </c>
      <c r="V294" s="530">
        <v>0</v>
      </c>
      <c r="W294" s="530">
        <v>0</v>
      </c>
      <c r="X294" s="530">
        <v>0</v>
      </c>
      <c r="Y294" s="530">
        <v>517.5</v>
      </c>
      <c r="Z294" s="530">
        <v>4935.8</v>
      </c>
      <c r="AA294" t="s">
        <v>2443</v>
      </c>
      <c r="AB294" s="266">
        <f>VLOOKUP(D294,'12部门提供工资附表主表'!E:AV,44,0)</f>
        <v>5453.2999999999965</v>
      </c>
      <c r="AC294" s="266">
        <f t="shared" si="4"/>
        <v>0</v>
      </c>
    </row>
    <row r="295" spans="1:29" ht="14.25">
      <c r="A295" s="265" t="s">
        <v>2480</v>
      </c>
      <c r="B295" t="s">
        <v>757</v>
      </c>
      <c r="C295" t="s">
        <v>2462</v>
      </c>
      <c r="D295" t="s">
        <v>2463</v>
      </c>
      <c r="E295" t="s">
        <v>2464</v>
      </c>
      <c r="F295">
        <v>41.88</v>
      </c>
      <c r="G295" s="530">
        <v>2480</v>
      </c>
      <c r="H295" s="530">
        <v>0</v>
      </c>
      <c r="I295" s="530">
        <v>0</v>
      </c>
      <c r="J295" s="530">
        <v>0</v>
      </c>
      <c r="K295" s="530">
        <v>0</v>
      </c>
      <c r="L295" s="530">
        <v>0</v>
      </c>
      <c r="M295" s="530">
        <v>4555.84</v>
      </c>
      <c r="N295" s="530">
        <v>0</v>
      </c>
      <c r="O295" s="530">
        <v>0</v>
      </c>
      <c r="P295" s="530">
        <v>0</v>
      </c>
      <c r="Q295" s="530">
        <v>210</v>
      </c>
      <c r="R295" s="530">
        <v>8</v>
      </c>
      <c r="S295" s="530">
        <v>7237.84</v>
      </c>
      <c r="T295" s="530">
        <v>0</v>
      </c>
      <c r="U295" s="530">
        <v>517.5</v>
      </c>
      <c r="V295" s="530">
        <v>0</v>
      </c>
      <c r="W295" s="530">
        <v>0</v>
      </c>
      <c r="X295" s="530">
        <v>0</v>
      </c>
      <c r="Y295" s="530">
        <v>517.5</v>
      </c>
      <c r="Z295" s="530">
        <v>6720.34</v>
      </c>
      <c r="AA295" t="s">
        <v>2466</v>
      </c>
      <c r="AB295" s="266">
        <f>VLOOKUP(D295,'12部门提供工资附表主表'!E:AV,44,0)</f>
        <v>7237.84</v>
      </c>
      <c r="AC295" s="266">
        <f t="shared" si="4"/>
        <v>0</v>
      </c>
    </row>
    <row r="296" spans="1:29" ht="14.25">
      <c r="A296" s="265" t="s">
        <v>2485</v>
      </c>
      <c r="B296" t="s">
        <v>757</v>
      </c>
      <c r="C296" t="s">
        <v>2472</v>
      </c>
      <c r="D296" t="s">
        <v>2473</v>
      </c>
      <c r="E296" t="s">
        <v>2474</v>
      </c>
      <c r="F296">
        <v>35.880000000000003</v>
      </c>
      <c r="G296" s="530">
        <v>2480</v>
      </c>
      <c r="H296" s="530">
        <v>0</v>
      </c>
      <c r="I296" s="530">
        <v>0</v>
      </c>
      <c r="J296" s="530">
        <v>0</v>
      </c>
      <c r="K296" s="530">
        <v>0</v>
      </c>
      <c r="L296" s="530">
        <v>0</v>
      </c>
      <c r="M296" s="530">
        <v>3799</v>
      </c>
      <c r="N296" s="530">
        <v>0</v>
      </c>
      <c r="O296" s="530">
        <v>0</v>
      </c>
      <c r="P296" s="530">
        <v>0</v>
      </c>
      <c r="Q296" s="530">
        <v>200</v>
      </c>
      <c r="R296" s="530">
        <v>4</v>
      </c>
      <c r="S296" s="530">
        <v>6475</v>
      </c>
      <c r="T296" s="530">
        <v>0</v>
      </c>
      <c r="U296" s="530">
        <v>517.5</v>
      </c>
      <c r="V296" s="530">
        <v>0</v>
      </c>
      <c r="W296" s="530">
        <v>0</v>
      </c>
      <c r="X296" s="530">
        <v>0</v>
      </c>
      <c r="Y296" s="530">
        <v>517.5</v>
      </c>
      <c r="Z296" s="530">
        <v>5957.5</v>
      </c>
      <c r="AA296" t="s">
        <v>2476</v>
      </c>
      <c r="AB296" s="266">
        <f>VLOOKUP(D296,'12部门提供工资附表主表'!E:AV,44,0)</f>
        <v>6475</v>
      </c>
      <c r="AC296" s="266">
        <f t="shared" si="4"/>
        <v>0</v>
      </c>
    </row>
    <row r="297" spans="1:29" ht="14.25">
      <c r="A297" s="265" t="s">
        <v>782</v>
      </c>
      <c r="B297" t="s">
        <v>757</v>
      </c>
      <c r="C297" t="s">
        <v>2482</v>
      </c>
      <c r="D297" t="s">
        <v>2483</v>
      </c>
      <c r="E297" t="s">
        <v>2484</v>
      </c>
      <c r="F297">
        <v>32.630000000000003</v>
      </c>
      <c r="G297" s="530">
        <v>2480</v>
      </c>
      <c r="H297" s="530">
        <v>0</v>
      </c>
      <c r="I297" s="530">
        <v>0</v>
      </c>
      <c r="J297" s="530">
        <v>0</v>
      </c>
      <c r="K297" s="530">
        <v>0</v>
      </c>
      <c r="L297" s="530">
        <v>0</v>
      </c>
      <c r="M297" s="530">
        <v>3719.7</v>
      </c>
      <c r="N297" s="530">
        <v>456</v>
      </c>
      <c r="O297" s="530">
        <v>0</v>
      </c>
      <c r="P297" s="530">
        <v>0</v>
      </c>
      <c r="Q297" s="530">
        <v>200</v>
      </c>
      <c r="R297" s="530">
        <v>5</v>
      </c>
      <c r="S297" s="530">
        <v>6850.7</v>
      </c>
      <c r="T297" s="530">
        <v>0</v>
      </c>
      <c r="U297" s="530">
        <v>517.5</v>
      </c>
      <c r="V297" s="530">
        <v>0</v>
      </c>
      <c r="W297" s="530">
        <v>0</v>
      </c>
      <c r="X297" s="530">
        <v>27.12</v>
      </c>
      <c r="Y297" s="530">
        <v>544.62</v>
      </c>
      <c r="Z297" s="530">
        <v>6306.08</v>
      </c>
      <c r="AA297" t="s">
        <v>2486</v>
      </c>
      <c r="AB297" s="266">
        <f>VLOOKUP(D297,'12部门提供工资附表主表'!E:AV,44,0)</f>
        <v>6850.7000000000007</v>
      </c>
      <c r="AC297" s="266">
        <f t="shared" si="4"/>
        <v>0</v>
      </c>
    </row>
    <row r="298" spans="1:29" ht="14.25">
      <c r="A298" s="265" t="s">
        <v>2867</v>
      </c>
      <c r="B298" t="s">
        <v>757</v>
      </c>
      <c r="C298" t="s">
        <v>2487</v>
      </c>
      <c r="D298" t="s">
        <v>2488</v>
      </c>
      <c r="E298" t="s">
        <v>2489</v>
      </c>
      <c r="F298">
        <v>40.130000000000003</v>
      </c>
      <c r="G298" s="530">
        <v>2480</v>
      </c>
      <c r="H298" s="530">
        <v>0</v>
      </c>
      <c r="I298" s="530">
        <v>0</v>
      </c>
      <c r="J298" s="530">
        <v>0</v>
      </c>
      <c r="K298" s="530">
        <v>0</v>
      </c>
      <c r="L298" s="530">
        <v>0</v>
      </c>
      <c r="M298" s="530">
        <v>4623.01</v>
      </c>
      <c r="N298" s="530">
        <v>0</v>
      </c>
      <c r="O298" s="530">
        <v>0</v>
      </c>
      <c r="P298" s="530">
        <v>0</v>
      </c>
      <c r="Q298" s="530">
        <v>200</v>
      </c>
      <c r="R298" s="530">
        <v>22</v>
      </c>
      <c r="S298" s="530">
        <v>7281.01</v>
      </c>
      <c r="T298" s="530">
        <v>0</v>
      </c>
      <c r="U298" s="530">
        <v>517.5</v>
      </c>
      <c r="V298" s="530">
        <v>0</v>
      </c>
      <c r="W298" s="530">
        <v>10</v>
      </c>
      <c r="X298" s="530">
        <v>0</v>
      </c>
      <c r="Y298" s="530">
        <v>527.5</v>
      </c>
      <c r="Z298" s="530">
        <v>6753.51</v>
      </c>
      <c r="AA298" t="s">
        <v>2491</v>
      </c>
      <c r="AB298" s="266">
        <f>VLOOKUP(D298,'12部门提供工资附表主表'!E:AV,44,0)</f>
        <v>7281.01</v>
      </c>
      <c r="AC298" s="266">
        <f t="shared" si="4"/>
        <v>0</v>
      </c>
    </row>
    <row r="299" spans="1:29" ht="14.25">
      <c r="A299" s="265" t="s">
        <v>1557</v>
      </c>
      <c r="B299" t="s">
        <v>757</v>
      </c>
      <c r="C299" t="s">
        <v>2492</v>
      </c>
      <c r="D299" t="s">
        <v>2493</v>
      </c>
      <c r="E299" t="s">
        <v>2494</v>
      </c>
      <c r="F299">
        <v>27.44</v>
      </c>
      <c r="G299" s="530">
        <v>2480</v>
      </c>
      <c r="H299" s="530">
        <v>0</v>
      </c>
      <c r="I299" s="530">
        <v>0</v>
      </c>
      <c r="J299" s="530">
        <v>0</v>
      </c>
      <c r="K299" s="530">
        <v>0</v>
      </c>
      <c r="L299" s="530">
        <v>0</v>
      </c>
      <c r="M299" s="530">
        <v>2184.8000000000002</v>
      </c>
      <c r="N299" s="530">
        <v>0</v>
      </c>
      <c r="O299" s="530">
        <v>0</v>
      </c>
      <c r="P299" s="530">
        <v>0</v>
      </c>
      <c r="Q299" s="530">
        <v>0</v>
      </c>
      <c r="R299" s="530">
        <v>0</v>
      </c>
      <c r="S299" s="530">
        <v>4664.8</v>
      </c>
      <c r="T299" s="530">
        <v>0</v>
      </c>
      <c r="U299" s="530">
        <v>517.5</v>
      </c>
      <c r="V299" s="530">
        <v>0</v>
      </c>
      <c r="W299" s="530">
        <v>0</v>
      </c>
      <c r="X299" s="530">
        <v>0</v>
      </c>
      <c r="Y299" s="530">
        <v>517.5</v>
      </c>
      <c r="Z299" s="530">
        <v>4147.3</v>
      </c>
      <c r="AA299" t="s">
        <v>2496</v>
      </c>
      <c r="AB299" s="266">
        <f>VLOOKUP(D299,'12部门提供工资附表主表'!E:AV,44,0)</f>
        <v>4664.8</v>
      </c>
      <c r="AC299" s="266">
        <f t="shared" si="4"/>
        <v>0</v>
      </c>
    </row>
    <row r="300" spans="1:29" ht="14.25">
      <c r="A300" s="265" t="s">
        <v>1773</v>
      </c>
      <c r="B300" t="s">
        <v>757</v>
      </c>
      <c r="C300" t="s">
        <v>2519</v>
      </c>
      <c r="D300" t="s">
        <v>2520</v>
      </c>
      <c r="E300" t="s">
        <v>2521</v>
      </c>
      <c r="F300">
        <v>32.75</v>
      </c>
      <c r="G300" s="530">
        <v>2480</v>
      </c>
      <c r="H300" s="530">
        <v>0</v>
      </c>
      <c r="I300" s="530">
        <v>0</v>
      </c>
      <c r="J300" s="530">
        <v>0</v>
      </c>
      <c r="K300" s="530">
        <v>0</v>
      </c>
      <c r="L300" s="530">
        <v>0</v>
      </c>
      <c r="M300" s="530">
        <v>2877.25</v>
      </c>
      <c r="N300" s="530">
        <v>0</v>
      </c>
      <c r="O300" s="530">
        <v>0</v>
      </c>
      <c r="P300" s="530">
        <v>0</v>
      </c>
      <c r="Q300" s="530">
        <v>0</v>
      </c>
      <c r="R300" s="530">
        <v>0</v>
      </c>
      <c r="S300" s="530">
        <v>5357.25</v>
      </c>
      <c r="T300" s="530">
        <v>0</v>
      </c>
      <c r="U300" s="530">
        <v>517.5</v>
      </c>
      <c r="V300" s="530">
        <v>0</v>
      </c>
      <c r="W300" s="530">
        <v>0</v>
      </c>
      <c r="X300" s="530">
        <v>0</v>
      </c>
      <c r="Y300" s="530">
        <v>517.5</v>
      </c>
      <c r="Z300" s="530">
        <v>4839.75</v>
      </c>
      <c r="AA300" t="s">
        <v>2523</v>
      </c>
      <c r="AB300" s="266">
        <f>VLOOKUP(D300,'12部门提供工资附表主表'!E:AV,44,0)</f>
        <v>5357.2500000000091</v>
      </c>
      <c r="AC300" s="266">
        <f t="shared" si="4"/>
        <v>9.0949470177292824E-12</v>
      </c>
    </row>
    <row r="301" spans="1:29" ht="14.25">
      <c r="A301" s="265" t="s">
        <v>196</v>
      </c>
      <c r="B301" t="s">
        <v>757</v>
      </c>
      <c r="C301" t="s">
        <v>2524</v>
      </c>
      <c r="D301" t="s">
        <v>2525</v>
      </c>
      <c r="E301" t="s">
        <v>2526</v>
      </c>
      <c r="F301">
        <v>39.44</v>
      </c>
      <c r="G301" s="530">
        <v>2480</v>
      </c>
      <c r="H301" s="530">
        <v>0</v>
      </c>
      <c r="I301" s="530">
        <v>0</v>
      </c>
      <c r="J301" s="530">
        <v>0</v>
      </c>
      <c r="K301" s="530">
        <v>0</v>
      </c>
      <c r="L301" s="530">
        <v>0</v>
      </c>
      <c r="M301" s="530">
        <v>4500.88</v>
      </c>
      <c r="N301" s="530">
        <v>0</v>
      </c>
      <c r="O301" s="530">
        <v>0</v>
      </c>
      <c r="P301" s="530">
        <v>0</v>
      </c>
      <c r="Q301" s="530">
        <v>200</v>
      </c>
      <c r="R301" s="530">
        <v>22</v>
      </c>
      <c r="S301" s="530">
        <v>7158.88</v>
      </c>
      <c r="T301" s="530">
        <v>0</v>
      </c>
      <c r="U301" s="530">
        <v>517.5</v>
      </c>
      <c r="V301" s="530">
        <v>0</v>
      </c>
      <c r="W301" s="530">
        <v>0</v>
      </c>
      <c r="X301" s="530">
        <v>0</v>
      </c>
      <c r="Y301" s="530">
        <v>517.5</v>
      </c>
      <c r="Z301" s="530">
        <v>6641.38</v>
      </c>
      <c r="AA301" t="s">
        <v>2528</v>
      </c>
      <c r="AB301" s="266">
        <f>VLOOKUP(D301,'12部门提供工资附表主表'!E:AV,44,0)</f>
        <v>7158.8799999999992</v>
      </c>
      <c r="AC301" s="266">
        <f t="shared" si="4"/>
        <v>0</v>
      </c>
    </row>
    <row r="302" spans="1:29" ht="14.25">
      <c r="A302" s="265" t="s">
        <v>4763</v>
      </c>
      <c r="B302" t="s">
        <v>757</v>
      </c>
      <c r="C302" t="s">
        <v>2529</v>
      </c>
      <c r="D302" t="s">
        <v>2530</v>
      </c>
      <c r="E302" t="s">
        <v>2531</v>
      </c>
      <c r="F302">
        <v>43.25</v>
      </c>
      <c r="G302" s="530">
        <v>2480</v>
      </c>
      <c r="H302" s="530">
        <v>0</v>
      </c>
      <c r="I302" s="530">
        <v>0</v>
      </c>
      <c r="J302" s="530">
        <v>0</v>
      </c>
      <c r="K302" s="530">
        <v>0</v>
      </c>
      <c r="L302" s="530">
        <v>0</v>
      </c>
      <c r="M302" s="530">
        <v>4699.5</v>
      </c>
      <c r="N302" s="530">
        <v>0</v>
      </c>
      <c r="O302" s="530">
        <v>0</v>
      </c>
      <c r="P302" s="530">
        <v>0</v>
      </c>
      <c r="Q302" s="530">
        <v>200</v>
      </c>
      <c r="R302" s="530">
        <v>16</v>
      </c>
      <c r="S302" s="530">
        <v>7363.5</v>
      </c>
      <c r="T302" s="530">
        <v>0</v>
      </c>
      <c r="U302" s="530">
        <v>517.5</v>
      </c>
      <c r="V302" s="530">
        <v>0</v>
      </c>
      <c r="W302" s="530">
        <v>0</v>
      </c>
      <c r="X302" s="530">
        <v>0</v>
      </c>
      <c r="Y302" s="530">
        <v>517.5</v>
      </c>
      <c r="Z302" s="530">
        <v>6846</v>
      </c>
      <c r="AA302" t="s">
        <v>2533</v>
      </c>
      <c r="AB302" s="266">
        <f>VLOOKUP(D302,'12部门提供工资附表主表'!E:AV,44,0)</f>
        <v>7363.5</v>
      </c>
      <c r="AC302" s="266">
        <f t="shared" si="4"/>
        <v>0</v>
      </c>
    </row>
    <row r="303" spans="1:29" ht="14.25">
      <c r="A303" s="265" t="s">
        <v>733</v>
      </c>
      <c r="B303" t="s">
        <v>757</v>
      </c>
      <c r="C303" t="s">
        <v>2539</v>
      </c>
      <c r="D303" t="s">
        <v>2540</v>
      </c>
      <c r="E303" t="s">
        <v>2541</v>
      </c>
      <c r="F303">
        <v>41.13</v>
      </c>
      <c r="G303" s="530">
        <v>2480</v>
      </c>
      <c r="H303" s="530">
        <v>0</v>
      </c>
      <c r="I303" s="530">
        <v>0</v>
      </c>
      <c r="J303" s="530">
        <v>0</v>
      </c>
      <c r="K303" s="530">
        <v>0</v>
      </c>
      <c r="L303" s="530">
        <v>0</v>
      </c>
      <c r="M303" s="530">
        <v>4989.3</v>
      </c>
      <c r="N303" s="530">
        <v>0</v>
      </c>
      <c r="O303" s="530">
        <v>0</v>
      </c>
      <c r="P303" s="530">
        <v>0</v>
      </c>
      <c r="Q303" s="530">
        <v>200</v>
      </c>
      <c r="R303" s="530">
        <v>2</v>
      </c>
      <c r="S303" s="530">
        <v>7667.3</v>
      </c>
      <c r="T303" s="530">
        <v>0</v>
      </c>
      <c r="U303" s="530">
        <v>517.5</v>
      </c>
      <c r="V303" s="530">
        <v>0</v>
      </c>
      <c r="W303" s="530">
        <v>0</v>
      </c>
      <c r="X303" s="530">
        <v>0</v>
      </c>
      <c r="Y303" s="530">
        <v>517.5</v>
      </c>
      <c r="Z303" s="530">
        <v>7149.8</v>
      </c>
      <c r="AA303" t="s">
        <v>2543</v>
      </c>
      <c r="AB303" s="266">
        <f>VLOOKUP(D303,'12部门提供工资附表主表'!E:AV,44,0)</f>
        <v>7667.2999999999893</v>
      </c>
      <c r="AC303" s="266">
        <f t="shared" si="4"/>
        <v>-1.0913936421275139E-11</v>
      </c>
    </row>
    <row r="304" spans="1:29" ht="14.25">
      <c r="A304" s="265" t="s">
        <v>1979</v>
      </c>
      <c r="B304" t="s">
        <v>757</v>
      </c>
      <c r="C304" t="s">
        <v>2624</v>
      </c>
      <c r="D304" t="s">
        <v>2625</v>
      </c>
      <c r="E304" t="s">
        <v>2626</v>
      </c>
      <c r="F304">
        <v>39.56</v>
      </c>
      <c r="G304" s="530">
        <v>2480</v>
      </c>
      <c r="H304" s="530">
        <v>0</v>
      </c>
      <c r="I304" s="530">
        <v>0</v>
      </c>
      <c r="J304" s="530">
        <v>0</v>
      </c>
      <c r="K304" s="530">
        <v>0</v>
      </c>
      <c r="L304" s="530">
        <v>0</v>
      </c>
      <c r="M304" s="530">
        <v>4607</v>
      </c>
      <c r="N304" s="530">
        <v>0</v>
      </c>
      <c r="O304" s="530">
        <v>0</v>
      </c>
      <c r="P304" s="530">
        <v>0</v>
      </c>
      <c r="Q304" s="530">
        <v>200</v>
      </c>
      <c r="R304" s="530">
        <v>0</v>
      </c>
      <c r="S304" s="530">
        <v>7287</v>
      </c>
      <c r="T304" s="530">
        <v>0</v>
      </c>
      <c r="U304" s="530">
        <v>517.5</v>
      </c>
      <c r="V304" s="530">
        <v>0</v>
      </c>
      <c r="W304" s="530">
        <v>0</v>
      </c>
      <c r="X304" s="530">
        <v>0</v>
      </c>
      <c r="Y304" s="530">
        <v>517.5</v>
      </c>
      <c r="Z304" s="530">
        <v>6769.5</v>
      </c>
      <c r="AA304" t="s">
        <v>2628</v>
      </c>
      <c r="AB304" s="266">
        <f>VLOOKUP(D304,'12部门提供工资附表主表'!E:AV,44,0)</f>
        <v>7287.00000000001</v>
      </c>
      <c r="AC304" s="266">
        <f t="shared" si="4"/>
        <v>1.0004441719502211E-11</v>
      </c>
    </row>
    <row r="305" spans="1:29" ht="14.25">
      <c r="A305" s="265" t="s">
        <v>2947</v>
      </c>
      <c r="B305" t="s">
        <v>757</v>
      </c>
      <c r="C305" t="s">
        <v>2658</v>
      </c>
      <c r="D305" t="s">
        <v>2659</v>
      </c>
      <c r="E305" t="s">
        <v>2660</v>
      </c>
      <c r="F305">
        <v>32.19</v>
      </c>
      <c r="G305" s="530">
        <v>2480</v>
      </c>
      <c r="H305" s="530">
        <v>0</v>
      </c>
      <c r="I305" s="530">
        <v>0</v>
      </c>
      <c r="J305" s="530">
        <v>0</v>
      </c>
      <c r="K305" s="530">
        <v>0</v>
      </c>
      <c r="L305" s="530">
        <v>0</v>
      </c>
      <c r="M305" s="530">
        <v>3109.8</v>
      </c>
      <c r="N305" s="530">
        <v>0</v>
      </c>
      <c r="O305" s="530">
        <v>0</v>
      </c>
      <c r="P305" s="530">
        <v>0</v>
      </c>
      <c r="Q305" s="530">
        <v>0</v>
      </c>
      <c r="R305" s="530">
        <v>0</v>
      </c>
      <c r="S305" s="530">
        <v>5589.8</v>
      </c>
      <c r="T305" s="530">
        <v>0</v>
      </c>
      <c r="U305" s="530">
        <v>517.5</v>
      </c>
      <c r="V305" s="530">
        <v>0</v>
      </c>
      <c r="W305" s="530">
        <v>0</v>
      </c>
      <c r="X305" s="530">
        <v>0</v>
      </c>
      <c r="Y305" s="530">
        <v>517.5</v>
      </c>
      <c r="Z305" s="530">
        <v>5072.3</v>
      </c>
      <c r="AA305" t="s">
        <v>2662</v>
      </c>
      <c r="AB305" s="266">
        <f>VLOOKUP(D305,'12部门提供工资附表主表'!E:AV,44,0)</f>
        <v>5589.8</v>
      </c>
      <c r="AC305" s="266">
        <f t="shared" si="4"/>
        <v>0</v>
      </c>
    </row>
    <row r="306" spans="1:29" ht="14.25">
      <c r="A306" s="265" t="s">
        <v>48</v>
      </c>
      <c r="B306" t="s">
        <v>757</v>
      </c>
      <c r="C306" t="s">
        <v>2688</v>
      </c>
      <c r="D306" t="s">
        <v>2689</v>
      </c>
      <c r="E306" t="s">
        <v>2690</v>
      </c>
      <c r="F306">
        <v>41.69</v>
      </c>
      <c r="G306" s="530">
        <v>2480</v>
      </c>
      <c r="H306" s="530">
        <v>0</v>
      </c>
      <c r="I306" s="530">
        <v>0</v>
      </c>
      <c r="J306" s="530">
        <v>0</v>
      </c>
      <c r="K306" s="530">
        <v>0</v>
      </c>
      <c r="L306" s="530">
        <v>0</v>
      </c>
      <c r="M306" s="530">
        <v>5232.6899999999996</v>
      </c>
      <c r="N306" s="530">
        <v>0</v>
      </c>
      <c r="O306" s="530">
        <v>0</v>
      </c>
      <c r="P306" s="530">
        <v>0</v>
      </c>
      <c r="Q306" s="530">
        <v>200</v>
      </c>
      <c r="R306" s="530">
        <v>0</v>
      </c>
      <c r="S306" s="530">
        <v>7912.69</v>
      </c>
      <c r="T306" s="530">
        <v>0</v>
      </c>
      <c r="U306" s="530">
        <v>517.5</v>
      </c>
      <c r="V306" s="530">
        <v>0</v>
      </c>
      <c r="W306" s="530">
        <v>0</v>
      </c>
      <c r="X306" s="530">
        <v>29.19</v>
      </c>
      <c r="Y306" s="530">
        <v>546.69000000000005</v>
      </c>
      <c r="Z306" s="530">
        <v>7366</v>
      </c>
      <c r="AA306" t="s">
        <v>2692</v>
      </c>
      <c r="AB306" s="266">
        <f>VLOOKUP(D306,'12部门提供工资附表主表'!E:AV,44,0)</f>
        <v>7912.6900000000041</v>
      </c>
      <c r="AC306" s="266">
        <f t="shared" si="4"/>
        <v>0</v>
      </c>
    </row>
    <row r="307" spans="1:29" ht="14.25">
      <c r="A307" s="265" t="s">
        <v>3060</v>
      </c>
      <c r="B307" t="s">
        <v>757</v>
      </c>
      <c r="C307" t="s">
        <v>2786</v>
      </c>
      <c r="D307" t="s">
        <v>2787</v>
      </c>
      <c r="E307" t="s">
        <v>2788</v>
      </c>
      <c r="F307">
        <v>38.44</v>
      </c>
      <c r="G307" s="530">
        <v>2480</v>
      </c>
      <c r="H307" s="530">
        <v>0</v>
      </c>
      <c r="I307" s="530">
        <v>0</v>
      </c>
      <c r="J307" s="530">
        <v>0</v>
      </c>
      <c r="K307" s="530">
        <v>0</v>
      </c>
      <c r="L307" s="530">
        <v>0</v>
      </c>
      <c r="M307" s="530">
        <v>3977.92</v>
      </c>
      <c r="N307" s="530">
        <v>0</v>
      </c>
      <c r="O307" s="530">
        <v>0</v>
      </c>
      <c r="P307" s="530">
        <v>0</v>
      </c>
      <c r="Q307" s="530">
        <v>0</v>
      </c>
      <c r="R307" s="530">
        <v>22</v>
      </c>
      <c r="S307" s="530">
        <v>6435.92</v>
      </c>
      <c r="T307" s="530">
        <v>0</v>
      </c>
      <c r="U307" s="530">
        <v>517.5</v>
      </c>
      <c r="V307" s="530">
        <v>0</v>
      </c>
      <c r="W307" s="530">
        <v>0</v>
      </c>
      <c r="X307" s="530">
        <v>0</v>
      </c>
      <c r="Y307" s="530">
        <v>517.5</v>
      </c>
      <c r="Z307" s="530">
        <v>5918.42</v>
      </c>
      <c r="AA307" t="s">
        <v>4764</v>
      </c>
      <c r="AB307" s="266">
        <f>VLOOKUP(D307,'12部门提供工资附表主表'!E:AV,44,0)</f>
        <v>6435.92</v>
      </c>
      <c r="AC307" s="266">
        <f t="shared" si="4"/>
        <v>0</v>
      </c>
    </row>
    <row r="308" spans="1:29" ht="14.25">
      <c r="A308" s="265" t="s">
        <v>2871</v>
      </c>
      <c r="B308" t="s">
        <v>757</v>
      </c>
      <c r="C308" t="s">
        <v>2790</v>
      </c>
      <c r="D308" t="s">
        <v>2791</v>
      </c>
      <c r="E308" t="s">
        <v>2792</v>
      </c>
      <c r="F308">
        <v>39.81</v>
      </c>
      <c r="G308" s="530">
        <v>2480</v>
      </c>
      <c r="H308" s="530">
        <v>0</v>
      </c>
      <c r="I308" s="530">
        <v>0</v>
      </c>
      <c r="J308" s="530">
        <v>0</v>
      </c>
      <c r="K308" s="530">
        <v>0</v>
      </c>
      <c r="L308" s="530">
        <v>0</v>
      </c>
      <c r="M308" s="530">
        <v>4168.2700000000004</v>
      </c>
      <c r="N308" s="530">
        <v>0</v>
      </c>
      <c r="O308" s="530">
        <v>0</v>
      </c>
      <c r="P308" s="530">
        <v>0</v>
      </c>
      <c r="Q308" s="530">
        <v>200</v>
      </c>
      <c r="R308" s="530">
        <v>24</v>
      </c>
      <c r="S308" s="530">
        <v>6824.27</v>
      </c>
      <c r="T308" s="530">
        <v>0</v>
      </c>
      <c r="U308" s="530">
        <v>517.5</v>
      </c>
      <c r="V308" s="530">
        <v>0</v>
      </c>
      <c r="W308" s="530">
        <v>0</v>
      </c>
      <c r="X308" s="530">
        <v>0</v>
      </c>
      <c r="Y308" s="530">
        <v>517.5</v>
      </c>
      <c r="Z308" s="530">
        <v>6306.77</v>
      </c>
      <c r="AA308" t="s">
        <v>4765</v>
      </c>
      <c r="AB308" s="266">
        <f>VLOOKUP(D308,'12部门提供工资附表主表'!E:AV,44,0)</f>
        <v>6824.27</v>
      </c>
      <c r="AC308" s="266">
        <f t="shared" si="4"/>
        <v>0</v>
      </c>
    </row>
    <row r="309" spans="1:29" ht="14.25">
      <c r="A309" s="265" t="s">
        <v>1262</v>
      </c>
      <c r="B309" t="s">
        <v>757</v>
      </c>
      <c r="C309" t="s">
        <v>2803</v>
      </c>
      <c r="D309" t="s">
        <v>2804</v>
      </c>
      <c r="E309" t="s">
        <v>2805</v>
      </c>
      <c r="F309">
        <v>39.5</v>
      </c>
      <c r="G309" s="530">
        <v>2480</v>
      </c>
      <c r="H309" s="530">
        <v>0</v>
      </c>
      <c r="I309" s="530">
        <v>0</v>
      </c>
      <c r="J309" s="530">
        <v>0</v>
      </c>
      <c r="K309" s="530">
        <v>0</v>
      </c>
      <c r="L309" s="530">
        <v>0</v>
      </c>
      <c r="M309" s="530">
        <v>4643.7</v>
      </c>
      <c r="N309" s="530">
        <v>0</v>
      </c>
      <c r="O309" s="530">
        <v>0</v>
      </c>
      <c r="P309" s="530">
        <v>0</v>
      </c>
      <c r="Q309" s="530">
        <v>225</v>
      </c>
      <c r="R309" s="530">
        <v>22</v>
      </c>
      <c r="S309" s="530">
        <v>7326.7</v>
      </c>
      <c r="T309" s="530">
        <v>0</v>
      </c>
      <c r="U309" s="530">
        <v>517.5</v>
      </c>
      <c r="V309" s="530">
        <v>0</v>
      </c>
      <c r="W309" s="530">
        <v>0</v>
      </c>
      <c r="X309" s="530">
        <v>0</v>
      </c>
      <c r="Y309" s="530">
        <v>517.5</v>
      </c>
      <c r="Z309" s="530">
        <v>6809.2</v>
      </c>
      <c r="AA309" t="s">
        <v>4766</v>
      </c>
      <c r="AB309" s="266">
        <f>VLOOKUP(D309,'12部门提供工资附表主表'!E:AV,44,0)</f>
        <v>7326.7000000000007</v>
      </c>
      <c r="AC309" s="266">
        <f t="shared" si="4"/>
        <v>0</v>
      </c>
    </row>
    <row r="310" spans="1:29" ht="14.25">
      <c r="A310" s="265" t="s">
        <v>903</v>
      </c>
      <c r="B310" t="s">
        <v>757</v>
      </c>
      <c r="C310" t="s">
        <v>2815</v>
      </c>
      <c r="D310" t="s">
        <v>2816</v>
      </c>
      <c r="E310" t="s">
        <v>2817</v>
      </c>
      <c r="F310">
        <v>42.75</v>
      </c>
      <c r="G310" s="530">
        <v>2480</v>
      </c>
      <c r="H310" s="530">
        <v>0</v>
      </c>
      <c r="I310" s="530">
        <v>0</v>
      </c>
      <c r="J310" s="530">
        <v>0</v>
      </c>
      <c r="K310" s="530">
        <v>0</v>
      </c>
      <c r="L310" s="530">
        <v>0</v>
      </c>
      <c r="M310" s="530">
        <v>5604.7</v>
      </c>
      <c r="N310" s="530">
        <v>0</v>
      </c>
      <c r="O310" s="530">
        <v>0</v>
      </c>
      <c r="P310" s="530">
        <v>0</v>
      </c>
      <c r="Q310" s="530">
        <v>200</v>
      </c>
      <c r="R310" s="530">
        <v>0</v>
      </c>
      <c r="S310" s="530">
        <v>8284.7000000000007</v>
      </c>
      <c r="T310" s="530">
        <v>0</v>
      </c>
      <c r="U310" s="530">
        <v>517.5</v>
      </c>
      <c r="V310" s="530">
        <v>0</v>
      </c>
      <c r="W310" s="530">
        <v>0</v>
      </c>
      <c r="X310" s="530">
        <v>0</v>
      </c>
      <c r="Y310" s="530">
        <v>517.5</v>
      </c>
      <c r="Z310" s="530">
        <v>7767.2</v>
      </c>
      <c r="AA310" t="s">
        <v>4767</v>
      </c>
      <c r="AB310" s="266">
        <f>VLOOKUP(D310,'12部门提供工资附表主表'!E:AV,44,0)</f>
        <v>8284.6999999999898</v>
      </c>
      <c r="AC310" s="266">
        <f t="shared" si="4"/>
        <v>0</v>
      </c>
    </row>
    <row r="311" spans="1:29" ht="14.25">
      <c r="A311" s="265" t="s">
        <v>2490</v>
      </c>
      <c r="B311" t="s">
        <v>757</v>
      </c>
      <c r="C311" t="s">
        <v>2868</v>
      </c>
      <c r="D311" t="s">
        <v>2869</v>
      </c>
      <c r="E311" t="s">
        <v>2870</v>
      </c>
      <c r="F311">
        <v>35.25</v>
      </c>
      <c r="G311" s="530">
        <v>2480</v>
      </c>
      <c r="H311" s="530">
        <v>0</v>
      </c>
      <c r="I311" s="530">
        <v>0</v>
      </c>
      <c r="J311" s="530">
        <v>0</v>
      </c>
      <c r="K311" s="530">
        <v>0</v>
      </c>
      <c r="L311" s="530">
        <v>0</v>
      </c>
      <c r="M311" s="530">
        <v>3336.25</v>
      </c>
      <c r="N311" s="530">
        <v>0</v>
      </c>
      <c r="O311" s="530">
        <v>0</v>
      </c>
      <c r="P311" s="530">
        <v>0</v>
      </c>
      <c r="Q311" s="530">
        <v>200</v>
      </c>
      <c r="R311" s="530">
        <v>2</v>
      </c>
      <c r="S311" s="530">
        <v>6014.25</v>
      </c>
      <c r="T311" s="530">
        <v>0</v>
      </c>
      <c r="U311" s="530">
        <v>517.5</v>
      </c>
      <c r="V311" s="530">
        <v>0</v>
      </c>
      <c r="W311" s="530">
        <v>0</v>
      </c>
      <c r="X311" s="530">
        <v>0</v>
      </c>
      <c r="Y311" s="530">
        <v>517.5</v>
      </c>
      <c r="Z311" s="530">
        <v>5496.75</v>
      </c>
      <c r="AA311" t="s">
        <v>4768</v>
      </c>
      <c r="AB311" s="266">
        <f>VLOOKUP(D311,'12部门提供工资附表主表'!E:AV,44,0)</f>
        <v>6014.25</v>
      </c>
      <c r="AC311" s="266">
        <f t="shared" si="4"/>
        <v>0</v>
      </c>
    </row>
    <row r="312" spans="1:29" ht="14.25">
      <c r="A312" s="265" t="s">
        <v>1298</v>
      </c>
      <c r="B312" t="s">
        <v>757</v>
      </c>
      <c r="C312" t="s">
        <v>2894</v>
      </c>
      <c r="D312" t="s">
        <v>2895</v>
      </c>
      <c r="E312" t="s">
        <v>2896</v>
      </c>
      <c r="F312">
        <v>42.56</v>
      </c>
      <c r="G312" s="530">
        <v>2480</v>
      </c>
      <c r="H312" s="530">
        <v>0</v>
      </c>
      <c r="I312" s="530">
        <v>0</v>
      </c>
      <c r="J312" s="530">
        <v>0</v>
      </c>
      <c r="K312" s="530">
        <v>0</v>
      </c>
      <c r="L312" s="530">
        <v>0</v>
      </c>
      <c r="M312" s="530">
        <v>5138.24</v>
      </c>
      <c r="N312" s="530">
        <v>0</v>
      </c>
      <c r="O312" s="530">
        <v>0</v>
      </c>
      <c r="P312" s="530">
        <v>0</v>
      </c>
      <c r="Q312" s="530">
        <v>200</v>
      </c>
      <c r="R312" s="530">
        <v>2</v>
      </c>
      <c r="S312" s="530">
        <v>7816.24</v>
      </c>
      <c r="T312" s="530">
        <v>0</v>
      </c>
      <c r="U312" s="530">
        <v>517.5</v>
      </c>
      <c r="V312" s="530">
        <v>0</v>
      </c>
      <c r="W312" s="530">
        <v>0</v>
      </c>
      <c r="X312" s="530">
        <v>0</v>
      </c>
      <c r="Y312" s="530">
        <v>517.5</v>
      </c>
      <c r="Z312" s="530">
        <v>7298.74</v>
      </c>
      <c r="AA312" t="s">
        <v>2898</v>
      </c>
      <c r="AB312" s="266">
        <f>VLOOKUP(D312,'12部门提供工资附表主表'!E:AV,44,0)</f>
        <v>7816.2400000000007</v>
      </c>
      <c r="AC312" s="266">
        <f t="shared" si="4"/>
        <v>0</v>
      </c>
    </row>
    <row r="313" spans="1:29" ht="14.25">
      <c r="A313" s="265" t="s">
        <v>3720</v>
      </c>
      <c r="B313" t="s">
        <v>757</v>
      </c>
      <c r="C313" t="s">
        <v>2909</v>
      </c>
      <c r="D313" t="s">
        <v>2910</v>
      </c>
      <c r="E313" t="s">
        <v>2911</v>
      </c>
      <c r="F313">
        <v>37.94</v>
      </c>
      <c r="G313" s="530">
        <v>2480</v>
      </c>
      <c r="H313" s="530">
        <v>0</v>
      </c>
      <c r="I313" s="530">
        <v>0</v>
      </c>
      <c r="J313" s="530">
        <v>0</v>
      </c>
      <c r="K313" s="530">
        <v>0</v>
      </c>
      <c r="L313" s="530">
        <v>0</v>
      </c>
      <c r="M313" s="530">
        <v>3020</v>
      </c>
      <c r="N313" s="530">
        <v>0</v>
      </c>
      <c r="O313" s="530">
        <v>0</v>
      </c>
      <c r="P313" s="530">
        <v>0</v>
      </c>
      <c r="Q313" s="530">
        <v>0</v>
      </c>
      <c r="R313" s="530">
        <v>0</v>
      </c>
      <c r="S313" s="530">
        <v>5500</v>
      </c>
      <c r="T313" s="530">
        <v>0</v>
      </c>
      <c r="U313" s="530">
        <v>517.5</v>
      </c>
      <c r="V313" s="530">
        <v>0</v>
      </c>
      <c r="W313" s="530">
        <v>0</v>
      </c>
      <c r="X313" s="530">
        <v>0</v>
      </c>
      <c r="Y313" s="530">
        <v>517.5</v>
      </c>
      <c r="Z313" s="530">
        <v>4982.5</v>
      </c>
      <c r="AA313" t="s">
        <v>2913</v>
      </c>
      <c r="AB313" s="266">
        <f>VLOOKUP(D313,'12部门提供工资附表主表'!E:AV,44,0)</f>
        <v>5499.9999999999836</v>
      </c>
      <c r="AC313" s="266">
        <f t="shared" si="4"/>
        <v>-1.6370904631912708E-11</v>
      </c>
    </row>
    <row r="314" spans="1:29" ht="14.25">
      <c r="A314" s="265" t="s">
        <v>109</v>
      </c>
      <c r="B314" t="s">
        <v>757</v>
      </c>
      <c r="C314" t="s">
        <v>2914</v>
      </c>
      <c r="D314" t="s">
        <v>2915</v>
      </c>
      <c r="E314" t="s">
        <v>2916</v>
      </c>
      <c r="F314">
        <v>38.19</v>
      </c>
      <c r="G314" s="530">
        <v>2480</v>
      </c>
      <c r="H314" s="530">
        <v>0</v>
      </c>
      <c r="I314" s="530">
        <v>0</v>
      </c>
      <c r="J314" s="530">
        <v>0</v>
      </c>
      <c r="K314" s="530">
        <v>0</v>
      </c>
      <c r="L314" s="530">
        <v>0</v>
      </c>
      <c r="M314" s="530">
        <v>1808</v>
      </c>
      <c r="N314" s="530">
        <v>0</v>
      </c>
      <c r="O314" s="530">
        <v>0</v>
      </c>
      <c r="P314" s="530">
        <v>0</v>
      </c>
      <c r="Q314" s="530">
        <v>200</v>
      </c>
      <c r="R314" s="530">
        <v>50</v>
      </c>
      <c r="S314" s="530">
        <v>4438</v>
      </c>
      <c r="T314" s="530">
        <v>0</v>
      </c>
      <c r="U314" s="530">
        <v>517.5</v>
      </c>
      <c r="V314" s="530">
        <v>0</v>
      </c>
      <c r="W314" s="530">
        <v>0</v>
      </c>
      <c r="X314" s="530">
        <v>0</v>
      </c>
      <c r="Y314" s="530">
        <v>517.5</v>
      </c>
      <c r="Z314" s="530">
        <v>3920.5</v>
      </c>
      <c r="AA314" t="s">
        <v>2918</v>
      </c>
      <c r="AB314" s="266">
        <f>VLOOKUP(D314,'12部门提供工资附表主表'!E:AV,44,0)</f>
        <v>4438.0000000000009</v>
      </c>
      <c r="AC314" s="266">
        <f t="shared" si="4"/>
        <v>0</v>
      </c>
    </row>
    <row r="315" spans="1:29" ht="14.25">
      <c r="A315" s="265" t="s">
        <v>3065</v>
      </c>
      <c r="B315" t="s">
        <v>757</v>
      </c>
      <c r="C315" t="s">
        <v>2939</v>
      </c>
      <c r="D315" t="s">
        <v>2940</v>
      </c>
      <c r="E315" t="s">
        <v>2941</v>
      </c>
      <c r="F315">
        <v>43.81</v>
      </c>
      <c r="G315" s="530">
        <v>2480</v>
      </c>
      <c r="H315" s="530">
        <v>0</v>
      </c>
      <c r="I315" s="530">
        <v>0</v>
      </c>
      <c r="J315" s="530">
        <v>0</v>
      </c>
      <c r="K315" s="530">
        <v>0</v>
      </c>
      <c r="L315" s="530">
        <v>0</v>
      </c>
      <c r="M315" s="530">
        <v>3906.35</v>
      </c>
      <c r="N315" s="530">
        <v>0</v>
      </c>
      <c r="O315" s="530">
        <v>0</v>
      </c>
      <c r="P315" s="530">
        <v>0</v>
      </c>
      <c r="Q315" s="530">
        <v>200</v>
      </c>
      <c r="R315" s="530">
        <v>0</v>
      </c>
      <c r="S315" s="530">
        <v>6586.35</v>
      </c>
      <c r="T315" s="530">
        <v>0</v>
      </c>
      <c r="U315" s="530">
        <v>517.5</v>
      </c>
      <c r="V315" s="530">
        <v>0</v>
      </c>
      <c r="W315" s="530">
        <v>0</v>
      </c>
      <c r="X315" s="530">
        <v>0</v>
      </c>
      <c r="Y315" s="530">
        <v>517.5</v>
      </c>
      <c r="Z315" s="530">
        <v>6068.85</v>
      </c>
      <c r="AA315" t="s">
        <v>2943</v>
      </c>
      <c r="AB315" s="266">
        <f>VLOOKUP(D315,'12部门提供工资附表主表'!E:AV,44,0)</f>
        <v>6586.3500000000149</v>
      </c>
      <c r="AC315" s="266">
        <f t="shared" si="4"/>
        <v>1.4551915228366852E-11</v>
      </c>
    </row>
    <row r="316" spans="1:29" ht="14.25">
      <c r="A316" s="265" t="s">
        <v>1371</v>
      </c>
      <c r="B316" t="s">
        <v>757</v>
      </c>
      <c r="C316" t="s">
        <v>2944</v>
      </c>
      <c r="D316" t="s">
        <v>2945</v>
      </c>
      <c r="E316" t="s">
        <v>2946</v>
      </c>
      <c r="F316">
        <v>41.81</v>
      </c>
      <c r="G316" s="530">
        <v>2480</v>
      </c>
      <c r="H316" s="530">
        <v>0</v>
      </c>
      <c r="I316" s="530">
        <v>0</v>
      </c>
      <c r="J316" s="530">
        <v>0</v>
      </c>
      <c r="K316" s="530">
        <v>0</v>
      </c>
      <c r="L316" s="530">
        <v>0</v>
      </c>
      <c r="M316" s="530">
        <v>3624.26</v>
      </c>
      <c r="N316" s="530">
        <v>0</v>
      </c>
      <c r="O316" s="530">
        <v>0</v>
      </c>
      <c r="P316" s="530">
        <v>0</v>
      </c>
      <c r="Q316" s="530">
        <v>200</v>
      </c>
      <c r="R316" s="530">
        <v>18</v>
      </c>
      <c r="S316" s="530">
        <v>6286.26</v>
      </c>
      <c r="T316" s="530">
        <v>0</v>
      </c>
      <c r="U316" s="530">
        <v>517.5</v>
      </c>
      <c r="V316" s="530">
        <v>0</v>
      </c>
      <c r="W316" s="530">
        <v>0</v>
      </c>
      <c r="X316" s="530">
        <v>0</v>
      </c>
      <c r="Y316" s="530">
        <v>517.5</v>
      </c>
      <c r="Z316" s="530">
        <v>5768.76</v>
      </c>
      <c r="AA316" t="s">
        <v>2948</v>
      </c>
      <c r="AB316" s="266">
        <f>VLOOKUP(D316,'12部门提供工资附表主表'!E:AV,44,0)</f>
        <v>6286.26</v>
      </c>
      <c r="AC316" s="266">
        <f t="shared" si="4"/>
        <v>0</v>
      </c>
    </row>
    <row r="317" spans="1:29" ht="14.25">
      <c r="A317" s="265" t="s">
        <v>1809</v>
      </c>
      <c r="B317" t="s">
        <v>757</v>
      </c>
      <c r="C317" t="s">
        <v>2970</v>
      </c>
      <c r="D317" t="s">
        <v>2971</v>
      </c>
      <c r="E317" t="s">
        <v>2972</v>
      </c>
      <c r="F317">
        <v>39.380000000000003</v>
      </c>
      <c r="G317" s="530">
        <v>2480</v>
      </c>
      <c r="H317" s="530">
        <v>0</v>
      </c>
      <c r="I317" s="530">
        <v>0</v>
      </c>
      <c r="J317" s="530">
        <v>0</v>
      </c>
      <c r="K317" s="530">
        <v>0</v>
      </c>
      <c r="L317" s="530">
        <v>0</v>
      </c>
      <c r="M317" s="530">
        <v>3230.1</v>
      </c>
      <c r="N317" s="530">
        <v>0</v>
      </c>
      <c r="O317" s="530">
        <v>0</v>
      </c>
      <c r="P317" s="530">
        <v>0</v>
      </c>
      <c r="Q317" s="530">
        <v>200</v>
      </c>
      <c r="R317" s="530">
        <v>20</v>
      </c>
      <c r="S317" s="530">
        <v>5890.1</v>
      </c>
      <c r="T317" s="530">
        <v>0</v>
      </c>
      <c r="U317" s="530">
        <v>517.5</v>
      </c>
      <c r="V317" s="530">
        <v>0</v>
      </c>
      <c r="W317" s="530">
        <v>0</v>
      </c>
      <c r="X317" s="530">
        <v>0</v>
      </c>
      <c r="Y317" s="530">
        <v>517.5</v>
      </c>
      <c r="Z317" s="530">
        <v>5372.6</v>
      </c>
      <c r="AA317" t="s">
        <v>2974</v>
      </c>
      <c r="AB317" s="266">
        <f>VLOOKUP(D317,'12部门提供工资附表主表'!E:AV,44,0)</f>
        <v>5890.1</v>
      </c>
      <c r="AC317" s="266">
        <f t="shared" si="4"/>
        <v>0</v>
      </c>
    </row>
    <row r="318" spans="1:29" ht="14.25">
      <c r="A318" s="265" t="s">
        <v>1989</v>
      </c>
      <c r="B318" t="s">
        <v>757</v>
      </c>
      <c r="C318" t="s">
        <v>2975</v>
      </c>
      <c r="D318" t="s">
        <v>2976</v>
      </c>
      <c r="E318" t="s">
        <v>2977</v>
      </c>
      <c r="F318">
        <v>37</v>
      </c>
      <c r="G318" s="530">
        <v>2480</v>
      </c>
      <c r="H318" s="530">
        <v>0</v>
      </c>
      <c r="I318" s="530">
        <v>0</v>
      </c>
      <c r="J318" s="530">
        <v>0</v>
      </c>
      <c r="K318" s="530">
        <v>0</v>
      </c>
      <c r="L318" s="530">
        <v>0</v>
      </c>
      <c r="M318" s="530">
        <v>3625</v>
      </c>
      <c r="N318" s="530">
        <v>0</v>
      </c>
      <c r="O318" s="530">
        <v>0</v>
      </c>
      <c r="P318" s="530">
        <v>0</v>
      </c>
      <c r="Q318" s="530">
        <v>5</v>
      </c>
      <c r="R318" s="530">
        <v>4</v>
      </c>
      <c r="S318" s="530">
        <v>6106</v>
      </c>
      <c r="T318" s="530">
        <v>0</v>
      </c>
      <c r="U318" s="530">
        <v>517.5</v>
      </c>
      <c r="V318" s="530">
        <v>0</v>
      </c>
      <c r="W318" s="530">
        <v>0</v>
      </c>
      <c r="X318" s="530">
        <v>0</v>
      </c>
      <c r="Y318" s="530">
        <v>517.5</v>
      </c>
      <c r="Z318" s="530">
        <v>5588.5</v>
      </c>
      <c r="AA318" t="s">
        <v>2979</v>
      </c>
      <c r="AB318" s="266">
        <f>VLOOKUP(D318,'12部门提供工资附表主表'!E:AV,44,0)</f>
        <v>6106</v>
      </c>
      <c r="AC318" s="266">
        <f t="shared" si="4"/>
        <v>0</v>
      </c>
    </row>
    <row r="319" spans="1:29" ht="14.25">
      <c r="A319" s="265" t="s">
        <v>1402</v>
      </c>
      <c r="B319" t="s">
        <v>757</v>
      </c>
      <c r="C319" t="s">
        <v>2992</v>
      </c>
      <c r="D319" t="s">
        <v>2993</v>
      </c>
      <c r="E319" t="s">
        <v>2994</v>
      </c>
      <c r="F319">
        <v>42</v>
      </c>
      <c r="G319" s="530">
        <v>2480</v>
      </c>
      <c r="H319" s="530">
        <v>0</v>
      </c>
      <c r="I319" s="530">
        <v>0</v>
      </c>
      <c r="J319" s="530">
        <v>0</v>
      </c>
      <c r="K319" s="530">
        <v>0</v>
      </c>
      <c r="L319" s="530">
        <v>0</v>
      </c>
      <c r="M319" s="530">
        <v>2980</v>
      </c>
      <c r="N319" s="530">
        <v>0</v>
      </c>
      <c r="O319" s="530">
        <v>0</v>
      </c>
      <c r="P319" s="530">
        <v>0</v>
      </c>
      <c r="Q319" s="530">
        <v>200</v>
      </c>
      <c r="R319" s="530">
        <v>6</v>
      </c>
      <c r="S319" s="530">
        <v>5654</v>
      </c>
      <c r="T319" s="530">
        <v>0</v>
      </c>
      <c r="U319" s="530">
        <v>517.5</v>
      </c>
      <c r="V319" s="530">
        <v>0</v>
      </c>
      <c r="W319" s="530">
        <v>0</v>
      </c>
      <c r="X319" s="530">
        <v>0</v>
      </c>
      <c r="Y319" s="530">
        <v>517.5</v>
      </c>
      <c r="Z319" s="530">
        <v>5136.5</v>
      </c>
      <c r="AA319" t="s">
        <v>4769</v>
      </c>
      <c r="AB319" s="266">
        <f>VLOOKUP(D319,'12部门提供工资附表主表'!E:AV,44,0)</f>
        <v>5654</v>
      </c>
      <c r="AC319" s="266">
        <f t="shared" si="4"/>
        <v>0</v>
      </c>
    </row>
    <row r="320" spans="1:29" ht="14.25">
      <c r="A320" s="265" t="s">
        <v>1008</v>
      </c>
      <c r="B320" t="s">
        <v>757</v>
      </c>
      <c r="C320" t="s">
        <v>2998</v>
      </c>
      <c r="D320" t="s">
        <v>2999</v>
      </c>
      <c r="E320" t="s">
        <v>3000</v>
      </c>
      <c r="F320">
        <v>39.880000000000003</v>
      </c>
      <c r="G320" s="530">
        <v>2480</v>
      </c>
      <c r="H320" s="530">
        <v>0</v>
      </c>
      <c r="I320" s="530">
        <v>0</v>
      </c>
      <c r="J320" s="530">
        <v>0</v>
      </c>
      <c r="K320" s="530">
        <v>0</v>
      </c>
      <c r="L320" s="530">
        <v>0</v>
      </c>
      <c r="M320" s="530">
        <v>3756</v>
      </c>
      <c r="N320" s="530">
        <v>0</v>
      </c>
      <c r="O320" s="530">
        <v>0</v>
      </c>
      <c r="P320" s="530">
        <v>0</v>
      </c>
      <c r="Q320" s="530">
        <v>0</v>
      </c>
      <c r="R320" s="530">
        <v>0</v>
      </c>
      <c r="S320" s="530">
        <v>6236</v>
      </c>
      <c r="T320" s="530">
        <v>0</v>
      </c>
      <c r="U320" s="530">
        <v>517.5</v>
      </c>
      <c r="V320" s="530">
        <v>0</v>
      </c>
      <c r="W320" s="530">
        <v>0</v>
      </c>
      <c r="X320" s="530">
        <v>0</v>
      </c>
      <c r="Y320" s="530">
        <v>517.5</v>
      </c>
      <c r="Z320" s="530">
        <v>5718.5</v>
      </c>
      <c r="AA320" t="s">
        <v>4770</v>
      </c>
      <c r="AB320" s="266">
        <f>VLOOKUP(D320,'12部门提供工资附表主表'!E:AV,44,0)</f>
        <v>6236.0000000000127</v>
      </c>
      <c r="AC320" s="266">
        <f t="shared" si="4"/>
        <v>1.2732925824820995E-11</v>
      </c>
    </row>
    <row r="321" spans="1:29" ht="14.25">
      <c r="A321" s="265" t="s">
        <v>129</v>
      </c>
      <c r="B321" t="s">
        <v>757</v>
      </c>
      <c r="C321" t="s">
        <v>3002</v>
      </c>
      <c r="D321" t="s">
        <v>3003</v>
      </c>
      <c r="E321" t="s">
        <v>3004</v>
      </c>
      <c r="F321">
        <v>12</v>
      </c>
      <c r="G321" s="530">
        <v>2480</v>
      </c>
      <c r="H321" s="530">
        <v>0</v>
      </c>
      <c r="I321" s="530">
        <v>0</v>
      </c>
      <c r="J321" s="530">
        <v>0</v>
      </c>
      <c r="K321" s="530">
        <v>0</v>
      </c>
      <c r="L321" s="530">
        <v>0</v>
      </c>
      <c r="M321" s="530">
        <v>-785.2</v>
      </c>
      <c r="N321" s="530">
        <v>0</v>
      </c>
      <c r="O321" s="530">
        <v>0</v>
      </c>
      <c r="P321" s="530">
        <v>0</v>
      </c>
      <c r="Q321" s="530">
        <v>5</v>
      </c>
      <c r="R321" s="530">
        <v>29</v>
      </c>
      <c r="S321" s="530">
        <v>1670.8</v>
      </c>
      <c r="T321" s="530">
        <v>0</v>
      </c>
      <c r="U321" s="530">
        <v>517.5</v>
      </c>
      <c r="V321" s="530">
        <v>0</v>
      </c>
      <c r="W321" s="530">
        <v>0</v>
      </c>
      <c r="X321" s="530">
        <v>0</v>
      </c>
      <c r="Y321" s="530">
        <v>517.5</v>
      </c>
      <c r="Z321" s="530">
        <v>1153.3</v>
      </c>
      <c r="AA321" t="s">
        <v>4771</v>
      </c>
      <c r="AB321" s="266">
        <f>VLOOKUP(D321,'12部门提供工资附表主表'!E:AV,44,0)</f>
        <v>1670.7999999999961</v>
      </c>
      <c r="AC321" s="266">
        <f t="shared" si="4"/>
        <v>-3.865352482534945E-12</v>
      </c>
    </row>
    <row r="322" spans="1:29" ht="14.25">
      <c r="A322" s="265" t="s">
        <v>3070</v>
      </c>
      <c r="B322" t="s">
        <v>757</v>
      </c>
      <c r="C322" t="s">
        <v>3032</v>
      </c>
      <c r="D322" t="s">
        <v>3033</v>
      </c>
      <c r="E322" t="s">
        <v>3034</v>
      </c>
      <c r="F322">
        <v>40.81</v>
      </c>
      <c r="G322" s="530">
        <v>2480</v>
      </c>
      <c r="H322" s="530">
        <v>0</v>
      </c>
      <c r="I322" s="530">
        <v>0</v>
      </c>
      <c r="J322" s="530">
        <v>0</v>
      </c>
      <c r="K322" s="530">
        <v>0</v>
      </c>
      <c r="L322" s="530">
        <v>0</v>
      </c>
      <c r="M322" s="530">
        <v>1588.4</v>
      </c>
      <c r="N322" s="530">
        <v>0</v>
      </c>
      <c r="O322" s="530">
        <v>0</v>
      </c>
      <c r="P322" s="530">
        <v>0</v>
      </c>
      <c r="Q322" s="530">
        <v>100</v>
      </c>
      <c r="R322" s="530">
        <v>82</v>
      </c>
      <c r="S322" s="530">
        <v>4086.4</v>
      </c>
      <c r="T322" s="530">
        <v>0</v>
      </c>
      <c r="U322" s="530">
        <v>517.5</v>
      </c>
      <c r="V322" s="530">
        <v>0</v>
      </c>
      <c r="W322" s="530">
        <v>0</v>
      </c>
      <c r="X322" s="530">
        <v>0</v>
      </c>
      <c r="Y322" s="530">
        <v>517.5</v>
      </c>
      <c r="Z322" s="530">
        <v>3568.9</v>
      </c>
      <c r="AA322" t="s">
        <v>3036</v>
      </c>
      <c r="AB322" s="266">
        <f>VLOOKUP(D322,'12部门提供工资附表主表'!E:AV,44,0)</f>
        <v>4086.3999999999987</v>
      </c>
      <c r="AC322" s="266">
        <f t="shared" si="4"/>
        <v>0</v>
      </c>
    </row>
    <row r="323" spans="1:29" ht="14.25">
      <c r="A323" s="265" t="s">
        <v>93</v>
      </c>
      <c r="B323" t="s">
        <v>757</v>
      </c>
      <c r="C323" t="s">
        <v>3037</v>
      </c>
      <c r="D323" t="s">
        <v>3038</v>
      </c>
      <c r="E323" t="s">
        <v>3039</v>
      </c>
      <c r="F323">
        <v>41</v>
      </c>
      <c r="G323" s="530">
        <v>2480</v>
      </c>
      <c r="H323" s="530">
        <v>0</v>
      </c>
      <c r="I323" s="530">
        <v>0</v>
      </c>
      <c r="J323" s="530">
        <v>0</v>
      </c>
      <c r="K323" s="530">
        <v>0</v>
      </c>
      <c r="L323" s="530">
        <v>0</v>
      </c>
      <c r="M323" s="530">
        <v>2979.4</v>
      </c>
      <c r="N323" s="530">
        <v>0</v>
      </c>
      <c r="O323" s="530">
        <v>0</v>
      </c>
      <c r="P323" s="530">
        <v>0</v>
      </c>
      <c r="Q323" s="530">
        <v>100</v>
      </c>
      <c r="R323" s="530">
        <v>0</v>
      </c>
      <c r="S323" s="530">
        <v>5559.4</v>
      </c>
      <c r="T323" s="530">
        <v>0</v>
      </c>
      <c r="U323" s="530">
        <v>517.5</v>
      </c>
      <c r="V323" s="530">
        <v>0</v>
      </c>
      <c r="W323" s="530">
        <v>0</v>
      </c>
      <c r="X323" s="530">
        <v>0</v>
      </c>
      <c r="Y323" s="530">
        <v>517.5</v>
      </c>
      <c r="Z323" s="530">
        <v>5041.8999999999996</v>
      </c>
      <c r="AA323" t="s">
        <v>3041</v>
      </c>
      <c r="AB323" s="266">
        <f>VLOOKUP(D323,'12部门提供工资附表主表'!E:AV,44,0)</f>
        <v>5559.400000000016</v>
      </c>
      <c r="AC323" s="266">
        <f t="shared" ref="AC323:AC386" si="5">AB323-S323</f>
        <v>1.6370904631912708E-11</v>
      </c>
    </row>
    <row r="324" spans="1:29" ht="14.25">
      <c r="A324" s="265" t="s">
        <v>913</v>
      </c>
      <c r="B324" t="s">
        <v>757</v>
      </c>
      <c r="C324" t="s">
        <v>3047</v>
      </c>
      <c r="D324" t="s">
        <v>3048</v>
      </c>
      <c r="E324" t="s">
        <v>3049</v>
      </c>
      <c r="F324">
        <v>41.44</v>
      </c>
      <c r="G324" s="530">
        <v>2480</v>
      </c>
      <c r="H324" s="530">
        <v>0</v>
      </c>
      <c r="I324" s="530">
        <v>0</v>
      </c>
      <c r="J324" s="530">
        <v>0</v>
      </c>
      <c r="K324" s="530">
        <v>0</v>
      </c>
      <c r="L324" s="530">
        <v>0</v>
      </c>
      <c r="M324" s="530">
        <v>4647.68</v>
      </c>
      <c r="N324" s="530">
        <v>0</v>
      </c>
      <c r="O324" s="530">
        <v>0</v>
      </c>
      <c r="P324" s="530">
        <v>0</v>
      </c>
      <c r="Q324" s="530">
        <v>200</v>
      </c>
      <c r="R324" s="530">
        <v>0</v>
      </c>
      <c r="S324" s="530">
        <v>7327.68</v>
      </c>
      <c r="T324" s="530">
        <v>0</v>
      </c>
      <c r="U324" s="530">
        <v>517.5</v>
      </c>
      <c r="V324" s="530">
        <v>0</v>
      </c>
      <c r="W324" s="530">
        <v>0</v>
      </c>
      <c r="X324" s="530">
        <v>0</v>
      </c>
      <c r="Y324" s="530">
        <v>517.5</v>
      </c>
      <c r="Z324" s="530">
        <v>6810.18</v>
      </c>
      <c r="AA324" t="s">
        <v>3051</v>
      </c>
      <c r="AB324" s="266">
        <f>VLOOKUP(D324,'12部门提供工资附表主表'!E:AV,44,0)</f>
        <v>7327.6799999999994</v>
      </c>
      <c r="AC324" s="266">
        <f t="shared" si="5"/>
        <v>0</v>
      </c>
    </row>
    <row r="325" spans="1:29" ht="14.25">
      <c r="A325" s="265" t="s">
        <v>2142</v>
      </c>
      <c r="B325" t="s">
        <v>757</v>
      </c>
      <c r="C325" t="s">
        <v>3082</v>
      </c>
      <c r="D325" t="s">
        <v>3083</v>
      </c>
      <c r="E325" t="s">
        <v>3084</v>
      </c>
      <c r="F325">
        <v>40.56</v>
      </c>
      <c r="G325" s="530">
        <v>2480</v>
      </c>
      <c r="H325" s="530">
        <v>0</v>
      </c>
      <c r="I325" s="530">
        <v>0</v>
      </c>
      <c r="J325" s="530">
        <v>0</v>
      </c>
      <c r="K325" s="530">
        <v>0</v>
      </c>
      <c r="L325" s="530">
        <v>0</v>
      </c>
      <c r="M325" s="530">
        <v>4252.96</v>
      </c>
      <c r="N325" s="530">
        <v>0</v>
      </c>
      <c r="O325" s="530">
        <v>0</v>
      </c>
      <c r="P325" s="530">
        <v>0</v>
      </c>
      <c r="Q325" s="530">
        <v>0</v>
      </c>
      <c r="R325" s="530">
        <v>0</v>
      </c>
      <c r="S325" s="530">
        <v>6732.96</v>
      </c>
      <c r="T325" s="530">
        <v>0</v>
      </c>
      <c r="U325" s="530">
        <v>517.5</v>
      </c>
      <c r="V325" s="530">
        <v>0</v>
      </c>
      <c r="W325" s="530">
        <v>0</v>
      </c>
      <c r="X325" s="530">
        <v>0</v>
      </c>
      <c r="Y325" s="530">
        <v>517.5</v>
      </c>
      <c r="Z325" s="530">
        <v>6215.46</v>
      </c>
      <c r="AA325" t="s">
        <v>3086</v>
      </c>
      <c r="AB325" s="266">
        <f>VLOOKUP(D325,'12部门提供工资附表主表'!E:AV,44,0)</f>
        <v>6732.96</v>
      </c>
      <c r="AC325" s="266">
        <f t="shared" si="5"/>
        <v>0</v>
      </c>
    </row>
    <row r="326" spans="1:29" ht="14.25">
      <c r="A326" s="265" t="s">
        <v>4772</v>
      </c>
      <c r="B326" t="s">
        <v>757</v>
      </c>
      <c r="C326" t="s">
        <v>3087</v>
      </c>
      <c r="D326" t="s">
        <v>3088</v>
      </c>
      <c r="E326" t="s">
        <v>3089</v>
      </c>
      <c r="F326">
        <v>39.31</v>
      </c>
      <c r="G326" s="530">
        <v>2480</v>
      </c>
      <c r="H326" s="530">
        <v>0</v>
      </c>
      <c r="I326" s="530">
        <v>0</v>
      </c>
      <c r="J326" s="530">
        <v>0</v>
      </c>
      <c r="K326" s="530">
        <v>0</v>
      </c>
      <c r="L326" s="530">
        <v>0</v>
      </c>
      <c r="M326" s="530">
        <v>3561</v>
      </c>
      <c r="N326" s="530">
        <v>0</v>
      </c>
      <c r="O326" s="530">
        <v>0</v>
      </c>
      <c r="P326" s="530">
        <v>0</v>
      </c>
      <c r="Q326" s="530">
        <v>200</v>
      </c>
      <c r="R326" s="530">
        <v>170</v>
      </c>
      <c r="S326" s="530">
        <v>6071</v>
      </c>
      <c r="T326" s="530">
        <v>0</v>
      </c>
      <c r="U326" s="530">
        <v>517.5</v>
      </c>
      <c r="V326" s="530">
        <v>0</v>
      </c>
      <c r="W326" s="530">
        <v>0</v>
      </c>
      <c r="X326" s="530">
        <v>0</v>
      </c>
      <c r="Y326" s="530">
        <v>517.5</v>
      </c>
      <c r="Z326" s="530">
        <v>5553.5</v>
      </c>
      <c r="AA326" t="s">
        <v>3091</v>
      </c>
      <c r="AB326" s="266">
        <f>VLOOKUP(D326,'12部门提供工资附表主表'!E:AV,44,0)</f>
        <v>6070.9999999999973</v>
      </c>
      <c r="AC326" s="266">
        <f t="shared" si="5"/>
        <v>0</v>
      </c>
    </row>
    <row r="327" spans="1:29" ht="14.25">
      <c r="A327" s="265" t="s">
        <v>2495</v>
      </c>
      <c r="B327" t="s">
        <v>757</v>
      </c>
      <c r="C327" t="s">
        <v>3097</v>
      </c>
      <c r="D327" t="s">
        <v>3098</v>
      </c>
      <c r="E327" t="s">
        <v>3099</v>
      </c>
      <c r="F327">
        <v>39</v>
      </c>
      <c r="G327" s="530">
        <v>2480</v>
      </c>
      <c r="H327" s="530">
        <v>0</v>
      </c>
      <c r="I327" s="530">
        <v>0</v>
      </c>
      <c r="J327" s="530">
        <v>0</v>
      </c>
      <c r="K327" s="530">
        <v>0</v>
      </c>
      <c r="L327" s="530">
        <v>0</v>
      </c>
      <c r="M327" s="530">
        <v>2980</v>
      </c>
      <c r="N327" s="530">
        <v>0</v>
      </c>
      <c r="O327" s="530">
        <v>0</v>
      </c>
      <c r="P327" s="530">
        <v>0</v>
      </c>
      <c r="Q327" s="530">
        <v>200</v>
      </c>
      <c r="R327" s="530">
        <v>0</v>
      </c>
      <c r="S327" s="530">
        <v>5660</v>
      </c>
      <c r="T327" s="530">
        <v>0</v>
      </c>
      <c r="U327" s="530">
        <v>517.5</v>
      </c>
      <c r="V327" s="530">
        <v>0</v>
      </c>
      <c r="W327" s="530">
        <v>0</v>
      </c>
      <c r="X327" s="530">
        <v>0</v>
      </c>
      <c r="Y327" s="530">
        <v>517.5</v>
      </c>
      <c r="Z327" s="530">
        <v>5142.5</v>
      </c>
      <c r="AA327" t="s">
        <v>3101</v>
      </c>
      <c r="AB327" s="266">
        <f>VLOOKUP(D327,'12部门提供工资附表主表'!E:AV,44,0)</f>
        <v>5660</v>
      </c>
      <c r="AC327" s="266">
        <f t="shared" si="5"/>
        <v>0</v>
      </c>
    </row>
    <row r="328" spans="1:29" ht="14.25">
      <c r="A328" s="265" t="s">
        <v>3530</v>
      </c>
      <c r="B328" t="s">
        <v>757</v>
      </c>
      <c r="C328" t="s">
        <v>3102</v>
      </c>
      <c r="D328" t="s">
        <v>3103</v>
      </c>
      <c r="E328" t="s">
        <v>3104</v>
      </c>
      <c r="F328">
        <v>41.75</v>
      </c>
      <c r="G328" s="530">
        <v>2480</v>
      </c>
      <c r="H328" s="530">
        <v>0</v>
      </c>
      <c r="I328" s="530">
        <v>0</v>
      </c>
      <c r="J328" s="530">
        <v>0</v>
      </c>
      <c r="K328" s="530">
        <v>0</v>
      </c>
      <c r="L328" s="530">
        <v>0</v>
      </c>
      <c r="M328" s="530">
        <v>4556.1000000000004</v>
      </c>
      <c r="N328" s="530">
        <v>0</v>
      </c>
      <c r="O328" s="530">
        <v>0</v>
      </c>
      <c r="P328" s="530">
        <v>0</v>
      </c>
      <c r="Q328" s="530">
        <v>200</v>
      </c>
      <c r="R328" s="530">
        <v>10</v>
      </c>
      <c r="S328" s="530">
        <v>7226.1</v>
      </c>
      <c r="T328" s="530">
        <v>0</v>
      </c>
      <c r="U328" s="530">
        <v>517.5</v>
      </c>
      <c r="V328" s="530">
        <v>0</v>
      </c>
      <c r="W328" s="530">
        <v>0</v>
      </c>
      <c r="X328" s="530">
        <v>0</v>
      </c>
      <c r="Y328" s="530">
        <v>517.5</v>
      </c>
      <c r="Z328" s="530">
        <v>6708.6</v>
      </c>
      <c r="AA328" t="s">
        <v>3106</v>
      </c>
      <c r="AB328" s="266">
        <f>VLOOKUP(D328,'12部门提供工资附表主表'!E:AV,44,0)</f>
        <v>7226.0999999999894</v>
      </c>
      <c r="AC328" s="266">
        <f t="shared" si="5"/>
        <v>-1.0913936421275139E-11</v>
      </c>
    </row>
    <row r="329" spans="1:29" ht="14.25">
      <c r="A329" s="265" t="s">
        <v>3075</v>
      </c>
      <c r="B329" t="s">
        <v>757</v>
      </c>
      <c r="C329" t="s">
        <v>3158</v>
      </c>
      <c r="D329" t="s">
        <v>3159</v>
      </c>
      <c r="E329" t="s">
        <v>3160</v>
      </c>
      <c r="F329">
        <v>34.880000000000003</v>
      </c>
      <c r="G329" s="530">
        <v>2480</v>
      </c>
      <c r="H329" s="530">
        <v>0</v>
      </c>
      <c r="I329" s="530">
        <v>0</v>
      </c>
      <c r="J329" s="530">
        <v>0</v>
      </c>
      <c r="K329" s="530">
        <v>0</v>
      </c>
      <c r="L329" s="530">
        <v>0</v>
      </c>
      <c r="M329" s="530">
        <v>2228.8000000000002</v>
      </c>
      <c r="N329" s="530">
        <v>0</v>
      </c>
      <c r="O329" s="530">
        <v>0</v>
      </c>
      <c r="P329" s="530">
        <v>0</v>
      </c>
      <c r="Q329" s="530">
        <v>0</v>
      </c>
      <c r="R329" s="530">
        <v>0</v>
      </c>
      <c r="S329" s="530">
        <v>4708.8</v>
      </c>
      <c r="T329" s="530">
        <v>0</v>
      </c>
      <c r="U329" s="530">
        <v>517.5</v>
      </c>
      <c r="V329" s="530">
        <v>0</v>
      </c>
      <c r="W329" s="530">
        <v>0</v>
      </c>
      <c r="X329" s="530">
        <v>0</v>
      </c>
      <c r="Y329" s="530">
        <v>517.5</v>
      </c>
      <c r="Z329" s="530">
        <v>4191.3</v>
      </c>
      <c r="AA329" t="s">
        <v>3162</v>
      </c>
      <c r="AB329" s="266">
        <f>VLOOKUP(D329,'12部门提供工资附表主表'!E:AV,44,0)</f>
        <v>4708.8</v>
      </c>
      <c r="AC329" s="266">
        <f t="shared" si="5"/>
        <v>0</v>
      </c>
    </row>
    <row r="330" spans="1:29" ht="14.25">
      <c r="A330" s="265" t="s">
        <v>4773</v>
      </c>
      <c r="B330" t="s">
        <v>757</v>
      </c>
      <c r="C330" t="s">
        <v>3173</v>
      </c>
      <c r="D330" t="s">
        <v>3174</v>
      </c>
      <c r="E330" t="s">
        <v>3175</v>
      </c>
      <c r="F330">
        <v>12.13</v>
      </c>
      <c r="G330" s="530">
        <v>2480</v>
      </c>
      <c r="H330" s="530">
        <v>0</v>
      </c>
      <c r="I330" s="530">
        <v>0</v>
      </c>
      <c r="J330" s="530">
        <v>0</v>
      </c>
      <c r="K330" s="530">
        <v>0</v>
      </c>
      <c r="L330" s="530">
        <v>0</v>
      </c>
      <c r="M330" s="530">
        <v>-1085.05</v>
      </c>
      <c r="N330" s="530">
        <v>0</v>
      </c>
      <c r="O330" s="530">
        <v>0</v>
      </c>
      <c r="P330" s="530">
        <v>0</v>
      </c>
      <c r="Q330" s="530">
        <v>0</v>
      </c>
      <c r="R330" s="530">
        <v>0</v>
      </c>
      <c r="S330" s="530">
        <v>1394.95</v>
      </c>
      <c r="T330" s="530">
        <v>0</v>
      </c>
      <c r="U330" s="530">
        <v>0</v>
      </c>
      <c r="V330" s="530">
        <v>0</v>
      </c>
      <c r="W330" s="530">
        <v>0</v>
      </c>
      <c r="X330" s="530">
        <v>0</v>
      </c>
      <c r="Y330" s="530">
        <v>0</v>
      </c>
      <c r="Z330" s="530">
        <v>1394.95</v>
      </c>
      <c r="AA330" t="s">
        <v>3177</v>
      </c>
      <c r="AB330" s="266">
        <f>VLOOKUP(D330,'12部门提供工资附表主表'!E:AV,44,0)</f>
        <v>1394.95</v>
      </c>
      <c r="AC330" s="266">
        <f t="shared" si="5"/>
        <v>0</v>
      </c>
    </row>
    <row r="331" spans="1:29" ht="14.25">
      <c r="A331" s="265" t="s">
        <v>3080</v>
      </c>
      <c r="B331" t="s">
        <v>757</v>
      </c>
      <c r="C331" t="s">
        <v>3199</v>
      </c>
      <c r="D331" t="s">
        <v>3200</v>
      </c>
      <c r="E331" t="s">
        <v>3201</v>
      </c>
      <c r="F331">
        <v>28.06</v>
      </c>
      <c r="G331" s="530">
        <v>2480</v>
      </c>
      <c r="H331" s="530">
        <v>0</v>
      </c>
      <c r="I331" s="530">
        <v>0</v>
      </c>
      <c r="J331" s="530">
        <v>0</v>
      </c>
      <c r="K331" s="530">
        <v>0</v>
      </c>
      <c r="L331" s="530">
        <v>0</v>
      </c>
      <c r="M331" s="530">
        <v>1308.0999999999999</v>
      </c>
      <c r="N331" s="530">
        <v>0</v>
      </c>
      <c r="O331" s="530">
        <v>0</v>
      </c>
      <c r="P331" s="530">
        <v>0</v>
      </c>
      <c r="Q331" s="530">
        <v>0</v>
      </c>
      <c r="R331" s="530">
        <v>0</v>
      </c>
      <c r="S331" s="530">
        <v>3788.1</v>
      </c>
      <c r="T331" s="530">
        <v>0</v>
      </c>
      <c r="U331" s="530">
        <v>517.5</v>
      </c>
      <c r="V331" s="530">
        <v>0</v>
      </c>
      <c r="W331" s="530">
        <v>0</v>
      </c>
      <c r="X331" s="530">
        <v>0</v>
      </c>
      <c r="Y331" s="530">
        <v>517.5</v>
      </c>
      <c r="Z331" s="530">
        <v>3270.6</v>
      </c>
      <c r="AA331" t="s">
        <v>3203</v>
      </c>
      <c r="AB331" s="266">
        <f>VLOOKUP(D331,'12部门提供工资附表主表'!E:AV,44,0)</f>
        <v>3788.1</v>
      </c>
      <c r="AC331" s="266">
        <f t="shared" si="5"/>
        <v>0</v>
      </c>
    </row>
    <row r="332" spans="1:29" ht="14.25">
      <c r="A332" s="265" t="s">
        <v>4774</v>
      </c>
      <c r="B332" t="s">
        <v>757</v>
      </c>
      <c r="C332" t="s">
        <v>3209</v>
      </c>
      <c r="D332" t="s">
        <v>3210</v>
      </c>
      <c r="E332" t="s">
        <v>3211</v>
      </c>
      <c r="F332">
        <v>40.31</v>
      </c>
      <c r="G332" s="530">
        <v>2480</v>
      </c>
      <c r="H332" s="530">
        <v>0</v>
      </c>
      <c r="I332" s="530">
        <v>0</v>
      </c>
      <c r="J332" s="530">
        <v>0</v>
      </c>
      <c r="K332" s="530">
        <v>0</v>
      </c>
      <c r="L332" s="530">
        <v>0</v>
      </c>
      <c r="M332" s="530">
        <v>2760.3</v>
      </c>
      <c r="N332" s="530">
        <v>0</v>
      </c>
      <c r="O332" s="530">
        <v>0</v>
      </c>
      <c r="P332" s="530">
        <v>0</v>
      </c>
      <c r="Q332" s="530">
        <v>200</v>
      </c>
      <c r="R332" s="530">
        <v>17</v>
      </c>
      <c r="S332" s="530">
        <v>5423.3</v>
      </c>
      <c r="T332" s="530">
        <v>0</v>
      </c>
      <c r="U332" s="530">
        <v>0</v>
      </c>
      <c r="V332" s="530">
        <v>0</v>
      </c>
      <c r="W332" s="530">
        <v>0</v>
      </c>
      <c r="X332" s="530">
        <v>0</v>
      </c>
      <c r="Y332" s="530">
        <v>0</v>
      </c>
      <c r="Z332" s="530">
        <v>5423.3</v>
      </c>
      <c r="AA332" t="s">
        <v>3213</v>
      </c>
      <c r="AB332" s="266">
        <f>VLOOKUP(D332,'12部门提供工资附表主表'!E:AV,44,0)</f>
        <v>5423.3</v>
      </c>
      <c r="AC332" s="266">
        <f t="shared" si="5"/>
        <v>0</v>
      </c>
    </row>
    <row r="333" spans="1:29" ht="14.25">
      <c r="A333" s="265" t="s">
        <v>2978</v>
      </c>
      <c r="B333" t="s">
        <v>757</v>
      </c>
      <c r="C333" t="s">
        <v>3224</v>
      </c>
      <c r="D333" t="s">
        <v>3225</v>
      </c>
      <c r="E333" t="s">
        <v>3226</v>
      </c>
      <c r="F333">
        <v>39.380000000000003</v>
      </c>
      <c r="G333" s="530">
        <v>2480</v>
      </c>
      <c r="H333" s="530">
        <v>0</v>
      </c>
      <c r="I333" s="530">
        <v>0</v>
      </c>
      <c r="J333" s="530">
        <v>0</v>
      </c>
      <c r="K333" s="530">
        <v>0</v>
      </c>
      <c r="L333" s="530">
        <v>0</v>
      </c>
      <c r="M333" s="530">
        <v>2840.4</v>
      </c>
      <c r="N333" s="530">
        <v>0</v>
      </c>
      <c r="O333" s="530">
        <v>0</v>
      </c>
      <c r="P333" s="530">
        <v>0</v>
      </c>
      <c r="Q333" s="530">
        <v>100</v>
      </c>
      <c r="R333" s="530">
        <v>0</v>
      </c>
      <c r="S333" s="530">
        <v>5420.4</v>
      </c>
      <c r="T333" s="530">
        <v>0</v>
      </c>
      <c r="U333" s="530">
        <v>517.5</v>
      </c>
      <c r="V333" s="530">
        <v>0</v>
      </c>
      <c r="W333" s="530">
        <v>0</v>
      </c>
      <c r="X333" s="530">
        <v>0</v>
      </c>
      <c r="Y333" s="530">
        <v>517.5</v>
      </c>
      <c r="Z333" s="530">
        <v>4902.8999999999996</v>
      </c>
      <c r="AA333" t="s">
        <v>3228</v>
      </c>
      <c r="AB333" s="266">
        <f>VLOOKUP(D333,'12部门提供工资附表主表'!E:AV,44,0)</f>
        <v>5420.4000000000151</v>
      </c>
      <c r="AC333" s="266">
        <f t="shared" si="5"/>
        <v>1.546140993013978E-11</v>
      </c>
    </row>
    <row r="334" spans="1:29" ht="14.25">
      <c r="A334" s="265" t="s">
        <v>756</v>
      </c>
      <c r="B334" t="s">
        <v>757</v>
      </c>
      <c r="C334" t="s">
        <v>3229</v>
      </c>
      <c r="D334" t="s">
        <v>3230</v>
      </c>
      <c r="E334" t="s">
        <v>3231</v>
      </c>
      <c r="F334">
        <v>6.19</v>
      </c>
      <c r="G334" s="530">
        <v>2480</v>
      </c>
      <c r="H334" s="530">
        <v>0</v>
      </c>
      <c r="I334" s="530">
        <v>0</v>
      </c>
      <c r="J334" s="530">
        <v>0</v>
      </c>
      <c r="K334" s="530">
        <v>0</v>
      </c>
      <c r="L334" s="530">
        <v>0</v>
      </c>
      <c r="M334" s="530">
        <v>-1774.34</v>
      </c>
      <c r="N334" s="530">
        <v>0</v>
      </c>
      <c r="O334" s="530">
        <v>0</v>
      </c>
      <c r="P334" s="530">
        <v>0</v>
      </c>
      <c r="Q334" s="530">
        <v>0</v>
      </c>
      <c r="R334" s="530">
        <v>0</v>
      </c>
      <c r="S334" s="530">
        <v>705.66</v>
      </c>
      <c r="T334" s="530">
        <v>0</v>
      </c>
      <c r="U334" s="530">
        <v>0</v>
      </c>
      <c r="V334" s="530">
        <v>0</v>
      </c>
      <c r="W334" s="530">
        <v>0</v>
      </c>
      <c r="X334" s="530">
        <v>0</v>
      </c>
      <c r="Y334" s="530">
        <v>0</v>
      </c>
      <c r="Z334" s="530">
        <v>705.66</v>
      </c>
      <c r="AA334" t="s">
        <v>3233</v>
      </c>
      <c r="AB334" s="266">
        <f>VLOOKUP(D334,'12部门提供工资附表主表'!E:AV,44,0)</f>
        <v>705.66000000000008</v>
      </c>
      <c r="AC334" s="266">
        <f t="shared" si="5"/>
        <v>0</v>
      </c>
    </row>
    <row r="335" spans="1:29" ht="14.25">
      <c r="A335" s="265" t="s">
        <v>728</v>
      </c>
      <c r="B335" t="s">
        <v>757</v>
      </c>
      <c r="C335" t="s">
        <v>3234</v>
      </c>
      <c r="D335" t="s">
        <v>3235</v>
      </c>
      <c r="E335" t="s">
        <v>3236</v>
      </c>
      <c r="F335">
        <v>11.88</v>
      </c>
      <c r="G335" s="530">
        <v>2480</v>
      </c>
      <c r="H335" s="530">
        <v>0</v>
      </c>
      <c r="I335" s="530">
        <v>0</v>
      </c>
      <c r="J335" s="530">
        <v>0</v>
      </c>
      <c r="K335" s="530">
        <v>0</v>
      </c>
      <c r="L335" s="530">
        <v>0</v>
      </c>
      <c r="M335" s="530">
        <v>-1125.68</v>
      </c>
      <c r="N335" s="530">
        <v>0</v>
      </c>
      <c r="O335" s="530">
        <v>0</v>
      </c>
      <c r="P335" s="530">
        <v>0</v>
      </c>
      <c r="Q335" s="530">
        <v>0</v>
      </c>
      <c r="R335" s="530">
        <v>0</v>
      </c>
      <c r="S335" s="530">
        <v>1354.32</v>
      </c>
      <c r="T335" s="530">
        <v>0</v>
      </c>
      <c r="U335" s="530">
        <v>0</v>
      </c>
      <c r="V335" s="530">
        <v>0</v>
      </c>
      <c r="W335" s="530">
        <v>0</v>
      </c>
      <c r="X335" s="530">
        <v>0</v>
      </c>
      <c r="Y335" s="530">
        <v>0</v>
      </c>
      <c r="Z335" s="530">
        <v>1354.32</v>
      </c>
      <c r="AA335" t="s">
        <v>3238</v>
      </c>
      <c r="AB335" s="266">
        <f>VLOOKUP(D335,'12部门提供工资附表主表'!E:AV,44,0)</f>
        <v>1354.3200000000002</v>
      </c>
      <c r="AC335" s="266">
        <f t="shared" si="5"/>
        <v>0</v>
      </c>
    </row>
    <row r="336" spans="1:29" ht="14.25">
      <c r="A336" s="265" t="s">
        <v>718</v>
      </c>
      <c r="B336" t="s">
        <v>757</v>
      </c>
      <c r="C336" t="s">
        <v>3249</v>
      </c>
      <c r="D336" t="s">
        <v>3250</v>
      </c>
      <c r="E336" t="s">
        <v>3251</v>
      </c>
      <c r="F336">
        <v>39.19</v>
      </c>
      <c r="G336" s="530">
        <v>2480</v>
      </c>
      <c r="H336" s="530">
        <v>0</v>
      </c>
      <c r="I336" s="530">
        <v>0</v>
      </c>
      <c r="J336" s="530">
        <v>0</v>
      </c>
      <c r="K336" s="530">
        <v>0</v>
      </c>
      <c r="L336" s="530">
        <v>0</v>
      </c>
      <c r="M336" s="530">
        <v>1987.66</v>
      </c>
      <c r="N336" s="530">
        <v>0</v>
      </c>
      <c r="O336" s="530">
        <v>0</v>
      </c>
      <c r="P336" s="530">
        <v>0</v>
      </c>
      <c r="Q336" s="530">
        <v>100</v>
      </c>
      <c r="R336" s="530">
        <v>0</v>
      </c>
      <c r="S336" s="530">
        <v>4567.66</v>
      </c>
      <c r="T336" s="530">
        <v>0</v>
      </c>
      <c r="U336" s="530">
        <v>0</v>
      </c>
      <c r="V336" s="530">
        <v>0</v>
      </c>
      <c r="W336" s="530">
        <v>0</v>
      </c>
      <c r="X336" s="530">
        <v>0</v>
      </c>
      <c r="Y336" s="530">
        <v>0</v>
      </c>
      <c r="Z336" s="530">
        <v>4567.66</v>
      </c>
      <c r="AA336" t="s">
        <v>3253</v>
      </c>
      <c r="AB336" s="266">
        <f>VLOOKUP(D336,'12部门提供工资附表主表'!E:AV,44,0)</f>
        <v>4567.66</v>
      </c>
      <c r="AC336" s="266">
        <f t="shared" si="5"/>
        <v>0</v>
      </c>
    </row>
    <row r="337" spans="1:29" ht="14.25">
      <c r="A337" s="265" t="s">
        <v>3535</v>
      </c>
      <c r="B337" t="s">
        <v>757</v>
      </c>
      <c r="C337" t="s">
        <v>3254</v>
      </c>
      <c r="D337" t="s">
        <v>3255</v>
      </c>
      <c r="E337" t="s">
        <v>3256</v>
      </c>
      <c r="F337">
        <v>34.44</v>
      </c>
      <c r="G337" s="530">
        <v>2480</v>
      </c>
      <c r="H337" s="530">
        <v>0</v>
      </c>
      <c r="I337" s="530">
        <v>0</v>
      </c>
      <c r="J337" s="530">
        <v>0</v>
      </c>
      <c r="K337" s="530">
        <v>0</v>
      </c>
      <c r="L337" s="530">
        <v>0</v>
      </c>
      <c r="M337" s="530">
        <v>3785.3</v>
      </c>
      <c r="N337" s="530">
        <v>0</v>
      </c>
      <c r="O337" s="530">
        <v>0</v>
      </c>
      <c r="P337" s="530">
        <v>0</v>
      </c>
      <c r="Q337" s="530">
        <v>0</v>
      </c>
      <c r="R337" s="530">
        <v>0</v>
      </c>
      <c r="S337" s="530">
        <v>6265.3</v>
      </c>
      <c r="T337" s="530">
        <v>0</v>
      </c>
      <c r="U337" s="530">
        <v>0</v>
      </c>
      <c r="V337" s="530">
        <v>0</v>
      </c>
      <c r="W337" s="530">
        <v>0</v>
      </c>
      <c r="X337" s="530">
        <v>0</v>
      </c>
      <c r="Y337" s="530">
        <v>0</v>
      </c>
      <c r="Z337" s="530">
        <v>6265.3</v>
      </c>
      <c r="AA337" t="s">
        <v>3258</v>
      </c>
      <c r="AB337" s="266">
        <f>VLOOKUP(D337,'12部门提供工资附表主表'!E:AV,44,0)</f>
        <v>6265.3000000000075</v>
      </c>
      <c r="AC337" s="266">
        <f t="shared" si="5"/>
        <v>7.2759576141834259E-12</v>
      </c>
    </row>
    <row r="338" spans="1:29" ht="14.25">
      <c r="A338" s="265" t="s">
        <v>267</v>
      </c>
      <c r="B338" t="s">
        <v>757</v>
      </c>
      <c r="C338" t="s">
        <v>3264</v>
      </c>
      <c r="D338" t="s">
        <v>3265</v>
      </c>
      <c r="E338" t="s">
        <v>3266</v>
      </c>
      <c r="F338">
        <v>30.5</v>
      </c>
      <c r="G338" s="530">
        <v>2480</v>
      </c>
      <c r="H338" s="530">
        <v>0</v>
      </c>
      <c r="I338" s="530">
        <v>0</v>
      </c>
      <c r="J338" s="530">
        <v>0</v>
      </c>
      <c r="K338" s="530">
        <v>0</v>
      </c>
      <c r="L338" s="530">
        <v>0</v>
      </c>
      <c r="M338" s="530">
        <v>2705</v>
      </c>
      <c r="N338" s="530">
        <v>0</v>
      </c>
      <c r="O338" s="530">
        <v>0</v>
      </c>
      <c r="P338" s="530">
        <v>0</v>
      </c>
      <c r="Q338" s="530">
        <v>0</v>
      </c>
      <c r="R338" s="530">
        <v>0</v>
      </c>
      <c r="S338" s="530">
        <v>5185</v>
      </c>
      <c r="T338" s="530">
        <v>0</v>
      </c>
      <c r="U338" s="530">
        <v>0</v>
      </c>
      <c r="V338" s="530">
        <v>0</v>
      </c>
      <c r="W338" s="530">
        <v>0</v>
      </c>
      <c r="X338" s="530">
        <v>0</v>
      </c>
      <c r="Y338" s="530">
        <v>0</v>
      </c>
      <c r="Z338" s="530">
        <v>5185</v>
      </c>
      <c r="AA338" t="s">
        <v>3268</v>
      </c>
      <c r="AB338" s="266">
        <f>VLOOKUP(D338,'12部门提供工资附表主表'!E:AV,44,0)</f>
        <v>5185</v>
      </c>
      <c r="AC338" s="266">
        <f t="shared" si="5"/>
        <v>0</v>
      </c>
    </row>
    <row r="339" spans="1:29" ht="14.25">
      <c r="A339" s="265" t="s">
        <v>3085</v>
      </c>
      <c r="B339" t="s">
        <v>757</v>
      </c>
      <c r="C339" t="s">
        <v>3269</v>
      </c>
      <c r="D339" t="s">
        <v>3270</v>
      </c>
      <c r="E339" t="s">
        <v>3271</v>
      </c>
      <c r="F339">
        <v>40.94</v>
      </c>
      <c r="G339" s="530">
        <v>2480</v>
      </c>
      <c r="H339" s="530">
        <v>0</v>
      </c>
      <c r="I339" s="530">
        <v>0</v>
      </c>
      <c r="J339" s="530">
        <v>0</v>
      </c>
      <c r="K339" s="530">
        <v>0</v>
      </c>
      <c r="L339" s="530">
        <v>0</v>
      </c>
      <c r="M339" s="530">
        <v>2649.7</v>
      </c>
      <c r="N339" s="530">
        <v>0</v>
      </c>
      <c r="O339" s="530">
        <v>0</v>
      </c>
      <c r="P339" s="530">
        <v>0</v>
      </c>
      <c r="Q339" s="530">
        <v>200</v>
      </c>
      <c r="R339" s="530">
        <v>0</v>
      </c>
      <c r="S339" s="530">
        <v>5329.7</v>
      </c>
      <c r="T339" s="530">
        <v>0</v>
      </c>
      <c r="U339" s="530">
        <v>0</v>
      </c>
      <c r="V339" s="530">
        <v>0</v>
      </c>
      <c r="W339" s="530">
        <v>0</v>
      </c>
      <c r="X339" s="530">
        <v>0</v>
      </c>
      <c r="Y339" s="530">
        <v>0</v>
      </c>
      <c r="Z339" s="530">
        <v>5329.7</v>
      </c>
      <c r="AA339" t="s">
        <v>3273</v>
      </c>
      <c r="AB339" s="266">
        <f>VLOOKUP(D339,'12部门提供工资附表主表'!E:AV,44,0)</f>
        <v>5329.699999999988</v>
      </c>
      <c r="AC339" s="266">
        <f t="shared" si="5"/>
        <v>-1.1823431123048067E-11</v>
      </c>
    </row>
    <row r="340" spans="1:29" ht="14.25">
      <c r="A340" s="265" t="s">
        <v>1587</v>
      </c>
      <c r="B340" t="s">
        <v>757</v>
      </c>
      <c r="C340" t="s">
        <v>3274</v>
      </c>
      <c r="D340" t="s">
        <v>3275</v>
      </c>
      <c r="E340" t="s">
        <v>3276</v>
      </c>
      <c r="F340">
        <v>37.25</v>
      </c>
      <c r="G340" s="530">
        <v>2480</v>
      </c>
      <c r="H340" s="530">
        <v>0</v>
      </c>
      <c r="I340" s="530">
        <v>0</v>
      </c>
      <c r="J340" s="530">
        <v>0</v>
      </c>
      <c r="K340" s="530">
        <v>0</v>
      </c>
      <c r="L340" s="530">
        <v>0</v>
      </c>
      <c r="M340" s="530">
        <v>2957.7</v>
      </c>
      <c r="N340" s="530">
        <v>0</v>
      </c>
      <c r="O340" s="530">
        <v>0</v>
      </c>
      <c r="P340" s="530">
        <v>0</v>
      </c>
      <c r="Q340" s="530">
        <v>0</v>
      </c>
      <c r="R340" s="530">
        <v>0</v>
      </c>
      <c r="S340" s="530">
        <v>5437.7</v>
      </c>
      <c r="T340" s="530">
        <v>0</v>
      </c>
      <c r="U340" s="530">
        <v>0</v>
      </c>
      <c r="V340" s="530">
        <v>0</v>
      </c>
      <c r="W340" s="530">
        <v>0</v>
      </c>
      <c r="X340" s="530">
        <v>0</v>
      </c>
      <c r="Y340" s="530">
        <v>0</v>
      </c>
      <c r="Z340" s="530">
        <v>5437.7</v>
      </c>
      <c r="AA340" t="s">
        <v>3278</v>
      </c>
      <c r="AB340" s="266">
        <f>VLOOKUP(D340,'12部门提供工资附表主表'!E:AV,44,0)</f>
        <v>5437.7000000000044</v>
      </c>
      <c r="AC340" s="266">
        <f t="shared" si="5"/>
        <v>0</v>
      </c>
    </row>
    <row r="341" spans="1:29" ht="14.25">
      <c r="A341" s="265" t="s">
        <v>1567</v>
      </c>
      <c r="B341" t="s">
        <v>757</v>
      </c>
      <c r="C341" t="s">
        <v>3279</v>
      </c>
      <c r="D341" t="s">
        <v>3280</v>
      </c>
      <c r="E341" t="s">
        <v>3281</v>
      </c>
      <c r="F341">
        <v>39.75</v>
      </c>
      <c r="G341" s="530">
        <v>2480</v>
      </c>
      <c r="H341" s="530">
        <v>0</v>
      </c>
      <c r="I341" s="530">
        <v>0</v>
      </c>
      <c r="J341" s="530">
        <v>0</v>
      </c>
      <c r="K341" s="530">
        <v>0</v>
      </c>
      <c r="L341" s="530">
        <v>0</v>
      </c>
      <c r="M341" s="530">
        <v>2806</v>
      </c>
      <c r="N341" s="530">
        <v>0</v>
      </c>
      <c r="O341" s="530">
        <v>0</v>
      </c>
      <c r="P341" s="530">
        <v>0</v>
      </c>
      <c r="Q341" s="530">
        <v>100</v>
      </c>
      <c r="R341" s="530">
        <v>0</v>
      </c>
      <c r="S341" s="530">
        <v>5386</v>
      </c>
      <c r="T341" s="530">
        <v>0</v>
      </c>
      <c r="U341" s="530">
        <v>0</v>
      </c>
      <c r="V341" s="530">
        <v>0</v>
      </c>
      <c r="W341" s="530">
        <v>0</v>
      </c>
      <c r="X341" s="530">
        <v>0</v>
      </c>
      <c r="Y341" s="530">
        <v>0</v>
      </c>
      <c r="Z341" s="530">
        <v>5386</v>
      </c>
      <c r="AA341" t="s">
        <v>3283</v>
      </c>
      <c r="AB341" s="266">
        <f>VLOOKUP(D341,'12部门提供工资附表主表'!E:AV,44,0)</f>
        <v>5386.0000000000118</v>
      </c>
      <c r="AC341" s="266">
        <f t="shared" si="5"/>
        <v>1.1823431123048067E-11</v>
      </c>
    </row>
    <row r="342" spans="1:29" ht="14.25">
      <c r="A342" s="265" t="s">
        <v>2681</v>
      </c>
      <c r="B342" t="s">
        <v>757</v>
      </c>
      <c r="C342" t="s">
        <v>3284</v>
      </c>
      <c r="D342" t="s">
        <v>3285</v>
      </c>
      <c r="E342" t="s">
        <v>3286</v>
      </c>
      <c r="F342">
        <v>36.69</v>
      </c>
      <c r="G342" s="530">
        <v>2480</v>
      </c>
      <c r="H342" s="530">
        <v>0</v>
      </c>
      <c r="I342" s="530">
        <v>0</v>
      </c>
      <c r="J342" s="530">
        <v>0</v>
      </c>
      <c r="K342" s="530">
        <v>0</v>
      </c>
      <c r="L342" s="530">
        <v>0</v>
      </c>
      <c r="M342" s="530">
        <v>1702.66</v>
      </c>
      <c r="N342" s="530">
        <v>0</v>
      </c>
      <c r="O342" s="530">
        <v>0</v>
      </c>
      <c r="P342" s="530">
        <v>0</v>
      </c>
      <c r="Q342" s="530">
        <v>0</v>
      </c>
      <c r="R342" s="530">
        <v>0</v>
      </c>
      <c r="S342" s="530">
        <v>4182.66</v>
      </c>
      <c r="T342" s="530">
        <v>0</v>
      </c>
      <c r="U342" s="530">
        <v>0</v>
      </c>
      <c r="V342" s="530">
        <v>0</v>
      </c>
      <c r="W342" s="530">
        <v>0</v>
      </c>
      <c r="X342" s="530">
        <v>0</v>
      </c>
      <c r="Y342" s="530">
        <v>0</v>
      </c>
      <c r="Z342" s="530">
        <v>4182.66</v>
      </c>
      <c r="AA342" t="s">
        <v>3288</v>
      </c>
      <c r="AB342" s="266">
        <f>VLOOKUP(D342,'12部门提供工资附表主表'!E:AV,44,0)</f>
        <v>4182.66</v>
      </c>
      <c r="AC342" s="266">
        <f t="shared" si="5"/>
        <v>0</v>
      </c>
    </row>
    <row r="343" spans="1:29" ht="14.25">
      <c r="A343" s="265" t="s">
        <v>2686</v>
      </c>
      <c r="B343" t="s">
        <v>757</v>
      </c>
      <c r="C343" t="s">
        <v>3294</v>
      </c>
      <c r="D343" t="s">
        <v>3295</v>
      </c>
      <c r="E343" t="s">
        <v>3296</v>
      </c>
      <c r="F343">
        <v>36.25</v>
      </c>
      <c r="G343" s="530">
        <v>2480</v>
      </c>
      <c r="H343" s="530">
        <v>0</v>
      </c>
      <c r="I343" s="530">
        <v>0</v>
      </c>
      <c r="J343" s="530">
        <v>0</v>
      </c>
      <c r="K343" s="530">
        <v>0</v>
      </c>
      <c r="L343" s="530">
        <v>0</v>
      </c>
      <c r="M343" s="530">
        <v>2776.25</v>
      </c>
      <c r="N343" s="530">
        <v>0</v>
      </c>
      <c r="O343" s="530">
        <v>0</v>
      </c>
      <c r="P343" s="530">
        <v>0</v>
      </c>
      <c r="Q343" s="530">
        <v>0</v>
      </c>
      <c r="R343" s="530">
        <v>0</v>
      </c>
      <c r="S343" s="530">
        <v>5256.25</v>
      </c>
      <c r="T343" s="530">
        <v>0</v>
      </c>
      <c r="U343" s="530">
        <v>0</v>
      </c>
      <c r="V343" s="530">
        <v>0</v>
      </c>
      <c r="W343" s="530">
        <v>0</v>
      </c>
      <c r="X343" s="530">
        <v>0</v>
      </c>
      <c r="Y343" s="530">
        <v>0</v>
      </c>
      <c r="Z343" s="530">
        <v>5256.25</v>
      </c>
      <c r="AA343" t="s">
        <v>3298</v>
      </c>
      <c r="AB343" s="266">
        <f>VLOOKUP(D343,'12部门提供工资附表主表'!E:AV,44,0)</f>
        <v>5256.25</v>
      </c>
      <c r="AC343" s="266">
        <f t="shared" si="5"/>
        <v>0</v>
      </c>
    </row>
    <row r="344" spans="1:29" ht="14.25">
      <c r="A344" s="265" t="s">
        <v>2375</v>
      </c>
      <c r="B344" t="s">
        <v>757</v>
      </c>
      <c r="C344" t="s">
        <v>3299</v>
      </c>
      <c r="D344" t="s">
        <v>3300</v>
      </c>
      <c r="E344" t="s">
        <v>3301</v>
      </c>
      <c r="F344">
        <v>36.81</v>
      </c>
      <c r="G344" s="530">
        <v>2480</v>
      </c>
      <c r="H344" s="530">
        <v>0</v>
      </c>
      <c r="I344" s="530">
        <v>0</v>
      </c>
      <c r="J344" s="530">
        <v>0</v>
      </c>
      <c r="K344" s="530">
        <v>0</v>
      </c>
      <c r="L344" s="530">
        <v>0</v>
      </c>
      <c r="M344" s="530">
        <v>2268.4899999999998</v>
      </c>
      <c r="N344" s="530">
        <v>0</v>
      </c>
      <c r="O344" s="530">
        <v>0</v>
      </c>
      <c r="P344" s="530">
        <v>0</v>
      </c>
      <c r="Q344" s="530">
        <v>100</v>
      </c>
      <c r="R344" s="530">
        <v>0</v>
      </c>
      <c r="S344" s="530">
        <v>4848.49</v>
      </c>
      <c r="T344" s="530">
        <v>0</v>
      </c>
      <c r="U344" s="530">
        <v>0</v>
      </c>
      <c r="V344" s="530">
        <v>0</v>
      </c>
      <c r="W344" s="530">
        <v>0</v>
      </c>
      <c r="X344" s="530">
        <v>0</v>
      </c>
      <c r="Y344" s="530">
        <v>0</v>
      </c>
      <c r="Z344" s="530">
        <v>4848.49</v>
      </c>
      <c r="AA344" t="s">
        <v>3303</v>
      </c>
      <c r="AB344" s="266">
        <f>VLOOKUP(D344,'12部门提供工资附表主表'!E:AV,44,0)</f>
        <v>4848.4900000000007</v>
      </c>
      <c r="AC344" s="266">
        <f t="shared" si="5"/>
        <v>0</v>
      </c>
    </row>
    <row r="345" spans="1:29" ht="14.25">
      <c r="A345" s="265" t="s">
        <v>99</v>
      </c>
      <c r="B345" t="s">
        <v>757</v>
      </c>
      <c r="C345" t="s">
        <v>3304</v>
      </c>
      <c r="D345" t="s">
        <v>3305</v>
      </c>
      <c r="E345" t="s">
        <v>3306</v>
      </c>
      <c r="F345">
        <v>35.81</v>
      </c>
      <c r="G345" s="530">
        <v>2480</v>
      </c>
      <c r="H345" s="530">
        <v>0</v>
      </c>
      <c r="I345" s="530">
        <v>0</v>
      </c>
      <c r="J345" s="530">
        <v>0</v>
      </c>
      <c r="K345" s="530">
        <v>0</v>
      </c>
      <c r="L345" s="530">
        <v>0</v>
      </c>
      <c r="M345" s="530">
        <v>2808.9</v>
      </c>
      <c r="N345" s="530">
        <v>0</v>
      </c>
      <c r="O345" s="530">
        <v>0</v>
      </c>
      <c r="P345" s="530">
        <v>0</v>
      </c>
      <c r="Q345" s="530">
        <v>100</v>
      </c>
      <c r="R345" s="530">
        <v>0</v>
      </c>
      <c r="S345" s="530">
        <v>5388.9</v>
      </c>
      <c r="T345" s="530">
        <v>0</v>
      </c>
      <c r="U345" s="530">
        <v>0</v>
      </c>
      <c r="V345" s="530">
        <v>0</v>
      </c>
      <c r="W345" s="530">
        <v>0</v>
      </c>
      <c r="X345" s="530">
        <v>0</v>
      </c>
      <c r="Y345" s="530">
        <v>0</v>
      </c>
      <c r="Z345" s="530">
        <v>5388.9</v>
      </c>
      <c r="AA345" t="s">
        <v>3308</v>
      </c>
      <c r="AB345" s="266">
        <f>VLOOKUP(D345,'12部门提供工资附表主表'!E:AV,44,0)</f>
        <v>5388.9000000000015</v>
      </c>
      <c r="AC345" s="266">
        <f t="shared" si="5"/>
        <v>0</v>
      </c>
    </row>
    <row r="346" spans="1:29" ht="14.25">
      <c r="A346" s="265" t="s">
        <v>1994</v>
      </c>
      <c r="B346" t="s">
        <v>757</v>
      </c>
      <c r="C346" t="s">
        <v>3309</v>
      </c>
      <c r="D346" t="s">
        <v>3310</v>
      </c>
      <c r="E346" t="s">
        <v>3311</v>
      </c>
      <c r="F346">
        <v>7.44</v>
      </c>
      <c r="G346" s="530">
        <v>2480</v>
      </c>
      <c r="H346" s="530">
        <v>0</v>
      </c>
      <c r="I346" s="530">
        <v>0</v>
      </c>
      <c r="J346" s="530">
        <v>0</v>
      </c>
      <c r="K346" s="530">
        <v>0</v>
      </c>
      <c r="L346" s="530">
        <v>0</v>
      </c>
      <c r="M346" s="530">
        <v>-1631.84</v>
      </c>
      <c r="N346" s="530">
        <v>0</v>
      </c>
      <c r="O346" s="530">
        <v>0</v>
      </c>
      <c r="P346" s="530">
        <v>0</v>
      </c>
      <c r="Q346" s="530">
        <v>0</v>
      </c>
      <c r="R346" s="530">
        <v>0</v>
      </c>
      <c r="S346" s="530">
        <v>848.16</v>
      </c>
      <c r="T346" s="530">
        <v>0</v>
      </c>
      <c r="U346" s="530">
        <v>0</v>
      </c>
      <c r="V346" s="530">
        <v>0</v>
      </c>
      <c r="W346" s="530">
        <v>0</v>
      </c>
      <c r="X346" s="530">
        <v>0</v>
      </c>
      <c r="Y346" s="530">
        <v>0</v>
      </c>
      <c r="Z346" s="530">
        <v>848.16</v>
      </c>
      <c r="AA346" t="s">
        <v>3313</v>
      </c>
      <c r="AB346" s="266">
        <f>VLOOKUP(D346,'12部门提供工资附表主表'!E:AV,44,0)</f>
        <v>848.16000000000008</v>
      </c>
      <c r="AC346" s="266">
        <f t="shared" si="5"/>
        <v>0</v>
      </c>
    </row>
    <row r="347" spans="1:29" ht="14.25">
      <c r="A347" s="265" t="s">
        <v>2019</v>
      </c>
      <c r="B347" t="s">
        <v>757</v>
      </c>
      <c r="C347" t="s">
        <v>3319</v>
      </c>
      <c r="D347" t="s">
        <v>3320</v>
      </c>
      <c r="E347" t="s">
        <v>3321</v>
      </c>
      <c r="F347">
        <v>17.309999999999999</v>
      </c>
      <c r="G347" s="530">
        <v>2480</v>
      </c>
      <c r="H347" s="530">
        <v>0</v>
      </c>
      <c r="I347" s="530">
        <v>0</v>
      </c>
      <c r="J347" s="530">
        <v>0</v>
      </c>
      <c r="K347" s="530">
        <v>0</v>
      </c>
      <c r="L347" s="530">
        <v>0</v>
      </c>
      <c r="M347" s="530">
        <v>-566.4</v>
      </c>
      <c r="N347" s="530">
        <v>0</v>
      </c>
      <c r="O347" s="530">
        <v>0</v>
      </c>
      <c r="P347" s="530">
        <v>0</v>
      </c>
      <c r="Q347" s="530">
        <v>0</v>
      </c>
      <c r="R347" s="530">
        <v>0</v>
      </c>
      <c r="S347" s="530">
        <v>1913.6</v>
      </c>
      <c r="T347" s="530">
        <v>0</v>
      </c>
      <c r="U347" s="530">
        <v>0</v>
      </c>
      <c r="V347" s="530">
        <v>0</v>
      </c>
      <c r="W347" s="530">
        <v>0</v>
      </c>
      <c r="X347" s="530">
        <v>0</v>
      </c>
      <c r="Y347" s="530">
        <v>0</v>
      </c>
      <c r="Z347" s="530">
        <v>1913.6</v>
      </c>
      <c r="AA347" t="s">
        <v>3323</v>
      </c>
      <c r="AB347" s="266">
        <f>VLOOKUP(D347,'12部门提供工资附表主表'!E:AV,44,0)</f>
        <v>1913.5999999999924</v>
      </c>
      <c r="AC347" s="266">
        <f t="shared" si="5"/>
        <v>-7.503331289626658E-12</v>
      </c>
    </row>
    <row r="348" spans="1:29" ht="14.25">
      <c r="A348" s="265" t="s">
        <v>2500</v>
      </c>
      <c r="B348" t="s">
        <v>757</v>
      </c>
      <c r="C348" t="s">
        <v>3324</v>
      </c>
      <c r="D348" t="s">
        <v>3325</v>
      </c>
      <c r="E348" t="s">
        <v>3326</v>
      </c>
      <c r="F348">
        <v>18.809999999999999</v>
      </c>
      <c r="G348" s="530">
        <v>2480</v>
      </c>
      <c r="H348" s="530">
        <v>0</v>
      </c>
      <c r="I348" s="530">
        <v>0</v>
      </c>
      <c r="J348" s="530">
        <v>0</v>
      </c>
      <c r="K348" s="530">
        <v>0</v>
      </c>
      <c r="L348" s="530">
        <v>0</v>
      </c>
      <c r="M348" s="530">
        <v>-335.66</v>
      </c>
      <c r="N348" s="530">
        <v>0</v>
      </c>
      <c r="O348" s="530">
        <v>0</v>
      </c>
      <c r="P348" s="530">
        <v>0</v>
      </c>
      <c r="Q348" s="530">
        <v>0</v>
      </c>
      <c r="R348" s="530">
        <v>0</v>
      </c>
      <c r="S348" s="530">
        <v>2144.34</v>
      </c>
      <c r="T348" s="530">
        <v>0</v>
      </c>
      <c r="U348" s="530">
        <v>0</v>
      </c>
      <c r="V348" s="530">
        <v>0</v>
      </c>
      <c r="W348" s="530">
        <v>0</v>
      </c>
      <c r="X348" s="530">
        <v>0</v>
      </c>
      <c r="Y348" s="530">
        <v>0</v>
      </c>
      <c r="Z348" s="530">
        <v>2144.34</v>
      </c>
      <c r="AA348" t="s">
        <v>3328</v>
      </c>
      <c r="AB348" s="266">
        <f>VLOOKUP(D348,'12部门提供工资附表主表'!E:AV,44,0)</f>
        <v>2144.3399999999997</v>
      </c>
      <c r="AC348" s="266">
        <f t="shared" si="5"/>
        <v>0</v>
      </c>
    </row>
    <row r="349" spans="1:29" ht="14.25">
      <c r="A349" s="265" t="s">
        <v>842</v>
      </c>
      <c r="B349" t="s">
        <v>757</v>
      </c>
      <c r="C349" t="s">
        <v>3329</v>
      </c>
      <c r="D349" t="s">
        <v>3330</v>
      </c>
      <c r="E349" t="s">
        <v>3331</v>
      </c>
      <c r="F349">
        <v>39.130000000000003</v>
      </c>
      <c r="G349" s="530">
        <v>2480</v>
      </c>
      <c r="H349" s="530">
        <v>0</v>
      </c>
      <c r="I349" s="530">
        <v>0</v>
      </c>
      <c r="J349" s="530">
        <v>0</v>
      </c>
      <c r="K349" s="530">
        <v>0</v>
      </c>
      <c r="L349" s="530">
        <v>0</v>
      </c>
      <c r="M349" s="530">
        <v>3311.2</v>
      </c>
      <c r="N349" s="530">
        <v>0</v>
      </c>
      <c r="O349" s="530">
        <v>0</v>
      </c>
      <c r="P349" s="530">
        <v>0</v>
      </c>
      <c r="Q349" s="530">
        <v>200</v>
      </c>
      <c r="R349" s="530">
        <v>0</v>
      </c>
      <c r="S349" s="530">
        <v>5991.2</v>
      </c>
      <c r="T349" s="530">
        <v>0</v>
      </c>
      <c r="U349" s="530">
        <v>0</v>
      </c>
      <c r="V349" s="530">
        <v>0</v>
      </c>
      <c r="W349" s="530">
        <v>0</v>
      </c>
      <c r="X349" s="530">
        <v>0</v>
      </c>
      <c r="Y349" s="530">
        <v>0</v>
      </c>
      <c r="Z349" s="530">
        <v>5991.2</v>
      </c>
      <c r="AA349" t="s">
        <v>3333</v>
      </c>
      <c r="AB349" s="266">
        <f>VLOOKUP(D349,'12部门提供工资附表主表'!E:AV,44,0)</f>
        <v>5991.2000000000153</v>
      </c>
      <c r="AC349" s="266">
        <f t="shared" si="5"/>
        <v>1.546140993013978E-11</v>
      </c>
    </row>
    <row r="350" spans="1:29" ht="14.25">
      <c r="A350" s="265" t="s">
        <v>1442</v>
      </c>
      <c r="B350" t="s">
        <v>757</v>
      </c>
      <c r="C350" t="s">
        <v>3334</v>
      </c>
      <c r="D350" t="s">
        <v>3335</v>
      </c>
      <c r="E350" t="s">
        <v>3336</v>
      </c>
      <c r="F350">
        <v>38.44</v>
      </c>
      <c r="G350" s="530">
        <v>2480</v>
      </c>
      <c r="H350" s="530">
        <v>0</v>
      </c>
      <c r="I350" s="530">
        <v>0</v>
      </c>
      <c r="J350" s="530">
        <v>0</v>
      </c>
      <c r="K350" s="530">
        <v>0</v>
      </c>
      <c r="L350" s="530">
        <v>0</v>
      </c>
      <c r="M350" s="530">
        <v>2961.6</v>
      </c>
      <c r="N350" s="530">
        <v>0</v>
      </c>
      <c r="O350" s="530">
        <v>0</v>
      </c>
      <c r="P350" s="530">
        <v>0</v>
      </c>
      <c r="Q350" s="530">
        <v>200</v>
      </c>
      <c r="R350" s="530">
        <v>0</v>
      </c>
      <c r="S350" s="530">
        <v>5641.6</v>
      </c>
      <c r="T350" s="530">
        <v>0</v>
      </c>
      <c r="U350" s="530">
        <v>0</v>
      </c>
      <c r="V350" s="530">
        <v>0</v>
      </c>
      <c r="W350" s="530">
        <v>0</v>
      </c>
      <c r="X350" s="530">
        <v>0</v>
      </c>
      <c r="Y350" s="530">
        <v>0</v>
      </c>
      <c r="Z350" s="530">
        <v>5641.6</v>
      </c>
      <c r="AA350" t="s">
        <v>3338</v>
      </c>
      <c r="AB350" s="266">
        <f>VLOOKUP(D350,'12部门提供工资附表主表'!E:AV,44,0)</f>
        <v>5641.5999999999949</v>
      </c>
      <c r="AC350" s="266">
        <f t="shared" si="5"/>
        <v>0</v>
      </c>
    </row>
    <row r="351" spans="1:29" ht="14.25">
      <c r="A351" s="265" t="s">
        <v>2691</v>
      </c>
      <c r="B351" t="s">
        <v>757</v>
      </c>
      <c r="C351" t="s">
        <v>3339</v>
      </c>
      <c r="D351" t="s">
        <v>3340</v>
      </c>
      <c r="E351" t="s">
        <v>3341</v>
      </c>
      <c r="F351">
        <v>36.880000000000003</v>
      </c>
      <c r="G351" s="530">
        <v>2480</v>
      </c>
      <c r="H351" s="530">
        <v>0</v>
      </c>
      <c r="I351" s="530">
        <v>0</v>
      </c>
      <c r="J351" s="530">
        <v>0</v>
      </c>
      <c r="K351" s="530">
        <v>0</v>
      </c>
      <c r="L351" s="530">
        <v>0</v>
      </c>
      <c r="M351" s="530">
        <v>1724.32</v>
      </c>
      <c r="N351" s="530">
        <v>0</v>
      </c>
      <c r="O351" s="530">
        <v>0</v>
      </c>
      <c r="P351" s="530">
        <v>0</v>
      </c>
      <c r="Q351" s="530">
        <v>100</v>
      </c>
      <c r="R351" s="530">
        <v>18</v>
      </c>
      <c r="S351" s="530">
        <v>4286.32</v>
      </c>
      <c r="T351" s="530">
        <v>0</v>
      </c>
      <c r="U351" s="530">
        <v>0</v>
      </c>
      <c r="V351" s="530">
        <v>0</v>
      </c>
      <c r="W351" s="530">
        <v>0</v>
      </c>
      <c r="X351" s="530">
        <v>0</v>
      </c>
      <c r="Y351" s="530">
        <v>0</v>
      </c>
      <c r="Z351" s="530">
        <v>4286.32</v>
      </c>
      <c r="AA351" t="s">
        <v>3343</v>
      </c>
      <c r="AB351" s="266">
        <f>VLOOKUP(D351,'12部门提供工资附表主表'!E:AV,44,0)</f>
        <v>4286.3200000000006</v>
      </c>
      <c r="AC351" s="266">
        <f t="shared" si="5"/>
        <v>0</v>
      </c>
    </row>
    <row r="352" spans="1:29" ht="14.25">
      <c r="A352" s="265" t="s">
        <v>439</v>
      </c>
      <c r="B352" t="s">
        <v>757</v>
      </c>
      <c r="C352" t="s">
        <v>3349</v>
      </c>
      <c r="D352" t="s">
        <v>3350</v>
      </c>
      <c r="E352" t="s">
        <v>3351</v>
      </c>
      <c r="F352">
        <v>33.25</v>
      </c>
      <c r="G352" s="530">
        <v>2480</v>
      </c>
      <c r="H352" s="530">
        <v>0</v>
      </c>
      <c r="I352" s="530">
        <v>0</v>
      </c>
      <c r="J352" s="530">
        <v>0</v>
      </c>
      <c r="K352" s="530">
        <v>0</v>
      </c>
      <c r="L352" s="530">
        <v>0</v>
      </c>
      <c r="M352" s="530">
        <v>1310.5</v>
      </c>
      <c r="N352" s="530">
        <v>0</v>
      </c>
      <c r="O352" s="530">
        <v>0</v>
      </c>
      <c r="P352" s="530">
        <v>0</v>
      </c>
      <c r="Q352" s="530">
        <v>0</v>
      </c>
      <c r="R352" s="530">
        <v>0</v>
      </c>
      <c r="S352" s="530">
        <v>3790.5</v>
      </c>
      <c r="T352" s="530">
        <v>0</v>
      </c>
      <c r="U352" s="530">
        <v>0</v>
      </c>
      <c r="V352" s="530">
        <v>0</v>
      </c>
      <c r="W352" s="530">
        <v>0</v>
      </c>
      <c r="X352" s="530">
        <v>0</v>
      </c>
      <c r="Y352" s="530">
        <v>0</v>
      </c>
      <c r="Z352" s="530">
        <v>3790.5</v>
      </c>
      <c r="AA352" t="s">
        <v>4775</v>
      </c>
      <c r="AB352" s="266">
        <f>VLOOKUP(D352,'12部门提供工资附表主表'!E:AV,44,0)</f>
        <v>3790.5</v>
      </c>
      <c r="AC352" s="266">
        <f t="shared" si="5"/>
        <v>0</v>
      </c>
    </row>
    <row r="353" spans="1:29" ht="14.25">
      <c r="A353" s="265" t="s">
        <v>242</v>
      </c>
      <c r="B353" t="s">
        <v>757</v>
      </c>
      <c r="C353" t="s">
        <v>3353</v>
      </c>
      <c r="D353" t="s">
        <v>3354</v>
      </c>
      <c r="E353" t="s">
        <v>3355</v>
      </c>
      <c r="F353">
        <v>13</v>
      </c>
      <c r="G353" s="530">
        <v>2480</v>
      </c>
      <c r="H353" s="530">
        <v>0</v>
      </c>
      <c r="I353" s="530">
        <v>0</v>
      </c>
      <c r="J353" s="530">
        <v>0</v>
      </c>
      <c r="K353" s="530">
        <v>0</v>
      </c>
      <c r="L353" s="530">
        <v>0</v>
      </c>
      <c r="M353" s="530">
        <v>-985</v>
      </c>
      <c r="N353" s="530">
        <v>0</v>
      </c>
      <c r="O353" s="530">
        <v>0</v>
      </c>
      <c r="P353" s="530">
        <v>0</v>
      </c>
      <c r="Q353" s="530">
        <v>0</v>
      </c>
      <c r="R353" s="530">
        <v>0</v>
      </c>
      <c r="S353" s="530">
        <v>1495</v>
      </c>
      <c r="T353" s="530">
        <v>0</v>
      </c>
      <c r="U353" s="530">
        <v>0</v>
      </c>
      <c r="V353" s="530">
        <v>0</v>
      </c>
      <c r="W353" s="530">
        <v>0</v>
      </c>
      <c r="X353" s="530">
        <v>0</v>
      </c>
      <c r="Y353" s="530">
        <v>0</v>
      </c>
      <c r="Z353" s="530">
        <v>1495</v>
      </c>
      <c r="AA353" t="s">
        <v>3357</v>
      </c>
      <c r="AB353" s="266">
        <f>VLOOKUP(D353,'12部门提供工资附表主表'!E:AV,44,0)</f>
        <v>1495</v>
      </c>
      <c r="AC353" s="266">
        <f t="shared" si="5"/>
        <v>0</v>
      </c>
    </row>
    <row r="354" spans="1:29" ht="14.25">
      <c r="A354" s="265" t="s">
        <v>2747</v>
      </c>
      <c r="B354" t="s">
        <v>757</v>
      </c>
      <c r="C354" t="s">
        <v>3358</v>
      </c>
      <c r="D354" t="s">
        <v>3359</v>
      </c>
      <c r="E354" t="s">
        <v>3360</v>
      </c>
      <c r="F354">
        <v>13.06</v>
      </c>
      <c r="G354" s="530">
        <v>2480</v>
      </c>
      <c r="H354" s="530">
        <v>0</v>
      </c>
      <c r="I354" s="530">
        <v>0</v>
      </c>
      <c r="J354" s="530">
        <v>0</v>
      </c>
      <c r="K354" s="530">
        <v>0</v>
      </c>
      <c r="L354" s="530">
        <v>0</v>
      </c>
      <c r="M354" s="530">
        <v>-991.16</v>
      </c>
      <c r="N354" s="530">
        <v>0</v>
      </c>
      <c r="O354" s="530">
        <v>0</v>
      </c>
      <c r="P354" s="530">
        <v>0</v>
      </c>
      <c r="Q354" s="530">
        <v>0</v>
      </c>
      <c r="R354" s="530">
        <v>0</v>
      </c>
      <c r="S354" s="530">
        <v>1488.84</v>
      </c>
      <c r="T354" s="530">
        <v>0</v>
      </c>
      <c r="U354" s="530">
        <v>0</v>
      </c>
      <c r="V354" s="530">
        <v>0</v>
      </c>
      <c r="W354" s="530">
        <v>0</v>
      </c>
      <c r="X354" s="530">
        <v>0</v>
      </c>
      <c r="Y354" s="530">
        <v>0</v>
      </c>
      <c r="Z354" s="530">
        <v>1488.84</v>
      </c>
      <c r="AA354" t="s">
        <v>3362</v>
      </c>
      <c r="AB354" s="266">
        <f>VLOOKUP(D354,'12部门提供工资附表主表'!E:AV,44,0)</f>
        <v>1488.8400000000001</v>
      </c>
      <c r="AC354" s="266">
        <f t="shared" si="5"/>
        <v>0</v>
      </c>
    </row>
    <row r="355" spans="1:29" ht="14.25">
      <c r="A355" s="265" t="s">
        <v>379</v>
      </c>
      <c r="B355" t="s">
        <v>757</v>
      </c>
      <c r="C355" t="s">
        <v>3363</v>
      </c>
      <c r="D355" t="s">
        <v>3364</v>
      </c>
      <c r="E355" t="s">
        <v>3365</v>
      </c>
      <c r="F355">
        <v>9.3800000000000008</v>
      </c>
      <c r="G355" s="530">
        <v>2480</v>
      </c>
      <c r="H355" s="530">
        <v>0</v>
      </c>
      <c r="I355" s="530">
        <v>0</v>
      </c>
      <c r="J355" s="530">
        <v>0</v>
      </c>
      <c r="K355" s="530">
        <v>0</v>
      </c>
      <c r="L355" s="530">
        <v>0</v>
      </c>
      <c r="M355" s="530">
        <v>-1410.68</v>
      </c>
      <c r="N355" s="530">
        <v>0</v>
      </c>
      <c r="O355" s="530">
        <v>0</v>
      </c>
      <c r="P355" s="530">
        <v>0</v>
      </c>
      <c r="Q355" s="530">
        <v>0</v>
      </c>
      <c r="R355" s="530">
        <v>0</v>
      </c>
      <c r="S355" s="530">
        <v>1069.32</v>
      </c>
      <c r="T355" s="530">
        <v>0</v>
      </c>
      <c r="U355" s="530">
        <v>0</v>
      </c>
      <c r="V355" s="530">
        <v>0</v>
      </c>
      <c r="W355" s="530">
        <v>0</v>
      </c>
      <c r="X355" s="530">
        <v>0</v>
      </c>
      <c r="Y355" s="530">
        <v>0</v>
      </c>
      <c r="Z355" s="530">
        <v>1069.32</v>
      </c>
      <c r="AA355" t="s">
        <v>3367</v>
      </c>
      <c r="AB355" s="266">
        <f>VLOOKUP(D355,'12部门提供工资附表主表'!E:AV,44,0)</f>
        <v>1069.3200000000002</v>
      </c>
      <c r="AC355" s="266">
        <f t="shared" si="5"/>
        <v>0</v>
      </c>
    </row>
    <row r="356" spans="1:29" ht="14.25">
      <c r="A356" s="265" t="s">
        <v>1702</v>
      </c>
      <c r="B356" t="s">
        <v>757</v>
      </c>
      <c r="C356" t="s">
        <v>3378</v>
      </c>
      <c r="D356" t="s">
        <v>3379</v>
      </c>
      <c r="E356" t="s">
        <v>3380</v>
      </c>
      <c r="F356">
        <v>41.81</v>
      </c>
      <c r="G356" s="530">
        <v>2480</v>
      </c>
      <c r="H356" s="530">
        <v>0</v>
      </c>
      <c r="I356" s="530">
        <v>0</v>
      </c>
      <c r="J356" s="530">
        <v>0</v>
      </c>
      <c r="K356" s="530">
        <v>0</v>
      </c>
      <c r="L356" s="530">
        <v>0</v>
      </c>
      <c r="M356" s="530">
        <v>4829.1000000000004</v>
      </c>
      <c r="N356" s="530">
        <v>0</v>
      </c>
      <c r="O356" s="530">
        <v>0</v>
      </c>
      <c r="P356" s="530">
        <v>0</v>
      </c>
      <c r="Q356" s="530">
        <v>200</v>
      </c>
      <c r="R356" s="530">
        <v>0</v>
      </c>
      <c r="S356" s="530">
        <v>7509.1</v>
      </c>
      <c r="T356" s="530">
        <v>0</v>
      </c>
      <c r="U356" s="530">
        <v>0</v>
      </c>
      <c r="V356" s="530">
        <v>0</v>
      </c>
      <c r="W356" s="530">
        <v>0</v>
      </c>
      <c r="X356" s="530">
        <v>0</v>
      </c>
      <c r="Y356" s="530">
        <v>0</v>
      </c>
      <c r="Z356" s="530">
        <v>7509.1</v>
      </c>
      <c r="AA356" t="s">
        <v>3382</v>
      </c>
      <c r="AB356" s="266">
        <f>VLOOKUP(D356,'12部门提供工资附表主表'!E:AV,44,0)</f>
        <v>7509.0999999999867</v>
      </c>
      <c r="AC356" s="266">
        <f t="shared" si="5"/>
        <v>-1.3642420526593924E-11</v>
      </c>
    </row>
    <row r="357" spans="1:29" ht="14.25">
      <c r="A357" s="265" t="s">
        <v>3090</v>
      </c>
      <c r="B357" t="s">
        <v>757</v>
      </c>
      <c r="C357" t="s">
        <v>3471</v>
      </c>
      <c r="D357" t="s">
        <v>3472</v>
      </c>
      <c r="E357" t="s">
        <v>3473</v>
      </c>
      <c r="F357">
        <v>35.130000000000003</v>
      </c>
      <c r="G357" s="530">
        <v>2480</v>
      </c>
      <c r="H357" s="530">
        <v>0</v>
      </c>
      <c r="I357" s="530">
        <v>0</v>
      </c>
      <c r="J357" s="530">
        <v>0</v>
      </c>
      <c r="K357" s="530">
        <v>0</v>
      </c>
      <c r="L357" s="530">
        <v>0</v>
      </c>
      <c r="M357" s="530">
        <v>2086.9</v>
      </c>
      <c r="N357" s="530">
        <v>0</v>
      </c>
      <c r="O357" s="530">
        <v>0</v>
      </c>
      <c r="P357" s="530">
        <v>0</v>
      </c>
      <c r="Q357" s="530">
        <v>0</v>
      </c>
      <c r="R357" s="530">
        <v>0</v>
      </c>
      <c r="S357" s="530">
        <v>4566.8999999999996</v>
      </c>
      <c r="T357" s="530">
        <v>0</v>
      </c>
      <c r="U357" s="530">
        <v>0</v>
      </c>
      <c r="V357" s="530">
        <v>0</v>
      </c>
      <c r="W357" s="530">
        <v>0</v>
      </c>
      <c r="X357" s="530">
        <v>0</v>
      </c>
      <c r="Y357" s="530">
        <v>0</v>
      </c>
      <c r="Z357" s="530">
        <v>4566.8999999999996</v>
      </c>
      <c r="AA357" t="s">
        <v>3475</v>
      </c>
      <c r="AB357" s="266">
        <f>VLOOKUP(D357,'12部门提供工资附表主表'!E:AV,44,0)</f>
        <v>4566.9000000000005</v>
      </c>
      <c r="AC357" s="266">
        <f t="shared" si="5"/>
        <v>0</v>
      </c>
    </row>
    <row r="358" spans="1:29" ht="14.25">
      <c r="A358" s="265" t="s">
        <v>1350</v>
      </c>
      <c r="B358" t="s">
        <v>757</v>
      </c>
      <c r="C358" t="s">
        <v>3482</v>
      </c>
      <c r="D358" t="s">
        <v>3483</v>
      </c>
      <c r="E358" t="s">
        <v>3484</v>
      </c>
      <c r="F358">
        <v>40.31</v>
      </c>
      <c r="G358" s="530">
        <v>2480</v>
      </c>
      <c r="H358" s="530">
        <v>0</v>
      </c>
      <c r="I358" s="530">
        <v>0</v>
      </c>
      <c r="J358" s="530">
        <v>0</v>
      </c>
      <c r="K358" s="530">
        <v>0</v>
      </c>
      <c r="L358" s="530">
        <v>0</v>
      </c>
      <c r="M358" s="530">
        <v>4352.3900000000003</v>
      </c>
      <c r="N358" s="530">
        <v>0</v>
      </c>
      <c r="O358" s="530">
        <v>0</v>
      </c>
      <c r="P358" s="530">
        <v>0</v>
      </c>
      <c r="Q358" s="530">
        <v>200</v>
      </c>
      <c r="R358" s="530">
        <v>5</v>
      </c>
      <c r="S358" s="530">
        <v>7027.39</v>
      </c>
      <c r="T358" s="530">
        <v>0</v>
      </c>
      <c r="U358" s="530">
        <v>517.5</v>
      </c>
      <c r="V358" s="530">
        <v>0</v>
      </c>
      <c r="W358" s="530">
        <v>0</v>
      </c>
      <c r="X358" s="530">
        <v>0</v>
      </c>
      <c r="Y358" s="530">
        <v>517.5</v>
      </c>
      <c r="Z358" s="530">
        <v>6509.89</v>
      </c>
      <c r="AA358" t="s">
        <v>3486</v>
      </c>
      <c r="AB358" s="266">
        <f>VLOOKUP(D358,'12部门提供工资附表主表'!E:AV,44,0)</f>
        <v>7027.39</v>
      </c>
      <c r="AC358" s="266">
        <f t="shared" si="5"/>
        <v>0</v>
      </c>
    </row>
    <row r="359" spans="1:29" ht="14.25">
      <c r="A359" s="265" t="s">
        <v>4776</v>
      </c>
      <c r="B359" t="s">
        <v>757</v>
      </c>
      <c r="C359" t="s">
        <v>3502</v>
      </c>
      <c r="D359" t="s">
        <v>3503</v>
      </c>
      <c r="E359" t="s">
        <v>3504</v>
      </c>
      <c r="F359">
        <v>13.31</v>
      </c>
      <c r="G359" s="530">
        <v>2480</v>
      </c>
      <c r="H359" s="530">
        <v>0</v>
      </c>
      <c r="I359" s="530">
        <v>0</v>
      </c>
      <c r="J359" s="530">
        <v>0</v>
      </c>
      <c r="K359" s="530">
        <v>0</v>
      </c>
      <c r="L359" s="530">
        <v>0</v>
      </c>
      <c r="M359" s="530">
        <v>-842.87</v>
      </c>
      <c r="N359" s="530">
        <v>0</v>
      </c>
      <c r="O359" s="530">
        <v>0</v>
      </c>
      <c r="P359" s="530">
        <v>0</v>
      </c>
      <c r="Q359" s="530">
        <v>0</v>
      </c>
      <c r="R359" s="530">
        <v>0</v>
      </c>
      <c r="S359" s="530">
        <v>1637.13</v>
      </c>
      <c r="T359" s="530">
        <v>0</v>
      </c>
      <c r="U359" s="530">
        <v>0</v>
      </c>
      <c r="V359" s="530">
        <v>0</v>
      </c>
      <c r="W359" s="530">
        <v>0</v>
      </c>
      <c r="X359" s="530">
        <v>0</v>
      </c>
      <c r="Y359" s="530">
        <v>0</v>
      </c>
      <c r="Z359" s="530">
        <v>1637.13</v>
      </c>
      <c r="AA359" t="s">
        <v>3506</v>
      </c>
      <c r="AB359" s="266">
        <f>VLOOKUP(D359,'12部门提供工资附表主表'!E:AV,44,0)</f>
        <v>1637.13</v>
      </c>
      <c r="AC359" s="266">
        <f t="shared" si="5"/>
        <v>0</v>
      </c>
    </row>
    <row r="360" spans="1:29" ht="14.25">
      <c r="A360" s="265" t="s">
        <v>3095</v>
      </c>
      <c r="B360" t="s">
        <v>757</v>
      </c>
      <c r="C360" t="s">
        <v>3507</v>
      </c>
      <c r="D360" t="s">
        <v>3508</v>
      </c>
      <c r="E360" t="s">
        <v>3509</v>
      </c>
      <c r="F360">
        <v>10.31</v>
      </c>
      <c r="G360" s="530">
        <v>2480</v>
      </c>
      <c r="H360" s="530">
        <v>0</v>
      </c>
      <c r="I360" s="530">
        <v>0</v>
      </c>
      <c r="J360" s="530">
        <v>0</v>
      </c>
      <c r="K360" s="530">
        <v>0</v>
      </c>
      <c r="L360" s="530">
        <v>0</v>
      </c>
      <c r="M360" s="530">
        <v>-1304.6600000000001</v>
      </c>
      <c r="N360" s="530">
        <v>0</v>
      </c>
      <c r="O360" s="530">
        <v>0</v>
      </c>
      <c r="P360" s="530">
        <v>0</v>
      </c>
      <c r="Q360" s="530">
        <v>0</v>
      </c>
      <c r="R360" s="530">
        <v>0</v>
      </c>
      <c r="S360" s="530">
        <v>1175.3399999999999</v>
      </c>
      <c r="T360" s="530">
        <v>0</v>
      </c>
      <c r="U360" s="530">
        <v>0</v>
      </c>
      <c r="V360" s="530">
        <v>0</v>
      </c>
      <c r="W360" s="530">
        <v>0</v>
      </c>
      <c r="X360" s="530">
        <v>0</v>
      </c>
      <c r="Y360" s="530">
        <v>0</v>
      </c>
      <c r="Z360" s="530">
        <v>1175.3399999999999</v>
      </c>
      <c r="AA360" t="s">
        <v>3511</v>
      </c>
      <c r="AB360" s="266">
        <f>VLOOKUP(D360,'12部门提供工资附表主表'!E:AV,44,0)</f>
        <v>1175.3400000000001</v>
      </c>
      <c r="AC360" s="266">
        <f t="shared" si="5"/>
        <v>0</v>
      </c>
    </row>
    <row r="361" spans="1:29" ht="14.25">
      <c r="A361" s="265" t="s">
        <v>1334</v>
      </c>
      <c r="B361" t="s">
        <v>757</v>
      </c>
      <c r="C361" t="s">
        <v>3512</v>
      </c>
      <c r="D361" t="s">
        <v>3513</v>
      </c>
      <c r="E361" t="s">
        <v>3514</v>
      </c>
      <c r="F361">
        <v>11.25</v>
      </c>
      <c r="G361" s="530">
        <v>2480</v>
      </c>
      <c r="H361" s="530">
        <v>0</v>
      </c>
      <c r="I361" s="530">
        <v>0</v>
      </c>
      <c r="J361" s="530">
        <v>0</v>
      </c>
      <c r="K361" s="530">
        <v>0</v>
      </c>
      <c r="L361" s="530">
        <v>0</v>
      </c>
      <c r="M361" s="530">
        <v>-1016.93</v>
      </c>
      <c r="N361" s="530">
        <v>0</v>
      </c>
      <c r="O361" s="530">
        <v>0</v>
      </c>
      <c r="P361" s="530">
        <v>0</v>
      </c>
      <c r="Q361" s="530">
        <v>0</v>
      </c>
      <c r="R361" s="530">
        <v>0</v>
      </c>
      <c r="S361" s="530">
        <v>1463.07</v>
      </c>
      <c r="T361" s="530">
        <v>0</v>
      </c>
      <c r="U361" s="530">
        <v>0</v>
      </c>
      <c r="V361" s="530">
        <v>0</v>
      </c>
      <c r="W361" s="530">
        <v>0</v>
      </c>
      <c r="X361" s="530">
        <v>0</v>
      </c>
      <c r="Y361" s="530">
        <v>0</v>
      </c>
      <c r="Z361" s="530">
        <v>1463.07</v>
      </c>
      <c r="AA361" t="s">
        <v>3516</v>
      </c>
      <c r="AB361" s="266">
        <f>VLOOKUP(D361,'12部门提供工资附表主表'!E:AV,44,0)</f>
        <v>1463.0700000000038</v>
      </c>
      <c r="AC361" s="266">
        <f t="shared" si="5"/>
        <v>3.865352482534945E-12</v>
      </c>
    </row>
    <row r="362" spans="1:29" ht="14.25">
      <c r="A362" s="265" t="s">
        <v>1794</v>
      </c>
      <c r="B362" t="s">
        <v>757</v>
      </c>
      <c r="C362" t="s">
        <v>3522</v>
      </c>
      <c r="D362" t="s">
        <v>3523</v>
      </c>
      <c r="E362" t="s">
        <v>3524</v>
      </c>
      <c r="F362">
        <v>8.75</v>
      </c>
      <c r="G362" s="530">
        <v>2480</v>
      </c>
      <c r="H362" s="530">
        <v>0</v>
      </c>
      <c r="I362" s="530">
        <v>0</v>
      </c>
      <c r="J362" s="530">
        <v>0</v>
      </c>
      <c r="K362" s="530">
        <v>0</v>
      </c>
      <c r="L362" s="530">
        <v>0</v>
      </c>
      <c r="M362" s="530">
        <v>-1289.5</v>
      </c>
      <c r="N362" s="530">
        <v>0</v>
      </c>
      <c r="O362" s="530">
        <v>0</v>
      </c>
      <c r="P362" s="530">
        <v>0</v>
      </c>
      <c r="Q362" s="530">
        <v>0</v>
      </c>
      <c r="R362" s="530">
        <v>0</v>
      </c>
      <c r="S362" s="530">
        <v>1190.5</v>
      </c>
      <c r="T362" s="530">
        <v>0</v>
      </c>
      <c r="U362" s="530">
        <v>0</v>
      </c>
      <c r="V362" s="530">
        <v>0</v>
      </c>
      <c r="W362" s="530">
        <v>0</v>
      </c>
      <c r="X362" s="530">
        <v>0</v>
      </c>
      <c r="Y362" s="530">
        <v>0</v>
      </c>
      <c r="Z362" s="530">
        <v>1190.5</v>
      </c>
      <c r="AA362" t="s">
        <v>3526</v>
      </c>
      <c r="AB362" s="266">
        <f>VLOOKUP(D362,'12部门提供工资附表主表'!E:AV,44,0)</f>
        <v>1190.5000000000011</v>
      </c>
      <c r="AC362" s="266">
        <f t="shared" si="5"/>
        <v>0</v>
      </c>
    </row>
    <row r="363" spans="1:29" ht="14.25">
      <c r="A363" s="265" t="s">
        <v>3100</v>
      </c>
      <c r="B363" t="s">
        <v>757</v>
      </c>
      <c r="C363" t="s">
        <v>3527</v>
      </c>
      <c r="D363" t="s">
        <v>3528</v>
      </c>
      <c r="E363" t="s">
        <v>3529</v>
      </c>
      <c r="F363">
        <v>5</v>
      </c>
      <c r="G363" s="530">
        <v>2480</v>
      </c>
      <c r="H363" s="530">
        <v>0</v>
      </c>
      <c r="I363" s="530">
        <v>0</v>
      </c>
      <c r="J363" s="530">
        <v>0</v>
      </c>
      <c r="K363" s="530">
        <v>0</v>
      </c>
      <c r="L363" s="530">
        <v>0</v>
      </c>
      <c r="M363" s="530">
        <v>-1910</v>
      </c>
      <c r="N363" s="530">
        <v>0</v>
      </c>
      <c r="O363" s="530">
        <v>0</v>
      </c>
      <c r="P363" s="530">
        <v>0</v>
      </c>
      <c r="Q363" s="530">
        <v>0</v>
      </c>
      <c r="R363" s="530">
        <v>0</v>
      </c>
      <c r="S363" s="530">
        <v>570</v>
      </c>
      <c r="T363" s="530">
        <v>0</v>
      </c>
      <c r="U363" s="530">
        <v>0</v>
      </c>
      <c r="V363" s="530">
        <v>0</v>
      </c>
      <c r="W363" s="530">
        <v>0</v>
      </c>
      <c r="X363" s="530">
        <v>0</v>
      </c>
      <c r="Y363" s="530">
        <v>0</v>
      </c>
      <c r="Z363" s="530">
        <v>570</v>
      </c>
      <c r="AA363" t="s">
        <v>3531</v>
      </c>
      <c r="AB363" s="266">
        <f>VLOOKUP(D363,'12部门提供工资附表主表'!E:AV,44,0)</f>
        <v>570</v>
      </c>
      <c r="AC363" s="266">
        <f t="shared" si="5"/>
        <v>0</v>
      </c>
    </row>
    <row r="364" spans="1:29" ht="14.25">
      <c r="A364" s="265" t="s">
        <v>327</v>
      </c>
      <c r="B364" t="s">
        <v>757</v>
      </c>
      <c r="C364" t="s">
        <v>3532</v>
      </c>
      <c r="D364" t="s">
        <v>3533</v>
      </c>
      <c r="E364" t="s">
        <v>3534</v>
      </c>
      <c r="F364">
        <v>5.75</v>
      </c>
      <c r="G364" s="530">
        <v>2480</v>
      </c>
      <c r="H364" s="530">
        <v>0</v>
      </c>
      <c r="I364" s="530">
        <v>0</v>
      </c>
      <c r="J364" s="530">
        <v>0</v>
      </c>
      <c r="K364" s="530">
        <v>0</v>
      </c>
      <c r="L364" s="530">
        <v>0</v>
      </c>
      <c r="M364" s="530">
        <v>-1824.5</v>
      </c>
      <c r="N364" s="530">
        <v>0</v>
      </c>
      <c r="O364" s="530">
        <v>0</v>
      </c>
      <c r="P364" s="530">
        <v>0</v>
      </c>
      <c r="Q364" s="530">
        <v>0</v>
      </c>
      <c r="R364" s="530">
        <v>0</v>
      </c>
      <c r="S364" s="530">
        <v>655.5</v>
      </c>
      <c r="T364" s="530">
        <v>0</v>
      </c>
      <c r="U364" s="530">
        <v>0</v>
      </c>
      <c r="V364" s="530">
        <v>0</v>
      </c>
      <c r="W364" s="530">
        <v>0</v>
      </c>
      <c r="X364" s="530">
        <v>0</v>
      </c>
      <c r="Y364" s="530">
        <v>0</v>
      </c>
      <c r="Z364" s="530">
        <v>655.5</v>
      </c>
      <c r="AA364" t="s">
        <v>3536</v>
      </c>
      <c r="AB364" s="266">
        <f>VLOOKUP(D364,'12部门提供工资附表主表'!E:AV,44,0)</f>
        <v>655.5</v>
      </c>
      <c r="AC364" s="266">
        <f t="shared" si="5"/>
        <v>0</v>
      </c>
    </row>
    <row r="365" spans="1:29" ht="14.25">
      <c r="A365" s="265" t="s">
        <v>2696</v>
      </c>
      <c r="B365" t="s">
        <v>757</v>
      </c>
      <c r="C365" t="s">
        <v>3537</v>
      </c>
      <c r="D365" t="s">
        <v>3538</v>
      </c>
      <c r="E365" t="s">
        <v>3539</v>
      </c>
      <c r="F365">
        <v>2.44</v>
      </c>
      <c r="G365" s="530">
        <v>2480</v>
      </c>
      <c r="H365" s="530">
        <v>0</v>
      </c>
      <c r="I365" s="530">
        <v>0</v>
      </c>
      <c r="J365" s="530">
        <v>0</v>
      </c>
      <c r="K365" s="530">
        <v>0</v>
      </c>
      <c r="L365" s="530">
        <v>0</v>
      </c>
      <c r="M365" s="530">
        <v>-2187.1999999999998</v>
      </c>
      <c r="N365" s="530">
        <v>0</v>
      </c>
      <c r="O365" s="530">
        <v>0</v>
      </c>
      <c r="P365" s="530">
        <v>0</v>
      </c>
      <c r="Q365" s="530">
        <v>0</v>
      </c>
      <c r="R365" s="530">
        <v>0</v>
      </c>
      <c r="S365" s="530">
        <v>292.8</v>
      </c>
      <c r="T365" s="530">
        <v>0</v>
      </c>
      <c r="U365" s="530">
        <v>0</v>
      </c>
      <c r="V365" s="530">
        <v>0</v>
      </c>
      <c r="W365" s="530">
        <v>0</v>
      </c>
      <c r="X365" s="530">
        <v>0</v>
      </c>
      <c r="Y365" s="530">
        <v>0</v>
      </c>
      <c r="Z365" s="530">
        <v>292.8</v>
      </c>
      <c r="AA365" t="s">
        <v>3541</v>
      </c>
      <c r="AB365" s="266">
        <f>VLOOKUP(D365,'12部门提供工资附表主表'!E:AV,44,0)</f>
        <v>292.8</v>
      </c>
      <c r="AC365" s="266">
        <f t="shared" si="5"/>
        <v>0</v>
      </c>
    </row>
    <row r="366" spans="1:29" ht="14.25">
      <c r="A366" s="265" t="s">
        <v>16</v>
      </c>
      <c r="B366" t="s">
        <v>757</v>
      </c>
      <c r="C366" t="s">
        <v>3547</v>
      </c>
      <c r="D366" t="s">
        <v>3548</v>
      </c>
      <c r="E366" t="s">
        <v>3549</v>
      </c>
      <c r="F366">
        <v>5</v>
      </c>
      <c r="G366" s="530">
        <v>2480</v>
      </c>
      <c r="H366" s="530">
        <v>0</v>
      </c>
      <c r="I366" s="530">
        <v>0</v>
      </c>
      <c r="J366" s="530">
        <v>0</v>
      </c>
      <c r="K366" s="530">
        <v>0</v>
      </c>
      <c r="L366" s="530">
        <v>0</v>
      </c>
      <c r="M366" s="530">
        <v>-1910</v>
      </c>
      <c r="N366" s="530">
        <v>0</v>
      </c>
      <c r="O366" s="530">
        <v>0</v>
      </c>
      <c r="P366" s="530">
        <v>0</v>
      </c>
      <c r="Q366" s="530">
        <v>0</v>
      </c>
      <c r="R366" s="530">
        <v>0</v>
      </c>
      <c r="S366" s="530">
        <v>570</v>
      </c>
      <c r="T366" s="530">
        <v>0</v>
      </c>
      <c r="U366" s="530">
        <v>0</v>
      </c>
      <c r="V366" s="530">
        <v>0</v>
      </c>
      <c r="W366" s="530">
        <v>0</v>
      </c>
      <c r="X366" s="530">
        <v>0</v>
      </c>
      <c r="Y366" s="530">
        <v>0</v>
      </c>
      <c r="Z366" s="530">
        <v>570</v>
      </c>
      <c r="AA366" t="s">
        <v>3551</v>
      </c>
      <c r="AB366" s="266">
        <f>VLOOKUP(D366,'12部门提供工资附表主表'!E:AV,44,0)</f>
        <v>570</v>
      </c>
      <c r="AC366" s="266">
        <f t="shared" si="5"/>
        <v>0</v>
      </c>
    </row>
    <row r="367" spans="1:29" ht="14.25">
      <c r="A367" s="265" t="s">
        <v>3105</v>
      </c>
      <c r="B367" t="s">
        <v>757</v>
      </c>
      <c r="C367" t="s">
        <v>3552</v>
      </c>
      <c r="D367" t="s">
        <v>3553</v>
      </c>
      <c r="E367" t="s">
        <v>3554</v>
      </c>
      <c r="F367">
        <v>5</v>
      </c>
      <c r="G367" s="530">
        <v>2480</v>
      </c>
      <c r="H367" s="530">
        <v>0</v>
      </c>
      <c r="I367" s="530">
        <v>0</v>
      </c>
      <c r="J367" s="530">
        <v>0</v>
      </c>
      <c r="K367" s="530">
        <v>0</v>
      </c>
      <c r="L367" s="530">
        <v>0</v>
      </c>
      <c r="M367" s="530">
        <v>-1880</v>
      </c>
      <c r="N367" s="530">
        <v>0</v>
      </c>
      <c r="O367" s="530">
        <v>0</v>
      </c>
      <c r="P367" s="530">
        <v>0</v>
      </c>
      <c r="Q367" s="530">
        <v>0</v>
      </c>
      <c r="R367" s="530">
        <v>0</v>
      </c>
      <c r="S367" s="530">
        <v>600</v>
      </c>
      <c r="T367" s="530">
        <v>0</v>
      </c>
      <c r="U367" s="530">
        <v>0</v>
      </c>
      <c r="V367" s="530">
        <v>0</v>
      </c>
      <c r="W367" s="530">
        <v>0</v>
      </c>
      <c r="X367" s="530">
        <v>0</v>
      </c>
      <c r="Y367" s="530">
        <v>0</v>
      </c>
      <c r="Z367" s="530">
        <v>600</v>
      </c>
      <c r="AA367" t="s">
        <v>3556</v>
      </c>
      <c r="AB367" s="266">
        <f>VLOOKUP(D367,'12部门提供工资附表主表'!E:AV,44,0)</f>
        <v>600</v>
      </c>
      <c r="AC367" s="266">
        <f t="shared" si="5"/>
        <v>0</v>
      </c>
    </row>
    <row r="368" spans="1:29" ht="14.25">
      <c r="A368" s="265" t="s">
        <v>1542</v>
      </c>
      <c r="B368" t="s">
        <v>757</v>
      </c>
      <c r="C368" t="s">
        <v>3557</v>
      </c>
      <c r="D368" t="s">
        <v>3558</v>
      </c>
      <c r="E368" t="s">
        <v>3559</v>
      </c>
      <c r="F368">
        <v>6.88</v>
      </c>
      <c r="G368" s="530">
        <v>2480</v>
      </c>
      <c r="H368" s="530">
        <v>0</v>
      </c>
      <c r="I368" s="530">
        <v>0</v>
      </c>
      <c r="J368" s="530">
        <v>0</v>
      </c>
      <c r="K368" s="530">
        <v>0</v>
      </c>
      <c r="L368" s="530">
        <v>0</v>
      </c>
      <c r="M368" s="530">
        <v>-1680</v>
      </c>
      <c r="N368" s="530">
        <v>0</v>
      </c>
      <c r="O368" s="530">
        <v>0</v>
      </c>
      <c r="P368" s="530">
        <v>0</v>
      </c>
      <c r="Q368" s="530">
        <v>0</v>
      </c>
      <c r="R368" s="530">
        <v>0</v>
      </c>
      <c r="S368" s="530">
        <v>800</v>
      </c>
      <c r="T368" s="530">
        <v>0</v>
      </c>
      <c r="U368" s="530">
        <v>0</v>
      </c>
      <c r="V368" s="530">
        <v>0</v>
      </c>
      <c r="W368" s="530">
        <v>0</v>
      </c>
      <c r="X368" s="530">
        <v>0</v>
      </c>
      <c r="Y368" s="530">
        <v>0</v>
      </c>
      <c r="Z368" s="530">
        <v>800</v>
      </c>
      <c r="AA368" t="s">
        <v>3561</v>
      </c>
      <c r="AB368" s="266">
        <f>VLOOKUP(D368,'12部门提供工资附表主表'!E:AV,44,0)</f>
        <v>800.00000000000091</v>
      </c>
      <c r="AC368" s="266">
        <f t="shared" si="5"/>
        <v>9.0949470177292824E-13</v>
      </c>
    </row>
    <row r="369" spans="1:29" ht="14.25">
      <c r="A369" s="265" t="s">
        <v>2237</v>
      </c>
      <c r="B369" t="s">
        <v>757</v>
      </c>
      <c r="C369" t="s">
        <v>3562</v>
      </c>
      <c r="D369" t="s">
        <v>3563</v>
      </c>
      <c r="E369" t="s">
        <v>3564</v>
      </c>
      <c r="F369">
        <v>5.5</v>
      </c>
      <c r="G369" s="530">
        <v>2480</v>
      </c>
      <c r="H369" s="530">
        <v>0</v>
      </c>
      <c r="I369" s="530">
        <v>0</v>
      </c>
      <c r="J369" s="530">
        <v>0</v>
      </c>
      <c r="K369" s="530">
        <v>0</v>
      </c>
      <c r="L369" s="530">
        <v>0</v>
      </c>
      <c r="M369" s="530">
        <v>-1853</v>
      </c>
      <c r="N369" s="530">
        <v>0</v>
      </c>
      <c r="O369" s="530">
        <v>0</v>
      </c>
      <c r="P369" s="530">
        <v>0</v>
      </c>
      <c r="Q369" s="530">
        <v>0</v>
      </c>
      <c r="R369" s="530">
        <v>0</v>
      </c>
      <c r="S369" s="530">
        <v>627</v>
      </c>
      <c r="T369" s="530">
        <v>0</v>
      </c>
      <c r="U369" s="530">
        <v>0</v>
      </c>
      <c r="V369" s="530">
        <v>0</v>
      </c>
      <c r="W369" s="530">
        <v>0</v>
      </c>
      <c r="X369" s="530">
        <v>0</v>
      </c>
      <c r="Y369" s="530">
        <v>0</v>
      </c>
      <c r="Z369" s="530">
        <v>627</v>
      </c>
      <c r="AA369" t="s">
        <v>3566</v>
      </c>
      <c r="AB369" s="266">
        <f>VLOOKUP(D369,'12部门提供工资附表主表'!E:AV,44,0)</f>
        <v>627</v>
      </c>
      <c r="AC369" s="266">
        <f t="shared" si="5"/>
        <v>0</v>
      </c>
    </row>
    <row r="370" spans="1:29" ht="14.25">
      <c r="A370" s="265" t="s">
        <v>1877</v>
      </c>
      <c r="F370">
        <v>6287.78</v>
      </c>
      <c r="G370" s="530">
        <v>439020</v>
      </c>
      <c r="H370" s="530">
        <v>10628.4</v>
      </c>
      <c r="I370" s="530">
        <v>10520</v>
      </c>
      <c r="J370" s="530">
        <v>11700</v>
      </c>
      <c r="K370" s="530">
        <v>0</v>
      </c>
      <c r="L370" s="530">
        <v>8920</v>
      </c>
      <c r="M370" s="530">
        <v>587450.81000000006</v>
      </c>
      <c r="N370" s="530">
        <v>2920.9</v>
      </c>
      <c r="O370" s="530">
        <v>0</v>
      </c>
      <c r="P370" s="530">
        <v>0</v>
      </c>
      <c r="Q370" s="530">
        <v>23240</v>
      </c>
      <c r="R370" s="530">
        <v>2516</v>
      </c>
      <c r="S370" s="530">
        <v>1091884.1100000001</v>
      </c>
      <c r="T370" s="530">
        <v>0</v>
      </c>
      <c r="U370" s="530">
        <v>70897.5</v>
      </c>
      <c r="V370" s="530">
        <v>1016</v>
      </c>
      <c r="W370" s="530">
        <v>610</v>
      </c>
      <c r="X370" s="530">
        <v>2631.79</v>
      </c>
      <c r="Y370" s="530">
        <v>75155.289999999994</v>
      </c>
      <c r="Z370" s="530">
        <v>1016728.82</v>
      </c>
      <c r="AB370" s="266" t="e">
        <f>VLOOKUP(D370,'12部门提供工资附表主表'!E:AV,44,0)</f>
        <v>#N/A</v>
      </c>
      <c r="AC370" s="266" t="e">
        <f t="shared" si="5"/>
        <v>#N/A</v>
      </c>
    </row>
    <row r="371" spans="1:29" ht="14.25">
      <c r="A371" s="265" t="s">
        <v>802</v>
      </c>
      <c r="B371" t="s">
        <v>2798</v>
      </c>
      <c r="C371" t="s">
        <v>665</v>
      </c>
      <c r="D371" t="s">
        <v>666</v>
      </c>
      <c r="E371" t="s">
        <v>667</v>
      </c>
      <c r="F371">
        <v>41.25</v>
      </c>
      <c r="G371" s="530">
        <v>2480</v>
      </c>
      <c r="H371" s="530">
        <v>0</v>
      </c>
      <c r="I371" s="530">
        <v>0</v>
      </c>
      <c r="J371" s="530">
        <v>0</v>
      </c>
      <c r="K371" s="530">
        <v>0</v>
      </c>
      <c r="L371" s="530">
        <v>60</v>
      </c>
      <c r="M371" s="530">
        <v>5357.5</v>
      </c>
      <c r="N371" s="530">
        <v>0</v>
      </c>
      <c r="O371" s="530">
        <v>0</v>
      </c>
      <c r="P371" s="530">
        <v>0</v>
      </c>
      <c r="Q371" s="530">
        <v>200</v>
      </c>
      <c r="R371" s="530">
        <v>0</v>
      </c>
      <c r="S371" s="530">
        <v>8097.5</v>
      </c>
      <c r="T371" s="530">
        <v>0</v>
      </c>
      <c r="U371" s="530">
        <v>517.5</v>
      </c>
      <c r="V371" s="530">
        <v>0</v>
      </c>
      <c r="W371" s="530">
        <v>10</v>
      </c>
      <c r="X371" s="530">
        <v>0</v>
      </c>
      <c r="Y371" s="530">
        <v>527.5</v>
      </c>
      <c r="Z371" s="530">
        <v>7570</v>
      </c>
      <c r="AA371" t="s">
        <v>669</v>
      </c>
      <c r="AB371" s="266">
        <f>VLOOKUP(D371,'12部门提供工资附表主表'!E:AV,44,0)</f>
        <v>8097.5</v>
      </c>
      <c r="AC371" s="266">
        <f t="shared" si="5"/>
        <v>0</v>
      </c>
    </row>
    <row r="372" spans="1:29" ht="14.25">
      <c r="A372" s="265" t="s">
        <v>2617</v>
      </c>
      <c r="B372" t="s">
        <v>2798</v>
      </c>
      <c r="C372" t="s">
        <v>1689</v>
      </c>
      <c r="D372" t="s">
        <v>1690</v>
      </c>
      <c r="E372" t="s">
        <v>1691</v>
      </c>
      <c r="F372">
        <v>35.5</v>
      </c>
      <c r="G372" s="530">
        <v>2480</v>
      </c>
      <c r="H372" s="530">
        <v>0</v>
      </c>
      <c r="I372" s="530">
        <v>0</v>
      </c>
      <c r="J372" s="530">
        <v>0</v>
      </c>
      <c r="K372" s="530">
        <v>0</v>
      </c>
      <c r="L372" s="530">
        <v>100</v>
      </c>
      <c r="M372" s="530">
        <v>3954</v>
      </c>
      <c r="N372" s="530">
        <v>205.2</v>
      </c>
      <c r="O372" s="530">
        <v>0</v>
      </c>
      <c r="P372" s="530">
        <v>0</v>
      </c>
      <c r="Q372" s="530">
        <v>0</v>
      </c>
      <c r="R372" s="530">
        <v>0</v>
      </c>
      <c r="S372" s="530">
        <v>6739.2</v>
      </c>
      <c r="T372" s="530">
        <v>0</v>
      </c>
      <c r="U372" s="530">
        <v>517.5</v>
      </c>
      <c r="V372" s="530">
        <v>0</v>
      </c>
      <c r="W372" s="530">
        <v>0</v>
      </c>
      <c r="X372" s="530">
        <v>0</v>
      </c>
      <c r="Y372" s="530">
        <v>517.5</v>
      </c>
      <c r="Z372" s="530">
        <v>6221.7</v>
      </c>
      <c r="AA372" t="s">
        <v>1693</v>
      </c>
      <c r="AB372" s="266">
        <f>VLOOKUP(D372,'12部门提供工资附表主表'!E:AV,44,0)</f>
        <v>6739.1999999999889</v>
      </c>
      <c r="AC372" s="266">
        <f t="shared" si="5"/>
        <v>-1.0913936421275139E-11</v>
      </c>
    </row>
    <row r="373" spans="1:29" ht="14.25">
      <c r="A373" s="265" t="s">
        <v>1778</v>
      </c>
      <c r="B373" t="s">
        <v>2798</v>
      </c>
      <c r="C373" t="s">
        <v>1694</v>
      </c>
      <c r="D373" t="s">
        <v>1695</v>
      </c>
      <c r="E373" t="s">
        <v>1696</v>
      </c>
      <c r="F373">
        <v>42.44</v>
      </c>
      <c r="G373" s="530">
        <v>2480</v>
      </c>
      <c r="H373" s="530">
        <v>0</v>
      </c>
      <c r="I373" s="530">
        <v>0</v>
      </c>
      <c r="J373" s="530">
        <v>0</v>
      </c>
      <c r="K373" s="530">
        <v>0</v>
      </c>
      <c r="L373" s="530">
        <v>200</v>
      </c>
      <c r="M373" s="530">
        <v>5620</v>
      </c>
      <c r="N373" s="530">
        <v>0</v>
      </c>
      <c r="O373" s="530">
        <v>0</v>
      </c>
      <c r="P373" s="530">
        <v>0</v>
      </c>
      <c r="Q373" s="530">
        <v>0</v>
      </c>
      <c r="R373" s="530">
        <v>0</v>
      </c>
      <c r="S373" s="530">
        <v>8300</v>
      </c>
      <c r="T373" s="530">
        <v>0</v>
      </c>
      <c r="U373" s="530">
        <v>517.5</v>
      </c>
      <c r="V373" s="530">
        <v>0</v>
      </c>
      <c r="W373" s="530">
        <v>0</v>
      </c>
      <c r="X373" s="530">
        <v>83.47</v>
      </c>
      <c r="Y373" s="530">
        <v>600.97</v>
      </c>
      <c r="Z373" s="530">
        <v>7699.03</v>
      </c>
      <c r="AA373" t="s">
        <v>1698</v>
      </c>
      <c r="AB373" s="266">
        <f>VLOOKUP(D373,'12部门提供工资附表主表'!E:AV,44,0)</f>
        <v>8300.0000000000146</v>
      </c>
      <c r="AC373" s="266">
        <f t="shared" si="5"/>
        <v>1.4551915228366852E-11</v>
      </c>
    </row>
    <row r="374" spans="1:29" ht="14.25">
      <c r="A374" s="265" t="s">
        <v>354</v>
      </c>
      <c r="B374" t="s">
        <v>2798</v>
      </c>
      <c r="C374" t="s">
        <v>1699</v>
      </c>
      <c r="D374" t="s">
        <v>1700</v>
      </c>
      <c r="E374" t="s">
        <v>1701</v>
      </c>
      <c r="F374">
        <v>39.56</v>
      </c>
      <c r="G374" s="530">
        <v>2480</v>
      </c>
      <c r="H374" s="530">
        <v>0</v>
      </c>
      <c r="I374" s="530">
        <v>0</v>
      </c>
      <c r="J374" s="530">
        <v>0</v>
      </c>
      <c r="K374" s="530">
        <v>0</v>
      </c>
      <c r="L374" s="530">
        <v>200</v>
      </c>
      <c r="M374" s="530">
        <v>4229</v>
      </c>
      <c r="N374" s="530">
        <v>0</v>
      </c>
      <c r="O374" s="530">
        <v>0</v>
      </c>
      <c r="P374" s="530">
        <v>0</v>
      </c>
      <c r="Q374" s="530">
        <v>0</v>
      </c>
      <c r="R374" s="530">
        <v>0</v>
      </c>
      <c r="S374" s="530">
        <v>6909</v>
      </c>
      <c r="T374" s="530">
        <v>0</v>
      </c>
      <c r="U374" s="530">
        <v>517.5</v>
      </c>
      <c r="V374" s="530">
        <v>0</v>
      </c>
      <c r="W374" s="530">
        <v>10</v>
      </c>
      <c r="X374" s="530">
        <v>41.74</v>
      </c>
      <c r="Y374" s="530">
        <v>569.24</v>
      </c>
      <c r="Z374" s="530">
        <v>6339.76</v>
      </c>
      <c r="AA374" t="s">
        <v>1703</v>
      </c>
      <c r="AB374" s="266">
        <f>VLOOKUP(D374,'12部门提供工资附表主表'!E:AV,44,0)</f>
        <v>6908.9999999999909</v>
      </c>
      <c r="AC374" s="266">
        <f t="shared" si="5"/>
        <v>-9.0949470177292824E-12</v>
      </c>
    </row>
    <row r="375" spans="1:29" ht="14.25">
      <c r="A375" s="265" t="s">
        <v>2875</v>
      </c>
      <c r="B375" t="s">
        <v>2798</v>
      </c>
      <c r="C375" t="s">
        <v>670</v>
      </c>
      <c r="D375" t="s">
        <v>671</v>
      </c>
      <c r="E375" t="s">
        <v>672</v>
      </c>
      <c r="F375">
        <v>42.88</v>
      </c>
      <c r="G375" s="530">
        <v>2480</v>
      </c>
      <c r="H375" s="530">
        <v>0</v>
      </c>
      <c r="I375" s="530">
        <v>0</v>
      </c>
      <c r="J375" s="530">
        <v>0</v>
      </c>
      <c r="K375" s="530">
        <v>0</v>
      </c>
      <c r="L375" s="530">
        <v>160</v>
      </c>
      <c r="M375" s="530">
        <v>5238.3999999999996</v>
      </c>
      <c r="N375" s="530">
        <v>0</v>
      </c>
      <c r="O375" s="530">
        <v>0</v>
      </c>
      <c r="P375" s="530">
        <v>0</v>
      </c>
      <c r="Q375" s="530">
        <v>200</v>
      </c>
      <c r="R375" s="530">
        <v>0</v>
      </c>
      <c r="S375" s="530">
        <v>8078.4</v>
      </c>
      <c r="T375" s="530">
        <v>0</v>
      </c>
      <c r="U375" s="530">
        <v>517.5</v>
      </c>
      <c r="V375" s="530">
        <v>0</v>
      </c>
      <c r="W375" s="530">
        <v>10</v>
      </c>
      <c r="X375" s="530">
        <v>76.83</v>
      </c>
      <c r="Y375" s="530">
        <v>604.33000000000004</v>
      </c>
      <c r="Z375" s="530">
        <v>7474.07</v>
      </c>
      <c r="AA375" t="s">
        <v>674</v>
      </c>
      <c r="AB375" s="266">
        <f>VLOOKUP(D375,'12部门提供工资附表主表'!E:AV,44,0)</f>
        <v>8078.4000000000005</v>
      </c>
      <c r="AC375" s="266">
        <f t="shared" si="5"/>
        <v>0</v>
      </c>
    </row>
    <row r="376" spans="1:29" ht="14.25">
      <c r="A376" s="265" t="s">
        <v>1517</v>
      </c>
      <c r="B376" t="s">
        <v>2798</v>
      </c>
      <c r="C376" t="s">
        <v>1818</v>
      </c>
      <c r="D376" t="s">
        <v>1819</v>
      </c>
      <c r="E376" t="s">
        <v>1820</v>
      </c>
      <c r="F376">
        <v>39.81</v>
      </c>
      <c r="G376" s="530">
        <v>2480</v>
      </c>
      <c r="H376" s="530">
        <v>0</v>
      </c>
      <c r="I376" s="530">
        <v>320</v>
      </c>
      <c r="J376" s="530">
        <v>900</v>
      </c>
      <c r="K376" s="530">
        <v>0</v>
      </c>
      <c r="L376" s="530">
        <v>140</v>
      </c>
      <c r="M376" s="530">
        <v>3696.1</v>
      </c>
      <c r="N376" s="530">
        <v>0</v>
      </c>
      <c r="O376" s="530">
        <v>0</v>
      </c>
      <c r="P376" s="530">
        <v>0</v>
      </c>
      <c r="Q376" s="530">
        <v>200</v>
      </c>
      <c r="R376" s="530">
        <v>120</v>
      </c>
      <c r="S376" s="530">
        <v>7616.1</v>
      </c>
      <c r="T376" s="530">
        <v>0</v>
      </c>
      <c r="U376" s="530">
        <v>517.5</v>
      </c>
      <c r="V376" s="530">
        <v>0</v>
      </c>
      <c r="W376" s="530">
        <v>10</v>
      </c>
      <c r="X376" s="530">
        <v>62.95</v>
      </c>
      <c r="Y376" s="530">
        <v>590.45000000000005</v>
      </c>
      <c r="Z376" s="530">
        <v>7025.65</v>
      </c>
      <c r="AA376" t="s">
        <v>1822</v>
      </c>
      <c r="AB376" s="266">
        <f>VLOOKUP(D376,'12部门提供工资附表主表'!E:AV,44,0)</f>
        <v>7616.1013940000003</v>
      </c>
      <c r="AC376" s="266">
        <f t="shared" si="5"/>
        <v>1.3939999998910935E-3</v>
      </c>
    </row>
    <row r="377" spans="1:29" ht="14.25">
      <c r="A377" s="265" t="s">
        <v>3540</v>
      </c>
      <c r="B377" t="s">
        <v>2798</v>
      </c>
      <c r="C377" t="s">
        <v>1704</v>
      </c>
      <c r="D377" t="s">
        <v>1705</v>
      </c>
      <c r="E377" t="s">
        <v>1706</v>
      </c>
      <c r="F377">
        <v>34</v>
      </c>
      <c r="G377" s="530">
        <v>2480</v>
      </c>
      <c r="H377" s="530">
        <v>0</v>
      </c>
      <c r="I377" s="530">
        <v>0</v>
      </c>
      <c r="J377" s="530">
        <v>0</v>
      </c>
      <c r="K377" s="530">
        <v>0</v>
      </c>
      <c r="L377" s="530">
        <v>120</v>
      </c>
      <c r="M377" s="530">
        <v>3233</v>
      </c>
      <c r="N377" s="530">
        <v>0</v>
      </c>
      <c r="O377" s="530">
        <v>0</v>
      </c>
      <c r="P377" s="530">
        <v>0</v>
      </c>
      <c r="Q377" s="530">
        <v>0</v>
      </c>
      <c r="R377" s="530">
        <v>0</v>
      </c>
      <c r="S377" s="530">
        <v>5833</v>
      </c>
      <c r="T377" s="530">
        <v>0</v>
      </c>
      <c r="U377" s="530">
        <v>517.5</v>
      </c>
      <c r="V377" s="530">
        <v>0</v>
      </c>
      <c r="W377" s="530">
        <v>10</v>
      </c>
      <c r="X377" s="530">
        <v>0</v>
      </c>
      <c r="Y377" s="530">
        <v>527.5</v>
      </c>
      <c r="Z377" s="530">
        <v>5305.5</v>
      </c>
      <c r="AA377" t="s">
        <v>1708</v>
      </c>
      <c r="AB377" s="266">
        <f>VLOOKUP(D377,'12部门提供工资附表主表'!E:AV,44,0)</f>
        <v>5833.0000000000036</v>
      </c>
      <c r="AC377" s="266">
        <f t="shared" si="5"/>
        <v>0</v>
      </c>
    </row>
    <row r="378" spans="1:29" ht="14.25">
      <c r="A378" s="265" t="s">
        <v>2537</v>
      </c>
      <c r="B378" t="s">
        <v>2798</v>
      </c>
      <c r="C378" t="s">
        <v>675</v>
      </c>
      <c r="D378" t="s">
        <v>676</v>
      </c>
      <c r="E378" t="s">
        <v>677</v>
      </c>
      <c r="F378">
        <v>33</v>
      </c>
      <c r="G378" s="530">
        <v>2480</v>
      </c>
      <c r="H378" s="530">
        <v>0</v>
      </c>
      <c r="I378" s="530">
        <v>0</v>
      </c>
      <c r="J378" s="530">
        <v>0</v>
      </c>
      <c r="K378" s="530">
        <v>0</v>
      </c>
      <c r="L378" s="530">
        <v>200</v>
      </c>
      <c r="M378" s="530">
        <v>3625</v>
      </c>
      <c r="N378" s="530">
        <v>0</v>
      </c>
      <c r="O378" s="530">
        <v>0</v>
      </c>
      <c r="P378" s="530">
        <v>0</v>
      </c>
      <c r="Q378" s="530">
        <v>0</v>
      </c>
      <c r="R378" s="530">
        <v>0</v>
      </c>
      <c r="S378" s="530">
        <v>6305</v>
      </c>
      <c r="T378" s="530">
        <v>0</v>
      </c>
      <c r="U378" s="530">
        <v>517.5</v>
      </c>
      <c r="V378" s="530">
        <v>0</v>
      </c>
      <c r="W378" s="530">
        <v>0</v>
      </c>
      <c r="X378" s="530">
        <v>23.62</v>
      </c>
      <c r="Y378" s="530">
        <v>541.12</v>
      </c>
      <c r="Z378" s="530">
        <v>5763.88</v>
      </c>
      <c r="AA378" t="s">
        <v>679</v>
      </c>
      <c r="AB378" s="266">
        <f>VLOOKUP(D378,'12部门提供工资附表主表'!E:AV,44,0)</f>
        <v>6305</v>
      </c>
      <c r="AC378" s="266">
        <f t="shared" si="5"/>
        <v>0</v>
      </c>
    </row>
    <row r="379" spans="1:29" ht="14.25">
      <c r="A379" s="265" t="s">
        <v>1631</v>
      </c>
      <c r="B379" t="s">
        <v>2798</v>
      </c>
      <c r="C379" t="s">
        <v>680</v>
      </c>
      <c r="D379" t="s">
        <v>681</v>
      </c>
      <c r="E379" t="s">
        <v>682</v>
      </c>
      <c r="F379">
        <v>41.63</v>
      </c>
      <c r="G379" s="530">
        <v>2480</v>
      </c>
      <c r="H379" s="530">
        <v>0</v>
      </c>
      <c r="I379" s="530">
        <v>0</v>
      </c>
      <c r="J379" s="530">
        <v>0</v>
      </c>
      <c r="K379" s="530">
        <v>0</v>
      </c>
      <c r="L379" s="530">
        <v>200</v>
      </c>
      <c r="M379" s="530">
        <v>5762.74</v>
      </c>
      <c r="N379" s="530">
        <v>0</v>
      </c>
      <c r="O379" s="530">
        <v>0</v>
      </c>
      <c r="P379" s="530">
        <v>0</v>
      </c>
      <c r="Q379" s="530">
        <v>200</v>
      </c>
      <c r="R379" s="530">
        <v>0</v>
      </c>
      <c r="S379" s="530">
        <v>8642.74</v>
      </c>
      <c r="T379" s="530">
        <v>0</v>
      </c>
      <c r="U379" s="530">
        <v>517.5</v>
      </c>
      <c r="V379" s="530">
        <v>0</v>
      </c>
      <c r="W379" s="530">
        <v>10</v>
      </c>
      <c r="X379" s="530">
        <v>0</v>
      </c>
      <c r="Y379" s="530">
        <v>527.5</v>
      </c>
      <c r="Z379" s="530">
        <v>8115.24</v>
      </c>
      <c r="AA379" t="s">
        <v>684</v>
      </c>
      <c r="AB379" s="266">
        <f>VLOOKUP(D379,'12部门提供工资附表主表'!E:AV,44,0)</f>
        <v>8642.74</v>
      </c>
      <c r="AC379" s="266">
        <f t="shared" si="5"/>
        <v>0</v>
      </c>
    </row>
    <row r="380" spans="1:29" ht="14.25">
      <c r="A380" s="265" t="s">
        <v>1073</v>
      </c>
      <c r="B380" t="s">
        <v>2798</v>
      </c>
      <c r="C380" t="s">
        <v>685</v>
      </c>
      <c r="D380" t="s">
        <v>686</v>
      </c>
      <c r="E380" t="s">
        <v>687</v>
      </c>
      <c r="F380">
        <v>42.88</v>
      </c>
      <c r="G380" s="530">
        <v>2480</v>
      </c>
      <c r="H380" s="530">
        <v>0</v>
      </c>
      <c r="I380" s="530">
        <v>0</v>
      </c>
      <c r="J380" s="530">
        <v>0</v>
      </c>
      <c r="K380" s="530">
        <v>0</v>
      </c>
      <c r="L380" s="530">
        <v>180</v>
      </c>
      <c r="M380" s="530">
        <v>5066.88</v>
      </c>
      <c r="N380" s="530">
        <v>0</v>
      </c>
      <c r="O380" s="530">
        <v>0</v>
      </c>
      <c r="P380" s="530">
        <v>0</v>
      </c>
      <c r="Q380" s="530">
        <v>200</v>
      </c>
      <c r="R380" s="530">
        <v>0</v>
      </c>
      <c r="S380" s="530">
        <v>7926.88</v>
      </c>
      <c r="T380" s="530">
        <v>0</v>
      </c>
      <c r="U380" s="530">
        <v>517.5</v>
      </c>
      <c r="V380" s="530">
        <v>0</v>
      </c>
      <c r="W380" s="530">
        <v>10</v>
      </c>
      <c r="X380" s="530">
        <v>72.290000000000006</v>
      </c>
      <c r="Y380" s="530">
        <v>599.79</v>
      </c>
      <c r="Z380" s="530">
        <v>7327.09</v>
      </c>
      <c r="AA380" t="s">
        <v>689</v>
      </c>
      <c r="AB380" s="266">
        <f>VLOOKUP(D380,'12部门提供工资附表主表'!E:AV,44,0)</f>
        <v>7926.88</v>
      </c>
      <c r="AC380" s="266">
        <f t="shared" si="5"/>
        <v>0</v>
      </c>
    </row>
    <row r="381" spans="1:29" ht="14.25">
      <c r="A381" s="265" t="s">
        <v>475</v>
      </c>
      <c r="B381" t="s">
        <v>2798</v>
      </c>
      <c r="C381" t="s">
        <v>690</v>
      </c>
      <c r="D381" t="s">
        <v>691</v>
      </c>
      <c r="E381" t="s">
        <v>692</v>
      </c>
      <c r="F381">
        <v>40.31</v>
      </c>
      <c r="G381" s="530">
        <v>2480</v>
      </c>
      <c r="H381" s="530">
        <v>0</v>
      </c>
      <c r="I381" s="530">
        <v>0</v>
      </c>
      <c r="J381" s="530">
        <v>0</v>
      </c>
      <c r="K381" s="530">
        <v>0</v>
      </c>
      <c r="L381" s="530">
        <v>160</v>
      </c>
      <c r="M381" s="530">
        <v>4775.8</v>
      </c>
      <c r="N381" s="530">
        <v>0</v>
      </c>
      <c r="O381" s="530">
        <v>0</v>
      </c>
      <c r="P381" s="530">
        <v>0</v>
      </c>
      <c r="Q381" s="530">
        <v>200</v>
      </c>
      <c r="R381" s="530">
        <v>0</v>
      </c>
      <c r="S381" s="530">
        <v>7615.8</v>
      </c>
      <c r="T381" s="530">
        <v>0</v>
      </c>
      <c r="U381" s="530">
        <v>517.5</v>
      </c>
      <c r="V381" s="530">
        <v>254</v>
      </c>
      <c r="W381" s="530">
        <v>10</v>
      </c>
      <c r="X381" s="530">
        <v>0.79</v>
      </c>
      <c r="Y381" s="530">
        <v>782.29</v>
      </c>
      <c r="Z381" s="530">
        <v>6833.51</v>
      </c>
      <c r="AA381" t="s">
        <v>694</v>
      </c>
      <c r="AB381" s="266">
        <f>VLOOKUP(D381,'12部门提供工资附表主表'!E:AV,44,0)</f>
        <v>7615.8</v>
      </c>
      <c r="AC381" s="266">
        <f t="shared" si="5"/>
        <v>0</v>
      </c>
    </row>
    <row r="382" spans="1:29" ht="14.25">
      <c r="A382" s="265" t="s">
        <v>3545</v>
      </c>
      <c r="B382" t="s">
        <v>2798</v>
      </c>
      <c r="C382" t="s">
        <v>1709</v>
      </c>
      <c r="D382" t="s">
        <v>1710</v>
      </c>
      <c r="E382" t="s">
        <v>1711</v>
      </c>
      <c r="F382">
        <v>43.38</v>
      </c>
      <c r="G382" s="530">
        <v>2480</v>
      </c>
      <c r="H382" s="530">
        <v>0</v>
      </c>
      <c r="I382" s="530">
        <v>0</v>
      </c>
      <c r="J382" s="530">
        <v>0</v>
      </c>
      <c r="K382" s="530">
        <v>0</v>
      </c>
      <c r="L382" s="530">
        <v>160</v>
      </c>
      <c r="M382" s="530">
        <v>5719.85</v>
      </c>
      <c r="N382" s="530">
        <v>0</v>
      </c>
      <c r="O382" s="530">
        <v>0</v>
      </c>
      <c r="P382" s="530">
        <v>0</v>
      </c>
      <c r="Q382" s="530">
        <v>0</v>
      </c>
      <c r="R382" s="530">
        <v>2</v>
      </c>
      <c r="S382" s="530">
        <v>8357.85</v>
      </c>
      <c r="T382" s="530">
        <v>0</v>
      </c>
      <c r="U382" s="530">
        <v>517.5</v>
      </c>
      <c r="V382" s="530">
        <v>0</v>
      </c>
      <c r="W382" s="530">
        <v>10</v>
      </c>
      <c r="X382" s="530">
        <v>85.21</v>
      </c>
      <c r="Y382" s="530">
        <v>612.71</v>
      </c>
      <c r="Z382" s="530">
        <v>7745.14</v>
      </c>
      <c r="AA382" t="s">
        <v>1713</v>
      </c>
      <c r="AB382" s="266">
        <f>VLOOKUP(D382,'12部门提供工资附表主表'!E:AV,44,0)</f>
        <v>8357.8499999999913</v>
      </c>
      <c r="AC382" s="266">
        <f t="shared" si="5"/>
        <v>0</v>
      </c>
    </row>
    <row r="383" spans="1:29" ht="14.25">
      <c r="A383" s="265" t="s">
        <v>2666</v>
      </c>
      <c r="B383" t="s">
        <v>2798</v>
      </c>
      <c r="C383" t="s">
        <v>700</v>
      </c>
      <c r="D383" t="s">
        <v>701</v>
      </c>
      <c r="E383" t="s">
        <v>702</v>
      </c>
      <c r="F383">
        <v>40.880000000000003</v>
      </c>
      <c r="G383" s="530">
        <v>2480</v>
      </c>
      <c r="H383" s="530">
        <v>0</v>
      </c>
      <c r="I383" s="530">
        <v>500</v>
      </c>
      <c r="J383" s="530">
        <v>0</v>
      </c>
      <c r="K383" s="530">
        <v>0</v>
      </c>
      <c r="L383" s="530">
        <v>140</v>
      </c>
      <c r="M383" s="530">
        <v>5325.85</v>
      </c>
      <c r="N383" s="530">
        <v>0</v>
      </c>
      <c r="O383" s="530">
        <v>0</v>
      </c>
      <c r="P383" s="530">
        <v>0</v>
      </c>
      <c r="Q383" s="530">
        <v>200</v>
      </c>
      <c r="R383" s="530">
        <v>320</v>
      </c>
      <c r="S383" s="530">
        <v>8325.85</v>
      </c>
      <c r="T383" s="530">
        <v>0</v>
      </c>
      <c r="U383" s="530">
        <v>517.5</v>
      </c>
      <c r="V383" s="530">
        <v>0</v>
      </c>
      <c r="W383" s="530">
        <v>10</v>
      </c>
      <c r="X383" s="530">
        <v>84.25</v>
      </c>
      <c r="Y383" s="530">
        <v>611.75</v>
      </c>
      <c r="Z383" s="530">
        <v>7714.1</v>
      </c>
      <c r="AA383" t="s">
        <v>704</v>
      </c>
      <c r="AB383" s="266">
        <f>VLOOKUP(D383,'12部门提供工资附表主表'!E:AV,44,0)</f>
        <v>8325.849999999984</v>
      </c>
      <c r="AC383" s="266">
        <f t="shared" si="5"/>
        <v>-1.6370904631912708E-11</v>
      </c>
    </row>
    <row r="384" spans="1:29" ht="14.25">
      <c r="A384" s="265" t="s">
        <v>470</v>
      </c>
      <c r="B384" t="s">
        <v>2798</v>
      </c>
      <c r="C384" t="s">
        <v>705</v>
      </c>
      <c r="D384" t="s">
        <v>706</v>
      </c>
      <c r="E384" t="s">
        <v>707</v>
      </c>
      <c r="F384">
        <v>39.19</v>
      </c>
      <c r="G384" s="530">
        <v>2480</v>
      </c>
      <c r="H384" s="530">
        <v>0</v>
      </c>
      <c r="I384" s="530">
        <v>0</v>
      </c>
      <c r="J384" s="530">
        <v>0</v>
      </c>
      <c r="K384" s="530">
        <v>0</v>
      </c>
      <c r="L384" s="530">
        <v>140</v>
      </c>
      <c r="M384" s="530">
        <v>4770.1499999999996</v>
      </c>
      <c r="N384" s="530">
        <v>0</v>
      </c>
      <c r="O384" s="530">
        <v>0</v>
      </c>
      <c r="P384" s="530">
        <v>0</v>
      </c>
      <c r="Q384" s="530">
        <v>0</v>
      </c>
      <c r="R384" s="530">
        <v>0</v>
      </c>
      <c r="S384" s="530">
        <v>7390.15</v>
      </c>
      <c r="T384" s="530">
        <v>0</v>
      </c>
      <c r="U384" s="530">
        <v>517.5</v>
      </c>
      <c r="V384" s="530">
        <v>0</v>
      </c>
      <c r="W384" s="530">
        <v>10</v>
      </c>
      <c r="X384" s="530">
        <v>56.18</v>
      </c>
      <c r="Y384" s="530">
        <v>583.67999999999995</v>
      </c>
      <c r="Z384" s="530">
        <v>6806.47</v>
      </c>
      <c r="AA384" t="s">
        <v>709</v>
      </c>
      <c r="AB384" s="266">
        <f>VLOOKUP(D384,'12部门提供工资附表主表'!E:AV,44,0)</f>
        <v>7390.15</v>
      </c>
      <c r="AC384" s="266">
        <f t="shared" si="5"/>
        <v>0</v>
      </c>
    </row>
    <row r="385" spans="1:29" ht="14.25">
      <c r="A385" s="265" t="s">
        <v>3110</v>
      </c>
      <c r="B385" t="s">
        <v>2798</v>
      </c>
      <c r="C385" t="s">
        <v>710</v>
      </c>
      <c r="D385" t="s">
        <v>711</v>
      </c>
      <c r="E385" t="s">
        <v>712</v>
      </c>
      <c r="F385">
        <v>41.31</v>
      </c>
      <c r="G385" s="530">
        <v>2480</v>
      </c>
      <c r="H385" s="530">
        <v>0</v>
      </c>
      <c r="I385" s="530">
        <v>0</v>
      </c>
      <c r="J385" s="530">
        <v>0</v>
      </c>
      <c r="K385" s="530">
        <v>0</v>
      </c>
      <c r="L385" s="530">
        <v>120</v>
      </c>
      <c r="M385" s="530">
        <v>4501.3900000000003</v>
      </c>
      <c r="N385" s="530">
        <v>0</v>
      </c>
      <c r="O385" s="530">
        <v>0</v>
      </c>
      <c r="P385" s="530">
        <v>0</v>
      </c>
      <c r="Q385" s="530">
        <v>200</v>
      </c>
      <c r="R385" s="530">
        <v>0</v>
      </c>
      <c r="S385" s="530">
        <v>7301.39</v>
      </c>
      <c r="T385" s="530">
        <v>0</v>
      </c>
      <c r="U385" s="530">
        <v>517.5</v>
      </c>
      <c r="V385" s="530">
        <v>0</v>
      </c>
      <c r="W385" s="530">
        <v>10</v>
      </c>
      <c r="X385" s="530">
        <v>0</v>
      </c>
      <c r="Y385" s="530">
        <v>527.5</v>
      </c>
      <c r="Z385" s="530">
        <v>6773.89</v>
      </c>
      <c r="AA385" t="s">
        <v>714</v>
      </c>
      <c r="AB385" s="266">
        <f>VLOOKUP(D385,'12部门提供工资附表主表'!E:AV,44,0)</f>
        <v>7301.39</v>
      </c>
      <c r="AC385" s="266">
        <f t="shared" si="5"/>
        <v>0</v>
      </c>
    </row>
    <row r="386" spans="1:29" ht="14.25">
      <c r="A386" s="265" t="s">
        <v>2622</v>
      </c>
      <c r="B386" t="s">
        <v>2798</v>
      </c>
      <c r="C386" t="s">
        <v>715</v>
      </c>
      <c r="D386" t="s">
        <v>716</v>
      </c>
      <c r="E386" t="s">
        <v>717</v>
      </c>
      <c r="F386">
        <v>39.69</v>
      </c>
      <c r="G386" s="530">
        <v>2480</v>
      </c>
      <c r="H386" s="530">
        <v>0</v>
      </c>
      <c r="I386" s="530">
        <v>0</v>
      </c>
      <c r="J386" s="530">
        <v>0</v>
      </c>
      <c r="K386" s="530">
        <v>0</v>
      </c>
      <c r="L386" s="530">
        <v>180</v>
      </c>
      <c r="M386" s="530">
        <v>4862.6499999999996</v>
      </c>
      <c r="N386" s="530">
        <v>0</v>
      </c>
      <c r="O386" s="530">
        <v>0</v>
      </c>
      <c r="P386" s="530">
        <v>0</v>
      </c>
      <c r="Q386" s="530">
        <v>200</v>
      </c>
      <c r="R386" s="530">
        <v>0</v>
      </c>
      <c r="S386" s="530">
        <v>7722.65</v>
      </c>
      <c r="T386" s="530">
        <v>0</v>
      </c>
      <c r="U386" s="530">
        <v>517.5</v>
      </c>
      <c r="V386" s="530">
        <v>0</v>
      </c>
      <c r="W386" s="530">
        <v>10</v>
      </c>
      <c r="X386" s="530">
        <v>51.16</v>
      </c>
      <c r="Y386" s="530">
        <v>578.66</v>
      </c>
      <c r="Z386" s="530">
        <v>7143.99</v>
      </c>
      <c r="AA386" t="s">
        <v>719</v>
      </c>
      <c r="AB386" s="266">
        <f>VLOOKUP(D386,'12部门提供工资附表主表'!E:AV,44,0)</f>
        <v>7722.65</v>
      </c>
      <c r="AC386" s="266">
        <f t="shared" si="5"/>
        <v>0</v>
      </c>
    </row>
    <row r="387" spans="1:29" ht="14.25">
      <c r="A387" s="265" t="s">
        <v>4777</v>
      </c>
      <c r="B387" t="s">
        <v>2798</v>
      </c>
      <c r="C387" t="s">
        <v>1714</v>
      </c>
      <c r="D387" t="s">
        <v>1715</v>
      </c>
      <c r="E387" t="s">
        <v>1716</v>
      </c>
      <c r="F387">
        <v>43.5</v>
      </c>
      <c r="G387" s="530">
        <v>2480</v>
      </c>
      <c r="H387" s="530">
        <v>0</v>
      </c>
      <c r="I387" s="530">
        <v>0</v>
      </c>
      <c r="J387" s="530">
        <v>0</v>
      </c>
      <c r="K387" s="530">
        <v>0</v>
      </c>
      <c r="L387" s="530">
        <v>80</v>
      </c>
      <c r="M387" s="530">
        <v>5570</v>
      </c>
      <c r="N387" s="530">
        <v>0</v>
      </c>
      <c r="O387" s="530">
        <v>0</v>
      </c>
      <c r="P387" s="530">
        <v>0</v>
      </c>
      <c r="Q387" s="530">
        <v>0</v>
      </c>
      <c r="R387" s="530">
        <v>0</v>
      </c>
      <c r="S387" s="530">
        <v>8130</v>
      </c>
      <c r="T387" s="530">
        <v>0</v>
      </c>
      <c r="U387" s="530">
        <v>517.5</v>
      </c>
      <c r="V387" s="530">
        <v>0</v>
      </c>
      <c r="W387" s="530">
        <v>0</v>
      </c>
      <c r="X387" s="530">
        <v>25.45</v>
      </c>
      <c r="Y387" s="530">
        <v>542.95000000000005</v>
      </c>
      <c r="Z387" s="530">
        <v>7587.05</v>
      </c>
      <c r="AA387" t="s">
        <v>1718</v>
      </c>
      <c r="AB387" s="266">
        <f>VLOOKUP(D387,'12部门提供工资附表主表'!E:AV,44,0)</f>
        <v>8130.0000000000209</v>
      </c>
      <c r="AC387" s="266">
        <f t="shared" ref="AC387:AC450" si="6">AB387-S387</f>
        <v>2.0918378140777349E-11</v>
      </c>
    </row>
    <row r="388" spans="1:29" ht="14.25">
      <c r="A388" s="265" t="s">
        <v>1913</v>
      </c>
      <c r="B388" t="s">
        <v>2798</v>
      </c>
      <c r="C388" t="s">
        <v>1719</v>
      </c>
      <c r="D388" t="s">
        <v>1720</v>
      </c>
      <c r="E388" t="s">
        <v>1721</v>
      </c>
      <c r="F388">
        <v>40.5</v>
      </c>
      <c r="G388" s="530">
        <v>2480</v>
      </c>
      <c r="H388" s="530">
        <v>0</v>
      </c>
      <c r="I388" s="530">
        <v>0</v>
      </c>
      <c r="J388" s="530">
        <v>0</v>
      </c>
      <c r="K388" s="530">
        <v>0</v>
      </c>
      <c r="L388" s="530">
        <v>80</v>
      </c>
      <c r="M388" s="530">
        <v>5070</v>
      </c>
      <c r="N388" s="530">
        <v>0</v>
      </c>
      <c r="O388" s="530">
        <v>0</v>
      </c>
      <c r="P388" s="530">
        <v>0</v>
      </c>
      <c r="Q388" s="530">
        <v>0</v>
      </c>
      <c r="R388" s="530">
        <v>0</v>
      </c>
      <c r="S388" s="530">
        <v>7630</v>
      </c>
      <c r="T388" s="530">
        <v>0</v>
      </c>
      <c r="U388" s="530">
        <v>517.5</v>
      </c>
      <c r="V388" s="530">
        <v>0</v>
      </c>
      <c r="W388" s="530">
        <v>0</v>
      </c>
      <c r="X388" s="530">
        <v>0</v>
      </c>
      <c r="Y388" s="530">
        <v>517.5</v>
      </c>
      <c r="Z388" s="530">
        <v>7112.5</v>
      </c>
      <c r="AA388" t="s">
        <v>1723</v>
      </c>
      <c r="AB388" s="266">
        <f>VLOOKUP(D388,'12部门提供工资附表主表'!E:AV,44,0)</f>
        <v>7629.9999999999809</v>
      </c>
      <c r="AC388" s="266">
        <f t="shared" si="6"/>
        <v>-1.9099388737231493E-11</v>
      </c>
    </row>
    <row r="389" spans="1:29" ht="14.25">
      <c r="A389" s="265" t="s">
        <v>2542</v>
      </c>
      <c r="B389" t="s">
        <v>2798</v>
      </c>
      <c r="C389" t="s">
        <v>1724</v>
      </c>
      <c r="D389" t="s">
        <v>1725</v>
      </c>
      <c r="E389" t="s">
        <v>1726</v>
      </c>
      <c r="F389">
        <v>43.38</v>
      </c>
      <c r="G389" s="530">
        <v>2480</v>
      </c>
      <c r="H389" s="530">
        <v>0</v>
      </c>
      <c r="I389" s="530">
        <v>0</v>
      </c>
      <c r="J389" s="530">
        <v>0</v>
      </c>
      <c r="K389" s="530">
        <v>0</v>
      </c>
      <c r="L389" s="530">
        <v>80</v>
      </c>
      <c r="M389" s="530">
        <v>5520</v>
      </c>
      <c r="N389" s="530">
        <v>0</v>
      </c>
      <c r="O389" s="530">
        <v>0</v>
      </c>
      <c r="P389" s="530">
        <v>0</v>
      </c>
      <c r="Q389" s="530">
        <v>0</v>
      </c>
      <c r="R389" s="530">
        <v>0</v>
      </c>
      <c r="S389" s="530">
        <v>8080</v>
      </c>
      <c r="T389" s="530">
        <v>0</v>
      </c>
      <c r="U389" s="530">
        <v>517.5</v>
      </c>
      <c r="V389" s="530">
        <v>0</v>
      </c>
      <c r="W389" s="530">
        <v>0</v>
      </c>
      <c r="X389" s="530">
        <v>76.87</v>
      </c>
      <c r="Y389" s="530">
        <v>594.37</v>
      </c>
      <c r="Z389" s="530">
        <v>7485.63</v>
      </c>
      <c r="AA389" t="s">
        <v>1728</v>
      </c>
      <c r="AB389" s="266">
        <f>VLOOKUP(D389,'12部门提供工资附表主表'!E:AV,44,0)</f>
        <v>8079.9999999999791</v>
      </c>
      <c r="AC389" s="266">
        <f t="shared" si="6"/>
        <v>-2.0918378140777349E-11</v>
      </c>
    </row>
    <row r="390" spans="1:29" ht="14.25">
      <c r="A390" s="265" t="s">
        <v>772</v>
      </c>
      <c r="B390" t="s">
        <v>2798</v>
      </c>
      <c r="C390" t="s">
        <v>1729</v>
      </c>
      <c r="D390" t="s">
        <v>1730</v>
      </c>
      <c r="E390" t="s">
        <v>1731</v>
      </c>
      <c r="F390">
        <v>41.63</v>
      </c>
      <c r="G390" s="530">
        <v>2480</v>
      </c>
      <c r="H390" s="530">
        <v>0</v>
      </c>
      <c r="I390" s="530">
        <v>0</v>
      </c>
      <c r="J390" s="530">
        <v>0</v>
      </c>
      <c r="K390" s="530">
        <v>0</v>
      </c>
      <c r="L390" s="530">
        <v>100</v>
      </c>
      <c r="M390" s="530">
        <v>5148</v>
      </c>
      <c r="N390" s="530">
        <v>0</v>
      </c>
      <c r="O390" s="530">
        <v>0</v>
      </c>
      <c r="P390" s="530">
        <v>0</v>
      </c>
      <c r="Q390" s="530">
        <v>0</v>
      </c>
      <c r="R390" s="530">
        <v>0</v>
      </c>
      <c r="S390" s="530">
        <v>7728</v>
      </c>
      <c r="T390" s="530">
        <v>0</v>
      </c>
      <c r="U390" s="530">
        <v>517.5</v>
      </c>
      <c r="V390" s="530">
        <v>0</v>
      </c>
      <c r="W390" s="530">
        <v>0</v>
      </c>
      <c r="X390" s="530">
        <v>66.319999999999993</v>
      </c>
      <c r="Y390" s="530">
        <v>583.82000000000005</v>
      </c>
      <c r="Z390" s="530">
        <v>7144.18</v>
      </c>
      <c r="AA390" t="s">
        <v>1733</v>
      </c>
      <c r="AB390" s="266">
        <f>VLOOKUP(D390,'12部门提供工资附表主表'!E:AV,44,0)</f>
        <v>7727.9999999999927</v>
      </c>
      <c r="AC390" s="266">
        <f t="shared" si="6"/>
        <v>-7.2759576141834259E-12</v>
      </c>
    </row>
    <row r="391" spans="1:29" ht="14.25">
      <c r="A391" s="265" t="s">
        <v>1018</v>
      </c>
      <c r="B391" t="s">
        <v>2798</v>
      </c>
      <c r="C391" t="s">
        <v>720</v>
      </c>
      <c r="D391" t="s">
        <v>721</v>
      </c>
      <c r="E391" t="s">
        <v>722</v>
      </c>
      <c r="F391">
        <v>41.69</v>
      </c>
      <c r="G391" s="530">
        <v>2480</v>
      </c>
      <c r="H391" s="530">
        <v>0</v>
      </c>
      <c r="I391" s="530">
        <v>0</v>
      </c>
      <c r="J391" s="530">
        <v>0</v>
      </c>
      <c r="K391" s="530">
        <v>0</v>
      </c>
      <c r="L391" s="530">
        <v>80</v>
      </c>
      <c r="M391" s="530">
        <v>5649.55</v>
      </c>
      <c r="N391" s="530">
        <v>0</v>
      </c>
      <c r="O391" s="530">
        <v>0</v>
      </c>
      <c r="P391" s="530">
        <v>0</v>
      </c>
      <c r="Q391" s="530">
        <v>200</v>
      </c>
      <c r="R391" s="530">
        <v>0</v>
      </c>
      <c r="S391" s="530">
        <v>8409.5499999999993</v>
      </c>
      <c r="T391" s="530">
        <v>0</v>
      </c>
      <c r="U391" s="530">
        <v>517.5</v>
      </c>
      <c r="V391" s="530">
        <v>0</v>
      </c>
      <c r="W391" s="530">
        <v>0</v>
      </c>
      <c r="X391" s="530">
        <v>60.46</v>
      </c>
      <c r="Y391" s="530">
        <v>577.96</v>
      </c>
      <c r="Z391" s="530">
        <v>7831.59</v>
      </c>
      <c r="AA391" t="s">
        <v>724</v>
      </c>
      <c r="AB391" s="266">
        <f>VLOOKUP(D391,'12部门提供工资附表主表'!E:AV,44,0)</f>
        <v>8409.5499999999993</v>
      </c>
      <c r="AC391" s="266">
        <f t="shared" si="6"/>
        <v>0</v>
      </c>
    </row>
    <row r="392" spans="1:29" ht="14.25">
      <c r="A392" s="265" t="s">
        <v>2547</v>
      </c>
      <c r="B392" t="s">
        <v>2798</v>
      </c>
      <c r="C392" t="s">
        <v>725</v>
      </c>
      <c r="D392" t="s">
        <v>726</v>
      </c>
      <c r="E392" t="s">
        <v>727</v>
      </c>
      <c r="F392">
        <v>42.69</v>
      </c>
      <c r="G392" s="530">
        <v>2480</v>
      </c>
      <c r="H392" s="530">
        <v>0</v>
      </c>
      <c r="I392" s="530">
        <v>0</v>
      </c>
      <c r="J392" s="530">
        <v>0</v>
      </c>
      <c r="K392" s="530">
        <v>0</v>
      </c>
      <c r="L392" s="530">
        <v>120</v>
      </c>
      <c r="M392" s="530">
        <v>5844.55</v>
      </c>
      <c r="N392" s="530">
        <v>0</v>
      </c>
      <c r="O392" s="530">
        <v>0</v>
      </c>
      <c r="P392" s="530">
        <v>0</v>
      </c>
      <c r="Q392" s="530">
        <v>200</v>
      </c>
      <c r="R392" s="530">
        <v>0</v>
      </c>
      <c r="S392" s="530">
        <v>8644.5499999999993</v>
      </c>
      <c r="T392" s="530">
        <v>0</v>
      </c>
      <c r="U392" s="530">
        <v>517.5</v>
      </c>
      <c r="V392" s="530">
        <v>0</v>
      </c>
      <c r="W392" s="530">
        <v>10</v>
      </c>
      <c r="X392" s="530">
        <v>86.78</v>
      </c>
      <c r="Y392" s="530">
        <v>614.28</v>
      </c>
      <c r="Z392" s="530">
        <v>8030.27</v>
      </c>
      <c r="AA392" t="s">
        <v>729</v>
      </c>
      <c r="AB392" s="266">
        <f>VLOOKUP(D392,'12部门提供工资附表主表'!E:AV,44,0)</f>
        <v>8644.5499999999993</v>
      </c>
      <c r="AC392" s="266">
        <f t="shared" si="6"/>
        <v>0</v>
      </c>
    </row>
    <row r="393" spans="1:29" ht="14.25">
      <c r="A393" s="265" t="s">
        <v>3396</v>
      </c>
      <c r="B393" t="s">
        <v>2798</v>
      </c>
      <c r="C393" t="s">
        <v>1734</v>
      </c>
      <c r="D393" t="s">
        <v>1735</v>
      </c>
      <c r="E393" t="s">
        <v>1736</v>
      </c>
      <c r="F393">
        <v>43.38</v>
      </c>
      <c r="G393" s="530">
        <v>2480</v>
      </c>
      <c r="H393" s="530">
        <v>0</v>
      </c>
      <c r="I393" s="530">
        <v>0</v>
      </c>
      <c r="J393" s="530">
        <v>0</v>
      </c>
      <c r="K393" s="530">
        <v>0</v>
      </c>
      <c r="L393" s="530">
        <v>40</v>
      </c>
      <c r="M393" s="530">
        <v>5220</v>
      </c>
      <c r="N393" s="530">
        <v>0</v>
      </c>
      <c r="O393" s="530">
        <v>0</v>
      </c>
      <c r="P393" s="530">
        <v>0</v>
      </c>
      <c r="Q393" s="530">
        <v>0</v>
      </c>
      <c r="R393" s="530">
        <v>0</v>
      </c>
      <c r="S393" s="530">
        <v>7740</v>
      </c>
      <c r="T393" s="530">
        <v>0</v>
      </c>
      <c r="U393" s="530">
        <v>517.5</v>
      </c>
      <c r="V393" s="530">
        <v>0</v>
      </c>
      <c r="W393" s="530">
        <v>0</v>
      </c>
      <c r="X393" s="530">
        <v>49.73</v>
      </c>
      <c r="Y393" s="530">
        <v>567.23</v>
      </c>
      <c r="Z393" s="530">
        <v>7172.77</v>
      </c>
      <c r="AA393" t="s">
        <v>1738</v>
      </c>
      <c r="AB393" s="266">
        <f>VLOOKUP(D393,'12部门提供工资附表主表'!E:AV,44,0)</f>
        <v>7739.9999999999936</v>
      </c>
      <c r="AC393" s="266">
        <f t="shared" si="6"/>
        <v>0</v>
      </c>
    </row>
    <row r="394" spans="1:29" ht="14.25">
      <c r="A394" s="265" t="s">
        <v>1497</v>
      </c>
      <c r="B394" t="s">
        <v>2798</v>
      </c>
      <c r="C394" t="s">
        <v>1823</v>
      </c>
      <c r="D394" t="s">
        <v>1824</v>
      </c>
      <c r="E394" t="s">
        <v>1825</v>
      </c>
      <c r="F394">
        <v>42.31</v>
      </c>
      <c r="G394" s="530">
        <v>2480</v>
      </c>
      <c r="H394" s="530">
        <v>0</v>
      </c>
      <c r="I394" s="530">
        <v>0</v>
      </c>
      <c r="J394" s="530">
        <v>0</v>
      </c>
      <c r="K394" s="530">
        <v>0</v>
      </c>
      <c r="L394" s="530">
        <v>100</v>
      </c>
      <c r="M394" s="530">
        <v>5225</v>
      </c>
      <c r="N394" s="530">
        <v>0</v>
      </c>
      <c r="O394" s="530">
        <v>0</v>
      </c>
      <c r="P394" s="530">
        <v>0</v>
      </c>
      <c r="Q394" s="530">
        <v>0</v>
      </c>
      <c r="R394" s="530">
        <v>0</v>
      </c>
      <c r="S394" s="530">
        <v>7805</v>
      </c>
      <c r="T394" s="530">
        <v>0</v>
      </c>
      <c r="U394" s="530">
        <v>517.5</v>
      </c>
      <c r="V394" s="530">
        <v>0</v>
      </c>
      <c r="W394" s="530">
        <v>0</v>
      </c>
      <c r="X394" s="530">
        <v>68.62</v>
      </c>
      <c r="Y394" s="530">
        <v>586.12</v>
      </c>
      <c r="Z394" s="530">
        <v>7218.88</v>
      </c>
      <c r="AA394" t="s">
        <v>1827</v>
      </c>
      <c r="AB394" s="266">
        <f>VLOOKUP(D394,'12部门提供工资附表主表'!E:AV,44,0)</f>
        <v>7804.9999999999873</v>
      </c>
      <c r="AC394" s="266">
        <f t="shared" si="6"/>
        <v>-1.2732925824820995E-11</v>
      </c>
    </row>
    <row r="395" spans="1:29" ht="14.25">
      <c r="A395" s="265" t="s">
        <v>63</v>
      </c>
      <c r="B395" t="s">
        <v>2798</v>
      </c>
      <c r="C395" t="s">
        <v>1183</v>
      </c>
      <c r="D395" t="s">
        <v>1184</v>
      </c>
      <c r="E395" t="s">
        <v>1185</v>
      </c>
      <c r="F395">
        <v>25.88</v>
      </c>
      <c r="G395" s="530">
        <v>2480</v>
      </c>
      <c r="H395" s="530">
        <v>0</v>
      </c>
      <c r="I395" s="530">
        <v>300</v>
      </c>
      <c r="J395" s="530">
        <v>0</v>
      </c>
      <c r="K395" s="530">
        <v>0</v>
      </c>
      <c r="L395" s="530">
        <v>120</v>
      </c>
      <c r="M395" s="530">
        <v>1619.6</v>
      </c>
      <c r="N395" s="530">
        <v>0</v>
      </c>
      <c r="O395" s="530">
        <v>0</v>
      </c>
      <c r="P395" s="530">
        <v>0</v>
      </c>
      <c r="Q395" s="530">
        <v>0</v>
      </c>
      <c r="R395" s="530">
        <v>0</v>
      </c>
      <c r="S395" s="530">
        <v>4519.6000000000004</v>
      </c>
      <c r="T395" s="530">
        <v>0</v>
      </c>
      <c r="U395" s="530">
        <v>517.5</v>
      </c>
      <c r="V395" s="530">
        <v>0</v>
      </c>
      <c r="W395" s="530">
        <v>0</v>
      </c>
      <c r="X395" s="530">
        <v>0</v>
      </c>
      <c r="Y395" s="530">
        <v>517.5</v>
      </c>
      <c r="Z395" s="530">
        <v>4002.1</v>
      </c>
      <c r="AA395" t="s">
        <v>1187</v>
      </c>
      <c r="AB395" s="266">
        <f>VLOOKUP(D395,'12部门提供工资附表主表'!E:AV,44,0)</f>
        <v>4519.5999999999995</v>
      </c>
      <c r="AC395" s="266">
        <f t="shared" si="6"/>
        <v>0</v>
      </c>
    </row>
    <row r="396" spans="1:29" ht="14.25">
      <c r="A396" s="265" t="s">
        <v>777</v>
      </c>
      <c r="B396" t="s">
        <v>2798</v>
      </c>
      <c r="C396" t="s">
        <v>1828</v>
      </c>
      <c r="D396" t="s">
        <v>1829</v>
      </c>
      <c r="E396" t="s">
        <v>1830</v>
      </c>
      <c r="F396">
        <v>42.75</v>
      </c>
      <c r="G396" s="530">
        <v>2480</v>
      </c>
      <c r="H396" s="530">
        <v>0</v>
      </c>
      <c r="I396" s="530">
        <v>0</v>
      </c>
      <c r="J396" s="530">
        <v>0</v>
      </c>
      <c r="K396" s="530">
        <v>0</v>
      </c>
      <c r="L396" s="530">
        <v>60</v>
      </c>
      <c r="M396" s="530">
        <v>5143.8999999999996</v>
      </c>
      <c r="N396" s="530">
        <v>0</v>
      </c>
      <c r="O396" s="530">
        <v>0</v>
      </c>
      <c r="P396" s="530">
        <v>0</v>
      </c>
      <c r="Q396" s="530">
        <v>0</v>
      </c>
      <c r="R396" s="530">
        <v>0</v>
      </c>
      <c r="S396" s="530">
        <v>7683.9</v>
      </c>
      <c r="T396" s="530">
        <v>0</v>
      </c>
      <c r="U396" s="530">
        <v>517.5</v>
      </c>
      <c r="V396" s="530">
        <v>0</v>
      </c>
      <c r="W396" s="530">
        <v>0</v>
      </c>
      <c r="X396" s="530">
        <v>0</v>
      </c>
      <c r="Y396" s="530">
        <v>517.5</v>
      </c>
      <c r="Z396" s="530">
        <v>7166.4</v>
      </c>
      <c r="AA396" t="s">
        <v>1832</v>
      </c>
      <c r="AB396" s="266">
        <f>VLOOKUP(D396,'12部门提供工资附表主表'!E:AV,44,0)</f>
        <v>7683.9000000000106</v>
      </c>
      <c r="AC396" s="266">
        <f t="shared" si="6"/>
        <v>1.0913936421275139E-11</v>
      </c>
    </row>
    <row r="397" spans="1:29" ht="14.25">
      <c r="A397" s="265" t="s">
        <v>1657</v>
      </c>
      <c r="B397" t="s">
        <v>2798</v>
      </c>
      <c r="C397" t="s">
        <v>730</v>
      </c>
      <c r="D397" t="s">
        <v>731</v>
      </c>
      <c r="E397" t="s">
        <v>732</v>
      </c>
      <c r="F397">
        <v>13.13</v>
      </c>
      <c r="G397" s="530">
        <v>2480</v>
      </c>
      <c r="H397" s="530">
        <v>0</v>
      </c>
      <c r="I397" s="530">
        <v>0</v>
      </c>
      <c r="J397" s="530">
        <v>0</v>
      </c>
      <c r="K397" s="530">
        <v>0</v>
      </c>
      <c r="L397" s="530">
        <v>40</v>
      </c>
      <c r="M397" s="530">
        <v>-1726.2</v>
      </c>
      <c r="N397" s="530">
        <v>0</v>
      </c>
      <c r="O397" s="530">
        <v>0</v>
      </c>
      <c r="P397" s="530">
        <v>0</v>
      </c>
      <c r="Q397" s="530">
        <v>0</v>
      </c>
      <c r="R397" s="530">
        <v>95</v>
      </c>
      <c r="S397" s="530">
        <v>698.8</v>
      </c>
      <c r="T397" s="530">
        <v>0</v>
      </c>
      <c r="U397" s="530">
        <v>517.5</v>
      </c>
      <c r="V397" s="530">
        <v>0</v>
      </c>
      <c r="W397" s="530">
        <v>0</v>
      </c>
      <c r="X397" s="530">
        <v>0</v>
      </c>
      <c r="Y397" s="530">
        <v>517.5</v>
      </c>
      <c r="Z397" s="530">
        <v>181.3</v>
      </c>
      <c r="AA397" t="s">
        <v>734</v>
      </c>
      <c r="AB397" s="266">
        <f>VLOOKUP(D397,'12部门提供工资附表主表'!E:AV,44,0)</f>
        <v>698.8</v>
      </c>
      <c r="AC397" s="266">
        <f t="shared" si="6"/>
        <v>0</v>
      </c>
    </row>
    <row r="398" spans="1:29" ht="14.25">
      <c r="A398" s="265" t="s">
        <v>460</v>
      </c>
      <c r="B398" t="s">
        <v>2798</v>
      </c>
      <c r="C398" t="s">
        <v>1739</v>
      </c>
      <c r="D398" t="s">
        <v>1740</v>
      </c>
      <c r="E398" t="s">
        <v>1741</v>
      </c>
      <c r="F398">
        <v>38.75</v>
      </c>
      <c r="G398" s="530">
        <v>2480</v>
      </c>
      <c r="H398" s="530">
        <v>0</v>
      </c>
      <c r="I398" s="530">
        <v>320</v>
      </c>
      <c r="J398" s="530">
        <v>900</v>
      </c>
      <c r="K398" s="530">
        <v>0</v>
      </c>
      <c r="L398" s="530">
        <v>200</v>
      </c>
      <c r="M398" s="530">
        <v>3600</v>
      </c>
      <c r="N398" s="530">
        <v>0</v>
      </c>
      <c r="O398" s="530">
        <v>0</v>
      </c>
      <c r="P398" s="530">
        <v>0</v>
      </c>
      <c r="Q398" s="530">
        <v>5</v>
      </c>
      <c r="R398" s="530">
        <v>0</v>
      </c>
      <c r="S398" s="530">
        <v>7505</v>
      </c>
      <c r="T398" s="530">
        <v>0</v>
      </c>
      <c r="U398" s="530">
        <v>517.5</v>
      </c>
      <c r="V398" s="530">
        <v>254</v>
      </c>
      <c r="W398" s="530">
        <v>10</v>
      </c>
      <c r="X398" s="530">
        <v>52.01</v>
      </c>
      <c r="Y398" s="530">
        <v>833.51</v>
      </c>
      <c r="Z398" s="530">
        <v>6671.49</v>
      </c>
      <c r="AA398" t="s">
        <v>1743</v>
      </c>
      <c r="AB398" s="266">
        <f>VLOOKUP(D398,'12部门提供工资附表主表'!E:AV,44,0)</f>
        <v>7505.0000000000045</v>
      </c>
      <c r="AC398" s="266">
        <f t="shared" si="6"/>
        <v>0</v>
      </c>
    </row>
    <row r="399" spans="1:29" ht="14.25">
      <c r="A399" s="265" t="s">
        <v>1231</v>
      </c>
      <c r="B399" t="s">
        <v>2798</v>
      </c>
      <c r="C399" t="s">
        <v>1188</v>
      </c>
      <c r="D399" t="s">
        <v>1189</v>
      </c>
      <c r="E399" t="s">
        <v>1190</v>
      </c>
      <c r="F399">
        <v>42</v>
      </c>
      <c r="G399" s="530">
        <v>2480</v>
      </c>
      <c r="H399" s="530">
        <v>0</v>
      </c>
      <c r="I399" s="530">
        <v>0</v>
      </c>
      <c r="J399" s="530">
        <v>0</v>
      </c>
      <c r="K399" s="530">
        <v>0</v>
      </c>
      <c r="L399" s="530">
        <v>20</v>
      </c>
      <c r="M399" s="530">
        <v>4507.96</v>
      </c>
      <c r="N399" s="530">
        <v>0</v>
      </c>
      <c r="O399" s="530">
        <v>0</v>
      </c>
      <c r="P399" s="530">
        <v>0</v>
      </c>
      <c r="Q399" s="530">
        <v>200</v>
      </c>
      <c r="R399" s="530">
        <v>0</v>
      </c>
      <c r="S399" s="530">
        <v>7207.96</v>
      </c>
      <c r="T399" s="530">
        <v>0</v>
      </c>
      <c r="U399" s="530">
        <v>517.5</v>
      </c>
      <c r="V399" s="530">
        <v>0</v>
      </c>
      <c r="W399" s="530">
        <v>0</v>
      </c>
      <c r="X399" s="530">
        <v>0</v>
      </c>
      <c r="Y399" s="530">
        <v>517.5</v>
      </c>
      <c r="Z399" s="530">
        <v>6690.46</v>
      </c>
      <c r="AA399" t="s">
        <v>1192</v>
      </c>
      <c r="AB399" s="266">
        <f>VLOOKUP(D399,'12部门提供工资附表主表'!E:AV,44,0)</f>
        <v>7207.96</v>
      </c>
      <c r="AC399" s="266">
        <f t="shared" si="6"/>
        <v>0</v>
      </c>
    </row>
    <row r="400" spans="1:29" ht="14.25">
      <c r="A400" s="265" t="s">
        <v>3115</v>
      </c>
      <c r="B400" t="s">
        <v>2798</v>
      </c>
      <c r="C400" t="s">
        <v>736</v>
      </c>
      <c r="D400" t="s">
        <v>737</v>
      </c>
      <c r="E400" t="s">
        <v>738</v>
      </c>
      <c r="F400">
        <v>41.63</v>
      </c>
      <c r="G400" s="530">
        <v>2480</v>
      </c>
      <c r="H400" s="530">
        <v>0</v>
      </c>
      <c r="I400" s="530">
        <v>0</v>
      </c>
      <c r="J400" s="530">
        <v>0</v>
      </c>
      <c r="K400" s="530">
        <v>0</v>
      </c>
      <c r="L400" s="530">
        <v>20</v>
      </c>
      <c r="M400" s="530">
        <v>4806.08</v>
      </c>
      <c r="N400" s="530">
        <v>0</v>
      </c>
      <c r="O400" s="530">
        <v>0</v>
      </c>
      <c r="P400" s="530">
        <v>0</v>
      </c>
      <c r="Q400" s="530">
        <v>200</v>
      </c>
      <c r="R400" s="530">
        <v>0</v>
      </c>
      <c r="S400" s="530">
        <v>7506.08</v>
      </c>
      <c r="T400" s="530">
        <v>0</v>
      </c>
      <c r="U400" s="530">
        <v>517.5</v>
      </c>
      <c r="V400" s="530">
        <v>0</v>
      </c>
      <c r="W400" s="530">
        <v>0</v>
      </c>
      <c r="X400" s="530">
        <v>0</v>
      </c>
      <c r="Y400" s="530">
        <v>517.5</v>
      </c>
      <c r="Z400" s="530">
        <v>6988.58</v>
      </c>
      <c r="AA400" t="s">
        <v>740</v>
      </c>
      <c r="AB400" s="266">
        <f>VLOOKUP(D400,'12部门提供工资附表主表'!E:AV,44,0)</f>
        <v>7506.0800000000154</v>
      </c>
      <c r="AC400" s="266">
        <f t="shared" si="6"/>
        <v>1.546140993013978E-11</v>
      </c>
    </row>
    <row r="401" spans="1:29" ht="14.25">
      <c r="A401" s="265" t="s">
        <v>688</v>
      </c>
      <c r="B401" t="s">
        <v>2798</v>
      </c>
      <c r="C401" t="s">
        <v>2497</v>
      </c>
      <c r="D401" t="s">
        <v>2498</v>
      </c>
      <c r="E401" t="s">
        <v>2499</v>
      </c>
      <c r="F401">
        <v>37.81</v>
      </c>
      <c r="G401" s="530">
        <v>2480</v>
      </c>
      <c r="H401" s="530">
        <v>0</v>
      </c>
      <c r="I401" s="530">
        <v>0</v>
      </c>
      <c r="J401" s="530">
        <v>0</v>
      </c>
      <c r="K401" s="530">
        <v>0</v>
      </c>
      <c r="L401" s="530">
        <v>0</v>
      </c>
      <c r="M401" s="530">
        <v>3507.4</v>
      </c>
      <c r="N401" s="530">
        <v>0</v>
      </c>
      <c r="O401" s="530">
        <v>0</v>
      </c>
      <c r="P401" s="530">
        <v>0</v>
      </c>
      <c r="Q401" s="530">
        <v>200</v>
      </c>
      <c r="R401" s="530">
        <v>48</v>
      </c>
      <c r="S401" s="530">
        <v>6139.4</v>
      </c>
      <c r="T401" s="530">
        <v>0</v>
      </c>
      <c r="U401" s="530">
        <v>517.5</v>
      </c>
      <c r="V401" s="530">
        <v>0</v>
      </c>
      <c r="W401" s="530">
        <v>0</v>
      </c>
      <c r="X401" s="530">
        <v>0</v>
      </c>
      <c r="Y401" s="530">
        <v>517.5</v>
      </c>
      <c r="Z401" s="530">
        <v>5621.9</v>
      </c>
      <c r="AA401" t="s">
        <v>2501</v>
      </c>
      <c r="AB401" s="266">
        <f>VLOOKUP(D401,'12部门提供工资附表主表'!E:AV,44,0)</f>
        <v>6139.3999999999824</v>
      </c>
      <c r="AC401" s="266">
        <f t="shared" si="6"/>
        <v>-1.7280399333685637E-11</v>
      </c>
    </row>
    <row r="402" spans="1:29" ht="14.25">
      <c r="A402" s="265" t="s">
        <v>2752</v>
      </c>
      <c r="B402" t="s">
        <v>2798</v>
      </c>
      <c r="C402" t="s">
        <v>2614</v>
      </c>
      <c r="D402" t="s">
        <v>2615</v>
      </c>
      <c r="E402" t="s">
        <v>2616</v>
      </c>
      <c r="F402">
        <v>40.69</v>
      </c>
      <c r="G402" s="530">
        <v>2480</v>
      </c>
      <c r="H402" s="530">
        <v>0</v>
      </c>
      <c r="I402" s="530">
        <v>0</v>
      </c>
      <c r="J402" s="530">
        <v>0</v>
      </c>
      <c r="K402" s="530">
        <v>0</v>
      </c>
      <c r="L402" s="530">
        <v>0</v>
      </c>
      <c r="M402" s="530">
        <v>4437.3</v>
      </c>
      <c r="N402" s="530">
        <v>0</v>
      </c>
      <c r="O402" s="530">
        <v>0</v>
      </c>
      <c r="P402" s="530">
        <v>0</v>
      </c>
      <c r="Q402" s="530">
        <v>200</v>
      </c>
      <c r="R402" s="530">
        <v>0</v>
      </c>
      <c r="S402" s="530">
        <v>7117.3</v>
      </c>
      <c r="T402" s="530">
        <v>0</v>
      </c>
      <c r="U402" s="530">
        <v>517.5</v>
      </c>
      <c r="V402" s="530">
        <v>0</v>
      </c>
      <c r="W402" s="530">
        <v>0</v>
      </c>
      <c r="X402" s="530">
        <v>0.56000000000000005</v>
      </c>
      <c r="Y402" s="530">
        <v>518.05999999999995</v>
      </c>
      <c r="Z402" s="530">
        <v>6599.24</v>
      </c>
      <c r="AA402" t="s">
        <v>2618</v>
      </c>
      <c r="AB402" s="266">
        <f>VLOOKUP(D402,'12部门提供工资附表主表'!E:AV,44,0)</f>
        <v>7117.2999999999993</v>
      </c>
      <c r="AC402" s="266">
        <f t="shared" si="6"/>
        <v>0</v>
      </c>
    </row>
    <row r="403" spans="1:29" ht="14.25">
      <c r="A403" s="265" t="s">
        <v>2701</v>
      </c>
      <c r="B403" t="s">
        <v>2798</v>
      </c>
      <c r="C403" t="s">
        <v>2693</v>
      </c>
      <c r="D403" t="s">
        <v>2694</v>
      </c>
      <c r="E403" t="s">
        <v>2695</v>
      </c>
      <c r="F403">
        <v>35.94</v>
      </c>
      <c r="G403" s="530">
        <v>2480</v>
      </c>
      <c r="H403" s="530">
        <v>0</v>
      </c>
      <c r="I403" s="530">
        <v>0</v>
      </c>
      <c r="J403" s="530">
        <v>0</v>
      </c>
      <c r="K403" s="530">
        <v>0</v>
      </c>
      <c r="L403" s="530">
        <v>0</v>
      </c>
      <c r="M403" s="530">
        <v>3564</v>
      </c>
      <c r="N403" s="530">
        <v>0</v>
      </c>
      <c r="O403" s="530">
        <v>0</v>
      </c>
      <c r="P403" s="530">
        <v>0</v>
      </c>
      <c r="Q403" s="530">
        <v>0</v>
      </c>
      <c r="R403" s="530">
        <v>18</v>
      </c>
      <c r="S403" s="530">
        <v>6026</v>
      </c>
      <c r="T403" s="530">
        <v>0</v>
      </c>
      <c r="U403" s="530">
        <v>517.5</v>
      </c>
      <c r="V403" s="530">
        <v>0</v>
      </c>
      <c r="W403" s="530">
        <v>0</v>
      </c>
      <c r="X403" s="530">
        <v>0</v>
      </c>
      <c r="Y403" s="530">
        <v>517.5</v>
      </c>
      <c r="Z403" s="530">
        <v>5508.5</v>
      </c>
      <c r="AA403" t="s">
        <v>2697</v>
      </c>
      <c r="AB403" s="266">
        <f>VLOOKUP(D403,'12部门提供工资附表主表'!E:AV,44,0)</f>
        <v>6026.0000000000109</v>
      </c>
      <c r="AC403" s="266">
        <f t="shared" si="6"/>
        <v>1.0913936421275139E-11</v>
      </c>
    </row>
    <row r="404" spans="1:29" ht="14.25">
      <c r="A404" s="265" t="s">
        <v>2891</v>
      </c>
      <c r="B404" t="s">
        <v>2798</v>
      </c>
      <c r="C404" t="s">
        <v>2794</v>
      </c>
      <c r="D404" t="s">
        <v>2795</v>
      </c>
      <c r="E404" t="s">
        <v>2796</v>
      </c>
      <c r="F404">
        <v>39.880000000000003</v>
      </c>
      <c r="G404" s="530">
        <v>2480</v>
      </c>
      <c r="H404" s="530">
        <v>0</v>
      </c>
      <c r="I404" s="530">
        <v>0</v>
      </c>
      <c r="J404" s="530">
        <v>0</v>
      </c>
      <c r="K404" s="530">
        <v>0</v>
      </c>
      <c r="L404" s="530">
        <v>0</v>
      </c>
      <c r="M404" s="530">
        <v>4499</v>
      </c>
      <c r="N404" s="530">
        <v>0</v>
      </c>
      <c r="O404" s="530">
        <v>0</v>
      </c>
      <c r="P404" s="530">
        <v>0</v>
      </c>
      <c r="Q404" s="530">
        <v>200</v>
      </c>
      <c r="R404" s="530">
        <v>0</v>
      </c>
      <c r="S404" s="530">
        <v>7179</v>
      </c>
      <c r="T404" s="530">
        <v>0</v>
      </c>
      <c r="U404" s="530">
        <v>517.5</v>
      </c>
      <c r="V404" s="530">
        <v>0</v>
      </c>
      <c r="W404" s="530">
        <v>0</v>
      </c>
      <c r="X404" s="530">
        <v>0</v>
      </c>
      <c r="Y404" s="530">
        <v>517.5</v>
      </c>
      <c r="Z404" s="530">
        <v>6661.5</v>
      </c>
      <c r="AA404" t="s">
        <v>4778</v>
      </c>
      <c r="AB404" s="266">
        <f>VLOOKUP(D404,'12部门提供工资附表主表'!E:AV,44,0)</f>
        <v>7179</v>
      </c>
      <c r="AC404" s="266">
        <f t="shared" si="6"/>
        <v>0</v>
      </c>
    </row>
    <row r="405" spans="1:29" ht="14.25">
      <c r="A405" s="265" t="s">
        <v>2627</v>
      </c>
      <c r="B405" t="s">
        <v>2798</v>
      </c>
      <c r="C405" t="s">
        <v>2872</v>
      </c>
      <c r="D405" t="s">
        <v>2873</v>
      </c>
      <c r="E405" t="s">
        <v>2874</v>
      </c>
      <c r="F405">
        <v>42.19</v>
      </c>
      <c r="G405" s="530">
        <v>2480</v>
      </c>
      <c r="H405" s="530">
        <v>0</v>
      </c>
      <c r="I405" s="530">
        <v>0</v>
      </c>
      <c r="J405" s="530">
        <v>0</v>
      </c>
      <c r="K405" s="530">
        <v>0</v>
      </c>
      <c r="L405" s="530">
        <v>0</v>
      </c>
      <c r="M405" s="530">
        <v>4523.54</v>
      </c>
      <c r="N405" s="530">
        <v>0</v>
      </c>
      <c r="O405" s="530">
        <v>0</v>
      </c>
      <c r="P405" s="530">
        <v>0</v>
      </c>
      <c r="Q405" s="530">
        <v>200</v>
      </c>
      <c r="R405" s="530">
        <v>0</v>
      </c>
      <c r="S405" s="530">
        <v>7203.54</v>
      </c>
      <c r="T405" s="530">
        <v>0</v>
      </c>
      <c r="U405" s="530">
        <v>517.5</v>
      </c>
      <c r="V405" s="530">
        <v>0</v>
      </c>
      <c r="W405" s="530">
        <v>0</v>
      </c>
      <c r="X405" s="530">
        <v>0</v>
      </c>
      <c r="Y405" s="530">
        <v>517.5</v>
      </c>
      <c r="Z405" s="530">
        <v>6686.04</v>
      </c>
      <c r="AA405" t="s">
        <v>4779</v>
      </c>
      <c r="AB405" s="266">
        <f>VLOOKUP(D405,'12部门提供工资附表主表'!E:AV,44,0)</f>
        <v>7203.54</v>
      </c>
      <c r="AC405" s="266">
        <f t="shared" si="6"/>
        <v>0</v>
      </c>
    </row>
    <row r="406" spans="1:29" ht="14.25">
      <c r="A406" s="265" t="s">
        <v>312</v>
      </c>
      <c r="F406">
        <v>1377.44</v>
      </c>
      <c r="G406" s="530">
        <v>86800</v>
      </c>
      <c r="H406" s="530">
        <v>0</v>
      </c>
      <c r="I406" s="530">
        <v>1440</v>
      </c>
      <c r="J406" s="530">
        <v>1800</v>
      </c>
      <c r="K406" s="530">
        <v>0</v>
      </c>
      <c r="L406" s="530">
        <v>3600</v>
      </c>
      <c r="M406" s="530">
        <v>157467.99</v>
      </c>
      <c r="N406" s="530">
        <v>205.2</v>
      </c>
      <c r="O406" s="530">
        <v>0</v>
      </c>
      <c r="P406" s="530">
        <v>0</v>
      </c>
      <c r="Q406" s="530">
        <v>3405</v>
      </c>
      <c r="R406" s="530">
        <v>603</v>
      </c>
      <c r="S406" s="530">
        <v>254115.19</v>
      </c>
      <c r="T406" s="530">
        <v>0</v>
      </c>
      <c r="U406" s="530">
        <v>18112.5</v>
      </c>
      <c r="V406" s="530">
        <v>508</v>
      </c>
      <c r="W406" s="530">
        <v>150</v>
      </c>
      <c r="X406" s="530">
        <v>1125.29</v>
      </c>
      <c r="Y406" s="530">
        <v>19895.79</v>
      </c>
      <c r="Z406" s="530">
        <v>234219.4</v>
      </c>
      <c r="AB406" s="266" t="e">
        <f>VLOOKUP(D406,'12部门提供工资附表主表'!E:AV,44,0)</f>
        <v>#N/A</v>
      </c>
      <c r="AC406" s="266" t="e">
        <f t="shared" si="6"/>
        <v>#N/A</v>
      </c>
    </row>
    <row r="407" spans="1:29" ht="14.25">
      <c r="A407" s="265" t="s">
        <v>1145</v>
      </c>
      <c r="B407" t="s">
        <v>3597</v>
      </c>
      <c r="C407" t="s">
        <v>2316</v>
      </c>
      <c r="D407" t="s">
        <v>2317</v>
      </c>
      <c r="E407" t="s">
        <v>2318</v>
      </c>
      <c r="F407">
        <v>22</v>
      </c>
      <c r="G407" s="530">
        <v>40000</v>
      </c>
      <c r="H407" s="530">
        <v>0</v>
      </c>
      <c r="I407" s="530">
        <v>12000</v>
      </c>
      <c r="J407" s="530">
        <v>10500</v>
      </c>
      <c r="K407" s="530">
        <v>2800</v>
      </c>
      <c r="L407" s="530">
        <v>200</v>
      </c>
      <c r="M407" s="530">
        <v>0</v>
      </c>
      <c r="N407" s="530">
        <v>0</v>
      </c>
      <c r="O407" s="530">
        <v>0</v>
      </c>
      <c r="P407" s="530">
        <v>0</v>
      </c>
      <c r="Q407" s="530">
        <v>200</v>
      </c>
      <c r="R407" s="530">
        <v>0</v>
      </c>
      <c r="S407" s="530">
        <v>65700</v>
      </c>
      <c r="T407" s="530">
        <v>0</v>
      </c>
      <c r="U407" s="530">
        <v>529.70000000000005</v>
      </c>
      <c r="V407" s="530">
        <v>0</v>
      </c>
      <c r="W407" s="530">
        <v>0</v>
      </c>
      <c r="X407" s="530">
        <v>17055.150000000001</v>
      </c>
      <c r="Y407" s="530">
        <v>17584.849999999999</v>
      </c>
      <c r="Z407" s="530">
        <v>48115.15</v>
      </c>
      <c r="AA407" t="s">
        <v>2320</v>
      </c>
      <c r="AB407" s="266">
        <f>VLOOKUP(D407,'12部门提供工资附表主表'!E:AV,44,0)</f>
        <v>65700</v>
      </c>
      <c r="AC407" s="266">
        <f t="shared" si="6"/>
        <v>0</v>
      </c>
    </row>
    <row r="408" spans="1:29" ht="14.25">
      <c r="A408" s="265" t="s">
        <v>2380</v>
      </c>
      <c r="B408" t="s">
        <v>3597</v>
      </c>
      <c r="C408" t="s">
        <v>1855</v>
      </c>
      <c r="D408" t="s">
        <v>1856</v>
      </c>
      <c r="E408" t="s">
        <v>1857</v>
      </c>
      <c r="F408">
        <v>0</v>
      </c>
      <c r="G408" s="530">
        <v>2480</v>
      </c>
      <c r="H408" s="530">
        <v>0</v>
      </c>
      <c r="I408" s="530">
        <v>1140</v>
      </c>
      <c r="J408" s="530">
        <v>780</v>
      </c>
      <c r="K408" s="530">
        <v>50</v>
      </c>
      <c r="L408" s="530">
        <v>0</v>
      </c>
      <c r="M408" s="530">
        <v>-3932.5</v>
      </c>
      <c r="N408" s="530">
        <v>0</v>
      </c>
      <c r="O408" s="530">
        <v>0</v>
      </c>
      <c r="P408" s="530">
        <v>0</v>
      </c>
      <c r="Q408" s="530">
        <v>0</v>
      </c>
      <c r="R408" s="530">
        <v>0</v>
      </c>
      <c r="S408" s="530">
        <v>517.5</v>
      </c>
      <c r="T408" s="530">
        <v>0</v>
      </c>
      <c r="U408" s="530">
        <v>517.5</v>
      </c>
      <c r="V408" s="530">
        <v>0</v>
      </c>
      <c r="W408" s="530">
        <v>0</v>
      </c>
      <c r="X408" s="530">
        <v>0</v>
      </c>
      <c r="Y408" s="530">
        <v>517.5</v>
      </c>
      <c r="Z408" s="530">
        <v>0</v>
      </c>
      <c r="AA408" t="s">
        <v>1858</v>
      </c>
      <c r="AB408" s="266">
        <f>VLOOKUP(D408,'12部门提供工资附表主表'!E:AV,44,0)</f>
        <v>517.5</v>
      </c>
      <c r="AC408" s="266">
        <f t="shared" si="6"/>
        <v>0</v>
      </c>
    </row>
    <row r="409" spans="1:29" ht="14.25">
      <c r="A409" s="265" t="s">
        <v>1098</v>
      </c>
      <c r="B409" t="s">
        <v>3597</v>
      </c>
      <c r="C409" t="s">
        <v>2321</v>
      </c>
      <c r="D409" t="s">
        <v>2322</v>
      </c>
      <c r="E409" t="s">
        <v>2323</v>
      </c>
      <c r="F409">
        <v>22</v>
      </c>
      <c r="G409" s="530">
        <v>2480</v>
      </c>
      <c r="H409" s="530">
        <v>0</v>
      </c>
      <c r="I409" s="530">
        <v>0</v>
      </c>
      <c r="J409" s="530">
        <v>1320</v>
      </c>
      <c r="K409" s="530">
        <v>0</v>
      </c>
      <c r="L409" s="530">
        <v>0</v>
      </c>
      <c r="M409" s="530">
        <v>0</v>
      </c>
      <c r="N409" s="530">
        <v>0</v>
      </c>
      <c r="O409" s="530">
        <v>0</v>
      </c>
      <c r="P409" s="530">
        <v>0</v>
      </c>
      <c r="Q409" s="530">
        <v>0</v>
      </c>
      <c r="R409" s="530">
        <v>0</v>
      </c>
      <c r="S409" s="530">
        <v>3800</v>
      </c>
      <c r="T409" s="530">
        <v>0</v>
      </c>
      <c r="U409" s="530">
        <v>0</v>
      </c>
      <c r="V409" s="530">
        <v>0</v>
      </c>
      <c r="W409" s="530">
        <v>0</v>
      </c>
      <c r="X409" s="530">
        <v>0</v>
      </c>
      <c r="Y409" s="530">
        <v>0</v>
      </c>
      <c r="Z409" s="530">
        <v>3800</v>
      </c>
      <c r="AA409" t="s">
        <v>2325</v>
      </c>
      <c r="AB409" s="266">
        <f>VLOOKUP(D409,'12部门提供工资附表主表'!E:AV,44,0)</f>
        <v>3800</v>
      </c>
      <c r="AC409" s="266">
        <f t="shared" si="6"/>
        <v>0</v>
      </c>
    </row>
    <row r="410" spans="1:29" ht="14.25">
      <c r="A410" s="265" t="s">
        <v>1626</v>
      </c>
      <c r="B410" t="s">
        <v>3597</v>
      </c>
      <c r="C410" t="s">
        <v>2234</v>
      </c>
      <c r="D410" t="s">
        <v>2235</v>
      </c>
      <c r="E410" t="s">
        <v>2236</v>
      </c>
      <c r="F410">
        <v>44.44</v>
      </c>
      <c r="G410" s="530">
        <v>2480</v>
      </c>
      <c r="H410" s="530">
        <v>2692.8</v>
      </c>
      <c r="I410" s="530">
        <v>720</v>
      </c>
      <c r="J410" s="530">
        <v>1500</v>
      </c>
      <c r="K410" s="530">
        <v>0</v>
      </c>
      <c r="L410" s="530">
        <v>200</v>
      </c>
      <c r="M410" s="530">
        <v>0</v>
      </c>
      <c r="N410" s="530">
        <v>0</v>
      </c>
      <c r="O410" s="530">
        <v>0</v>
      </c>
      <c r="P410" s="530">
        <v>0</v>
      </c>
      <c r="Q410" s="530">
        <v>200</v>
      </c>
      <c r="R410" s="530">
        <v>0</v>
      </c>
      <c r="S410" s="530">
        <v>7792.8</v>
      </c>
      <c r="T410" s="530">
        <v>0</v>
      </c>
      <c r="U410" s="530">
        <v>517.5</v>
      </c>
      <c r="V410" s="530">
        <v>254</v>
      </c>
      <c r="W410" s="530">
        <v>10</v>
      </c>
      <c r="X410" s="530">
        <v>30.64</v>
      </c>
      <c r="Y410" s="530">
        <v>812.14</v>
      </c>
      <c r="Z410" s="530">
        <v>6980.66</v>
      </c>
      <c r="AA410" t="s">
        <v>2238</v>
      </c>
      <c r="AB410" s="266">
        <f>VLOOKUP(D410,'12部门提供工资附表主表'!E:AV,44,0)</f>
        <v>7792.7999999999993</v>
      </c>
      <c r="AC410" s="266">
        <f t="shared" si="6"/>
        <v>0</v>
      </c>
    </row>
    <row r="411" spans="1:29" ht="14.25">
      <c r="A411" s="265" t="s">
        <v>862</v>
      </c>
      <c r="B411" t="s">
        <v>3597</v>
      </c>
      <c r="C411" t="s">
        <v>2239</v>
      </c>
      <c r="D411" t="s">
        <v>2240</v>
      </c>
      <c r="E411" t="s">
        <v>2241</v>
      </c>
      <c r="F411">
        <v>44.75</v>
      </c>
      <c r="G411" s="530">
        <v>2480</v>
      </c>
      <c r="H411" s="530">
        <v>2730</v>
      </c>
      <c r="I411" s="530">
        <v>720</v>
      </c>
      <c r="J411" s="530">
        <v>1500</v>
      </c>
      <c r="K411" s="530">
        <v>0</v>
      </c>
      <c r="L411" s="530">
        <v>200</v>
      </c>
      <c r="M411" s="530">
        <v>0</v>
      </c>
      <c r="N411" s="530">
        <v>0</v>
      </c>
      <c r="O411" s="530">
        <v>0</v>
      </c>
      <c r="P411" s="530">
        <v>0</v>
      </c>
      <c r="Q411" s="530">
        <v>200</v>
      </c>
      <c r="R411" s="530">
        <v>0</v>
      </c>
      <c r="S411" s="530">
        <v>7830</v>
      </c>
      <c r="T411" s="530">
        <v>0</v>
      </c>
      <c r="U411" s="530">
        <v>0</v>
      </c>
      <c r="V411" s="530">
        <v>0</v>
      </c>
      <c r="W411" s="530">
        <v>10</v>
      </c>
      <c r="X411" s="530">
        <v>84.9</v>
      </c>
      <c r="Y411" s="530">
        <v>94.9</v>
      </c>
      <c r="Z411" s="530">
        <v>7735.1</v>
      </c>
      <c r="AA411" t="s">
        <v>2243</v>
      </c>
      <c r="AB411" s="266">
        <f>VLOOKUP(D411,'12部门提供工资附表主表'!E:AV,44,0)</f>
        <v>7830</v>
      </c>
      <c r="AC411" s="266">
        <f t="shared" si="6"/>
        <v>0</v>
      </c>
    </row>
    <row r="412" spans="1:29" ht="14.25">
      <c r="A412" s="265" t="s">
        <v>2186</v>
      </c>
      <c r="B412" t="s">
        <v>3597</v>
      </c>
      <c r="C412" t="s">
        <v>2244</v>
      </c>
      <c r="D412" t="s">
        <v>2245</v>
      </c>
      <c r="E412" t="s">
        <v>2246</v>
      </c>
      <c r="F412">
        <v>45.13</v>
      </c>
      <c r="G412" s="530">
        <v>2480</v>
      </c>
      <c r="H412" s="530">
        <v>2775.6</v>
      </c>
      <c r="I412" s="530">
        <v>720</v>
      </c>
      <c r="J412" s="530">
        <v>1500</v>
      </c>
      <c r="K412" s="530">
        <v>0</v>
      </c>
      <c r="L412" s="530">
        <v>80</v>
      </c>
      <c r="M412" s="530">
        <v>0</v>
      </c>
      <c r="N412" s="530">
        <v>0</v>
      </c>
      <c r="O412" s="530">
        <v>0</v>
      </c>
      <c r="P412" s="530">
        <v>0</v>
      </c>
      <c r="Q412" s="530">
        <v>200</v>
      </c>
      <c r="R412" s="530">
        <v>0</v>
      </c>
      <c r="S412" s="530">
        <v>7755.6</v>
      </c>
      <c r="T412" s="530">
        <v>0</v>
      </c>
      <c r="U412" s="530">
        <v>517.5</v>
      </c>
      <c r="V412" s="530">
        <v>254</v>
      </c>
      <c r="W412" s="530">
        <v>10</v>
      </c>
      <c r="X412" s="530">
        <v>59.53</v>
      </c>
      <c r="Y412" s="530">
        <v>841.03</v>
      </c>
      <c r="Z412" s="530">
        <v>6914.57</v>
      </c>
      <c r="AA412" t="s">
        <v>2248</v>
      </c>
      <c r="AB412" s="266">
        <f>VLOOKUP(D412,'12部门提供工资附表主表'!E:AV,44,0)</f>
        <v>7755.6</v>
      </c>
      <c r="AC412" s="266">
        <f t="shared" si="6"/>
        <v>0</v>
      </c>
    </row>
    <row r="413" spans="1:29" ht="14.25">
      <c r="A413" s="265" t="s">
        <v>3120</v>
      </c>
      <c r="B413" t="s">
        <v>3597</v>
      </c>
      <c r="C413" t="s">
        <v>2249</v>
      </c>
      <c r="D413" t="s">
        <v>2250</v>
      </c>
      <c r="E413" t="s">
        <v>2251</v>
      </c>
      <c r="F413">
        <v>42.75</v>
      </c>
      <c r="G413" s="530">
        <v>2480</v>
      </c>
      <c r="H413" s="530">
        <v>2490</v>
      </c>
      <c r="I413" s="530">
        <v>720</v>
      </c>
      <c r="J413" s="530">
        <v>1500</v>
      </c>
      <c r="K413" s="530">
        <v>0</v>
      </c>
      <c r="L413" s="530">
        <v>200</v>
      </c>
      <c r="M413" s="530">
        <v>0</v>
      </c>
      <c r="N413" s="530">
        <v>0</v>
      </c>
      <c r="O413" s="530">
        <v>0</v>
      </c>
      <c r="P413" s="530">
        <v>0</v>
      </c>
      <c r="Q413" s="530">
        <v>200</v>
      </c>
      <c r="R413" s="530">
        <v>0</v>
      </c>
      <c r="S413" s="530">
        <v>7590</v>
      </c>
      <c r="T413" s="530">
        <v>0</v>
      </c>
      <c r="U413" s="530">
        <v>517.5</v>
      </c>
      <c r="V413" s="530">
        <v>0</v>
      </c>
      <c r="W413" s="530">
        <v>10</v>
      </c>
      <c r="X413" s="530">
        <v>62.17</v>
      </c>
      <c r="Y413" s="530">
        <v>589.66999999999996</v>
      </c>
      <c r="Z413" s="530">
        <v>7000.33</v>
      </c>
      <c r="AA413" t="s">
        <v>2253</v>
      </c>
      <c r="AB413" s="266">
        <f>VLOOKUP(D413,'12部门提供工资附表主表'!E:AV,44,0)</f>
        <v>7590</v>
      </c>
      <c r="AC413" s="266">
        <f t="shared" si="6"/>
        <v>0</v>
      </c>
    </row>
    <row r="414" spans="1:29" ht="14.25">
      <c r="A414" s="265" t="s">
        <v>384</v>
      </c>
      <c r="F414">
        <v>221.07</v>
      </c>
      <c r="G414" s="530">
        <v>54880</v>
      </c>
      <c r="H414" s="530">
        <v>10688.4</v>
      </c>
      <c r="I414" s="530">
        <v>16020</v>
      </c>
      <c r="J414" s="530">
        <v>18600</v>
      </c>
      <c r="K414" s="530">
        <v>2850</v>
      </c>
      <c r="L414" s="530">
        <v>880</v>
      </c>
      <c r="M414" s="530">
        <v>-3932.5</v>
      </c>
      <c r="N414" s="530">
        <v>0</v>
      </c>
      <c r="O414" s="530">
        <v>0</v>
      </c>
      <c r="P414" s="530">
        <v>0</v>
      </c>
      <c r="Q414" s="530">
        <v>1000</v>
      </c>
      <c r="R414" s="530">
        <v>0</v>
      </c>
      <c r="S414" s="530">
        <v>100985.9</v>
      </c>
      <c r="T414" s="530">
        <v>0</v>
      </c>
      <c r="U414" s="530">
        <v>2599.6999999999998</v>
      </c>
      <c r="V414" s="530">
        <v>508</v>
      </c>
      <c r="W414" s="530">
        <v>40</v>
      </c>
      <c r="X414" s="530">
        <v>17292.39</v>
      </c>
      <c r="Y414" s="530">
        <v>20440.09</v>
      </c>
      <c r="Z414" s="530">
        <v>80545.81</v>
      </c>
      <c r="AB414" s="266" t="e">
        <f>VLOOKUP(D414,'12部门提供工资附表主表'!E:AV,44,0)</f>
        <v>#N/A</v>
      </c>
      <c r="AC414" s="266" t="e">
        <f t="shared" si="6"/>
        <v>#N/A</v>
      </c>
    </row>
    <row r="415" spans="1:29" ht="14.25">
      <c r="A415" s="265" t="s">
        <v>1427</v>
      </c>
      <c r="B415" t="s">
        <v>17</v>
      </c>
      <c r="C415" t="s">
        <v>1248</v>
      </c>
      <c r="D415" t="s">
        <v>1249</v>
      </c>
      <c r="E415" t="s">
        <v>1250</v>
      </c>
      <c r="F415">
        <v>36.06</v>
      </c>
      <c r="G415" s="530">
        <v>2480</v>
      </c>
      <c r="H415" s="530">
        <v>0</v>
      </c>
      <c r="I415" s="530">
        <v>0</v>
      </c>
      <c r="J415" s="530">
        <v>0</v>
      </c>
      <c r="K415" s="530">
        <v>0</v>
      </c>
      <c r="L415" s="530">
        <v>40</v>
      </c>
      <c r="M415" s="530">
        <v>2977</v>
      </c>
      <c r="N415" s="530">
        <v>0</v>
      </c>
      <c r="O415" s="530">
        <v>0</v>
      </c>
      <c r="P415" s="530">
        <v>0</v>
      </c>
      <c r="Q415" s="530">
        <v>400</v>
      </c>
      <c r="R415" s="530">
        <v>0</v>
      </c>
      <c r="S415" s="530">
        <v>5897</v>
      </c>
      <c r="T415" s="530">
        <v>0</v>
      </c>
      <c r="U415" s="530">
        <v>517.5</v>
      </c>
      <c r="V415" s="530">
        <v>254</v>
      </c>
      <c r="W415" s="530">
        <v>0</v>
      </c>
      <c r="X415" s="530">
        <v>0</v>
      </c>
      <c r="Y415" s="530">
        <v>771.5</v>
      </c>
      <c r="Z415" s="530">
        <v>5125.5</v>
      </c>
      <c r="AA415" t="s">
        <v>1253</v>
      </c>
      <c r="AB415" s="266">
        <f>VLOOKUP(D415,'12部门提供工资附表主表'!E:AV,44,0)</f>
        <v>5896.9999999999909</v>
      </c>
      <c r="AC415" s="266">
        <f t="shared" si="6"/>
        <v>-9.0949470177292824E-12</v>
      </c>
    </row>
    <row r="416" spans="1:29" ht="14.25">
      <c r="A416" s="265" t="s">
        <v>3171</v>
      </c>
      <c r="B416" t="s">
        <v>17</v>
      </c>
      <c r="C416" t="s">
        <v>90</v>
      </c>
      <c r="D416" t="s">
        <v>91</v>
      </c>
      <c r="E416" t="s">
        <v>92</v>
      </c>
      <c r="F416">
        <v>27.13</v>
      </c>
      <c r="G416" s="530">
        <v>2480</v>
      </c>
      <c r="H416" s="530">
        <v>615.6</v>
      </c>
      <c r="I416" s="530">
        <v>440</v>
      </c>
      <c r="J416" s="530">
        <v>780</v>
      </c>
      <c r="K416" s="530">
        <v>50</v>
      </c>
      <c r="L416" s="530">
        <v>200</v>
      </c>
      <c r="M416" s="530">
        <v>756</v>
      </c>
      <c r="N416" s="530">
        <v>0</v>
      </c>
      <c r="O416" s="530">
        <v>0</v>
      </c>
      <c r="P416" s="530">
        <v>0</v>
      </c>
      <c r="Q416" s="530">
        <v>200</v>
      </c>
      <c r="R416" s="530">
        <v>0</v>
      </c>
      <c r="S416" s="530">
        <v>5521.6</v>
      </c>
      <c r="T416" s="530">
        <v>30</v>
      </c>
      <c r="U416" s="530">
        <v>517.5</v>
      </c>
      <c r="V416" s="530">
        <v>0</v>
      </c>
      <c r="W416" s="530">
        <v>10</v>
      </c>
      <c r="X416" s="530">
        <v>0.13</v>
      </c>
      <c r="Y416" s="530">
        <v>527.63</v>
      </c>
      <c r="Z416" s="530">
        <v>5023.97</v>
      </c>
      <c r="AA416" t="s">
        <v>95</v>
      </c>
      <c r="AB416" s="266">
        <f>VLOOKUP(D416,'12部门提供工资附表主表'!E:AV,44,0)</f>
        <v>5521.6</v>
      </c>
      <c r="AC416" s="266">
        <f t="shared" si="6"/>
        <v>0</v>
      </c>
    </row>
    <row r="417" spans="1:29" ht="14.25">
      <c r="A417" s="265" t="s">
        <v>3126</v>
      </c>
      <c r="B417" t="s">
        <v>17</v>
      </c>
      <c r="C417" t="s">
        <v>96</v>
      </c>
      <c r="D417" t="s">
        <v>97</v>
      </c>
      <c r="E417" t="s">
        <v>98</v>
      </c>
      <c r="F417">
        <v>29.94</v>
      </c>
      <c r="G417" s="530">
        <v>2480</v>
      </c>
      <c r="H417" s="530">
        <v>952.8</v>
      </c>
      <c r="I417" s="530">
        <v>440</v>
      </c>
      <c r="J417" s="530">
        <v>780</v>
      </c>
      <c r="K417" s="530">
        <v>0</v>
      </c>
      <c r="L417" s="530">
        <v>180</v>
      </c>
      <c r="M417" s="530">
        <v>665</v>
      </c>
      <c r="N417" s="530">
        <v>0</v>
      </c>
      <c r="O417" s="530">
        <v>0</v>
      </c>
      <c r="P417" s="530">
        <v>0</v>
      </c>
      <c r="Q417" s="530">
        <v>500</v>
      </c>
      <c r="R417" s="530">
        <v>0</v>
      </c>
      <c r="S417" s="530">
        <v>5997.8</v>
      </c>
      <c r="T417" s="530">
        <v>0</v>
      </c>
      <c r="U417" s="530">
        <v>517.5</v>
      </c>
      <c r="V417" s="530">
        <v>254</v>
      </c>
      <c r="W417" s="530">
        <v>10</v>
      </c>
      <c r="X417" s="530">
        <v>6.79</v>
      </c>
      <c r="Y417" s="530">
        <v>788.29</v>
      </c>
      <c r="Z417" s="530">
        <v>5209.51</v>
      </c>
      <c r="AA417" t="s">
        <v>100</v>
      </c>
      <c r="AB417" s="266">
        <f>VLOOKUP(D417,'12部门提供工资附表主表'!E:AV,44,0)</f>
        <v>5997.8</v>
      </c>
      <c r="AC417" s="266">
        <f t="shared" si="6"/>
        <v>0</v>
      </c>
    </row>
    <row r="418" spans="1:29" ht="14.25">
      <c r="A418" s="265" t="s">
        <v>1432</v>
      </c>
      <c r="B418" t="s">
        <v>17</v>
      </c>
      <c r="C418" t="s">
        <v>101</v>
      </c>
      <c r="D418" t="s">
        <v>102</v>
      </c>
      <c r="E418" t="s">
        <v>103</v>
      </c>
      <c r="F418">
        <v>25.25</v>
      </c>
      <c r="G418" s="530">
        <v>2480</v>
      </c>
      <c r="H418" s="530">
        <v>390</v>
      </c>
      <c r="I418" s="530">
        <v>440</v>
      </c>
      <c r="J418" s="530">
        <v>780</v>
      </c>
      <c r="K418" s="530">
        <v>0</v>
      </c>
      <c r="L418" s="530">
        <v>160</v>
      </c>
      <c r="M418" s="530">
        <v>574</v>
      </c>
      <c r="N418" s="530">
        <v>0</v>
      </c>
      <c r="O418" s="530">
        <v>0</v>
      </c>
      <c r="P418" s="530">
        <v>0</v>
      </c>
      <c r="Q418" s="530">
        <v>200</v>
      </c>
      <c r="R418" s="530">
        <v>0</v>
      </c>
      <c r="S418" s="530">
        <v>5024</v>
      </c>
      <c r="T418" s="530">
        <v>0</v>
      </c>
      <c r="U418" s="530">
        <v>517.5</v>
      </c>
      <c r="V418" s="530">
        <v>254</v>
      </c>
      <c r="W418" s="530">
        <v>10</v>
      </c>
      <c r="X418" s="530">
        <v>0</v>
      </c>
      <c r="Y418" s="530">
        <v>781.5</v>
      </c>
      <c r="Z418" s="530">
        <v>4242.5</v>
      </c>
      <c r="AA418" t="s">
        <v>105</v>
      </c>
      <c r="AB418" s="266">
        <f>VLOOKUP(D418,'12部门提供工资附表主表'!E:AV,44,0)</f>
        <v>5024</v>
      </c>
      <c r="AC418" s="266">
        <f t="shared" si="6"/>
        <v>0</v>
      </c>
    </row>
    <row r="419" spans="1:29" ht="14.25">
      <c r="A419" s="265" t="s">
        <v>1532</v>
      </c>
      <c r="B419" t="s">
        <v>17</v>
      </c>
      <c r="C419" t="s">
        <v>106</v>
      </c>
      <c r="D419" t="s">
        <v>107</v>
      </c>
      <c r="E419" t="s">
        <v>108</v>
      </c>
      <c r="F419">
        <v>28.38</v>
      </c>
      <c r="G419" s="530">
        <v>2480</v>
      </c>
      <c r="H419" s="530">
        <v>765.6</v>
      </c>
      <c r="I419" s="530">
        <v>440</v>
      </c>
      <c r="J419" s="530">
        <v>780</v>
      </c>
      <c r="K419" s="530">
        <v>0</v>
      </c>
      <c r="L419" s="530">
        <v>200</v>
      </c>
      <c r="M419" s="530">
        <v>220</v>
      </c>
      <c r="N419" s="530">
        <v>0</v>
      </c>
      <c r="O419" s="530">
        <v>0</v>
      </c>
      <c r="P419" s="530">
        <v>0</v>
      </c>
      <c r="Q419" s="530">
        <v>500</v>
      </c>
      <c r="R419" s="530">
        <v>0</v>
      </c>
      <c r="S419" s="530">
        <v>5385.6</v>
      </c>
      <c r="T419" s="530">
        <v>0</v>
      </c>
      <c r="U419" s="530">
        <v>517.5</v>
      </c>
      <c r="V419" s="530">
        <v>254</v>
      </c>
      <c r="W419" s="530">
        <v>10</v>
      </c>
      <c r="X419" s="530">
        <v>0</v>
      </c>
      <c r="Y419" s="530">
        <v>781.5</v>
      </c>
      <c r="Z419" s="530">
        <v>4604.1000000000004</v>
      </c>
      <c r="AA419" t="s">
        <v>110</v>
      </c>
      <c r="AB419" s="266">
        <f>VLOOKUP(D419,'12部门提供工资附表主表'!E:AV,44,0)</f>
        <v>5385.6</v>
      </c>
      <c r="AC419" s="266">
        <f t="shared" si="6"/>
        <v>0</v>
      </c>
    </row>
    <row r="420" spans="1:29" ht="14.25">
      <c r="A420" s="265" t="s">
        <v>2552</v>
      </c>
      <c r="B420" t="s">
        <v>17</v>
      </c>
      <c r="C420" t="s">
        <v>111</v>
      </c>
      <c r="D420" t="s">
        <v>112</v>
      </c>
      <c r="E420" t="s">
        <v>113</v>
      </c>
      <c r="F420">
        <v>25.56</v>
      </c>
      <c r="G420" s="530">
        <v>2480</v>
      </c>
      <c r="H420" s="530">
        <v>427.2</v>
      </c>
      <c r="I420" s="530">
        <v>440</v>
      </c>
      <c r="J420" s="530">
        <v>780</v>
      </c>
      <c r="K420" s="530">
        <v>0</v>
      </c>
      <c r="L420" s="530">
        <v>140</v>
      </c>
      <c r="M420" s="530">
        <v>0</v>
      </c>
      <c r="N420" s="530">
        <v>0</v>
      </c>
      <c r="O420" s="530">
        <v>0</v>
      </c>
      <c r="P420" s="530">
        <v>0</v>
      </c>
      <c r="Q420" s="530">
        <v>100</v>
      </c>
      <c r="R420" s="530">
        <v>0</v>
      </c>
      <c r="S420" s="530">
        <v>4367.2</v>
      </c>
      <c r="T420" s="530">
        <v>0</v>
      </c>
      <c r="U420" s="530">
        <v>517.5</v>
      </c>
      <c r="V420" s="530">
        <v>254</v>
      </c>
      <c r="W420" s="530">
        <v>10</v>
      </c>
      <c r="X420" s="530">
        <v>0</v>
      </c>
      <c r="Y420" s="530">
        <v>781.5</v>
      </c>
      <c r="Z420" s="530">
        <v>3585.7</v>
      </c>
      <c r="AA420" t="s">
        <v>115</v>
      </c>
      <c r="AB420" s="266">
        <f>VLOOKUP(D420,'12部门提供工资附表主表'!E:AV,44,0)</f>
        <v>4367.2</v>
      </c>
      <c r="AC420" s="266">
        <f t="shared" si="6"/>
        <v>0</v>
      </c>
    </row>
    <row r="421" spans="1:29" ht="14.25">
      <c r="A421" s="265" t="s">
        <v>1165</v>
      </c>
      <c r="B421" t="s">
        <v>17</v>
      </c>
      <c r="C421" t="s">
        <v>116</v>
      </c>
      <c r="D421" t="s">
        <v>117</v>
      </c>
      <c r="E421" t="s">
        <v>118</v>
      </c>
      <c r="F421">
        <v>29.38</v>
      </c>
      <c r="G421" s="530">
        <v>2480</v>
      </c>
      <c r="H421" s="530">
        <v>885.6</v>
      </c>
      <c r="I421" s="530">
        <v>440</v>
      </c>
      <c r="J421" s="530">
        <v>780</v>
      </c>
      <c r="K421" s="530">
        <v>0</v>
      </c>
      <c r="L421" s="530">
        <v>120</v>
      </c>
      <c r="M421" s="530">
        <v>0</v>
      </c>
      <c r="N421" s="530">
        <v>0</v>
      </c>
      <c r="O421" s="530">
        <v>0</v>
      </c>
      <c r="P421" s="530">
        <v>0</v>
      </c>
      <c r="Q421" s="530">
        <v>200</v>
      </c>
      <c r="R421" s="530">
        <v>0</v>
      </c>
      <c r="S421" s="530">
        <v>4905.6000000000004</v>
      </c>
      <c r="T421" s="530">
        <v>0</v>
      </c>
      <c r="U421" s="530">
        <v>517.5</v>
      </c>
      <c r="V421" s="530">
        <v>254</v>
      </c>
      <c r="W421" s="530">
        <v>10</v>
      </c>
      <c r="X421" s="530">
        <v>0</v>
      </c>
      <c r="Y421" s="530">
        <v>781.5</v>
      </c>
      <c r="Z421" s="530">
        <v>4124.1000000000004</v>
      </c>
      <c r="AA421" t="s">
        <v>120</v>
      </c>
      <c r="AB421" s="266">
        <f>VLOOKUP(D421,'12部门提供工资附表主表'!E:AV,44,0)</f>
        <v>4905.6000000000004</v>
      </c>
      <c r="AC421" s="266">
        <f t="shared" si="6"/>
        <v>0</v>
      </c>
    </row>
    <row r="422" spans="1:29" ht="14.25">
      <c r="A422" s="265" t="s">
        <v>2637</v>
      </c>
      <c r="B422" t="s">
        <v>17</v>
      </c>
      <c r="C422" t="s">
        <v>121</v>
      </c>
      <c r="D422" t="s">
        <v>122</v>
      </c>
      <c r="E422" t="s">
        <v>123</v>
      </c>
      <c r="F422">
        <v>32.19</v>
      </c>
      <c r="G422" s="530">
        <v>2480</v>
      </c>
      <c r="H422" s="530">
        <v>1222.8</v>
      </c>
      <c r="I422" s="530">
        <v>440</v>
      </c>
      <c r="J422" s="530">
        <v>780</v>
      </c>
      <c r="K422" s="530">
        <v>0</v>
      </c>
      <c r="L422" s="530">
        <v>140</v>
      </c>
      <c r="M422" s="530">
        <v>0</v>
      </c>
      <c r="N422" s="530">
        <v>0</v>
      </c>
      <c r="O422" s="530">
        <v>0</v>
      </c>
      <c r="P422" s="530">
        <v>0</v>
      </c>
      <c r="Q422" s="530">
        <v>200</v>
      </c>
      <c r="R422" s="530">
        <v>0</v>
      </c>
      <c r="S422" s="530">
        <v>5262.8</v>
      </c>
      <c r="T422" s="530">
        <v>0</v>
      </c>
      <c r="U422" s="530">
        <v>517.5</v>
      </c>
      <c r="V422" s="530">
        <v>0</v>
      </c>
      <c r="W422" s="530">
        <v>10</v>
      </c>
      <c r="X422" s="530">
        <v>0</v>
      </c>
      <c r="Y422" s="530">
        <v>527.5</v>
      </c>
      <c r="Z422" s="530">
        <v>4735.3</v>
      </c>
      <c r="AA422" t="s">
        <v>125</v>
      </c>
      <c r="AB422" s="266">
        <f>VLOOKUP(D422,'12部门提供工资附表主表'!E:AV,44,0)</f>
        <v>5262.7999999999993</v>
      </c>
      <c r="AC422" s="266">
        <f t="shared" si="6"/>
        <v>0</v>
      </c>
    </row>
    <row r="423" spans="1:29" ht="14.25">
      <c r="A423" s="265" t="s">
        <v>1707</v>
      </c>
      <c r="B423" t="s">
        <v>17</v>
      </c>
      <c r="C423" t="s">
        <v>13</v>
      </c>
      <c r="D423" t="s">
        <v>14</v>
      </c>
      <c r="E423" t="s">
        <v>15</v>
      </c>
      <c r="F423">
        <v>29.94</v>
      </c>
      <c r="G423" s="530">
        <v>2480</v>
      </c>
      <c r="H423" s="530">
        <v>0</v>
      </c>
      <c r="I423" s="530">
        <v>0</v>
      </c>
      <c r="J423" s="530">
        <v>0</v>
      </c>
      <c r="K423" s="530">
        <v>0</v>
      </c>
      <c r="L423" s="530">
        <v>120</v>
      </c>
      <c r="M423" s="530">
        <v>2609.8000000000002</v>
      </c>
      <c r="N423" s="530">
        <v>0</v>
      </c>
      <c r="O423" s="530">
        <v>0</v>
      </c>
      <c r="P423" s="530">
        <v>0</v>
      </c>
      <c r="Q423" s="530">
        <v>200</v>
      </c>
      <c r="R423" s="530">
        <v>0</v>
      </c>
      <c r="S423" s="530">
        <v>5409.8</v>
      </c>
      <c r="T423" s="530">
        <v>0</v>
      </c>
      <c r="U423" s="530">
        <v>517.5</v>
      </c>
      <c r="V423" s="530">
        <v>254</v>
      </c>
      <c r="W423" s="530">
        <v>0</v>
      </c>
      <c r="X423" s="530">
        <v>0</v>
      </c>
      <c r="Y423" s="530">
        <v>771.5</v>
      </c>
      <c r="Z423" s="530">
        <v>4638.3</v>
      </c>
      <c r="AA423" t="s">
        <v>18</v>
      </c>
      <c r="AB423" s="266">
        <f>VLOOKUP(D423,'12部门提供工资附表主表'!E:AV,44,0)</f>
        <v>5409.8</v>
      </c>
      <c r="AC423" s="266">
        <f t="shared" si="6"/>
        <v>0</v>
      </c>
    </row>
    <row r="424" spans="1:29" ht="14.25">
      <c r="A424" s="265" t="s">
        <v>1391</v>
      </c>
      <c r="B424" t="s">
        <v>17</v>
      </c>
      <c r="C424" t="s">
        <v>20</v>
      </c>
      <c r="D424" t="s">
        <v>21</v>
      </c>
      <c r="E424" t="s">
        <v>22</v>
      </c>
      <c r="F424">
        <v>27.5</v>
      </c>
      <c r="G424" s="530">
        <v>2480</v>
      </c>
      <c r="H424" s="530">
        <v>0</v>
      </c>
      <c r="I424" s="530">
        <v>0</v>
      </c>
      <c r="J424" s="530">
        <v>0</v>
      </c>
      <c r="K424" s="530">
        <v>0</v>
      </c>
      <c r="L424" s="530">
        <v>80</v>
      </c>
      <c r="M424" s="530">
        <v>1920</v>
      </c>
      <c r="N424" s="530">
        <v>0</v>
      </c>
      <c r="O424" s="530">
        <v>0</v>
      </c>
      <c r="P424" s="530">
        <v>0</v>
      </c>
      <c r="Q424" s="530">
        <v>200</v>
      </c>
      <c r="R424" s="530">
        <v>0</v>
      </c>
      <c r="S424" s="530">
        <v>4680</v>
      </c>
      <c r="T424" s="530">
        <v>0</v>
      </c>
      <c r="U424" s="530">
        <v>517.5</v>
      </c>
      <c r="V424" s="530">
        <v>254</v>
      </c>
      <c r="W424" s="530">
        <v>10</v>
      </c>
      <c r="X424" s="530">
        <v>0</v>
      </c>
      <c r="Y424" s="530">
        <v>781.5</v>
      </c>
      <c r="Z424" s="530">
        <v>3898.5</v>
      </c>
      <c r="AA424" t="s">
        <v>24</v>
      </c>
      <c r="AB424" s="266">
        <f>VLOOKUP(D424,'12部门提供工资附表主表'!E:AV,44,0)</f>
        <v>4680</v>
      </c>
      <c r="AC424" s="266">
        <f t="shared" si="6"/>
        <v>0</v>
      </c>
    </row>
    <row r="425" spans="1:29" ht="14.25">
      <c r="A425" s="265" t="s">
        <v>322</v>
      </c>
      <c r="B425" t="s">
        <v>17</v>
      </c>
      <c r="C425" t="s">
        <v>25</v>
      </c>
      <c r="D425" t="s">
        <v>26</v>
      </c>
      <c r="E425" t="s">
        <v>27</v>
      </c>
      <c r="F425">
        <v>27.63</v>
      </c>
      <c r="G425" s="530">
        <v>2480</v>
      </c>
      <c r="H425" s="530">
        <v>0</v>
      </c>
      <c r="I425" s="530">
        <v>0</v>
      </c>
      <c r="J425" s="530">
        <v>0</v>
      </c>
      <c r="K425" s="530">
        <v>0</v>
      </c>
      <c r="L425" s="530">
        <v>100</v>
      </c>
      <c r="M425" s="530">
        <v>1940.8</v>
      </c>
      <c r="N425" s="530">
        <v>0</v>
      </c>
      <c r="O425" s="530">
        <v>0</v>
      </c>
      <c r="P425" s="530">
        <v>0</v>
      </c>
      <c r="Q425" s="530">
        <v>200</v>
      </c>
      <c r="R425" s="530">
        <v>0</v>
      </c>
      <c r="S425" s="530">
        <v>4720.8</v>
      </c>
      <c r="T425" s="530">
        <v>0</v>
      </c>
      <c r="U425" s="530">
        <v>517.5</v>
      </c>
      <c r="V425" s="530">
        <v>254</v>
      </c>
      <c r="W425" s="530">
        <v>10</v>
      </c>
      <c r="X425" s="530">
        <v>0</v>
      </c>
      <c r="Y425" s="530">
        <v>781.5</v>
      </c>
      <c r="Z425" s="530">
        <v>3939.3</v>
      </c>
      <c r="AA425" t="s">
        <v>29</v>
      </c>
      <c r="AB425" s="266">
        <f>VLOOKUP(D425,'12部门提供工资附表主表'!E:AV,44,0)</f>
        <v>4720.8</v>
      </c>
      <c r="AC425" s="266">
        <f t="shared" si="6"/>
        <v>0</v>
      </c>
    </row>
    <row r="426" spans="1:29" ht="14.25">
      <c r="A426" s="265" t="s">
        <v>698</v>
      </c>
      <c r="B426" t="s">
        <v>17</v>
      </c>
      <c r="C426" t="s">
        <v>30</v>
      </c>
      <c r="D426" t="s">
        <v>31</v>
      </c>
      <c r="E426" t="s">
        <v>32</v>
      </c>
      <c r="F426">
        <v>22</v>
      </c>
      <c r="G426" s="530">
        <v>2480</v>
      </c>
      <c r="H426" s="530">
        <v>0</v>
      </c>
      <c r="I426" s="530">
        <v>0</v>
      </c>
      <c r="J426" s="530">
        <v>0</v>
      </c>
      <c r="K426" s="530">
        <v>0</v>
      </c>
      <c r="L426" s="530">
        <v>60</v>
      </c>
      <c r="M426" s="530">
        <v>200</v>
      </c>
      <c r="N426" s="530">
        <v>517.5</v>
      </c>
      <c r="O426" s="530">
        <v>0</v>
      </c>
      <c r="P426" s="530">
        <v>0</v>
      </c>
      <c r="Q426" s="530">
        <v>200</v>
      </c>
      <c r="R426" s="530">
        <v>0</v>
      </c>
      <c r="S426" s="530">
        <v>3457.5</v>
      </c>
      <c r="T426" s="530">
        <v>0</v>
      </c>
      <c r="U426" s="530">
        <v>517.5</v>
      </c>
      <c r="V426" s="530">
        <v>0</v>
      </c>
      <c r="W426" s="530">
        <v>10</v>
      </c>
      <c r="X426" s="530">
        <v>0</v>
      </c>
      <c r="Y426" s="530">
        <v>527.5</v>
      </c>
      <c r="Z426" s="530">
        <v>2930</v>
      </c>
      <c r="AA426" t="s">
        <v>34</v>
      </c>
      <c r="AB426" s="266">
        <f>VLOOKUP(D426,'12部门提供工资附表主表'!E:AV,44,0)</f>
        <v>3457.5</v>
      </c>
      <c r="AC426" s="266">
        <f t="shared" si="6"/>
        <v>0</v>
      </c>
    </row>
    <row r="427" spans="1:29" ht="14.25">
      <c r="A427" s="265" t="s">
        <v>4780</v>
      </c>
      <c r="B427" t="s">
        <v>17</v>
      </c>
      <c r="C427" t="s">
        <v>35</v>
      </c>
      <c r="D427" t="s">
        <v>36</v>
      </c>
      <c r="E427" t="s">
        <v>37</v>
      </c>
      <c r="F427">
        <v>32.19</v>
      </c>
      <c r="G427" s="530">
        <v>2480</v>
      </c>
      <c r="H427" s="530">
        <v>0</v>
      </c>
      <c r="I427" s="530">
        <v>0</v>
      </c>
      <c r="J427" s="530">
        <v>0</v>
      </c>
      <c r="K427" s="530">
        <v>0</v>
      </c>
      <c r="L427" s="530">
        <v>80</v>
      </c>
      <c r="M427" s="530">
        <v>3156.1</v>
      </c>
      <c r="N427" s="530">
        <v>0</v>
      </c>
      <c r="O427" s="530">
        <v>0</v>
      </c>
      <c r="P427" s="530">
        <v>0</v>
      </c>
      <c r="Q427" s="530">
        <v>200</v>
      </c>
      <c r="R427" s="530">
        <v>0</v>
      </c>
      <c r="S427" s="530">
        <v>5916.1</v>
      </c>
      <c r="T427" s="530">
        <v>0</v>
      </c>
      <c r="U427" s="530">
        <v>517.5</v>
      </c>
      <c r="V427" s="530">
        <v>254</v>
      </c>
      <c r="W427" s="530">
        <v>0</v>
      </c>
      <c r="X427" s="530">
        <v>0</v>
      </c>
      <c r="Y427" s="530">
        <v>771.5</v>
      </c>
      <c r="Z427" s="530">
        <v>5144.6000000000004</v>
      </c>
      <c r="AA427" t="s">
        <v>39</v>
      </c>
      <c r="AB427" s="266">
        <f>VLOOKUP(D427,'12部门提供工资附表主表'!E:AV,44,0)</f>
        <v>5916.1000000000076</v>
      </c>
      <c r="AC427" s="266">
        <f t="shared" si="6"/>
        <v>7.2759576141834259E-12</v>
      </c>
    </row>
    <row r="428" spans="1:29" ht="14.25">
      <c r="A428" s="265" t="s">
        <v>2557</v>
      </c>
      <c r="B428" t="s">
        <v>17</v>
      </c>
      <c r="C428" t="s">
        <v>40</v>
      </c>
      <c r="D428" t="s">
        <v>41</v>
      </c>
      <c r="E428" t="s">
        <v>42</v>
      </c>
      <c r="F428">
        <v>28.31</v>
      </c>
      <c r="G428" s="530">
        <v>2480</v>
      </c>
      <c r="H428" s="530">
        <v>0</v>
      </c>
      <c r="I428" s="530">
        <v>0</v>
      </c>
      <c r="J428" s="530">
        <v>0</v>
      </c>
      <c r="K428" s="530">
        <v>0</v>
      </c>
      <c r="L428" s="530">
        <v>200</v>
      </c>
      <c r="M428" s="530">
        <v>1908.05</v>
      </c>
      <c r="N428" s="530">
        <v>0</v>
      </c>
      <c r="O428" s="530">
        <v>0</v>
      </c>
      <c r="P428" s="530">
        <v>0</v>
      </c>
      <c r="Q428" s="530">
        <v>200</v>
      </c>
      <c r="R428" s="530">
        <v>0</v>
      </c>
      <c r="S428" s="530">
        <v>4788.05</v>
      </c>
      <c r="T428" s="530">
        <v>0</v>
      </c>
      <c r="U428" s="530">
        <v>517.5</v>
      </c>
      <c r="V428" s="530">
        <v>254</v>
      </c>
      <c r="W428" s="530">
        <v>10</v>
      </c>
      <c r="X428" s="530">
        <v>0</v>
      </c>
      <c r="Y428" s="530">
        <v>781.5</v>
      </c>
      <c r="Z428" s="530">
        <v>4006.55</v>
      </c>
      <c r="AA428" t="s">
        <v>44</v>
      </c>
      <c r="AB428" s="266">
        <f>VLOOKUP(D428,'12部门提供工资附表主表'!E:AV,44,0)</f>
        <v>4788.05</v>
      </c>
      <c r="AC428" s="266">
        <f t="shared" si="6"/>
        <v>0</v>
      </c>
    </row>
    <row r="429" spans="1:29" ht="14.25">
      <c r="A429" s="265" t="s">
        <v>2632</v>
      </c>
      <c r="B429" t="s">
        <v>17</v>
      </c>
      <c r="C429" t="s">
        <v>45</v>
      </c>
      <c r="D429" t="s">
        <v>46</v>
      </c>
      <c r="E429" t="s">
        <v>47</v>
      </c>
      <c r="F429">
        <v>34.81</v>
      </c>
      <c r="G429" s="530">
        <v>2480</v>
      </c>
      <c r="H429" s="530">
        <v>0</v>
      </c>
      <c r="I429" s="530">
        <v>0</v>
      </c>
      <c r="J429" s="530">
        <v>0</v>
      </c>
      <c r="K429" s="530">
        <v>0</v>
      </c>
      <c r="L429" s="530">
        <v>180</v>
      </c>
      <c r="M429" s="530">
        <v>3811.15</v>
      </c>
      <c r="N429" s="530">
        <v>0</v>
      </c>
      <c r="O429" s="530">
        <v>0</v>
      </c>
      <c r="P429" s="530">
        <v>0</v>
      </c>
      <c r="Q429" s="530">
        <v>200</v>
      </c>
      <c r="R429" s="530">
        <v>0</v>
      </c>
      <c r="S429" s="530">
        <v>6671.15</v>
      </c>
      <c r="T429" s="530">
        <v>0</v>
      </c>
      <c r="U429" s="530">
        <v>517.5</v>
      </c>
      <c r="V429" s="530">
        <v>0</v>
      </c>
      <c r="W429" s="530">
        <v>10</v>
      </c>
      <c r="X429" s="530">
        <v>0</v>
      </c>
      <c r="Y429" s="530">
        <v>527.5</v>
      </c>
      <c r="Z429" s="530">
        <v>6143.65</v>
      </c>
      <c r="AA429" t="s">
        <v>49</v>
      </c>
      <c r="AB429" s="266">
        <f>VLOOKUP(D429,'12部门提供工资附表主表'!E:AV,44,0)</f>
        <v>6671.1499999999924</v>
      </c>
      <c r="AC429" s="266">
        <f t="shared" si="6"/>
        <v>-7.2759576141834259E-12</v>
      </c>
    </row>
    <row r="430" spans="1:29" ht="14.25">
      <c r="A430" s="265" t="s">
        <v>1999</v>
      </c>
      <c r="B430" t="s">
        <v>17</v>
      </c>
      <c r="C430" t="s">
        <v>50</v>
      </c>
      <c r="D430" t="s">
        <v>51</v>
      </c>
      <c r="E430" t="s">
        <v>52</v>
      </c>
      <c r="F430">
        <v>37.630000000000003</v>
      </c>
      <c r="G430" s="530">
        <v>2480</v>
      </c>
      <c r="H430" s="530">
        <v>0</v>
      </c>
      <c r="I430" s="530">
        <v>0</v>
      </c>
      <c r="J430" s="530">
        <v>0</v>
      </c>
      <c r="K430" s="530">
        <v>0</v>
      </c>
      <c r="L430" s="530">
        <v>40</v>
      </c>
      <c r="M430" s="530">
        <v>4293.3999999999996</v>
      </c>
      <c r="N430" s="530">
        <v>0</v>
      </c>
      <c r="O430" s="530">
        <v>0</v>
      </c>
      <c r="P430" s="530">
        <v>0</v>
      </c>
      <c r="Q430" s="530">
        <v>500</v>
      </c>
      <c r="R430" s="530">
        <v>0</v>
      </c>
      <c r="S430" s="530">
        <v>7313.4</v>
      </c>
      <c r="T430" s="530">
        <v>0</v>
      </c>
      <c r="U430" s="530">
        <v>517.5</v>
      </c>
      <c r="V430" s="530">
        <v>254</v>
      </c>
      <c r="W430" s="530">
        <v>0</v>
      </c>
      <c r="X430" s="530">
        <v>16.260000000000002</v>
      </c>
      <c r="Y430" s="530">
        <v>787.76</v>
      </c>
      <c r="Z430" s="530">
        <v>6525.64</v>
      </c>
      <c r="AA430" t="s">
        <v>4781</v>
      </c>
      <c r="AB430" s="266">
        <f>VLOOKUP(D430,'12部门提供工资附表主表'!E:AV,44,0)</f>
        <v>7313.4000000000005</v>
      </c>
      <c r="AC430" s="266">
        <f t="shared" si="6"/>
        <v>0</v>
      </c>
    </row>
    <row r="431" spans="1:29" ht="14.25">
      <c r="A431" s="265" t="s">
        <v>3176</v>
      </c>
      <c r="B431" t="s">
        <v>17</v>
      </c>
      <c r="C431" t="s">
        <v>55</v>
      </c>
      <c r="D431" t="s">
        <v>56</v>
      </c>
      <c r="E431" t="s">
        <v>57</v>
      </c>
      <c r="F431">
        <v>34.75</v>
      </c>
      <c r="G431" s="530">
        <v>2480</v>
      </c>
      <c r="H431" s="530">
        <v>0</v>
      </c>
      <c r="I431" s="530">
        <v>0</v>
      </c>
      <c r="J431" s="530">
        <v>0</v>
      </c>
      <c r="K431" s="530">
        <v>0</v>
      </c>
      <c r="L431" s="530">
        <v>40</v>
      </c>
      <c r="M431" s="530">
        <v>3080</v>
      </c>
      <c r="N431" s="530">
        <v>0</v>
      </c>
      <c r="O431" s="530">
        <v>0</v>
      </c>
      <c r="P431" s="530">
        <v>0</v>
      </c>
      <c r="Q431" s="530">
        <v>500</v>
      </c>
      <c r="R431" s="530">
        <v>0</v>
      </c>
      <c r="S431" s="530">
        <v>6100</v>
      </c>
      <c r="T431" s="530">
        <v>0</v>
      </c>
      <c r="U431" s="530">
        <v>517.5</v>
      </c>
      <c r="V431" s="530">
        <v>0</v>
      </c>
      <c r="W431" s="530">
        <v>0</v>
      </c>
      <c r="X431" s="530">
        <v>0</v>
      </c>
      <c r="Y431" s="530">
        <v>517.5</v>
      </c>
      <c r="Z431" s="530">
        <v>5582.5</v>
      </c>
      <c r="AA431" t="s">
        <v>59</v>
      </c>
      <c r="AB431" s="266">
        <f>VLOOKUP(D431,'12部门提供工资附表主表'!E:AV,44,0)</f>
        <v>6100</v>
      </c>
      <c r="AC431" s="266">
        <f t="shared" si="6"/>
        <v>0</v>
      </c>
    </row>
    <row r="432" spans="1:29" ht="14.25">
      <c r="A432" s="265" t="s">
        <v>4250</v>
      </c>
      <c r="B432" t="s">
        <v>17</v>
      </c>
      <c r="C432" t="s">
        <v>60</v>
      </c>
      <c r="D432" t="s">
        <v>61</v>
      </c>
      <c r="E432" t="s">
        <v>62</v>
      </c>
      <c r="F432">
        <v>26</v>
      </c>
      <c r="G432" s="530">
        <v>2480</v>
      </c>
      <c r="H432" s="530">
        <v>0</v>
      </c>
      <c r="I432" s="530">
        <v>0</v>
      </c>
      <c r="J432" s="530">
        <v>0</v>
      </c>
      <c r="K432" s="530">
        <v>0</v>
      </c>
      <c r="L432" s="530">
        <v>40</v>
      </c>
      <c r="M432" s="530">
        <v>1680</v>
      </c>
      <c r="N432" s="530">
        <v>0</v>
      </c>
      <c r="O432" s="530">
        <v>0</v>
      </c>
      <c r="P432" s="530">
        <v>0</v>
      </c>
      <c r="Q432" s="530">
        <v>0</v>
      </c>
      <c r="R432" s="530">
        <v>0</v>
      </c>
      <c r="S432" s="530">
        <v>4200</v>
      </c>
      <c r="T432" s="530">
        <v>0</v>
      </c>
      <c r="U432" s="530">
        <v>517.5</v>
      </c>
      <c r="V432" s="530">
        <v>0</v>
      </c>
      <c r="W432" s="530">
        <v>10</v>
      </c>
      <c r="X432" s="530">
        <v>0</v>
      </c>
      <c r="Y432" s="530">
        <v>527.5</v>
      </c>
      <c r="Z432" s="530">
        <v>3672.5</v>
      </c>
      <c r="AA432" t="s">
        <v>64</v>
      </c>
      <c r="AB432" s="266">
        <f>VLOOKUP(D432,'12部门提供工资附表主表'!E:AV,44,0)</f>
        <v>4200</v>
      </c>
      <c r="AC432" s="266">
        <f t="shared" si="6"/>
        <v>0</v>
      </c>
    </row>
    <row r="433" spans="1:29" ht="14.25">
      <c r="A433" s="265" t="s">
        <v>342</v>
      </c>
      <c r="B433" t="s">
        <v>17</v>
      </c>
      <c r="C433" t="s">
        <v>65</v>
      </c>
      <c r="D433" t="s">
        <v>66</v>
      </c>
      <c r="E433" t="s">
        <v>67</v>
      </c>
      <c r="F433">
        <v>26.75</v>
      </c>
      <c r="G433" s="530">
        <v>2480</v>
      </c>
      <c r="H433" s="530">
        <v>0</v>
      </c>
      <c r="I433" s="530">
        <v>0</v>
      </c>
      <c r="J433" s="530">
        <v>0</v>
      </c>
      <c r="K433" s="530">
        <v>0</v>
      </c>
      <c r="L433" s="530">
        <v>40</v>
      </c>
      <c r="M433" s="530">
        <v>2067.5</v>
      </c>
      <c r="N433" s="530">
        <v>0</v>
      </c>
      <c r="O433" s="530">
        <v>0</v>
      </c>
      <c r="P433" s="530">
        <v>0</v>
      </c>
      <c r="Q433" s="530">
        <v>200</v>
      </c>
      <c r="R433" s="530">
        <v>0</v>
      </c>
      <c r="S433" s="530">
        <v>4787.5</v>
      </c>
      <c r="T433" s="530">
        <v>0</v>
      </c>
      <c r="U433" s="530">
        <v>517.5</v>
      </c>
      <c r="V433" s="530">
        <v>254</v>
      </c>
      <c r="W433" s="530">
        <v>0</v>
      </c>
      <c r="X433" s="530">
        <v>0</v>
      </c>
      <c r="Y433" s="530">
        <v>771.5</v>
      </c>
      <c r="Z433" s="530">
        <v>4016</v>
      </c>
      <c r="AA433" t="s">
        <v>69</v>
      </c>
      <c r="AB433" s="266">
        <f>VLOOKUP(D433,'12部门提供工资附表主表'!E:AV,44,0)</f>
        <v>4787.5</v>
      </c>
      <c r="AC433" s="266">
        <f t="shared" si="6"/>
        <v>0</v>
      </c>
    </row>
    <row r="434" spans="1:29" ht="14.25">
      <c r="A434" s="265" t="s">
        <v>973</v>
      </c>
      <c r="B434" t="s">
        <v>17</v>
      </c>
      <c r="C434" t="s">
        <v>70</v>
      </c>
      <c r="D434" t="s">
        <v>71</v>
      </c>
      <c r="E434" t="s">
        <v>72</v>
      </c>
      <c r="F434">
        <v>37.19</v>
      </c>
      <c r="G434" s="530">
        <v>2480</v>
      </c>
      <c r="H434" s="530">
        <v>0</v>
      </c>
      <c r="I434" s="530">
        <v>0</v>
      </c>
      <c r="J434" s="530">
        <v>0</v>
      </c>
      <c r="K434" s="530">
        <v>0</v>
      </c>
      <c r="L434" s="530">
        <v>40</v>
      </c>
      <c r="M434" s="530">
        <v>4433.26</v>
      </c>
      <c r="N434" s="530">
        <v>0</v>
      </c>
      <c r="O434" s="530">
        <v>0</v>
      </c>
      <c r="P434" s="530">
        <v>0</v>
      </c>
      <c r="Q434" s="530">
        <v>200</v>
      </c>
      <c r="R434" s="530">
        <v>0</v>
      </c>
      <c r="S434" s="530">
        <v>7153.26</v>
      </c>
      <c r="T434" s="530">
        <v>0</v>
      </c>
      <c r="U434" s="530">
        <v>517.5</v>
      </c>
      <c r="V434" s="530">
        <v>0</v>
      </c>
      <c r="W434" s="530">
        <v>0</v>
      </c>
      <c r="X434" s="530">
        <v>49.07</v>
      </c>
      <c r="Y434" s="530">
        <v>566.57000000000005</v>
      </c>
      <c r="Z434" s="530">
        <v>6586.69</v>
      </c>
      <c r="AA434" t="s">
        <v>74</v>
      </c>
      <c r="AB434" s="266">
        <f>VLOOKUP(D434,'12部门提供工资附表主表'!E:AV,44,0)</f>
        <v>7153.2599999999939</v>
      </c>
      <c r="AC434" s="266">
        <f t="shared" si="6"/>
        <v>0</v>
      </c>
    </row>
    <row r="435" spans="1:29" ht="14.25">
      <c r="A435" s="265" t="s">
        <v>2137</v>
      </c>
      <c r="B435" t="s">
        <v>17</v>
      </c>
      <c r="C435" t="s">
        <v>1254</v>
      </c>
      <c r="D435" t="s">
        <v>1255</v>
      </c>
      <c r="E435" t="s">
        <v>1256</v>
      </c>
      <c r="F435">
        <v>38.06</v>
      </c>
      <c r="G435" s="530">
        <v>2480</v>
      </c>
      <c r="H435" s="530">
        <v>0</v>
      </c>
      <c r="I435" s="530">
        <v>0</v>
      </c>
      <c r="J435" s="530">
        <v>0</v>
      </c>
      <c r="K435" s="530">
        <v>0</v>
      </c>
      <c r="L435" s="530">
        <v>100</v>
      </c>
      <c r="M435" s="530">
        <v>3289.9</v>
      </c>
      <c r="N435" s="530">
        <v>0</v>
      </c>
      <c r="O435" s="530">
        <v>0</v>
      </c>
      <c r="P435" s="530">
        <v>0</v>
      </c>
      <c r="Q435" s="530">
        <v>400</v>
      </c>
      <c r="R435" s="530">
        <v>0</v>
      </c>
      <c r="S435" s="530">
        <v>6269.9</v>
      </c>
      <c r="T435" s="530">
        <v>0</v>
      </c>
      <c r="U435" s="530">
        <v>517.5</v>
      </c>
      <c r="V435" s="530">
        <v>0</v>
      </c>
      <c r="W435" s="530">
        <v>10</v>
      </c>
      <c r="X435" s="530">
        <v>0</v>
      </c>
      <c r="Y435" s="530">
        <v>527.5</v>
      </c>
      <c r="Z435" s="530">
        <v>5742.4</v>
      </c>
      <c r="AA435" t="s">
        <v>1258</v>
      </c>
      <c r="AB435" s="266">
        <f>VLOOKUP(D435,'12部门提供工资附表主表'!E:AV,44,0)</f>
        <v>6269.9000000000033</v>
      </c>
      <c r="AC435" s="266">
        <f t="shared" si="6"/>
        <v>0</v>
      </c>
    </row>
    <row r="436" spans="1:29" ht="14.25">
      <c r="A436" s="265" t="s">
        <v>1397</v>
      </c>
      <c r="B436" t="s">
        <v>17</v>
      </c>
      <c r="C436" t="s">
        <v>1259</v>
      </c>
      <c r="D436" t="s">
        <v>1260</v>
      </c>
      <c r="E436" t="s">
        <v>1261</v>
      </c>
      <c r="F436">
        <v>39.31</v>
      </c>
      <c r="G436" s="530">
        <v>2480</v>
      </c>
      <c r="H436" s="530">
        <v>0</v>
      </c>
      <c r="I436" s="530">
        <v>0</v>
      </c>
      <c r="J436" s="530">
        <v>0</v>
      </c>
      <c r="K436" s="530">
        <v>0</v>
      </c>
      <c r="L436" s="530">
        <v>80</v>
      </c>
      <c r="M436" s="530">
        <v>3815.5</v>
      </c>
      <c r="N436" s="530">
        <v>0</v>
      </c>
      <c r="O436" s="530">
        <v>0</v>
      </c>
      <c r="P436" s="530">
        <v>0</v>
      </c>
      <c r="Q436" s="530">
        <v>400</v>
      </c>
      <c r="R436" s="530">
        <v>0</v>
      </c>
      <c r="S436" s="530">
        <v>6775.5</v>
      </c>
      <c r="T436" s="530">
        <v>0</v>
      </c>
      <c r="U436" s="530">
        <v>517.5</v>
      </c>
      <c r="V436" s="530">
        <v>0</v>
      </c>
      <c r="W436" s="530">
        <v>10</v>
      </c>
      <c r="X436" s="530">
        <v>0</v>
      </c>
      <c r="Y436" s="530">
        <v>527.5</v>
      </c>
      <c r="Z436" s="530">
        <v>6248</v>
      </c>
      <c r="AA436" t="s">
        <v>1263</v>
      </c>
      <c r="AB436" s="266">
        <f>VLOOKUP(D436,'12部门提供工资附表主表'!E:AV,44,0)</f>
        <v>6775.5000000000109</v>
      </c>
      <c r="AC436" s="266">
        <f t="shared" si="6"/>
        <v>1.0913936421275139E-11</v>
      </c>
    </row>
    <row r="437" spans="1:29" ht="14.25">
      <c r="A437" s="265" t="s">
        <v>1103</v>
      </c>
      <c r="B437" t="s">
        <v>17</v>
      </c>
      <c r="C437" t="s">
        <v>1264</v>
      </c>
      <c r="D437" t="s">
        <v>1265</v>
      </c>
      <c r="E437" t="s">
        <v>1266</v>
      </c>
      <c r="F437">
        <v>28.06</v>
      </c>
      <c r="G437" s="530">
        <v>2480</v>
      </c>
      <c r="H437" s="530">
        <v>0</v>
      </c>
      <c r="I437" s="530">
        <v>0</v>
      </c>
      <c r="J437" s="530">
        <v>0</v>
      </c>
      <c r="K437" s="530">
        <v>0</v>
      </c>
      <c r="L437" s="530">
        <v>120</v>
      </c>
      <c r="M437" s="530">
        <v>2261</v>
      </c>
      <c r="N437" s="530">
        <v>0</v>
      </c>
      <c r="O437" s="530">
        <v>0</v>
      </c>
      <c r="P437" s="530">
        <v>0</v>
      </c>
      <c r="Q437" s="530">
        <v>200</v>
      </c>
      <c r="R437" s="530">
        <v>0</v>
      </c>
      <c r="S437" s="530">
        <v>5061</v>
      </c>
      <c r="T437" s="530">
        <v>0</v>
      </c>
      <c r="U437" s="530">
        <v>0</v>
      </c>
      <c r="V437" s="530">
        <v>0</v>
      </c>
      <c r="W437" s="530">
        <v>0</v>
      </c>
      <c r="X437" s="530">
        <v>0</v>
      </c>
      <c r="Y437" s="530">
        <v>0</v>
      </c>
      <c r="Z437" s="530">
        <v>5061</v>
      </c>
      <c r="AA437" t="s">
        <v>1268</v>
      </c>
      <c r="AB437" s="266">
        <f>VLOOKUP(D437,'12部门提供工资附表主表'!E:AV,44,0)</f>
        <v>5060.9999999999973</v>
      </c>
      <c r="AC437" s="266">
        <f t="shared" si="6"/>
        <v>0</v>
      </c>
    </row>
    <row r="438" spans="1:29" ht="14.25">
      <c r="A438" s="265" t="s">
        <v>3181</v>
      </c>
      <c r="B438" t="s">
        <v>17</v>
      </c>
      <c r="C438" t="s">
        <v>1269</v>
      </c>
      <c r="D438" t="s">
        <v>1270</v>
      </c>
      <c r="E438" t="s">
        <v>1271</v>
      </c>
      <c r="F438">
        <v>38.19</v>
      </c>
      <c r="G438" s="530">
        <v>2480</v>
      </c>
      <c r="H438" s="530">
        <v>0</v>
      </c>
      <c r="I438" s="530">
        <v>0</v>
      </c>
      <c r="J438" s="530">
        <v>0</v>
      </c>
      <c r="K438" s="530">
        <v>0</v>
      </c>
      <c r="L438" s="530">
        <v>60</v>
      </c>
      <c r="M438" s="530">
        <v>3525.08</v>
      </c>
      <c r="N438" s="530">
        <v>0</v>
      </c>
      <c r="O438" s="530">
        <v>0</v>
      </c>
      <c r="P438" s="530">
        <v>0</v>
      </c>
      <c r="Q438" s="530">
        <v>400</v>
      </c>
      <c r="R438" s="530">
        <v>0</v>
      </c>
      <c r="S438" s="530">
        <v>6465.08</v>
      </c>
      <c r="T438" s="530">
        <v>0</v>
      </c>
      <c r="U438" s="530">
        <v>517.5</v>
      </c>
      <c r="V438" s="530">
        <v>0</v>
      </c>
      <c r="W438" s="530">
        <v>10</v>
      </c>
      <c r="X438" s="530">
        <v>0</v>
      </c>
      <c r="Y438" s="530">
        <v>527.5</v>
      </c>
      <c r="Z438" s="530">
        <v>5937.58</v>
      </c>
      <c r="AA438" t="s">
        <v>1273</v>
      </c>
      <c r="AB438" s="266">
        <f>VLOOKUP(D438,'12部门提供工资附表主表'!E:AV,44,0)</f>
        <v>6465.0799999999817</v>
      </c>
      <c r="AC438" s="266">
        <f t="shared" si="6"/>
        <v>-1.8189894035458565E-11</v>
      </c>
    </row>
    <row r="439" spans="1:29" ht="14.25">
      <c r="A439" s="265" t="s">
        <v>1160</v>
      </c>
      <c r="B439" t="s">
        <v>17</v>
      </c>
      <c r="C439" t="s">
        <v>1274</v>
      </c>
      <c r="D439" t="s">
        <v>1275</v>
      </c>
      <c r="E439" t="s">
        <v>1276</v>
      </c>
      <c r="F439">
        <v>38.06</v>
      </c>
      <c r="G439" s="530">
        <v>2480</v>
      </c>
      <c r="H439" s="530">
        <v>0</v>
      </c>
      <c r="I439" s="530">
        <v>0</v>
      </c>
      <c r="J439" s="530">
        <v>0</v>
      </c>
      <c r="K439" s="530">
        <v>0</v>
      </c>
      <c r="L439" s="530">
        <v>60</v>
      </c>
      <c r="M439" s="530">
        <v>3289.9</v>
      </c>
      <c r="N439" s="530">
        <v>0</v>
      </c>
      <c r="O439" s="530">
        <v>0</v>
      </c>
      <c r="P439" s="530">
        <v>0</v>
      </c>
      <c r="Q439" s="530">
        <v>400</v>
      </c>
      <c r="R439" s="530">
        <v>0</v>
      </c>
      <c r="S439" s="530">
        <v>6229.9</v>
      </c>
      <c r="T439" s="530">
        <v>0</v>
      </c>
      <c r="U439" s="530">
        <v>517.5</v>
      </c>
      <c r="V439" s="530">
        <v>0</v>
      </c>
      <c r="W439" s="530">
        <v>10</v>
      </c>
      <c r="X439" s="530">
        <v>0</v>
      </c>
      <c r="Y439" s="530">
        <v>527.5</v>
      </c>
      <c r="Z439" s="530">
        <v>5702.4</v>
      </c>
      <c r="AA439" t="s">
        <v>1278</v>
      </c>
      <c r="AB439" s="266">
        <f>VLOOKUP(D439,'12部门提供工资附表主表'!E:AV,44,0)</f>
        <v>6229.9000000000033</v>
      </c>
      <c r="AC439" s="266">
        <f t="shared" si="6"/>
        <v>0</v>
      </c>
    </row>
    <row r="440" spans="1:29" ht="14.25">
      <c r="A440" s="265" t="s">
        <v>943</v>
      </c>
      <c r="B440" t="s">
        <v>17</v>
      </c>
      <c r="C440" t="s">
        <v>75</v>
      </c>
      <c r="D440" t="s">
        <v>76</v>
      </c>
      <c r="E440" t="s">
        <v>77</v>
      </c>
      <c r="F440">
        <v>31.06</v>
      </c>
      <c r="G440" s="530">
        <v>2480</v>
      </c>
      <c r="H440" s="530">
        <v>0</v>
      </c>
      <c r="I440" s="530">
        <v>0</v>
      </c>
      <c r="J440" s="530">
        <v>0</v>
      </c>
      <c r="K440" s="530">
        <v>0</v>
      </c>
      <c r="L440" s="530">
        <v>160</v>
      </c>
      <c r="M440" s="530">
        <v>2644.9</v>
      </c>
      <c r="N440" s="530">
        <v>0</v>
      </c>
      <c r="O440" s="530">
        <v>0</v>
      </c>
      <c r="P440" s="530">
        <v>0</v>
      </c>
      <c r="Q440" s="530">
        <v>200</v>
      </c>
      <c r="R440" s="530">
        <v>0</v>
      </c>
      <c r="S440" s="530">
        <v>5484.9</v>
      </c>
      <c r="T440" s="530">
        <v>0</v>
      </c>
      <c r="U440" s="530">
        <v>517.5</v>
      </c>
      <c r="V440" s="530">
        <v>0</v>
      </c>
      <c r="W440" s="530">
        <v>10</v>
      </c>
      <c r="X440" s="530">
        <v>0</v>
      </c>
      <c r="Y440" s="530">
        <v>527.5</v>
      </c>
      <c r="Z440" s="530">
        <v>4957.3999999999996</v>
      </c>
      <c r="AA440" t="s">
        <v>79</v>
      </c>
      <c r="AB440" s="266">
        <f>VLOOKUP(D440,'12部门提供工资附表主表'!E:AV,44,0)</f>
        <v>5484.9</v>
      </c>
      <c r="AC440" s="266">
        <f t="shared" si="6"/>
        <v>0</v>
      </c>
    </row>
    <row r="441" spans="1:29" ht="14.25">
      <c r="A441" s="265" t="s">
        <v>2897</v>
      </c>
      <c r="B441" t="s">
        <v>17</v>
      </c>
      <c r="C441" t="s">
        <v>1833</v>
      </c>
      <c r="D441" t="s">
        <v>1834</v>
      </c>
      <c r="E441" t="s">
        <v>1835</v>
      </c>
      <c r="F441">
        <v>29.56</v>
      </c>
      <c r="G441" s="530">
        <v>2480</v>
      </c>
      <c r="H441" s="530">
        <v>907.2</v>
      </c>
      <c r="I441" s="530">
        <v>740</v>
      </c>
      <c r="J441" s="530">
        <v>900</v>
      </c>
      <c r="K441" s="530">
        <v>0</v>
      </c>
      <c r="L441" s="530">
        <v>40</v>
      </c>
      <c r="M441" s="530">
        <v>0</v>
      </c>
      <c r="N441" s="530">
        <v>0</v>
      </c>
      <c r="O441" s="530">
        <v>0</v>
      </c>
      <c r="P441" s="530">
        <v>0</v>
      </c>
      <c r="Q441" s="530">
        <v>200</v>
      </c>
      <c r="R441" s="530">
        <v>0</v>
      </c>
      <c r="S441" s="530">
        <v>5267.2</v>
      </c>
      <c r="T441" s="530">
        <v>0</v>
      </c>
      <c r="U441" s="530">
        <v>517.5</v>
      </c>
      <c r="V441" s="530">
        <v>254</v>
      </c>
      <c r="W441" s="530">
        <v>10</v>
      </c>
      <c r="X441" s="530">
        <v>0</v>
      </c>
      <c r="Y441" s="530">
        <v>781.5</v>
      </c>
      <c r="Z441" s="530">
        <v>4485.7</v>
      </c>
      <c r="AA441" t="s">
        <v>1837</v>
      </c>
      <c r="AB441" s="266">
        <f>VLOOKUP(D441,'12部门提供工资附表主表'!E:AV,44,0)</f>
        <v>5267.2</v>
      </c>
      <c r="AC441" s="266">
        <f t="shared" si="6"/>
        <v>0</v>
      </c>
    </row>
    <row r="442" spans="1:29" ht="14.25">
      <c r="A442" s="265" t="s">
        <v>888</v>
      </c>
      <c r="B442" t="s">
        <v>17</v>
      </c>
      <c r="C442" t="s">
        <v>1279</v>
      </c>
      <c r="D442" t="s">
        <v>1280</v>
      </c>
      <c r="E442" t="s">
        <v>1281</v>
      </c>
      <c r="F442">
        <v>40.94</v>
      </c>
      <c r="G442" s="530">
        <v>2480</v>
      </c>
      <c r="H442" s="530">
        <v>0</v>
      </c>
      <c r="I442" s="530">
        <v>0</v>
      </c>
      <c r="J442" s="530">
        <v>0</v>
      </c>
      <c r="K442" s="530">
        <v>0</v>
      </c>
      <c r="L442" s="530">
        <v>40</v>
      </c>
      <c r="M442" s="530">
        <v>3931.85</v>
      </c>
      <c r="N442" s="530">
        <v>0</v>
      </c>
      <c r="O442" s="530">
        <v>0</v>
      </c>
      <c r="P442" s="530">
        <v>0</v>
      </c>
      <c r="Q442" s="530">
        <v>400</v>
      </c>
      <c r="R442" s="530">
        <v>0</v>
      </c>
      <c r="S442" s="530">
        <v>6851.85</v>
      </c>
      <c r="T442" s="530">
        <v>30</v>
      </c>
      <c r="U442" s="530">
        <v>517.5</v>
      </c>
      <c r="V442" s="530">
        <v>254</v>
      </c>
      <c r="W442" s="530">
        <v>10</v>
      </c>
      <c r="X442" s="530">
        <v>0</v>
      </c>
      <c r="Y442" s="530">
        <v>781.5</v>
      </c>
      <c r="Z442" s="530">
        <v>6100.35</v>
      </c>
      <c r="AA442" t="s">
        <v>1283</v>
      </c>
      <c r="AB442" s="266">
        <f>VLOOKUP(D442,'12部门提供工资附表主表'!E:AV,44,0)</f>
        <v>6851.849999999994</v>
      </c>
      <c r="AC442" s="266">
        <f t="shared" si="6"/>
        <v>0</v>
      </c>
    </row>
    <row r="443" spans="1:29" ht="14.25">
      <c r="A443" s="265" t="s">
        <v>3187</v>
      </c>
      <c r="B443" t="s">
        <v>17</v>
      </c>
      <c r="C443" t="s">
        <v>1284</v>
      </c>
      <c r="D443" t="s">
        <v>1285</v>
      </c>
      <c r="E443" t="s">
        <v>1286</v>
      </c>
      <c r="F443">
        <v>37.94</v>
      </c>
      <c r="G443" s="530">
        <v>2480</v>
      </c>
      <c r="H443" s="530">
        <v>0</v>
      </c>
      <c r="I443" s="530">
        <v>0</v>
      </c>
      <c r="J443" s="530">
        <v>0</v>
      </c>
      <c r="K443" s="530">
        <v>0</v>
      </c>
      <c r="L443" s="530">
        <v>20</v>
      </c>
      <c r="M443" s="530">
        <v>3104.9</v>
      </c>
      <c r="N443" s="530">
        <v>0</v>
      </c>
      <c r="O443" s="530">
        <v>0</v>
      </c>
      <c r="P443" s="530">
        <v>0</v>
      </c>
      <c r="Q443" s="530">
        <v>400</v>
      </c>
      <c r="R443" s="530">
        <v>0</v>
      </c>
      <c r="S443" s="530">
        <v>6004.9</v>
      </c>
      <c r="T443" s="530">
        <v>0</v>
      </c>
      <c r="U443" s="530">
        <v>517.5</v>
      </c>
      <c r="V443" s="530">
        <v>0</v>
      </c>
      <c r="W443" s="530">
        <v>10</v>
      </c>
      <c r="X443" s="530">
        <v>0</v>
      </c>
      <c r="Y443" s="530">
        <v>527.5</v>
      </c>
      <c r="Z443" s="530">
        <v>5477.4</v>
      </c>
      <c r="AA443" t="s">
        <v>1288</v>
      </c>
      <c r="AB443" s="266">
        <f>VLOOKUP(D443,'12部门提供工资附表主表'!E:AV,44,0)</f>
        <v>6004.9000000000024</v>
      </c>
      <c r="AC443" s="266">
        <f t="shared" si="6"/>
        <v>0</v>
      </c>
    </row>
    <row r="444" spans="1:29" ht="14.25">
      <c r="A444" s="265" t="s">
        <v>792</v>
      </c>
      <c r="B444" t="s">
        <v>17</v>
      </c>
      <c r="C444" t="s">
        <v>2663</v>
      </c>
      <c r="D444" t="s">
        <v>2664</v>
      </c>
      <c r="E444" t="s">
        <v>2665</v>
      </c>
      <c r="F444">
        <v>27.06</v>
      </c>
      <c r="G444" s="530">
        <v>2480</v>
      </c>
      <c r="H444" s="530">
        <v>0</v>
      </c>
      <c r="I444" s="530">
        <v>0</v>
      </c>
      <c r="J444" s="530">
        <v>0</v>
      </c>
      <c r="K444" s="530">
        <v>0</v>
      </c>
      <c r="L444" s="530">
        <v>0</v>
      </c>
      <c r="M444" s="530">
        <v>1849.6</v>
      </c>
      <c r="N444" s="530">
        <v>0</v>
      </c>
      <c r="O444" s="530">
        <v>0</v>
      </c>
      <c r="P444" s="530">
        <v>0</v>
      </c>
      <c r="Q444" s="530">
        <v>100</v>
      </c>
      <c r="R444" s="530">
        <v>0</v>
      </c>
      <c r="S444" s="530">
        <v>4429.6000000000004</v>
      </c>
      <c r="T444" s="530">
        <v>0</v>
      </c>
      <c r="U444" s="530">
        <v>517.5</v>
      </c>
      <c r="V444" s="530">
        <v>254</v>
      </c>
      <c r="W444" s="530">
        <v>0</v>
      </c>
      <c r="X444" s="530">
        <v>0</v>
      </c>
      <c r="Y444" s="530">
        <v>771.5</v>
      </c>
      <c r="Z444" s="530">
        <v>3658.1</v>
      </c>
      <c r="AA444" t="s">
        <v>4782</v>
      </c>
      <c r="AB444" s="266">
        <f>VLOOKUP(D444,'12部门提供工资附表主表'!E:AV,44,0)</f>
        <v>4429.5999999999995</v>
      </c>
      <c r="AC444" s="266">
        <f t="shared" si="6"/>
        <v>0</v>
      </c>
    </row>
    <row r="445" spans="1:29" ht="14.25">
      <c r="A445" s="265" t="s">
        <v>2300</v>
      </c>
      <c r="B445" t="s">
        <v>17</v>
      </c>
      <c r="C445" t="s">
        <v>4783</v>
      </c>
      <c r="D445" t="s">
        <v>2745</v>
      </c>
      <c r="E445" t="s">
        <v>2746</v>
      </c>
      <c r="F445">
        <v>31</v>
      </c>
      <c r="G445" s="530">
        <v>2480</v>
      </c>
      <c r="H445" s="530">
        <v>0</v>
      </c>
      <c r="I445" s="530">
        <v>0</v>
      </c>
      <c r="J445" s="530">
        <v>0</v>
      </c>
      <c r="K445" s="530">
        <v>0</v>
      </c>
      <c r="L445" s="530">
        <v>0</v>
      </c>
      <c r="M445" s="530">
        <v>2170</v>
      </c>
      <c r="N445" s="530">
        <v>0</v>
      </c>
      <c r="O445" s="530">
        <v>0</v>
      </c>
      <c r="P445" s="530">
        <v>0</v>
      </c>
      <c r="Q445" s="530">
        <v>700</v>
      </c>
      <c r="R445" s="530">
        <v>0</v>
      </c>
      <c r="S445" s="530">
        <v>5350</v>
      </c>
      <c r="T445" s="530">
        <v>30</v>
      </c>
      <c r="U445" s="530">
        <v>517.5</v>
      </c>
      <c r="V445" s="530">
        <v>0</v>
      </c>
      <c r="W445" s="530">
        <v>10</v>
      </c>
      <c r="X445" s="530">
        <v>0</v>
      </c>
      <c r="Y445" s="530">
        <v>527.5</v>
      </c>
      <c r="Z445" s="530">
        <v>4852.5</v>
      </c>
      <c r="AA445" t="s">
        <v>2748</v>
      </c>
      <c r="AB445" s="266">
        <f>VLOOKUP(D445,'12部门提供工资附表主表'!E:AV,44,0)</f>
        <v>5350</v>
      </c>
      <c r="AC445" s="266">
        <f t="shared" si="6"/>
        <v>0</v>
      </c>
    </row>
    <row r="446" spans="1:29" ht="14.25">
      <c r="A446" s="265" t="s">
        <v>1597</v>
      </c>
      <c r="B446" t="s">
        <v>17</v>
      </c>
      <c r="C446" t="s">
        <v>80</v>
      </c>
      <c r="D446" t="s">
        <v>81</v>
      </c>
      <c r="E446" t="s">
        <v>82</v>
      </c>
      <c r="F446">
        <v>30.75</v>
      </c>
      <c r="G446" s="530">
        <v>2480</v>
      </c>
      <c r="H446" s="530">
        <v>0</v>
      </c>
      <c r="I446" s="530">
        <v>0</v>
      </c>
      <c r="J446" s="530">
        <v>0</v>
      </c>
      <c r="K446" s="530">
        <v>0</v>
      </c>
      <c r="L446" s="530">
        <v>200</v>
      </c>
      <c r="M446" s="530">
        <v>2440</v>
      </c>
      <c r="N446" s="530">
        <v>0</v>
      </c>
      <c r="O446" s="530">
        <v>0</v>
      </c>
      <c r="P446" s="530">
        <v>0</v>
      </c>
      <c r="Q446" s="530">
        <v>200</v>
      </c>
      <c r="R446" s="530">
        <v>0</v>
      </c>
      <c r="S446" s="530">
        <v>5320</v>
      </c>
      <c r="T446" s="530">
        <v>0</v>
      </c>
      <c r="U446" s="530">
        <v>0</v>
      </c>
      <c r="V446" s="530">
        <v>0</v>
      </c>
      <c r="W446" s="530">
        <v>10</v>
      </c>
      <c r="X446" s="530">
        <v>0</v>
      </c>
      <c r="Y446" s="530">
        <v>10</v>
      </c>
      <c r="Z446" s="530">
        <v>5310</v>
      </c>
      <c r="AA446" t="s">
        <v>84</v>
      </c>
      <c r="AB446" s="266">
        <f>VLOOKUP(D446,'12部门提供工资附表主表'!E:AV,44,0)</f>
        <v>5320</v>
      </c>
      <c r="AC446" s="266">
        <f t="shared" si="6"/>
        <v>0</v>
      </c>
    </row>
    <row r="447" spans="1:29" ht="14.25">
      <c r="A447" s="265" t="s">
        <v>1472</v>
      </c>
      <c r="B447" t="s">
        <v>17</v>
      </c>
      <c r="C447" t="s">
        <v>85</v>
      </c>
      <c r="D447" t="s">
        <v>86</v>
      </c>
      <c r="E447" t="s">
        <v>87</v>
      </c>
      <c r="F447">
        <v>27.31</v>
      </c>
      <c r="G447" s="530">
        <v>2480</v>
      </c>
      <c r="H447" s="530">
        <v>0</v>
      </c>
      <c r="I447" s="530">
        <v>0</v>
      </c>
      <c r="J447" s="530">
        <v>0</v>
      </c>
      <c r="K447" s="530">
        <v>0</v>
      </c>
      <c r="L447" s="530">
        <v>200</v>
      </c>
      <c r="M447" s="530">
        <v>1343.4</v>
      </c>
      <c r="N447" s="530">
        <v>0</v>
      </c>
      <c r="O447" s="530">
        <v>0</v>
      </c>
      <c r="P447" s="530">
        <v>0</v>
      </c>
      <c r="Q447" s="530">
        <v>0</v>
      </c>
      <c r="R447" s="530">
        <v>0</v>
      </c>
      <c r="S447" s="530">
        <v>4023.4</v>
      </c>
      <c r="T447" s="530">
        <v>0</v>
      </c>
      <c r="U447" s="530">
        <v>517.5</v>
      </c>
      <c r="V447" s="530">
        <v>0</v>
      </c>
      <c r="W447" s="530">
        <v>10</v>
      </c>
      <c r="X447" s="530">
        <v>0</v>
      </c>
      <c r="Y447" s="530">
        <v>527.5</v>
      </c>
      <c r="Z447" s="530">
        <v>3495.9</v>
      </c>
      <c r="AA447" t="s">
        <v>89</v>
      </c>
      <c r="AB447" s="266">
        <f>VLOOKUP(D447,'12部门提供工资附表主表'!E:AV,44,0)</f>
        <v>4023.3999999999996</v>
      </c>
      <c r="AC447" s="266">
        <f t="shared" si="6"/>
        <v>0</v>
      </c>
    </row>
    <row r="448" spans="1:29" ht="14.25">
      <c r="A448" s="265" t="s">
        <v>424</v>
      </c>
      <c r="F448">
        <v>1035.8900000000001</v>
      </c>
      <c r="G448" s="530">
        <v>81840</v>
      </c>
      <c r="H448" s="530">
        <v>6166.8</v>
      </c>
      <c r="I448" s="530">
        <v>3820</v>
      </c>
      <c r="J448" s="530">
        <v>6360</v>
      </c>
      <c r="K448" s="530">
        <v>50</v>
      </c>
      <c r="L448" s="530">
        <v>3280</v>
      </c>
      <c r="M448" s="530">
        <v>69958.09</v>
      </c>
      <c r="N448" s="530">
        <v>517.5</v>
      </c>
      <c r="O448" s="530">
        <v>0</v>
      </c>
      <c r="P448" s="530">
        <v>0</v>
      </c>
      <c r="Q448" s="530">
        <v>9100</v>
      </c>
      <c r="R448" s="530">
        <v>0</v>
      </c>
      <c r="S448" s="530">
        <v>181092.39</v>
      </c>
      <c r="T448" s="530">
        <v>90</v>
      </c>
      <c r="U448" s="530">
        <v>16042.5</v>
      </c>
      <c r="V448" s="530">
        <v>4064</v>
      </c>
      <c r="W448" s="530">
        <v>240</v>
      </c>
      <c r="X448" s="530">
        <v>72.25</v>
      </c>
      <c r="Y448" s="530">
        <v>20418.75</v>
      </c>
      <c r="Z448" s="530">
        <v>160763.64000000001</v>
      </c>
      <c r="AB448" s="266" t="e">
        <f>VLOOKUP(D448,'12部门提供工资附表主表'!E:AV,44,0)</f>
        <v>#N/A</v>
      </c>
      <c r="AC448" s="266" t="e">
        <f t="shared" si="6"/>
        <v>#N/A</v>
      </c>
    </row>
    <row r="449" spans="1:29" ht="14.25">
      <c r="A449" s="265" t="s">
        <v>3411</v>
      </c>
      <c r="B449" t="s">
        <v>4784</v>
      </c>
      <c r="C449" t="s">
        <v>4785</v>
      </c>
      <c r="D449" t="s">
        <v>2960</v>
      </c>
      <c r="E449" t="s">
        <v>2961</v>
      </c>
      <c r="F449">
        <v>28.06</v>
      </c>
      <c r="G449" s="530">
        <v>2480</v>
      </c>
      <c r="H449" s="530">
        <v>0</v>
      </c>
      <c r="I449" s="530">
        <v>0</v>
      </c>
      <c r="J449" s="530">
        <v>0</v>
      </c>
      <c r="K449" s="530">
        <v>0</v>
      </c>
      <c r="L449" s="530">
        <v>0</v>
      </c>
      <c r="M449" s="530">
        <v>2261</v>
      </c>
      <c r="N449" s="530">
        <v>0</v>
      </c>
      <c r="O449" s="530">
        <v>0</v>
      </c>
      <c r="P449" s="530">
        <v>0</v>
      </c>
      <c r="Q449" s="530">
        <v>400</v>
      </c>
      <c r="R449" s="530">
        <v>0</v>
      </c>
      <c r="S449" s="530">
        <v>5141</v>
      </c>
      <c r="T449" s="530">
        <v>0</v>
      </c>
      <c r="U449" s="530">
        <v>517.5</v>
      </c>
      <c r="V449" s="530">
        <v>0</v>
      </c>
      <c r="W449" s="530">
        <v>0</v>
      </c>
      <c r="X449" s="530">
        <v>0</v>
      </c>
      <c r="Y449" s="530">
        <v>517.5</v>
      </c>
      <c r="Z449" s="530">
        <v>4623.5</v>
      </c>
      <c r="AA449" t="s">
        <v>2963</v>
      </c>
      <c r="AB449" s="266">
        <f>VLOOKUP(D449,'12部门提供工资附表主表'!E:AV,44,0)</f>
        <v>5140.9999999999973</v>
      </c>
      <c r="AC449" s="266">
        <f t="shared" si="6"/>
        <v>0</v>
      </c>
    </row>
    <row r="450" spans="1:29" ht="14.25">
      <c r="A450" s="265" t="s">
        <v>1304</v>
      </c>
      <c r="B450" t="s">
        <v>4784</v>
      </c>
      <c r="C450" t="s">
        <v>2965</v>
      </c>
      <c r="D450" t="s">
        <v>2966</v>
      </c>
      <c r="E450" t="s">
        <v>2967</v>
      </c>
      <c r="F450">
        <v>36.630000000000003</v>
      </c>
      <c r="G450" s="530">
        <v>2480</v>
      </c>
      <c r="H450" s="530">
        <v>0</v>
      </c>
      <c r="I450" s="530">
        <v>0</v>
      </c>
      <c r="J450" s="530">
        <v>0</v>
      </c>
      <c r="K450" s="530">
        <v>0</v>
      </c>
      <c r="L450" s="530">
        <v>0</v>
      </c>
      <c r="M450" s="530">
        <v>3073.1</v>
      </c>
      <c r="N450" s="530">
        <v>0</v>
      </c>
      <c r="O450" s="530">
        <v>0</v>
      </c>
      <c r="P450" s="530">
        <v>0</v>
      </c>
      <c r="Q450" s="530">
        <v>400</v>
      </c>
      <c r="R450" s="530">
        <v>0</v>
      </c>
      <c r="S450" s="530">
        <v>5953.1</v>
      </c>
      <c r="T450" s="530">
        <v>0</v>
      </c>
      <c r="U450" s="530">
        <v>517.5</v>
      </c>
      <c r="V450" s="530">
        <v>0</v>
      </c>
      <c r="W450" s="530">
        <v>0</v>
      </c>
      <c r="X450" s="530">
        <v>0</v>
      </c>
      <c r="Y450" s="530">
        <v>517.5</v>
      </c>
      <c r="Z450" s="530">
        <v>5435.6</v>
      </c>
      <c r="AA450" t="s">
        <v>2969</v>
      </c>
      <c r="AB450" s="266">
        <f>VLOOKUP(D450,'12部门提供工资附表主表'!E:AV,44,0)</f>
        <v>5953.1000000000149</v>
      </c>
      <c r="AC450" s="266">
        <f t="shared" si="6"/>
        <v>1.4551915228366852E-11</v>
      </c>
    </row>
    <row r="451" spans="1:29" ht="14.25">
      <c r="A451" s="265" t="s">
        <v>1407</v>
      </c>
      <c r="B451" t="s">
        <v>4784</v>
      </c>
      <c r="C451" t="s">
        <v>3178</v>
      </c>
      <c r="D451" t="s">
        <v>3179</v>
      </c>
      <c r="E451" t="s">
        <v>3180</v>
      </c>
      <c r="F451">
        <v>23.5</v>
      </c>
      <c r="G451" s="530">
        <v>2480</v>
      </c>
      <c r="H451" s="530">
        <v>0</v>
      </c>
      <c r="I451" s="530">
        <v>0</v>
      </c>
      <c r="J451" s="530">
        <v>0</v>
      </c>
      <c r="K451" s="530">
        <v>0</v>
      </c>
      <c r="L451" s="530">
        <v>0</v>
      </c>
      <c r="M451" s="530">
        <v>1489</v>
      </c>
      <c r="N451" s="530">
        <v>0</v>
      </c>
      <c r="O451" s="530">
        <v>0</v>
      </c>
      <c r="P451" s="530">
        <v>0</v>
      </c>
      <c r="Q451" s="530">
        <v>200</v>
      </c>
      <c r="R451" s="530">
        <v>0</v>
      </c>
      <c r="S451" s="530">
        <v>4169</v>
      </c>
      <c r="T451" s="530">
        <v>0</v>
      </c>
      <c r="U451" s="530">
        <v>517.5</v>
      </c>
      <c r="V451" s="530">
        <v>0</v>
      </c>
      <c r="W451" s="530">
        <v>0</v>
      </c>
      <c r="X451" s="530">
        <v>0</v>
      </c>
      <c r="Y451" s="530">
        <v>517.5</v>
      </c>
      <c r="Z451" s="530">
        <v>3651.5</v>
      </c>
      <c r="AA451" t="s">
        <v>3183</v>
      </c>
      <c r="AB451" s="266">
        <f>VLOOKUP(D451,'12部门提供工资附表主表'!E:AV,44,0)</f>
        <v>4169.0000000000091</v>
      </c>
      <c r="AC451" s="266">
        <f t="shared" ref="AC451:AC514" si="7">AB451-S451</f>
        <v>9.0949470177292824E-12</v>
      </c>
    </row>
    <row r="452" spans="1:29" ht="14.25">
      <c r="A452" s="265" t="s">
        <v>1125</v>
      </c>
      <c r="F452">
        <v>88.19</v>
      </c>
      <c r="G452" s="530">
        <v>7440</v>
      </c>
      <c r="H452" s="530">
        <v>0</v>
      </c>
      <c r="I452" s="530">
        <v>0</v>
      </c>
      <c r="J452" s="530">
        <v>0</v>
      </c>
      <c r="K452" s="530">
        <v>0</v>
      </c>
      <c r="L452" s="530">
        <v>0</v>
      </c>
      <c r="M452" s="530">
        <v>6823.1</v>
      </c>
      <c r="N452" s="530">
        <v>0</v>
      </c>
      <c r="O452" s="530">
        <v>0</v>
      </c>
      <c r="P452" s="530">
        <v>0</v>
      </c>
      <c r="Q452" s="530">
        <v>1000</v>
      </c>
      <c r="R452" s="530">
        <v>0</v>
      </c>
      <c r="S452" s="530">
        <v>15263.1</v>
      </c>
      <c r="T452" s="530">
        <v>0</v>
      </c>
      <c r="U452" s="530">
        <v>1552.5</v>
      </c>
      <c r="V452" s="530">
        <v>0</v>
      </c>
      <c r="W452" s="530">
        <v>0</v>
      </c>
      <c r="X452" s="530">
        <v>0</v>
      </c>
      <c r="Y452" s="530">
        <v>1552.5</v>
      </c>
      <c r="Z452" s="530">
        <v>13710.6</v>
      </c>
      <c r="AB452" s="266" t="e">
        <f>VLOOKUP(D452,'12部门提供工资附表主表'!E:AV,44,0)</f>
        <v>#N/A</v>
      </c>
      <c r="AC452" s="266" t="e">
        <f t="shared" si="7"/>
        <v>#N/A</v>
      </c>
    </row>
    <row r="453" spans="1:29" ht="14.25">
      <c r="A453" s="265" t="s">
        <v>847</v>
      </c>
      <c r="B453" t="s">
        <v>577</v>
      </c>
      <c r="C453" t="s">
        <v>573</v>
      </c>
      <c r="D453" t="s">
        <v>574</v>
      </c>
      <c r="E453" t="s">
        <v>575</v>
      </c>
      <c r="F453">
        <v>27</v>
      </c>
      <c r="G453" s="530">
        <v>2480</v>
      </c>
      <c r="H453" s="530">
        <v>0</v>
      </c>
      <c r="I453" s="530">
        <v>0</v>
      </c>
      <c r="J453" s="530">
        <v>600</v>
      </c>
      <c r="K453" s="530">
        <v>0</v>
      </c>
      <c r="L453" s="530">
        <v>200</v>
      </c>
      <c r="M453" s="530">
        <v>0</v>
      </c>
      <c r="N453" s="530">
        <v>1045.0999999999999</v>
      </c>
      <c r="O453" s="530">
        <v>0</v>
      </c>
      <c r="P453" s="530">
        <v>0</v>
      </c>
      <c r="Q453" s="530">
        <v>200</v>
      </c>
      <c r="R453" s="530">
        <v>0</v>
      </c>
      <c r="S453" s="530">
        <v>4525.1000000000004</v>
      </c>
      <c r="T453" s="530">
        <v>0</v>
      </c>
      <c r="U453" s="530">
        <v>517.5</v>
      </c>
      <c r="V453" s="530">
        <v>254</v>
      </c>
      <c r="W453" s="530">
        <v>10</v>
      </c>
      <c r="X453" s="530">
        <v>0</v>
      </c>
      <c r="Y453" s="530">
        <v>781.5</v>
      </c>
      <c r="Z453" s="530">
        <v>3743.6</v>
      </c>
      <c r="AA453" t="s">
        <v>578</v>
      </c>
      <c r="AB453" s="266">
        <f>VLOOKUP(D453,'12部门提供工资附表主表'!E:AV,44,0)</f>
        <v>4525.1000000000004</v>
      </c>
      <c r="AC453" s="266">
        <f t="shared" si="7"/>
        <v>0</v>
      </c>
    </row>
    <row r="454" spans="1:29" ht="14.25">
      <c r="A454" s="265" t="s">
        <v>2757</v>
      </c>
      <c r="B454" t="s">
        <v>577</v>
      </c>
      <c r="C454" t="s">
        <v>579</v>
      </c>
      <c r="D454" t="s">
        <v>580</v>
      </c>
      <c r="E454" t="s">
        <v>581</v>
      </c>
      <c r="F454">
        <v>27</v>
      </c>
      <c r="G454" s="530">
        <v>2480</v>
      </c>
      <c r="H454" s="530">
        <v>0</v>
      </c>
      <c r="I454" s="530">
        <v>200</v>
      </c>
      <c r="J454" s="530">
        <v>1000</v>
      </c>
      <c r="K454" s="530">
        <v>0</v>
      </c>
      <c r="L454" s="530">
        <v>200</v>
      </c>
      <c r="M454" s="530">
        <v>0</v>
      </c>
      <c r="N454" s="530">
        <v>1045.0999999999999</v>
      </c>
      <c r="O454" s="530">
        <v>0</v>
      </c>
      <c r="P454" s="530">
        <v>0</v>
      </c>
      <c r="Q454" s="530">
        <v>200</v>
      </c>
      <c r="R454" s="530">
        <v>0</v>
      </c>
      <c r="S454" s="530">
        <v>5125.1000000000004</v>
      </c>
      <c r="T454" s="530">
        <v>0</v>
      </c>
      <c r="U454" s="530">
        <v>517.5</v>
      </c>
      <c r="V454" s="530">
        <v>0</v>
      </c>
      <c r="W454" s="530">
        <v>10</v>
      </c>
      <c r="X454" s="530">
        <v>0</v>
      </c>
      <c r="Y454" s="530">
        <v>527.5</v>
      </c>
      <c r="Z454" s="530">
        <v>4597.6000000000004</v>
      </c>
      <c r="AA454" t="s">
        <v>583</v>
      </c>
      <c r="AB454" s="266">
        <f>VLOOKUP(D454,'12部门提供工资附表主表'!E:AV,44,0)</f>
        <v>5125.1000000000004</v>
      </c>
      <c r="AC454" s="266">
        <f t="shared" si="7"/>
        <v>0</v>
      </c>
    </row>
    <row r="455" spans="1:29" ht="14.25">
      <c r="A455" s="265" t="s">
        <v>2762</v>
      </c>
      <c r="B455" t="s">
        <v>577</v>
      </c>
      <c r="C455" t="s">
        <v>584</v>
      </c>
      <c r="D455" t="s">
        <v>585</v>
      </c>
      <c r="E455" t="s">
        <v>586</v>
      </c>
      <c r="F455">
        <v>28</v>
      </c>
      <c r="G455" s="530">
        <v>2480</v>
      </c>
      <c r="H455" s="530">
        <v>0</v>
      </c>
      <c r="I455" s="530">
        <v>0</v>
      </c>
      <c r="J455" s="530">
        <v>450</v>
      </c>
      <c r="K455" s="530">
        <v>0</v>
      </c>
      <c r="L455" s="530">
        <v>100</v>
      </c>
      <c r="M455" s="530">
        <v>0</v>
      </c>
      <c r="N455" s="530">
        <v>0</v>
      </c>
      <c r="O455" s="530">
        <v>0</v>
      </c>
      <c r="P455" s="530">
        <v>0</v>
      </c>
      <c r="Q455" s="530">
        <v>200</v>
      </c>
      <c r="R455" s="530">
        <v>0</v>
      </c>
      <c r="S455" s="530">
        <v>3230</v>
      </c>
      <c r="T455" s="530">
        <v>0</v>
      </c>
      <c r="U455" s="530">
        <v>517.5</v>
      </c>
      <c r="V455" s="530">
        <v>0</v>
      </c>
      <c r="W455" s="530">
        <v>10</v>
      </c>
      <c r="X455" s="530">
        <v>0</v>
      </c>
      <c r="Y455" s="530">
        <v>527.5</v>
      </c>
      <c r="Z455" s="530">
        <v>2702.5</v>
      </c>
      <c r="AA455" t="s">
        <v>588</v>
      </c>
      <c r="AB455" s="266">
        <f>VLOOKUP(D455,'12部门提供工资附表主表'!E:AV,44,0)</f>
        <v>3230</v>
      </c>
      <c r="AC455" s="266">
        <f t="shared" si="7"/>
        <v>0</v>
      </c>
    </row>
    <row r="456" spans="1:29" ht="14.25">
      <c r="A456" s="265" t="s">
        <v>3197</v>
      </c>
      <c r="B456" t="s">
        <v>577</v>
      </c>
      <c r="C456" t="s">
        <v>589</v>
      </c>
      <c r="D456" t="s">
        <v>590</v>
      </c>
      <c r="E456" t="s">
        <v>591</v>
      </c>
      <c r="F456">
        <v>28</v>
      </c>
      <c r="G456" s="530">
        <v>2480</v>
      </c>
      <c r="H456" s="530">
        <v>0</v>
      </c>
      <c r="I456" s="530">
        <v>100</v>
      </c>
      <c r="J456" s="530">
        <v>0</v>
      </c>
      <c r="K456" s="530">
        <v>0</v>
      </c>
      <c r="L456" s="530">
        <v>100</v>
      </c>
      <c r="M456" s="530">
        <v>0</v>
      </c>
      <c r="N456" s="530">
        <v>0</v>
      </c>
      <c r="O456" s="530">
        <v>0</v>
      </c>
      <c r="P456" s="530">
        <v>0</v>
      </c>
      <c r="Q456" s="530">
        <v>200</v>
      </c>
      <c r="R456" s="530">
        <v>0</v>
      </c>
      <c r="S456" s="530">
        <v>2880</v>
      </c>
      <c r="T456" s="530">
        <v>0</v>
      </c>
      <c r="U456" s="530">
        <v>0</v>
      </c>
      <c r="V456" s="530">
        <v>0</v>
      </c>
      <c r="W456" s="530">
        <v>0</v>
      </c>
      <c r="X456" s="530">
        <v>0</v>
      </c>
      <c r="Y456" s="530">
        <v>0</v>
      </c>
      <c r="Z456" s="530">
        <v>2880</v>
      </c>
      <c r="AA456" t="s">
        <v>593</v>
      </c>
      <c r="AB456" s="266">
        <f>VLOOKUP(D456,'12部门提供工资附表主表'!E:AV,44,0)</f>
        <v>2880</v>
      </c>
      <c r="AC456" s="266">
        <f t="shared" si="7"/>
        <v>0</v>
      </c>
    </row>
    <row r="457" spans="1:29" ht="14.25">
      <c r="A457" s="265" t="s">
        <v>2767</v>
      </c>
      <c r="B457" t="s">
        <v>577</v>
      </c>
      <c r="C457" t="s">
        <v>594</v>
      </c>
      <c r="D457" t="s">
        <v>595</v>
      </c>
      <c r="E457" t="s">
        <v>596</v>
      </c>
      <c r="F457">
        <v>27</v>
      </c>
      <c r="G457" s="530">
        <v>2480</v>
      </c>
      <c r="H457" s="530">
        <v>0</v>
      </c>
      <c r="I457" s="530">
        <v>0</v>
      </c>
      <c r="J457" s="530">
        <v>350</v>
      </c>
      <c r="K457" s="530">
        <v>0</v>
      </c>
      <c r="L457" s="530">
        <v>100</v>
      </c>
      <c r="M457" s="530">
        <v>0</v>
      </c>
      <c r="N457" s="530">
        <v>1045.0999999999999</v>
      </c>
      <c r="O457" s="530">
        <v>0</v>
      </c>
      <c r="P457" s="530">
        <v>0</v>
      </c>
      <c r="Q457" s="530">
        <v>200</v>
      </c>
      <c r="R457" s="530">
        <v>0</v>
      </c>
      <c r="S457" s="530">
        <v>4175.1000000000004</v>
      </c>
      <c r="T457" s="530">
        <v>0</v>
      </c>
      <c r="U457" s="530">
        <v>0</v>
      </c>
      <c r="V457" s="530">
        <v>0</v>
      </c>
      <c r="W457" s="530">
        <v>10</v>
      </c>
      <c r="X457" s="530">
        <v>0</v>
      </c>
      <c r="Y457" s="530">
        <v>10</v>
      </c>
      <c r="Z457" s="530">
        <v>4165.1000000000004</v>
      </c>
      <c r="AA457" t="s">
        <v>598</v>
      </c>
      <c r="AB457" s="266">
        <f>VLOOKUP(D457,'12部门提供工资附表主表'!E:AV,44,0)</f>
        <v>4175.1000000000004</v>
      </c>
      <c r="AC457" s="266">
        <f t="shared" si="7"/>
        <v>0</v>
      </c>
    </row>
    <row r="458" spans="1:29" ht="14.25">
      <c r="A458" s="265" t="s">
        <v>2295</v>
      </c>
      <c r="B458" t="s">
        <v>577</v>
      </c>
      <c r="C458" t="s">
        <v>599</v>
      </c>
      <c r="D458" t="s">
        <v>600</v>
      </c>
      <c r="E458" t="s">
        <v>601</v>
      </c>
      <c r="F458">
        <v>27</v>
      </c>
      <c r="G458" s="530">
        <v>2480</v>
      </c>
      <c r="H458" s="530">
        <v>0</v>
      </c>
      <c r="I458" s="530">
        <v>0</v>
      </c>
      <c r="J458" s="530">
        <v>300</v>
      </c>
      <c r="K458" s="530">
        <v>0</v>
      </c>
      <c r="L458" s="530">
        <v>140</v>
      </c>
      <c r="M458" s="530">
        <v>0</v>
      </c>
      <c r="N458" s="530">
        <v>1045.0999999999999</v>
      </c>
      <c r="O458" s="530">
        <v>0</v>
      </c>
      <c r="P458" s="530">
        <v>0</v>
      </c>
      <c r="Q458" s="530">
        <v>200</v>
      </c>
      <c r="R458" s="530">
        <v>0</v>
      </c>
      <c r="S458" s="530">
        <v>4165.1000000000004</v>
      </c>
      <c r="T458" s="530">
        <v>0</v>
      </c>
      <c r="U458" s="530">
        <v>0</v>
      </c>
      <c r="V458" s="530">
        <v>0</v>
      </c>
      <c r="W458" s="530">
        <v>10</v>
      </c>
      <c r="X458" s="530">
        <v>0</v>
      </c>
      <c r="Y458" s="530">
        <v>10</v>
      </c>
      <c r="Z458" s="530">
        <v>4155.1000000000004</v>
      </c>
      <c r="AA458" t="s">
        <v>603</v>
      </c>
      <c r="AB458" s="266">
        <f>VLOOKUP(D458,'12部门提供工资附表主表'!E:AV,44,0)</f>
        <v>4165.1000000000004</v>
      </c>
      <c r="AC458" s="266">
        <f t="shared" si="7"/>
        <v>0</v>
      </c>
    </row>
    <row r="459" spans="1:29" ht="14.25">
      <c r="A459" s="265" t="s">
        <v>277</v>
      </c>
      <c r="B459" t="s">
        <v>577</v>
      </c>
      <c r="C459" t="s">
        <v>604</v>
      </c>
      <c r="D459" t="s">
        <v>605</v>
      </c>
      <c r="E459" t="s">
        <v>606</v>
      </c>
      <c r="F459">
        <v>29.25</v>
      </c>
      <c r="G459" s="530">
        <v>2480</v>
      </c>
      <c r="H459" s="530">
        <v>0</v>
      </c>
      <c r="I459" s="530">
        <v>0</v>
      </c>
      <c r="J459" s="530">
        <v>0</v>
      </c>
      <c r="K459" s="530">
        <v>0</v>
      </c>
      <c r="L459" s="530">
        <v>200</v>
      </c>
      <c r="M459" s="530">
        <v>825.25</v>
      </c>
      <c r="N459" s="530">
        <v>0</v>
      </c>
      <c r="O459" s="530">
        <v>0</v>
      </c>
      <c r="P459" s="530">
        <v>0</v>
      </c>
      <c r="Q459" s="530">
        <v>200</v>
      </c>
      <c r="R459" s="530">
        <v>0</v>
      </c>
      <c r="S459" s="530">
        <v>3705.25</v>
      </c>
      <c r="T459" s="530">
        <v>0</v>
      </c>
      <c r="U459" s="530">
        <v>517.5</v>
      </c>
      <c r="V459" s="530">
        <v>254</v>
      </c>
      <c r="W459" s="530">
        <v>10</v>
      </c>
      <c r="X459" s="530">
        <v>0</v>
      </c>
      <c r="Y459" s="530">
        <v>781.5</v>
      </c>
      <c r="Z459" s="530">
        <v>2923.75</v>
      </c>
      <c r="AA459" t="s">
        <v>608</v>
      </c>
      <c r="AB459" s="266">
        <f>VLOOKUP(D459,'12部门提供工资附表主表'!E:AV,44,0)</f>
        <v>3705.25</v>
      </c>
      <c r="AC459" s="266">
        <f t="shared" si="7"/>
        <v>0</v>
      </c>
    </row>
    <row r="460" spans="1:29" ht="14.25">
      <c r="A460" s="265" t="s">
        <v>1784</v>
      </c>
      <c r="B460" t="s">
        <v>577</v>
      </c>
      <c r="C460" t="s">
        <v>609</v>
      </c>
      <c r="D460" t="s">
        <v>610</v>
      </c>
      <c r="E460" t="s">
        <v>611</v>
      </c>
      <c r="F460">
        <v>27.44</v>
      </c>
      <c r="G460" s="530">
        <v>2480</v>
      </c>
      <c r="H460" s="530">
        <v>0</v>
      </c>
      <c r="I460" s="530">
        <v>0</v>
      </c>
      <c r="J460" s="530">
        <v>0</v>
      </c>
      <c r="K460" s="530">
        <v>0</v>
      </c>
      <c r="L460" s="530">
        <v>80</v>
      </c>
      <c r="M460" s="530">
        <v>757.92</v>
      </c>
      <c r="N460" s="530">
        <v>354</v>
      </c>
      <c r="O460" s="530">
        <v>0</v>
      </c>
      <c r="P460" s="530">
        <v>0</v>
      </c>
      <c r="Q460" s="530">
        <v>200</v>
      </c>
      <c r="R460" s="530">
        <v>0</v>
      </c>
      <c r="S460" s="530">
        <v>3871.92</v>
      </c>
      <c r="T460" s="530">
        <v>0</v>
      </c>
      <c r="U460" s="530">
        <v>0</v>
      </c>
      <c r="V460" s="530">
        <v>0</v>
      </c>
      <c r="W460" s="530">
        <v>10</v>
      </c>
      <c r="X460" s="530">
        <v>0</v>
      </c>
      <c r="Y460" s="530">
        <v>10</v>
      </c>
      <c r="Z460" s="530">
        <v>3861.92</v>
      </c>
      <c r="AA460" t="s">
        <v>4786</v>
      </c>
      <c r="AB460" s="266">
        <f>VLOOKUP(D460,'12部门提供工资附表主表'!E:AV,44,0)</f>
        <v>3871.92</v>
      </c>
      <c r="AC460" s="266">
        <f t="shared" si="7"/>
        <v>0</v>
      </c>
    </row>
    <row r="461" spans="1:29" ht="14.25">
      <c r="A461" s="265" t="s">
        <v>3406</v>
      </c>
      <c r="B461" t="s">
        <v>577</v>
      </c>
      <c r="C461" t="s">
        <v>614</v>
      </c>
      <c r="D461" t="s">
        <v>615</v>
      </c>
      <c r="E461" t="s">
        <v>616</v>
      </c>
      <c r="F461">
        <v>27</v>
      </c>
      <c r="G461" s="530">
        <v>2480</v>
      </c>
      <c r="H461" s="530">
        <v>0</v>
      </c>
      <c r="I461" s="530">
        <v>100</v>
      </c>
      <c r="J461" s="530">
        <v>900</v>
      </c>
      <c r="K461" s="530">
        <v>0</v>
      </c>
      <c r="L461" s="530">
        <v>40</v>
      </c>
      <c r="M461" s="530">
        <v>0</v>
      </c>
      <c r="N461" s="530">
        <v>1045.0999999999999</v>
      </c>
      <c r="O461" s="530">
        <v>0</v>
      </c>
      <c r="P461" s="530">
        <v>0</v>
      </c>
      <c r="Q461" s="530">
        <v>200</v>
      </c>
      <c r="R461" s="530">
        <v>0</v>
      </c>
      <c r="S461" s="530">
        <v>4765.1000000000004</v>
      </c>
      <c r="T461" s="530">
        <v>0</v>
      </c>
      <c r="U461" s="530">
        <v>0</v>
      </c>
      <c r="V461" s="530">
        <v>0</v>
      </c>
      <c r="W461" s="530">
        <v>10</v>
      </c>
      <c r="X461" s="530">
        <v>0</v>
      </c>
      <c r="Y461" s="530">
        <v>10</v>
      </c>
      <c r="Z461" s="530">
        <v>4755.1000000000004</v>
      </c>
      <c r="AA461" t="s">
        <v>618</v>
      </c>
      <c r="AB461" s="266">
        <f>VLOOKUP(D461,'12部门提供工资附表主表'!E:AV,44,0)</f>
        <v>4765.1000000000004</v>
      </c>
      <c r="AC461" s="266">
        <f t="shared" si="7"/>
        <v>0</v>
      </c>
    </row>
    <row r="462" spans="1:29" ht="14.25">
      <c r="A462" s="265" t="s">
        <v>3401</v>
      </c>
      <c r="B462" t="s">
        <v>577</v>
      </c>
      <c r="C462" t="s">
        <v>619</v>
      </c>
      <c r="D462" t="s">
        <v>620</v>
      </c>
      <c r="E462" t="s">
        <v>621</v>
      </c>
      <c r="F462">
        <v>31.25</v>
      </c>
      <c r="G462" s="530">
        <v>2480</v>
      </c>
      <c r="H462" s="530">
        <v>0</v>
      </c>
      <c r="I462" s="530">
        <v>0</v>
      </c>
      <c r="J462" s="530">
        <v>500</v>
      </c>
      <c r="K462" s="530">
        <v>0</v>
      </c>
      <c r="L462" s="530">
        <v>100</v>
      </c>
      <c r="M462" s="530">
        <v>1020</v>
      </c>
      <c r="N462" s="530">
        <v>650</v>
      </c>
      <c r="O462" s="530">
        <v>0</v>
      </c>
      <c r="P462" s="530">
        <v>0</v>
      </c>
      <c r="Q462" s="530">
        <v>200</v>
      </c>
      <c r="R462" s="530">
        <v>0</v>
      </c>
      <c r="S462" s="530">
        <v>4950</v>
      </c>
      <c r="T462" s="530">
        <v>0</v>
      </c>
      <c r="U462" s="530">
        <v>0</v>
      </c>
      <c r="V462" s="530">
        <v>0</v>
      </c>
      <c r="W462" s="530">
        <v>10</v>
      </c>
      <c r="X462" s="530">
        <v>0</v>
      </c>
      <c r="Y462" s="530">
        <v>10</v>
      </c>
      <c r="Z462" s="530">
        <v>4940</v>
      </c>
      <c r="AA462" t="s">
        <v>623</v>
      </c>
      <c r="AB462" s="266">
        <f>VLOOKUP(D462,'12部门提供工资附表主表'!E:AV,44,0)</f>
        <v>4950</v>
      </c>
      <c r="AC462" s="266">
        <f t="shared" si="7"/>
        <v>0</v>
      </c>
    </row>
    <row r="463" spans="1:29" ht="14.25">
      <c r="A463" s="265" t="s">
        <v>3202</v>
      </c>
      <c r="B463" t="s">
        <v>577</v>
      </c>
      <c r="C463" t="s">
        <v>624</v>
      </c>
      <c r="D463" t="s">
        <v>625</v>
      </c>
      <c r="E463" t="s">
        <v>626</v>
      </c>
      <c r="F463">
        <v>22</v>
      </c>
      <c r="G463" s="530">
        <v>2480</v>
      </c>
      <c r="H463" s="530">
        <v>0</v>
      </c>
      <c r="I463" s="530">
        <v>200</v>
      </c>
      <c r="J463" s="530">
        <v>0</v>
      </c>
      <c r="K463" s="530">
        <v>0</v>
      </c>
      <c r="L463" s="530">
        <v>60</v>
      </c>
      <c r="M463" s="530">
        <v>0</v>
      </c>
      <c r="N463" s="530">
        <v>0</v>
      </c>
      <c r="O463" s="530">
        <v>0</v>
      </c>
      <c r="P463" s="530">
        <v>0</v>
      </c>
      <c r="Q463" s="530">
        <v>200</v>
      </c>
      <c r="R463" s="530">
        <v>0</v>
      </c>
      <c r="S463" s="530">
        <v>2940</v>
      </c>
      <c r="T463" s="530">
        <v>0</v>
      </c>
      <c r="U463" s="530">
        <v>0</v>
      </c>
      <c r="V463" s="530">
        <v>0</v>
      </c>
      <c r="W463" s="530">
        <v>10</v>
      </c>
      <c r="X463" s="530">
        <v>0</v>
      </c>
      <c r="Y463" s="530">
        <v>10</v>
      </c>
      <c r="Z463" s="530">
        <v>2930</v>
      </c>
      <c r="AA463" t="s">
        <v>628</v>
      </c>
      <c r="AB463" s="266">
        <f>VLOOKUP(D463,'12部门提供工资附表主表'!E:AV,44,0)</f>
        <v>2940</v>
      </c>
      <c r="AC463" s="266">
        <f t="shared" si="7"/>
        <v>0</v>
      </c>
    </row>
    <row r="464" spans="1:29" ht="14.25">
      <c r="A464" s="265" t="s">
        <v>1088</v>
      </c>
      <c r="B464" t="s">
        <v>577</v>
      </c>
      <c r="C464" t="s">
        <v>629</v>
      </c>
      <c r="D464" t="s">
        <v>630</v>
      </c>
      <c r="E464" t="s">
        <v>631</v>
      </c>
      <c r="F464">
        <v>22</v>
      </c>
      <c r="G464" s="530">
        <v>2480</v>
      </c>
      <c r="H464" s="530">
        <v>0</v>
      </c>
      <c r="I464" s="530">
        <v>100</v>
      </c>
      <c r="J464" s="530">
        <v>0</v>
      </c>
      <c r="K464" s="530">
        <v>0</v>
      </c>
      <c r="L464" s="530">
        <v>120</v>
      </c>
      <c r="M464" s="530">
        <v>0</v>
      </c>
      <c r="N464" s="530">
        <v>0</v>
      </c>
      <c r="O464" s="530">
        <v>0</v>
      </c>
      <c r="P464" s="530">
        <v>0</v>
      </c>
      <c r="Q464" s="530">
        <v>200</v>
      </c>
      <c r="R464" s="530">
        <v>0</v>
      </c>
      <c r="S464" s="530">
        <v>2900</v>
      </c>
      <c r="T464" s="530">
        <v>0</v>
      </c>
      <c r="U464" s="530">
        <v>0</v>
      </c>
      <c r="V464" s="530">
        <v>0</v>
      </c>
      <c r="W464" s="530">
        <v>0</v>
      </c>
      <c r="X464" s="530">
        <v>0</v>
      </c>
      <c r="Y464" s="530">
        <v>0</v>
      </c>
      <c r="Z464" s="530">
        <v>2900</v>
      </c>
      <c r="AA464" t="s">
        <v>633</v>
      </c>
      <c r="AB464" s="266">
        <f>VLOOKUP(D464,'12部门提供工资附表主表'!E:AV,44,0)</f>
        <v>2900</v>
      </c>
      <c r="AC464" s="266">
        <f t="shared" si="7"/>
        <v>0</v>
      </c>
    </row>
    <row r="465" spans="1:29" ht="14.25">
      <c r="A465" s="265" t="s">
        <v>928</v>
      </c>
      <c r="B465" t="s">
        <v>577</v>
      </c>
      <c r="C465" t="s">
        <v>634</v>
      </c>
      <c r="D465" t="s">
        <v>635</v>
      </c>
      <c r="E465" t="s">
        <v>636</v>
      </c>
      <c r="F465">
        <v>21</v>
      </c>
      <c r="G465" s="530">
        <v>2480</v>
      </c>
      <c r="H465" s="530">
        <v>0</v>
      </c>
      <c r="I465" s="530">
        <v>0</v>
      </c>
      <c r="J465" s="530">
        <v>0</v>
      </c>
      <c r="K465" s="530">
        <v>0</v>
      </c>
      <c r="L465" s="530">
        <v>100</v>
      </c>
      <c r="M465" s="530">
        <v>-2</v>
      </c>
      <c r="N465" s="530">
        <v>525</v>
      </c>
      <c r="O465" s="530">
        <v>0</v>
      </c>
      <c r="P465" s="530">
        <v>0</v>
      </c>
      <c r="Q465" s="530">
        <v>0</v>
      </c>
      <c r="R465" s="530">
        <v>0</v>
      </c>
      <c r="S465" s="530">
        <v>3103</v>
      </c>
      <c r="T465" s="530">
        <v>0</v>
      </c>
      <c r="U465" s="530">
        <v>0</v>
      </c>
      <c r="V465" s="530">
        <v>0</v>
      </c>
      <c r="W465" s="530">
        <v>0</v>
      </c>
      <c r="X465" s="530">
        <v>0</v>
      </c>
      <c r="Y465" s="530">
        <v>0</v>
      </c>
      <c r="Z465" s="530">
        <v>3103</v>
      </c>
      <c r="AA465" t="s">
        <v>638</v>
      </c>
      <c r="AB465" s="266">
        <f>VLOOKUP(D465,'12部门提供工资附表主表'!E:AV,44,0)</f>
        <v>3103</v>
      </c>
      <c r="AC465" s="266">
        <f t="shared" si="7"/>
        <v>0</v>
      </c>
    </row>
    <row r="466" spans="1:29" ht="14.25">
      <c r="A466" s="265" t="s">
        <v>3207</v>
      </c>
      <c r="B466" t="s">
        <v>577</v>
      </c>
      <c r="C466" t="s">
        <v>639</v>
      </c>
      <c r="D466" t="s">
        <v>640</v>
      </c>
      <c r="E466" t="s">
        <v>641</v>
      </c>
      <c r="F466">
        <v>26</v>
      </c>
      <c r="G466" s="530">
        <v>2480</v>
      </c>
      <c r="H466" s="530">
        <v>0</v>
      </c>
      <c r="I466" s="530">
        <v>0</v>
      </c>
      <c r="J466" s="530">
        <v>0</v>
      </c>
      <c r="K466" s="530">
        <v>0</v>
      </c>
      <c r="L466" s="530">
        <v>100</v>
      </c>
      <c r="M466" s="530">
        <v>718</v>
      </c>
      <c r="N466" s="530">
        <v>0</v>
      </c>
      <c r="O466" s="530">
        <v>0</v>
      </c>
      <c r="P466" s="530">
        <v>0</v>
      </c>
      <c r="Q466" s="530">
        <v>200</v>
      </c>
      <c r="R466" s="530">
        <v>0</v>
      </c>
      <c r="S466" s="530">
        <v>3498</v>
      </c>
      <c r="T466" s="530">
        <v>0</v>
      </c>
      <c r="U466" s="530">
        <v>517.5</v>
      </c>
      <c r="V466" s="530">
        <v>0</v>
      </c>
      <c r="W466" s="530">
        <v>10</v>
      </c>
      <c r="X466" s="530">
        <v>0</v>
      </c>
      <c r="Y466" s="530">
        <v>527.5</v>
      </c>
      <c r="Z466" s="530">
        <v>2970.5</v>
      </c>
      <c r="AA466" t="s">
        <v>4787</v>
      </c>
      <c r="AB466" s="266">
        <f>VLOOKUP(D466,'12部门提供工资附表主表'!E:AV,44,0)</f>
        <v>3498</v>
      </c>
      <c r="AC466" s="266">
        <f t="shared" si="7"/>
        <v>0</v>
      </c>
    </row>
    <row r="467" spans="1:29" ht="14.25">
      <c r="A467" s="265" t="s">
        <v>3426</v>
      </c>
      <c r="B467" t="s">
        <v>577</v>
      </c>
      <c r="C467" t="s">
        <v>644</v>
      </c>
      <c r="D467" t="s">
        <v>645</v>
      </c>
      <c r="E467" t="s">
        <v>646</v>
      </c>
      <c r="F467">
        <v>27</v>
      </c>
      <c r="G467" s="530">
        <v>2480</v>
      </c>
      <c r="H467" s="530">
        <v>0</v>
      </c>
      <c r="I467" s="530">
        <v>0</v>
      </c>
      <c r="J467" s="530">
        <v>100</v>
      </c>
      <c r="K467" s="530">
        <v>0</v>
      </c>
      <c r="L467" s="530">
        <v>20</v>
      </c>
      <c r="M467" s="530">
        <v>0</v>
      </c>
      <c r="N467" s="530">
        <v>1045.0999999999999</v>
      </c>
      <c r="O467" s="530">
        <v>0</v>
      </c>
      <c r="P467" s="530">
        <v>0</v>
      </c>
      <c r="Q467" s="530">
        <v>200</v>
      </c>
      <c r="R467" s="530">
        <v>0</v>
      </c>
      <c r="S467" s="530">
        <v>3845.1</v>
      </c>
      <c r="T467" s="530">
        <v>0</v>
      </c>
      <c r="U467" s="530">
        <v>0</v>
      </c>
      <c r="V467" s="530">
        <v>0</v>
      </c>
      <c r="W467" s="530">
        <v>10</v>
      </c>
      <c r="X467" s="530">
        <v>0</v>
      </c>
      <c r="Y467" s="530">
        <v>10</v>
      </c>
      <c r="Z467" s="530">
        <v>3835.1</v>
      </c>
      <c r="AA467" t="s">
        <v>648</v>
      </c>
      <c r="AB467" s="266">
        <f>VLOOKUP(D467,'12部门提供工资附表主表'!E:AV,44,0)</f>
        <v>3845.1</v>
      </c>
      <c r="AC467" s="266">
        <f t="shared" si="7"/>
        <v>0</v>
      </c>
    </row>
    <row r="468" spans="1:29" ht="14.25">
      <c r="A468" s="265" t="s">
        <v>1093</v>
      </c>
      <c r="B468" t="s">
        <v>577</v>
      </c>
      <c r="C468" t="s">
        <v>4788</v>
      </c>
      <c r="D468" t="s">
        <v>2430</v>
      </c>
      <c r="E468" t="s">
        <v>2431</v>
      </c>
      <c r="F468">
        <v>22</v>
      </c>
      <c r="G468" s="530">
        <v>2480</v>
      </c>
      <c r="H468" s="530">
        <v>0</v>
      </c>
      <c r="I468" s="530">
        <v>200</v>
      </c>
      <c r="J468" s="530">
        <v>0</v>
      </c>
      <c r="K468" s="530">
        <v>0</v>
      </c>
      <c r="L468" s="530">
        <v>20</v>
      </c>
      <c r="M468" s="530">
        <v>0</v>
      </c>
      <c r="N468" s="530">
        <v>0</v>
      </c>
      <c r="O468" s="530">
        <v>0</v>
      </c>
      <c r="P468" s="530">
        <v>0</v>
      </c>
      <c r="Q468" s="530">
        <v>200</v>
      </c>
      <c r="R468" s="530">
        <v>0</v>
      </c>
      <c r="S468" s="530">
        <v>2900</v>
      </c>
      <c r="T468" s="530">
        <v>0</v>
      </c>
      <c r="U468" s="530">
        <v>0</v>
      </c>
      <c r="V468" s="530">
        <v>0</v>
      </c>
      <c r="W468" s="530">
        <v>0</v>
      </c>
      <c r="X468" s="530">
        <v>0</v>
      </c>
      <c r="Y468" s="530">
        <v>0</v>
      </c>
      <c r="Z468" s="530">
        <v>2900</v>
      </c>
      <c r="AA468" t="s">
        <v>2433</v>
      </c>
      <c r="AB468" s="266">
        <f>VLOOKUP(D468,'12部门提供工资附表主表'!E:AV,44,0)</f>
        <v>2900</v>
      </c>
      <c r="AC468" s="266">
        <f t="shared" si="7"/>
        <v>0</v>
      </c>
    </row>
    <row r="469" spans="1:29" ht="14.25">
      <c r="A469" s="265" t="s">
        <v>2902</v>
      </c>
      <c r="B469" t="s">
        <v>577</v>
      </c>
      <c r="C469" t="s">
        <v>2544</v>
      </c>
      <c r="D469" t="s">
        <v>2545</v>
      </c>
      <c r="E469" t="s">
        <v>2546</v>
      </c>
      <c r="F469">
        <v>26</v>
      </c>
      <c r="G469" s="530">
        <v>2480</v>
      </c>
      <c r="H469" s="530">
        <v>0</v>
      </c>
      <c r="I469" s="530">
        <v>0</v>
      </c>
      <c r="J469" s="530">
        <v>0</v>
      </c>
      <c r="K469" s="530">
        <v>0</v>
      </c>
      <c r="L469" s="530">
        <v>0</v>
      </c>
      <c r="M469" s="530">
        <v>0</v>
      </c>
      <c r="N469" s="530">
        <v>1045.0999999999999</v>
      </c>
      <c r="O469" s="530">
        <v>0</v>
      </c>
      <c r="P469" s="530">
        <v>0</v>
      </c>
      <c r="Q469" s="530">
        <v>200</v>
      </c>
      <c r="R469" s="530">
        <v>0</v>
      </c>
      <c r="S469" s="530">
        <v>3725.1</v>
      </c>
      <c r="T469" s="530">
        <v>0</v>
      </c>
      <c r="U469" s="530">
        <v>0</v>
      </c>
      <c r="V469" s="530">
        <v>0</v>
      </c>
      <c r="W469" s="530">
        <v>0</v>
      </c>
      <c r="X469" s="530">
        <v>0</v>
      </c>
      <c r="Y469" s="530">
        <v>0</v>
      </c>
      <c r="Z469" s="530">
        <v>3725.1</v>
      </c>
      <c r="AA469" t="s">
        <v>2548</v>
      </c>
      <c r="AB469" s="266">
        <f>VLOOKUP(D469,'12部门提供工资附表主表'!E:AV,44,0)</f>
        <v>3725.1</v>
      </c>
      <c r="AC469" s="266">
        <f t="shared" si="7"/>
        <v>0</v>
      </c>
    </row>
    <row r="470" spans="1:29" ht="14.25">
      <c r="A470" s="265" t="s">
        <v>332</v>
      </c>
      <c r="B470" t="s">
        <v>577</v>
      </c>
      <c r="C470" t="s">
        <v>2619</v>
      </c>
      <c r="D470" t="s">
        <v>2620</v>
      </c>
      <c r="E470" t="s">
        <v>2621</v>
      </c>
      <c r="F470">
        <v>27</v>
      </c>
      <c r="G470" s="530">
        <v>2480</v>
      </c>
      <c r="H470" s="530">
        <v>0</v>
      </c>
      <c r="I470" s="530">
        <v>0</v>
      </c>
      <c r="J470" s="530">
        <v>0</v>
      </c>
      <c r="K470" s="530">
        <v>0</v>
      </c>
      <c r="L470" s="530">
        <v>0</v>
      </c>
      <c r="M470" s="530">
        <v>0</v>
      </c>
      <c r="N470" s="530">
        <v>1045.0999999999999</v>
      </c>
      <c r="O470" s="530">
        <v>0</v>
      </c>
      <c r="P470" s="530">
        <v>0</v>
      </c>
      <c r="Q470" s="530">
        <v>200</v>
      </c>
      <c r="R470" s="530">
        <v>0</v>
      </c>
      <c r="S470" s="530">
        <v>3725.1</v>
      </c>
      <c r="T470" s="530">
        <v>0</v>
      </c>
      <c r="U470" s="530">
        <v>0</v>
      </c>
      <c r="V470" s="530">
        <v>0</v>
      </c>
      <c r="W470" s="530">
        <v>0</v>
      </c>
      <c r="X470" s="530">
        <v>0</v>
      </c>
      <c r="Y470" s="530">
        <v>0</v>
      </c>
      <c r="Z470" s="530">
        <v>3725.1</v>
      </c>
      <c r="AA470" t="s">
        <v>4789</v>
      </c>
      <c r="AB470" s="266">
        <f>VLOOKUP(D470,'12部门提供工资附表主表'!E:AV,44,0)</f>
        <v>3725.1</v>
      </c>
      <c r="AC470" s="266">
        <f t="shared" si="7"/>
        <v>0</v>
      </c>
    </row>
    <row r="471" spans="1:29" ht="14.25">
      <c r="A471" s="265" t="s">
        <v>744</v>
      </c>
      <c r="B471" t="s">
        <v>577</v>
      </c>
      <c r="C471" t="s">
        <v>3006</v>
      </c>
      <c r="D471" t="s">
        <v>3007</v>
      </c>
      <c r="E471" t="s">
        <v>3008</v>
      </c>
      <c r="F471">
        <v>22</v>
      </c>
      <c r="G471" s="530">
        <v>2480</v>
      </c>
      <c r="H471" s="530">
        <v>0</v>
      </c>
      <c r="I471" s="530">
        <v>0</v>
      </c>
      <c r="J471" s="530">
        <v>0</v>
      </c>
      <c r="K471" s="530">
        <v>0</v>
      </c>
      <c r="L471" s="530">
        <v>0</v>
      </c>
      <c r="M471" s="530">
        <v>100</v>
      </c>
      <c r="N471" s="530">
        <v>0</v>
      </c>
      <c r="O471" s="530">
        <v>0</v>
      </c>
      <c r="P471" s="530">
        <v>0</v>
      </c>
      <c r="Q471" s="530">
        <v>200</v>
      </c>
      <c r="R471" s="530">
        <v>0</v>
      </c>
      <c r="S471" s="530">
        <v>2780</v>
      </c>
      <c r="T471" s="530">
        <v>0</v>
      </c>
      <c r="U471" s="530">
        <v>0</v>
      </c>
      <c r="V471" s="530">
        <v>0</v>
      </c>
      <c r="W471" s="530">
        <v>0</v>
      </c>
      <c r="X471" s="530">
        <v>0</v>
      </c>
      <c r="Y471" s="530">
        <v>0</v>
      </c>
      <c r="Z471" s="530">
        <v>2780</v>
      </c>
      <c r="AA471" t="s">
        <v>4790</v>
      </c>
      <c r="AB471" s="266">
        <f>VLOOKUP(D471,'12部门提供工资附表主表'!E:AV,44,0)</f>
        <v>2780</v>
      </c>
      <c r="AC471" s="266">
        <f t="shared" si="7"/>
        <v>0</v>
      </c>
    </row>
    <row r="472" spans="1:29" ht="14.25">
      <c r="A472" s="265" t="s">
        <v>307</v>
      </c>
      <c r="B472" t="s">
        <v>577</v>
      </c>
      <c r="C472" t="s">
        <v>3015</v>
      </c>
      <c r="D472" t="s">
        <v>3016</v>
      </c>
      <c r="E472" t="s">
        <v>3017</v>
      </c>
      <c r="F472">
        <v>22</v>
      </c>
      <c r="G472" s="530">
        <v>2480</v>
      </c>
      <c r="H472" s="530">
        <v>0</v>
      </c>
      <c r="I472" s="530">
        <v>0</v>
      </c>
      <c r="J472" s="530">
        <v>0</v>
      </c>
      <c r="K472" s="530">
        <v>0</v>
      </c>
      <c r="L472" s="530">
        <v>0</v>
      </c>
      <c r="M472" s="530">
        <v>200</v>
      </c>
      <c r="N472" s="530">
        <v>0</v>
      </c>
      <c r="O472" s="530">
        <v>0</v>
      </c>
      <c r="P472" s="530">
        <v>0</v>
      </c>
      <c r="Q472" s="530">
        <v>200</v>
      </c>
      <c r="R472" s="530">
        <v>0</v>
      </c>
      <c r="S472" s="530">
        <v>2880</v>
      </c>
      <c r="T472" s="530">
        <v>0</v>
      </c>
      <c r="U472" s="530">
        <v>0</v>
      </c>
      <c r="V472" s="530">
        <v>0</v>
      </c>
      <c r="W472" s="530">
        <v>0</v>
      </c>
      <c r="X472" s="530">
        <v>0</v>
      </c>
      <c r="Y472" s="530">
        <v>0</v>
      </c>
      <c r="Z472" s="530">
        <v>2880</v>
      </c>
      <c r="AA472" t="s">
        <v>4791</v>
      </c>
      <c r="AB472" s="266">
        <f>VLOOKUP(D472,'12部门提供工资附表主表'!E:AV,44,0)</f>
        <v>2880</v>
      </c>
      <c r="AC472" s="266">
        <f t="shared" si="7"/>
        <v>0</v>
      </c>
    </row>
    <row r="473" spans="1:29" ht="14.25">
      <c r="A473" s="265" t="s">
        <v>958</v>
      </c>
      <c r="B473" t="s">
        <v>577</v>
      </c>
      <c r="C473" t="s">
        <v>4792</v>
      </c>
      <c r="D473" t="s">
        <v>3022</v>
      </c>
      <c r="E473" t="s">
        <v>3023</v>
      </c>
      <c r="F473">
        <v>22</v>
      </c>
      <c r="G473" s="530">
        <v>2480</v>
      </c>
      <c r="H473" s="530">
        <v>0</v>
      </c>
      <c r="I473" s="530">
        <v>0</v>
      </c>
      <c r="J473" s="530">
        <v>0</v>
      </c>
      <c r="K473" s="530">
        <v>0</v>
      </c>
      <c r="L473" s="530">
        <v>0</v>
      </c>
      <c r="M473" s="530">
        <v>200</v>
      </c>
      <c r="N473" s="530">
        <v>0</v>
      </c>
      <c r="O473" s="530">
        <v>0</v>
      </c>
      <c r="P473" s="530">
        <v>0</v>
      </c>
      <c r="Q473" s="530">
        <v>200</v>
      </c>
      <c r="R473" s="530">
        <v>0</v>
      </c>
      <c r="S473" s="530">
        <v>2880</v>
      </c>
      <c r="T473" s="530">
        <v>0</v>
      </c>
      <c r="U473" s="530">
        <v>0</v>
      </c>
      <c r="V473" s="530">
        <v>0</v>
      </c>
      <c r="W473" s="530">
        <v>0</v>
      </c>
      <c r="X473" s="530">
        <v>0</v>
      </c>
      <c r="Y473" s="530">
        <v>0</v>
      </c>
      <c r="Z473" s="530">
        <v>2880</v>
      </c>
      <c r="AA473" t="s">
        <v>4793</v>
      </c>
      <c r="AB473" s="266">
        <f>VLOOKUP(D473,'12部门提供工资附表主表'!E:AV,44,0)</f>
        <v>2880</v>
      </c>
      <c r="AC473" s="266">
        <f t="shared" si="7"/>
        <v>0</v>
      </c>
    </row>
    <row r="474" spans="1:29" ht="14.25">
      <c r="A474" s="265" t="s">
        <v>1507</v>
      </c>
      <c r="B474" t="s">
        <v>577</v>
      </c>
      <c r="C474" t="s">
        <v>3492</v>
      </c>
      <c r="D474" t="s">
        <v>3493</v>
      </c>
      <c r="E474" t="s">
        <v>3494</v>
      </c>
      <c r="F474">
        <v>20</v>
      </c>
      <c r="G474" s="530">
        <v>2480</v>
      </c>
      <c r="H474" s="530">
        <v>0</v>
      </c>
      <c r="I474" s="530">
        <v>0</v>
      </c>
      <c r="J474" s="530">
        <v>0</v>
      </c>
      <c r="K474" s="530">
        <v>0</v>
      </c>
      <c r="L474" s="530">
        <v>0</v>
      </c>
      <c r="M474" s="530">
        <v>0</v>
      </c>
      <c r="N474" s="530">
        <v>0</v>
      </c>
      <c r="O474" s="530">
        <v>0</v>
      </c>
      <c r="P474" s="530">
        <v>0</v>
      </c>
      <c r="Q474" s="530">
        <v>0</v>
      </c>
      <c r="R474" s="530">
        <v>0</v>
      </c>
      <c r="S474" s="530">
        <v>2480</v>
      </c>
      <c r="T474" s="530">
        <v>0</v>
      </c>
      <c r="U474" s="530">
        <v>0</v>
      </c>
      <c r="V474" s="530">
        <v>0</v>
      </c>
      <c r="W474" s="530">
        <v>0</v>
      </c>
      <c r="X474" s="530">
        <v>0</v>
      </c>
      <c r="Y474" s="530">
        <v>0</v>
      </c>
      <c r="Z474" s="530">
        <v>2480</v>
      </c>
      <c r="AA474" t="s">
        <v>3496</v>
      </c>
      <c r="AB474" s="266">
        <f>VLOOKUP(D474,'12部门提供工资附表主表'!E:AV,44,0)</f>
        <v>2480</v>
      </c>
      <c r="AC474" s="266">
        <f t="shared" si="7"/>
        <v>0</v>
      </c>
    </row>
    <row r="475" spans="1:29" ht="14.25">
      <c r="A475" s="265" t="s">
        <v>1376</v>
      </c>
      <c r="B475" t="s">
        <v>577</v>
      </c>
      <c r="C475" t="s">
        <v>649</v>
      </c>
      <c r="D475" t="s">
        <v>650</v>
      </c>
      <c r="E475" t="s">
        <v>651</v>
      </c>
      <c r="F475">
        <v>27</v>
      </c>
      <c r="G475" s="530">
        <v>2480</v>
      </c>
      <c r="H475" s="530">
        <v>0</v>
      </c>
      <c r="I475" s="530">
        <v>200</v>
      </c>
      <c r="J475" s="530">
        <v>750</v>
      </c>
      <c r="K475" s="530">
        <v>0</v>
      </c>
      <c r="L475" s="530">
        <v>200</v>
      </c>
      <c r="M475" s="530">
        <v>0</v>
      </c>
      <c r="N475" s="530">
        <v>1045.0999999999999</v>
      </c>
      <c r="O475" s="530">
        <v>0</v>
      </c>
      <c r="P475" s="530">
        <v>0</v>
      </c>
      <c r="Q475" s="530">
        <v>200</v>
      </c>
      <c r="R475" s="530">
        <v>0</v>
      </c>
      <c r="S475" s="530">
        <v>4875.1000000000004</v>
      </c>
      <c r="T475" s="530">
        <v>0</v>
      </c>
      <c r="U475" s="530">
        <v>517.5</v>
      </c>
      <c r="V475" s="530">
        <v>0</v>
      </c>
      <c r="W475" s="530">
        <v>10</v>
      </c>
      <c r="X475" s="530">
        <v>0</v>
      </c>
      <c r="Y475" s="530">
        <v>527.5</v>
      </c>
      <c r="Z475" s="530">
        <v>4347.6000000000004</v>
      </c>
      <c r="AA475" t="s">
        <v>653</v>
      </c>
      <c r="AB475" s="266">
        <f>VLOOKUP(D475,'12部门提供工资附表主表'!E:AV,44,0)</f>
        <v>4875.1000000000004</v>
      </c>
      <c r="AC475" s="266">
        <f t="shared" si="7"/>
        <v>0</v>
      </c>
    </row>
    <row r="476" spans="1:29" ht="14.25">
      <c r="A476" s="265" t="s">
        <v>751</v>
      </c>
      <c r="F476">
        <v>584.94000000000005</v>
      </c>
      <c r="G476" s="530">
        <v>57040</v>
      </c>
      <c r="H476" s="530">
        <v>0</v>
      </c>
      <c r="I476" s="530">
        <v>1100</v>
      </c>
      <c r="J476" s="530">
        <v>4950</v>
      </c>
      <c r="K476" s="530">
        <v>0</v>
      </c>
      <c r="L476" s="530">
        <v>1880</v>
      </c>
      <c r="M476" s="530">
        <v>3819.17</v>
      </c>
      <c r="N476" s="530">
        <v>10934.9</v>
      </c>
      <c r="O476" s="530">
        <v>0</v>
      </c>
      <c r="P476" s="530">
        <v>0</v>
      </c>
      <c r="Q476" s="530">
        <v>4200</v>
      </c>
      <c r="R476" s="530">
        <v>0</v>
      </c>
      <c r="S476" s="530">
        <v>83924.07</v>
      </c>
      <c r="T476" s="530">
        <v>0</v>
      </c>
      <c r="U476" s="530">
        <v>3105</v>
      </c>
      <c r="V476" s="530">
        <v>508</v>
      </c>
      <c r="W476" s="530">
        <v>130</v>
      </c>
      <c r="X476" s="530">
        <v>0</v>
      </c>
      <c r="Y476" s="530">
        <v>3743</v>
      </c>
      <c r="Z476" s="530">
        <v>80181.070000000007</v>
      </c>
      <c r="AB476" s="266" t="e">
        <f>VLOOKUP(D476,'12部门提供工资附表主表'!E:AV,44,0)</f>
        <v>#N/A</v>
      </c>
      <c r="AC476" s="266" t="e">
        <f t="shared" si="7"/>
        <v>#N/A</v>
      </c>
    </row>
    <row r="477" spans="1:29" ht="14.25">
      <c r="A477" s="265" t="s">
        <v>673</v>
      </c>
      <c r="B477" t="s">
        <v>4794</v>
      </c>
      <c r="C477" t="s">
        <v>2448</v>
      </c>
      <c r="D477" t="s">
        <v>2449</v>
      </c>
      <c r="E477" t="s">
        <v>2450</v>
      </c>
      <c r="F477">
        <v>0</v>
      </c>
      <c r="G477" s="530">
        <v>3500</v>
      </c>
      <c r="H477" s="530">
        <v>0</v>
      </c>
      <c r="I477" s="530">
        <v>0</v>
      </c>
      <c r="J477" s="530">
        <v>0</v>
      </c>
      <c r="K477" s="530">
        <v>0</v>
      </c>
      <c r="L477" s="530">
        <v>0</v>
      </c>
      <c r="M477" s="530">
        <v>0</v>
      </c>
      <c r="N477" s="530">
        <v>0</v>
      </c>
      <c r="O477" s="530">
        <v>0</v>
      </c>
      <c r="P477" s="530">
        <v>0</v>
      </c>
      <c r="Q477" s="530">
        <v>0</v>
      </c>
      <c r="R477" s="530">
        <v>0</v>
      </c>
      <c r="S477" s="530">
        <v>3500</v>
      </c>
      <c r="T477" s="530">
        <v>0</v>
      </c>
      <c r="U477" s="530">
        <v>0</v>
      </c>
      <c r="V477" s="530">
        <v>0</v>
      </c>
      <c r="W477" s="530">
        <v>0</v>
      </c>
      <c r="X477" s="530">
        <v>0</v>
      </c>
      <c r="Y477" s="530">
        <v>0</v>
      </c>
      <c r="Z477" s="530">
        <v>3500</v>
      </c>
      <c r="AA477" t="s">
        <v>2451</v>
      </c>
      <c r="AB477" s="266">
        <f>VLOOKUP(D477,'12部门提供工资附表主表'!E:AV,44,0)</f>
        <v>3500</v>
      </c>
      <c r="AC477" s="266">
        <f t="shared" si="7"/>
        <v>0</v>
      </c>
    </row>
    <row r="478" spans="1:29" ht="14.25">
      <c r="A478" s="265" t="s">
        <v>2907</v>
      </c>
      <c r="F478">
        <v>0</v>
      </c>
      <c r="G478" s="530">
        <v>3500</v>
      </c>
      <c r="H478" s="530">
        <v>0</v>
      </c>
      <c r="I478" s="530">
        <v>0</v>
      </c>
      <c r="J478" s="530">
        <v>0</v>
      </c>
      <c r="K478" s="530">
        <v>0</v>
      </c>
      <c r="L478" s="530">
        <v>0</v>
      </c>
      <c r="M478" s="530">
        <v>0</v>
      </c>
      <c r="N478" s="530">
        <v>0</v>
      </c>
      <c r="O478" s="530">
        <v>0</v>
      </c>
      <c r="P478" s="530">
        <v>0</v>
      </c>
      <c r="Q478" s="530">
        <v>0</v>
      </c>
      <c r="R478" s="530">
        <v>0</v>
      </c>
      <c r="S478" s="530">
        <v>3500</v>
      </c>
      <c r="T478" s="530">
        <v>0</v>
      </c>
      <c r="U478" s="530">
        <v>0</v>
      </c>
      <c r="V478" s="530">
        <v>0</v>
      </c>
      <c r="W478" s="530">
        <v>0</v>
      </c>
      <c r="X478" s="530">
        <v>0</v>
      </c>
      <c r="Y478" s="530">
        <v>0</v>
      </c>
      <c r="Z478" s="530">
        <v>3500</v>
      </c>
      <c r="AB478" s="266" t="e">
        <f>VLOOKUP(D478,'12部门提供工资附表主表'!E:AV,44,0)</f>
        <v>#N/A</v>
      </c>
      <c r="AC478" s="266" t="e">
        <f t="shared" si="7"/>
        <v>#N/A</v>
      </c>
    </row>
    <row r="479" spans="1:29" ht="14.25">
      <c r="A479" s="265" t="s">
        <v>2780</v>
      </c>
      <c r="B479" t="s">
        <v>343</v>
      </c>
      <c r="C479" t="s">
        <v>1208</v>
      </c>
      <c r="D479" t="s">
        <v>1209</v>
      </c>
      <c r="E479" t="s">
        <v>1210</v>
      </c>
      <c r="F479">
        <v>37.5</v>
      </c>
      <c r="G479" s="530">
        <v>2480</v>
      </c>
      <c r="H479" s="530">
        <v>0</v>
      </c>
      <c r="I479" s="530">
        <v>0</v>
      </c>
      <c r="J479" s="530">
        <v>0</v>
      </c>
      <c r="K479" s="530">
        <v>0</v>
      </c>
      <c r="L479" s="530">
        <v>200</v>
      </c>
      <c r="M479" s="530">
        <v>3823.75</v>
      </c>
      <c r="N479" s="530">
        <v>120</v>
      </c>
      <c r="O479" s="530">
        <v>0</v>
      </c>
      <c r="P479" s="530">
        <v>0</v>
      </c>
      <c r="Q479" s="530">
        <v>200</v>
      </c>
      <c r="R479" s="530">
        <v>0</v>
      </c>
      <c r="S479" s="530">
        <v>6823.75</v>
      </c>
      <c r="T479" s="530">
        <v>0</v>
      </c>
      <c r="U479" s="530">
        <v>517.5</v>
      </c>
      <c r="V479" s="530">
        <v>0</v>
      </c>
      <c r="W479" s="530">
        <v>10</v>
      </c>
      <c r="X479" s="530">
        <v>0</v>
      </c>
      <c r="Y479" s="530">
        <v>527.5</v>
      </c>
      <c r="Z479" s="530">
        <v>6296.25</v>
      </c>
      <c r="AA479" t="s">
        <v>1212</v>
      </c>
      <c r="AB479" s="266">
        <f>VLOOKUP(D479,'12部门提供工资附表主表'!E:AV,44,0)</f>
        <v>6823.75</v>
      </c>
      <c r="AC479" s="266">
        <f t="shared" si="7"/>
        <v>0</v>
      </c>
    </row>
    <row r="480" spans="1:29" ht="14.25">
      <c r="A480" s="265" t="s">
        <v>2785</v>
      </c>
      <c r="B480" t="s">
        <v>343</v>
      </c>
      <c r="C480" t="s">
        <v>1213</v>
      </c>
      <c r="D480" t="s">
        <v>1214</v>
      </c>
      <c r="E480" t="s">
        <v>1215</v>
      </c>
      <c r="F480">
        <v>41</v>
      </c>
      <c r="G480" s="530">
        <v>2480</v>
      </c>
      <c r="H480" s="530">
        <v>0</v>
      </c>
      <c r="I480" s="530">
        <v>0</v>
      </c>
      <c r="J480" s="530">
        <v>0</v>
      </c>
      <c r="K480" s="530">
        <v>0</v>
      </c>
      <c r="L480" s="530">
        <v>120</v>
      </c>
      <c r="M480" s="530">
        <v>4711.3999999999996</v>
      </c>
      <c r="N480" s="530">
        <v>120</v>
      </c>
      <c r="O480" s="530">
        <v>0</v>
      </c>
      <c r="P480" s="530">
        <v>0</v>
      </c>
      <c r="Q480" s="530">
        <v>500</v>
      </c>
      <c r="R480" s="530">
        <v>0</v>
      </c>
      <c r="S480" s="530">
        <v>7931.4</v>
      </c>
      <c r="T480" s="530">
        <v>0</v>
      </c>
      <c r="U480" s="530">
        <v>517.5</v>
      </c>
      <c r="V480" s="530">
        <v>0</v>
      </c>
      <c r="W480" s="530">
        <v>10</v>
      </c>
      <c r="X480" s="530">
        <v>72.42</v>
      </c>
      <c r="Y480" s="530">
        <v>599.91999999999996</v>
      </c>
      <c r="Z480" s="530">
        <v>7331.48</v>
      </c>
      <c r="AA480" t="s">
        <v>1217</v>
      </c>
      <c r="AB480" s="266">
        <f>VLOOKUP(D480,'12部门提供工资附表主表'!E:AV,44,0)</f>
        <v>7931.4000000000005</v>
      </c>
      <c r="AC480" s="266">
        <f t="shared" si="7"/>
        <v>0</v>
      </c>
    </row>
    <row r="481" spans="1:29" ht="14.25">
      <c r="A481" s="265" t="s">
        <v>2789</v>
      </c>
      <c r="B481" t="s">
        <v>343</v>
      </c>
      <c r="C481" t="s">
        <v>1218</v>
      </c>
      <c r="D481" t="s">
        <v>1219</v>
      </c>
      <c r="E481" t="s">
        <v>1220</v>
      </c>
      <c r="F481">
        <v>45.5</v>
      </c>
      <c r="G481" s="530">
        <v>2480</v>
      </c>
      <c r="H481" s="530">
        <v>0</v>
      </c>
      <c r="I481" s="530">
        <v>0</v>
      </c>
      <c r="J481" s="530">
        <v>0</v>
      </c>
      <c r="K481" s="530">
        <v>0</v>
      </c>
      <c r="L481" s="530">
        <v>60</v>
      </c>
      <c r="M481" s="530">
        <v>5983</v>
      </c>
      <c r="N481" s="530">
        <v>120</v>
      </c>
      <c r="O481" s="530">
        <v>0</v>
      </c>
      <c r="P481" s="530">
        <v>0</v>
      </c>
      <c r="Q481" s="530">
        <v>300</v>
      </c>
      <c r="R481" s="530">
        <v>0</v>
      </c>
      <c r="S481" s="530">
        <v>8943</v>
      </c>
      <c r="T481" s="530">
        <v>0</v>
      </c>
      <c r="U481" s="530">
        <v>517.5</v>
      </c>
      <c r="V481" s="530">
        <v>0</v>
      </c>
      <c r="W481" s="530">
        <v>0</v>
      </c>
      <c r="X481" s="530">
        <v>102.76</v>
      </c>
      <c r="Y481" s="530">
        <v>620.26</v>
      </c>
      <c r="Z481" s="530">
        <v>8322.74</v>
      </c>
      <c r="AA481" t="s">
        <v>1222</v>
      </c>
      <c r="AB481" s="266">
        <f>VLOOKUP(D481,'12部门提供工资附表主表'!E:AV,44,0)</f>
        <v>8943</v>
      </c>
      <c r="AC481" s="266">
        <f t="shared" si="7"/>
        <v>0</v>
      </c>
    </row>
    <row r="482" spans="1:29" ht="14.25">
      <c r="A482" s="265" t="s">
        <v>2793</v>
      </c>
      <c r="B482" t="s">
        <v>343</v>
      </c>
      <c r="C482" t="s">
        <v>1223</v>
      </c>
      <c r="D482" t="s">
        <v>1224</v>
      </c>
      <c r="E482" t="s">
        <v>1225</v>
      </c>
      <c r="F482">
        <v>45</v>
      </c>
      <c r="G482" s="530">
        <v>2480</v>
      </c>
      <c r="H482" s="530">
        <v>0</v>
      </c>
      <c r="I482" s="530">
        <v>0</v>
      </c>
      <c r="J482" s="530">
        <v>0</v>
      </c>
      <c r="K482" s="530">
        <v>0</v>
      </c>
      <c r="L482" s="530">
        <v>60</v>
      </c>
      <c r="M482" s="530">
        <v>6205</v>
      </c>
      <c r="N482" s="530">
        <v>128</v>
      </c>
      <c r="O482" s="530">
        <v>0</v>
      </c>
      <c r="P482" s="530">
        <v>0</v>
      </c>
      <c r="Q482" s="530">
        <v>300</v>
      </c>
      <c r="R482" s="530">
        <v>0</v>
      </c>
      <c r="S482" s="530">
        <v>9173</v>
      </c>
      <c r="T482" s="530">
        <v>0</v>
      </c>
      <c r="U482" s="530">
        <v>517.5</v>
      </c>
      <c r="V482" s="530">
        <v>0</v>
      </c>
      <c r="W482" s="530">
        <v>0</v>
      </c>
      <c r="X482" s="530">
        <v>109.66</v>
      </c>
      <c r="Y482" s="530">
        <v>627.16</v>
      </c>
      <c r="Z482" s="530">
        <v>8545.84</v>
      </c>
      <c r="AA482" t="s">
        <v>1227</v>
      </c>
      <c r="AB482" s="266">
        <f>VLOOKUP(D482,'12部门提供工资附表主表'!E:AV,44,0)</f>
        <v>9173</v>
      </c>
      <c r="AC482" s="266">
        <f t="shared" si="7"/>
        <v>0</v>
      </c>
    </row>
    <row r="483" spans="1:29" ht="14.25">
      <c r="A483" s="265" t="s">
        <v>1452</v>
      </c>
      <c r="B483" t="s">
        <v>343</v>
      </c>
      <c r="C483" t="s">
        <v>1147</v>
      </c>
      <c r="D483" t="s">
        <v>1148</v>
      </c>
      <c r="E483" t="s">
        <v>1149</v>
      </c>
      <c r="F483">
        <v>41.81</v>
      </c>
      <c r="G483" s="530">
        <v>2480</v>
      </c>
      <c r="H483" s="530">
        <v>0</v>
      </c>
      <c r="I483" s="530">
        <v>0</v>
      </c>
      <c r="J483" s="530">
        <v>0</v>
      </c>
      <c r="K483" s="530">
        <v>0</v>
      </c>
      <c r="L483" s="530">
        <v>60</v>
      </c>
      <c r="M483" s="530">
        <v>5099.7</v>
      </c>
      <c r="N483" s="530">
        <v>0</v>
      </c>
      <c r="O483" s="530">
        <v>0</v>
      </c>
      <c r="P483" s="530">
        <v>0</v>
      </c>
      <c r="Q483" s="530">
        <v>200</v>
      </c>
      <c r="R483" s="530">
        <v>0</v>
      </c>
      <c r="S483" s="530">
        <v>7839.7</v>
      </c>
      <c r="T483" s="530">
        <v>0</v>
      </c>
      <c r="U483" s="530">
        <v>517.5</v>
      </c>
      <c r="V483" s="530">
        <v>0</v>
      </c>
      <c r="W483" s="530">
        <v>0</v>
      </c>
      <c r="X483" s="530">
        <v>43.24</v>
      </c>
      <c r="Y483" s="530">
        <v>560.74</v>
      </c>
      <c r="Z483" s="530">
        <v>7278.96</v>
      </c>
      <c r="AA483" t="s">
        <v>1151</v>
      </c>
      <c r="AB483" s="266">
        <f>VLOOKUP(D483,'12部门提供工资附表主表'!E:AV,44,0)</f>
        <v>7839.6999999999944</v>
      </c>
      <c r="AC483" s="266">
        <f t="shared" si="7"/>
        <v>0</v>
      </c>
    </row>
    <row r="484" spans="1:29" ht="14.25">
      <c r="A484" s="265" t="s">
        <v>404</v>
      </c>
      <c r="B484" t="s">
        <v>343</v>
      </c>
      <c r="C484" t="s">
        <v>1228</v>
      </c>
      <c r="D484" t="s">
        <v>1229</v>
      </c>
      <c r="E484" t="s">
        <v>1230</v>
      </c>
      <c r="F484">
        <v>43.5</v>
      </c>
      <c r="G484" s="530">
        <v>2480</v>
      </c>
      <c r="H484" s="530">
        <v>0</v>
      </c>
      <c r="I484" s="530">
        <v>200</v>
      </c>
      <c r="J484" s="530">
        <v>0</v>
      </c>
      <c r="K484" s="530">
        <v>0</v>
      </c>
      <c r="L484" s="530">
        <v>100</v>
      </c>
      <c r="M484" s="530">
        <v>5567.5</v>
      </c>
      <c r="N484" s="530">
        <v>112</v>
      </c>
      <c r="O484" s="530">
        <v>0</v>
      </c>
      <c r="P484" s="530">
        <v>0</v>
      </c>
      <c r="Q484" s="530">
        <v>200</v>
      </c>
      <c r="R484" s="530">
        <v>0</v>
      </c>
      <c r="S484" s="530">
        <v>8659.5</v>
      </c>
      <c r="T484" s="530">
        <v>0</v>
      </c>
      <c r="U484" s="530">
        <v>517.5</v>
      </c>
      <c r="V484" s="530">
        <v>0</v>
      </c>
      <c r="W484" s="530">
        <v>10</v>
      </c>
      <c r="X484" s="530">
        <v>94.26</v>
      </c>
      <c r="Y484" s="530">
        <v>621.76</v>
      </c>
      <c r="Z484" s="530">
        <v>8037.74</v>
      </c>
      <c r="AA484" t="s">
        <v>1232</v>
      </c>
      <c r="AB484" s="266">
        <f>VLOOKUP(D484,'12部门提供工资附表主表'!E:AV,44,0)</f>
        <v>8659.5</v>
      </c>
      <c r="AC484" s="266">
        <f t="shared" si="7"/>
        <v>0</v>
      </c>
    </row>
    <row r="485" spans="1:29" ht="14.25">
      <c r="A485" s="265" t="s">
        <v>668</v>
      </c>
      <c r="B485" t="s">
        <v>343</v>
      </c>
      <c r="C485" t="s">
        <v>1233</v>
      </c>
      <c r="D485" t="s">
        <v>1234</v>
      </c>
      <c r="E485" t="s">
        <v>1235</v>
      </c>
      <c r="F485">
        <v>42</v>
      </c>
      <c r="G485" s="530">
        <v>2480</v>
      </c>
      <c r="H485" s="530">
        <v>0</v>
      </c>
      <c r="I485" s="530">
        <v>0</v>
      </c>
      <c r="J485" s="530">
        <v>0</v>
      </c>
      <c r="K485" s="530">
        <v>0</v>
      </c>
      <c r="L485" s="530">
        <v>40</v>
      </c>
      <c r="M485" s="530">
        <v>4702</v>
      </c>
      <c r="N485" s="530">
        <v>160</v>
      </c>
      <c r="O485" s="530">
        <v>0</v>
      </c>
      <c r="P485" s="530">
        <v>0</v>
      </c>
      <c r="Q485" s="530">
        <v>200</v>
      </c>
      <c r="R485" s="530">
        <v>0</v>
      </c>
      <c r="S485" s="530">
        <v>7582</v>
      </c>
      <c r="T485" s="530">
        <v>0</v>
      </c>
      <c r="U485" s="530">
        <v>517.5</v>
      </c>
      <c r="V485" s="530">
        <v>0</v>
      </c>
      <c r="W485" s="530">
        <v>0</v>
      </c>
      <c r="X485" s="530">
        <v>61.94</v>
      </c>
      <c r="Y485" s="530">
        <v>579.44000000000005</v>
      </c>
      <c r="Z485" s="530">
        <v>7002.56</v>
      </c>
      <c r="AA485" t="s">
        <v>4795</v>
      </c>
      <c r="AB485" s="266">
        <f>VLOOKUP(D485,'12部门提供工资附表主表'!E:AV,44,0)</f>
        <v>7582</v>
      </c>
      <c r="AC485" s="266">
        <f t="shared" si="7"/>
        <v>0</v>
      </c>
    </row>
    <row r="486" spans="1:29" ht="14.25">
      <c r="A486" s="265" t="s">
        <v>317</v>
      </c>
      <c r="B486" t="s">
        <v>343</v>
      </c>
      <c r="C486" t="s">
        <v>1238</v>
      </c>
      <c r="D486" t="s">
        <v>1239</v>
      </c>
      <c r="E486" t="s">
        <v>1240</v>
      </c>
      <c r="F486">
        <v>31.5</v>
      </c>
      <c r="G486" s="530">
        <v>2480</v>
      </c>
      <c r="H486" s="530">
        <v>0</v>
      </c>
      <c r="I486" s="530">
        <v>0</v>
      </c>
      <c r="J486" s="530">
        <v>0</v>
      </c>
      <c r="K486" s="530">
        <v>0</v>
      </c>
      <c r="L486" s="530">
        <v>40</v>
      </c>
      <c r="M486" s="530">
        <v>2654.5</v>
      </c>
      <c r="N486" s="530">
        <v>80</v>
      </c>
      <c r="O486" s="530">
        <v>0</v>
      </c>
      <c r="P486" s="530">
        <v>0</v>
      </c>
      <c r="Q486" s="530">
        <v>0</v>
      </c>
      <c r="R486" s="530">
        <v>0</v>
      </c>
      <c r="S486" s="530">
        <v>5254.5</v>
      </c>
      <c r="T486" s="530">
        <v>0</v>
      </c>
      <c r="U486" s="530">
        <v>517.5</v>
      </c>
      <c r="V486" s="530">
        <v>0</v>
      </c>
      <c r="W486" s="530">
        <v>0</v>
      </c>
      <c r="X486" s="530">
        <v>0</v>
      </c>
      <c r="Y486" s="530">
        <v>517.5</v>
      </c>
      <c r="Z486" s="530">
        <v>4737</v>
      </c>
      <c r="AA486" t="s">
        <v>1242</v>
      </c>
      <c r="AB486" s="266">
        <f>VLOOKUP(D486,'12部门提供工资附表主表'!E:AV,44,0)</f>
        <v>5254.5</v>
      </c>
      <c r="AC486" s="266">
        <f t="shared" si="7"/>
        <v>0</v>
      </c>
    </row>
    <row r="487" spans="1:29" ht="14.25">
      <c r="A487" s="265" t="s">
        <v>1068</v>
      </c>
      <c r="B487" t="s">
        <v>343</v>
      </c>
      <c r="C487" t="s">
        <v>1243</v>
      </c>
      <c r="D487" t="s">
        <v>1244</v>
      </c>
      <c r="E487" t="s">
        <v>1245</v>
      </c>
      <c r="F487">
        <v>42</v>
      </c>
      <c r="G487" s="530">
        <v>2480</v>
      </c>
      <c r="H487" s="530">
        <v>0</v>
      </c>
      <c r="I487" s="530">
        <v>0</v>
      </c>
      <c r="J487" s="530">
        <v>0</v>
      </c>
      <c r="K487" s="530">
        <v>0</v>
      </c>
      <c r="L487" s="530">
        <v>20</v>
      </c>
      <c r="M487" s="530">
        <v>5668</v>
      </c>
      <c r="N487" s="530">
        <v>120</v>
      </c>
      <c r="O487" s="530">
        <v>0</v>
      </c>
      <c r="P487" s="530">
        <v>0</v>
      </c>
      <c r="Q487" s="530">
        <v>200</v>
      </c>
      <c r="R487" s="530">
        <v>0</v>
      </c>
      <c r="S487" s="530">
        <v>8488</v>
      </c>
      <c r="T487" s="530">
        <v>0</v>
      </c>
      <c r="U487" s="530">
        <v>517.5</v>
      </c>
      <c r="V487" s="530">
        <v>0</v>
      </c>
      <c r="W487" s="530">
        <v>0</v>
      </c>
      <c r="X487" s="530">
        <v>89.12</v>
      </c>
      <c r="Y487" s="530">
        <v>606.62</v>
      </c>
      <c r="Z487" s="530">
        <v>7881.38</v>
      </c>
      <c r="AA487" t="s">
        <v>4796</v>
      </c>
      <c r="AB487" s="266">
        <f>VLOOKUP(D487,'12部门提供工资附表主表'!E:AV,44,0)</f>
        <v>8488</v>
      </c>
      <c r="AC487" s="266">
        <f t="shared" si="7"/>
        <v>0</v>
      </c>
    </row>
    <row r="488" spans="1:29" ht="14.25">
      <c r="A488" s="265" t="s">
        <v>2797</v>
      </c>
      <c r="B488" t="s">
        <v>343</v>
      </c>
      <c r="C488" t="s">
        <v>2357</v>
      </c>
      <c r="D488" t="s">
        <v>2358</v>
      </c>
      <c r="E488" t="s">
        <v>2359</v>
      </c>
      <c r="F488">
        <v>39</v>
      </c>
      <c r="G488" s="530">
        <v>2480</v>
      </c>
      <c r="H488" s="530">
        <v>0</v>
      </c>
      <c r="I488" s="530">
        <v>0</v>
      </c>
      <c r="J488" s="530">
        <v>0</v>
      </c>
      <c r="K488" s="530">
        <v>0</v>
      </c>
      <c r="L488" s="530">
        <v>20</v>
      </c>
      <c r="M488" s="530">
        <v>4150</v>
      </c>
      <c r="N488" s="530">
        <v>112</v>
      </c>
      <c r="O488" s="530">
        <v>0</v>
      </c>
      <c r="P488" s="530">
        <v>0</v>
      </c>
      <c r="Q488" s="530">
        <v>200</v>
      </c>
      <c r="R488" s="530">
        <v>0</v>
      </c>
      <c r="S488" s="530">
        <v>6962</v>
      </c>
      <c r="T488" s="530">
        <v>0</v>
      </c>
      <c r="U488" s="530">
        <v>517.5</v>
      </c>
      <c r="V488" s="530">
        <v>0</v>
      </c>
      <c r="W488" s="530">
        <v>0</v>
      </c>
      <c r="X488" s="530">
        <v>43.34</v>
      </c>
      <c r="Y488" s="530">
        <v>560.84</v>
      </c>
      <c r="Z488" s="530">
        <v>6401.16</v>
      </c>
      <c r="AA488" t="s">
        <v>2361</v>
      </c>
      <c r="AB488" s="266">
        <f>VLOOKUP(D488,'12部门提供工资附表主表'!E:AV,44,0)</f>
        <v>6962</v>
      </c>
      <c r="AC488" s="266">
        <f t="shared" si="7"/>
        <v>0</v>
      </c>
    </row>
    <row r="489" spans="1:29" ht="14.25">
      <c r="A489" s="265" t="s">
        <v>1547</v>
      </c>
      <c r="B489" t="s">
        <v>343</v>
      </c>
      <c r="C489" t="s">
        <v>2477</v>
      </c>
      <c r="D489" t="s">
        <v>2478</v>
      </c>
      <c r="E489" t="s">
        <v>2479</v>
      </c>
      <c r="F489">
        <v>36</v>
      </c>
      <c r="G489" s="530">
        <v>2480</v>
      </c>
      <c r="H489" s="530">
        <v>0</v>
      </c>
      <c r="I489" s="530">
        <v>0</v>
      </c>
      <c r="J489" s="530">
        <v>0</v>
      </c>
      <c r="K489" s="530">
        <v>0</v>
      </c>
      <c r="L489" s="530">
        <v>0</v>
      </c>
      <c r="M489" s="530">
        <v>3640</v>
      </c>
      <c r="N489" s="530">
        <v>104</v>
      </c>
      <c r="O489" s="530">
        <v>0</v>
      </c>
      <c r="P489" s="530">
        <v>0</v>
      </c>
      <c r="Q489" s="530">
        <v>200</v>
      </c>
      <c r="R489" s="530">
        <v>0</v>
      </c>
      <c r="S489" s="530">
        <v>6424</v>
      </c>
      <c r="T489" s="530">
        <v>0</v>
      </c>
      <c r="U489" s="530">
        <v>517.5</v>
      </c>
      <c r="V489" s="530">
        <v>0</v>
      </c>
      <c r="W489" s="530">
        <v>0</v>
      </c>
      <c r="X489" s="530">
        <v>0</v>
      </c>
      <c r="Y489" s="530">
        <v>517.5</v>
      </c>
      <c r="Z489" s="530">
        <v>5906.5</v>
      </c>
      <c r="AA489" t="s">
        <v>2481</v>
      </c>
      <c r="AB489" s="266">
        <f>VLOOKUP(D489,'12部门提供工资附表主表'!E:AV,44,0)</f>
        <v>6424</v>
      </c>
      <c r="AC489" s="266">
        <f t="shared" si="7"/>
        <v>0</v>
      </c>
    </row>
    <row r="490" spans="1:29" ht="14.25">
      <c r="A490" s="265" t="s">
        <v>2802</v>
      </c>
      <c r="B490" t="s">
        <v>343</v>
      </c>
      <c r="C490" t="s">
        <v>2534</v>
      </c>
      <c r="D490" t="s">
        <v>2535</v>
      </c>
      <c r="E490" t="s">
        <v>2536</v>
      </c>
      <c r="F490">
        <v>41</v>
      </c>
      <c r="G490" s="530">
        <v>2480</v>
      </c>
      <c r="H490" s="530">
        <v>0</v>
      </c>
      <c r="I490" s="530">
        <v>0</v>
      </c>
      <c r="J490" s="530">
        <v>0</v>
      </c>
      <c r="K490" s="530">
        <v>0</v>
      </c>
      <c r="L490" s="530">
        <v>0</v>
      </c>
      <c r="M490" s="530">
        <v>4375.2</v>
      </c>
      <c r="N490" s="530">
        <v>120</v>
      </c>
      <c r="O490" s="530">
        <v>0</v>
      </c>
      <c r="P490" s="530">
        <v>0</v>
      </c>
      <c r="Q490" s="530">
        <v>200</v>
      </c>
      <c r="R490" s="530">
        <v>0</v>
      </c>
      <c r="S490" s="530">
        <v>7175.2</v>
      </c>
      <c r="T490" s="530">
        <v>0</v>
      </c>
      <c r="U490" s="530">
        <v>517.5</v>
      </c>
      <c r="V490" s="530">
        <v>0</v>
      </c>
      <c r="W490" s="530">
        <v>0</v>
      </c>
      <c r="X490" s="530">
        <v>0</v>
      </c>
      <c r="Y490" s="530">
        <v>517.5</v>
      </c>
      <c r="Z490" s="530">
        <v>6657.7</v>
      </c>
      <c r="AA490" t="s">
        <v>2538</v>
      </c>
      <c r="AB490" s="266">
        <f>VLOOKUP(D490,'12部门提供工资附表主表'!E:AV,44,0)</f>
        <v>7175.2</v>
      </c>
      <c r="AC490" s="266">
        <f t="shared" si="7"/>
        <v>0</v>
      </c>
    </row>
    <row r="491" spans="1:29" ht="14.25">
      <c r="A491" s="265" t="s">
        <v>156</v>
      </c>
      <c r="B491" t="s">
        <v>343</v>
      </c>
      <c r="C491" t="s">
        <v>2648</v>
      </c>
      <c r="D491" t="s">
        <v>2649</v>
      </c>
      <c r="E491" t="s">
        <v>2650</v>
      </c>
      <c r="F491">
        <v>43.5</v>
      </c>
      <c r="G491" s="530">
        <v>2480</v>
      </c>
      <c r="H491" s="530">
        <v>0</v>
      </c>
      <c r="I491" s="530">
        <v>0</v>
      </c>
      <c r="J491" s="530">
        <v>0</v>
      </c>
      <c r="K491" s="530">
        <v>0</v>
      </c>
      <c r="L491" s="530">
        <v>0</v>
      </c>
      <c r="M491" s="530">
        <v>4828</v>
      </c>
      <c r="N491" s="530">
        <v>120</v>
      </c>
      <c r="O491" s="530">
        <v>0</v>
      </c>
      <c r="P491" s="530">
        <v>0</v>
      </c>
      <c r="Q491" s="530">
        <v>200</v>
      </c>
      <c r="R491" s="530">
        <v>0</v>
      </c>
      <c r="S491" s="530">
        <v>7628</v>
      </c>
      <c r="T491" s="530">
        <v>0</v>
      </c>
      <c r="U491" s="530">
        <v>517.5</v>
      </c>
      <c r="V491" s="530">
        <v>0</v>
      </c>
      <c r="W491" s="530">
        <v>0</v>
      </c>
      <c r="X491" s="530">
        <v>21.11</v>
      </c>
      <c r="Y491" s="530">
        <v>538.61</v>
      </c>
      <c r="Z491" s="530">
        <v>7089.39</v>
      </c>
      <c r="AA491" t="s">
        <v>2652</v>
      </c>
      <c r="AB491" s="266">
        <f>VLOOKUP(D491,'12部门提供工资附表主表'!E:AV,44,0)</f>
        <v>7628</v>
      </c>
      <c r="AC491" s="266">
        <f t="shared" si="7"/>
        <v>0</v>
      </c>
    </row>
    <row r="492" spans="1:29" ht="14.25">
      <c r="A492" s="265" t="s">
        <v>3212</v>
      </c>
      <c r="F492">
        <v>529.30999999999995</v>
      </c>
      <c r="G492" s="530">
        <v>32240</v>
      </c>
      <c r="H492" s="530">
        <v>0</v>
      </c>
      <c r="I492" s="530">
        <v>200</v>
      </c>
      <c r="J492" s="530">
        <v>0</v>
      </c>
      <c r="K492" s="530">
        <v>0</v>
      </c>
      <c r="L492" s="530">
        <v>720</v>
      </c>
      <c r="M492" s="530">
        <v>61408.05</v>
      </c>
      <c r="N492" s="530">
        <v>1416</v>
      </c>
      <c r="O492" s="530">
        <v>0</v>
      </c>
      <c r="P492" s="530">
        <v>0</v>
      </c>
      <c r="Q492" s="530">
        <v>2900</v>
      </c>
      <c r="R492" s="530">
        <v>0</v>
      </c>
      <c r="S492" s="530">
        <v>98884.05</v>
      </c>
      <c r="T492" s="530">
        <v>0</v>
      </c>
      <c r="U492" s="530">
        <v>6727.5</v>
      </c>
      <c r="V492" s="530">
        <v>0</v>
      </c>
      <c r="W492" s="530">
        <v>30</v>
      </c>
      <c r="X492" s="530">
        <v>637.85</v>
      </c>
      <c r="Y492" s="530">
        <v>7395.35</v>
      </c>
      <c r="Z492" s="530">
        <v>91488.7</v>
      </c>
      <c r="AB492" s="266" t="e">
        <f>VLOOKUP(D492,'12部门提供工资附表主表'!E:AV,44,0)</f>
        <v>#N/A</v>
      </c>
      <c r="AC492" s="266" t="e">
        <f t="shared" si="7"/>
        <v>#N/A</v>
      </c>
    </row>
    <row r="493" spans="1:29" ht="14.25">
      <c r="A493" s="265" t="s">
        <v>708</v>
      </c>
      <c r="B493" t="s">
        <v>4797</v>
      </c>
      <c r="C493" t="s">
        <v>2179</v>
      </c>
      <c r="D493" t="s">
        <v>2180</v>
      </c>
      <c r="E493" t="s">
        <v>2181</v>
      </c>
      <c r="F493">
        <v>0</v>
      </c>
      <c r="G493" s="530">
        <v>2480</v>
      </c>
      <c r="H493" s="530">
        <v>0</v>
      </c>
      <c r="I493" s="530">
        <v>0</v>
      </c>
      <c r="J493" s="530">
        <v>0</v>
      </c>
      <c r="K493" s="530">
        <v>0</v>
      </c>
      <c r="L493" s="530">
        <v>0</v>
      </c>
      <c r="M493" s="530">
        <v>-1962.5</v>
      </c>
      <c r="N493" s="530">
        <v>0</v>
      </c>
      <c r="O493" s="530">
        <v>0</v>
      </c>
      <c r="P493" s="530">
        <v>0</v>
      </c>
      <c r="Q493" s="530">
        <v>0</v>
      </c>
      <c r="R493" s="530">
        <v>0</v>
      </c>
      <c r="S493" s="530">
        <v>517.5</v>
      </c>
      <c r="T493" s="530">
        <v>0</v>
      </c>
      <c r="U493" s="530">
        <v>517.5</v>
      </c>
      <c r="V493" s="530">
        <v>0</v>
      </c>
      <c r="W493" s="530">
        <v>0</v>
      </c>
      <c r="X493" s="530">
        <v>0</v>
      </c>
      <c r="Y493" s="530">
        <v>517.5</v>
      </c>
      <c r="Z493" s="530">
        <v>0</v>
      </c>
      <c r="AB493" s="266">
        <f>VLOOKUP(D493,'12部门提供工资附表主表'!E:AV,44,0)</f>
        <v>517.5</v>
      </c>
      <c r="AC493" s="266">
        <f t="shared" si="7"/>
        <v>0</v>
      </c>
    </row>
    <row r="494" spans="1:29" ht="14.25">
      <c r="A494" s="265" t="s">
        <v>3416</v>
      </c>
      <c r="B494" t="s">
        <v>4797</v>
      </c>
      <c r="C494" t="s">
        <v>451</v>
      </c>
      <c r="D494" t="s">
        <v>452</v>
      </c>
      <c r="E494" t="s">
        <v>453</v>
      </c>
      <c r="F494">
        <v>37.5</v>
      </c>
      <c r="G494" s="530">
        <v>2480</v>
      </c>
      <c r="H494" s="530">
        <v>0</v>
      </c>
      <c r="I494" s="530">
        <v>0</v>
      </c>
      <c r="J494" s="530">
        <v>0</v>
      </c>
      <c r="K494" s="530">
        <v>0</v>
      </c>
      <c r="L494" s="530">
        <v>40</v>
      </c>
      <c r="M494" s="530">
        <v>4270</v>
      </c>
      <c r="N494" s="530">
        <v>400</v>
      </c>
      <c r="O494" s="530">
        <v>0</v>
      </c>
      <c r="P494" s="530">
        <v>0</v>
      </c>
      <c r="Q494" s="530">
        <v>200</v>
      </c>
      <c r="R494" s="530">
        <v>0</v>
      </c>
      <c r="S494" s="530">
        <v>7390</v>
      </c>
      <c r="T494" s="530">
        <v>0</v>
      </c>
      <c r="U494" s="530">
        <v>517.5</v>
      </c>
      <c r="V494" s="530">
        <v>0</v>
      </c>
      <c r="W494" s="530">
        <v>0</v>
      </c>
      <c r="X494" s="530">
        <v>56.18</v>
      </c>
      <c r="Y494" s="530">
        <v>573.67999999999995</v>
      </c>
      <c r="Z494" s="530">
        <v>6816.32</v>
      </c>
      <c r="AA494" t="s">
        <v>456</v>
      </c>
      <c r="AB494" s="266">
        <f>VLOOKUP(D494,'12部门提供工资附表主表'!E:AV,44,0)</f>
        <v>7390</v>
      </c>
      <c r="AC494" s="266">
        <f t="shared" si="7"/>
        <v>0</v>
      </c>
    </row>
    <row r="495" spans="1:29" ht="14.25">
      <c r="A495" s="265" t="s">
        <v>1181</v>
      </c>
      <c r="F495">
        <v>37.5</v>
      </c>
      <c r="G495" s="530">
        <v>4960</v>
      </c>
      <c r="H495" s="530">
        <v>0</v>
      </c>
      <c r="I495" s="530">
        <v>0</v>
      </c>
      <c r="J495" s="530">
        <v>0</v>
      </c>
      <c r="K495" s="530">
        <v>0</v>
      </c>
      <c r="L495" s="530">
        <v>40</v>
      </c>
      <c r="M495" s="530">
        <v>2307.5</v>
      </c>
      <c r="N495" s="530">
        <v>400</v>
      </c>
      <c r="O495" s="530">
        <v>0</v>
      </c>
      <c r="P495" s="530">
        <v>0</v>
      </c>
      <c r="Q495" s="530">
        <v>200</v>
      </c>
      <c r="R495" s="530">
        <v>0</v>
      </c>
      <c r="S495" s="530">
        <v>7907.5</v>
      </c>
      <c r="T495" s="530">
        <v>0</v>
      </c>
      <c r="U495" s="530">
        <v>1035</v>
      </c>
      <c r="V495" s="530">
        <v>0</v>
      </c>
      <c r="W495" s="530">
        <v>0</v>
      </c>
      <c r="X495" s="530">
        <v>56.18</v>
      </c>
      <c r="Y495" s="530">
        <v>1091.18</v>
      </c>
      <c r="Z495" s="530">
        <v>6816.32</v>
      </c>
      <c r="AB495" s="266" t="e">
        <f>VLOOKUP(D495,'12部门提供工资附表主表'!E:AV,44,0)</f>
        <v>#N/A</v>
      </c>
      <c r="AC495" s="266" t="e">
        <f t="shared" si="7"/>
        <v>#N/A</v>
      </c>
    </row>
    <row r="496" spans="1:29" ht="14.25">
      <c r="A496" s="265" t="s">
        <v>282</v>
      </c>
      <c r="B496" t="s">
        <v>2345</v>
      </c>
      <c r="C496" t="s">
        <v>2264</v>
      </c>
      <c r="D496" t="s">
        <v>2265</v>
      </c>
      <c r="E496" t="s">
        <v>2266</v>
      </c>
      <c r="F496">
        <v>0</v>
      </c>
      <c r="G496" s="530">
        <v>800</v>
      </c>
      <c r="H496" s="530">
        <v>0</v>
      </c>
      <c r="I496" s="530">
        <v>0</v>
      </c>
      <c r="J496" s="530">
        <v>0</v>
      </c>
      <c r="K496" s="530">
        <v>0</v>
      </c>
      <c r="L496" s="530">
        <v>0</v>
      </c>
      <c r="M496" s="530">
        <v>0</v>
      </c>
      <c r="N496" s="530">
        <v>0</v>
      </c>
      <c r="O496" s="530">
        <v>0</v>
      </c>
      <c r="P496" s="530">
        <v>0</v>
      </c>
      <c r="Q496" s="530">
        <v>0</v>
      </c>
      <c r="R496" s="530">
        <v>0</v>
      </c>
      <c r="S496" s="530">
        <v>800</v>
      </c>
      <c r="T496" s="530">
        <v>0</v>
      </c>
      <c r="U496" s="530">
        <v>0</v>
      </c>
      <c r="V496" s="530">
        <v>0</v>
      </c>
      <c r="W496" s="530">
        <v>0</v>
      </c>
      <c r="X496" s="530">
        <v>0</v>
      </c>
      <c r="Y496" s="530">
        <v>0</v>
      </c>
      <c r="Z496" s="530">
        <v>800</v>
      </c>
      <c r="AA496" t="s">
        <v>2268</v>
      </c>
      <c r="AB496" s="266">
        <f>VLOOKUP(D496,'12部门提供工资附表主表'!E:AV,44,0)</f>
        <v>800</v>
      </c>
      <c r="AC496" s="266">
        <f t="shared" si="7"/>
        <v>0</v>
      </c>
    </row>
    <row r="497" spans="1:29" ht="14.25">
      <c r="A497" s="265" t="s">
        <v>2806</v>
      </c>
      <c r="F497">
        <v>0</v>
      </c>
      <c r="G497" s="530">
        <v>800</v>
      </c>
      <c r="H497" s="530">
        <v>0</v>
      </c>
      <c r="I497" s="530">
        <v>0</v>
      </c>
      <c r="J497" s="530">
        <v>0</v>
      </c>
      <c r="K497" s="530">
        <v>0</v>
      </c>
      <c r="L497" s="530">
        <v>0</v>
      </c>
      <c r="M497" s="530">
        <v>0</v>
      </c>
      <c r="N497" s="530">
        <v>0</v>
      </c>
      <c r="O497" s="530">
        <v>0</v>
      </c>
      <c r="P497" s="530">
        <v>0</v>
      </c>
      <c r="Q497" s="530">
        <v>0</v>
      </c>
      <c r="R497" s="530">
        <v>0</v>
      </c>
      <c r="S497" s="530">
        <v>800</v>
      </c>
      <c r="T497" s="530">
        <v>0</v>
      </c>
      <c r="U497" s="530">
        <v>0</v>
      </c>
      <c r="V497" s="530">
        <v>0</v>
      </c>
      <c r="W497" s="530">
        <v>0</v>
      </c>
      <c r="X497" s="530">
        <v>0</v>
      </c>
      <c r="Y497" s="530">
        <v>0</v>
      </c>
      <c r="Z497" s="530">
        <v>800</v>
      </c>
      <c r="AB497" s="266" t="e">
        <f>VLOOKUP(D497,'12部门提供工资附表主表'!E:AV,44,0)</f>
        <v>#N/A</v>
      </c>
      <c r="AC497" s="266" t="e">
        <f t="shared" si="7"/>
        <v>#N/A</v>
      </c>
    </row>
    <row r="498" spans="1:29" ht="14.25">
      <c r="A498" s="265" t="s">
        <v>3217</v>
      </c>
      <c r="B498" t="s">
        <v>511</v>
      </c>
      <c r="C498" t="s">
        <v>517</v>
      </c>
      <c r="D498" t="s">
        <v>518</v>
      </c>
      <c r="E498" t="s">
        <v>519</v>
      </c>
      <c r="F498">
        <v>27.25</v>
      </c>
      <c r="G498" s="530">
        <v>2480</v>
      </c>
      <c r="H498" s="530">
        <v>0</v>
      </c>
      <c r="I498" s="530">
        <v>0</v>
      </c>
      <c r="J498" s="530">
        <v>0</v>
      </c>
      <c r="K498" s="530">
        <v>0</v>
      </c>
      <c r="L498" s="530">
        <v>0</v>
      </c>
      <c r="M498" s="530">
        <v>1716.5</v>
      </c>
      <c r="N498" s="530">
        <v>350</v>
      </c>
      <c r="O498" s="530">
        <v>0</v>
      </c>
      <c r="P498" s="530">
        <v>0</v>
      </c>
      <c r="Q498" s="530">
        <v>0</v>
      </c>
      <c r="R498" s="530">
        <v>0</v>
      </c>
      <c r="S498" s="530">
        <v>4546.5</v>
      </c>
      <c r="T498" s="530">
        <v>0</v>
      </c>
      <c r="U498" s="530">
        <v>420.28</v>
      </c>
      <c r="V498" s="530">
        <v>0</v>
      </c>
      <c r="W498" s="530">
        <v>0</v>
      </c>
      <c r="X498" s="530">
        <v>0</v>
      </c>
      <c r="Y498" s="530">
        <v>420.28</v>
      </c>
      <c r="Z498" s="530">
        <v>4126.22</v>
      </c>
      <c r="AA498" t="s">
        <v>520</v>
      </c>
      <c r="AB498" s="266">
        <f>VLOOKUP(D498,'12部门提供工资附表主表'!E:AV,44,0)</f>
        <v>4546.5</v>
      </c>
      <c r="AC498" s="266">
        <f t="shared" si="7"/>
        <v>0</v>
      </c>
    </row>
    <row r="499" spans="1:29" ht="14.25">
      <c r="A499" s="265" t="s">
        <v>3222</v>
      </c>
      <c r="B499" t="s">
        <v>511</v>
      </c>
      <c r="C499" t="s">
        <v>521</v>
      </c>
      <c r="D499" t="s">
        <v>522</v>
      </c>
      <c r="E499" t="s">
        <v>523</v>
      </c>
      <c r="F499">
        <v>29.75</v>
      </c>
      <c r="G499" s="530">
        <v>2800</v>
      </c>
      <c r="H499" s="530">
        <v>930</v>
      </c>
      <c r="I499" s="530">
        <v>0</v>
      </c>
      <c r="J499" s="530">
        <v>600</v>
      </c>
      <c r="K499" s="530">
        <v>0</v>
      </c>
      <c r="L499" s="530">
        <v>0</v>
      </c>
      <c r="M499" s="530">
        <v>0</v>
      </c>
      <c r="N499" s="530">
        <v>250</v>
      </c>
      <c r="O499" s="530">
        <v>0</v>
      </c>
      <c r="P499" s="530">
        <v>0</v>
      </c>
      <c r="Q499" s="530">
        <v>200</v>
      </c>
      <c r="R499" s="530">
        <v>0</v>
      </c>
      <c r="S499" s="530">
        <v>4780</v>
      </c>
      <c r="T499" s="530">
        <v>0</v>
      </c>
      <c r="U499" s="530">
        <v>420.28</v>
      </c>
      <c r="V499" s="530">
        <v>0</v>
      </c>
      <c r="W499" s="530">
        <v>0</v>
      </c>
      <c r="X499" s="530">
        <v>0</v>
      </c>
      <c r="Y499" s="530">
        <v>420.28</v>
      </c>
      <c r="Z499" s="530">
        <v>4359.72</v>
      </c>
      <c r="AA499" t="s">
        <v>524</v>
      </c>
      <c r="AB499" s="266">
        <f>VLOOKUP(D499,'12部门提供工资附表主表'!E:AV,44,0)</f>
        <v>4780</v>
      </c>
      <c r="AC499" s="266">
        <f t="shared" si="7"/>
        <v>0</v>
      </c>
    </row>
    <row r="500" spans="1:29" ht="14.25">
      <c r="A500" s="265" t="s">
        <v>1582</v>
      </c>
      <c r="B500" t="s">
        <v>511</v>
      </c>
      <c r="C500" t="s">
        <v>529</v>
      </c>
      <c r="D500" t="s">
        <v>530</v>
      </c>
      <c r="E500" t="s">
        <v>531</v>
      </c>
      <c r="F500">
        <v>30.75</v>
      </c>
      <c r="G500" s="530">
        <v>3000</v>
      </c>
      <c r="H500" s="530">
        <v>1050</v>
      </c>
      <c r="I500" s="530">
        <v>0</v>
      </c>
      <c r="J500" s="530">
        <v>800</v>
      </c>
      <c r="K500" s="530">
        <v>0</v>
      </c>
      <c r="L500" s="530">
        <v>0</v>
      </c>
      <c r="M500" s="530">
        <v>0</v>
      </c>
      <c r="N500" s="530">
        <v>400</v>
      </c>
      <c r="O500" s="530">
        <v>0</v>
      </c>
      <c r="P500" s="530">
        <v>0</v>
      </c>
      <c r="Q500" s="530">
        <v>200</v>
      </c>
      <c r="R500" s="530">
        <v>0</v>
      </c>
      <c r="S500" s="530">
        <v>5450</v>
      </c>
      <c r="T500" s="530">
        <v>0</v>
      </c>
      <c r="U500" s="530">
        <v>517.5</v>
      </c>
      <c r="V500" s="530">
        <v>0</v>
      </c>
      <c r="W500" s="530">
        <v>10</v>
      </c>
      <c r="X500" s="530">
        <v>0</v>
      </c>
      <c r="Y500" s="530">
        <v>527.5</v>
      </c>
      <c r="Z500" s="530">
        <v>4922.5</v>
      </c>
      <c r="AA500" t="s">
        <v>532</v>
      </c>
      <c r="AB500" s="266">
        <f>VLOOKUP(D500,'12部门提供工资附表主表'!E:AV,44,0)</f>
        <v>5450</v>
      </c>
      <c r="AC500" s="266">
        <f t="shared" si="7"/>
        <v>0</v>
      </c>
    </row>
    <row r="501" spans="1:29" ht="14.25">
      <c r="A501" s="265" t="s">
        <v>23</v>
      </c>
      <c r="B501" t="s">
        <v>511</v>
      </c>
      <c r="C501" t="s">
        <v>533</v>
      </c>
      <c r="D501" t="s">
        <v>534</v>
      </c>
      <c r="E501" t="s">
        <v>535</v>
      </c>
      <c r="F501">
        <v>28.63</v>
      </c>
      <c r="G501" s="530">
        <v>2480</v>
      </c>
      <c r="H501" s="530">
        <v>0</v>
      </c>
      <c r="I501" s="530">
        <v>0</v>
      </c>
      <c r="J501" s="530">
        <v>0</v>
      </c>
      <c r="K501" s="530">
        <v>0</v>
      </c>
      <c r="L501" s="530">
        <v>0</v>
      </c>
      <c r="M501" s="530">
        <v>1756.5</v>
      </c>
      <c r="N501" s="530">
        <v>350</v>
      </c>
      <c r="O501" s="530">
        <v>0</v>
      </c>
      <c r="P501" s="530">
        <v>0</v>
      </c>
      <c r="Q501" s="530">
        <v>0</v>
      </c>
      <c r="R501" s="530">
        <v>0</v>
      </c>
      <c r="S501" s="530">
        <v>4586.5</v>
      </c>
      <c r="T501" s="530">
        <v>0</v>
      </c>
      <c r="U501" s="530">
        <v>420.28</v>
      </c>
      <c r="V501" s="530">
        <v>0</v>
      </c>
      <c r="W501" s="530">
        <v>0</v>
      </c>
      <c r="X501" s="530">
        <v>0</v>
      </c>
      <c r="Y501" s="530">
        <v>420.28</v>
      </c>
      <c r="Z501" s="530">
        <v>4166.22</v>
      </c>
      <c r="AA501" t="s">
        <v>536</v>
      </c>
      <c r="AB501" s="266">
        <f>VLOOKUP(D501,'12部门提供工资附表主表'!E:AV,44,0)</f>
        <v>4586.5</v>
      </c>
      <c r="AC501" s="266">
        <f t="shared" si="7"/>
        <v>0</v>
      </c>
    </row>
    <row r="502" spans="1:29" ht="14.25">
      <c r="A502" s="265" t="s">
        <v>53</v>
      </c>
      <c r="B502" t="s">
        <v>511</v>
      </c>
      <c r="C502" t="s">
        <v>537</v>
      </c>
      <c r="D502" t="s">
        <v>538</v>
      </c>
      <c r="E502" t="s">
        <v>539</v>
      </c>
      <c r="F502">
        <v>27.63</v>
      </c>
      <c r="G502" s="530">
        <v>2480</v>
      </c>
      <c r="H502" s="530">
        <v>0</v>
      </c>
      <c r="I502" s="530">
        <v>0</v>
      </c>
      <c r="J502" s="530">
        <v>0</v>
      </c>
      <c r="K502" s="530">
        <v>0</v>
      </c>
      <c r="L502" s="530">
        <v>0</v>
      </c>
      <c r="M502" s="530">
        <v>1553.25</v>
      </c>
      <c r="N502" s="530">
        <v>350</v>
      </c>
      <c r="O502" s="530">
        <v>0</v>
      </c>
      <c r="P502" s="530">
        <v>0</v>
      </c>
      <c r="Q502" s="530">
        <v>0</v>
      </c>
      <c r="R502" s="530">
        <v>0</v>
      </c>
      <c r="S502" s="530">
        <v>4383.25</v>
      </c>
      <c r="T502" s="530">
        <v>0</v>
      </c>
      <c r="U502" s="530">
        <v>420.28</v>
      </c>
      <c r="V502" s="530">
        <v>0</v>
      </c>
      <c r="W502" s="530">
        <v>0</v>
      </c>
      <c r="X502" s="530">
        <v>0</v>
      </c>
      <c r="Y502" s="530">
        <v>420.28</v>
      </c>
      <c r="Z502" s="530">
        <v>3962.97</v>
      </c>
      <c r="AA502" t="s">
        <v>540</v>
      </c>
      <c r="AB502" s="266">
        <f>VLOOKUP(D502,'12部门提供工资附表主表'!E:AV,44,0)</f>
        <v>4383.25</v>
      </c>
      <c r="AC502" s="266">
        <f t="shared" si="7"/>
        <v>0</v>
      </c>
    </row>
    <row r="503" spans="1:29" ht="14.25">
      <c r="A503" s="265" t="s">
        <v>3227</v>
      </c>
      <c r="B503" t="s">
        <v>511</v>
      </c>
      <c r="C503" t="s">
        <v>541</v>
      </c>
      <c r="D503" t="s">
        <v>542</v>
      </c>
      <c r="E503" t="s">
        <v>543</v>
      </c>
      <c r="F503">
        <v>28</v>
      </c>
      <c r="G503" s="530">
        <v>2480</v>
      </c>
      <c r="H503" s="530">
        <v>0</v>
      </c>
      <c r="I503" s="530">
        <v>0</v>
      </c>
      <c r="J503" s="530">
        <v>0</v>
      </c>
      <c r="K503" s="530">
        <v>0</v>
      </c>
      <c r="L503" s="530">
        <v>0</v>
      </c>
      <c r="M503" s="530">
        <v>1300</v>
      </c>
      <c r="N503" s="530">
        <v>350</v>
      </c>
      <c r="O503" s="530">
        <v>0</v>
      </c>
      <c r="P503" s="530">
        <v>0</v>
      </c>
      <c r="Q503" s="530">
        <v>0</v>
      </c>
      <c r="R503" s="530">
        <v>0</v>
      </c>
      <c r="S503" s="530">
        <v>4130</v>
      </c>
      <c r="T503" s="530">
        <v>0</v>
      </c>
      <c r="U503" s="530">
        <v>420.28</v>
      </c>
      <c r="V503" s="530">
        <v>0</v>
      </c>
      <c r="W503" s="530">
        <v>0</v>
      </c>
      <c r="X503" s="530">
        <v>0</v>
      </c>
      <c r="Y503" s="530">
        <v>420.28</v>
      </c>
      <c r="Z503" s="530">
        <v>3709.72</v>
      </c>
      <c r="AA503" t="s">
        <v>544</v>
      </c>
      <c r="AB503" s="266">
        <f>VLOOKUP(D503,'12部门提供工资附表主表'!E:AV,44,0)</f>
        <v>4130</v>
      </c>
      <c r="AC503" s="266">
        <f t="shared" si="7"/>
        <v>0</v>
      </c>
    </row>
    <row r="504" spans="1:29" ht="14.25">
      <c r="A504" s="265" t="s">
        <v>3232</v>
      </c>
      <c r="B504" t="s">
        <v>511</v>
      </c>
      <c r="C504" t="s">
        <v>545</v>
      </c>
      <c r="D504" t="s">
        <v>546</v>
      </c>
      <c r="E504" t="s">
        <v>547</v>
      </c>
      <c r="F504">
        <v>27.63</v>
      </c>
      <c r="G504" s="530">
        <v>2480</v>
      </c>
      <c r="H504" s="530">
        <v>0</v>
      </c>
      <c r="I504" s="530">
        <v>0</v>
      </c>
      <c r="J504" s="530">
        <v>0</v>
      </c>
      <c r="K504" s="530">
        <v>0</v>
      </c>
      <c r="L504" s="530">
        <v>0</v>
      </c>
      <c r="M504" s="530">
        <v>1746.63</v>
      </c>
      <c r="N504" s="530">
        <v>350</v>
      </c>
      <c r="O504" s="530">
        <v>0</v>
      </c>
      <c r="P504" s="530">
        <v>0</v>
      </c>
      <c r="Q504" s="530">
        <v>0</v>
      </c>
      <c r="R504" s="530">
        <v>0</v>
      </c>
      <c r="S504" s="530">
        <v>4576.63</v>
      </c>
      <c r="T504" s="530">
        <v>0</v>
      </c>
      <c r="U504" s="530">
        <v>420.28</v>
      </c>
      <c r="V504" s="530">
        <v>0</v>
      </c>
      <c r="W504" s="530">
        <v>0</v>
      </c>
      <c r="X504" s="530">
        <v>0</v>
      </c>
      <c r="Y504" s="530">
        <v>420.28</v>
      </c>
      <c r="Z504" s="530">
        <v>4156.3500000000004</v>
      </c>
      <c r="AA504" t="s">
        <v>548</v>
      </c>
      <c r="AB504" s="266">
        <f>VLOOKUP(D504,'12部门提供工资附表主表'!E:AV,44,0)</f>
        <v>4576.63</v>
      </c>
      <c r="AC504" s="266">
        <f t="shared" si="7"/>
        <v>0</v>
      </c>
    </row>
    <row r="505" spans="1:29" ht="14.25">
      <c r="A505" s="265" t="s">
        <v>882</v>
      </c>
      <c r="B505" t="s">
        <v>511</v>
      </c>
      <c r="C505" t="s">
        <v>549</v>
      </c>
      <c r="D505" t="s">
        <v>550</v>
      </c>
      <c r="E505" t="s">
        <v>551</v>
      </c>
      <c r="F505">
        <v>25.75</v>
      </c>
      <c r="G505" s="530">
        <v>6000</v>
      </c>
      <c r="H505" s="530">
        <v>450</v>
      </c>
      <c r="I505" s="530">
        <v>0</v>
      </c>
      <c r="J505" s="530">
        <v>1000</v>
      </c>
      <c r="K505" s="530">
        <v>0</v>
      </c>
      <c r="L505" s="530">
        <v>0</v>
      </c>
      <c r="M505" s="530">
        <v>0</v>
      </c>
      <c r="N505" s="530">
        <v>150</v>
      </c>
      <c r="O505" s="530">
        <v>0</v>
      </c>
      <c r="P505" s="530">
        <v>0</v>
      </c>
      <c r="Q505" s="530">
        <v>0</v>
      </c>
      <c r="R505" s="530">
        <v>0</v>
      </c>
      <c r="S505" s="530">
        <v>7600</v>
      </c>
      <c r="T505" s="530">
        <v>0</v>
      </c>
      <c r="U505" s="530">
        <v>420.28</v>
      </c>
      <c r="V505" s="530">
        <v>252</v>
      </c>
      <c r="W505" s="530">
        <v>0</v>
      </c>
      <c r="X505" s="530">
        <v>0</v>
      </c>
      <c r="Y505" s="530">
        <v>672.28</v>
      </c>
      <c r="Z505" s="530">
        <v>6927.72</v>
      </c>
      <c r="AA505" t="s">
        <v>552</v>
      </c>
      <c r="AB505" s="266">
        <f>VLOOKUP(D505,'12部门提供工资附表主表'!E:AV,44,0)</f>
        <v>7600</v>
      </c>
      <c r="AC505" s="266">
        <f t="shared" si="7"/>
        <v>0</v>
      </c>
    </row>
    <row r="506" spans="1:29" ht="14.25">
      <c r="A506" s="265" t="s">
        <v>693</v>
      </c>
      <c r="B506" t="s">
        <v>511</v>
      </c>
      <c r="C506" t="s">
        <v>553</v>
      </c>
      <c r="D506" t="s">
        <v>554</v>
      </c>
      <c r="E506" t="s">
        <v>555</v>
      </c>
      <c r="F506">
        <v>27.56</v>
      </c>
      <c r="G506" s="530">
        <v>2480</v>
      </c>
      <c r="H506" s="530">
        <v>0</v>
      </c>
      <c r="I506" s="530">
        <v>0</v>
      </c>
      <c r="J506" s="530">
        <v>0</v>
      </c>
      <c r="K506" s="530">
        <v>0</v>
      </c>
      <c r="L506" s="530">
        <v>0</v>
      </c>
      <c r="M506" s="530">
        <v>1792.19</v>
      </c>
      <c r="N506" s="530">
        <v>350</v>
      </c>
      <c r="O506" s="530">
        <v>0</v>
      </c>
      <c r="P506" s="530">
        <v>0</v>
      </c>
      <c r="Q506" s="530">
        <v>0</v>
      </c>
      <c r="R506" s="530">
        <v>0</v>
      </c>
      <c r="S506" s="530">
        <v>4622.1899999999996</v>
      </c>
      <c r="T506" s="530">
        <v>0</v>
      </c>
      <c r="U506" s="530">
        <v>0</v>
      </c>
      <c r="V506" s="530">
        <v>0</v>
      </c>
      <c r="W506" s="530">
        <v>0</v>
      </c>
      <c r="X506" s="530">
        <v>0</v>
      </c>
      <c r="Y506" s="530">
        <v>0</v>
      </c>
      <c r="Z506" s="530">
        <v>4622.1899999999996</v>
      </c>
      <c r="AA506" t="s">
        <v>556</v>
      </c>
      <c r="AB506" s="266">
        <f>VLOOKUP(D506,'12部门提供工资附表主表'!E:AV,44,0)</f>
        <v>4622.1899999999996</v>
      </c>
      <c r="AC506" s="266">
        <f t="shared" si="7"/>
        <v>0</v>
      </c>
    </row>
    <row r="507" spans="1:29" ht="14.25">
      <c r="A507" s="265" t="s">
        <v>3237</v>
      </c>
      <c r="B507" t="s">
        <v>511</v>
      </c>
      <c r="C507" t="s">
        <v>557</v>
      </c>
      <c r="D507" t="s">
        <v>558</v>
      </c>
      <c r="E507" t="s">
        <v>559</v>
      </c>
      <c r="F507">
        <v>3.38</v>
      </c>
      <c r="G507" s="530">
        <v>2480</v>
      </c>
      <c r="H507" s="530">
        <v>0</v>
      </c>
      <c r="I507" s="530">
        <v>0</v>
      </c>
      <c r="J507" s="530">
        <v>0</v>
      </c>
      <c r="K507" s="530">
        <v>0</v>
      </c>
      <c r="L507" s="530">
        <v>0</v>
      </c>
      <c r="M507" s="530">
        <v>-2007.5</v>
      </c>
      <c r="N507" s="530">
        <v>15</v>
      </c>
      <c r="O507" s="530">
        <v>0</v>
      </c>
      <c r="P507" s="530">
        <v>0</v>
      </c>
      <c r="Q507" s="530">
        <v>0</v>
      </c>
      <c r="R507" s="530">
        <v>0</v>
      </c>
      <c r="S507" s="530">
        <v>487.5</v>
      </c>
      <c r="T507" s="530">
        <v>0</v>
      </c>
      <c r="U507" s="530">
        <v>0</v>
      </c>
      <c r="V507" s="530">
        <v>0</v>
      </c>
      <c r="W507" s="530">
        <v>0</v>
      </c>
      <c r="X507" s="530">
        <v>0</v>
      </c>
      <c r="Y507" s="530">
        <v>0</v>
      </c>
      <c r="Z507" s="530">
        <v>487.5</v>
      </c>
      <c r="AA507" t="s">
        <v>560</v>
      </c>
      <c r="AB507" s="266">
        <f>VLOOKUP(D507,'12部门提供工资附表主表'!E:AV,44,0)</f>
        <v>487.5</v>
      </c>
      <c r="AC507" s="266">
        <f t="shared" si="7"/>
        <v>0</v>
      </c>
    </row>
    <row r="508" spans="1:29" ht="14.25">
      <c r="A508" s="265" t="s">
        <v>993</v>
      </c>
      <c r="B508" t="s">
        <v>511</v>
      </c>
      <c r="C508" t="s">
        <v>565</v>
      </c>
      <c r="D508" t="s">
        <v>566</v>
      </c>
      <c r="E508" t="s">
        <v>567</v>
      </c>
      <c r="F508">
        <v>32.25</v>
      </c>
      <c r="G508" s="530">
        <v>2480</v>
      </c>
      <c r="H508" s="530">
        <v>0</v>
      </c>
      <c r="I508" s="530">
        <v>0</v>
      </c>
      <c r="J508" s="530">
        <v>0</v>
      </c>
      <c r="K508" s="530">
        <v>0</v>
      </c>
      <c r="L508" s="530">
        <v>0</v>
      </c>
      <c r="M508" s="530">
        <v>2615.5</v>
      </c>
      <c r="N508" s="530">
        <v>350</v>
      </c>
      <c r="O508" s="530">
        <v>0</v>
      </c>
      <c r="P508" s="530">
        <v>0</v>
      </c>
      <c r="Q508" s="530">
        <v>0</v>
      </c>
      <c r="R508" s="530">
        <v>0</v>
      </c>
      <c r="S508" s="530">
        <v>5445.5</v>
      </c>
      <c r="T508" s="530">
        <v>0</v>
      </c>
      <c r="U508" s="530">
        <v>420.28</v>
      </c>
      <c r="V508" s="530">
        <v>0</v>
      </c>
      <c r="W508" s="530">
        <v>0</v>
      </c>
      <c r="X508" s="530">
        <v>0</v>
      </c>
      <c r="Y508" s="530">
        <v>420.28</v>
      </c>
      <c r="Z508" s="530">
        <v>5025.22</v>
      </c>
      <c r="AA508" t="s">
        <v>568</v>
      </c>
      <c r="AB508" s="266">
        <f>VLOOKUP(D508,'12部门提供工资附表主表'!E:AV,44,0)</f>
        <v>5445.5</v>
      </c>
      <c r="AC508" s="266">
        <f t="shared" si="7"/>
        <v>0</v>
      </c>
    </row>
    <row r="509" spans="1:29" ht="14.25">
      <c r="A509" s="265" t="s">
        <v>3242</v>
      </c>
      <c r="B509" t="s">
        <v>511</v>
      </c>
      <c r="C509" t="s">
        <v>569</v>
      </c>
      <c r="D509" t="s">
        <v>570</v>
      </c>
      <c r="E509" t="s">
        <v>571</v>
      </c>
      <c r="F509">
        <v>29.69</v>
      </c>
      <c r="G509" s="530">
        <v>3400</v>
      </c>
      <c r="H509" s="530">
        <v>923</v>
      </c>
      <c r="I509" s="530">
        <v>0</v>
      </c>
      <c r="J509" s="530">
        <v>1000</v>
      </c>
      <c r="K509" s="530">
        <v>0</v>
      </c>
      <c r="L509" s="530">
        <v>0</v>
      </c>
      <c r="M509" s="530">
        <v>0</v>
      </c>
      <c r="N509" s="530">
        <v>150</v>
      </c>
      <c r="O509" s="530">
        <v>0</v>
      </c>
      <c r="P509" s="530">
        <v>0</v>
      </c>
      <c r="Q509" s="530">
        <v>0</v>
      </c>
      <c r="R509" s="530">
        <v>0</v>
      </c>
      <c r="S509" s="530">
        <v>5473</v>
      </c>
      <c r="T509" s="530">
        <v>0</v>
      </c>
      <c r="U509" s="530">
        <v>420.28</v>
      </c>
      <c r="V509" s="530">
        <v>105</v>
      </c>
      <c r="W509" s="530">
        <v>0</v>
      </c>
      <c r="X509" s="530">
        <v>0</v>
      </c>
      <c r="Y509" s="530">
        <v>525.28</v>
      </c>
      <c r="Z509" s="530">
        <v>4947.72</v>
      </c>
      <c r="AA509" t="s">
        <v>572</v>
      </c>
      <c r="AB509" s="266">
        <f>VLOOKUP(D509,'12部门提供工资附表主表'!E:AV,44,0)</f>
        <v>5473</v>
      </c>
      <c r="AC509" s="266">
        <f t="shared" si="7"/>
        <v>0</v>
      </c>
    </row>
    <row r="510" spans="1:29" ht="14.25">
      <c r="A510" s="265" t="s">
        <v>3431</v>
      </c>
      <c r="B510" t="s">
        <v>511</v>
      </c>
      <c r="C510" t="s">
        <v>2420</v>
      </c>
      <c r="D510" t="s">
        <v>2421</v>
      </c>
      <c r="E510" t="s">
        <v>2422</v>
      </c>
      <c r="F510">
        <v>31.5</v>
      </c>
      <c r="G510" s="530">
        <v>3000</v>
      </c>
      <c r="H510" s="530">
        <v>1140</v>
      </c>
      <c r="I510" s="530">
        <v>0</v>
      </c>
      <c r="J510" s="530">
        <v>800</v>
      </c>
      <c r="K510" s="530">
        <v>0</v>
      </c>
      <c r="L510" s="530">
        <v>0</v>
      </c>
      <c r="M510" s="530">
        <v>0</v>
      </c>
      <c r="N510" s="530">
        <v>510</v>
      </c>
      <c r="O510" s="530">
        <v>0</v>
      </c>
      <c r="P510" s="530">
        <v>0</v>
      </c>
      <c r="Q510" s="530">
        <v>150</v>
      </c>
      <c r="R510" s="530">
        <v>0</v>
      </c>
      <c r="S510" s="530">
        <v>5600</v>
      </c>
      <c r="T510" s="530">
        <v>0</v>
      </c>
      <c r="U510" s="530">
        <v>420.28</v>
      </c>
      <c r="V510" s="530">
        <v>105</v>
      </c>
      <c r="W510" s="530">
        <v>0</v>
      </c>
      <c r="X510" s="530">
        <v>2.2400000000000002</v>
      </c>
      <c r="Y510" s="530">
        <v>527.52</v>
      </c>
      <c r="Z510" s="530">
        <v>5072.4799999999996</v>
      </c>
      <c r="AA510" t="s">
        <v>2423</v>
      </c>
      <c r="AB510" s="266">
        <f>VLOOKUP(D510,'12部门提供工资附表主表'!E:AV,44,0)</f>
        <v>5600</v>
      </c>
      <c r="AC510" s="266">
        <f t="shared" si="7"/>
        <v>0</v>
      </c>
    </row>
    <row r="511" spans="1:29" ht="14.25">
      <c r="A511" s="265" t="s">
        <v>3421</v>
      </c>
      <c r="B511" t="s">
        <v>511</v>
      </c>
      <c r="C511" t="s">
        <v>2444</v>
      </c>
      <c r="D511" t="s">
        <v>2445</v>
      </c>
      <c r="E511" t="s">
        <v>2446</v>
      </c>
      <c r="F511">
        <v>26.5</v>
      </c>
      <c r="G511" s="530">
        <v>4750</v>
      </c>
      <c r="H511" s="530">
        <v>540</v>
      </c>
      <c r="I511" s="530">
        <v>0</v>
      </c>
      <c r="J511" s="530">
        <v>1500</v>
      </c>
      <c r="K511" s="530">
        <v>0</v>
      </c>
      <c r="L511" s="530">
        <v>0</v>
      </c>
      <c r="M511" s="530">
        <v>0</v>
      </c>
      <c r="N511" s="530">
        <v>150</v>
      </c>
      <c r="O511" s="530">
        <v>0</v>
      </c>
      <c r="P511" s="530">
        <v>0</v>
      </c>
      <c r="Q511" s="530">
        <v>0</v>
      </c>
      <c r="R511" s="530">
        <v>0</v>
      </c>
      <c r="S511" s="530">
        <v>6940</v>
      </c>
      <c r="T511" s="530">
        <v>0</v>
      </c>
      <c r="U511" s="530">
        <v>420.28</v>
      </c>
      <c r="V511" s="530">
        <v>105</v>
      </c>
      <c r="W511" s="530">
        <v>0</v>
      </c>
      <c r="X511" s="530">
        <v>0</v>
      </c>
      <c r="Y511" s="530">
        <v>525.28</v>
      </c>
      <c r="Z511" s="530">
        <v>6414.72</v>
      </c>
      <c r="AA511" t="s">
        <v>2447</v>
      </c>
      <c r="AB511" s="266">
        <f>VLOOKUP(D511,'12部门提供工资附表主表'!E:AV,44,0)</f>
        <v>6940</v>
      </c>
      <c r="AC511" s="266">
        <f t="shared" si="7"/>
        <v>0</v>
      </c>
    </row>
    <row r="512" spans="1:29" ht="14.25">
      <c r="A512" s="265" t="s">
        <v>3247</v>
      </c>
      <c r="B512" t="s">
        <v>511</v>
      </c>
      <c r="C512" t="s">
        <v>2502</v>
      </c>
      <c r="D512" t="s">
        <v>2503</v>
      </c>
      <c r="E512" t="s">
        <v>2504</v>
      </c>
      <c r="F512">
        <v>22.25</v>
      </c>
      <c r="G512" s="530">
        <v>3400</v>
      </c>
      <c r="H512" s="530">
        <v>30</v>
      </c>
      <c r="I512" s="530">
        <v>0</v>
      </c>
      <c r="J512" s="530">
        <v>800</v>
      </c>
      <c r="K512" s="530">
        <v>0</v>
      </c>
      <c r="L512" s="530">
        <v>0</v>
      </c>
      <c r="M512" s="530">
        <v>0</v>
      </c>
      <c r="N512" s="530">
        <v>150</v>
      </c>
      <c r="O512" s="530">
        <v>0</v>
      </c>
      <c r="P512" s="530">
        <v>0</v>
      </c>
      <c r="Q512" s="530">
        <v>0</v>
      </c>
      <c r="R512" s="530">
        <v>0</v>
      </c>
      <c r="S512" s="530">
        <v>4380</v>
      </c>
      <c r="T512" s="530">
        <v>0</v>
      </c>
      <c r="U512" s="530">
        <v>420.28</v>
      </c>
      <c r="V512" s="530">
        <v>0</v>
      </c>
      <c r="W512" s="530">
        <v>0</v>
      </c>
      <c r="X512" s="530">
        <v>0</v>
      </c>
      <c r="Y512" s="530">
        <v>420.28</v>
      </c>
      <c r="Z512" s="530">
        <v>3959.72</v>
      </c>
      <c r="AA512" t="s">
        <v>2505</v>
      </c>
      <c r="AB512" s="266">
        <f>VLOOKUP(D512,'12部门提供工资附表主表'!E:AV,44,0)</f>
        <v>4380</v>
      </c>
      <c r="AC512" s="266">
        <f t="shared" si="7"/>
        <v>0</v>
      </c>
    </row>
    <row r="513" spans="1:29" ht="14.25">
      <c r="A513" s="265" t="s">
        <v>3252</v>
      </c>
      <c r="B513" t="s">
        <v>511</v>
      </c>
      <c r="C513" t="s">
        <v>2506</v>
      </c>
      <c r="D513" t="s">
        <v>2507</v>
      </c>
      <c r="E513" t="s">
        <v>2508</v>
      </c>
      <c r="F513">
        <v>27.63</v>
      </c>
      <c r="G513" s="530">
        <v>2480</v>
      </c>
      <c r="H513" s="530">
        <v>0</v>
      </c>
      <c r="I513" s="530">
        <v>0</v>
      </c>
      <c r="J513" s="530">
        <v>0</v>
      </c>
      <c r="K513" s="530">
        <v>0</v>
      </c>
      <c r="L513" s="530">
        <v>0</v>
      </c>
      <c r="M513" s="530">
        <v>1470.38</v>
      </c>
      <c r="N513" s="530">
        <v>250</v>
      </c>
      <c r="O513" s="530">
        <v>0</v>
      </c>
      <c r="P513" s="530">
        <v>0</v>
      </c>
      <c r="Q513" s="530">
        <v>0</v>
      </c>
      <c r="R513" s="530">
        <v>0</v>
      </c>
      <c r="S513" s="530">
        <v>4200.38</v>
      </c>
      <c r="T513" s="530">
        <v>0</v>
      </c>
      <c r="U513" s="530">
        <v>420.28</v>
      </c>
      <c r="V513" s="530">
        <v>0</v>
      </c>
      <c r="W513" s="530">
        <v>0</v>
      </c>
      <c r="X513" s="530">
        <v>0</v>
      </c>
      <c r="Y513" s="530">
        <v>420.28</v>
      </c>
      <c r="Z513" s="530">
        <v>3780.1</v>
      </c>
      <c r="AA513" t="s">
        <v>2509</v>
      </c>
      <c r="AB513" s="266">
        <f>VLOOKUP(D513,'12部门提供工资附表主表'!E:AV,44,0)</f>
        <v>4200.38</v>
      </c>
      <c r="AC513" s="266">
        <f t="shared" si="7"/>
        <v>0</v>
      </c>
    </row>
    <row r="514" spans="1:29" ht="14.25">
      <c r="A514" s="265" t="s">
        <v>485</v>
      </c>
      <c r="B514" t="s">
        <v>511</v>
      </c>
      <c r="C514" t="s">
        <v>2510</v>
      </c>
      <c r="D514" t="s">
        <v>2511</v>
      </c>
      <c r="E514" t="s">
        <v>2512</v>
      </c>
      <c r="F514">
        <v>27.63</v>
      </c>
      <c r="G514" s="530">
        <v>2480</v>
      </c>
      <c r="H514" s="530">
        <v>0</v>
      </c>
      <c r="I514" s="530">
        <v>0</v>
      </c>
      <c r="J514" s="530">
        <v>0</v>
      </c>
      <c r="K514" s="530">
        <v>0</v>
      </c>
      <c r="L514" s="530">
        <v>0</v>
      </c>
      <c r="M514" s="530">
        <v>1525.63</v>
      </c>
      <c r="N514" s="530">
        <v>250</v>
      </c>
      <c r="O514" s="530">
        <v>0</v>
      </c>
      <c r="P514" s="530">
        <v>0</v>
      </c>
      <c r="Q514" s="530">
        <v>100</v>
      </c>
      <c r="R514" s="530">
        <v>0</v>
      </c>
      <c r="S514" s="530">
        <v>4355.63</v>
      </c>
      <c r="T514" s="530">
        <v>0</v>
      </c>
      <c r="U514" s="530">
        <v>420.28</v>
      </c>
      <c r="V514" s="530">
        <v>0</v>
      </c>
      <c r="W514" s="530">
        <v>0</v>
      </c>
      <c r="X514" s="530">
        <v>0</v>
      </c>
      <c r="Y514" s="530">
        <v>420.28</v>
      </c>
      <c r="Z514" s="530">
        <v>3935.35</v>
      </c>
      <c r="AA514" t="s">
        <v>2513</v>
      </c>
      <c r="AB514" s="266">
        <f>VLOOKUP(D514,'12部门提供工资附表主表'!E:AV,44,0)</f>
        <v>4355.63</v>
      </c>
      <c r="AC514" s="266">
        <f t="shared" si="7"/>
        <v>0</v>
      </c>
    </row>
    <row r="515" spans="1:29" ht="14.25">
      <c r="A515" s="265" t="s">
        <v>3257</v>
      </c>
      <c r="B515" t="s">
        <v>511</v>
      </c>
      <c r="C515" t="s">
        <v>2559</v>
      </c>
      <c r="D515" t="s">
        <v>2560</v>
      </c>
      <c r="E515" t="s">
        <v>2561</v>
      </c>
      <c r="F515">
        <v>30.5</v>
      </c>
      <c r="G515" s="530">
        <v>2480</v>
      </c>
      <c r="H515" s="530">
        <v>0</v>
      </c>
      <c r="I515" s="530">
        <v>0</v>
      </c>
      <c r="J515" s="530">
        <v>0</v>
      </c>
      <c r="K515" s="530">
        <v>0</v>
      </c>
      <c r="L515" s="530">
        <v>0</v>
      </c>
      <c r="M515" s="530">
        <v>2043.15</v>
      </c>
      <c r="N515" s="530">
        <v>150</v>
      </c>
      <c r="O515" s="530">
        <v>0</v>
      </c>
      <c r="P515" s="530">
        <v>0</v>
      </c>
      <c r="Q515" s="530">
        <v>0</v>
      </c>
      <c r="R515" s="530">
        <v>0</v>
      </c>
      <c r="S515" s="530">
        <v>4673.1499999999996</v>
      </c>
      <c r="T515" s="530">
        <v>0</v>
      </c>
      <c r="U515" s="530">
        <v>420.28</v>
      </c>
      <c r="V515" s="530">
        <v>0</v>
      </c>
      <c r="W515" s="530">
        <v>0</v>
      </c>
      <c r="X515" s="530">
        <v>0</v>
      </c>
      <c r="Y515" s="530">
        <v>420.28</v>
      </c>
      <c r="Z515" s="530">
        <v>4252.87</v>
      </c>
      <c r="AA515" t="s">
        <v>2562</v>
      </c>
      <c r="AB515" s="266">
        <f>VLOOKUP(D515,'12部门提供工资附表主表'!E:AV,44,0)</f>
        <v>4673.1499999999996</v>
      </c>
      <c r="AC515" s="266">
        <f t="shared" ref="AC515:AC578" si="8">AB515-S515</f>
        <v>0</v>
      </c>
    </row>
    <row r="516" spans="1:29" ht="14.25">
      <c r="A516" s="265" t="s">
        <v>3262</v>
      </c>
      <c r="B516" t="s">
        <v>511</v>
      </c>
      <c r="C516" t="s">
        <v>4798</v>
      </c>
      <c r="D516" t="s">
        <v>2566</v>
      </c>
      <c r="E516" t="s">
        <v>2567</v>
      </c>
      <c r="F516">
        <v>7</v>
      </c>
      <c r="G516" s="530">
        <v>2800</v>
      </c>
      <c r="H516" s="530">
        <v>0</v>
      </c>
      <c r="I516" s="530">
        <v>0</v>
      </c>
      <c r="J516" s="530">
        <v>0</v>
      </c>
      <c r="K516" s="530">
        <v>0</v>
      </c>
      <c r="L516" s="530">
        <v>0</v>
      </c>
      <c r="M516" s="530">
        <v>-1245.45</v>
      </c>
      <c r="N516" s="530">
        <v>50</v>
      </c>
      <c r="O516" s="530">
        <v>0</v>
      </c>
      <c r="P516" s="530">
        <v>0</v>
      </c>
      <c r="Q516" s="530">
        <v>0</v>
      </c>
      <c r="R516" s="530">
        <v>0</v>
      </c>
      <c r="S516" s="530">
        <v>1604.55</v>
      </c>
      <c r="T516" s="530">
        <v>0</v>
      </c>
      <c r="U516" s="530">
        <v>0</v>
      </c>
      <c r="V516" s="530">
        <v>0</v>
      </c>
      <c r="W516" s="530">
        <v>0</v>
      </c>
      <c r="X516" s="530">
        <v>0</v>
      </c>
      <c r="Y516" s="530">
        <v>0</v>
      </c>
      <c r="Z516" s="530">
        <v>1604.55</v>
      </c>
      <c r="AA516" t="s">
        <v>2568</v>
      </c>
      <c r="AB516" s="266">
        <f>VLOOKUP(D516,'12部门提供工资附表主表'!E:AV,44,0)</f>
        <v>1604.55</v>
      </c>
      <c r="AC516" s="266">
        <f t="shared" si="8"/>
        <v>0</v>
      </c>
    </row>
    <row r="517" spans="1:29" ht="14.25">
      <c r="A517" s="265" t="s">
        <v>852</v>
      </c>
      <c r="B517" t="s">
        <v>511</v>
      </c>
      <c r="C517" t="s">
        <v>2569</v>
      </c>
      <c r="D517" t="s">
        <v>2570</v>
      </c>
      <c r="E517" t="s">
        <v>2571</v>
      </c>
      <c r="F517">
        <v>20.75</v>
      </c>
      <c r="G517" s="530">
        <v>2800</v>
      </c>
      <c r="H517" s="530">
        <v>0</v>
      </c>
      <c r="I517" s="530">
        <v>0</v>
      </c>
      <c r="J517" s="530">
        <v>600</v>
      </c>
      <c r="K517" s="530">
        <v>0</v>
      </c>
      <c r="L517" s="530">
        <v>0</v>
      </c>
      <c r="M517" s="530">
        <v>-910</v>
      </c>
      <c r="N517" s="530">
        <v>110</v>
      </c>
      <c r="O517" s="530">
        <v>0</v>
      </c>
      <c r="P517" s="530">
        <v>0</v>
      </c>
      <c r="Q517" s="530">
        <v>0</v>
      </c>
      <c r="R517" s="530">
        <v>0</v>
      </c>
      <c r="S517" s="530">
        <v>2600</v>
      </c>
      <c r="T517" s="530">
        <v>0</v>
      </c>
      <c r="U517" s="530">
        <v>0</v>
      </c>
      <c r="V517" s="530">
        <v>0</v>
      </c>
      <c r="W517" s="530">
        <v>0</v>
      </c>
      <c r="X517" s="530">
        <v>0</v>
      </c>
      <c r="Y517" s="530">
        <v>0</v>
      </c>
      <c r="Z517" s="530">
        <v>2600</v>
      </c>
      <c r="AA517" t="s">
        <v>2572</v>
      </c>
      <c r="AB517" s="266">
        <f>VLOOKUP(D517,'12部门提供工资附表主表'!E:AV,44,0)</f>
        <v>2600</v>
      </c>
      <c r="AC517" s="266">
        <f t="shared" si="8"/>
        <v>0</v>
      </c>
    </row>
    <row r="518" spans="1:29" ht="14.25">
      <c r="A518" s="265" t="s">
        <v>1267</v>
      </c>
      <c r="B518" t="s">
        <v>511</v>
      </c>
      <c r="C518" t="s">
        <v>2575</v>
      </c>
      <c r="D518" t="s">
        <v>2576</v>
      </c>
      <c r="E518" t="s">
        <v>2577</v>
      </c>
      <c r="F518">
        <v>28.63</v>
      </c>
      <c r="G518" s="530">
        <v>2480</v>
      </c>
      <c r="H518" s="530">
        <v>0</v>
      </c>
      <c r="I518" s="530">
        <v>0</v>
      </c>
      <c r="J518" s="530">
        <v>0</v>
      </c>
      <c r="K518" s="530">
        <v>0</v>
      </c>
      <c r="L518" s="530">
        <v>0</v>
      </c>
      <c r="M518" s="530">
        <v>1387.5</v>
      </c>
      <c r="N518" s="530">
        <v>250</v>
      </c>
      <c r="O518" s="530">
        <v>0</v>
      </c>
      <c r="P518" s="530">
        <v>0</v>
      </c>
      <c r="Q518" s="530">
        <v>0</v>
      </c>
      <c r="R518" s="530">
        <v>0</v>
      </c>
      <c r="S518" s="530">
        <v>4117.5</v>
      </c>
      <c r="T518" s="530">
        <v>0</v>
      </c>
      <c r="U518" s="530">
        <v>420.28</v>
      </c>
      <c r="V518" s="530">
        <v>0</v>
      </c>
      <c r="W518" s="530">
        <v>0</v>
      </c>
      <c r="X518" s="530">
        <v>0</v>
      </c>
      <c r="Y518" s="530">
        <v>420.28</v>
      </c>
      <c r="Z518" s="530">
        <v>3697.22</v>
      </c>
      <c r="AA518" t="s">
        <v>2578</v>
      </c>
      <c r="AB518" s="266">
        <f>VLOOKUP(D518,'12部门提供工资附表主表'!E:AV,44,0)</f>
        <v>4117.5</v>
      </c>
      <c r="AC518" s="266">
        <f t="shared" si="8"/>
        <v>0</v>
      </c>
    </row>
    <row r="519" spans="1:29" ht="14.25">
      <c r="A519" s="265" t="s">
        <v>1058</v>
      </c>
      <c r="B519" t="s">
        <v>511</v>
      </c>
      <c r="C519" t="s">
        <v>2579</v>
      </c>
      <c r="D519" t="s">
        <v>2580</v>
      </c>
      <c r="E519" t="s">
        <v>2581</v>
      </c>
      <c r="F519">
        <v>27.63</v>
      </c>
      <c r="G519" s="530">
        <v>2480</v>
      </c>
      <c r="H519" s="530">
        <v>0</v>
      </c>
      <c r="I519" s="530">
        <v>0</v>
      </c>
      <c r="J519" s="530">
        <v>0</v>
      </c>
      <c r="K519" s="530">
        <v>0</v>
      </c>
      <c r="L519" s="530">
        <v>0</v>
      </c>
      <c r="M519" s="530">
        <v>1584.75</v>
      </c>
      <c r="N519" s="530">
        <v>250</v>
      </c>
      <c r="O519" s="530">
        <v>0</v>
      </c>
      <c r="P519" s="530">
        <v>0</v>
      </c>
      <c r="Q519" s="530">
        <v>0</v>
      </c>
      <c r="R519" s="530">
        <v>0</v>
      </c>
      <c r="S519" s="530">
        <v>4314.75</v>
      </c>
      <c r="T519" s="530">
        <v>0</v>
      </c>
      <c r="U519" s="530">
        <v>0</v>
      </c>
      <c r="V519" s="530">
        <v>0</v>
      </c>
      <c r="W519" s="530">
        <v>0</v>
      </c>
      <c r="X519" s="530">
        <v>0</v>
      </c>
      <c r="Y519" s="530">
        <v>0</v>
      </c>
      <c r="Z519" s="530">
        <v>4314.75</v>
      </c>
      <c r="AA519" t="s">
        <v>2582</v>
      </c>
      <c r="AB519" s="266">
        <f>VLOOKUP(D519,'12部门提供工资附表主表'!E:AV,44,0)</f>
        <v>4314.75</v>
      </c>
      <c r="AC519" s="266">
        <f t="shared" si="8"/>
        <v>0</v>
      </c>
    </row>
    <row r="520" spans="1:29" ht="14.25">
      <c r="A520" s="265" t="s">
        <v>953</v>
      </c>
      <c r="B520" t="s">
        <v>511</v>
      </c>
      <c r="C520" t="s">
        <v>2583</v>
      </c>
      <c r="D520" t="s">
        <v>2584</v>
      </c>
      <c r="E520" t="s">
        <v>2585</v>
      </c>
      <c r="F520">
        <v>32.130000000000003</v>
      </c>
      <c r="G520" s="530">
        <v>2480</v>
      </c>
      <c r="H520" s="530">
        <v>0</v>
      </c>
      <c r="I520" s="530">
        <v>0</v>
      </c>
      <c r="J520" s="530">
        <v>0</v>
      </c>
      <c r="K520" s="530">
        <v>0</v>
      </c>
      <c r="L520" s="530">
        <v>0</v>
      </c>
      <c r="M520" s="530">
        <v>2338.75</v>
      </c>
      <c r="N520" s="530">
        <v>250</v>
      </c>
      <c r="O520" s="530">
        <v>0</v>
      </c>
      <c r="P520" s="530">
        <v>0</v>
      </c>
      <c r="Q520" s="530">
        <v>0</v>
      </c>
      <c r="R520" s="530">
        <v>0</v>
      </c>
      <c r="S520" s="530">
        <v>5068.75</v>
      </c>
      <c r="T520" s="530">
        <v>0</v>
      </c>
      <c r="U520" s="530">
        <v>0</v>
      </c>
      <c r="V520" s="530">
        <v>0</v>
      </c>
      <c r="W520" s="530">
        <v>0</v>
      </c>
      <c r="X520" s="530">
        <v>0</v>
      </c>
      <c r="Y520" s="530">
        <v>0</v>
      </c>
      <c r="Z520" s="530">
        <v>5068.75</v>
      </c>
      <c r="AA520" t="s">
        <v>2586</v>
      </c>
      <c r="AB520" s="266">
        <f>VLOOKUP(D520,'12部门提供工资附表主表'!E:AV,44,0)</f>
        <v>5068.75</v>
      </c>
      <c r="AC520" s="266">
        <f t="shared" si="8"/>
        <v>0</v>
      </c>
    </row>
    <row r="521" spans="1:29" ht="14.25">
      <c r="A521" s="265" t="s">
        <v>3436</v>
      </c>
      <c r="B521" t="s">
        <v>511</v>
      </c>
      <c r="C521" t="s">
        <v>2589</v>
      </c>
      <c r="D521" t="s">
        <v>2590</v>
      </c>
      <c r="E521" t="s">
        <v>2591</v>
      </c>
      <c r="F521">
        <v>32.630000000000003</v>
      </c>
      <c r="G521" s="530">
        <v>2480</v>
      </c>
      <c r="H521" s="530">
        <v>0</v>
      </c>
      <c r="I521" s="530">
        <v>0</v>
      </c>
      <c r="J521" s="530">
        <v>0</v>
      </c>
      <c r="K521" s="530">
        <v>0</v>
      </c>
      <c r="L521" s="530">
        <v>0</v>
      </c>
      <c r="M521" s="530">
        <v>2397.44</v>
      </c>
      <c r="N521" s="530">
        <v>250</v>
      </c>
      <c r="O521" s="530">
        <v>0</v>
      </c>
      <c r="P521" s="530">
        <v>0</v>
      </c>
      <c r="Q521" s="530">
        <v>0</v>
      </c>
      <c r="R521" s="530">
        <v>0</v>
      </c>
      <c r="S521" s="530">
        <v>5127.4399999999996</v>
      </c>
      <c r="T521" s="530">
        <v>0</v>
      </c>
      <c r="U521" s="530">
        <v>420.28</v>
      </c>
      <c r="V521" s="530">
        <v>0</v>
      </c>
      <c r="W521" s="530">
        <v>0</v>
      </c>
      <c r="X521" s="530">
        <v>0</v>
      </c>
      <c r="Y521" s="530">
        <v>420.28</v>
      </c>
      <c r="Z521" s="530">
        <v>4707.16</v>
      </c>
      <c r="AA521" t="s">
        <v>2592</v>
      </c>
      <c r="AB521" s="266">
        <f>VLOOKUP(D521,'12部门提供工资附表主表'!E:AV,44,0)</f>
        <v>5127.4399999999996</v>
      </c>
      <c r="AC521" s="266">
        <f t="shared" si="8"/>
        <v>0</v>
      </c>
    </row>
    <row r="522" spans="1:29" ht="14.25">
      <c r="A522" s="265" t="s">
        <v>3267</v>
      </c>
      <c r="B522" t="s">
        <v>511</v>
      </c>
      <c r="C522" t="s">
        <v>2644</v>
      </c>
      <c r="D522" t="s">
        <v>3645</v>
      </c>
      <c r="E522" t="s">
        <v>2646</v>
      </c>
      <c r="F522">
        <v>33.880000000000003</v>
      </c>
      <c r="G522" s="530">
        <v>2480</v>
      </c>
      <c r="H522" s="530">
        <v>0</v>
      </c>
      <c r="I522" s="530">
        <v>0</v>
      </c>
      <c r="J522" s="530">
        <v>0</v>
      </c>
      <c r="K522" s="530">
        <v>0</v>
      </c>
      <c r="L522" s="530">
        <v>0</v>
      </c>
      <c r="M522" s="530">
        <v>3448.13</v>
      </c>
      <c r="N522" s="530">
        <v>250</v>
      </c>
      <c r="O522" s="530">
        <v>0</v>
      </c>
      <c r="P522" s="530">
        <v>0</v>
      </c>
      <c r="Q522" s="530">
        <v>0</v>
      </c>
      <c r="R522" s="530">
        <v>0</v>
      </c>
      <c r="S522" s="530">
        <v>6178.13</v>
      </c>
      <c r="T522" s="530">
        <v>0</v>
      </c>
      <c r="U522" s="530">
        <v>420.28</v>
      </c>
      <c r="V522" s="530">
        <v>0</v>
      </c>
      <c r="W522" s="530">
        <v>0</v>
      </c>
      <c r="X522" s="530">
        <v>0</v>
      </c>
      <c r="Y522" s="530">
        <v>420.28</v>
      </c>
      <c r="Z522" s="530">
        <v>5757.85</v>
      </c>
      <c r="AA522" t="s">
        <v>2647</v>
      </c>
      <c r="AB522" s="266">
        <f>VLOOKUP(D522,'12部门提供工资附表主表'!E:AV,44,0)</f>
        <v>6178.13</v>
      </c>
      <c r="AC522" s="266">
        <f t="shared" si="8"/>
        <v>0</v>
      </c>
    </row>
    <row r="523" spans="1:29" ht="14.25">
      <c r="A523" s="265" t="s">
        <v>3272</v>
      </c>
      <c r="B523" t="s">
        <v>511</v>
      </c>
      <c r="C523" t="s">
        <v>2595</v>
      </c>
      <c r="D523" t="s">
        <v>2596</v>
      </c>
      <c r="E523" t="s">
        <v>2597</v>
      </c>
      <c r="F523">
        <v>32.630000000000003</v>
      </c>
      <c r="G523" s="530">
        <v>2480</v>
      </c>
      <c r="H523" s="530">
        <v>0</v>
      </c>
      <c r="I523" s="530">
        <v>0</v>
      </c>
      <c r="J523" s="530">
        <v>0</v>
      </c>
      <c r="K523" s="530">
        <v>0</v>
      </c>
      <c r="L523" s="530">
        <v>0</v>
      </c>
      <c r="M523" s="530">
        <v>2609.5</v>
      </c>
      <c r="N523" s="530">
        <v>250</v>
      </c>
      <c r="O523" s="530">
        <v>0</v>
      </c>
      <c r="P523" s="530">
        <v>0</v>
      </c>
      <c r="Q523" s="530">
        <v>0</v>
      </c>
      <c r="R523" s="530">
        <v>0</v>
      </c>
      <c r="S523" s="530">
        <v>5339.5</v>
      </c>
      <c r="T523" s="530">
        <v>0</v>
      </c>
      <c r="U523" s="530">
        <v>0</v>
      </c>
      <c r="V523" s="530">
        <v>0</v>
      </c>
      <c r="W523" s="530">
        <v>0</v>
      </c>
      <c r="X523" s="530">
        <v>0</v>
      </c>
      <c r="Y523" s="530">
        <v>0</v>
      </c>
      <c r="Z523" s="530">
        <v>5339.5</v>
      </c>
      <c r="AA523" t="s">
        <v>2598</v>
      </c>
      <c r="AB523" s="266">
        <f>VLOOKUP(D523,'12部门提供工资附表主表'!E:AV,44,0)</f>
        <v>5339.5</v>
      </c>
      <c r="AC523" s="266">
        <f t="shared" si="8"/>
        <v>0</v>
      </c>
    </row>
    <row r="524" spans="1:29" ht="14.25">
      <c r="A524" s="265" t="s">
        <v>1821</v>
      </c>
      <c r="B524" t="s">
        <v>511</v>
      </c>
      <c r="C524" t="s">
        <v>2703</v>
      </c>
      <c r="D524" t="s">
        <v>2704</v>
      </c>
      <c r="E524" t="s">
        <v>2705</v>
      </c>
      <c r="F524">
        <v>27.25</v>
      </c>
      <c r="G524" s="530">
        <v>2480</v>
      </c>
      <c r="H524" s="530">
        <v>0</v>
      </c>
      <c r="I524" s="530">
        <v>0</v>
      </c>
      <c r="J524" s="530">
        <v>0</v>
      </c>
      <c r="K524" s="530">
        <v>0</v>
      </c>
      <c r="L524" s="530">
        <v>0</v>
      </c>
      <c r="M524" s="530">
        <v>1335</v>
      </c>
      <c r="N524" s="530">
        <v>250</v>
      </c>
      <c r="O524" s="530">
        <v>0</v>
      </c>
      <c r="P524" s="530">
        <v>0</v>
      </c>
      <c r="Q524" s="530">
        <v>0</v>
      </c>
      <c r="R524" s="530">
        <v>0</v>
      </c>
      <c r="S524" s="530">
        <v>4065</v>
      </c>
      <c r="T524" s="530">
        <v>0</v>
      </c>
      <c r="U524" s="530">
        <v>420.28</v>
      </c>
      <c r="V524" s="530">
        <v>0</v>
      </c>
      <c r="W524" s="530">
        <v>0</v>
      </c>
      <c r="X524" s="530">
        <v>0</v>
      </c>
      <c r="Y524" s="530">
        <v>420.28</v>
      </c>
      <c r="Z524" s="530">
        <v>3644.72</v>
      </c>
      <c r="AA524" t="s">
        <v>2706</v>
      </c>
      <c r="AB524" s="266">
        <f>VLOOKUP(D524,'12部门提供工资附表主表'!E:AV,44,0)</f>
        <v>4065</v>
      </c>
      <c r="AC524" s="266">
        <f t="shared" si="8"/>
        <v>0</v>
      </c>
    </row>
    <row r="525" spans="1:29" ht="14.25">
      <c r="A525" s="265" t="s">
        <v>787</v>
      </c>
      <c r="B525" t="s">
        <v>511</v>
      </c>
      <c r="C525" t="s">
        <v>2707</v>
      </c>
      <c r="D525" t="s">
        <v>2708</v>
      </c>
      <c r="E525" t="s">
        <v>2709</v>
      </c>
      <c r="F525">
        <v>32.94</v>
      </c>
      <c r="G525" s="530">
        <v>2480</v>
      </c>
      <c r="H525" s="530">
        <v>0</v>
      </c>
      <c r="I525" s="530">
        <v>0</v>
      </c>
      <c r="J525" s="530">
        <v>0</v>
      </c>
      <c r="K525" s="530">
        <v>0</v>
      </c>
      <c r="L525" s="530">
        <v>0</v>
      </c>
      <c r="M525" s="530">
        <v>2633.8</v>
      </c>
      <c r="N525" s="530">
        <v>250</v>
      </c>
      <c r="O525" s="530">
        <v>0</v>
      </c>
      <c r="P525" s="530">
        <v>0</v>
      </c>
      <c r="Q525" s="530">
        <v>0</v>
      </c>
      <c r="R525" s="530">
        <v>0</v>
      </c>
      <c r="S525" s="530">
        <v>5363.8</v>
      </c>
      <c r="T525" s="530">
        <v>0</v>
      </c>
      <c r="U525" s="530">
        <v>420.28</v>
      </c>
      <c r="V525" s="530">
        <v>0</v>
      </c>
      <c r="W525" s="530">
        <v>0</v>
      </c>
      <c r="X525" s="530">
        <v>0</v>
      </c>
      <c r="Y525" s="530">
        <v>420.28</v>
      </c>
      <c r="Z525" s="530">
        <v>4943.5200000000004</v>
      </c>
      <c r="AA525" t="s">
        <v>2710</v>
      </c>
      <c r="AB525" s="266">
        <f>VLOOKUP(D525,'12部门提供工资附表主表'!E:AV,44,0)</f>
        <v>5363.8</v>
      </c>
      <c r="AC525" s="266">
        <f t="shared" si="8"/>
        <v>0</v>
      </c>
    </row>
    <row r="526" spans="1:29" ht="14.25">
      <c r="A526" s="265" t="s">
        <v>1023</v>
      </c>
      <c r="B526" t="s">
        <v>511</v>
      </c>
      <c r="C526" t="s">
        <v>2769</v>
      </c>
      <c r="D526" t="s">
        <v>2770</v>
      </c>
      <c r="E526" t="s">
        <v>2771</v>
      </c>
      <c r="F526">
        <v>32.5</v>
      </c>
      <c r="G526" s="530">
        <v>2480</v>
      </c>
      <c r="H526" s="530">
        <v>0</v>
      </c>
      <c r="I526" s="530">
        <v>0</v>
      </c>
      <c r="J526" s="530">
        <v>0</v>
      </c>
      <c r="K526" s="530">
        <v>0</v>
      </c>
      <c r="L526" s="530">
        <v>0</v>
      </c>
      <c r="M526" s="530">
        <v>2330</v>
      </c>
      <c r="N526" s="530">
        <v>250</v>
      </c>
      <c r="O526" s="530">
        <v>0</v>
      </c>
      <c r="P526" s="530">
        <v>0</v>
      </c>
      <c r="Q526" s="530">
        <v>0</v>
      </c>
      <c r="R526" s="530">
        <v>0</v>
      </c>
      <c r="S526" s="530">
        <v>5060</v>
      </c>
      <c r="T526" s="530">
        <v>0</v>
      </c>
      <c r="U526" s="530">
        <v>0</v>
      </c>
      <c r="V526" s="530">
        <v>0</v>
      </c>
      <c r="W526" s="530">
        <v>0</v>
      </c>
      <c r="X526" s="530">
        <v>0</v>
      </c>
      <c r="Y526" s="530">
        <v>0</v>
      </c>
      <c r="Z526" s="530">
        <v>5060</v>
      </c>
      <c r="AA526" t="s">
        <v>2772</v>
      </c>
      <c r="AB526" s="266">
        <f>VLOOKUP(D526,'12部门提供工资附表主表'!E:AV,44,0)</f>
        <v>5060</v>
      </c>
      <c r="AC526" s="266">
        <f t="shared" si="8"/>
        <v>0</v>
      </c>
    </row>
    <row r="527" spans="1:29" ht="14.25">
      <c r="A527" s="265" t="s">
        <v>968</v>
      </c>
      <c r="B527" t="s">
        <v>511</v>
      </c>
      <c r="C527" t="s">
        <v>2773</v>
      </c>
      <c r="D527" t="s">
        <v>2774</v>
      </c>
      <c r="E527" t="s">
        <v>2775</v>
      </c>
      <c r="F527">
        <v>25</v>
      </c>
      <c r="G527" s="530">
        <v>2480</v>
      </c>
      <c r="H527" s="530">
        <v>0</v>
      </c>
      <c r="I527" s="530">
        <v>0</v>
      </c>
      <c r="J527" s="530">
        <v>0</v>
      </c>
      <c r="K527" s="530">
        <v>0</v>
      </c>
      <c r="L527" s="530">
        <v>0</v>
      </c>
      <c r="M527" s="530">
        <v>1285</v>
      </c>
      <c r="N527" s="530">
        <v>150</v>
      </c>
      <c r="O527" s="530">
        <v>0</v>
      </c>
      <c r="P527" s="530">
        <v>0</v>
      </c>
      <c r="Q527" s="530">
        <v>0</v>
      </c>
      <c r="R527" s="530">
        <v>0</v>
      </c>
      <c r="S527" s="530">
        <v>3915</v>
      </c>
      <c r="T527" s="530">
        <v>0</v>
      </c>
      <c r="U527" s="530">
        <v>0</v>
      </c>
      <c r="V527" s="530">
        <v>0</v>
      </c>
      <c r="W527" s="530">
        <v>0</v>
      </c>
      <c r="X527" s="530">
        <v>0</v>
      </c>
      <c r="Y527" s="530">
        <v>0</v>
      </c>
      <c r="Z527" s="530">
        <v>3915</v>
      </c>
      <c r="AA527" t="s">
        <v>2776</v>
      </c>
      <c r="AB527" s="266">
        <f>VLOOKUP(D527,'12部门提供工资附表主表'!E:AV,44,0)</f>
        <v>3915</v>
      </c>
      <c r="AC527" s="266">
        <f t="shared" si="8"/>
        <v>0</v>
      </c>
    </row>
    <row r="528" spans="1:29" ht="14.25">
      <c r="A528" s="265" t="s">
        <v>3277</v>
      </c>
      <c r="B528" t="s">
        <v>511</v>
      </c>
      <c r="C528" t="s">
        <v>4799</v>
      </c>
      <c r="D528" t="s">
        <v>2828</v>
      </c>
      <c r="E528" t="s">
        <v>2829</v>
      </c>
      <c r="F528">
        <v>32.5</v>
      </c>
      <c r="G528" s="530">
        <v>2480</v>
      </c>
      <c r="H528" s="530">
        <v>0</v>
      </c>
      <c r="I528" s="530">
        <v>0</v>
      </c>
      <c r="J528" s="530">
        <v>0</v>
      </c>
      <c r="K528" s="530">
        <v>0</v>
      </c>
      <c r="L528" s="530">
        <v>0</v>
      </c>
      <c r="M528" s="530">
        <v>2297.5</v>
      </c>
      <c r="N528" s="530">
        <v>250</v>
      </c>
      <c r="O528" s="530">
        <v>0</v>
      </c>
      <c r="P528" s="530">
        <v>0</v>
      </c>
      <c r="Q528" s="530">
        <v>0</v>
      </c>
      <c r="R528" s="530">
        <v>0</v>
      </c>
      <c r="S528" s="530">
        <v>5027.5</v>
      </c>
      <c r="T528" s="530">
        <v>0</v>
      </c>
      <c r="U528" s="530">
        <v>0</v>
      </c>
      <c r="V528" s="530">
        <v>0</v>
      </c>
      <c r="W528" s="530">
        <v>0</v>
      </c>
      <c r="X528" s="530">
        <v>0</v>
      </c>
      <c r="Y528" s="530">
        <v>0</v>
      </c>
      <c r="Z528" s="530">
        <v>5027.5</v>
      </c>
      <c r="AA528" t="s">
        <v>4800</v>
      </c>
      <c r="AB528" s="266">
        <f>VLOOKUP(D528,'12部门提供工资附表主表'!E:AV,44,0)</f>
        <v>5027.5</v>
      </c>
      <c r="AC528" s="266">
        <f t="shared" si="8"/>
        <v>0</v>
      </c>
    </row>
    <row r="529" spans="1:29" ht="14.25">
      <c r="A529" s="265" t="s">
        <v>1512</v>
      </c>
      <c r="B529" t="s">
        <v>511</v>
      </c>
      <c r="C529" t="s">
        <v>2830</v>
      </c>
      <c r="D529" t="s">
        <v>2831</v>
      </c>
      <c r="E529" t="s">
        <v>2832</v>
      </c>
      <c r="F529">
        <v>24.31</v>
      </c>
      <c r="G529" s="530">
        <v>2480</v>
      </c>
      <c r="H529" s="530">
        <v>278</v>
      </c>
      <c r="I529" s="530">
        <v>0</v>
      </c>
      <c r="J529" s="530">
        <v>0</v>
      </c>
      <c r="K529" s="530">
        <v>0</v>
      </c>
      <c r="L529" s="530">
        <v>0</v>
      </c>
      <c r="M529" s="530">
        <v>1320</v>
      </c>
      <c r="N529" s="530">
        <v>150</v>
      </c>
      <c r="O529" s="530">
        <v>0</v>
      </c>
      <c r="P529" s="530">
        <v>0</v>
      </c>
      <c r="Q529" s="530">
        <v>0</v>
      </c>
      <c r="R529" s="530">
        <v>0</v>
      </c>
      <c r="S529" s="530">
        <v>4228</v>
      </c>
      <c r="T529" s="530">
        <v>0</v>
      </c>
      <c r="U529" s="530">
        <v>420.28</v>
      </c>
      <c r="V529" s="530">
        <v>0</v>
      </c>
      <c r="W529" s="530">
        <v>0</v>
      </c>
      <c r="X529" s="530">
        <v>0</v>
      </c>
      <c r="Y529" s="530">
        <v>420.28</v>
      </c>
      <c r="Z529" s="530">
        <v>3807.72</v>
      </c>
      <c r="AA529" t="s">
        <v>4801</v>
      </c>
      <c r="AB529" s="266">
        <f>VLOOKUP(D529,'12部门提供工资附表主表'!E:AV,44,0)</f>
        <v>4228</v>
      </c>
      <c r="AC529" s="266">
        <f t="shared" si="8"/>
        <v>0</v>
      </c>
    </row>
    <row r="530" spans="1:29" ht="14.25">
      <c r="A530" s="265" t="s">
        <v>3282</v>
      </c>
      <c r="B530" t="s">
        <v>511</v>
      </c>
      <c r="C530" t="s">
        <v>2876</v>
      </c>
      <c r="D530" t="s">
        <v>2877</v>
      </c>
      <c r="E530" t="s">
        <v>2878</v>
      </c>
      <c r="F530">
        <v>26.81</v>
      </c>
      <c r="G530" s="530">
        <v>2480</v>
      </c>
      <c r="H530" s="530">
        <v>578</v>
      </c>
      <c r="I530" s="530">
        <v>0</v>
      </c>
      <c r="J530" s="530">
        <v>0</v>
      </c>
      <c r="K530" s="530">
        <v>0</v>
      </c>
      <c r="L530" s="530">
        <v>0</v>
      </c>
      <c r="M530" s="530">
        <v>920</v>
      </c>
      <c r="N530" s="530">
        <v>150</v>
      </c>
      <c r="O530" s="530">
        <v>0</v>
      </c>
      <c r="P530" s="530">
        <v>0</v>
      </c>
      <c r="Q530" s="530">
        <v>0</v>
      </c>
      <c r="R530" s="530">
        <v>0</v>
      </c>
      <c r="S530" s="530">
        <v>4128</v>
      </c>
      <c r="T530" s="530">
        <v>0</v>
      </c>
      <c r="U530" s="530">
        <v>0</v>
      </c>
      <c r="V530" s="530">
        <v>0</v>
      </c>
      <c r="W530" s="530">
        <v>0</v>
      </c>
      <c r="X530" s="530">
        <v>0</v>
      </c>
      <c r="Y530" s="530">
        <v>0</v>
      </c>
      <c r="Z530" s="530">
        <v>4128</v>
      </c>
      <c r="AA530" t="s">
        <v>4802</v>
      </c>
      <c r="AB530" s="266">
        <f>VLOOKUP(D530,'12部门提供工资附表主表'!E:AV,44,0)</f>
        <v>4128</v>
      </c>
      <c r="AC530" s="266">
        <f t="shared" si="8"/>
        <v>0</v>
      </c>
    </row>
    <row r="531" spans="1:29" ht="14.25">
      <c r="A531" s="265" t="s">
        <v>1292</v>
      </c>
      <c r="B531" t="s">
        <v>511</v>
      </c>
      <c r="C531" t="s">
        <v>2879</v>
      </c>
      <c r="D531" t="s">
        <v>2880</v>
      </c>
      <c r="E531" t="s">
        <v>2881</v>
      </c>
      <c r="F531">
        <v>24.75</v>
      </c>
      <c r="G531" s="530">
        <v>2480</v>
      </c>
      <c r="H531" s="530">
        <v>330</v>
      </c>
      <c r="I531" s="530">
        <v>0</v>
      </c>
      <c r="J531" s="530">
        <v>0</v>
      </c>
      <c r="K531" s="530">
        <v>0</v>
      </c>
      <c r="L531" s="530">
        <v>0</v>
      </c>
      <c r="M531" s="530">
        <v>820</v>
      </c>
      <c r="N531" s="530">
        <v>150</v>
      </c>
      <c r="O531" s="530">
        <v>0</v>
      </c>
      <c r="P531" s="530">
        <v>0</v>
      </c>
      <c r="Q531" s="530">
        <v>0</v>
      </c>
      <c r="R531" s="530">
        <v>0</v>
      </c>
      <c r="S531" s="530">
        <v>3780</v>
      </c>
      <c r="T531" s="530">
        <v>0</v>
      </c>
      <c r="U531" s="530">
        <v>0</v>
      </c>
      <c r="V531" s="530">
        <v>0</v>
      </c>
      <c r="W531" s="530">
        <v>0</v>
      </c>
      <c r="X531" s="530">
        <v>0</v>
      </c>
      <c r="Y531" s="530">
        <v>0</v>
      </c>
      <c r="Z531" s="530">
        <v>3780</v>
      </c>
      <c r="AA531" t="s">
        <v>4803</v>
      </c>
      <c r="AB531" s="266">
        <f>VLOOKUP(D531,'12部门提供工资附表主表'!E:AV,44,0)</f>
        <v>3780</v>
      </c>
      <c r="AC531" s="266">
        <f t="shared" si="8"/>
        <v>0</v>
      </c>
    </row>
    <row r="532" spans="1:29" ht="14.25">
      <c r="A532" s="265" t="s">
        <v>1324</v>
      </c>
      <c r="B532" t="s">
        <v>511</v>
      </c>
      <c r="C532" t="s">
        <v>2882</v>
      </c>
      <c r="D532" t="s">
        <v>2883</v>
      </c>
      <c r="E532" t="s">
        <v>2884</v>
      </c>
      <c r="F532">
        <v>32.630000000000003</v>
      </c>
      <c r="G532" s="530">
        <v>2480</v>
      </c>
      <c r="H532" s="530">
        <v>0</v>
      </c>
      <c r="I532" s="530">
        <v>0</v>
      </c>
      <c r="J532" s="530">
        <v>0</v>
      </c>
      <c r="K532" s="530">
        <v>0</v>
      </c>
      <c r="L532" s="530">
        <v>0</v>
      </c>
      <c r="M532" s="530">
        <v>2364.81</v>
      </c>
      <c r="N532" s="530">
        <v>250</v>
      </c>
      <c r="O532" s="530">
        <v>0</v>
      </c>
      <c r="P532" s="530">
        <v>0</v>
      </c>
      <c r="Q532" s="530">
        <v>0</v>
      </c>
      <c r="R532" s="530">
        <v>0</v>
      </c>
      <c r="S532" s="530">
        <v>5094.8100000000004</v>
      </c>
      <c r="T532" s="530">
        <v>0</v>
      </c>
      <c r="U532" s="530">
        <v>0</v>
      </c>
      <c r="V532" s="530">
        <v>0</v>
      </c>
      <c r="W532" s="530">
        <v>0</v>
      </c>
      <c r="X532" s="530">
        <v>0</v>
      </c>
      <c r="Y532" s="530">
        <v>0</v>
      </c>
      <c r="Z532" s="530">
        <v>5094.8100000000004</v>
      </c>
      <c r="AA532" t="s">
        <v>4804</v>
      </c>
      <c r="AB532" s="266">
        <f>VLOOKUP(D532,'12部门提供工资附表主表'!E:AV,44,0)</f>
        <v>5094.8100000000004</v>
      </c>
      <c r="AC532" s="266">
        <f t="shared" si="8"/>
        <v>0</v>
      </c>
    </row>
    <row r="533" spans="1:29" ht="14.25">
      <c r="A533" s="265" t="s">
        <v>3287</v>
      </c>
      <c r="B533" t="s">
        <v>511</v>
      </c>
      <c r="C533" t="s">
        <v>2885</v>
      </c>
      <c r="D533" t="s">
        <v>2886</v>
      </c>
      <c r="E533" t="s">
        <v>2887</v>
      </c>
      <c r="F533">
        <v>32.25</v>
      </c>
      <c r="G533" s="530">
        <v>2480</v>
      </c>
      <c r="H533" s="530">
        <v>0</v>
      </c>
      <c r="I533" s="530">
        <v>0</v>
      </c>
      <c r="J533" s="530">
        <v>0</v>
      </c>
      <c r="K533" s="530">
        <v>0</v>
      </c>
      <c r="L533" s="530">
        <v>0</v>
      </c>
      <c r="M533" s="530">
        <v>2228.5</v>
      </c>
      <c r="N533" s="530">
        <v>250</v>
      </c>
      <c r="O533" s="530">
        <v>0</v>
      </c>
      <c r="P533" s="530">
        <v>0</v>
      </c>
      <c r="Q533" s="530">
        <v>0</v>
      </c>
      <c r="R533" s="530">
        <v>0</v>
      </c>
      <c r="S533" s="530">
        <v>4958.5</v>
      </c>
      <c r="T533" s="530">
        <v>0</v>
      </c>
      <c r="U533" s="530">
        <v>0</v>
      </c>
      <c r="V533" s="530">
        <v>0</v>
      </c>
      <c r="W533" s="530">
        <v>0</v>
      </c>
      <c r="X533" s="530">
        <v>0</v>
      </c>
      <c r="Y533" s="530">
        <v>0</v>
      </c>
      <c r="Z533" s="530">
        <v>4958.5</v>
      </c>
      <c r="AA533" t="s">
        <v>4805</v>
      </c>
      <c r="AB533" s="266">
        <f>VLOOKUP(D533,'12部门提供工资附表主表'!E:AV,44,0)</f>
        <v>4958.5</v>
      </c>
      <c r="AC533" s="266">
        <f t="shared" si="8"/>
        <v>0</v>
      </c>
    </row>
    <row r="534" spans="1:29" ht="14.25">
      <c r="A534" s="265" t="s">
        <v>1687</v>
      </c>
      <c r="B534" t="s">
        <v>511</v>
      </c>
      <c r="C534" t="s">
        <v>2919</v>
      </c>
      <c r="D534" t="s">
        <v>2920</v>
      </c>
      <c r="E534" t="s">
        <v>2921</v>
      </c>
      <c r="F534">
        <v>32.56</v>
      </c>
      <c r="G534" s="530">
        <v>2480</v>
      </c>
      <c r="H534" s="530">
        <v>0</v>
      </c>
      <c r="I534" s="530">
        <v>0</v>
      </c>
      <c r="J534" s="530">
        <v>0</v>
      </c>
      <c r="K534" s="530">
        <v>0</v>
      </c>
      <c r="L534" s="530">
        <v>0</v>
      </c>
      <c r="M534" s="530">
        <v>2168.5</v>
      </c>
      <c r="N534" s="530">
        <v>250</v>
      </c>
      <c r="O534" s="530">
        <v>0</v>
      </c>
      <c r="P534" s="530">
        <v>0</v>
      </c>
      <c r="Q534" s="530">
        <v>0</v>
      </c>
      <c r="R534" s="530">
        <v>0</v>
      </c>
      <c r="S534" s="530">
        <v>4898.5</v>
      </c>
      <c r="T534" s="530">
        <v>0</v>
      </c>
      <c r="U534" s="530">
        <v>420.28</v>
      </c>
      <c r="V534" s="530">
        <v>0</v>
      </c>
      <c r="W534" s="530">
        <v>0</v>
      </c>
      <c r="X534" s="530">
        <v>0</v>
      </c>
      <c r="Y534" s="530">
        <v>420.28</v>
      </c>
      <c r="Z534" s="530">
        <v>4478.22</v>
      </c>
      <c r="AA534" t="s">
        <v>2922</v>
      </c>
      <c r="AB534" s="266">
        <f>VLOOKUP(D534,'12部门提供工资附表主表'!E:AV,44,0)</f>
        <v>4898.5</v>
      </c>
      <c r="AC534" s="266">
        <f t="shared" si="8"/>
        <v>0</v>
      </c>
    </row>
    <row r="535" spans="1:29" ht="14.25">
      <c r="A535" s="265" t="s">
        <v>3292</v>
      </c>
      <c r="B535" t="s">
        <v>511</v>
      </c>
      <c r="C535" t="s">
        <v>2980</v>
      </c>
      <c r="D535" t="s">
        <v>2981</v>
      </c>
      <c r="E535" t="s">
        <v>2982</v>
      </c>
      <c r="F535">
        <v>9.1300000000000008</v>
      </c>
      <c r="G535" s="530">
        <v>2480</v>
      </c>
      <c r="H535" s="530">
        <v>0</v>
      </c>
      <c r="I535" s="530">
        <v>0</v>
      </c>
      <c r="J535" s="530">
        <v>0</v>
      </c>
      <c r="K535" s="530">
        <v>0</v>
      </c>
      <c r="L535" s="530">
        <v>0</v>
      </c>
      <c r="M535" s="530">
        <v>-1318.64</v>
      </c>
      <c r="N535" s="530">
        <v>65</v>
      </c>
      <c r="O535" s="530">
        <v>0</v>
      </c>
      <c r="P535" s="530">
        <v>0</v>
      </c>
      <c r="Q535" s="530">
        <v>0</v>
      </c>
      <c r="R535" s="530">
        <v>0</v>
      </c>
      <c r="S535" s="530">
        <v>1226.3599999999999</v>
      </c>
      <c r="T535" s="530">
        <v>0</v>
      </c>
      <c r="U535" s="530">
        <v>0</v>
      </c>
      <c r="V535" s="530">
        <v>0</v>
      </c>
      <c r="W535" s="530">
        <v>0</v>
      </c>
      <c r="X535" s="530">
        <v>0</v>
      </c>
      <c r="Y535" s="530">
        <v>0</v>
      </c>
      <c r="Z535" s="530">
        <v>1226.3599999999999</v>
      </c>
      <c r="AA535" t="s">
        <v>2983</v>
      </c>
      <c r="AB535" s="266">
        <f>VLOOKUP(D535,'12部门提供工资附表主表'!E:AV,44,0)</f>
        <v>1226.3599999999999</v>
      </c>
      <c r="AC535" s="266">
        <f t="shared" si="8"/>
        <v>0</v>
      </c>
    </row>
    <row r="536" spans="1:29" ht="14.25">
      <c r="A536" s="265" t="s">
        <v>2152</v>
      </c>
      <c r="B536" t="s">
        <v>511</v>
      </c>
      <c r="C536" t="s">
        <v>2984</v>
      </c>
      <c r="D536" t="s">
        <v>2985</v>
      </c>
      <c r="E536" t="s">
        <v>4806</v>
      </c>
      <c r="F536">
        <v>24.38</v>
      </c>
      <c r="G536" s="530">
        <v>2480</v>
      </c>
      <c r="H536" s="530">
        <v>285</v>
      </c>
      <c r="I536" s="530">
        <v>0</v>
      </c>
      <c r="J536" s="530">
        <v>0</v>
      </c>
      <c r="K536" s="530">
        <v>0</v>
      </c>
      <c r="L536" s="530">
        <v>0</v>
      </c>
      <c r="M536" s="530">
        <v>820</v>
      </c>
      <c r="N536" s="530">
        <v>150</v>
      </c>
      <c r="O536" s="530">
        <v>0</v>
      </c>
      <c r="P536" s="530">
        <v>0</v>
      </c>
      <c r="Q536" s="530">
        <v>0</v>
      </c>
      <c r="R536" s="530">
        <v>0</v>
      </c>
      <c r="S536" s="530">
        <v>3735</v>
      </c>
      <c r="T536" s="530">
        <v>0</v>
      </c>
      <c r="U536" s="530">
        <v>420.28</v>
      </c>
      <c r="V536" s="530">
        <v>0</v>
      </c>
      <c r="W536" s="530">
        <v>0</v>
      </c>
      <c r="X536" s="530">
        <v>0</v>
      </c>
      <c r="Y536" s="530">
        <v>420.28</v>
      </c>
      <c r="Z536" s="530">
        <v>3314.72</v>
      </c>
      <c r="AA536" t="s">
        <v>2987</v>
      </c>
      <c r="AB536" s="266">
        <f>VLOOKUP(D536,'12部门提供工资附表主表'!E:AV,44,0)</f>
        <v>3735</v>
      </c>
      <c r="AC536" s="266">
        <f t="shared" si="8"/>
        <v>0</v>
      </c>
    </row>
    <row r="537" spans="1:29" ht="14.25">
      <c r="A537" s="265" t="s">
        <v>3192</v>
      </c>
      <c r="B537" t="s">
        <v>511</v>
      </c>
      <c r="C537" t="s">
        <v>2988</v>
      </c>
      <c r="D537" t="s">
        <v>2989</v>
      </c>
      <c r="E537" t="s">
        <v>2990</v>
      </c>
      <c r="F537">
        <v>28.19</v>
      </c>
      <c r="G537" s="530">
        <v>2480</v>
      </c>
      <c r="H537" s="530">
        <v>743</v>
      </c>
      <c r="I537" s="530">
        <v>0</v>
      </c>
      <c r="J537" s="530">
        <v>0</v>
      </c>
      <c r="K537" s="530">
        <v>0</v>
      </c>
      <c r="L537" s="530">
        <v>0</v>
      </c>
      <c r="M537" s="530">
        <v>1420</v>
      </c>
      <c r="N537" s="530">
        <v>150</v>
      </c>
      <c r="O537" s="530">
        <v>0</v>
      </c>
      <c r="P537" s="530">
        <v>0</v>
      </c>
      <c r="Q537" s="530">
        <v>0</v>
      </c>
      <c r="R537" s="530">
        <v>0</v>
      </c>
      <c r="S537" s="530">
        <v>4793</v>
      </c>
      <c r="T537" s="530">
        <v>0</v>
      </c>
      <c r="U537" s="530">
        <v>420.28</v>
      </c>
      <c r="V537" s="530">
        <v>0</v>
      </c>
      <c r="W537" s="530">
        <v>0</v>
      </c>
      <c r="X537" s="530">
        <v>0</v>
      </c>
      <c r="Y537" s="530">
        <v>420.28</v>
      </c>
      <c r="Z537" s="530">
        <v>4372.72</v>
      </c>
      <c r="AA537" t="s">
        <v>2991</v>
      </c>
      <c r="AB537" s="266">
        <f>VLOOKUP(D537,'12部门提供工资附表主表'!E:AV,44,0)</f>
        <v>4793</v>
      </c>
      <c r="AC537" s="266">
        <f t="shared" si="8"/>
        <v>0</v>
      </c>
    </row>
    <row r="538" spans="1:29" ht="14.25">
      <c r="A538" s="265" t="s">
        <v>1381</v>
      </c>
      <c r="B538" t="s">
        <v>511</v>
      </c>
      <c r="C538" t="s">
        <v>3011</v>
      </c>
      <c r="D538" t="s">
        <v>3012</v>
      </c>
      <c r="E538" t="s">
        <v>3013</v>
      </c>
      <c r="F538">
        <v>26.63</v>
      </c>
      <c r="G538" s="530">
        <v>2480</v>
      </c>
      <c r="H538" s="530">
        <v>0</v>
      </c>
      <c r="I538" s="530">
        <v>0</v>
      </c>
      <c r="J538" s="530">
        <v>0</v>
      </c>
      <c r="K538" s="530">
        <v>0</v>
      </c>
      <c r="L538" s="530">
        <v>0</v>
      </c>
      <c r="M538" s="530">
        <v>1247.5</v>
      </c>
      <c r="N538" s="530">
        <v>250</v>
      </c>
      <c r="O538" s="530">
        <v>0</v>
      </c>
      <c r="P538" s="530">
        <v>0</v>
      </c>
      <c r="Q538" s="530">
        <v>0</v>
      </c>
      <c r="R538" s="530">
        <v>0</v>
      </c>
      <c r="S538" s="530">
        <v>3977.5</v>
      </c>
      <c r="T538" s="530">
        <v>0</v>
      </c>
      <c r="U538" s="530">
        <v>840.56</v>
      </c>
      <c r="V538" s="530">
        <v>0</v>
      </c>
      <c r="W538" s="530">
        <v>0</v>
      </c>
      <c r="X538" s="530">
        <v>0</v>
      </c>
      <c r="Y538" s="530">
        <v>840.56</v>
      </c>
      <c r="Z538" s="530">
        <v>3136.94</v>
      </c>
      <c r="AA538" t="s">
        <v>3014</v>
      </c>
      <c r="AB538" s="266">
        <f>VLOOKUP(D538,'12部门提供工资附表主表'!E:AV,44,0)</f>
        <v>3977.5</v>
      </c>
      <c r="AC538" s="266">
        <f t="shared" si="8"/>
        <v>0</v>
      </c>
    </row>
    <row r="539" spans="1:29" ht="14.25">
      <c r="A539" s="265" t="s">
        <v>1732</v>
      </c>
      <c r="B539" t="s">
        <v>511</v>
      </c>
      <c r="C539" t="s">
        <v>3128</v>
      </c>
      <c r="D539" t="s">
        <v>3129</v>
      </c>
      <c r="E539" t="s">
        <v>3130</v>
      </c>
      <c r="F539">
        <v>25.25</v>
      </c>
      <c r="G539" s="530">
        <v>2480</v>
      </c>
      <c r="H539" s="530">
        <v>0</v>
      </c>
      <c r="I539" s="530">
        <v>0</v>
      </c>
      <c r="J539" s="530">
        <v>0</v>
      </c>
      <c r="K539" s="530">
        <v>0</v>
      </c>
      <c r="L539" s="530">
        <v>0</v>
      </c>
      <c r="M539" s="530">
        <v>853</v>
      </c>
      <c r="N539" s="530">
        <v>150</v>
      </c>
      <c r="O539" s="530">
        <v>0</v>
      </c>
      <c r="P539" s="530">
        <v>0</v>
      </c>
      <c r="Q539" s="530">
        <v>0</v>
      </c>
      <c r="R539" s="530">
        <v>0</v>
      </c>
      <c r="S539" s="530">
        <v>3483</v>
      </c>
      <c r="T539" s="530">
        <v>0</v>
      </c>
      <c r="U539" s="530">
        <v>0</v>
      </c>
      <c r="V539" s="530">
        <v>0</v>
      </c>
      <c r="W539" s="530">
        <v>0</v>
      </c>
      <c r="X539" s="530">
        <v>0</v>
      </c>
      <c r="Y539" s="530">
        <v>0</v>
      </c>
      <c r="Z539" s="530">
        <v>3483</v>
      </c>
      <c r="AA539" t="s">
        <v>3131</v>
      </c>
      <c r="AB539" s="266">
        <f>VLOOKUP(D539,'12部门提供工资附表主表'!E:AV,44,0)</f>
        <v>3483</v>
      </c>
      <c r="AC539" s="266">
        <f t="shared" si="8"/>
        <v>0</v>
      </c>
    </row>
    <row r="540" spans="1:29" ht="14.25">
      <c r="A540" s="265" t="s">
        <v>3297</v>
      </c>
      <c r="B540" t="s">
        <v>511</v>
      </c>
      <c r="C540" t="s">
        <v>3132</v>
      </c>
      <c r="D540" t="s">
        <v>3133</v>
      </c>
      <c r="E540" t="s">
        <v>3134</v>
      </c>
      <c r="F540">
        <v>29.25</v>
      </c>
      <c r="G540" s="530">
        <v>2480</v>
      </c>
      <c r="H540" s="530">
        <v>0</v>
      </c>
      <c r="I540" s="530">
        <v>0</v>
      </c>
      <c r="J540" s="530">
        <v>0</v>
      </c>
      <c r="K540" s="530">
        <v>0</v>
      </c>
      <c r="L540" s="530">
        <v>0</v>
      </c>
      <c r="M540" s="530">
        <v>1044.6300000000001</v>
      </c>
      <c r="N540" s="530">
        <v>150</v>
      </c>
      <c r="O540" s="530">
        <v>0</v>
      </c>
      <c r="P540" s="530">
        <v>0</v>
      </c>
      <c r="Q540" s="530">
        <v>0</v>
      </c>
      <c r="R540" s="530">
        <v>0</v>
      </c>
      <c r="S540" s="530">
        <v>3674.63</v>
      </c>
      <c r="T540" s="530">
        <v>0</v>
      </c>
      <c r="U540" s="530">
        <v>0</v>
      </c>
      <c r="V540" s="530">
        <v>0</v>
      </c>
      <c r="W540" s="530">
        <v>0</v>
      </c>
      <c r="X540" s="530">
        <v>0</v>
      </c>
      <c r="Y540" s="530">
        <v>0</v>
      </c>
      <c r="Z540" s="530">
        <v>3674.63</v>
      </c>
      <c r="AA540" t="s">
        <v>3135</v>
      </c>
      <c r="AB540" s="266">
        <f>VLOOKUP(D540,'12部门提供工资附表主表'!E:AV,44,0)</f>
        <v>3674.63</v>
      </c>
      <c r="AC540" s="266">
        <f t="shared" si="8"/>
        <v>0</v>
      </c>
    </row>
    <row r="541" spans="1:29" ht="14.25">
      <c r="A541" s="265" t="s">
        <v>2198</v>
      </c>
      <c r="B541" t="s">
        <v>511</v>
      </c>
      <c r="C541" t="s">
        <v>3136</v>
      </c>
      <c r="D541" t="s">
        <v>3137</v>
      </c>
      <c r="E541" t="s">
        <v>3138</v>
      </c>
      <c r="F541">
        <v>31.75</v>
      </c>
      <c r="G541" s="530">
        <v>2480</v>
      </c>
      <c r="H541" s="530">
        <v>1170</v>
      </c>
      <c r="I541" s="530">
        <v>0</v>
      </c>
      <c r="J541" s="530">
        <v>0</v>
      </c>
      <c r="K541" s="530">
        <v>0</v>
      </c>
      <c r="L541" s="530">
        <v>0</v>
      </c>
      <c r="M541" s="530">
        <v>720</v>
      </c>
      <c r="N541" s="530">
        <v>150</v>
      </c>
      <c r="O541" s="530">
        <v>0</v>
      </c>
      <c r="P541" s="530">
        <v>0</v>
      </c>
      <c r="Q541" s="530">
        <v>200</v>
      </c>
      <c r="R541" s="530">
        <v>0</v>
      </c>
      <c r="S541" s="530">
        <v>4720</v>
      </c>
      <c r="T541" s="530">
        <v>0</v>
      </c>
      <c r="U541" s="530">
        <v>0</v>
      </c>
      <c r="V541" s="530">
        <v>0</v>
      </c>
      <c r="W541" s="530">
        <v>0</v>
      </c>
      <c r="X541" s="530">
        <v>0</v>
      </c>
      <c r="Y541" s="530">
        <v>0</v>
      </c>
      <c r="Z541" s="530">
        <v>4720</v>
      </c>
      <c r="AA541" t="s">
        <v>3139</v>
      </c>
      <c r="AB541" s="266">
        <f>VLOOKUP(D541,'12部门提供工资附表主表'!E:AV,44,0)</f>
        <v>4720</v>
      </c>
      <c r="AC541" s="266">
        <f t="shared" si="8"/>
        <v>0</v>
      </c>
    </row>
    <row r="542" spans="1:29" ht="14.25">
      <c r="A542" s="265" t="s">
        <v>998</v>
      </c>
      <c r="B542" t="s">
        <v>511</v>
      </c>
      <c r="C542" t="s">
        <v>3140</v>
      </c>
      <c r="D542" t="s">
        <v>3141</v>
      </c>
      <c r="E542" t="s">
        <v>3142</v>
      </c>
      <c r="F542">
        <v>26.69</v>
      </c>
      <c r="G542" s="530">
        <v>2480</v>
      </c>
      <c r="H542" s="530">
        <v>0</v>
      </c>
      <c r="I542" s="530">
        <v>0</v>
      </c>
      <c r="J542" s="530">
        <v>0</v>
      </c>
      <c r="K542" s="530">
        <v>0</v>
      </c>
      <c r="L542" s="530">
        <v>0</v>
      </c>
      <c r="M542" s="530">
        <v>1202.8800000000001</v>
      </c>
      <c r="N542" s="530">
        <v>250</v>
      </c>
      <c r="O542" s="530">
        <v>0</v>
      </c>
      <c r="P542" s="530">
        <v>0</v>
      </c>
      <c r="Q542" s="530">
        <v>0</v>
      </c>
      <c r="R542" s="530">
        <v>0</v>
      </c>
      <c r="S542" s="530">
        <v>3932.88</v>
      </c>
      <c r="T542" s="530">
        <v>0</v>
      </c>
      <c r="U542" s="530">
        <v>0</v>
      </c>
      <c r="V542" s="530">
        <v>0</v>
      </c>
      <c r="W542" s="530">
        <v>0</v>
      </c>
      <c r="X542" s="530">
        <v>0</v>
      </c>
      <c r="Y542" s="530">
        <v>0</v>
      </c>
      <c r="Z542" s="530">
        <v>3932.88</v>
      </c>
      <c r="AA542" t="s">
        <v>4807</v>
      </c>
      <c r="AB542" s="266">
        <f>VLOOKUP(D542,'12部门提供工资附表主表'!E:AV,44,0)</f>
        <v>3932.88</v>
      </c>
      <c r="AC542" s="266">
        <f t="shared" si="8"/>
        <v>0</v>
      </c>
    </row>
    <row r="543" spans="1:29" ht="14.25">
      <c r="A543" s="265" t="s">
        <v>3302</v>
      </c>
      <c r="B543" t="s">
        <v>511</v>
      </c>
      <c r="C543" t="s">
        <v>3144</v>
      </c>
      <c r="D543" t="s">
        <v>3145</v>
      </c>
      <c r="E543" t="s">
        <v>3146</v>
      </c>
      <c r="F543">
        <v>32</v>
      </c>
      <c r="G543" s="530">
        <v>2480</v>
      </c>
      <c r="H543" s="530">
        <v>0</v>
      </c>
      <c r="I543" s="530">
        <v>0</v>
      </c>
      <c r="J543" s="530">
        <v>0</v>
      </c>
      <c r="K543" s="530">
        <v>0</v>
      </c>
      <c r="L543" s="530">
        <v>0</v>
      </c>
      <c r="M543" s="530">
        <v>1680</v>
      </c>
      <c r="N543" s="530">
        <v>250</v>
      </c>
      <c r="O543" s="530">
        <v>0</v>
      </c>
      <c r="P543" s="530">
        <v>0</v>
      </c>
      <c r="Q543" s="530">
        <v>100</v>
      </c>
      <c r="R543" s="530">
        <v>0</v>
      </c>
      <c r="S543" s="530">
        <v>4510</v>
      </c>
      <c r="T543" s="530">
        <v>0</v>
      </c>
      <c r="U543" s="530">
        <v>0</v>
      </c>
      <c r="V543" s="530">
        <v>0</v>
      </c>
      <c r="W543" s="530">
        <v>0</v>
      </c>
      <c r="X543" s="530">
        <v>0</v>
      </c>
      <c r="Y543" s="530">
        <v>0</v>
      </c>
      <c r="Z543" s="530">
        <v>4510</v>
      </c>
      <c r="AA543" t="s">
        <v>3147</v>
      </c>
      <c r="AB543" s="266">
        <f>VLOOKUP(D543,'12部门提供工资附表主表'!E:AV,44,0)</f>
        <v>4510</v>
      </c>
      <c r="AC543" s="266">
        <f t="shared" si="8"/>
        <v>0</v>
      </c>
    </row>
    <row r="544" spans="1:29" ht="14.25">
      <c r="A544" s="265" t="s">
        <v>1196</v>
      </c>
      <c r="B544" t="s">
        <v>511</v>
      </c>
      <c r="C544" t="s">
        <v>3148</v>
      </c>
      <c r="D544" t="s">
        <v>3149</v>
      </c>
      <c r="E544" t="s">
        <v>3150</v>
      </c>
      <c r="F544">
        <v>17</v>
      </c>
      <c r="G544" s="530">
        <v>2480</v>
      </c>
      <c r="H544" s="530">
        <v>0</v>
      </c>
      <c r="I544" s="530">
        <v>0</v>
      </c>
      <c r="J544" s="530">
        <v>0</v>
      </c>
      <c r="K544" s="530">
        <v>0</v>
      </c>
      <c r="L544" s="530">
        <v>0</v>
      </c>
      <c r="M544" s="530">
        <v>456.36</v>
      </c>
      <c r="N544" s="530">
        <v>0</v>
      </c>
      <c r="O544" s="530">
        <v>0</v>
      </c>
      <c r="P544" s="530">
        <v>0</v>
      </c>
      <c r="Q544" s="530">
        <v>0</v>
      </c>
      <c r="R544" s="530">
        <v>0</v>
      </c>
      <c r="S544" s="530">
        <v>2936.36</v>
      </c>
      <c r="T544" s="530">
        <v>0</v>
      </c>
      <c r="U544" s="530">
        <v>0</v>
      </c>
      <c r="V544" s="530">
        <v>0</v>
      </c>
      <c r="W544" s="530">
        <v>0</v>
      </c>
      <c r="X544" s="530">
        <v>0</v>
      </c>
      <c r="Y544" s="530">
        <v>0</v>
      </c>
      <c r="Z544" s="530">
        <v>2936.36</v>
      </c>
      <c r="AA544" t="s">
        <v>3151</v>
      </c>
      <c r="AB544" s="266">
        <f>VLOOKUP(D544,'12部门提供工资附表主表'!E:AV,44,0)</f>
        <v>2936.36</v>
      </c>
      <c r="AC544" s="266">
        <f t="shared" si="8"/>
        <v>0</v>
      </c>
    </row>
    <row r="545" spans="1:29" ht="14.25">
      <c r="A545" s="265" t="s">
        <v>3307</v>
      </c>
      <c r="B545" t="s">
        <v>511</v>
      </c>
      <c r="C545" t="s">
        <v>3447</v>
      </c>
      <c r="D545" t="s">
        <v>3448</v>
      </c>
      <c r="E545" t="s">
        <v>3449</v>
      </c>
      <c r="F545">
        <v>27.63</v>
      </c>
      <c r="G545" s="530">
        <v>2480</v>
      </c>
      <c r="H545" s="530">
        <v>0</v>
      </c>
      <c r="I545" s="530">
        <v>0</v>
      </c>
      <c r="J545" s="530">
        <v>0</v>
      </c>
      <c r="K545" s="530">
        <v>0</v>
      </c>
      <c r="L545" s="530">
        <v>0</v>
      </c>
      <c r="M545" s="530">
        <v>973.13</v>
      </c>
      <c r="N545" s="530">
        <v>250</v>
      </c>
      <c r="O545" s="530">
        <v>0</v>
      </c>
      <c r="P545" s="530">
        <v>0</v>
      </c>
      <c r="Q545" s="530">
        <v>0</v>
      </c>
      <c r="R545" s="530">
        <v>0</v>
      </c>
      <c r="S545" s="530">
        <v>3703.13</v>
      </c>
      <c r="T545" s="530">
        <v>0</v>
      </c>
      <c r="U545" s="530">
        <v>0</v>
      </c>
      <c r="V545" s="530">
        <v>0</v>
      </c>
      <c r="W545" s="530">
        <v>0</v>
      </c>
      <c r="X545" s="530">
        <v>0</v>
      </c>
      <c r="Y545" s="530">
        <v>0</v>
      </c>
      <c r="Z545" s="530">
        <v>3703.13</v>
      </c>
      <c r="AA545" t="s">
        <v>3450</v>
      </c>
      <c r="AB545" s="266">
        <f>VLOOKUP(D545,'12部门提供工资附表主表'!E:AV,44,0)</f>
        <v>3703.13</v>
      </c>
      <c r="AC545" s="266">
        <f t="shared" si="8"/>
        <v>0</v>
      </c>
    </row>
    <row r="546" spans="1:29" ht="14.25">
      <c r="A546" s="265" t="s">
        <v>3312</v>
      </c>
      <c r="B546" t="s">
        <v>511</v>
      </c>
      <c r="C546" t="s">
        <v>3451</v>
      </c>
      <c r="D546" t="s">
        <v>3452</v>
      </c>
      <c r="E546" t="s">
        <v>3453</v>
      </c>
      <c r="F546">
        <v>30.38</v>
      </c>
      <c r="G546" s="530">
        <v>2480</v>
      </c>
      <c r="H546" s="530">
        <v>0</v>
      </c>
      <c r="I546" s="530">
        <v>0</v>
      </c>
      <c r="J546" s="530">
        <v>0</v>
      </c>
      <c r="K546" s="530">
        <v>0</v>
      </c>
      <c r="L546" s="530">
        <v>0</v>
      </c>
      <c r="M546" s="530">
        <v>1165</v>
      </c>
      <c r="N546" s="530">
        <v>250</v>
      </c>
      <c r="O546" s="530">
        <v>0</v>
      </c>
      <c r="P546" s="530">
        <v>0</v>
      </c>
      <c r="Q546" s="530">
        <v>0</v>
      </c>
      <c r="R546" s="530">
        <v>0</v>
      </c>
      <c r="S546" s="530">
        <v>3895</v>
      </c>
      <c r="T546" s="530">
        <v>0</v>
      </c>
      <c r="U546" s="530">
        <v>0</v>
      </c>
      <c r="V546" s="530">
        <v>0</v>
      </c>
      <c r="W546" s="530">
        <v>0</v>
      </c>
      <c r="X546" s="530">
        <v>0</v>
      </c>
      <c r="Y546" s="530">
        <v>0</v>
      </c>
      <c r="Z546" s="530">
        <v>3895</v>
      </c>
      <c r="AA546" t="s">
        <v>3454</v>
      </c>
      <c r="AB546" s="266">
        <f>VLOOKUP(D546,'12部门提供工资附表主表'!E:AV,44,0)</f>
        <v>3895</v>
      </c>
      <c r="AC546" s="266">
        <f t="shared" si="8"/>
        <v>0</v>
      </c>
    </row>
    <row r="547" spans="1:29" ht="14.25">
      <c r="A547" s="265" t="s">
        <v>3317</v>
      </c>
      <c r="B547" t="s">
        <v>511</v>
      </c>
      <c r="C547" t="s">
        <v>3455</v>
      </c>
      <c r="D547" t="s">
        <v>3456</v>
      </c>
      <c r="E547" t="s">
        <v>3457</v>
      </c>
      <c r="F547">
        <v>28.63</v>
      </c>
      <c r="G547" s="530">
        <v>2480</v>
      </c>
      <c r="H547" s="530">
        <v>0</v>
      </c>
      <c r="I547" s="530">
        <v>0</v>
      </c>
      <c r="J547" s="530">
        <v>0</v>
      </c>
      <c r="K547" s="530">
        <v>0</v>
      </c>
      <c r="L547" s="530">
        <v>0</v>
      </c>
      <c r="M547" s="530">
        <v>1241.25</v>
      </c>
      <c r="N547" s="530">
        <v>250</v>
      </c>
      <c r="O547" s="530">
        <v>0</v>
      </c>
      <c r="P547" s="530">
        <v>0</v>
      </c>
      <c r="Q547" s="530">
        <v>0</v>
      </c>
      <c r="R547" s="530">
        <v>0</v>
      </c>
      <c r="S547" s="530">
        <v>3971.25</v>
      </c>
      <c r="T547" s="530">
        <v>0</v>
      </c>
      <c r="U547" s="530">
        <v>0</v>
      </c>
      <c r="V547" s="530">
        <v>0</v>
      </c>
      <c r="W547" s="530">
        <v>0</v>
      </c>
      <c r="X547" s="530">
        <v>0</v>
      </c>
      <c r="Y547" s="530">
        <v>0</v>
      </c>
      <c r="Z547" s="530">
        <v>3971.25</v>
      </c>
      <c r="AA547" t="s">
        <v>3458</v>
      </c>
      <c r="AB547" s="266">
        <f>VLOOKUP(D547,'12部门提供工资附表主表'!E:AV,44,0)</f>
        <v>3971.25</v>
      </c>
      <c r="AC547" s="266">
        <f t="shared" si="8"/>
        <v>0</v>
      </c>
    </row>
    <row r="548" spans="1:29" ht="14.25">
      <c r="A548" s="265" t="s">
        <v>3322</v>
      </c>
      <c r="B548" t="s">
        <v>511</v>
      </c>
      <c r="C548" t="s">
        <v>3459</v>
      </c>
      <c r="D548" t="s">
        <v>3460</v>
      </c>
      <c r="E548" t="s">
        <v>3461</v>
      </c>
      <c r="F548">
        <v>32.56</v>
      </c>
      <c r="G548" s="530">
        <v>2480</v>
      </c>
      <c r="H548" s="530">
        <v>0</v>
      </c>
      <c r="I548" s="530">
        <v>0</v>
      </c>
      <c r="J548" s="530">
        <v>0</v>
      </c>
      <c r="K548" s="530">
        <v>0</v>
      </c>
      <c r="L548" s="530">
        <v>0</v>
      </c>
      <c r="M548" s="530">
        <v>1210</v>
      </c>
      <c r="N548" s="530">
        <v>250</v>
      </c>
      <c r="O548" s="530">
        <v>0</v>
      </c>
      <c r="P548" s="530">
        <v>0</v>
      </c>
      <c r="Q548" s="530">
        <v>0</v>
      </c>
      <c r="R548" s="530">
        <v>0</v>
      </c>
      <c r="S548" s="530">
        <v>3940</v>
      </c>
      <c r="T548" s="530">
        <v>0</v>
      </c>
      <c r="U548" s="530">
        <v>0</v>
      </c>
      <c r="V548" s="530">
        <v>0</v>
      </c>
      <c r="W548" s="530">
        <v>0</v>
      </c>
      <c r="X548" s="530">
        <v>0</v>
      </c>
      <c r="Y548" s="530">
        <v>0</v>
      </c>
      <c r="Z548" s="530">
        <v>3940</v>
      </c>
      <c r="AA548" t="s">
        <v>3462</v>
      </c>
      <c r="AB548" s="266">
        <f>VLOOKUP(D548,'12部门提供工资附表主表'!E:AV,44,0)</f>
        <v>3940</v>
      </c>
      <c r="AC548" s="266">
        <f t="shared" si="8"/>
        <v>0</v>
      </c>
    </row>
    <row r="549" spans="1:29" ht="14.25">
      <c r="A549" s="265" t="s">
        <v>3327</v>
      </c>
      <c r="B549" t="s">
        <v>511</v>
      </c>
      <c r="C549" t="s">
        <v>3463</v>
      </c>
      <c r="D549" t="s">
        <v>3464</v>
      </c>
      <c r="E549" t="s">
        <v>3465</v>
      </c>
      <c r="F549">
        <v>28</v>
      </c>
      <c r="G549" s="530">
        <v>2480</v>
      </c>
      <c r="H549" s="530">
        <v>0</v>
      </c>
      <c r="I549" s="530">
        <v>0</v>
      </c>
      <c r="J549" s="530">
        <v>0</v>
      </c>
      <c r="K549" s="530">
        <v>0</v>
      </c>
      <c r="L549" s="530">
        <v>0</v>
      </c>
      <c r="M549" s="530">
        <v>880</v>
      </c>
      <c r="N549" s="530">
        <v>250</v>
      </c>
      <c r="O549" s="530">
        <v>0</v>
      </c>
      <c r="P549" s="530">
        <v>0</v>
      </c>
      <c r="Q549" s="530">
        <v>0</v>
      </c>
      <c r="R549" s="530">
        <v>0</v>
      </c>
      <c r="S549" s="530">
        <v>3610</v>
      </c>
      <c r="T549" s="530">
        <v>0</v>
      </c>
      <c r="U549" s="530">
        <v>0</v>
      </c>
      <c r="V549" s="530">
        <v>0</v>
      </c>
      <c r="W549" s="530">
        <v>0</v>
      </c>
      <c r="X549" s="530">
        <v>0</v>
      </c>
      <c r="Y549" s="530">
        <v>0</v>
      </c>
      <c r="Z549" s="530">
        <v>3610</v>
      </c>
      <c r="AA549" t="s">
        <v>3466</v>
      </c>
      <c r="AB549" s="266">
        <f>VLOOKUP(D549,'12部门提供工资附表主表'!E:AV,44,0)</f>
        <v>3610</v>
      </c>
      <c r="AC549" s="266">
        <f t="shared" si="8"/>
        <v>0</v>
      </c>
    </row>
    <row r="550" spans="1:29" ht="14.25">
      <c r="A550" s="265" t="s">
        <v>3332</v>
      </c>
      <c r="B550" t="s">
        <v>511</v>
      </c>
      <c r="C550" t="s">
        <v>3577</v>
      </c>
      <c r="D550" t="s">
        <v>3578</v>
      </c>
      <c r="E550" t="s">
        <v>3579</v>
      </c>
      <c r="F550">
        <v>23</v>
      </c>
      <c r="G550" s="530">
        <v>2480</v>
      </c>
      <c r="H550" s="530">
        <v>0</v>
      </c>
      <c r="I550" s="530">
        <v>0</v>
      </c>
      <c r="J550" s="530">
        <v>0</v>
      </c>
      <c r="K550" s="530">
        <v>0</v>
      </c>
      <c r="L550" s="530">
        <v>0</v>
      </c>
      <c r="M550" s="530">
        <v>-2480</v>
      </c>
      <c r="N550" s="530">
        <v>250</v>
      </c>
      <c r="O550" s="530">
        <v>0</v>
      </c>
      <c r="P550" s="530">
        <v>0</v>
      </c>
      <c r="Q550" s="530">
        <v>0</v>
      </c>
      <c r="R550" s="530">
        <v>0</v>
      </c>
      <c r="S550" s="530">
        <v>250</v>
      </c>
      <c r="T550" s="530">
        <v>0</v>
      </c>
      <c r="U550" s="530">
        <v>0</v>
      </c>
      <c r="V550" s="530">
        <v>0</v>
      </c>
      <c r="W550" s="530">
        <v>0</v>
      </c>
      <c r="X550" s="530">
        <v>0</v>
      </c>
      <c r="Y550" s="530">
        <v>0</v>
      </c>
      <c r="Z550" s="530">
        <v>250</v>
      </c>
      <c r="AA550" t="s">
        <v>3580</v>
      </c>
      <c r="AB550" s="266">
        <f>VLOOKUP(D550,'12部门提供工资附表主表'!E:AV,44,0)</f>
        <v>250</v>
      </c>
      <c r="AC550" s="266">
        <f t="shared" si="8"/>
        <v>0</v>
      </c>
    </row>
    <row r="551" spans="1:29" ht="14.25">
      <c r="A551" s="265" t="s">
        <v>359</v>
      </c>
      <c r="B551" t="s">
        <v>511</v>
      </c>
      <c r="C551" t="s">
        <v>3581</v>
      </c>
      <c r="D551" t="s">
        <v>3582</v>
      </c>
      <c r="E551" t="s">
        <v>3583</v>
      </c>
      <c r="F551">
        <v>33.130000000000003</v>
      </c>
      <c r="G551" s="530">
        <v>2480</v>
      </c>
      <c r="H551" s="530">
        <v>1335</v>
      </c>
      <c r="I551" s="530">
        <v>0</v>
      </c>
      <c r="J551" s="530">
        <v>0</v>
      </c>
      <c r="K551" s="530">
        <v>0</v>
      </c>
      <c r="L551" s="530">
        <v>0</v>
      </c>
      <c r="M551" s="530">
        <v>320</v>
      </c>
      <c r="N551" s="530">
        <v>150</v>
      </c>
      <c r="O551" s="530">
        <v>0</v>
      </c>
      <c r="P551" s="530">
        <v>0</v>
      </c>
      <c r="Q551" s="530">
        <v>0</v>
      </c>
      <c r="R551" s="530">
        <v>0</v>
      </c>
      <c r="S551" s="530">
        <v>4285</v>
      </c>
      <c r="T551" s="530">
        <v>0</v>
      </c>
      <c r="U551" s="530">
        <v>0</v>
      </c>
      <c r="V551" s="530">
        <v>0</v>
      </c>
      <c r="W551" s="530">
        <v>0</v>
      </c>
      <c r="X551" s="530">
        <v>0</v>
      </c>
      <c r="Y551" s="530">
        <v>0</v>
      </c>
      <c r="Z551" s="530">
        <v>4285</v>
      </c>
      <c r="AA551" t="s">
        <v>3584</v>
      </c>
      <c r="AB551" s="266">
        <f>VLOOKUP(D551,'12部门提供工资附表主表'!E:AV,44,0)</f>
        <v>4285</v>
      </c>
      <c r="AC551" s="266">
        <f t="shared" si="8"/>
        <v>0</v>
      </c>
    </row>
    <row r="552" spans="1:29" ht="14.25">
      <c r="A552" s="265" t="s">
        <v>1487</v>
      </c>
      <c r="B552" t="s">
        <v>511</v>
      </c>
      <c r="C552" t="s">
        <v>3585</v>
      </c>
      <c r="D552" t="s">
        <v>3586</v>
      </c>
      <c r="E552" t="s">
        <v>3587</v>
      </c>
      <c r="F552">
        <v>9</v>
      </c>
      <c r="G552" s="530">
        <v>2480</v>
      </c>
      <c r="H552" s="530">
        <v>0</v>
      </c>
      <c r="I552" s="530">
        <v>0</v>
      </c>
      <c r="J552" s="530">
        <v>0</v>
      </c>
      <c r="K552" s="530">
        <v>0</v>
      </c>
      <c r="L552" s="530">
        <v>0</v>
      </c>
      <c r="M552" s="530">
        <v>-925.45</v>
      </c>
      <c r="N552" s="530">
        <v>0</v>
      </c>
      <c r="O552" s="530">
        <v>0</v>
      </c>
      <c r="P552" s="530">
        <v>0</v>
      </c>
      <c r="Q552" s="530">
        <v>0</v>
      </c>
      <c r="R552" s="530">
        <v>0</v>
      </c>
      <c r="S552" s="530">
        <v>1554.55</v>
      </c>
      <c r="T552" s="530">
        <v>0</v>
      </c>
      <c r="U552" s="530">
        <v>0</v>
      </c>
      <c r="V552" s="530">
        <v>0</v>
      </c>
      <c r="W552" s="530">
        <v>0</v>
      </c>
      <c r="X552" s="530">
        <v>0</v>
      </c>
      <c r="Y552" s="530">
        <v>0</v>
      </c>
      <c r="Z552" s="530">
        <v>1554.55</v>
      </c>
      <c r="AA552" t="s">
        <v>3588</v>
      </c>
      <c r="AB552" s="266">
        <f>VLOOKUP(D552,'12部门提供工资附表主表'!E:AV,44,0)</f>
        <v>1554.55</v>
      </c>
      <c r="AC552" s="266">
        <f t="shared" si="8"/>
        <v>0</v>
      </c>
    </row>
    <row r="553" spans="1:29" ht="14.25">
      <c r="A553" s="265" t="s">
        <v>419</v>
      </c>
      <c r="F553">
        <v>1485.66</v>
      </c>
      <c r="G553" s="530">
        <v>146030</v>
      </c>
      <c r="H553" s="530">
        <v>9782</v>
      </c>
      <c r="I553" s="530">
        <v>0</v>
      </c>
      <c r="J553" s="530">
        <v>7100</v>
      </c>
      <c r="K553" s="530">
        <v>0</v>
      </c>
      <c r="L553" s="530">
        <v>0</v>
      </c>
      <c r="M553" s="530">
        <v>57335.62</v>
      </c>
      <c r="N553" s="530">
        <v>12100</v>
      </c>
      <c r="O553" s="530">
        <v>0</v>
      </c>
      <c r="P553" s="530">
        <v>0</v>
      </c>
      <c r="Q553" s="530">
        <v>950</v>
      </c>
      <c r="R553" s="530">
        <v>0</v>
      </c>
      <c r="S553" s="530">
        <v>233297.62</v>
      </c>
      <c r="T553" s="530">
        <v>0</v>
      </c>
      <c r="U553" s="530">
        <v>11444.78</v>
      </c>
      <c r="V553" s="530">
        <v>567</v>
      </c>
      <c r="W553" s="530">
        <v>10</v>
      </c>
      <c r="X553" s="530">
        <v>2.2400000000000002</v>
      </c>
      <c r="Y553" s="530">
        <v>12024.02</v>
      </c>
      <c r="Z553" s="530">
        <v>221273.60000000001</v>
      </c>
      <c r="AB553" s="266" t="e">
        <f>VLOOKUP(D553,'12部门提供工资附表主表'!E:AV,44,0)</f>
        <v>#N/A</v>
      </c>
      <c r="AC553" s="266" t="e">
        <f t="shared" si="8"/>
        <v>#N/A</v>
      </c>
    </row>
    <row r="554" spans="1:29" ht="14.25">
      <c r="A554" s="265" t="s">
        <v>1437</v>
      </c>
      <c r="B554" t="s">
        <v>455</v>
      </c>
      <c r="C554" t="s">
        <v>457</v>
      </c>
      <c r="D554" t="s">
        <v>458</v>
      </c>
      <c r="E554" t="s">
        <v>459</v>
      </c>
      <c r="F554">
        <v>45.75</v>
      </c>
      <c r="G554" s="530">
        <v>2480</v>
      </c>
      <c r="H554" s="530">
        <v>0</v>
      </c>
      <c r="I554" s="530">
        <v>0</v>
      </c>
      <c r="J554" s="530">
        <v>0</v>
      </c>
      <c r="K554" s="530">
        <v>0</v>
      </c>
      <c r="L554" s="530">
        <v>200</v>
      </c>
      <c r="M554" s="530">
        <v>6212.5</v>
      </c>
      <c r="N554" s="530">
        <v>0</v>
      </c>
      <c r="O554" s="530">
        <v>0</v>
      </c>
      <c r="P554" s="530">
        <v>0</v>
      </c>
      <c r="Q554" s="530">
        <v>200</v>
      </c>
      <c r="R554" s="530">
        <v>0</v>
      </c>
      <c r="S554" s="530">
        <v>9092.5</v>
      </c>
      <c r="T554" s="530">
        <v>0</v>
      </c>
      <c r="U554" s="530">
        <v>517.5</v>
      </c>
      <c r="V554" s="530">
        <v>0</v>
      </c>
      <c r="W554" s="530">
        <v>10</v>
      </c>
      <c r="X554" s="530">
        <v>107.25</v>
      </c>
      <c r="Y554" s="530">
        <v>634.75</v>
      </c>
      <c r="Z554" s="530">
        <v>8457.75</v>
      </c>
      <c r="AA554" t="s">
        <v>461</v>
      </c>
      <c r="AB554" s="266">
        <f>VLOOKUP(D554,'12部门提供工资附表主表'!E:AV,44,0)</f>
        <v>9092.5</v>
      </c>
      <c r="AC554" s="266">
        <f t="shared" si="8"/>
        <v>0</v>
      </c>
    </row>
    <row r="555" spans="1:29" ht="14.25">
      <c r="A555" s="265" t="s">
        <v>1482</v>
      </c>
      <c r="B555" t="s">
        <v>455</v>
      </c>
      <c r="C555" t="s">
        <v>462</v>
      </c>
      <c r="D555" t="s">
        <v>463</v>
      </c>
      <c r="E555" t="s">
        <v>464</v>
      </c>
      <c r="F555">
        <v>49</v>
      </c>
      <c r="G555" s="530">
        <v>2480</v>
      </c>
      <c r="H555" s="530">
        <v>0</v>
      </c>
      <c r="I555" s="530">
        <v>0</v>
      </c>
      <c r="J555" s="530">
        <v>0</v>
      </c>
      <c r="K555" s="530">
        <v>0</v>
      </c>
      <c r="L555" s="530">
        <v>180</v>
      </c>
      <c r="M555" s="530">
        <v>6340</v>
      </c>
      <c r="N555" s="530">
        <v>0</v>
      </c>
      <c r="O555" s="530">
        <v>0</v>
      </c>
      <c r="P555" s="530">
        <v>0</v>
      </c>
      <c r="Q555" s="530">
        <v>200</v>
      </c>
      <c r="R555" s="530">
        <v>0</v>
      </c>
      <c r="S555" s="530">
        <v>9200</v>
      </c>
      <c r="T555" s="530">
        <v>0</v>
      </c>
      <c r="U555" s="530">
        <v>517.5</v>
      </c>
      <c r="V555" s="530">
        <v>254</v>
      </c>
      <c r="W555" s="530">
        <v>10</v>
      </c>
      <c r="X555" s="530">
        <v>42.85</v>
      </c>
      <c r="Y555" s="530">
        <v>824.35</v>
      </c>
      <c r="Z555" s="530">
        <v>8375.65</v>
      </c>
      <c r="AA555" t="s">
        <v>466</v>
      </c>
      <c r="AB555" s="266">
        <f>VLOOKUP(D555,'12部门提供工资附表主表'!E:AV,44,0)</f>
        <v>9200</v>
      </c>
      <c r="AC555" s="266">
        <f t="shared" si="8"/>
        <v>0</v>
      </c>
    </row>
    <row r="556" spans="1:29" ht="14.25">
      <c r="A556" s="265" t="s">
        <v>337</v>
      </c>
      <c r="B556" t="s">
        <v>455</v>
      </c>
      <c r="C556" t="s">
        <v>467</v>
      </c>
      <c r="D556" t="s">
        <v>468</v>
      </c>
      <c r="E556" t="s">
        <v>469</v>
      </c>
      <c r="F556">
        <v>40</v>
      </c>
      <c r="G556" s="530">
        <v>2480</v>
      </c>
      <c r="H556" s="530">
        <v>0</v>
      </c>
      <c r="I556" s="530">
        <v>0</v>
      </c>
      <c r="J556" s="530">
        <v>0</v>
      </c>
      <c r="K556" s="530">
        <v>0</v>
      </c>
      <c r="L556" s="530">
        <v>40</v>
      </c>
      <c r="M556" s="530">
        <v>4320</v>
      </c>
      <c r="N556" s="530">
        <v>0</v>
      </c>
      <c r="O556" s="530">
        <v>0</v>
      </c>
      <c r="P556" s="530">
        <v>0</v>
      </c>
      <c r="Q556" s="530">
        <v>200</v>
      </c>
      <c r="R556" s="530">
        <v>0</v>
      </c>
      <c r="S556" s="530">
        <v>7040</v>
      </c>
      <c r="T556" s="530">
        <v>0</v>
      </c>
      <c r="U556" s="530">
        <v>517.5</v>
      </c>
      <c r="V556" s="530">
        <v>0</v>
      </c>
      <c r="W556" s="530">
        <v>0</v>
      </c>
      <c r="X556" s="530">
        <v>0</v>
      </c>
      <c r="Y556" s="530">
        <v>517.5</v>
      </c>
      <c r="Z556" s="530">
        <v>6522.5</v>
      </c>
      <c r="AA556" t="s">
        <v>471</v>
      </c>
      <c r="AB556" s="266">
        <f>VLOOKUP(D556,'12部门提供工资附表主表'!E:AV,44,0)</f>
        <v>7040</v>
      </c>
      <c r="AC556" s="266">
        <f t="shared" si="8"/>
        <v>0</v>
      </c>
    </row>
    <row r="557" spans="1:29" ht="14.25">
      <c r="A557" s="265" t="s">
        <v>3337</v>
      </c>
      <c r="B557" t="s">
        <v>455</v>
      </c>
      <c r="C557" t="s">
        <v>472</v>
      </c>
      <c r="D557" t="s">
        <v>473</v>
      </c>
      <c r="E557" t="s">
        <v>474</v>
      </c>
      <c r="F557">
        <v>44.75</v>
      </c>
      <c r="G557" s="530">
        <v>2480</v>
      </c>
      <c r="H557" s="530">
        <v>0</v>
      </c>
      <c r="I557" s="530">
        <v>0</v>
      </c>
      <c r="J557" s="530">
        <v>0</v>
      </c>
      <c r="K557" s="530">
        <v>0</v>
      </c>
      <c r="L557" s="530">
        <v>100</v>
      </c>
      <c r="M557" s="530">
        <v>6022.5</v>
      </c>
      <c r="N557" s="530">
        <v>0</v>
      </c>
      <c r="O557" s="530">
        <v>0</v>
      </c>
      <c r="P557" s="530">
        <v>0</v>
      </c>
      <c r="Q557" s="530">
        <v>200</v>
      </c>
      <c r="R557" s="530">
        <v>0</v>
      </c>
      <c r="S557" s="530">
        <v>8802.5</v>
      </c>
      <c r="T557" s="530">
        <v>0</v>
      </c>
      <c r="U557" s="530">
        <v>517.5</v>
      </c>
      <c r="V557" s="530">
        <v>0</v>
      </c>
      <c r="W557" s="530">
        <v>10</v>
      </c>
      <c r="X557" s="530">
        <v>98.55</v>
      </c>
      <c r="Y557" s="530">
        <v>626.04999999999995</v>
      </c>
      <c r="Z557" s="530">
        <v>8176.45</v>
      </c>
      <c r="AA557" t="s">
        <v>476</v>
      </c>
      <c r="AB557" s="266">
        <f>VLOOKUP(D557,'12部门提供工资附表主表'!E:AV,44,0)</f>
        <v>8802.5</v>
      </c>
      <c r="AC557" s="266">
        <f t="shared" si="8"/>
        <v>0</v>
      </c>
    </row>
    <row r="558" spans="1:29" ht="14.25">
      <c r="A558" s="265" t="s">
        <v>1502</v>
      </c>
      <c r="B558" t="s">
        <v>455</v>
      </c>
      <c r="C558" t="s">
        <v>477</v>
      </c>
      <c r="D558" t="s">
        <v>478</v>
      </c>
      <c r="E558" t="s">
        <v>479</v>
      </c>
      <c r="F558">
        <v>40.75</v>
      </c>
      <c r="G558" s="530">
        <v>2480</v>
      </c>
      <c r="H558" s="530">
        <v>0</v>
      </c>
      <c r="I558" s="530">
        <v>0</v>
      </c>
      <c r="J558" s="530">
        <v>0</v>
      </c>
      <c r="K558" s="530">
        <v>0</v>
      </c>
      <c r="L558" s="530">
        <v>120</v>
      </c>
      <c r="M558" s="530">
        <v>5058.75</v>
      </c>
      <c r="N558" s="530">
        <v>0</v>
      </c>
      <c r="O558" s="530">
        <v>0</v>
      </c>
      <c r="P558" s="530">
        <v>0</v>
      </c>
      <c r="Q558" s="530">
        <v>200</v>
      </c>
      <c r="R558" s="530">
        <v>0</v>
      </c>
      <c r="S558" s="530">
        <v>7858.75</v>
      </c>
      <c r="T558" s="530">
        <v>0</v>
      </c>
      <c r="U558" s="530">
        <v>517.5</v>
      </c>
      <c r="V558" s="530">
        <v>0</v>
      </c>
      <c r="W558" s="530">
        <v>10</v>
      </c>
      <c r="X558" s="530">
        <v>0</v>
      </c>
      <c r="Y558" s="530">
        <v>527.5</v>
      </c>
      <c r="Z558" s="530">
        <v>7331.25</v>
      </c>
      <c r="AA558" t="s">
        <v>481</v>
      </c>
      <c r="AB558" s="266">
        <f>VLOOKUP(D558,'12部门提供工资附表主表'!E:AV,44,0)</f>
        <v>7858.75</v>
      </c>
      <c r="AC558" s="266">
        <f t="shared" si="8"/>
        <v>0</v>
      </c>
    </row>
    <row r="559" spans="1:29" ht="14.25">
      <c r="A559" s="265" t="s">
        <v>1872</v>
      </c>
      <c r="B559" t="s">
        <v>455</v>
      </c>
      <c r="C559" t="s">
        <v>482</v>
      </c>
      <c r="D559" t="s">
        <v>483</v>
      </c>
      <c r="E559" t="s">
        <v>484</v>
      </c>
      <c r="F559">
        <v>44.38</v>
      </c>
      <c r="G559" s="530">
        <v>2480</v>
      </c>
      <c r="H559" s="530">
        <v>0</v>
      </c>
      <c r="I559" s="530">
        <v>0</v>
      </c>
      <c r="J559" s="530">
        <v>0</v>
      </c>
      <c r="K559" s="530">
        <v>0</v>
      </c>
      <c r="L559" s="530">
        <v>100</v>
      </c>
      <c r="M559" s="530">
        <v>5730.3</v>
      </c>
      <c r="N559" s="530">
        <v>0</v>
      </c>
      <c r="O559" s="530">
        <v>0</v>
      </c>
      <c r="P559" s="530">
        <v>0</v>
      </c>
      <c r="Q559" s="530">
        <v>200</v>
      </c>
      <c r="R559" s="530">
        <v>0</v>
      </c>
      <c r="S559" s="530">
        <v>8510.2999999999993</v>
      </c>
      <c r="T559" s="530">
        <v>0</v>
      </c>
      <c r="U559" s="530">
        <v>517.5</v>
      </c>
      <c r="V559" s="530">
        <v>0</v>
      </c>
      <c r="W559" s="530">
        <v>10</v>
      </c>
      <c r="X559" s="530">
        <v>89.78</v>
      </c>
      <c r="Y559" s="530">
        <v>617.28</v>
      </c>
      <c r="Z559" s="530">
        <v>7893.02</v>
      </c>
      <c r="AA559" t="s">
        <v>4808</v>
      </c>
      <c r="AB559" s="266">
        <f>VLOOKUP(D559,'12部门提供工资附表主表'!E:AV,44,0)</f>
        <v>8510.3000000000011</v>
      </c>
      <c r="AC559" s="266">
        <f t="shared" si="8"/>
        <v>0</v>
      </c>
    </row>
    <row r="560" spans="1:29" ht="14.25">
      <c r="A560" s="265" t="s">
        <v>3342</v>
      </c>
      <c r="B560" t="s">
        <v>455</v>
      </c>
      <c r="C560" t="s">
        <v>487</v>
      </c>
      <c r="D560" t="s">
        <v>488</v>
      </c>
      <c r="E560" t="s">
        <v>489</v>
      </c>
      <c r="F560">
        <v>0</v>
      </c>
      <c r="G560" s="530">
        <v>1350</v>
      </c>
      <c r="H560" s="530">
        <v>0</v>
      </c>
      <c r="I560" s="530">
        <v>0</v>
      </c>
      <c r="J560" s="530">
        <v>0</v>
      </c>
      <c r="K560" s="530">
        <v>0</v>
      </c>
      <c r="L560" s="530">
        <v>0</v>
      </c>
      <c r="M560" s="530">
        <v>200</v>
      </c>
      <c r="N560" s="530">
        <v>0</v>
      </c>
      <c r="O560" s="530">
        <v>0</v>
      </c>
      <c r="P560" s="530">
        <v>0</v>
      </c>
      <c r="Q560" s="530">
        <v>0</v>
      </c>
      <c r="R560" s="530">
        <v>0</v>
      </c>
      <c r="S560" s="530">
        <v>1550</v>
      </c>
      <c r="T560" s="530">
        <v>0</v>
      </c>
      <c r="U560" s="530">
        <v>0</v>
      </c>
      <c r="V560" s="530">
        <v>0</v>
      </c>
      <c r="W560" s="530">
        <v>0</v>
      </c>
      <c r="X560" s="530">
        <v>0</v>
      </c>
      <c r="Y560" s="530">
        <v>0</v>
      </c>
      <c r="Z560" s="530">
        <v>1550</v>
      </c>
      <c r="AA560" t="s">
        <v>490</v>
      </c>
      <c r="AB560" s="266">
        <f>VLOOKUP(D560,'12部门提供工资附表主表'!E:AV,44,0)</f>
        <v>1550</v>
      </c>
      <c r="AC560" s="266">
        <f t="shared" si="8"/>
        <v>0</v>
      </c>
    </row>
    <row r="561" spans="1:29" ht="14.25">
      <c r="A561" s="265" t="s">
        <v>642</v>
      </c>
      <c r="B561" t="s">
        <v>455</v>
      </c>
      <c r="C561" t="s">
        <v>2836</v>
      </c>
      <c r="D561" t="s">
        <v>2837</v>
      </c>
      <c r="E561" t="s">
        <v>2838</v>
      </c>
      <c r="F561">
        <v>0</v>
      </c>
      <c r="G561" s="530">
        <v>1000</v>
      </c>
      <c r="H561" s="530">
        <v>0</v>
      </c>
      <c r="I561" s="530">
        <v>0</v>
      </c>
      <c r="J561" s="530">
        <v>0</v>
      </c>
      <c r="K561" s="530">
        <v>0</v>
      </c>
      <c r="L561" s="530">
        <v>0</v>
      </c>
      <c r="M561" s="530">
        <v>0</v>
      </c>
      <c r="N561" s="530">
        <v>400</v>
      </c>
      <c r="O561" s="530">
        <v>0</v>
      </c>
      <c r="P561" s="530">
        <v>0</v>
      </c>
      <c r="Q561" s="530">
        <v>0</v>
      </c>
      <c r="R561" s="530">
        <v>0</v>
      </c>
      <c r="S561" s="530">
        <v>1400</v>
      </c>
      <c r="T561" s="530">
        <v>0</v>
      </c>
      <c r="U561" s="530">
        <v>0</v>
      </c>
      <c r="V561" s="530">
        <v>0</v>
      </c>
      <c r="W561" s="530">
        <v>0</v>
      </c>
      <c r="X561" s="530">
        <v>0</v>
      </c>
      <c r="Y561" s="530">
        <v>0</v>
      </c>
      <c r="Z561" s="530">
        <v>1400</v>
      </c>
      <c r="AA561" t="s">
        <v>4809</v>
      </c>
      <c r="AB561" s="266">
        <f>VLOOKUP(D561,'12部门提供工资附表主表'!E:AV,44,0)</f>
        <v>1400</v>
      </c>
      <c r="AC561" s="266">
        <f t="shared" si="8"/>
        <v>0</v>
      </c>
    </row>
    <row r="562" spans="1:29" ht="14.25">
      <c r="A562" s="265" t="s">
        <v>1477</v>
      </c>
      <c r="B562" t="s">
        <v>455</v>
      </c>
      <c r="C562" t="s">
        <v>491</v>
      </c>
      <c r="D562" t="s">
        <v>492</v>
      </c>
      <c r="E562" t="s">
        <v>493</v>
      </c>
      <c r="F562">
        <v>0</v>
      </c>
      <c r="G562" s="530">
        <v>1000</v>
      </c>
      <c r="H562" s="530">
        <v>0</v>
      </c>
      <c r="I562" s="530">
        <v>0</v>
      </c>
      <c r="J562" s="530">
        <v>0</v>
      </c>
      <c r="K562" s="530">
        <v>0</v>
      </c>
      <c r="L562" s="530">
        <v>0</v>
      </c>
      <c r="M562" s="530">
        <v>200</v>
      </c>
      <c r="N562" s="530">
        <v>0</v>
      </c>
      <c r="O562" s="530">
        <v>0</v>
      </c>
      <c r="P562" s="530">
        <v>0</v>
      </c>
      <c r="Q562" s="530">
        <v>0</v>
      </c>
      <c r="R562" s="530">
        <v>0</v>
      </c>
      <c r="S562" s="530">
        <v>1200</v>
      </c>
      <c r="T562" s="530">
        <v>0</v>
      </c>
      <c r="U562" s="530">
        <v>0</v>
      </c>
      <c r="V562" s="530">
        <v>0</v>
      </c>
      <c r="W562" s="530">
        <v>0</v>
      </c>
      <c r="X562" s="530">
        <v>0</v>
      </c>
      <c r="Y562" s="530">
        <v>0</v>
      </c>
      <c r="Z562" s="530">
        <v>1200</v>
      </c>
      <c r="AA562" t="s">
        <v>494</v>
      </c>
      <c r="AB562" s="266">
        <f>VLOOKUP(D562,'12部门提供工资附表主表'!E:AV,44,0)</f>
        <v>1200</v>
      </c>
      <c r="AC562" s="266">
        <f t="shared" si="8"/>
        <v>0</v>
      </c>
    </row>
    <row r="563" spans="1:29" ht="14.25">
      <c r="A563" s="265" t="s">
        <v>3347</v>
      </c>
      <c r="B563" t="s">
        <v>455</v>
      </c>
      <c r="C563" t="s">
        <v>495</v>
      </c>
      <c r="D563" t="s">
        <v>496</v>
      </c>
      <c r="E563" t="s">
        <v>497</v>
      </c>
      <c r="F563">
        <v>0</v>
      </c>
      <c r="G563" s="530">
        <v>2700</v>
      </c>
      <c r="H563" s="530">
        <v>0</v>
      </c>
      <c r="I563" s="530">
        <v>1000</v>
      </c>
      <c r="J563" s="530">
        <v>900</v>
      </c>
      <c r="K563" s="530">
        <v>0</v>
      </c>
      <c r="L563" s="530">
        <v>0</v>
      </c>
      <c r="M563" s="530">
        <v>0</v>
      </c>
      <c r="N563" s="530">
        <v>0</v>
      </c>
      <c r="O563" s="530">
        <v>0</v>
      </c>
      <c r="P563" s="530">
        <v>0</v>
      </c>
      <c r="Q563" s="530">
        <v>0</v>
      </c>
      <c r="R563" s="530">
        <v>0</v>
      </c>
      <c r="S563" s="530">
        <v>4600</v>
      </c>
      <c r="T563" s="530">
        <v>0</v>
      </c>
      <c r="U563" s="530">
        <v>0</v>
      </c>
      <c r="V563" s="530">
        <v>0</v>
      </c>
      <c r="W563" s="530">
        <v>0</v>
      </c>
      <c r="X563" s="530">
        <v>0</v>
      </c>
      <c r="Y563" s="530">
        <v>0</v>
      </c>
      <c r="Z563" s="530">
        <v>4600</v>
      </c>
      <c r="AA563" t="s">
        <v>498</v>
      </c>
      <c r="AB563" s="266">
        <f>VLOOKUP(D563,'12部门提供工资附表主表'!E:AV,44,0)</f>
        <v>4600</v>
      </c>
      <c r="AC563" s="266">
        <f t="shared" si="8"/>
        <v>0</v>
      </c>
    </row>
    <row r="564" spans="1:29" ht="14.25">
      <c r="A564" s="265" t="s">
        <v>3352</v>
      </c>
      <c r="B564" t="s">
        <v>455</v>
      </c>
      <c r="C564" t="s">
        <v>499</v>
      </c>
      <c r="D564" t="s">
        <v>500</v>
      </c>
      <c r="E564" t="s">
        <v>501</v>
      </c>
      <c r="F564">
        <v>0</v>
      </c>
      <c r="G564" s="530">
        <v>1000</v>
      </c>
      <c r="H564" s="530">
        <v>0</v>
      </c>
      <c r="I564" s="530">
        <v>0</v>
      </c>
      <c r="J564" s="530">
        <v>0</v>
      </c>
      <c r="K564" s="530">
        <v>0</v>
      </c>
      <c r="L564" s="530">
        <v>0</v>
      </c>
      <c r="M564" s="530">
        <v>0</v>
      </c>
      <c r="N564" s="530">
        <v>320</v>
      </c>
      <c r="O564" s="530">
        <v>0</v>
      </c>
      <c r="P564" s="530">
        <v>0</v>
      </c>
      <c r="Q564" s="530">
        <v>0</v>
      </c>
      <c r="R564" s="530">
        <v>0</v>
      </c>
      <c r="S564" s="530">
        <v>1320</v>
      </c>
      <c r="T564" s="530">
        <v>0</v>
      </c>
      <c r="U564" s="530">
        <v>0</v>
      </c>
      <c r="V564" s="530">
        <v>0</v>
      </c>
      <c r="W564" s="530">
        <v>0</v>
      </c>
      <c r="X564" s="530">
        <v>0</v>
      </c>
      <c r="Y564" s="530">
        <v>0</v>
      </c>
      <c r="Z564" s="530">
        <v>1320</v>
      </c>
      <c r="AA564" t="s">
        <v>502</v>
      </c>
      <c r="AB564" s="266">
        <f>VLOOKUP(D564,'12部门提供工资附表主表'!E:AV,44,0)</f>
        <v>1320</v>
      </c>
      <c r="AC564" s="266">
        <f t="shared" si="8"/>
        <v>0</v>
      </c>
    </row>
    <row r="565" spans="1:29" ht="14.25">
      <c r="A565" s="265" t="s">
        <v>3356</v>
      </c>
      <c r="B565" t="s">
        <v>455</v>
      </c>
      <c r="C565" t="s">
        <v>503</v>
      </c>
      <c r="D565" t="s">
        <v>504</v>
      </c>
      <c r="E565" t="s">
        <v>505</v>
      </c>
      <c r="F565">
        <v>40.75</v>
      </c>
      <c r="G565" s="530">
        <v>2480</v>
      </c>
      <c r="H565" s="530">
        <v>0</v>
      </c>
      <c r="I565" s="530">
        <v>0</v>
      </c>
      <c r="J565" s="530">
        <v>0</v>
      </c>
      <c r="K565" s="530">
        <v>0</v>
      </c>
      <c r="L565" s="530">
        <v>40</v>
      </c>
      <c r="M565" s="530">
        <v>4447.5</v>
      </c>
      <c r="N565" s="530">
        <v>0</v>
      </c>
      <c r="O565" s="530">
        <v>0</v>
      </c>
      <c r="P565" s="530">
        <v>0</v>
      </c>
      <c r="Q565" s="530">
        <v>200</v>
      </c>
      <c r="R565" s="530">
        <v>0</v>
      </c>
      <c r="S565" s="530">
        <v>7167.5</v>
      </c>
      <c r="T565" s="530">
        <v>0</v>
      </c>
      <c r="U565" s="530">
        <v>517.5</v>
      </c>
      <c r="V565" s="530">
        <v>0</v>
      </c>
      <c r="W565" s="530">
        <v>0</v>
      </c>
      <c r="X565" s="530">
        <v>49.5</v>
      </c>
      <c r="Y565" s="530">
        <v>567</v>
      </c>
      <c r="Z565" s="530">
        <v>6600.5</v>
      </c>
      <c r="AA565" t="s">
        <v>507</v>
      </c>
      <c r="AB565" s="266">
        <f>VLOOKUP(D565,'12部门提供工资附表主表'!E:AV,44,0)</f>
        <v>7167.5</v>
      </c>
      <c r="AC565" s="266">
        <f t="shared" si="8"/>
        <v>0</v>
      </c>
    </row>
    <row r="566" spans="1:29" ht="14.25">
      <c r="A566" s="265" t="s">
        <v>3361</v>
      </c>
      <c r="B566" t="s">
        <v>455</v>
      </c>
      <c r="C566" t="s">
        <v>2387</v>
      </c>
      <c r="D566" t="s">
        <v>2388</v>
      </c>
      <c r="E566" t="s">
        <v>2389</v>
      </c>
      <c r="F566">
        <v>22</v>
      </c>
      <c r="G566" s="530">
        <v>2480</v>
      </c>
      <c r="H566" s="530">
        <v>0</v>
      </c>
      <c r="I566" s="530">
        <v>0</v>
      </c>
      <c r="J566" s="530">
        <v>-480</v>
      </c>
      <c r="K566" s="530">
        <v>0</v>
      </c>
      <c r="L566" s="530">
        <v>0</v>
      </c>
      <c r="M566" s="530">
        <v>200</v>
      </c>
      <c r="N566" s="530">
        <v>0</v>
      </c>
      <c r="O566" s="530">
        <v>0</v>
      </c>
      <c r="P566" s="530">
        <v>0</v>
      </c>
      <c r="Q566" s="530">
        <v>0</v>
      </c>
      <c r="R566" s="530">
        <v>0</v>
      </c>
      <c r="S566" s="530">
        <v>2200</v>
      </c>
      <c r="T566" s="530">
        <v>0</v>
      </c>
      <c r="U566" s="530">
        <v>0</v>
      </c>
      <c r="V566" s="530">
        <v>0</v>
      </c>
      <c r="W566" s="530">
        <v>0</v>
      </c>
      <c r="X566" s="530">
        <v>0</v>
      </c>
      <c r="Y566" s="530">
        <v>0</v>
      </c>
      <c r="Z566" s="530">
        <v>2200</v>
      </c>
      <c r="AA566" t="s">
        <v>4810</v>
      </c>
      <c r="AB566" s="266">
        <f>VLOOKUP(D566,'12部门提供工资附表主表'!E:AV,44,0)</f>
        <v>2200</v>
      </c>
      <c r="AC566" s="266">
        <f t="shared" si="8"/>
        <v>0</v>
      </c>
    </row>
    <row r="567" spans="1:29" ht="14.25">
      <c r="A567" s="265" t="s">
        <v>1287</v>
      </c>
      <c r="F567">
        <v>327.38</v>
      </c>
      <c r="G567" s="530">
        <v>26890</v>
      </c>
      <c r="H567" s="530">
        <v>0</v>
      </c>
      <c r="I567" s="530">
        <v>1000</v>
      </c>
      <c r="J567" s="530">
        <v>420</v>
      </c>
      <c r="K567" s="530">
        <v>0</v>
      </c>
      <c r="L567" s="530">
        <v>780</v>
      </c>
      <c r="M567" s="530">
        <v>38731.550000000003</v>
      </c>
      <c r="N567" s="530">
        <v>720</v>
      </c>
      <c r="O567" s="530">
        <v>0</v>
      </c>
      <c r="P567" s="530">
        <v>0</v>
      </c>
      <c r="Q567" s="530">
        <v>1400</v>
      </c>
      <c r="R567" s="530">
        <v>0</v>
      </c>
      <c r="S567" s="530">
        <v>69941.55</v>
      </c>
      <c r="T567" s="530">
        <v>0</v>
      </c>
      <c r="U567" s="530">
        <v>3622.5</v>
      </c>
      <c r="V567" s="530">
        <v>254</v>
      </c>
      <c r="W567" s="530">
        <v>50</v>
      </c>
      <c r="X567" s="530">
        <v>387.93</v>
      </c>
      <c r="Y567" s="530">
        <v>4314.43</v>
      </c>
      <c r="Z567" s="530">
        <v>65627.12</v>
      </c>
      <c r="AB567" s="266" t="e">
        <f>VLOOKUP(D567,'12部门提供工资附表主表'!E:AV,44,0)</f>
        <v>#N/A</v>
      </c>
      <c r="AC567" s="266" t="e">
        <f t="shared" si="8"/>
        <v>#N/A</v>
      </c>
    </row>
    <row r="568" spans="1:29" ht="14.25">
      <c r="A568" s="265" t="s">
        <v>3366</v>
      </c>
      <c r="B568" t="s">
        <v>3596</v>
      </c>
      <c r="C568" t="s">
        <v>137</v>
      </c>
      <c r="D568" t="s">
        <v>138</v>
      </c>
      <c r="E568" t="s">
        <v>139</v>
      </c>
      <c r="F568">
        <v>39.49</v>
      </c>
      <c r="G568" s="530">
        <v>2500</v>
      </c>
      <c r="H568" s="530">
        <v>0</v>
      </c>
      <c r="I568" s="530">
        <v>500</v>
      </c>
      <c r="J568" s="530">
        <v>1000</v>
      </c>
      <c r="K568" s="530">
        <v>0</v>
      </c>
      <c r="L568" s="530">
        <v>200</v>
      </c>
      <c r="M568" s="530">
        <v>3667.2</v>
      </c>
      <c r="N568" s="530">
        <v>0</v>
      </c>
      <c r="O568" s="530">
        <v>0</v>
      </c>
      <c r="P568" s="530">
        <v>0</v>
      </c>
      <c r="Q568" s="530">
        <v>220</v>
      </c>
      <c r="R568" s="530">
        <v>148</v>
      </c>
      <c r="S568" s="530">
        <v>7939.2</v>
      </c>
      <c r="T568" s="530">
        <v>0</v>
      </c>
      <c r="U568" s="530">
        <v>517.5</v>
      </c>
      <c r="V568" s="530">
        <v>0</v>
      </c>
      <c r="W568" s="530">
        <v>10</v>
      </c>
      <c r="X568" s="530">
        <v>72.650000000000006</v>
      </c>
      <c r="Y568" s="530">
        <v>600.15</v>
      </c>
      <c r="Z568" s="530">
        <v>7339.05</v>
      </c>
      <c r="AA568" t="s">
        <v>141</v>
      </c>
      <c r="AB568" s="266">
        <f>VLOOKUP(D568,'12部门提供工资附表主表'!E:AV,44,0)</f>
        <v>7939.2006949999995</v>
      </c>
      <c r="AC568" s="266">
        <f t="shared" si="8"/>
        <v>6.9499999972322257E-4</v>
      </c>
    </row>
    <row r="569" spans="1:29" ht="14.25">
      <c r="A569" s="265" t="s">
        <v>1757</v>
      </c>
      <c r="B569" t="s">
        <v>3596</v>
      </c>
      <c r="C569" t="s">
        <v>142</v>
      </c>
      <c r="D569" t="s">
        <v>143</v>
      </c>
      <c r="E569" t="s">
        <v>144</v>
      </c>
      <c r="F569">
        <v>37.43</v>
      </c>
      <c r="G569" s="530">
        <v>2500</v>
      </c>
      <c r="H569" s="530">
        <v>0</v>
      </c>
      <c r="I569" s="530">
        <v>500</v>
      </c>
      <c r="J569" s="530">
        <v>1000</v>
      </c>
      <c r="K569" s="530">
        <v>0</v>
      </c>
      <c r="L569" s="530">
        <v>200</v>
      </c>
      <c r="M569" s="530">
        <v>3267.24</v>
      </c>
      <c r="N569" s="530">
        <v>0</v>
      </c>
      <c r="O569" s="530">
        <v>0</v>
      </c>
      <c r="P569" s="530">
        <v>0</v>
      </c>
      <c r="Q569" s="530">
        <v>200</v>
      </c>
      <c r="R569" s="530">
        <v>240</v>
      </c>
      <c r="S569" s="530">
        <v>7427.24</v>
      </c>
      <c r="T569" s="530">
        <v>0</v>
      </c>
      <c r="U569" s="530">
        <v>517.5</v>
      </c>
      <c r="V569" s="530">
        <v>254</v>
      </c>
      <c r="W569" s="530">
        <v>10</v>
      </c>
      <c r="X569" s="530">
        <v>49.68</v>
      </c>
      <c r="Y569" s="530">
        <v>831.18</v>
      </c>
      <c r="Z569" s="530">
        <v>6596.06</v>
      </c>
      <c r="AA569" t="s">
        <v>146</v>
      </c>
      <c r="AB569" s="266">
        <f>VLOOKUP(D569,'12部门提供工资附表主表'!E:AV,44,0)</f>
        <v>7427.2403649999997</v>
      </c>
      <c r="AC569" s="266">
        <f t="shared" si="8"/>
        <v>3.6499999987427145E-4</v>
      </c>
    </row>
    <row r="570" spans="1:29" ht="14.25">
      <c r="A570" s="265" t="s">
        <v>1356</v>
      </c>
      <c r="B570" t="s">
        <v>3596</v>
      </c>
      <c r="C570" t="s">
        <v>2277</v>
      </c>
      <c r="D570" t="s">
        <v>2278</v>
      </c>
      <c r="E570" t="s">
        <v>2279</v>
      </c>
      <c r="F570">
        <v>36.31</v>
      </c>
      <c r="G570" s="530">
        <v>2480</v>
      </c>
      <c r="H570" s="530">
        <v>1717.2</v>
      </c>
      <c r="I570" s="530">
        <v>1320</v>
      </c>
      <c r="J570" s="530">
        <v>1500</v>
      </c>
      <c r="K570" s="530">
        <v>0</v>
      </c>
      <c r="L570" s="530">
        <v>180</v>
      </c>
      <c r="M570" s="530">
        <v>0</v>
      </c>
      <c r="N570" s="530">
        <v>0</v>
      </c>
      <c r="O570" s="530">
        <v>0</v>
      </c>
      <c r="P570" s="530">
        <v>0</v>
      </c>
      <c r="Q570" s="530">
        <v>0</v>
      </c>
      <c r="R570" s="530">
        <v>330</v>
      </c>
      <c r="S570" s="530">
        <v>6867.2</v>
      </c>
      <c r="T570" s="530">
        <v>0</v>
      </c>
      <c r="U570" s="530">
        <v>517.5</v>
      </c>
      <c r="V570" s="530">
        <v>0</v>
      </c>
      <c r="W570" s="530">
        <v>10</v>
      </c>
      <c r="X570" s="530">
        <v>10.5</v>
      </c>
      <c r="Y570" s="530">
        <v>538</v>
      </c>
      <c r="Z570" s="530">
        <v>6329.2</v>
      </c>
      <c r="AA570" t="s">
        <v>2281</v>
      </c>
      <c r="AB570" s="266">
        <f>VLOOKUP(D570,'12部门提供工资附表主表'!E:AV,44,0)</f>
        <v>6867.2000000000007</v>
      </c>
      <c r="AC570" s="266">
        <f t="shared" si="8"/>
        <v>0</v>
      </c>
    </row>
    <row r="571" spans="1:29" ht="14.25">
      <c r="A571" s="265" t="s">
        <v>3371</v>
      </c>
      <c r="B571" t="s">
        <v>3596</v>
      </c>
      <c r="C571" t="s">
        <v>2282</v>
      </c>
      <c r="D571" t="s">
        <v>2283</v>
      </c>
      <c r="E571" t="s">
        <v>2284</v>
      </c>
      <c r="F571">
        <v>13.13</v>
      </c>
      <c r="G571" s="530">
        <v>2480</v>
      </c>
      <c r="H571" s="530">
        <v>-2136.86</v>
      </c>
      <c r="I571" s="530">
        <v>1320</v>
      </c>
      <c r="J571" s="530">
        <v>1500</v>
      </c>
      <c r="K571" s="530">
        <v>0</v>
      </c>
      <c r="L571" s="530">
        <v>200</v>
      </c>
      <c r="M571" s="530">
        <v>0</v>
      </c>
      <c r="N571" s="530">
        <v>0</v>
      </c>
      <c r="O571" s="530">
        <v>0</v>
      </c>
      <c r="P571" s="530">
        <v>0</v>
      </c>
      <c r="Q571" s="530">
        <v>0</v>
      </c>
      <c r="R571" s="530">
        <v>0</v>
      </c>
      <c r="S571" s="530">
        <v>3363.14</v>
      </c>
      <c r="T571" s="530">
        <v>0</v>
      </c>
      <c r="U571" s="530">
        <v>517.5</v>
      </c>
      <c r="V571" s="530">
        <v>254</v>
      </c>
      <c r="W571" s="530">
        <v>10</v>
      </c>
      <c r="X571" s="530">
        <v>0</v>
      </c>
      <c r="Y571" s="530">
        <v>781.5</v>
      </c>
      <c r="Z571" s="530">
        <v>2581.64</v>
      </c>
      <c r="AA571" t="s">
        <v>2286</v>
      </c>
      <c r="AB571" s="266">
        <f>VLOOKUP(D571,'12部门提供工资附表主表'!E:AV,44,0)</f>
        <v>3363.136363636364</v>
      </c>
      <c r="AC571" s="266">
        <f t="shared" si="8"/>
        <v>-3.6363636359055818E-3</v>
      </c>
    </row>
    <row r="572" spans="1:29" ht="14.25">
      <c r="A572" s="265" t="s">
        <v>1577</v>
      </c>
      <c r="B572" t="s">
        <v>3596</v>
      </c>
      <c r="C572" t="s">
        <v>1754</v>
      </c>
      <c r="D572" t="s">
        <v>1755</v>
      </c>
      <c r="E572" t="s">
        <v>1756</v>
      </c>
      <c r="F572">
        <v>26.5</v>
      </c>
      <c r="G572" s="530">
        <v>3500</v>
      </c>
      <c r="H572" s="530">
        <v>540</v>
      </c>
      <c r="I572" s="530">
        <v>1000</v>
      </c>
      <c r="J572" s="530">
        <v>1000</v>
      </c>
      <c r="K572" s="530">
        <v>0</v>
      </c>
      <c r="L572" s="530">
        <v>140</v>
      </c>
      <c r="M572" s="530">
        <v>0</v>
      </c>
      <c r="N572" s="530">
        <v>0</v>
      </c>
      <c r="O572" s="530">
        <v>0</v>
      </c>
      <c r="P572" s="530">
        <v>0</v>
      </c>
      <c r="Q572" s="530">
        <v>200</v>
      </c>
      <c r="R572" s="530">
        <v>0</v>
      </c>
      <c r="S572" s="530">
        <v>6380</v>
      </c>
      <c r="T572" s="530">
        <v>0</v>
      </c>
      <c r="U572" s="530">
        <v>517.5</v>
      </c>
      <c r="V572" s="530">
        <v>0</v>
      </c>
      <c r="W572" s="530">
        <v>10</v>
      </c>
      <c r="X572" s="530">
        <v>25.88</v>
      </c>
      <c r="Y572" s="530">
        <v>553.38</v>
      </c>
      <c r="Z572" s="530">
        <v>5826.62</v>
      </c>
      <c r="AA572" t="s">
        <v>1759</v>
      </c>
      <c r="AB572" s="266">
        <f>VLOOKUP(D572,'12部门提供工资附表主表'!E:AV,44,0)</f>
        <v>6380</v>
      </c>
      <c r="AC572" s="266">
        <f t="shared" si="8"/>
        <v>0</v>
      </c>
    </row>
    <row r="573" spans="1:29" ht="14.25">
      <c r="A573" s="265" t="s">
        <v>1038</v>
      </c>
      <c r="B573" t="s">
        <v>3596</v>
      </c>
      <c r="C573" t="s">
        <v>1167</v>
      </c>
      <c r="D573" t="s">
        <v>1168</v>
      </c>
      <c r="E573" t="s">
        <v>1169</v>
      </c>
      <c r="F573">
        <v>25.81</v>
      </c>
      <c r="G573" s="530">
        <v>3500</v>
      </c>
      <c r="H573" s="530">
        <v>457.2</v>
      </c>
      <c r="I573" s="530">
        <v>1100</v>
      </c>
      <c r="J573" s="530">
        <v>1000</v>
      </c>
      <c r="K573" s="530">
        <v>0</v>
      </c>
      <c r="L573" s="530">
        <v>100</v>
      </c>
      <c r="M573" s="530">
        <v>0</v>
      </c>
      <c r="N573" s="530">
        <v>0</v>
      </c>
      <c r="O573" s="530">
        <v>0</v>
      </c>
      <c r="P573" s="530">
        <v>0</v>
      </c>
      <c r="Q573" s="530">
        <v>200</v>
      </c>
      <c r="R573" s="530">
        <v>0</v>
      </c>
      <c r="S573" s="530">
        <v>6357.2</v>
      </c>
      <c r="T573" s="530">
        <v>0</v>
      </c>
      <c r="U573" s="530">
        <v>517.5</v>
      </c>
      <c r="V573" s="530">
        <v>0</v>
      </c>
      <c r="W573" s="530">
        <v>10</v>
      </c>
      <c r="X573" s="530">
        <v>25.19</v>
      </c>
      <c r="Y573" s="530">
        <v>552.69000000000005</v>
      </c>
      <c r="Z573" s="530">
        <v>5804.51</v>
      </c>
      <c r="AA573" t="s">
        <v>1172</v>
      </c>
      <c r="AB573" s="266">
        <f>VLOOKUP(D573,'12部门提供工资附表主表'!E:AV,44,0)</f>
        <v>6357.2</v>
      </c>
      <c r="AC573" s="266">
        <f t="shared" si="8"/>
        <v>0</v>
      </c>
    </row>
    <row r="574" spans="1:29" ht="14.25">
      <c r="A574" s="265" t="s">
        <v>124</v>
      </c>
      <c r="B574" t="s">
        <v>3596</v>
      </c>
      <c r="C574" t="s">
        <v>2183</v>
      </c>
      <c r="D574" t="s">
        <v>2184</v>
      </c>
      <c r="E574" t="s">
        <v>2185</v>
      </c>
      <c r="F574">
        <v>39.44</v>
      </c>
      <c r="G574" s="530">
        <v>2480</v>
      </c>
      <c r="H574" s="530">
        <v>2092.8000000000002</v>
      </c>
      <c r="I574" s="530">
        <v>1320</v>
      </c>
      <c r="J574" s="530">
        <v>1500</v>
      </c>
      <c r="K574" s="530">
        <v>0</v>
      </c>
      <c r="L574" s="530">
        <v>180</v>
      </c>
      <c r="M574" s="530">
        <v>0</v>
      </c>
      <c r="N574" s="530">
        <v>0</v>
      </c>
      <c r="O574" s="530">
        <v>0</v>
      </c>
      <c r="P574" s="530">
        <v>0</v>
      </c>
      <c r="Q574" s="530">
        <v>0</v>
      </c>
      <c r="R574" s="530">
        <v>330</v>
      </c>
      <c r="S574" s="530">
        <v>7242.8</v>
      </c>
      <c r="T574" s="530">
        <v>0</v>
      </c>
      <c r="U574" s="530">
        <v>517.5</v>
      </c>
      <c r="V574" s="530">
        <v>254</v>
      </c>
      <c r="W574" s="530">
        <v>10</v>
      </c>
      <c r="X574" s="530">
        <v>5.53</v>
      </c>
      <c r="Y574" s="530">
        <v>787.03</v>
      </c>
      <c r="Z574" s="530">
        <v>6455.77</v>
      </c>
      <c r="AA574" t="s">
        <v>2188</v>
      </c>
      <c r="AB574" s="266">
        <f>VLOOKUP(D574,'12部门提供工资附表主表'!E:AV,44,0)</f>
        <v>7242.7999999999993</v>
      </c>
      <c r="AC574" s="266">
        <f t="shared" si="8"/>
        <v>0</v>
      </c>
    </row>
    <row r="575" spans="1:29" ht="14.25">
      <c r="A575" s="265" t="s">
        <v>807</v>
      </c>
      <c r="B575" t="s">
        <v>3596</v>
      </c>
      <c r="C575" t="s">
        <v>2222</v>
      </c>
      <c r="D575" t="s">
        <v>2223</v>
      </c>
      <c r="E575" t="s">
        <v>2224</v>
      </c>
      <c r="F575">
        <v>21.44</v>
      </c>
      <c r="G575" s="530">
        <v>3500</v>
      </c>
      <c r="H575" s="530">
        <v>-67.2</v>
      </c>
      <c r="I575" s="530">
        <v>1200</v>
      </c>
      <c r="J575" s="530">
        <v>800</v>
      </c>
      <c r="K575" s="530">
        <v>50</v>
      </c>
      <c r="L575" s="530">
        <v>40</v>
      </c>
      <c r="M575" s="530">
        <v>0</v>
      </c>
      <c r="N575" s="530">
        <v>0</v>
      </c>
      <c r="O575" s="530">
        <v>0</v>
      </c>
      <c r="P575" s="530">
        <v>0</v>
      </c>
      <c r="Q575" s="530">
        <v>0</v>
      </c>
      <c r="R575" s="530">
        <v>0</v>
      </c>
      <c r="S575" s="530">
        <v>5522.8</v>
      </c>
      <c r="T575" s="530">
        <v>0</v>
      </c>
      <c r="U575" s="530">
        <v>517.5</v>
      </c>
      <c r="V575" s="530">
        <v>254</v>
      </c>
      <c r="W575" s="530">
        <v>0</v>
      </c>
      <c r="X575" s="530">
        <v>0</v>
      </c>
      <c r="Y575" s="530">
        <v>771.5</v>
      </c>
      <c r="Z575" s="530">
        <v>4751.3</v>
      </c>
      <c r="AA575" t="s">
        <v>2227</v>
      </c>
      <c r="AB575" s="266">
        <f>VLOOKUP(D575,'12部门提供工资附表主表'!E:AV,44,0)</f>
        <v>5522.8</v>
      </c>
      <c r="AC575" s="266">
        <f t="shared" si="8"/>
        <v>0</v>
      </c>
    </row>
    <row r="576" spans="1:29" ht="14.25">
      <c r="A576" s="265" t="s">
        <v>3376</v>
      </c>
      <c r="B576" t="s">
        <v>3596</v>
      </c>
      <c r="C576" t="s">
        <v>1849</v>
      </c>
      <c r="D576" t="s">
        <v>1850</v>
      </c>
      <c r="E576" t="s">
        <v>1851</v>
      </c>
      <c r="F576">
        <v>22</v>
      </c>
      <c r="G576" s="530">
        <v>2480</v>
      </c>
      <c r="H576" s="530">
        <v>0</v>
      </c>
      <c r="I576" s="530">
        <v>440</v>
      </c>
      <c r="J576" s="530">
        <v>980</v>
      </c>
      <c r="K576" s="530">
        <v>50</v>
      </c>
      <c r="L576" s="530">
        <v>40</v>
      </c>
      <c r="M576" s="530">
        <v>0</v>
      </c>
      <c r="N576" s="530">
        <v>0</v>
      </c>
      <c r="O576" s="530">
        <v>0</v>
      </c>
      <c r="P576" s="530">
        <v>0</v>
      </c>
      <c r="Q576" s="530">
        <v>200</v>
      </c>
      <c r="R576" s="530">
        <v>0</v>
      </c>
      <c r="S576" s="530">
        <v>4190</v>
      </c>
      <c r="T576" s="530">
        <v>30</v>
      </c>
      <c r="U576" s="530">
        <v>517.5</v>
      </c>
      <c r="V576" s="530">
        <v>254</v>
      </c>
      <c r="W576" s="530">
        <v>10</v>
      </c>
      <c r="X576" s="530">
        <v>0</v>
      </c>
      <c r="Y576" s="530">
        <v>781.5</v>
      </c>
      <c r="Z576" s="530">
        <v>3438.5</v>
      </c>
      <c r="AA576" t="s">
        <v>1854</v>
      </c>
      <c r="AB576" s="266">
        <f>VLOOKUP(D576,'12部门提供工资附表主表'!E:AV,44,0)</f>
        <v>4190</v>
      </c>
      <c r="AC576" s="266">
        <f t="shared" si="8"/>
        <v>0</v>
      </c>
    </row>
    <row r="577" spans="1:29" ht="14.25">
      <c r="A577" s="265" t="s">
        <v>1617</v>
      </c>
      <c r="B577" t="s">
        <v>3596</v>
      </c>
      <c r="C577" t="s">
        <v>1965</v>
      </c>
      <c r="D577" t="s">
        <v>1966</v>
      </c>
      <c r="E577" t="s">
        <v>1967</v>
      </c>
      <c r="F577">
        <v>22</v>
      </c>
      <c r="G577" s="530">
        <v>3500</v>
      </c>
      <c r="H577" s="530">
        <v>0</v>
      </c>
      <c r="I577" s="530">
        <v>900</v>
      </c>
      <c r="J577" s="530">
        <v>700</v>
      </c>
      <c r="K577" s="530">
        <v>0</v>
      </c>
      <c r="L577" s="530">
        <v>40</v>
      </c>
      <c r="M577" s="530">
        <v>0</v>
      </c>
      <c r="N577" s="530">
        <v>0</v>
      </c>
      <c r="O577" s="530">
        <v>0</v>
      </c>
      <c r="P577" s="530">
        <v>0</v>
      </c>
      <c r="Q577" s="530">
        <v>200</v>
      </c>
      <c r="R577" s="530">
        <v>0</v>
      </c>
      <c r="S577" s="530">
        <v>5340</v>
      </c>
      <c r="T577" s="530">
        <v>0</v>
      </c>
      <c r="U577" s="530">
        <v>517.5</v>
      </c>
      <c r="V577" s="530">
        <v>0</v>
      </c>
      <c r="W577" s="530">
        <v>0</v>
      </c>
      <c r="X577" s="530">
        <v>0</v>
      </c>
      <c r="Y577" s="530">
        <v>517.5</v>
      </c>
      <c r="Z577" s="530">
        <v>4822.5</v>
      </c>
      <c r="AA577" t="s">
        <v>1970</v>
      </c>
      <c r="AB577" s="266">
        <f>VLOOKUP(D577,'12部门提供工资附表主表'!E:AV,44,0)</f>
        <v>5340</v>
      </c>
      <c r="AC577" s="266">
        <f t="shared" si="8"/>
        <v>0</v>
      </c>
    </row>
    <row r="578" spans="1:29" ht="14.25">
      <c r="A578" s="265" t="s">
        <v>3381</v>
      </c>
      <c r="B578" t="s">
        <v>3596</v>
      </c>
      <c r="C578" t="s">
        <v>168</v>
      </c>
      <c r="D578" t="s">
        <v>169</v>
      </c>
      <c r="E578" t="s">
        <v>170</v>
      </c>
      <c r="F578">
        <v>36.69</v>
      </c>
      <c r="G578" s="530">
        <v>2480</v>
      </c>
      <c r="H578" s="530">
        <v>0</v>
      </c>
      <c r="I578" s="530">
        <v>240</v>
      </c>
      <c r="J578" s="530">
        <v>752</v>
      </c>
      <c r="K578" s="530">
        <v>0</v>
      </c>
      <c r="L578" s="530">
        <v>120</v>
      </c>
      <c r="M578" s="530">
        <v>3651.57</v>
      </c>
      <c r="N578" s="530">
        <v>0</v>
      </c>
      <c r="O578" s="530">
        <v>0</v>
      </c>
      <c r="P578" s="530">
        <v>0</v>
      </c>
      <c r="Q578" s="530">
        <v>200</v>
      </c>
      <c r="R578" s="530">
        <v>60</v>
      </c>
      <c r="S578" s="530">
        <v>7383.57</v>
      </c>
      <c r="T578" s="530">
        <v>0</v>
      </c>
      <c r="U578" s="530">
        <v>517.5</v>
      </c>
      <c r="V578" s="530">
        <v>0</v>
      </c>
      <c r="W578" s="530">
        <v>0</v>
      </c>
      <c r="X578" s="530">
        <v>85.98</v>
      </c>
      <c r="Y578" s="530">
        <v>603.48</v>
      </c>
      <c r="Z578" s="530">
        <v>6780.09</v>
      </c>
      <c r="AA578" t="s">
        <v>172</v>
      </c>
      <c r="AB578" s="266">
        <f>VLOOKUP(D578,'12部门提供工资附表主表'!E:AV,44,0)</f>
        <v>7383.5652950000003</v>
      </c>
      <c r="AC578" s="266">
        <f t="shared" si="8"/>
        <v>-4.7049999993760139E-3</v>
      </c>
    </row>
    <row r="579" spans="1:29" ht="14.25">
      <c r="A579" s="265" t="s">
        <v>297</v>
      </c>
      <c r="B579" t="s">
        <v>3596</v>
      </c>
      <c r="C579" t="s">
        <v>173</v>
      </c>
      <c r="D579" t="s">
        <v>174</v>
      </c>
      <c r="E579" t="s">
        <v>175</v>
      </c>
      <c r="F579">
        <v>43.38</v>
      </c>
      <c r="G579" s="530">
        <v>2480</v>
      </c>
      <c r="H579" s="530">
        <v>0</v>
      </c>
      <c r="I579" s="530">
        <v>240</v>
      </c>
      <c r="J579" s="530">
        <v>736</v>
      </c>
      <c r="K579" s="530">
        <v>0</v>
      </c>
      <c r="L579" s="530">
        <v>200</v>
      </c>
      <c r="M579" s="530">
        <v>4565.3999999999996</v>
      </c>
      <c r="N579" s="530">
        <v>106</v>
      </c>
      <c r="O579" s="530">
        <v>0</v>
      </c>
      <c r="P579" s="530">
        <v>0</v>
      </c>
      <c r="Q579" s="530">
        <v>472</v>
      </c>
      <c r="R579" s="530">
        <v>0</v>
      </c>
      <c r="S579" s="530">
        <v>8799.4</v>
      </c>
      <c r="T579" s="530">
        <v>0</v>
      </c>
      <c r="U579" s="530">
        <v>517.5</v>
      </c>
      <c r="V579" s="530">
        <v>0</v>
      </c>
      <c r="W579" s="530">
        <v>10</v>
      </c>
      <c r="X579" s="530">
        <v>38.46</v>
      </c>
      <c r="Y579" s="530">
        <v>565.96</v>
      </c>
      <c r="Z579" s="530">
        <v>8233.44</v>
      </c>
      <c r="AA579" t="s">
        <v>177</v>
      </c>
      <c r="AB579" s="266">
        <f>VLOOKUP(D579,'12部门提供工资附表主表'!E:AV,44,0)</f>
        <v>8799.3958000000002</v>
      </c>
      <c r="AC579" s="266">
        <f t="shared" ref="AC579:AC642" si="9">AB579-S579</f>
        <v>-4.1999999994004611E-3</v>
      </c>
    </row>
    <row r="580" spans="1:29" ht="14.25">
      <c r="A580" s="265" t="s">
        <v>4811</v>
      </c>
      <c r="B580" t="s">
        <v>3596</v>
      </c>
      <c r="C580" t="s">
        <v>436</v>
      </c>
      <c r="D580" t="s">
        <v>437</v>
      </c>
      <c r="E580" t="s">
        <v>438</v>
      </c>
      <c r="F580">
        <v>30</v>
      </c>
      <c r="G580" s="530">
        <v>2480</v>
      </c>
      <c r="H580" s="530">
        <v>0</v>
      </c>
      <c r="I580" s="530">
        <v>0</v>
      </c>
      <c r="J580" s="530">
        <v>0</v>
      </c>
      <c r="K580" s="530">
        <v>0</v>
      </c>
      <c r="L580" s="530">
        <v>140</v>
      </c>
      <c r="M580" s="530">
        <v>3160</v>
      </c>
      <c r="N580" s="530">
        <v>80</v>
      </c>
      <c r="O580" s="530">
        <v>0</v>
      </c>
      <c r="P580" s="530">
        <v>0</v>
      </c>
      <c r="Q580" s="530">
        <v>5</v>
      </c>
      <c r="R580" s="530">
        <v>110</v>
      </c>
      <c r="S580" s="530">
        <v>5755</v>
      </c>
      <c r="T580" s="530">
        <v>0</v>
      </c>
      <c r="U580" s="530">
        <v>517.5</v>
      </c>
      <c r="V580" s="530">
        <v>0</v>
      </c>
      <c r="W580" s="530">
        <v>10</v>
      </c>
      <c r="X580" s="530">
        <v>0</v>
      </c>
      <c r="Y580" s="530">
        <v>527.5</v>
      </c>
      <c r="Z580" s="530">
        <v>5227.5</v>
      </c>
      <c r="AA580" t="s">
        <v>440</v>
      </c>
      <c r="AB580" s="266">
        <f>VLOOKUP(D580,'12部门提供工资附表主表'!E:AV,44,0)</f>
        <v>5755</v>
      </c>
      <c r="AC580" s="266">
        <f t="shared" si="9"/>
        <v>0</v>
      </c>
    </row>
    <row r="581" spans="1:29" ht="14.25">
      <c r="A581" s="265" t="s">
        <v>1607</v>
      </c>
      <c r="B581" t="s">
        <v>3596</v>
      </c>
      <c r="C581" t="s">
        <v>178</v>
      </c>
      <c r="D581" t="s">
        <v>179</v>
      </c>
      <c r="E581" t="s">
        <v>180</v>
      </c>
      <c r="F581">
        <v>40.25</v>
      </c>
      <c r="G581" s="530">
        <v>2480</v>
      </c>
      <c r="H581" s="530">
        <v>0</v>
      </c>
      <c r="I581" s="530">
        <v>240</v>
      </c>
      <c r="J581" s="530">
        <v>736</v>
      </c>
      <c r="K581" s="530">
        <v>0</v>
      </c>
      <c r="L581" s="530">
        <v>140</v>
      </c>
      <c r="M581" s="530">
        <v>3986.63</v>
      </c>
      <c r="N581" s="530">
        <v>98</v>
      </c>
      <c r="O581" s="530">
        <v>0</v>
      </c>
      <c r="P581" s="530">
        <v>0</v>
      </c>
      <c r="Q581" s="530">
        <v>509</v>
      </c>
      <c r="R581" s="530">
        <v>0</v>
      </c>
      <c r="S581" s="530">
        <v>8189.63</v>
      </c>
      <c r="T581" s="530">
        <v>0</v>
      </c>
      <c r="U581" s="530">
        <v>517.5</v>
      </c>
      <c r="V581" s="530">
        <v>254</v>
      </c>
      <c r="W581" s="530">
        <v>10</v>
      </c>
      <c r="X581" s="530">
        <v>72.540000000000006</v>
      </c>
      <c r="Y581" s="530">
        <v>854.04</v>
      </c>
      <c r="Z581" s="530">
        <v>7335.59</v>
      </c>
      <c r="AA581" t="s">
        <v>182</v>
      </c>
      <c r="AB581" s="266">
        <f>VLOOKUP(D581,'12部门提供工资附表主表'!E:AV,44,0)</f>
        <v>8189.6274999999996</v>
      </c>
      <c r="AC581" s="266">
        <f t="shared" si="9"/>
        <v>-2.500000000509317E-3</v>
      </c>
    </row>
    <row r="582" spans="1:29" ht="14.25">
      <c r="A582" s="265" t="s">
        <v>4812</v>
      </c>
      <c r="B582" t="s">
        <v>3596</v>
      </c>
      <c r="C582" t="s">
        <v>183</v>
      </c>
      <c r="D582" t="s">
        <v>184</v>
      </c>
      <c r="E582" t="s">
        <v>185</v>
      </c>
      <c r="F582">
        <v>40.5</v>
      </c>
      <c r="G582" s="530">
        <v>2480</v>
      </c>
      <c r="H582" s="530">
        <v>0</v>
      </c>
      <c r="I582" s="530">
        <v>240</v>
      </c>
      <c r="J582" s="530">
        <v>736</v>
      </c>
      <c r="K582" s="530">
        <v>0</v>
      </c>
      <c r="L582" s="530">
        <v>160</v>
      </c>
      <c r="M582" s="530">
        <v>4032.86</v>
      </c>
      <c r="N582" s="530">
        <v>99</v>
      </c>
      <c r="O582" s="530">
        <v>0</v>
      </c>
      <c r="P582" s="530">
        <v>0</v>
      </c>
      <c r="Q582" s="530">
        <v>460</v>
      </c>
      <c r="R582" s="530">
        <v>0</v>
      </c>
      <c r="S582" s="530">
        <v>8207.86</v>
      </c>
      <c r="T582" s="530">
        <v>0</v>
      </c>
      <c r="U582" s="530">
        <v>517.5</v>
      </c>
      <c r="V582" s="530">
        <v>254</v>
      </c>
      <c r="W582" s="530">
        <v>10</v>
      </c>
      <c r="X582" s="530">
        <v>58.09</v>
      </c>
      <c r="Y582" s="530">
        <v>839.59</v>
      </c>
      <c r="Z582" s="530">
        <v>7368.27</v>
      </c>
      <c r="AA582" t="s">
        <v>187</v>
      </c>
      <c r="AB582" s="266">
        <f>VLOOKUP(D582,'12部门提供工资附表主表'!E:AV,44,0)</f>
        <v>8207.8549999999996</v>
      </c>
      <c r="AC582" s="266">
        <f t="shared" si="9"/>
        <v>-5.0000000010186341E-3</v>
      </c>
    </row>
    <row r="583" spans="1:29" ht="14.25">
      <c r="A583" s="265" t="s">
        <v>1236</v>
      </c>
      <c r="B583" t="s">
        <v>3596</v>
      </c>
      <c r="C583" t="s">
        <v>188</v>
      </c>
      <c r="D583" t="s">
        <v>189</v>
      </c>
      <c r="E583" t="s">
        <v>190</v>
      </c>
      <c r="F583">
        <v>41.31</v>
      </c>
      <c r="G583" s="530">
        <v>2480</v>
      </c>
      <c r="H583" s="530">
        <v>0</v>
      </c>
      <c r="I583" s="530">
        <v>240</v>
      </c>
      <c r="J583" s="530">
        <v>736</v>
      </c>
      <c r="K583" s="530">
        <v>0</v>
      </c>
      <c r="L583" s="530">
        <v>180</v>
      </c>
      <c r="M583" s="530">
        <v>4182.63</v>
      </c>
      <c r="N583" s="530">
        <v>88</v>
      </c>
      <c r="O583" s="530">
        <v>0</v>
      </c>
      <c r="P583" s="530">
        <v>0</v>
      </c>
      <c r="Q583" s="530">
        <v>299</v>
      </c>
      <c r="R583" s="530">
        <v>30</v>
      </c>
      <c r="S583" s="530">
        <v>8175.63</v>
      </c>
      <c r="T583" s="530">
        <v>0</v>
      </c>
      <c r="U583" s="530">
        <v>517.5</v>
      </c>
      <c r="V583" s="530">
        <v>254</v>
      </c>
      <c r="W583" s="530">
        <v>10</v>
      </c>
      <c r="X583" s="530">
        <v>57.12</v>
      </c>
      <c r="Y583" s="530">
        <v>838.62</v>
      </c>
      <c r="Z583" s="530">
        <v>7337.01</v>
      </c>
      <c r="AA583" t="s">
        <v>192</v>
      </c>
      <c r="AB583" s="266">
        <f>VLOOKUP(D583,'12部门提供工资附表主表'!E:AV,44,0)</f>
        <v>8175.6321000000007</v>
      </c>
      <c r="AC583" s="266">
        <f t="shared" si="9"/>
        <v>2.1000000006097252E-3</v>
      </c>
    </row>
    <row r="584" spans="1:29" ht="14.25">
      <c r="A584" s="265" t="s">
        <v>2157</v>
      </c>
      <c r="B584" t="s">
        <v>3596</v>
      </c>
      <c r="C584" t="s">
        <v>193</v>
      </c>
      <c r="D584" t="s">
        <v>194</v>
      </c>
      <c r="E584" t="s">
        <v>195</v>
      </c>
      <c r="F584">
        <v>39.25</v>
      </c>
      <c r="G584" s="530">
        <v>2480</v>
      </c>
      <c r="H584" s="530">
        <v>0</v>
      </c>
      <c r="I584" s="530">
        <v>0</v>
      </c>
      <c r="J584" s="530">
        <v>0</v>
      </c>
      <c r="K584" s="530">
        <v>0</v>
      </c>
      <c r="L584" s="530">
        <v>200</v>
      </c>
      <c r="M584" s="530">
        <v>6111.04</v>
      </c>
      <c r="N584" s="530">
        <v>48</v>
      </c>
      <c r="O584" s="530">
        <v>0</v>
      </c>
      <c r="P584" s="530">
        <v>0</v>
      </c>
      <c r="Q584" s="530">
        <v>200</v>
      </c>
      <c r="R584" s="530">
        <v>130</v>
      </c>
      <c r="S584" s="530">
        <v>8909.0400000000009</v>
      </c>
      <c r="T584" s="530">
        <v>0</v>
      </c>
      <c r="U584" s="530">
        <v>517.5</v>
      </c>
      <c r="V584" s="530">
        <v>0</v>
      </c>
      <c r="W584" s="530">
        <v>10</v>
      </c>
      <c r="X584" s="530">
        <v>60.93</v>
      </c>
      <c r="Y584" s="530">
        <v>588.42999999999995</v>
      </c>
      <c r="Z584" s="530">
        <v>8320.61</v>
      </c>
      <c r="AA584" t="s">
        <v>198</v>
      </c>
      <c r="AB584" s="266">
        <f>VLOOKUP(D584,'12部门提供工资附表主表'!E:AV,44,0)</f>
        <v>8909.0399999999991</v>
      </c>
      <c r="AC584" s="266">
        <f t="shared" si="9"/>
        <v>0</v>
      </c>
    </row>
    <row r="585" spans="1:29" ht="14.25">
      <c r="A585" s="265" t="s">
        <v>3391</v>
      </c>
      <c r="B585" t="s">
        <v>3596</v>
      </c>
      <c r="C585" t="s">
        <v>2211</v>
      </c>
      <c r="D585" t="s">
        <v>2212</v>
      </c>
      <c r="E585" t="s">
        <v>2213</v>
      </c>
      <c r="F585">
        <v>25.56</v>
      </c>
      <c r="G585" s="530">
        <v>2500</v>
      </c>
      <c r="H585" s="530">
        <v>427.2</v>
      </c>
      <c r="I585" s="530">
        <v>1800</v>
      </c>
      <c r="J585" s="530">
        <v>1500</v>
      </c>
      <c r="K585" s="530">
        <v>50</v>
      </c>
      <c r="L585" s="530">
        <v>40</v>
      </c>
      <c r="M585" s="530">
        <v>0</v>
      </c>
      <c r="N585" s="530">
        <v>0</v>
      </c>
      <c r="O585" s="530">
        <v>0</v>
      </c>
      <c r="P585" s="530">
        <v>0</v>
      </c>
      <c r="Q585" s="530">
        <v>200</v>
      </c>
      <c r="R585" s="530">
        <v>379.5</v>
      </c>
      <c r="S585" s="530">
        <v>6137.7</v>
      </c>
      <c r="T585" s="530">
        <v>0</v>
      </c>
      <c r="U585" s="530">
        <v>517.5</v>
      </c>
      <c r="V585" s="530">
        <v>0</v>
      </c>
      <c r="W585" s="530">
        <v>10</v>
      </c>
      <c r="X585" s="530">
        <v>3.6</v>
      </c>
      <c r="Y585" s="530">
        <v>531.1</v>
      </c>
      <c r="Z585" s="530">
        <v>5606.6</v>
      </c>
      <c r="AA585" t="s">
        <v>2215</v>
      </c>
      <c r="AB585" s="266">
        <f>VLOOKUP(D585,'12部门提供工资附表主表'!E:AV,44,0)</f>
        <v>6137.7</v>
      </c>
      <c r="AC585" s="266">
        <f t="shared" si="9"/>
        <v>0</v>
      </c>
    </row>
    <row r="586" spans="1:29" ht="14.25">
      <c r="A586" s="265" t="s">
        <v>114</v>
      </c>
      <c r="B586" t="s">
        <v>3596</v>
      </c>
      <c r="C586" t="s">
        <v>2331</v>
      </c>
      <c r="D586" t="s">
        <v>2332</v>
      </c>
      <c r="E586" t="s">
        <v>2333</v>
      </c>
      <c r="F586">
        <v>26.13</v>
      </c>
      <c r="G586" s="530">
        <v>2480</v>
      </c>
      <c r="H586" s="530">
        <v>495.6</v>
      </c>
      <c r="I586" s="530">
        <v>2140</v>
      </c>
      <c r="J586" s="530">
        <v>2380</v>
      </c>
      <c r="K586" s="530">
        <v>50</v>
      </c>
      <c r="L586" s="530">
        <v>200</v>
      </c>
      <c r="M586" s="530">
        <v>0</v>
      </c>
      <c r="N586" s="530">
        <v>0</v>
      </c>
      <c r="O586" s="530">
        <v>0</v>
      </c>
      <c r="P586" s="530">
        <v>0</v>
      </c>
      <c r="Q586" s="530">
        <v>200</v>
      </c>
      <c r="R586" s="530">
        <v>0</v>
      </c>
      <c r="S586" s="530">
        <v>7945.6</v>
      </c>
      <c r="T586" s="530">
        <v>0</v>
      </c>
      <c r="U586" s="530">
        <v>517.5</v>
      </c>
      <c r="V586" s="530">
        <v>1006</v>
      </c>
      <c r="W586" s="530">
        <v>10</v>
      </c>
      <c r="X586" s="530">
        <v>0</v>
      </c>
      <c r="Y586" s="530">
        <v>1533.5</v>
      </c>
      <c r="Z586" s="530">
        <v>6412.1</v>
      </c>
      <c r="AA586" t="s">
        <v>2335</v>
      </c>
      <c r="AB586" s="266">
        <f>VLOOKUP(D586,'12部门提供工资附表主表'!E:AV,44,0)</f>
        <v>7945.6</v>
      </c>
      <c r="AC586" s="266">
        <f t="shared" si="9"/>
        <v>0</v>
      </c>
    </row>
    <row r="587" spans="1:29" ht="14.25">
      <c r="A587" s="265" t="s">
        <v>3446</v>
      </c>
      <c r="B587" t="s">
        <v>3596</v>
      </c>
      <c r="C587" t="s">
        <v>2336</v>
      </c>
      <c r="D587" t="s">
        <v>2337</v>
      </c>
      <c r="E587" t="s">
        <v>2338</v>
      </c>
      <c r="F587">
        <v>26.81</v>
      </c>
      <c r="G587" s="530">
        <v>2480</v>
      </c>
      <c r="H587" s="530">
        <v>577.20000000000005</v>
      </c>
      <c r="I587" s="530">
        <v>2140</v>
      </c>
      <c r="J587" s="530">
        <v>2380</v>
      </c>
      <c r="K587" s="530">
        <v>50</v>
      </c>
      <c r="L587" s="530">
        <v>160</v>
      </c>
      <c r="M587" s="530">
        <v>0</v>
      </c>
      <c r="N587" s="530">
        <v>0</v>
      </c>
      <c r="O587" s="530">
        <v>0</v>
      </c>
      <c r="P587" s="530">
        <v>0</v>
      </c>
      <c r="Q587" s="530">
        <v>200</v>
      </c>
      <c r="R587" s="530">
        <v>0</v>
      </c>
      <c r="S587" s="530">
        <v>7987.2</v>
      </c>
      <c r="T587" s="530">
        <v>0</v>
      </c>
      <c r="U587" s="530">
        <v>517.5</v>
      </c>
      <c r="V587" s="530">
        <v>254</v>
      </c>
      <c r="W587" s="530">
        <v>10</v>
      </c>
      <c r="X587" s="530">
        <v>178.93</v>
      </c>
      <c r="Y587" s="530">
        <v>960.43</v>
      </c>
      <c r="Z587" s="530">
        <v>7026.77</v>
      </c>
      <c r="AA587" t="s">
        <v>2340</v>
      </c>
      <c r="AB587" s="266">
        <f>VLOOKUP(D587,'12部门提供工资附表主表'!E:AV,44,0)</f>
        <v>7987.2</v>
      </c>
      <c r="AC587" s="266">
        <f t="shared" si="9"/>
        <v>0</v>
      </c>
    </row>
    <row r="588" spans="1:29" ht="14.25">
      <c r="A588" s="265" t="s">
        <v>2225</v>
      </c>
      <c r="B588" t="s">
        <v>3596</v>
      </c>
      <c r="C588" t="s">
        <v>1930</v>
      </c>
      <c r="D588" t="s">
        <v>1931</v>
      </c>
      <c r="E588" t="s">
        <v>1932</v>
      </c>
      <c r="F588">
        <v>22</v>
      </c>
      <c r="G588" s="530">
        <v>7420</v>
      </c>
      <c r="H588" s="530">
        <v>0</v>
      </c>
      <c r="I588" s="530">
        <v>7000</v>
      </c>
      <c r="J588" s="530">
        <v>1280</v>
      </c>
      <c r="K588" s="530">
        <v>100</v>
      </c>
      <c r="L588" s="530">
        <v>180</v>
      </c>
      <c r="M588" s="530">
        <v>0</v>
      </c>
      <c r="N588" s="530">
        <v>0</v>
      </c>
      <c r="O588" s="530">
        <v>0</v>
      </c>
      <c r="P588" s="530">
        <v>0</v>
      </c>
      <c r="Q588" s="530">
        <v>200</v>
      </c>
      <c r="R588" s="530">
        <v>0</v>
      </c>
      <c r="S588" s="530">
        <v>16180</v>
      </c>
      <c r="T588" s="530">
        <v>0</v>
      </c>
      <c r="U588" s="530">
        <v>517.5</v>
      </c>
      <c r="V588" s="530">
        <v>1496</v>
      </c>
      <c r="W588" s="530">
        <v>10</v>
      </c>
      <c r="X588" s="530">
        <v>2449.9499999999998</v>
      </c>
      <c r="Y588" s="530">
        <v>4473.45</v>
      </c>
      <c r="Z588" s="530">
        <v>11706.55</v>
      </c>
      <c r="AA588" t="s">
        <v>1934</v>
      </c>
      <c r="AB588" s="266">
        <f>VLOOKUP(D588,'12部门提供工资附表主表'!E:AV,44,0)</f>
        <v>16180</v>
      </c>
      <c r="AC588" s="266">
        <f t="shared" si="9"/>
        <v>0</v>
      </c>
    </row>
    <row r="589" spans="1:29" ht="14.25">
      <c r="A589" s="265" t="s">
        <v>2087</v>
      </c>
      <c r="B589" t="s">
        <v>3596</v>
      </c>
      <c r="C589" t="s">
        <v>1844</v>
      </c>
      <c r="D589" t="s">
        <v>1845</v>
      </c>
      <c r="E589" t="s">
        <v>1846</v>
      </c>
      <c r="F589">
        <v>27</v>
      </c>
      <c r="G589" s="530">
        <v>2480</v>
      </c>
      <c r="H589" s="530">
        <v>600</v>
      </c>
      <c r="I589" s="530">
        <v>1440</v>
      </c>
      <c r="J589" s="530">
        <v>1380</v>
      </c>
      <c r="K589" s="530">
        <v>50</v>
      </c>
      <c r="L589" s="530">
        <v>200</v>
      </c>
      <c r="M589" s="530">
        <v>0</v>
      </c>
      <c r="N589" s="530">
        <v>0</v>
      </c>
      <c r="O589" s="530">
        <v>0</v>
      </c>
      <c r="P589" s="530">
        <v>0</v>
      </c>
      <c r="Q589" s="530">
        <v>200</v>
      </c>
      <c r="R589" s="530">
        <v>0</v>
      </c>
      <c r="S589" s="530">
        <v>6350</v>
      </c>
      <c r="T589" s="530">
        <v>0</v>
      </c>
      <c r="U589" s="530">
        <v>517.5</v>
      </c>
      <c r="V589" s="530">
        <v>254</v>
      </c>
      <c r="W589" s="530">
        <v>10</v>
      </c>
      <c r="X589" s="530">
        <v>0</v>
      </c>
      <c r="Y589" s="530">
        <v>781.5</v>
      </c>
      <c r="Z589" s="530">
        <v>5568.5</v>
      </c>
      <c r="AA589" t="s">
        <v>1848</v>
      </c>
      <c r="AB589" s="266">
        <f>VLOOKUP(D589,'12部门提供工资附表主表'!E:AV,44,0)</f>
        <v>6350</v>
      </c>
      <c r="AC589" s="266">
        <f t="shared" si="9"/>
        <v>0</v>
      </c>
    </row>
    <row r="590" spans="1:29" ht="14.25">
      <c r="A590" s="265" t="s">
        <v>3441</v>
      </c>
      <c r="B590" t="s">
        <v>3596</v>
      </c>
      <c r="C590" t="s">
        <v>2089</v>
      </c>
      <c r="D590" t="s">
        <v>2090</v>
      </c>
      <c r="E590" t="s">
        <v>2091</v>
      </c>
      <c r="F590">
        <v>31</v>
      </c>
      <c r="G590" s="530">
        <v>2480</v>
      </c>
      <c r="H590" s="530">
        <v>1080</v>
      </c>
      <c r="I590" s="530">
        <v>1440</v>
      </c>
      <c r="J590" s="530">
        <v>1580</v>
      </c>
      <c r="K590" s="530">
        <v>50</v>
      </c>
      <c r="L590" s="530">
        <v>200</v>
      </c>
      <c r="M590" s="530">
        <v>0</v>
      </c>
      <c r="N590" s="530">
        <v>0</v>
      </c>
      <c r="O590" s="530">
        <v>0</v>
      </c>
      <c r="P590" s="530">
        <v>0</v>
      </c>
      <c r="Q590" s="530">
        <v>200</v>
      </c>
      <c r="R590" s="530">
        <v>0</v>
      </c>
      <c r="S590" s="530">
        <v>7030</v>
      </c>
      <c r="T590" s="530">
        <v>0</v>
      </c>
      <c r="U590" s="530">
        <v>517.5</v>
      </c>
      <c r="V590" s="530">
        <v>254</v>
      </c>
      <c r="W590" s="530">
        <v>10</v>
      </c>
      <c r="X590" s="530">
        <v>0</v>
      </c>
      <c r="Y590" s="530">
        <v>781.5</v>
      </c>
      <c r="Z590" s="530">
        <v>6248.5</v>
      </c>
      <c r="AA590" t="s">
        <v>2093</v>
      </c>
      <c r="AB590" s="266">
        <f>VLOOKUP(D590,'12部门提供工资附表主表'!E:AV,44,0)</f>
        <v>7030</v>
      </c>
      <c r="AC590" s="266">
        <f t="shared" si="9"/>
        <v>0</v>
      </c>
    </row>
    <row r="591" spans="1:29" ht="14.25">
      <c r="A591" s="265" t="s">
        <v>822</v>
      </c>
      <c r="B591" t="s">
        <v>3596</v>
      </c>
      <c r="C591" t="s">
        <v>2254</v>
      </c>
      <c r="D591" t="s">
        <v>2255</v>
      </c>
      <c r="E591" t="s">
        <v>2256</v>
      </c>
      <c r="F591">
        <v>22.38</v>
      </c>
      <c r="G591" s="530">
        <v>2480</v>
      </c>
      <c r="H591" s="530">
        <v>45.6</v>
      </c>
      <c r="I591" s="530">
        <v>2320</v>
      </c>
      <c r="J591" s="530">
        <v>1500</v>
      </c>
      <c r="K591" s="530">
        <v>0</v>
      </c>
      <c r="L591" s="530">
        <v>200</v>
      </c>
      <c r="M591" s="530">
        <v>0</v>
      </c>
      <c r="N591" s="530">
        <v>0</v>
      </c>
      <c r="O591" s="530">
        <v>0</v>
      </c>
      <c r="P591" s="530">
        <v>0</v>
      </c>
      <c r="Q591" s="530">
        <v>200</v>
      </c>
      <c r="R591" s="530">
        <v>120</v>
      </c>
      <c r="S591" s="530">
        <v>6625.6</v>
      </c>
      <c r="T591" s="530">
        <v>0</v>
      </c>
      <c r="U591" s="530">
        <v>517.5</v>
      </c>
      <c r="V591" s="530">
        <v>254</v>
      </c>
      <c r="W591" s="530">
        <v>10</v>
      </c>
      <c r="X591" s="530">
        <v>25.62</v>
      </c>
      <c r="Y591" s="530">
        <v>807.12</v>
      </c>
      <c r="Z591" s="530">
        <v>5818.48</v>
      </c>
      <c r="AA591" t="s">
        <v>2258</v>
      </c>
      <c r="AB591" s="266">
        <f>VLOOKUP(D591,'12部门提供工资附表主表'!E:AV,44,0)</f>
        <v>6625.6</v>
      </c>
      <c r="AC591" s="266">
        <f t="shared" si="9"/>
        <v>0</v>
      </c>
    </row>
    <row r="592" spans="1:29" ht="14.25">
      <c r="A592" s="265" t="s">
        <v>832</v>
      </c>
      <c r="B592" t="s">
        <v>3596</v>
      </c>
      <c r="C592" t="s">
        <v>1971</v>
      </c>
      <c r="D592" t="s">
        <v>1972</v>
      </c>
      <c r="E592" t="s">
        <v>1973</v>
      </c>
      <c r="F592">
        <v>24.38</v>
      </c>
      <c r="G592" s="530">
        <v>2480</v>
      </c>
      <c r="H592" s="530">
        <v>285.60000000000002</v>
      </c>
      <c r="I592" s="530">
        <v>1440</v>
      </c>
      <c r="J592" s="530">
        <v>1080</v>
      </c>
      <c r="K592" s="530">
        <v>50</v>
      </c>
      <c r="L592" s="530">
        <v>200</v>
      </c>
      <c r="M592" s="530">
        <v>0</v>
      </c>
      <c r="N592" s="530">
        <v>0</v>
      </c>
      <c r="O592" s="530">
        <v>0</v>
      </c>
      <c r="P592" s="530">
        <v>0</v>
      </c>
      <c r="Q592" s="530">
        <v>200</v>
      </c>
      <c r="R592" s="530">
        <v>0</v>
      </c>
      <c r="S592" s="530">
        <v>5735.6</v>
      </c>
      <c r="T592" s="530">
        <v>30</v>
      </c>
      <c r="U592" s="530">
        <v>517.5</v>
      </c>
      <c r="V592" s="530">
        <v>254</v>
      </c>
      <c r="W592" s="530">
        <v>10</v>
      </c>
      <c r="X592" s="530">
        <v>0</v>
      </c>
      <c r="Y592" s="530">
        <v>781.5</v>
      </c>
      <c r="Z592" s="530">
        <v>4984.1000000000004</v>
      </c>
      <c r="AA592" t="s">
        <v>1975</v>
      </c>
      <c r="AB592" s="266">
        <f>VLOOKUP(D592,'12部门提供工资附表主表'!E:AV,44,0)</f>
        <v>5735.6</v>
      </c>
      <c r="AC592" s="266">
        <f t="shared" si="9"/>
        <v>0</v>
      </c>
    </row>
    <row r="593" spans="1:29" ht="14.25">
      <c r="A593" s="265" t="s">
        <v>1013</v>
      </c>
      <c r="B593" t="s">
        <v>3596</v>
      </c>
      <c r="C593" t="s">
        <v>2347</v>
      </c>
      <c r="D593" t="s">
        <v>2348</v>
      </c>
      <c r="E593" t="s">
        <v>2349</v>
      </c>
      <c r="F593">
        <v>32.799999999999997</v>
      </c>
      <c r="G593" s="530">
        <v>2480</v>
      </c>
      <c r="H593" s="530">
        <v>1296</v>
      </c>
      <c r="I593" s="530">
        <v>1940</v>
      </c>
      <c r="J593" s="530">
        <v>1880</v>
      </c>
      <c r="K593" s="530">
        <v>50</v>
      </c>
      <c r="L593" s="530">
        <v>200</v>
      </c>
      <c r="M593" s="530">
        <v>0</v>
      </c>
      <c r="N593" s="530">
        <v>0</v>
      </c>
      <c r="O593" s="530">
        <v>0</v>
      </c>
      <c r="P593" s="530">
        <v>0</v>
      </c>
      <c r="Q593" s="530">
        <v>299.39</v>
      </c>
      <c r="R593" s="530">
        <v>0</v>
      </c>
      <c r="S593" s="530">
        <v>8145.39</v>
      </c>
      <c r="T593" s="530">
        <v>0</v>
      </c>
      <c r="U593" s="530">
        <v>517.5</v>
      </c>
      <c r="V593" s="530">
        <v>254</v>
      </c>
      <c r="W593" s="530">
        <v>10</v>
      </c>
      <c r="X593" s="530">
        <v>0</v>
      </c>
      <c r="Y593" s="530">
        <v>781.5</v>
      </c>
      <c r="Z593" s="530">
        <v>7363.89</v>
      </c>
      <c r="AA593" t="s">
        <v>2351</v>
      </c>
      <c r="AB593" s="266">
        <f>VLOOKUP(D593,'12部门提供工资附表主表'!E:AV,44,0)</f>
        <v>8145.39</v>
      </c>
      <c r="AC593" s="266">
        <f t="shared" si="9"/>
        <v>0</v>
      </c>
    </row>
    <row r="594" spans="1:29" ht="14.25">
      <c r="A594" s="265" t="s">
        <v>4813</v>
      </c>
      <c r="B594" t="s">
        <v>3596</v>
      </c>
      <c r="C594" t="s">
        <v>1954</v>
      </c>
      <c r="D594" t="s">
        <v>1955</v>
      </c>
      <c r="E594" t="s">
        <v>1956</v>
      </c>
      <c r="F594">
        <v>26.5</v>
      </c>
      <c r="G594" s="530">
        <v>2480</v>
      </c>
      <c r="H594" s="530">
        <v>540</v>
      </c>
      <c r="I594" s="530">
        <v>1320</v>
      </c>
      <c r="J594" s="530">
        <v>2000</v>
      </c>
      <c r="K594" s="530">
        <v>50</v>
      </c>
      <c r="L594" s="530">
        <v>200</v>
      </c>
      <c r="M594" s="530">
        <v>0</v>
      </c>
      <c r="N594" s="530">
        <v>0</v>
      </c>
      <c r="O594" s="530">
        <v>0</v>
      </c>
      <c r="P594" s="530">
        <v>0</v>
      </c>
      <c r="Q594" s="530">
        <v>200</v>
      </c>
      <c r="R594" s="530">
        <v>140</v>
      </c>
      <c r="S594" s="530">
        <v>6650</v>
      </c>
      <c r="T594" s="530">
        <v>0</v>
      </c>
      <c r="U594" s="530">
        <v>517.5</v>
      </c>
      <c r="V594" s="530">
        <v>254</v>
      </c>
      <c r="W594" s="530">
        <v>0</v>
      </c>
      <c r="X594" s="530">
        <v>0</v>
      </c>
      <c r="Y594" s="530">
        <v>771.5</v>
      </c>
      <c r="Z594" s="530">
        <v>5878.5</v>
      </c>
      <c r="AA594" t="s">
        <v>1959</v>
      </c>
      <c r="AB594" s="266">
        <f>VLOOKUP(D594,'12部门提供工资附表主表'!E:AV,44,0)</f>
        <v>6650</v>
      </c>
      <c r="AC594" s="266">
        <f t="shared" si="9"/>
        <v>0</v>
      </c>
    </row>
    <row r="595" spans="1:29" ht="14.25">
      <c r="A595" s="265" t="s">
        <v>4095</v>
      </c>
      <c r="B595" t="s">
        <v>3596</v>
      </c>
      <c r="C595" t="s">
        <v>1960</v>
      </c>
      <c r="D595" t="s">
        <v>1961</v>
      </c>
      <c r="E595" t="s">
        <v>1962</v>
      </c>
      <c r="F595">
        <v>28.44</v>
      </c>
      <c r="G595" s="530">
        <v>2480</v>
      </c>
      <c r="H595" s="530">
        <v>772.8</v>
      </c>
      <c r="I595" s="530">
        <v>1620</v>
      </c>
      <c r="J595" s="530">
        <v>1000</v>
      </c>
      <c r="K595" s="530">
        <v>200</v>
      </c>
      <c r="L595" s="530">
        <v>200</v>
      </c>
      <c r="M595" s="530">
        <v>0</v>
      </c>
      <c r="N595" s="530">
        <v>0</v>
      </c>
      <c r="O595" s="530">
        <v>0</v>
      </c>
      <c r="P595" s="530">
        <v>0</v>
      </c>
      <c r="Q595" s="530">
        <v>200</v>
      </c>
      <c r="R595" s="530">
        <v>77</v>
      </c>
      <c r="S595" s="530">
        <v>6395.8</v>
      </c>
      <c r="T595" s="530">
        <v>0</v>
      </c>
      <c r="U595" s="530">
        <v>0</v>
      </c>
      <c r="V595" s="530">
        <v>254</v>
      </c>
      <c r="W595" s="530">
        <v>10</v>
      </c>
      <c r="X595" s="530">
        <v>0</v>
      </c>
      <c r="Y595" s="530">
        <v>264</v>
      </c>
      <c r="Z595" s="530">
        <v>6131.8</v>
      </c>
      <c r="AA595" t="s">
        <v>1964</v>
      </c>
      <c r="AB595" s="266">
        <f>VLOOKUP(D595,'12部门提供工资附表主表'!E:AV,44,0)</f>
        <v>6395.8</v>
      </c>
      <c r="AC595" s="266">
        <f t="shared" si="9"/>
        <v>0</v>
      </c>
    </row>
    <row r="596" spans="1:29" ht="14.25">
      <c r="A596" s="265" t="s">
        <v>1712</v>
      </c>
      <c r="B596" t="s">
        <v>3596</v>
      </c>
      <c r="C596" t="s">
        <v>2287</v>
      </c>
      <c r="D596" t="s">
        <v>2288</v>
      </c>
      <c r="E596" t="s">
        <v>2289</v>
      </c>
      <c r="F596">
        <v>26.13</v>
      </c>
      <c r="G596" s="530">
        <v>2480</v>
      </c>
      <c r="H596" s="530">
        <v>495.6</v>
      </c>
      <c r="I596" s="530">
        <v>2320</v>
      </c>
      <c r="J596" s="530">
        <v>1500</v>
      </c>
      <c r="K596" s="530">
        <v>50</v>
      </c>
      <c r="L596" s="530">
        <v>200</v>
      </c>
      <c r="M596" s="530">
        <v>0</v>
      </c>
      <c r="N596" s="530">
        <v>0</v>
      </c>
      <c r="O596" s="530">
        <v>0</v>
      </c>
      <c r="P596" s="530">
        <v>0</v>
      </c>
      <c r="Q596" s="530">
        <v>200</v>
      </c>
      <c r="R596" s="530">
        <v>240</v>
      </c>
      <c r="S596" s="530">
        <v>7005.6</v>
      </c>
      <c r="T596" s="530">
        <v>30</v>
      </c>
      <c r="U596" s="530">
        <v>517.5</v>
      </c>
      <c r="V596" s="530">
        <v>254</v>
      </c>
      <c r="W596" s="530">
        <v>10</v>
      </c>
      <c r="X596" s="530">
        <v>0</v>
      </c>
      <c r="Y596" s="530">
        <v>781.5</v>
      </c>
      <c r="Z596" s="530">
        <v>6254.1</v>
      </c>
      <c r="AA596" t="s">
        <v>2291</v>
      </c>
      <c r="AB596" s="266">
        <f>VLOOKUP(D596,'12部门提供工资附表主表'!E:AV,44,0)</f>
        <v>7005.6</v>
      </c>
      <c r="AC596" s="266">
        <f t="shared" si="9"/>
        <v>0</v>
      </c>
    </row>
    <row r="597" spans="1:29" ht="14.25">
      <c r="A597" s="265" t="s">
        <v>632</v>
      </c>
      <c r="B597" t="s">
        <v>3596</v>
      </c>
      <c r="C597" t="s">
        <v>2341</v>
      </c>
      <c r="D597" t="s">
        <v>2342</v>
      </c>
      <c r="E597" t="s">
        <v>2343</v>
      </c>
      <c r="F597">
        <v>34.9</v>
      </c>
      <c r="G597" s="530">
        <v>2480</v>
      </c>
      <c r="H597" s="530">
        <v>1548</v>
      </c>
      <c r="I597" s="530">
        <v>1440</v>
      </c>
      <c r="J597" s="530">
        <v>1380</v>
      </c>
      <c r="K597" s="530">
        <v>0</v>
      </c>
      <c r="L597" s="530">
        <v>200</v>
      </c>
      <c r="M597" s="530">
        <v>0</v>
      </c>
      <c r="N597" s="530">
        <v>0</v>
      </c>
      <c r="O597" s="530">
        <v>0</v>
      </c>
      <c r="P597" s="530">
        <v>0</v>
      </c>
      <c r="Q597" s="530">
        <v>0</v>
      </c>
      <c r="R597" s="530">
        <v>0</v>
      </c>
      <c r="S597" s="530">
        <v>7048</v>
      </c>
      <c r="T597" s="530">
        <v>0</v>
      </c>
      <c r="U597" s="530">
        <v>517.5</v>
      </c>
      <c r="V597" s="530">
        <v>0</v>
      </c>
      <c r="W597" s="530">
        <v>10</v>
      </c>
      <c r="X597" s="530">
        <v>0</v>
      </c>
      <c r="Y597" s="530">
        <v>527.5</v>
      </c>
      <c r="Z597" s="530">
        <v>6520.5</v>
      </c>
      <c r="AA597" t="s">
        <v>2346</v>
      </c>
      <c r="AB597" s="266">
        <f>VLOOKUP(D597,'12部门提供工资附表主表'!E:AV,44,0)</f>
        <v>7048</v>
      </c>
      <c r="AC597" s="266">
        <f t="shared" si="9"/>
        <v>0</v>
      </c>
    </row>
    <row r="598" spans="1:29" ht="14.25">
      <c r="A598" s="265" t="s">
        <v>4814</v>
      </c>
      <c r="B598" t="s">
        <v>3596</v>
      </c>
      <c r="C598" t="s">
        <v>2074</v>
      </c>
      <c r="D598" t="s">
        <v>2075</v>
      </c>
      <c r="E598" t="s">
        <v>2076</v>
      </c>
      <c r="F598">
        <v>26.13</v>
      </c>
      <c r="G598" s="530">
        <v>2480</v>
      </c>
      <c r="H598" s="530">
        <v>495.6</v>
      </c>
      <c r="I598" s="530">
        <v>1820</v>
      </c>
      <c r="J598" s="530">
        <v>1500</v>
      </c>
      <c r="K598" s="530">
        <v>0</v>
      </c>
      <c r="L598" s="530">
        <v>200</v>
      </c>
      <c r="M598" s="530">
        <v>0</v>
      </c>
      <c r="N598" s="530">
        <v>0</v>
      </c>
      <c r="O598" s="530">
        <v>0</v>
      </c>
      <c r="P598" s="530">
        <v>0</v>
      </c>
      <c r="Q598" s="530">
        <v>200</v>
      </c>
      <c r="R598" s="530">
        <v>81.45</v>
      </c>
      <c r="S598" s="530">
        <v>6614.15</v>
      </c>
      <c r="T598" s="530">
        <v>0</v>
      </c>
      <c r="U598" s="530">
        <v>517.5</v>
      </c>
      <c r="V598" s="530">
        <v>0</v>
      </c>
      <c r="W598" s="530">
        <v>10</v>
      </c>
      <c r="X598" s="530">
        <v>0</v>
      </c>
      <c r="Y598" s="530">
        <v>527.5</v>
      </c>
      <c r="Z598" s="530">
        <v>6086.65</v>
      </c>
      <c r="AA598" t="s">
        <v>2078</v>
      </c>
      <c r="AB598" s="266">
        <f>VLOOKUP(D598,'12部门提供工资附表主表'!E:AV,44,0)</f>
        <v>6614.1</v>
      </c>
      <c r="AC598" s="266">
        <f t="shared" si="9"/>
        <v>-4.9999999999272404E-2</v>
      </c>
    </row>
    <row r="599" spans="1:29" ht="14.25">
      <c r="A599" s="265" t="s">
        <v>4815</v>
      </c>
      <c r="B599" t="s">
        <v>3596</v>
      </c>
      <c r="C599" t="s">
        <v>2079</v>
      </c>
      <c r="D599" t="s">
        <v>2080</v>
      </c>
      <c r="E599" t="s">
        <v>2081</v>
      </c>
      <c r="F599">
        <v>30.63</v>
      </c>
      <c r="G599" s="530">
        <v>2480</v>
      </c>
      <c r="H599" s="530">
        <v>1035.5999999999999</v>
      </c>
      <c r="I599" s="530">
        <v>1120</v>
      </c>
      <c r="J599" s="530">
        <v>1500</v>
      </c>
      <c r="K599" s="530">
        <v>0</v>
      </c>
      <c r="L599" s="530">
        <v>200</v>
      </c>
      <c r="M599" s="530">
        <v>0</v>
      </c>
      <c r="N599" s="530">
        <v>0</v>
      </c>
      <c r="O599" s="530">
        <v>0</v>
      </c>
      <c r="P599" s="530">
        <v>0</v>
      </c>
      <c r="Q599" s="530">
        <v>200</v>
      </c>
      <c r="R599" s="530">
        <v>81.45</v>
      </c>
      <c r="S599" s="530">
        <v>6454.15</v>
      </c>
      <c r="T599" s="530">
        <v>0</v>
      </c>
      <c r="U599" s="530">
        <v>517.5</v>
      </c>
      <c r="V599" s="530">
        <v>254</v>
      </c>
      <c r="W599" s="530">
        <v>10</v>
      </c>
      <c r="X599" s="530">
        <v>0</v>
      </c>
      <c r="Y599" s="530">
        <v>781.5</v>
      </c>
      <c r="Z599" s="530">
        <v>5672.65</v>
      </c>
      <c r="AA599" t="s">
        <v>2083</v>
      </c>
      <c r="AB599" s="266">
        <f>VLOOKUP(D599,'12部门提供工资附表主表'!E:AV,44,0)</f>
        <v>6454.1</v>
      </c>
      <c r="AC599" s="266">
        <f t="shared" si="9"/>
        <v>-4.9999999999272404E-2</v>
      </c>
    </row>
    <row r="600" spans="1:29" ht="14.25">
      <c r="A600" s="265" t="s">
        <v>389</v>
      </c>
      <c r="B600" t="s">
        <v>3596</v>
      </c>
      <c r="C600" t="s">
        <v>2205</v>
      </c>
      <c r="D600" t="s">
        <v>2206</v>
      </c>
      <c r="E600" t="s">
        <v>2207</v>
      </c>
      <c r="F600">
        <v>29</v>
      </c>
      <c r="G600" s="530">
        <v>2480</v>
      </c>
      <c r="H600" s="530">
        <v>840</v>
      </c>
      <c r="I600" s="530">
        <v>920</v>
      </c>
      <c r="J600" s="530">
        <v>1500</v>
      </c>
      <c r="K600" s="530">
        <v>0</v>
      </c>
      <c r="L600" s="530">
        <v>200</v>
      </c>
      <c r="M600" s="530">
        <v>0</v>
      </c>
      <c r="N600" s="530">
        <v>0</v>
      </c>
      <c r="O600" s="530">
        <v>0</v>
      </c>
      <c r="P600" s="530">
        <v>0</v>
      </c>
      <c r="Q600" s="530">
        <v>200</v>
      </c>
      <c r="R600" s="530">
        <v>135</v>
      </c>
      <c r="S600" s="530">
        <v>6005</v>
      </c>
      <c r="T600" s="530">
        <v>0</v>
      </c>
      <c r="U600" s="530">
        <v>517.5</v>
      </c>
      <c r="V600" s="530">
        <v>254</v>
      </c>
      <c r="W600" s="530">
        <v>10</v>
      </c>
      <c r="X600" s="530">
        <v>7.01</v>
      </c>
      <c r="Y600" s="530">
        <v>788.51</v>
      </c>
      <c r="Z600" s="530">
        <v>5216.49</v>
      </c>
      <c r="AA600" t="s">
        <v>2210</v>
      </c>
      <c r="AB600" s="266">
        <f>VLOOKUP(D600,'12部门提供工资附表主表'!E:AV,44,0)</f>
        <v>6005</v>
      </c>
      <c r="AC600" s="266">
        <f t="shared" si="9"/>
        <v>0</v>
      </c>
    </row>
    <row r="601" spans="1:29" ht="14.25">
      <c r="A601" s="265" t="s">
        <v>4816</v>
      </c>
      <c r="B601" t="s">
        <v>3596</v>
      </c>
      <c r="C601" t="s">
        <v>1948</v>
      </c>
      <c r="D601" t="s">
        <v>1949</v>
      </c>
      <c r="E601" t="s">
        <v>1950</v>
      </c>
      <c r="F601">
        <v>24.38</v>
      </c>
      <c r="G601" s="530">
        <v>2480</v>
      </c>
      <c r="H601" s="530">
        <v>285.60000000000002</v>
      </c>
      <c r="I601" s="530">
        <v>540</v>
      </c>
      <c r="J601" s="530">
        <v>1880</v>
      </c>
      <c r="K601" s="530">
        <v>0</v>
      </c>
      <c r="L601" s="530">
        <v>200</v>
      </c>
      <c r="M601" s="530">
        <v>0</v>
      </c>
      <c r="N601" s="530">
        <v>0</v>
      </c>
      <c r="O601" s="530">
        <v>0</v>
      </c>
      <c r="P601" s="530">
        <v>0</v>
      </c>
      <c r="Q601" s="530">
        <v>200</v>
      </c>
      <c r="R601" s="530">
        <v>0</v>
      </c>
      <c r="S601" s="530">
        <v>5585.6</v>
      </c>
      <c r="T601" s="530">
        <v>0</v>
      </c>
      <c r="U601" s="530">
        <v>517.5</v>
      </c>
      <c r="V601" s="530">
        <v>254</v>
      </c>
      <c r="W601" s="530">
        <v>10</v>
      </c>
      <c r="X601" s="530">
        <v>0</v>
      </c>
      <c r="Y601" s="530">
        <v>781.5</v>
      </c>
      <c r="Z601" s="530">
        <v>4804.1000000000004</v>
      </c>
      <c r="AA601" t="s">
        <v>1953</v>
      </c>
      <c r="AB601" s="266">
        <f>VLOOKUP(D601,'12部门提供工资附表主表'!E:AV,44,0)</f>
        <v>5585.6</v>
      </c>
      <c r="AC601" s="266">
        <f t="shared" si="9"/>
        <v>0</v>
      </c>
    </row>
    <row r="602" spans="1:29" ht="14.25">
      <c r="A602" s="265" t="s">
        <v>918</v>
      </c>
      <c r="B602" t="s">
        <v>3596</v>
      </c>
      <c r="C602" t="s">
        <v>2292</v>
      </c>
      <c r="D602" t="s">
        <v>2293</v>
      </c>
      <c r="E602" t="s">
        <v>2294</v>
      </c>
      <c r="F602">
        <v>23.56</v>
      </c>
      <c r="G602" s="530">
        <v>3500</v>
      </c>
      <c r="H602" s="530">
        <v>187.2</v>
      </c>
      <c r="I602" s="530">
        <v>1300</v>
      </c>
      <c r="J602" s="530">
        <v>1000</v>
      </c>
      <c r="K602" s="530">
        <v>50</v>
      </c>
      <c r="L602" s="530">
        <v>180</v>
      </c>
      <c r="M602" s="530">
        <v>0</v>
      </c>
      <c r="N602" s="530">
        <v>0</v>
      </c>
      <c r="O602" s="530">
        <v>0</v>
      </c>
      <c r="P602" s="530">
        <v>0</v>
      </c>
      <c r="Q602" s="530">
        <v>200</v>
      </c>
      <c r="R602" s="530">
        <v>0</v>
      </c>
      <c r="S602" s="530">
        <v>6417.2</v>
      </c>
      <c r="T602" s="530">
        <v>0</v>
      </c>
      <c r="U602" s="530">
        <v>517.5</v>
      </c>
      <c r="V602" s="530">
        <v>254</v>
      </c>
      <c r="W602" s="530">
        <v>10</v>
      </c>
      <c r="X602" s="530">
        <v>0</v>
      </c>
      <c r="Y602" s="530">
        <v>781.5</v>
      </c>
      <c r="Z602" s="530">
        <v>5635.7</v>
      </c>
      <c r="AA602" t="s">
        <v>2296</v>
      </c>
      <c r="AB602" s="266">
        <f>VLOOKUP(D602,'12部门提供工资附表主表'!E:AV,44,0)</f>
        <v>6417.2</v>
      </c>
      <c r="AC602" s="266">
        <f t="shared" si="9"/>
        <v>0</v>
      </c>
    </row>
    <row r="603" spans="1:29" ht="14.25">
      <c r="A603" s="265" t="s">
        <v>4817</v>
      </c>
      <c r="B603" t="s">
        <v>3596</v>
      </c>
      <c r="C603" t="s">
        <v>2297</v>
      </c>
      <c r="D603" t="s">
        <v>2298</v>
      </c>
      <c r="E603" t="s">
        <v>2299</v>
      </c>
      <c r="F603">
        <v>22.63</v>
      </c>
      <c r="G603" s="530">
        <v>3500</v>
      </c>
      <c r="H603" s="530">
        <v>75.599999999999994</v>
      </c>
      <c r="I603" s="530">
        <v>2000</v>
      </c>
      <c r="J603" s="530">
        <v>1950</v>
      </c>
      <c r="K603" s="530">
        <v>50</v>
      </c>
      <c r="L603" s="530">
        <v>180</v>
      </c>
      <c r="M603" s="530">
        <v>0</v>
      </c>
      <c r="N603" s="530">
        <v>0</v>
      </c>
      <c r="O603" s="530">
        <v>0</v>
      </c>
      <c r="P603" s="530">
        <v>0</v>
      </c>
      <c r="Q603" s="530">
        <v>200</v>
      </c>
      <c r="R603" s="530">
        <v>0</v>
      </c>
      <c r="S603" s="530">
        <v>7955.6</v>
      </c>
      <c r="T603" s="530">
        <v>30</v>
      </c>
      <c r="U603" s="530">
        <v>517.5</v>
      </c>
      <c r="V603" s="530">
        <v>254</v>
      </c>
      <c r="W603" s="530">
        <v>10</v>
      </c>
      <c r="X603" s="530">
        <v>5.52</v>
      </c>
      <c r="Y603" s="530">
        <v>787.02</v>
      </c>
      <c r="Z603" s="530">
        <v>7198.58</v>
      </c>
      <c r="AA603" t="s">
        <v>2301</v>
      </c>
      <c r="AB603" s="266">
        <f>VLOOKUP(D603,'12部门提供工资附表主表'!E:AV,44,0)</f>
        <v>7955.6</v>
      </c>
      <c r="AC603" s="266">
        <f t="shared" si="9"/>
        <v>0</v>
      </c>
    </row>
    <row r="604" spans="1:29" ht="14.25">
      <c r="A604" s="265" t="s">
        <v>1467</v>
      </c>
      <c r="B604" t="s">
        <v>3596</v>
      </c>
      <c r="C604" t="s">
        <v>1910</v>
      </c>
      <c r="D604" t="s">
        <v>1911</v>
      </c>
      <c r="E604" t="s">
        <v>1912</v>
      </c>
      <c r="F604">
        <v>19.809999999999999</v>
      </c>
      <c r="G604" s="530">
        <v>3500</v>
      </c>
      <c r="H604" s="530">
        <v>-262.8</v>
      </c>
      <c r="I604" s="530">
        <v>1500</v>
      </c>
      <c r="J604" s="530">
        <v>1500</v>
      </c>
      <c r="K604" s="530">
        <v>50</v>
      </c>
      <c r="L604" s="530">
        <v>200</v>
      </c>
      <c r="M604" s="530">
        <v>0</v>
      </c>
      <c r="N604" s="530">
        <v>0</v>
      </c>
      <c r="O604" s="530">
        <v>0</v>
      </c>
      <c r="P604" s="530">
        <v>0</v>
      </c>
      <c r="Q604" s="530">
        <v>0</v>
      </c>
      <c r="R604" s="530">
        <v>0</v>
      </c>
      <c r="S604" s="530">
        <v>6487.2</v>
      </c>
      <c r="T604" s="530">
        <v>0</v>
      </c>
      <c r="U604" s="530">
        <v>517.5</v>
      </c>
      <c r="V604" s="530">
        <v>254</v>
      </c>
      <c r="W604" s="530">
        <v>10</v>
      </c>
      <c r="X604" s="530">
        <v>0</v>
      </c>
      <c r="Y604" s="530">
        <v>781.5</v>
      </c>
      <c r="Z604" s="530">
        <v>5705.7</v>
      </c>
      <c r="AA604" t="s">
        <v>1914</v>
      </c>
      <c r="AB604" s="266">
        <f>VLOOKUP(D604,'12部门提供工资附表主表'!E:AV,44,0)</f>
        <v>6487.2</v>
      </c>
      <c r="AC604" s="266">
        <f t="shared" si="9"/>
        <v>0</v>
      </c>
    </row>
    <row r="605" spans="1:29" ht="14.25">
      <c r="A605" s="265" t="s">
        <v>58</v>
      </c>
      <c r="B605" t="s">
        <v>3596</v>
      </c>
      <c r="C605" t="s">
        <v>1915</v>
      </c>
      <c r="D605" t="s">
        <v>1916</v>
      </c>
      <c r="E605" t="s">
        <v>1917</v>
      </c>
      <c r="F605">
        <v>22.88</v>
      </c>
      <c r="G605" s="530">
        <v>3500</v>
      </c>
      <c r="H605" s="530">
        <v>105.6</v>
      </c>
      <c r="I605" s="530">
        <v>1000</v>
      </c>
      <c r="J605" s="530">
        <v>1000</v>
      </c>
      <c r="K605" s="530">
        <v>50</v>
      </c>
      <c r="L605" s="530">
        <v>40</v>
      </c>
      <c r="M605" s="530">
        <v>0</v>
      </c>
      <c r="N605" s="530">
        <v>0</v>
      </c>
      <c r="O605" s="530">
        <v>0</v>
      </c>
      <c r="P605" s="530">
        <v>0</v>
      </c>
      <c r="Q605" s="530">
        <v>200</v>
      </c>
      <c r="R605" s="530">
        <v>0</v>
      </c>
      <c r="S605" s="530">
        <v>5895.6</v>
      </c>
      <c r="T605" s="530">
        <v>0</v>
      </c>
      <c r="U605" s="530">
        <v>517.5</v>
      </c>
      <c r="V605" s="530">
        <v>254</v>
      </c>
      <c r="W605" s="530">
        <v>10</v>
      </c>
      <c r="X605" s="530">
        <v>3.72</v>
      </c>
      <c r="Y605" s="530">
        <v>785.22</v>
      </c>
      <c r="Z605" s="530">
        <v>5110.38</v>
      </c>
      <c r="AA605" t="s">
        <v>1919</v>
      </c>
      <c r="AB605" s="266">
        <f>VLOOKUP(D605,'12部门提供工资附表主表'!E:AV,44,0)</f>
        <v>5895.6</v>
      </c>
      <c r="AC605" s="266">
        <f t="shared" si="9"/>
        <v>0</v>
      </c>
    </row>
    <row r="606" spans="1:29" ht="14.25">
      <c r="A606" s="265" t="s">
        <v>1083</v>
      </c>
      <c r="B606" t="s">
        <v>3596</v>
      </c>
      <c r="C606" t="s">
        <v>1920</v>
      </c>
      <c r="D606" t="s">
        <v>1921</v>
      </c>
      <c r="E606" t="s">
        <v>1922</v>
      </c>
      <c r="F606">
        <v>25</v>
      </c>
      <c r="G606" s="530">
        <v>3500</v>
      </c>
      <c r="H606" s="530">
        <v>360</v>
      </c>
      <c r="I606" s="530">
        <v>1300</v>
      </c>
      <c r="J606" s="530">
        <v>1000</v>
      </c>
      <c r="K606" s="530">
        <v>50</v>
      </c>
      <c r="L606" s="530">
        <v>140</v>
      </c>
      <c r="M606" s="530">
        <v>0</v>
      </c>
      <c r="N606" s="530">
        <v>0</v>
      </c>
      <c r="O606" s="530">
        <v>0</v>
      </c>
      <c r="P606" s="530">
        <v>0</v>
      </c>
      <c r="Q606" s="530">
        <v>100</v>
      </c>
      <c r="R606" s="530">
        <v>0</v>
      </c>
      <c r="S606" s="530">
        <v>6450</v>
      </c>
      <c r="T606" s="530">
        <v>0</v>
      </c>
      <c r="U606" s="530">
        <v>517.5</v>
      </c>
      <c r="V606" s="530">
        <v>254</v>
      </c>
      <c r="W606" s="530">
        <v>10</v>
      </c>
      <c r="X606" s="530">
        <v>0</v>
      </c>
      <c r="Y606" s="530">
        <v>781.5</v>
      </c>
      <c r="Z606" s="530">
        <v>5668.5</v>
      </c>
      <c r="AA606" t="s">
        <v>1924</v>
      </c>
      <c r="AB606" s="266">
        <f>VLOOKUP(D606,'12部门提供工资附表主表'!E:AV,44,0)</f>
        <v>6450</v>
      </c>
      <c r="AC606" s="266">
        <f t="shared" si="9"/>
        <v>0</v>
      </c>
    </row>
    <row r="607" spans="1:29" ht="14.25">
      <c r="A607" s="265" t="s">
        <v>3884</v>
      </c>
      <c r="B607" t="s">
        <v>3596</v>
      </c>
      <c r="C607" t="s">
        <v>1925</v>
      </c>
      <c r="D607" t="s">
        <v>1926</v>
      </c>
      <c r="E607" t="s">
        <v>1927</v>
      </c>
      <c r="F607">
        <v>19.440000000000001</v>
      </c>
      <c r="G607" s="530">
        <v>3500</v>
      </c>
      <c r="H607" s="530">
        <v>-307.2</v>
      </c>
      <c r="I607" s="530">
        <v>1500</v>
      </c>
      <c r="J607" s="530">
        <v>1500</v>
      </c>
      <c r="K607" s="530">
        <v>50</v>
      </c>
      <c r="L607" s="530">
        <v>60</v>
      </c>
      <c r="M607" s="530">
        <v>0</v>
      </c>
      <c r="N607" s="530">
        <v>0</v>
      </c>
      <c r="O607" s="530">
        <v>0</v>
      </c>
      <c r="P607" s="530">
        <v>0</v>
      </c>
      <c r="Q607" s="530">
        <v>0</v>
      </c>
      <c r="R607" s="530">
        <v>0</v>
      </c>
      <c r="S607" s="530">
        <v>6302.8</v>
      </c>
      <c r="T607" s="530">
        <v>0</v>
      </c>
      <c r="U607" s="530">
        <v>517.5</v>
      </c>
      <c r="V607" s="530">
        <v>254</v>
      </c>
      <c r="W607" s="530">
        <v>0</v>
      </c>
      <c r="X607" s="530">
        <v>0</v>
      </c>
      <c r="Y607" s="530">
        <v>771.5</v>
      </c>
      <c r="Z607" s="530">
        <v>5531.3</v>
      </c>
      <c r="AA607" t="s">
        <v>1929</v>
      </c>
      <c r="AB607" s="266">
        <f>VLOOKUP(D607,'12部门提供工资附表主表'!E:AV,44,0)</f>
        <v>6302.8</v>
      </c>
      <c r="AC607" s="266">
        <f t="shared" si="9"/>
        <v>0</v>
      </c>
    </row>
    <row r="608" spans="1:29" ht="14.25">
      <c r="A608" s="265" t="s">
        <v>161</v>
      </c>
      <c r="B608" t="s">
        <v>3596</v>
      </c>
      <c r="C608" t="s">
        <v>1859</v>
      </c>
      <c r="D608" t="s">
        <v>1860</v>
      </c>
      <c r="E608" t="s">
        <v>1861</v>
      </c>
      <c r="F608">
        <v>26.63</v>
      </c>
      <c r="G608" s="530">
        <v>2480</v>
      </c>
      <c r="H608" s="530">
        <v>555.6</v>
      </c>
      <c r="I608" s="530">
        <v>1340</v>
      </c>
      <c r="J608" s="530">
        <v>1380</v>
      </c>
      <c r="K608" s="530">
        <v>550</v>
      </c>
      <c r="L608" s="530">
        <v>200</v>
      </c>
      <c r="M608" s="530">
        <v>0</v>
      </c>
      <c r="N608" s="530">
        <v>0</v>
      </c>
      <c r="O608" s="530">
        <v>0</v>
      </c>
      <c r="P608" s="530">
        <v>0</v>
      </c>
      <c r="Q608" s="530">
        <v>200</v>
      </c>
      <c r="R608" s="530">
        <v>0</v>
      </c>
      <c r="S608" s="530">
        <v>6705.6</v>
      </c>
      <c r="T608" s="530">
        <v>0</v>
      </c>
      <c r="U608" s="530">
        <v>517.5</v>
      </c>
      <c r="V608" s="530">
        <v>254</v>
      </c>
      <c r="W608" s="530">
        <v>10</v>
      </c>
      <c r="X608" s="530">
        <v>0</v>
      </c>
      <c r="Y608" s="530">
        <v>781.5</v>
      </c>
      <c r="Z608" s="530">
        <v>5924.1</v>
      </c>
      <c r="AA608" t="s">
        <v>1863</v>
      </c>
      <c r="AB608" s="266">
        <f>VLOOKUP(D608,'12部门提供工资附表主表'!E:AV,44,0)</f>
        <v>6705.6</v>
      </c>
      <c r="AC608" s="266">
        <f t="shared" si="9"/>
        <v>0</v>
      </c>
    </row>
    <row r="609" spans="1:29" ht="14.25">
      <c r="A609" s="265" t="s">
        <v>1692</v>
      </c>
      <c r="B609" t="s">
        <v>3596</v>
      </c>
      <c r="C609" t="s">
        <v>1864</v>
      </c>
      <c r="D609" t="s">
        <v>1865</v>
      </c>
      <c r="E609" t="s">
        <v>1866</v>
      </c>
      <c r="F609">
        <v>22.25</v>
      </c>
      <c r="G609" s="530">
        <v>2480</v>
      </c>
      <c r="H609" s="530">
        <v>30</v>
      </c>
      <c r="I609" s="530">
        <v>540</v>
      </c>
      <c r="J609" s="530">
        <v>1180</v>
      </c>
      <c r="K609" s="530">
        <v>200</v>
      </c>
      <c r="L609" s="530">
        <v>200</v>
      </c>
      <c r="M609" s="530">
        <v>0</v>
      </c>
      <c r="N609" s="530">
        <v>0</v>
      </c>
      <c r="O609" s="530">
        <v>0</v>
      </c>
      <c r="P609" s="530">
        <v>0</v>
      </c>
      <c r="Q609" s="530">
        <v>200</v>
      </c>
      <c r="R609" s="530">
        <v>0</v>
      </c>
      <c r="S609" s="530">
        <v>4830</v>
      </c>
      <c r="T609" s="530">
        <v>0</v>
      </c>
      <c r="U609" s="530">
        <v>517.5</v>
      </c>
      <c r="V609" s="530">
        <v>254</v>
      </c>
      <c r="W609" s="530">
        <v>10</v>
      </c>
      <c r="X609" s="530">
        <v>0</v>
      </c>
      <c r="Y609" s="530">
        <v>781.5</v>
      </c>
      <c r="Z609" s="530">
        <v>4048.5</v>
      </c>
      <c r="AA609" t="s">
        <v>1868</v>
      </c>
      <c r="AB609" s="266">
        <f>VLOOKUP(D609,'12部门提供工资附表主表'!E:AV,44,0)</f>
        <v>4830</v>
      </c>
      <c r="AC609" s="266">
        <f t="shared" si="9"/>
        <v>0</v>
      </c>
    </row>
    <row r="610" spans="1:29" ht="14.25">
      <c r="A610" s="265" t="s">
        <v>4818</v>
      </c>
      <c r="B610" t="s">
        <v>3596</v>
      </c>
      <c r="C610" t="s">
        <v>1869</v>
      </c>
      <c r="D610" t="s">
        <v>1870</v>
      </c>
      <c r="E610" t="s">
        <v>1871</v>
      </c>
      <c r="F610">
        <v>22</v>
      </c>
      <c r="G610" s="530">
        <v>2480</v>
      </c>
      <c r="H610" s="530">
        <v>0</v>
      </c>
      <c r="I610" s="530">
        <v>540</v>
      </c>
      <c r="J610" s="530">
        <v>1080</v>
      </c>
      <c r="K610" s="530">
        <v>250</v>
      </c>
      <c r="L610" s="530">
        <v>100</v>
      </c>
      <c r="M610" s="530">
        <v>0</v>
      </c>
      <c r="N610" s="530">
        <v>0</v>
      </c>
      <c r="O610" s="530">
        <v>0</v>
      </c>
      <c r="P610" s="530">
        <v>0</v>
      </c>
      <c r="Q610" s="530">
        <v>200</v>
      </c>
      <c r="R610" s="530">
        <v>0</v>
      </c>
      <c r="S610" s="530">
        <v>4650</v>
      </c>
      <c r="T610" s="530">
        <v>0</v>
      </c>
      <c r="U610" s="530">
        <v>517.5</v>
      </c>
      <c r="V610" s="530">
        <v>254</v>
      </c>
      <c r="W610" s="530">
        <v>10</v>
      </c>
      <c r="X610" s="530">
        <v>0</v>
      </c>
      <c r="Y610" s="530">
        <v>781.5</v>
      </c>
      <c r="Z610" s="530">
        <v>3868.5</v>
      </c>
      <c r="AA610" t="s">
        <v>1873</v>
      </c>
      <c r="AB610" s="266">
        <f>VLOOKUP(D610,'12部门提供工资附表主表'!E:AV,44,0)</f>
        <v>4650</v>
      </c>
      <c r="AC610" s="266">
        <f t="shared" si="9"/>
        <v>0</v>
      </c>
    </row>
    <row r="611" spans="1:29" ht="14.25">
      <c r="A611" s="265" t="s">
        <v>3705</v>
      </c>
      <c r="B611" t="s">
        <v>3596</v>
      </c>
      <c r="C611" t="s">
        <v>1889</v>
      </c>
      <c r="D611" t="s">
        <v>1890</v>
      </c>
      <c r="E611" t="s">
        <v>1891</v>
      </c>
      <c r="F611">
        <v>22</v>
      </c>
      <c r="G611" s="530">
        <v>2480</v>
      </c>
      <c r="H611" s="530">
        <v>0</v>
      </c>
      <c r="I611" s="530">
        <v>740</v>
      </c>
      <c r="J611" s="530">
        <v>1080</v>
      </c>
      <c r="K611" s="530">
        <v>250</v>
      </c>
      <c r="L611" s="530">
        <v>40</v>
      </c>
      <c r="M611" s="530">
        <v>0</v>
      </c>
      <c r="N611" s="530">
        <v>0</v>
      </c>
      <c r="O611" s="530">
        <v>0</v>
      </c>
      <c r="P611" s="530">
        <v>0</v>
      </c>
      <c r="Q611" s="530">
        <v>200</v>
      </c>
      <c r="R611" s="530">
        <v>0</v>
      </c>
      <c r="S611" s="530">
        <v>4790</v>
      </c>
      <c r="T611" s="530">
        <v>0</v>
      </c>
      <c r="U611" s="530">
        <v>517.5</v>
      </c>
      <c r="V611" s="530">
        <v>254</v>
      </c>
      <c r="W611" s="530">
        <v>10</v>
      </c>
      <c r="X611" s="530">
        <v>0</v>
      </c>
      <c r="Y611" s="530">
        <v>781.5</v>
      </c>
      <c r="Z611" s="530">
        <v>4008.5</v>
      </c>
      <c r="AA611" t="s">
        <v>1893</v>
      </c>
      <c r="AB611" s="266">
        <f>VLOOKUP(D611,'12部门提供工资附表主表'!E:AV,44,0)</f>
        <v>4790</v>
      </c>
      <c r="AC611" s="266">
        <f t="shared" si="9"/>
        <v>0</v>
      </c>
    </row>
    <row r="612" spans="1:29" ht="14.25">
      <c r="A612" s="265" t="s">
        <v>287</v>
      </c>
      <c r="B612" t="s">
        <v>3596</v>
      </c>
      <c r="C612" t="s">
        <v>2058</v>
      </c>
      <c r="D612" t="s">
        <v>2059</v>
      </c>
      <c r="E612" t="s">
        <v>2060</v>
      </c>
      <c r="F612">
        <v>22.75</v>
      </c>
      <c r="G612" s="530">
        <v>2480</v>
      </c>
      <c r="H612" s="530">
        <v>90</v>
      </c>
      <c r="I612" s="530">
        <v>740</v>
      </c>
      <c r="J612" s="530">
        <v>1280</v>
      </c>
      <c r="K612" s="530">
        <v>100</v>
      </c>
      <c r="L612" s="530">
        <v>40</v>
      </c>
      <c r="M612" s="530">
        <v>0</v>
      </c>
      <c r="N612" s="530">
        <v>228</v>
      </c>
      <c r="O612" s="530">
        <v>0</v>
      </c>
      <c r="P612" s="530">
        <v>0</v>
      </c>
      <c r="Q612" s="530">
        <v>0</v>
      </c>
      <c r="R612" s="530">
        <v>0</v>
      </c>
      <c r="S612" s="530">
        <v>4958</v>
      </c>
      <c r="T612" s="530">
        <v>0</v>
      </c>
      <c r="U612" s="530">
        <v>517.5</v>
      </c>
      <c r="V612" s="530">
        <v>254</v>
      </c>
      <c r="W612" s="530">
        <v>10</v>
      </c>
      <c r="X612" s="530">
        <v>0</v>
      </c>
      <c r="Y612" s="530">
        <v>781.5</v>
      </c>
      <c r="Z612" s="530">
        <v>4176.5</v>
      </c>
      <c r="AA612" t="s">
        <v>2062</v>
      </c>
      <c r="AB612" s="266">
        <f>VLOOKUP(D612,'12部门提供工资附表主表'!E:AV,44,0)</f>
        <v>4958</v>
      </c>
      <c r="AC612" s="266">
        <f t="shared" si="9"/>
        <v>0</v>
      </c>
    </row>
    <row r="613" spans="1:29" ht="14.25">
      <c r="A613" s="265" t="s">
        <v>1682</v>
      </c>
      <c r="B613" t="s">
        <v>3596</v>
      </c>
      <c r="C613" t="s">
        <v>2042</v>
      </c>
      <c r="D613" t="s">
        <v>2043</v>
      </c>
      <c r="E613" t="s">
        <v>2044</v>
      </c>
      <c r="F613">
        <v>24.63</v>
      </c>
      <c r="G613" s="530">
        <v>2480</v>
      </c>
      <c r="H613" s="530">
        <v>315.60000000000002</v>
      </c>
      <c r="I613" s="530">
        <v>540</v>
      </c>
      <c r="J613" s="530">
        <v>680</v>
      </c>
      <c r="K613" s="530">
        <v>50</v>
      </c>
      <c r="L613" s="530">
        <v>100</v>
      </c>
      <c r="M613" s="530">
        <v>0</v>
      </c>
      <c r="N613" s="530">
        <v>0</v>
      </c>
      <c r="O613" s="530">
        <v>0</v>
      </c>
      <c r="P613" s="530">
        <v>0</v>
      </c>
      <c r="Q613" s="530">
        <v>200</v>
      </c>
      <c r="R613" s="530">
        <v>0</v>
      </c>
      <c r="S613" s="530">
        <v>4365.6000000000004</v>
      </c>
      <c r="T613" s="530">
        <v>0</v>
      </c>
      <c r="U613" s="530">
        <v>517.5</v>
      </c>
      <c r="V613" s="530">
        <v>254</v>
      </c>
      <c r="W613" s="530">
        <v>10</v>
      </c>
      <c r="X613" s="530">
        <v>0</v>
      </c>
      <c r="Y613" s="530">
        <v>781.5</v>
      </c>
      <c r="Z613" s="530">
        <v>3584.1</v>
      </c>
      <c r="AA613" t="s">
        <v>2047</v>
      </c>
      <c r="AB613" s="266">
        <f>VLOOKUP(D613,'12部门提供工资附表主表'!E:AV,44,0)</f>
        <v>4365.6000000000004</v>
      </c>
      <c r="AC613" s="266">
        <f t="shared" si="9"/>
        <v>0</v>
      </c>
    </row>
    <row r="614" spans="1:29" ht="14.25">
      <c r="A614" s="265" t="s">
        <v>4819</v>
      </c>
      <c r="B614" t="s">
        <v>3596</v>
      </c>
      <c r="C614" t="s">
        <v>2068</v>
      </c>
      <c r="D614" t="s">
        <v>2069</v>
      </c>
      <c r="E614" t="s">
        <v>2070</v>
      </c>
      <c r="F614">
        <v>33.880000000000003</v>
      </c>
      <c r="G614" s="530">
        <v>2480</v>
      </c>
      <c r="H614" s="530">
        <v>1425.6</v>
      </c>
      <c r="I614" s="530">
        <v>740</v>
      </c>
      <c r="J614" s="530">
        <v>1080</v>
      </c>
      <c r="K614" s="530">
        <v>0</v>
      </c>
      <c r="L614" s="530">
        <v>200</v>
      </c>
      <c r="M614" s="530">
        <v>0</v>
      </c>
      <c r="N614" s="530">
        <v>0</v>
      </c>
      <c r="O614" s="530">
        <v>0</v>
      </c>
      <c r="P614" s="530">
        <v>0</v>
      </c>
      <c r="Q614" s="530">
        <v>351.4</v>
      </c>
      <c r="R614" s="530">
        <v>0</v>
      </c>
      <c r="S614" s="530">
        <v>6277</v>
      </c>
      <c r="T614" s="530">
        <v>0</v>
      </c>
      <c r="U614" s="530">
        <v>0</v>
      </c>
      <c r="V614" s="530">
        <v>0</v>
      </c>
      <c r="W614" s="530">
        <v>10</v>
      </c>
      <c r="X614" s="530">
        <v>23.31</v>
      </c>
      <c r="Y614" s="530">
        <v>33.31</v>
      </c>
      <c r="Z614" s="530">
        <v>6243.69</v>
      </c>
      <c r="AA614" t="s">
        <v>2073</v>
      </c>
      <c r="AB614" s="266">
        <f>VLOOKUP(D614,'12部门提供工资附表主表'!E:AV,44,0)</f>
        <v>6277</v>
      </c>
      <c r="AC614" s="266">
        <f t="shared" si="9"/>
        <v>0</v>
      </c>
    </row>
    <row r="615" spans="1:29" ht="14.25">
      <c r="A615" s="265" t="s">
        <v>877</v>
      </c>
      <c r="B615" t="s">
        <v>3596</v>
      </c>
      <c r="C615" t="s">
        <v>1894</v>
      </c>
      <c r="D615" t="s">
        <v>1895</v>
      </c>
      <c r="E615" t="s">
        <v>1896</v>
      </c>
      <c r="F615">
        <v>22</v>
      </c>
      <c r="G615" s="530">
        <v>2480</v>
      </c>
      <c r="H615" s="530">
        <v>0</v>
      </c>
      <c r="I615" s="530">
        <v>440</v>
      </c>
      <c r="J615" s="530">
        <v>980</v>
      </c>
      <c r="K615" s="530">
        <v>200</v>
      </c>
      <c r="L615" s="530">
        <v>200</v>
      </c>
      <c r="M615" s="530">
        <v>0</v>
      </c>
      <c r="N615" s="530">
        <v>0</v>
      </c>
      <c r="O615" s="530">
        <v>0</v>
      </c>
      <c r="P615" s="530">
        <v>0</v>
      </c>
      <c r="Q615" s="530">
        <v>200</v>
      </c>
      <c r="R615" s="530">
        <v>0</v>
      </c>
      <c r="S615" s="530">
        <v>4500</v>
      </c>
      <c r="T615" s="530">
        <v>0</v>
      </c>
      <c r="U615" s="530">
        <v>0</v>
      </c>
      <c r="V615" s="530">
        <v>254</v>
      </c>
      <c r="W615" s="530">
        <v>10</v>
      </c>
      <c r="X615" s="530">
        <v>0</v>
      </c>
      <c r="Y615" s="530">
        <v>264</v>
      </c>
      <c r="Z615" s="530">
        <v>4236</v>
      </c>
      <c r="AA615" t="s">
        <v>1898</v>
      </c>
      <c r="AB615" s="266">
        <f>VLOOKUP(D615,'12部门提供工资附表主表'!E:AV,44,0)</f>
        <v>4500</v>
      </c>
      <c r="AC615" s="266">
        <f t="shared" si="9"/>
        <v>0</v>
      </c>
    </row>
    <row r="616" spans="1:29" ht="14.25">
      <c r="A616" s="265" t="s">
        <v>1251</v>
      </c>
      <c r="B616" t="s">
        <v>3596</v>
      </c>
      <c r="C616" t="s">
        <v>1976</v>
      </c>
      <c r="D616" t="s">
        <v>1977</v>
      </c>
      <c r="E616" t="s">
        <v>1978</v>
      </c>
      <c r="F616">
        <v>22</v>
      </c>
      <c r="G616" s="530">
        <v>3500</v>
      </c>
      <c r="H616" s="530">
        <v>0</v>
      </c>
      <c r="I616" s="530">
        <v>1300</v>
      </c>
      <c r="J616" s="530">
        <v>1000</v>
      </c>
      <c r="K616" s="530">
        <v>50</v>
      </c>
      <c r="L616" s="530">
        <v>200</v>
      </c>
      <c r="M616" s="530">
        <v>0</v>
      </c>
      <c r="N616" s="530">
        <v>0</v>
      </c>
      <c r="O616" s="530">
        <v>0</v>
      </c>
      <c r="P616" s="530">
        <v>0</v>
      </c>
      <c r="Q616" s="530">
        <v>200</v>
      </c>
      <c r="R616" s="530">
        <v>0</v>
      </c>
      <c r="S616" s="530">
        <v>6250</v>
      </c>
      <c r="T616" s="530">
        <v>30</v>
      </c>
      <c r="U616" s="530">
        <v>517.5</v>
      </c>
      <c r="V616" s="530">
        <v>254</v>
      </c>
      <c r="W616" s="530">
        <v>10</v>
      </c>
      <c r="X616" s="530">
        <v>14.36</v>
      </c>
      <c r="Y616" s="530">
        <v>795.86</v>
      </c>
      <c r="Z616" s="530">
        <v>5484.14</v>
      </c>
      <c r="AA616" t="s">
        <v>1980</v>
      </c>
      <c r="AB616" s="266">
        <f>VLOOKUP(D616,'12部门提供工资附表主表'!E:AV,44,0)</f>
        <v>6250</v>
      </c>
      <c r="AC616" s="266">
        <f t="shared" si="9"/>
        <v>0</v>
      </c>
    </row>
    <row r="617" spans="1:29" ht="14.25">
      <c r="A617" s="265" t="s">
        <v>1552</v>
      </c>
      <c r="B617" t="s">
        <v>3596</v>
      </c>
      <c r="C617" t="s">
        <v>1981</v>
      </c>
      <c r="D617" t="s">
        <v>1982</v>
      </c>
      <c r="E617" t="s">
        <v>1983</v>
      </c>
      <c r="F617">
        <v>23.44</v>
      </c>
      <c r="G617" s="530">
        <v>3500</v>
      </c>
      <c r="H617" s="530">
        <v>172.8</v>
      </c>
      <c r="I617" s="530">
        <v>1100</v>
      </c>
      <c r="J617" s="530">
        <v>1000</v>
      </c>
      <c r="K617" s="530">
        <v>50</v>
      </c>
      <c r="L617" s="530">
        <v>180</v>
      </c>
      <c r="M617" s="530">
        <v>0</v>
      </c>
      <c r="N617" s="530">
        <v>0</v>
      </c>
      <c r="O617" s="530">
        <v>0</v>
      </c>
      <c r="P617" s="530">
        <v>0</v>
      </c>
      <c r="Q617" s="530">
        <v>200</v>
      </c>
      <c r="R617" s="530">
        <v>0</v>
      </c>
      <c r="S617" s="530">
        <v>6202.8</v>
      </c>
      <c r="T617" s="530">
        <v>0</v>
      </c>
      <c r="U617" s="530">
        <v>517.5</v>
      </c>
      <c r="V617" s="530">
        <v>254</v>
      </c>
      <c r="W617" s="530">
        <v>10</v>
      </c>
      <c r="X617" s="530">
        <v>0</v>
      </c>
      <c r="Y617" s="530">
        <v>781.5</v>
      </c>
      <c r="Z617" s="530">
        <v>5421.3</v>
      </c>
      <c r="AA617" t="s">
        <v>1985</v>
      </c>
      <c r="AB617" s="266">
        <f>VLOOKUP(D617,'12部门提供工资附表主表'!E:AV,44,0)</f>
        <v>6202.8</v>
      </c>
      <c r="AC617" s="266">
        <f t="shared" si="9"/>
        <v>0</v>
      </c>
    </row>
    <row r="618" spans="1:29" ht="14.25">
      <c r="A618" s="265" t="s">
        <v>1135</v>
      </c>
      <c r="B618" t="s">
        <v>3596</v>
      </c>
      <c r="C618" t="s">
        <v>1986</v>
      </c>
      <c r="D618" t="s">
        <v>1987</v>
      </c>
      <c r="E618" t="s">
        <v>1988</v>
      </c>
      <c r="F618">
        <v>23.31</v>
      </c>
      <c r="G618" s="530">
        <v>3500</v>
      </c>
      <c r="H618" s="530">
        <v>157.19999999999999</v>
      </c>
      <c r="I618" s="530">
        <v>1100</v>
      </c>
      <c r="J618" s="530">
        <v>1000</v>
      </c>
      <c r="K618" s="530">
        <v>50</v>
      </c>
      <c r="L618" s="530">
        <v>200</v>
      </c>
      <c r="M618" s="530">
        <v>0</v>
      </c>
      <c r="N618" s="530">
        <v>0</v>
      </c>
      <c r="O618" s="530">
        <v>0</v>
      </c>
      <c r="P618" s="530">
        <v>0</v>
      </c>
      <c r="Q618" s="530">
        <v>200</v>
      </c>
      <c r="R618" s="530">
        <v>0</v>
      </c>
      <c r="S618" s="530">
        <v>6207.2</v>
      </c>
      <c r="T618" s="530">
        <v>30</v>
      </c>
      <c r="U618" s="530">
        <v>517.5</v>
      </c>
      <c r="V618" s="530">
        <v>254</v>
      </c>
      <c r="W618" s="530">
        <v>10</v>
      </c>
      <c r="X618" s="530">
        <v>0</v>
      </c>
      <c r="Y618" s="530">
        <v>781.5</v>
      </c>
      <c r="Z618" s="530">
        <v>5455.7</v>
      </c>
      <c r="AA618" t="s">
        <v>1990</v>
      </c>
      <c r="AB618" s="266">
        <f>VLOOKUP(D618,'12部门提供工资附表主表'!E:AV,44,0)</f>
        <v>6207.2</v>
      </c>
      <c r="AC618" s="266">
        <f t="shared" si="9"/>
        <v>0</v>
      </c>
    </row>
    <row r="619" spans="1:29" ht="14.25">
      <c r="A619" s="265" t="s">
        <v>3773</v>
      </c>
      <c r="B619" t="s">
        <v>3596</v>
      </c>
      <c r="C619" t="s">
        <v>1991</v>
      </c>
      <c r="D619" t="s">
        <v>1992</v>
      </c>
      <c r="E619" t="s">
        <v>1993</v>
      </c>
      <c r="F619">
        <v>23.13</v>
      </c>
      <c r="G619" s="530">
        <v>3500</v>
      </c>
      <c r="H619" s="530">
        <v>135.6</v>
      </c>
      <c r="I619" s="530">
        <v>1100</v>
      </c>
      <c r="J619" s="530">
        <v>1000</v>
      </c>
      <c r="K619" s="530">
        <v>50</v>
      </c>
      <c r="L619" s="530">
        <v>140</v>
      </c>
      <c r="M619" s="530">
        <v>0</v>
      </c>
      <c r="N619" s="530">
        <v>0</v>
      </c>
      <c r="O619" s="530">
        <v>0</v>
      </c>
      <c r="P619" s="530">
        <v>0</v>
      </c>
      <c r="Q619" s="530">
        <v>200</v>
      </c>
      <c r="R619" s="530">
        <v>0</v>
      </c>
      <c r="S619" s="530">
        <v>6125.6</v>
      </c>
      <c r="T619" s="530">
        <v>0</v>
      </c>
      <c r="U619" s="530">
        <v>517.5</v>
      </c>
      <c r="V619" s="530">
        <v>254</v>
      </c>
      <c r="W619" s="530">
        <v>10</v>
      </c>
      <c r="X619" s="530">
        <v>10.62</v>
      </c>
      <c r="Y619" s="530">
        <v>792.12</v>
      </c>
      <c r="Z619" s="530">
        <v>5333.48</v>
      </c>
      <c r="AA619" t="s">
        <v>1995</v>
      </c>
      <c r="AB619" s="266">
        <f>VLOOKUP(D619,'12部门提供工资附表主表'!E:AV,44,0)</f>
        <v>6125.6</v>
      </c>
      <c r="AC619" s="266">
        <f t="shared" si="9"/>
        <v>0</v>
      </c>
    </row>
    <row r="620" spans="1:29" ht="14.25">
      <c r="A620" s="265" t="s">
        <v>1677</v>
      </c>
      <c r="B620" t="s">
        <v>3596</v>
      </c>
      <c r="C620" t="s">
        <v>2094</v>
      </c>
      <c r="D620" t="s">
        <v>2095</v>
      </c>
      <c r="E620" t="s">
        <v>2096</v>
      </c>
      <c r="F620">
        <v>24.19</v>
      </c>
      <c r="G620" s="530">
        <v>3500</v>
      </c>
      <c r="H620" s="530">
        <v>262.8</v>
      </c>
      <c r="I620" s="530">
        <v>1300</v>
      </c>
      <c r="J620" s="530">
        <v>1100</v>
      </c>
      <c r="K620" s="530">
        <v>50</v>
      </c>
      <c r="L620" s="530">
        <v>80</v>
      </c>
      <c r="M620" s="530">
        <v>0</v>
      </c>
      <c r="N620" s="530">
        <v>0</v>
      </c>
      <c r="O620" s="530">
        <v>0</v>
      </c>
      <c r="P620" s="530">
        <v>0</v>
      </c>
      <c r="Q620" s="530">
        <v>200</v>
      </c>
      <c r="R620" s="530">
        <v>0</v>
      </c>
      <c r="S620" s="530">
        <v>6492.8</v>
      </c>
      <c r="T620" s="530">
        <v>30</v>
      </c>
      <c r="U620" s="530">
        <v>517.5</v>
      </c>
      <c r="V620" s="530">
        <v>254</v>
      </c>
      <c r="W620" s="530">
        <v>10</v>
      </c>
      <c r="X620" s="530">
        <v>0</v>
      </c>
      <c r="Y620" s="530">
        <v>781.5</v>
      </c>
      <c r="Z620" s="530">
        <v>5741.3</v>
      </c>
      <c r="AA620" t="s">
        <v>2098</v>
      </c>
      <c r="AB620" s="266">
        <f>VLOOKUP(D620,'12部门提供工资附表主表'!E:AV,44,0)</f>
        <v>6492.8</v>
      </c>
      <c r="AC620" s="266">
        <f t="shared" si="9"/>
        <v>0</v>
      </c>
    </row>
    <row r="621" spans="1:29" ht="14.25">
      <c r="A621" s="265" t="s">
        <v>723</v>
      </c>
      <c r="B621" t="s">
        <v>3596</v>
      </c>
      <c r="C621" t="s">
        <v>2099</v>
      </c>
      <c r="D621" t="s">
        <v>2100</v>
      </c>
      <c r="E621" t="s">
        <v>2101</v>
      </c>
      <c r="F621">
        <v>22.38</v>
      </c>
      <c r="G621" s="530">
        <v>3500</v>
      </c>
      <c r="H621" s="530">
        <v>45.6</v>
      </c>
      <c r="I621" s="530">
        <v>1500</v>
      </c>
      <c r="J621" s="530">
        <v>1400</v>
      </c>
      <c r="K621" s="530">
        <v>50</v>
      </c>
      <c r="L621" s="530">
        <v>200</v>
      </c>
      <c r="M621" s="530">
        <v>0</v>
      </c>
      <c r="N621" s="530">
        <v>0</v>
      </c>
      <c r="O621" s="530">
        <v>0</v>
      </c>
      <c r="P621" s="530">
        <v>0</v>
      </c>
      <c r="Q621" s="530">
        <v>200</v>
      </c>
      <c r="R621" s="530">
        <v>0</v>
      </c>
      <c r="S621" s="530">
        <v>6895.6</v>
      </c>
      <c r="T621" s="530">
        <v>30</v>
      </c>
      <c r="U621" s="530">
        <v>517.5</v>
      </c>
      <c r="V621" s="530">
        <v>254</v>
      </c>
      <c r="W621" s="530">
        <v>10</v>
      </c>
      <c r="X621" s="530">
        <v>33.729999999999997</v>
      </c>
      <c r="Y621" s="530">
        <v>815.23</v>
      </c>
      <c r="Z621" s="530">
        <v>6110.37</v>
      </c>
      <c r="AA621" t="s">
        <v>2103</v>
      </c>
      <c r="AB621" s="266">
        <f>VLOOKUP(D621,'12部门提供工资附表主表'!E:AV,44,0)</f>
        <v>6895.6</v>
      </c>
      <c r="AC621" s="266">
        <f t="shared" si="9"/>
        <v>0</v>
      </c>
    </row>
    <row r="622" spans="1:29" ht="14.25">
      <c r="A622" s="265" t="s">
        <v>4820</v>
      </c>
      <c r="B622" t="s">
        <v>3596</v>
      </c>
      <c r="C622" t="s">
        <v>2104</v>
      </c>
      <c r="D622" t="s">
        <v>2105</v>
      </c>
      <c r="E622" t="s">
        <v>2106</v>
      </c>
      <c r="F622">
        <v>25</v>
      </c>
      <c r="G622" s="530">
        <v>3500</v>
      </c>
      <c r="H622" s="530">
        <v>360</v>
      </c>
      <c r="I622" s="530">
        <v>2000</v>
      </c>
      <c r="J622" s="530">
        <v>2300</v>
      </c>
      <c r="K622" s="530">
        <v>50</v>
      </c>
      <c r="L622" s="530">
        <v>200</v>
      </c>
      <c r="M622" s="530">
        <v>0</v>
      </c>
      <c r="N622" s="530">
        <v>0</v>
      </c>
      <c r="O622" s="530">
        <v>0</v>
      </c>
      <c r="P622" s="530">
        <v>0</v>
      </c>
      <c r="Q622" s="530">
        <v>200</v>
      </c>
      <c r="R622" s="530">
        <v>0</v>
      </c>
      <c r="S622" s="530">
        <v>8610</v>
      </c>
      <c r="T622" s="530">
        <v>30</v>
      </c>
      <c r="U622" s="530">
        <v>517.5</v>
      </c>
      <c r="V622" s="530">
        <v>254</v>
      </c>
      <c r="W622" s="530">
        <v>10</v>
      </c>
      <c r="X622" s="530">
        <v>55.16</v>
      </c>
      <c r="Y622" s="530">
        <v>836.66</v>
      </c>
      <c r="Z622" s="530">
        <v>7803.34</v>
      </c>
      <c r="AA622" t="s">
        <v>2108</v>
      </c>
      <c r="AB622" s="266">
        <f>VLOOKUP(D622,'12部门提供工资附表主表'!E:AV,44,0)</f>
        <v>8610</v>
      </c>
      <c r="AC622" s="266">
        <f t="shared" si="9"/>
        <v>0</v>
      </c>
    </row>
    <row r="623" spans="1:29" ht="14.25">
      <c r="A623" s="265" t="s">
        <v>2231</v>
      </c>
      <c r="B623" t="s">
        <v>3596</v>
      </c>
      <c r="C623" t="s">
        <v>2109</v>
      </c>
      <c r="D623" t="s">
        <v>2110</v>
      </c>
      <c r="E623" t="s">
        <v>2111</v>
      </c>
      <c r="F623">
        <v>22.75</v>
      </c>
      <c r="G623" s="530">
        <v>3500</v>
      </c>
      <c r="H623" s="530">
        <v>90</v>
      </c>
      <c r="I623" s="530">
        <v>1500</v>
      </c>
      <c r="J623" s="530">
        <v>1100</v>
      </c>
      <c r="K623" s="530">
        <v>50</v>
      </c>
      <c r="L623" s="530">
        <v>200</v>
      </c>
      <c r="M623" s="530">
        <v>0</v>
      </c>
      <c r="N623" s="530">
        <v>0</v>
      </c>
      <c r="O623" s="530">
        <v>0</v>
      </c>
      <c r="P623" s="530">
        <v>0</v>
      </c>
      <c r="Q623" s="530">
        <v>100</v>
      </c>
      <c r="R623" s="530">
        <v>0</v>
      </c>
      <c r="S623" s="530">
        <v>6540</v>
      </c>
      <c r="T623" s="530">
        <v>0</v>
      </c>
      <c r="U623" s="530">
        <v>517.5</v>
      </c>
      <c r="V623" s="530">
        <v>254</v>
      </c>
      <c r="W623" s="530">
        <v>10</v>
      </c>
      <c r="X623" s="530">
        <v>0</v>
      </c>
      <c r="Y623" s="530">
        <v>781.5</v>
      </c>
      <c r="Z623" s="530">
        <v>5758.5</v>
      </c>
      <c r="AA623" t="s">
        <v>2113</v>
      </c>
      <c r="AB623" s="266">
        <f>VLOOKUP(D623,'12部门提供工资附表主表'!E:AV,44,0)</f>
        <v>6540</v>
      </c>
      <c r="AC623" s="266">
        <f t="shared" si="9"/>
        <v>0</v>
      </c>
    </row>
    <row r="624" spans="1:29" ht="14.25">
      <c r="A624" s="265" t="s">
        <v>4821</v>
      </c>
      <c r="B624" t="s">
        <v>3596</v>
      </c>
      <c r="C624" t="s">
        <v>2114</v>
      </c>
      <c r="D624" t="s">
        <v>2115</v>
      </c>
      <c r="E624" t="s">
        <v>2116</v>
      </c>
      <c r="F624">
        <v>25.75</v>
      </c>
      <c r="G624" s="530">
        <v>3500</v>
      </c>
      <c r="H624" s="530">
        <v>450</v>
      </c>
      <c r="I624" s="530">
        <v>1300</v>
      </c>
      <c r="J624" s="530">
        <v>1100</v>
      </c>
      <c r="K624" s="530">
        <v>0</v>
      </c>
      <c r="L624" s="530">
        <v>200</v>
      </c>
      <c r="M624" s="530">
        <v>0</v>
      </c>
      <c r="N624" s="530">
        <v>0</v>
      </c>
      <c r="O624" s="530">
        <v>0</v>
      </c>
      <c r="P624" s="530">
        <v>0</v>
      </c>
      <c r="Q624" s="530">
        <v>200</v>
      </c>
      <c r="R624" s="530">
        <v>0</v>
      </c>
      <c r="S624" s="530">
        <v>6750</v>
      </c>
      <c r="T624" s="530">
        <v>30</v>
      </c>
      <c r="U624" s="530">
        <v>517.5</v>
      </c>
      <c r="V624" s="530">
        <v>254</v>
      </c>
      <c r="W624" s="530">
        <v>10</v>
      </c>
      <c r="X624" s="530">
        <v>0</v>
      </c>
      <c r="Y624" s="530">
        <v>781.5</v>
      </c>
      <c r="Z624" s="530">
        <v>5998.5</v>
      </c>
      <c r="AA624" t="s">
        <v>2118</v>
      </c>
      <c r="AB624" s="266">
        <f>VLOOKUP(D624,'12部门提供工资附表主表'!E:AV,44,0)</f>
        <v>6750</v>
      </c>
      <c r="AC624" s="266">
        <f t="shared" si="9"/>
        <v>0</v>
      </c>
    </row>
    <row r="625" spans="1:29" ht="14.25">
      <c r="A625" s="265" t="s">
        <v>1191</v>
      </c>
      <c r="B625" t="s">
        <v>3596</v>
      </c>
      <c r="C625" t="s">
        <v>2119</v>
      </c>
      <c r="D625" t="s">
        <v>2120</v>
      </c>
      <c r="E625" t="s">
        <v>2121</v>
      </c>
      <c r="F625">
        <v>24.5</v>
      </c>
      <c r="G625" s="530">
        <v>3500</v>
      </c>
      <c r="H625" s="530">
        <v>300</v>
      </c>
      <c r="I625" s="530">
        <v>2000</v>
      </c>
      <c r="J625" s="530">
        <v>2300</v>
      </c>
      <c r="K625" s="530">
        <v>50</v>
      </c>
      <c r="L625" s="530">
        <v>200</v>
      </c>
      <c r="M625" s="530">
        <v>0</v>
      </c>
      <c r="N625" s="530">
        <v>0</v>
      </c>
      <c r="O625" s="530">
        <v>0</v>
      </c>
      <c r="P625" s="530">
        <v>0</v>
      </c>
      <c r="Q625" s="530">
        <v>0</v>
      </c>
      <c r="R625" s="530">
        <v>0</v>
      </c>
      <c r="S625" s="530">
        <v>8350</v>
      </c>
      <c r="T625" s="530">
        <v>0</v>
      </c>
      <c r="U625" s="530">
        <v>517.5</v>
      </c>
      <c r="V625" s="530">
        <v>0</v>
      </c>
      <c r="W625" s="530">
        <v>10</v>
      </c>
      <c r="X625" s="530">
        <v>0</v>
      </c>
      <c r="Y625" s="530">
        <v>527.5</v>
      </c>
      <c r="Z625" s="530">
        <v>7822.5</v>
      </c>
      <c r="AA625" t="s">
        <v>2123</v>
      </c>
      <c r="AB625" s="266">
        <f>VLOOKUP(D625,'12部门提供工资附表主表'!E:AV,44,0)</f>
        <v>8350</v>
      </c>
      <c r="AC625" s="266">
        <f t="shared" si="9"/>
        <v>0</v>
      </c>
    </row>
    <row r="626" spans="1:29" ht="14.25">
      <c r="A626" s="265" t="s">
        <v>1652</v>
      </c>
      <c r="B626" t="s">
        <v>3596</v>
      </c>
      <c r="C626" t="s">
        <v>2124</v>
      </c>
      <c r="D626" t="s">
        <v>2125</v>
      </c>
      <c r="E626" t="s">
        <v>2126</v>
      </c>
      <c r="F626">
        <v>28.25</v>
      </c>
      <c r="G626" s="530">
        <v>3500</v>
      </c>
      <c r="H626" s="530">
        <v>750</v>
      </c>
      <c r="I626" s="530">
        <v>1500</v>
      </c>
      <c r="J626" s="530">
        <v>1100</v>
      </c>
      <c r="K626" s="530">
        <v>50</v>
      </c>
      <c r="L626" s="530">
        <v>200</v>
      </c>
      <c r="M626" s="530">
        <v>0</v>
      </c>
      <c r="N626" s="530">
        <v>0</v>
      </c>
      <c r="O626" s="530">
        <v>0</v>
      </c>
      <c r="P626" s="530">
        <v>0</v>
      </c>
      <c r="Q626" s="530">
        <v>100</v>
      </c>
      <c r="R626" s="530">
        <v>200</v>
      </c>
      <c r="S626" s="530">
        <v>7000</v>
      </c>
      <c r="T626" s="530">
        <v>30</v>
      </c>
      <c r="U626" s="530">
        <v>517.5</v>
      </c>
      <c r="V626" s="530">
        <v>254</v>
      </c>
      <c r="W626" s="530">
        <v>10</v>
      </c>
      <c r="X626" s="530">
        <v>6.86</v>
      </c>
      <c r="Y626" s="530">
        <v>788.36</v>
      </c>
      <c r="Z626" s="530">
        <v>6241.64</v>
      </c>
      <c r="AA626" t="s">
        <v>2128</v>
      </c>
      <c r="AB626" s="266">
        <f>VLOOKUP(D626,'12部门提供工资附表主表'!E:AV,44,0)</f>
        <v>7000</v>
      </c>
      <c r="AC626" s="266">
        <f t="shared" si="9"/>
        <v>0</v>
      </c>
    </row>
    <row r="627" spans="1:29" ht="14.25">
      <c r="A627" s="265" t="s">
        <v>4822</v>
      </c>
      <c r="B627" t="s">
        <v>3596</v>
      </c>
      <c r="C627" t="s">
        <v>2129</v>
      </c>
      <c r="D627" t="s">
        <v>2130</v>
      </c>
      <c r="E627" t="s">
        <v>2131</v>
      </c>
      <c r="F627">
        <v>30.25</v>
      </c>
      <c r="G627" s="530">
        <v>3500</v>
      </c>
      <c r="H627" s="530">
        <v>990</v>
      </c>
      <c r="I627" s="530">
        <v>2000</v>
      </c>
      <c r="J627" s="530">
        <v>2600</v>
      </c>
      <c r="K627" s="530">
        <v>100</v>
      </c>
      <c r="L627" s="530">
        <v>160</v>
      </c>
      <c r="M627" s="530">
        <v>0</v>
      </c>
      <c r="N627" s="530">
        <v>0</v>
      </c>
      <c r="O627" s="530">
        <v>0</v>
      </c>
      <c r="P627" s="530">
        <v>0</v>
      </c>
      <c r="Q627" s="530">
        <v>200</v>
      </c>
      <c r="R627" s="530">
        <v>0</v>
      </c>
      <c r="S627" s="530">
        <v>9550</v>
      </c>
      <c r="T627" s="530">
        <v>0</v>
      </c>
      <c r="U627" s="530">
        <v>517.5</v>
      </c>
      <c r="V627" s="530">
        <v>254</v>
      </c>
      <c r="W627" s="530">
        <v>10</v>
      </c>
      <c r="X627" s="530">
        <v>113.36</v>
      </c>
      <c r="Y627" s="530">
        <v>894.86</v>
      </c>
      <c r="Z627" s="530">
        <v>8655.14</v>
      </c>
      <c r="AA627" t="s">
        <v>2133</v>
      </c>
      <c r="AB627" s="266">
        <f>VLOOKUP(D627,'12部门提供工资附表主表'!E:AV,44,0)</f>
        <v>9550</v>
      </c>
      <c r="AC627" s="266">
        <f t="shared" si="9"/>
        <v>0</v>
      </c>
    </row>
    <row r="628" spans="1:29" ht="14.25">
      <c r="A628" s="265" t="s">
        <v>449</v>
      </c>
      <c r="B628" t="s">
        <v>3596</v>
      </c>
      <c r="C628" t="s">
        <v>2084</v>
      </c>
      <c r="D628" t="s">
        <v>2085</v>
      </c>
      <c r="E628" t="s">
        <v>2086</v>
      </c>
      <c r="F628">
        <v>25.69</v>
      </c>
      <c r="G628" s="530">
        <v>3500</v>
      </c>
      <c r="H628" s="530">
        <v>442.8</v>
      </c>
      <c r="I628" s="530">
        <v>1300</v>
      </c>
      <c r="J628" s="530">
        <v>1100</v>
      </c>
      <c r="K628" s="530">
        <v>0</v>
      </c>
      <c r="L628" s="530">
        <v>140</v>
      </c>
      <c r="M628" s="530">
        <v>0</v>
      </c>
      <c r="N628" s="530">
        <v>0</v>
      </c>
      <c r="O628" s="530">
        <v>0</v>
      </c>
      <c r="P628" s="530">
        <v>0</v>
      </c>
      <c r="Q628" s="530">
        <v>100</v>
      </c>
      <c r="R628" s="530">
        <v>0</v>
      </c>
      <c r="S628" s="530">
        <v>6582.8</v>
      </c>
      <c r="T628" s="530">
        <v>0</v>
      </c>
      <c r="U628" s="530">
        <v>517.5</v>
      </c>
      <c r="V628" s="530">
        <v>254</v>
      </c>
      <c r="W628" s="530">
        <v>10</v>
      </c>
      <c r="X628" s="530">
        <v>0</v>
      </c>
      <c r="Y628" s="530">
        <v>781.5</v>
      </c>
      <c r="Z628" s="530">
        <v>5801.3</v>
      </c>
      <c r="AA628" t="s">
        <v>2088</v>
      </c>
      <c r="AB628" s="266">
        <f>VLOOKUP(D628,'12部门提供工资附表主表'!E:AV,44,0)</f>
        <v>6582.8</v>
      </c>
      <c r="AC628" s="266">
        <f t="shared" si="9"/>
        <v>0</v>
      </c>
    </row>
    <row r="629" spans="1:29" ht="14.25">
      <c r="A629" s="265" t="s">
        <v>4105</v>
      </c>
      <c r="B629" t="s">
        <v>3596</v>
      </c>
      <c r="C629" t="s">
        <v>2134</v>
      </c>
      <c r="D629" t="s">
        <v>2135</v>
      </c>
      <c r="E629" t="s">
        <v>2136</v>
      </c>
      <c r="F629">
        <v>23.5</v>
      </c>
      <c r="G629" s="530">
        <v>3500</v>
      </c>
      <c r="H629" s="530">
        <v>180</v>
      </c>
      <c r="I629" s="530">
        <v>1300</v>
      </c>
      <c r="J629" s="530">
        <v>1100</v>
      </c>
      <c r="K629" s="530">
        <v>0</v>
      </c>
      <c r="L629" s="530">
        <v>140</v>
      </c>
      <c r="M629" s="530">
        <v>0</v>
      </c>
      <c r="N629" s="530">
        <v>0</v>
      </c>
      <c r="O629" s="530">
        <v>0</v>
      </c>
      <c r="P629" s="530">
        <v>0</v>
      </c>
      <c r="Q629" s="530">
        <v>100</v>
      </c>
      <c r="R629" s="530">
        <v>0</v>
      </c>
      <c r="S629" s="530">
        <v>6320</v>
      </c>
      <c r="T629" s="530">
        <v>0</v>
      </c>
      <c r="U629" s="530">
        <v>517.5</v>
      </c>
      <c r="V629" s="530">
        <v>254</v>
      </c>
      <c r="W629" s="530">
        <v>10</v>
      </c>
      <c r="X629" s="530">
        <v>16.46</v>
      </c>
      <c r="Y629" s="530">
        <v>797.96</v>
      </c>
      <c r="Z629" s="530">
        <v>5522.04</v>
      </c>
      <c r="AA629" t="s">
        <v>2138</v>
      </c>
      <c r="AB629" s="266">
        <f>VLOOKUP(D629,'12部门提供工资附表主表'!E:AV,44,0)</f>
        <v>6320</v>
      </c>
      <c r="AC629" s="266">
        <f t="shared" si="9"/>
        <v>0</v>
      </c>
    </row>
    <row r="630" spans="1:29" ht="14.25">
      <c r="A630" s="265" t="s">
        <v>1763</v>
      </c>
      <c r="B630" t="s">
        <v>3596</v>
      </c>
      <c r="C630" t="s">
        <v>2139</v>
      </c>
      <c r="D630" t="s">
        <v>2140</v>
      </c>
      <c r="E630" t="s">
        <v>2141</v>
      </c>
      <c r="F630">
        <v>24</v>
      </c>
      <c r="G630" s="530">
        <v>3500</v>
      </c>
      <c r="H630" s="530">
        <v>240</v>
      </c>
      <c r="I630" s="530">
        <v>1300</v>
      </c>
      <c r="J630" s="530">
        <v>1100</v>
      </c>
      <c r="K630" s="530">
        <v>50</v>
      </c>
      <c r="L630" s="530">
        <v>100</v>
      </c>
      <c r="M630" s="530">
        <v>0</v>
      </c>
      <c r="N630" s="530">
        <v>0</v>
      </c>
      <c r="O630" s="530">
        <v>0</v>
      </c>
      <c r="P630" s="530">
        <v>0</v>
      </c>
      <c r="Q630" s="530">
        <v>100</v>
      </c>
      <c r="R630" s="530">
        <v>0</v>
      </c>
      <c r="S630" s="530">
        <v>6390</v>
      </c>
      <c r="T630" s="530">
        <v>30</v>
      </c>
      <c r="U630" s="530">
        <v>517.5</v>
      </c>
      <c r="V630" s="530">
        <v>254</v>
      </c>
      <c r="W630" s="530">
        <v>10</v>
      </c>
      <c r="X630" s="530">
        <v>18.559999999999999</v>
      </c>
      <c r="Y630" s="530">
        <v>800.06</v>
      </c>
      <c r="Z630" s="530">
        <v>5619.94</v>
      </c>
      <c r="AA630" t="s">
        <v>2143</v>
      </c>
      <c r="AB630" s="266">
        <f>VLOOKUP(D630,'12部门提供工资附表主表'!E:AV,44,0)</f>
        <v>6390</v>
      </c>
      <c r="AC630" s="266">
        <f t="shared" si="9"/>
        <v>0</v>
      </c>
    </row>
    <row r="631" spans="1:29" ht="14.25">
      <c r="A631" s="265" t="s">
        <v>1257</v>
      </c>
      <c r="B631" t="s">
        <v>3596</v>
      </c>
      <c r="C631" t="s">
        <v>2144</v>
      </c>
      <c r="D631" t="s">
        <v>2145</v>
      </c>
      <c r="E631" t="s">
        <v>2146</v>
      </c>
      <c r="F631">
        <v>26.5</v>
      </c>
      <c r="G631" s="530">
        <v>3500</v>
      </c>
      <c r="H631" s="530">
        <v>540</v>
      </c>
      <c r="I631" s="530">
        <v>1300</v>
      </c>
      <c r="J631" s="530">
        <v>1100</v>
      </c>
      <c r="K631" s="530">
        <v>0</v>
      </c>
      <c r="L631" s="530">
        <v>140</v>
      </c>
      <c r="M631" s="530">
        <v>0</v>
      </c>
      <c r="N631" s="530">
        <v>0</v>
      </c>
      <c r="O631" s="530">
        <v>0</v>
      </c>
      <c r="P631" s="530">
        <v>0</v>
      </c>
      <c r="Q631" s="530">
        <v>200</v>
      </c>
      <c r="R631" s="530">
        <v>0</v>
      </c>
      <c r="S631" s="530">
        <v>6780</v>
      </c>
      <c r="T631" s="530">
        <v>30</v>
      </c>
      <c r="U631" s="530">
        <v>517.5</v>
      </c>
      <c r="V631" s="530">
        <v>254</v>
      </c>
      <c r="W631" s="530">
        <v>10</v>
      </c>
      <c r="X631" s="530">
        <v>15.26</v>
      </c>
      <c r="Y631" s="530">
        <v>796.76</v>
      </c>
      <c r="Z631" s="530">
        <v>6013.24</v>
      </c>
      <c r="AA631" t="s">
        <v>2148</v>
      </c>
      <c r="AB631" s="266">
        <f>VLOOKUP(D631,'12部门提供工资附表主表'!E:AV,44,0)</f>
        <v>6780</v>
      </c>
      <c r="AC631" s="266">
        <f t="shared" si="9"/>
        <v>0</v>
      </c>
    </row>
    <row r="632" spans="1:29" ht="14.25">
      <c r="A632" s="265" t="s">
        <v>409</v>
      </c>
      <c r="B632" t="s">
        <v>3596</v>
      </c>
      <c r="C632" t="s">
        <v>2149</v>
      </c>
      <c r="D632" t="s">
        <v>2150</v>
      </c>
      <c r="E632" t="s">
        <v>2151</v>
      </c>
      <c r="F632">
        <v>25</v>
      </c>
      <c r="G632" s="530">
        <v>3500</v>
      </c>
      <c r="H632" s="530">
        <v>360</v>
      </c>
      <c r="I632" s="530">
        <v>2000</v>
      </c>
      <c r="J632" s="530">
        <v>2800</v>
      </c>
      <c r="K632" s="530">
        <v>50</v>
      </c>
      <c r="L632" s="530">
        <v>100</v>
      </c>
      <c r="M632" s="530">
        <v>0</v>
      </c>
      <c r="N632" s="530">
        <v>0</v>
      </c>
      <c r="O632" s="530">
        <v>0</v>
      </c>
      <c r="P632" s="530">
        <v>0</v>
      </c>
      <c r="Q632" s="530">
        <v>100</v>
      </c>
      <c r="R632" s="530">
        <v>0</v>
      </c>
      <c r="S632" s="530">
        <v>8910</v>
      </c>
      <c r="T632" s="530">
        <v>0</v>
      </c>
      <c r="U632" s="530">
        <v>517.5</v>
      </c>
      <c r="V632" s="530">
        <v>254</v>
      </c>
      <c r="W632" s="530">
        <v>10</v>
      </c>
      <c r="X632" s="530">
        <v>13.85</v>
      </c>
      <c r="Y632" s="530">
        <v>795.35</v>
      </c>
      <c r="Z632" s="530">
        <v>8114.65</v>
      </c>
      <c r="AA632" t="s">
        <v>2153</v>
      </c>
      <c r="AB632" s="266">
        <f>VLOOKUP(D632,'12部门提供工资附表主表'!E:AV,44,0)</f>
        <v>8910</v>
      </c>
      <c r="AC632" s="266">
        <f t="shared" si="9"/>
        <v>0</v>
      </c>
    </row>
    <row r="633" spans="1:29" ht="14.25">
      <c r="A633" s="265" t="s">
        <v>1672</v>
      </c>
      <c r="B633" t="s">
        <v>3596</v>
      </c>
      <c r="C633" t="s">
        <v>2154</v>
      </c>
      <c r="D633" t="s">
        <v>2155</v>
      </c>
      <c r="E633" t="s">
        <v>2156</v>
      </c>
      <c r="F633">
        <v>30.63</v>
      </c>
      <c r="G633" s="530">
        <v>3500</v>
      </c>
      <c r="H633" s="530">
        <v>1035.5999999999999</v>
      </c>
      <c r="I633" s="530">
        <v>2000</v>
      </c>
      <c r="J633" s="530">
        <v>1800</v>
      </c>
      <c r="K633" s="530">
        <v>100</v>
      </c>
      <c r="L633" s="530">
        <v>100</v>
      </c>
      <c r="M633" s="530">
        <v>0</v>
      </c>
      <c r="N633" s="530">
        <v>0</v>
      </c>
      <c r="O633" s="530">
        <v>0</v>
      </c>
      <c r="P633" s="530">
        <v>0</v>
      </c>
      <c r="Q633" s="530">
        <v>200</v>
      </c>
      <c r="R633" s="530">
        <v>0</v>
      </c>
      <c r="S633" s="530">
        <v>8735.6</v>
      </c>
      <c r="T633" s="530">
        <v>0</v>
      </c>
      <c r="U633" s="530">
        <v>517.5</v>
      </c>
      <c r="V633" s="530">
        <v>254</v>
      </c>
      <c r="W633" s="530">
        <v>10</v>
      </c>
      <c r="X633" s="530">
        <v>88.92</v>
      </c>
      <c r="Y633" s="530">
        <v>870.42</v>
      </c>
      <c r="Z633" s="530">
        <v>7865.18</v>
      </c>
      <c r="AA633" t="s">
        <v>2158</v>
      </c>
      <c r="AB633" s="266">
        <f>VLOOKUP(D633,'12部门提供工资附表主表'!E:AV,44,0)</f>
        <v>8735.6</v>
      </c>
      <c r="AC633" s="266">
        <f t="shared" si="9"/>
        <v>0</v>
      </c>
    </row>
    <row r="634" spans="1:29" ht="14.25">
      <c r="A634" s="265" t="s">
        <v>612</v>
      </c>
      <c r="B634" t="s">
        <v>3596</v>
      </c>
      <c r="C634" t="s">
        <v>2006</v>
      </c>
      <c r="D634" t="s">
        <v>2007</v>
      </c>
      <c r="E634" t="s">
        <v>2008</v>
      </c>
      <c r="F634">
        <v>36.5</v>
      </c>
      <c r="G634" s="530">
        <v>2480</v>
      </c>
      <c r="H634" s="530">
        <v>1740</v>
      </c>
      <c r="I634" s="530">
        <v>540</v>
      </c>
      <c r="J634" s="530">
        <v>2080</v>
      </c>
      <c r="K634" s="530">
        <v>50</v>
      </c>
      <c r="L634" s="530">
        <v>120</v>
      </c>
      <c r="M634" s="530">
        <v>0</v>
      </c>
      <c r="N634" s="530">
        <v>0</v>
      </c>
      <c r="O634" s="530">
        <v>0</v>
      </c>
      <c r="P634" s="530">
        <v>0</v>
      </c>
      <c r="Q634" s="530">
        <v>200</v>
      </c>
      <c r="R634" s="530">
        <v>630</v>
      </c>
      <c r="S634" s="530">
        <v>6580</v>
      </c>
      <c r="T634" s="530">
        <v>0</v>
      </c>
      <c r="U634" s="530">
        <v>517.5</v>
      </c>
      <c r="V634" s="530">
        <v>254</v>
      </c>
      <c r="W634" s="530">
        <v>10</v>
      </c>
      <c r="X634" s="530">
        <v>0</v>
      </c>
      <c r="Y634" s="530">
        <v>781.5</v>
      </c>
      <c r="Z634" s="530">
        <v>5798.5</v>
      </c>
      <c r="AA634" t="s">
        <v>2010</v>
      </c>
      <c r="AB634" s="266">
        <f>VLOOKUP(D634,'12部门提供工资附表主表'!E:AV,44,0)</f>
        <v>6580</v>
      </c>
      <c r="AC634" s="266">
        <f t="shared" si="9"/>
        <v>0</v>
      </c>
    </row>
    <row r="635" spans="1:29" ht="14.25">
      <c r="A635" s="265" t="s">
        <v>4823</v>
      </c>
      <c r="B635" t="s">
        <v>3596</v>
      </c>
      <c r="C635" t="s">
        <v>2011</v>
      </c>
      <c r="D635" t="s">
        <v>2012</v>
      </c>
      <c r="E635" t="s">
        <v>2013</v>
      </c>
      <c r="F635">
        <v>31.81</v>
      </c>
      <c r="G635" s="530">
        <v>2480</v>
      </c>
      <c r="H635" s="530">
        <v>1177.2</v>
      </c>
      <c r="I635" s="530">
        <v>440</v>
      </c>
      <c r="J635" s="530">
        <v>1680</v>
      </c>
      <c r="K635" s="530">
        <v>50</v>
      </c>
      <c r="L635" s="530">
        <v>80</v>
      </c>
      <c r="M635" s="530">
        <v>0</v>
      </c>
      <c r="N635" s="530">
        <v>0</v>
      </c>
      <c r="O635" s="530">
        <v>0</v>
      </c>
      <c r="P635" s="530">
        <v>0</v>
      </c>
      <c r="Q635" s="530">
        <v>0</v>
      </c>
      <c r="R635" s="530">
        <v>0</v>
      </c>
      <c r="S635" s="530">
        <v>5907.2</v>
      </c>
      <c r="T635" s="530">
        <v>0</v>
      </c>
      <c r="U635" s="530">
        <v>517.5</v>
      </c>
      <c r="V635" s="530">
        <v>0</v>
      </c>
      <c r="W635" s="530">
        <v>10</v>
      </c>
      <c r="X635" s="530">
        <v>11.69</v>
      </c>
      <c r="Y635" s="530">
        <v>539.19000000000005</v>
      </c>
      <c r="Z635" s="530">
        <v>5368.01</v>
      </c>
      <c r="AA635" t="s">
        <v>2015</v>
      </c>
      <c r="AB635" s="266">
        <f>VLOOKUP(D635,'12部门提供工资附表主表'!E:AV,44,0)</f>
        <v>5907.2</v>
      </c>
      <c r="AC635" s="266">
        <f t="shared" si="9"/>
        <v>0</v>
      </c>
    </row>
    <row r="636" spans="1:29" ht="14.25">
      <c r="A636" s="265" t="s">
        <v>602</v>
      </c>
      <c r="B636" t="s">
        <v>3596</v>
      </c>
      <c r="C636" t="s">
        <v>2016</v>
      </c>
      <c r="D636" t="s">
        <v>2017</v>
      </c>
      <c r="E636" t="s">
        <v>2018</v>
      </c>
      <c r="F636">
        <v>31</v>
      </c>
      <c r="G636" s="530">
        <v>2480</v>
      </c>
      <c r="H636" s="530">
        <v>1080</v>
      </c>
      <c r="I636" s="530">
        <v>740</v>
      </c>
      <c r="J636" s="530">
        <v>1580</v>
      </c>
      <c r="K636" s="530">
        <v>0</v>
      </c>
      <c r="L636" s="530">
        <v>160</v>
      </c>
      <c r="M636" s="530">
        <v>0</v>
      </c>
      <c r="N636" s="530">
        <v>0</v>
      </c>
      <c r="O636" s="530">
        <v>0</v>
      </c>
      <c r="P636" s="530">
        <v>0</v>
      </c>
      <c r="Q636" s="530">
        <v>200</v>
      </c>
      <c r="R636" s="530">
        <v>0</v>
      </c>
      <c r="S636" s="530">
        <v>6240</v>
      </c>
      <c r="T636" s="530">
        <v>0</v>
      </c>
      <c r="U636" s="530">
        <v>517.5</v>
      </c>
      <c r="V636" s="530">
        <v>0</v>
      </c>
      <c r="W636" s="530">
        <v>10</v>
      </c>
      <c r="X636" s="530">
        <v>21.68</v>
      </c>
      <c r="Y636" s="530">
        <v>549.17999999999995</v>
      </c>
      <c r="Z636" s="530">
        <v>5690.82</v>
      </c>
      <c r="AA636" t="s">
        <v>2020</v>
      </c>
      <c r="AB636" s="266">
        <f>VLOOKUP(D636,'12部门提供工资附表主表'!E:AV,44,0)</f>
        <v>6240</v>
      </c>
      <c r="AC636" s="266">
        <f t="shared" si="9"/>
        <v>0</v>
      </c>
    </row>
    <row r="637" spans="1:29" ht="14.25">
      <c r="A637" s="265" t="s">
        <v>1722</v>
      </c>
      <c r="B637" t="s">
        <v>3596</v>
      </c>
      <c r="C637" t="s">
        <v>2036</v>
      </c>
      <c r="D637" t="s">
        <v>2037</v>
      </c>
      <c r="E637" t="s">
        <v>2038</v>
      </c>
      <c r="F637">
        <v>22</v>
      </c>
      <c r="G637" s="530">
        <v>2480</v>
      </c>
      <c r="H637" s="530">
        <v>0</v>
      </c>
      <c r="I637" s="530">
        <v>1440</v>
      </c>
      <c r="J637" s="530">
        <v>1380</v>
      </c>
      <c r="K637" s="530">
        <v>100</v>
      </c>
      <c r="L637" s="530">
        <v>120</v>
      </c>
      <c r="M637" s="530">
        <v>0</v>
      </c>
      <c r="N637" s="530">
        <v>0</v>
      </c>
      <c r="O637" s="530">
        <v>0</v>
      </c>
      <c r="P637" s="530">
        <v>0</v>
      </c>
      <c r="Q637" s="530">
        <v>0</v>
      </c>
      <c r="R637" s="530">
        <v>0</v>
      </c>
      <c r="S637" s="530">
        <v>5520</v>
      </c>
      <c r="T637" s="530">
        <v>0</v>
      </c>
      <c r="U637" s="530">
        <v>517.5</v>
      </c>
      <c r="V637" s="530">
        <v>254</v>
      </c>
      <c r="W637" s="530">
        <v>0</v>
      </c>
      <c r="X637" s="530">
        <v>0</v>
      </c>
      <c r="Y637" s="530">
        <v>771.5</v>
      </c>
      <c r="Z637" s="530">
        <v>4748.5</v>
      </c>
      <c r="AA637" t="s">
        <v>2041</v>
      </c>
      <c r="AB637" s="266">
        <f>VLOOKUP(D637,'12部门提供工资附表主表'!E:AV,44,0)</f>
        <v>5520</v>
      </c>
      <c r="AC637" s="266">
        <f t="shared" si="9"/>
        <v>0</v>
      </c>
    </row>
    <row r="638" spans="1:29" ht="14.25">
      <c r="A638" s="265" t="s">
        <v>4824</v>
      </c>
      <c r="B638" t="s">
        <v>3596</v>
      </c>
      <c r="C638" t="s">
        <v>2216</v>
      </c>
      <c r="D638" t="s">
        <v>2217</v>
      </c>
      <c r="E638" t="s">
        <v>2218</v>
      </c>
      <c r="F638">
        <v>30.5</v>
      </c>
      <c r="G638" s="530">
        <v>2480</v>
      </c>
      <c r="H638" s="530">
        <v>1020</v>
      </c>
      <c r="I638" s="530">
        <v>540</v>
      </c>
      <c r="J638" s="530">
        <v>1880</v>
      </c>
      <c r="K638" s="530">
        <v>0</v>
      </c>
      <c r="L638" s="530">
        <v>200</v>
      </c>
      <c r="M638" s="530">
        <v>0</v>
      </c>
      <c r="N638" s="530">
        <v>0</v>
      </c>
      <c r="O638" s="530">
        <v>0</v>
      </c>
      <c r="P638" s="530">
        <v>0</v>
      </c>
      <c r="Q638" s="530">
        <v>400</v>
      </c>
      <c r="R638" s="530">
        <v>50</v>
      </c>
      <c r="S638" s="530">
        <v>6470</v>
      </c>
      <c r="T638" s="530">
        <v>30</v>
      </c>
      <c r="U638" s="530">
        <v>517.5</v>
      </c>
      <c r="V638" s="530">
        <v>254</v>
      </c>
      <c r="W638" s="530">
        <v>10</v>
      </c>
      <c r="X638" s="530">
        <v>20.95</v>
      </c>
      <c r="Y638" s="530">
        <v>802.45</v>
      </c>
      <c r="Z638" s="530">
        <v>5697.55</v>
      </c>
      <c r="AA638" t="s">
        <v>2221</v>
      </c>
      <c r="AB638" s="266">
        <f>VLOOKUP(D638,'12部门提供工资附表主表'!E:AV,44,0)</f>
        <v>6470</v>
      </c>
      <c r="AC638" s="266">
        <f t="shared" si="9"/>
        <v>0</v>
      </c>
    </row>
    <row r="639" spans="1:29" ht="14.25">
      <c r="A639" s="265" t="s">
        <v>1826</v>
      </c>
      <c r="B639" t="s">
        <v>3596</v>
      </c>
      <c r="C639" t="s">
        <v>2048</v>
      </c>
      <c r="D639" t="s">
        <v>2049</v>
      </c>
      <c r="E639" t="s">
        <v>2050</v>
      </c>
      <c r="F639">
        <v>25.5</v>
      </c>
      <c r="G639" s="530">
        <v>2480</v>
      </c>
      <c r="H639" s="530">
        <v>420</v>
      </c>
      <c r="I639" s="530">
        <v>440</v>
      </c>
      <c r="J639" s="530">
        <v>1080</v>
      </c>
      <c r="K639" s="530">
        <v>50</v>
      </c>
      <c r="L639" s="530">
        <v>200</v>
      </c>
      <c r="M639" s="530">
        <v>0</v>
      </c>
      <c r="N639" s="530">
        <v>0</v>
      </c>
      <c r="O639" s="530">
        <v>0</v>
      </c>
      <c r="P639" s="530">
        <v>0</v>
      </c>
      <c r="Q639" s="530">
        <v>200</v>
      </c>
      <c r="R639" s="530">
        <v>0</v>
      </c>
      <c r="S639" s="530">
        <v>4870</v>
      </c>
      <c r="T639" s="530">
        <v>0</v>
      </c>
      <c r="U639" s="530">
        <v>517.5</v>
      </c>
      <c r="V639" s="530">
        <v>254</v>
      </c>
      <c r="W639" s="530">
        <v>10</v>
      </c>
      <c r="X639" s="530">
        <v>0</v>
      </c>
      <c r="Y639" s="530">
        <v>781.5</v>
      </c>
      <c r="Z639" s="530">
        <v>4088.5</v>
      </c>
      <c r="AA639" t="s">
        <v>2052</v>
      </c>
      <c r="AB639" s="266">
        <f>VLOOKUP(D639,'12部门提供工资附表主表'!E:AV,44,0)</f>
        <v>4870</v>
      </c>
      <c r="AC639" s="266">
        <f t="shared" si="9"/>
        <v>0</v>
      </c>
    </row>
    <row r="640" spans="1:29" ht="14.25">
      <c r="A640" s="265" t="s">
        <v>3794</v>
      </c>
      <c r="B640" t="s">
        <v>3596</v>
      </c>
      <c r="C640" t="s">
        <v>2021</v>
      </c>
      <c r="D640" t="s">
        <v>2022</v>
      </c>
      <c r="E640" t="s">
        <v>2023</v>
      </c>
      <c r="F640">
        <v>30.13</v>
      </c>
      <c r="G640" s="530">
        <v>3500</v>
      </c>
      <c r="H640" s="530">
        <v>0</v>
      </c>
      <c r="I640" s="530">
        <v>1400</v>
      </c>
      <c r="J640" s="530">
        <v>4000</v>
      </c>
      <c r="K640" s="530">
        <v>100</v>
      </c>
      <c r="L640" s="530">
        <v>60</v>
      </c>
      <c r="M640" s="530">
        <v>0</v>
      </c>
      <c r="N640" s="530">
        <v>0</v>
      </c>
      <c r="O640" s="530">
        <v>0</v>
      </c>
      <c r="P640" s="530">
        <v>0</v>
      </c>
      <c r="Q640" s="530">
        <v>200</v>
      </c>
      <c r="R640" s="530">
        <v>900</v>
      </c>
      <c r="S640" s="530">
        <v>8360</v>
      </c>
      <c r="T640" s="530">
        <v>0</v>
      </c>
      <c r="U640" s="530">
        <v>517.5</v>
      </c>
      <c r="V640" s="530">
        <v>254</v>
      </c>
      <c r="W640" s="530">
        <v>0</v>
      </c>
      <c r="X640" s="530">
        <v>47.66</v>
      </c>
      <c r="Y640" s="530">
        <v>819.16</v>
      </c>
      <c r="Z640" s="530">
        <v>7540.84</v>
      </c>
      <c r="AA640" t="s">
        <v>2025</v>
      </c>
      <c r="AB640" s="266">
        <f>VLOOKUP(D640,'12部门提供工资附表主表'!E:AV,44,0)</f>
        <v>8360</v>
      </c>
      <c r="AC640" s="266">
        <f t="shared" si="9"/>
        <v>0</v>
      </c>
    </row>
    <row r="641" spans="1:29" ht="14.25">
      <c r="A641" s="265" t="s">
        <v>1667</v>
      </c>
      <c r="B641" t="s">
        <v>3596</v>
      </c>
      <c r="C641" t="s">
        <v>2195</v>
      </c>
      <c r="D641" t="s">
        <v>2196</v>
      </c>
      <c r="E641" t="s">
        <v>2197</v>
      </c>
      <c r="F641">
        <v>23.88</v>
      </c>
      <c r="G641" s="530">
        <v>2480</v>
      </c>
      <c r="H641" s="530">
        <v>0</v>
      </c>
      <c r="I641" s="530">
        <v>2870</v>
      </c>
      <c r="J641" s="530">
        <v>1500</v>
      </c>
      <c r="K641" s="530">
        <v>50</v>
      </c>
      <c r="L641" s="530">
        <v>80</v>
      </c>
      <c r="M641" s="530">
        <v>0</v>
      </c>
      <c r="N641" s="530">
        <v>0</v>
      </c>
      <c r="O641" s="530">
        <v>0</v>
      </c>
      <c r="P641" s="530">
        <v>0</v>
      </c>
      <c r="Q641" s="530">
        <v>100</v>
      </c>
      <c r="R641" s="530">
        <v>0</v>
      </c>
      <c r="S641" s="530">
        <v>7080</v>
      </c>
      <c r="T641" s="530">
        <v>0</v>
      </c>
      <c r="U641" s="530">
        <v>517.5</v>
      </c>
      <c r="V641" s="530">
        <v>254</v>
      </c>
      <c r="W641" s="530">
        <v>10</v>
      </c>
      <c r="X641" s="530">
        <v>30.85</v>
      </c>
      <c r="Y641" s="530">
        <v>812.35</v>
      </c>
      <c r="Z641" s="530">
        <v>6267.65</v>
      </c>
      <c r="AA641" t="s">
        <v>2199</v>
      </c>
      <c r="AB641" s="266">
        <f>VLOOKUP(D641,'12部门提供工资附表主表'!E:AV,44,0)</f>
        <v>7080</v>
      </c>
      <c r="AC641" s="266">
        <f t="shared" si="9"/>
        <v>0</v>
      </c>
    </row>
    <row r="642" spans="1:29" ht="14.25">
      <c r="A642" s="265" t="s">
        <v>4825</v>
      </c>
      <c r="B642" t="s">
        <v>3596</v>
      </c>
      <c r="C642" t="s">
        <v>2053</v>
      </c>
      <c r="D642" t="s">
        <v>2054</v>
      </c>
      <c r="E642" t="s">
        <v>2055</v>
      </c>
      <c r="F642">
        <v>23.5</v>
      </c>
      <c r="G642" s="530">
        <v>2480</v>
      </c>
      <c r="H642" s="530">
        <v>180</v>
      </c>
      <c r="I642" s="530">
        <v>540</v>
      </c>
      <c r="J642" s="530">
        <v>980</v>
      </c>
      <c r="K642" s="530">
        <v>50</v>
      </c>
      <c r="L642" s="530">
        <v>60</v>
      </c>
      <c r="M642" s="530">
        <v>0</v>
      </c>
      <c r="N642" s="530">
        <v>0</v>
      </c>
      <c r="O642" s="530">
        <v>0</v>
      </c>
      <c r="P642" s="530">
        <v>0</v>
      </c>
      <c r="Q642" s="530">
        <v>200</v>
      </c>
      <c r="R642" s="530">
        <v>0</v>
      </c>
      <c r="S642" s="530">
        <v>4490</v>
      </c>
      <c r="T642" s="530">
        <v>30</v>
      </c>
      <c r="U642" s="530">
        <v>517.5</v>
      </c>
      <c r="V642" s="530">
        <v>254</v>
      </c>
      <c r="W642" s="530">
        <v>10</v>
      </c>
      <c r="X642" s="530">
        <v>0</v>
      </c>
      <c r="Y642" s="530">
        <v>781.5</v>
      </c>
      <c r="Z642" s="530">
        <v>3738.5</v>
      </c>
      <c r="AA642" t="s">
        <v>2057</v>
      </c>
      <c r="AB642" s="266">
        <f>VLOOKUP(D642,'12部门提供工资附表主表'!E:AV,44,0)</f>
        <v>4490</v>
      </c>
      <c r="AC642" s="266">
        <f t="shared" si="9"/>
        <v>0</v>
      </c>
    </row>
    <row r="643" spans="1:29" ht="14.25">
      <c r="A643" s="265" t="s">
        <v>4826</v>
      </c>
      <c r="B643" t="s">
        <v>3596</v>
      </c>
      <c r="C643" t="s">
        <v>1838</v>
      </c>
      <c r="D643" t="s">
        <v>1839</v>
      </c>
      <c r="E643" t="s">
        <v>1840</v>
      </c>
      <c r="F643">
        <v>21.69</v>
      </c>
      <c r="G643" s="530">
        <v>3500</v>
      </c>
      <c r="H643" s="530">
        <v>-37.200000000000003</v>
      </c>
      <c r="I643" s="530">
        <v>2500</v>
      </c>
      <c r="J643" s="530">
        <v>1000</v>
      </c>
      <c r="K643" s="530">
        <v>50</v>
      </c>
      <c r="L643" s="530">
        <v>60</v>
      </c>
      <c r="M643" s="530">
        <v>0</v>
      </c>
      <c r="N643" s="530">
        <v>0</v>
      </c>
      <c r="O643" s="530">
        <v>0</v>
      </c>
      <c r="P643" s="530">
        <v>0</v>
      </c>
      <c r="Q643" s="530">
        <v>100</v>
      </c>
      <c r="R643" s="530">
        <v>0</v>
      </c>
      <c r="S643" s="530">
        <v>7172.8</v>
      </c>
      <c r="T643" s="530">
        <v>0</v>
      </c>
      <c r="U643" s="530">
        <v>517.5</v>
      </c>
      <c r="V643" s="530">
        <v>254</v>
      </c>
      <c r="W643" s="530">
        <v>10</v>
      </c>
      <c r="X643" s="530">
        <v>0</v>
      </c>
      <c r="Y643" s="530">
        <v>781.5</v>
      </c>
      <c r="Z643" s="530">
        <v>6391.3</v>
      </c>
      <c r="AA643" t="s">
        <v>1843</v>
      </c>
      <c r="AB643" s="266">
        <f>VLOOKUP(D643,'12部门提供工资附表主表'!E:AV,44,0)</f>
        <v>7172.8</v>
      </c>
      <c r="AC643" s="266">
        <f t="shared" ref="AC643:AC703" si="10">AB643-S643</f>
        <v>0</v>
      </c>
    </row>
    <row r="644" spans="1:29" ht="14.25">
      <c r="A644" s="265" t="s">
        <v>4827</v>
      </c>
      <c r="B644" t="s">
        <v>3596</v>
      </c>
      <c r="C644" t="s">
        <v>2302</v>
      </c>
      <c r="D644" t="s">
        <v>2303</v>
      </c>
      <c r="E644" t="s">
        <v>2304</v>
      </c>
      <c r="F644">
        <v>22</v>
      </c>
      <c r="G644" s="530">
        <v>10000</v>
      </c>
      <c r="H644" s="530">
        <v>0</v>
      </c>
      <c r="I644" s="530">
        <v>5000</v>
      </c>
      <c r="J644" s="530">
        <v>5000</v>
      </c>
      <c r="K644" s="530">
        <v>0</v>
      </c>
      <c r="L644" s="530">
        <v>0</v>
      </c>
      <c r="M644" s="530">
        <v>0</v>
      </c>
      <c r="N644" s="530">
        <v>0</v>
      </c>
      <c r="O644" s="530">
        <v>0</v>
      </c>
      <c r="P644" s="530">
        <v>0</v>
      </c>
      <c r="Q644" s="530">
        <v>0</v>
      </c>
      <c r="R644" s="530">
        <v>0</v>
      </c>
      <c r="S644" s="530">
        <v>20000</v>
      </c>
      <c r="T644" s="530">
        <v>0</v>
      </c>
      <c r="U644" s="530">
        <v>0</v>
      </c>
      <c r="V644" s="530">
        <v>0</v>
      </c>
      <c r="W644" s="530">
        <v>0</v>
      </c>
      <c r="X644" s="530">
        <v>1500</v>
      </c>
      <c r="Y644" s="530">
        <v>1500</v>
      </c>
      <c r="Z644" s="530">
        <v>18500</v>
      </c>
      <c r="AA644" t="s">
        <v>2305</v>
      </c>
      <c r="AB644" s="266">
        <f>VLOOKUP(D644,'12部门提供工资附表主表'!E:AV,44,0)</f>
        <v>20000</v>
      </c>
      <c r="AC644" s="266">
        <f t="shared" si="10"/>
        <v>0</v>
      </c>
    </row>
    <row r="645" spans="1:29" ht="14.25">
      <c r="A645" s="265" t="s">
        <v>2132</v>
      </c>
      <c r="B645" t="s">
        <v>3596</v>
      </c>
      <c r="C645" t="s">
        <v>1874</v>
      </c>
      <c r="D645" t="s">
        <v>1875</v>
      </c>
      <c r="E645" t="s">
        <v>1876</v>
      </c>
      <c r="F645">
        <v>22.13</v>
      </c>
      <c r="G645" s="530">
        <v>5000</v>
      </c>
      <c r="H645" s="530">
        <v>0</v>
      </c>
      <c r="I645" s="530">
        <v>2000</v>
      </c>
      <c r="J645" s="530">
        <v>3000</v>
      </c>
      <c r="K645" s="530">
        <v>600</v>
      </c>
      <c r="L645" s="530">
        <v>40</v>
      </c>
      <c r="M645" s="530">
        <v>0</v>
      </c>
      <c r="N645" s="530">
        <v>0</v>
      </c>
      <c r="O645" s="530">
        <v>0</v>
      </c>
      <c r="P645" s="530">
        <v>0</v>
      </c>
      <c r="Q645" s="530">
        <v>100</v>
      </c>
      <c r="R645" s="530">
        <v>0</v>
      </c>
      <c r="S645" s="530">
        <v>10740</v>
      </c>
      <c r="T645" s="530">
        <v>0</v>
      </c>
      <c r="U645" s="530">
        <v>517.5</v>
      </c>
      <c r="V645" s="530">
        <v>254</v>
      </c>
      <c r="W645" s="530">
        <v>10</v>
      </c>
      <c r="X645" s="530">
        <v>280.33</v>
      </c>
      <c r="Y645" s="530">
        <v>1061.83</v>
      </c>
      <c r="Z645" s="530">
        <v>9678.17</v>
      </c>
      <c r="AA645" t="s">
        <v>1878</v>
      </c>
      <c r="AB645" s="266">
        <f>VLOOKUP(D645,'12部门提供工资附表主表'!E:AV,44,0)</f>
        <v>10740</v>
      </c>
      <c r="AC645" s="266">
        <f t="shared" si="10"/>
        <v>0</v>
      </c>
    </row>
    <row r="646" spans="1:29" ht="14.25">
      <c r="A646" s="265" t="s">
        <v>4828</v>
      </c>
      <c r="B646" t="s">
        <v>3596</v>
      </c>
      <c r="C646" t="s">
        <v>2306</v>
      </c>
      <c r="D646" t="s">
        <v>2307</v>
      </c>
      <c r="E646" t="s">
        <v>2308</v>
      </c>
      <c r="F646">
        <v>22</v>
      </c>
      <c r="G646" s="530">
        <v>10000</v>
      </c>
      <c r="H646" s="530">
        <v>0</v>
      </c>
      <c r="I646" s="530">
        <v>5000</v>
      </c>
      <c r="J646" s="530">
        <v>7590.9</v>
      </c>
      <c r="K646" s="530">
        <v>100</v>
      </c>
      <c r="L646" s="530">
        <v>40</v>
      </c>
      <c r="M646" s="530">
        <v>-537.16999999999996</v>
      </c>
      <c r="N646" s="530">
        <v>0</v>
      </c>
      <c r="O646" s="530">
        <v>0</v>
      </c>
      <c r="P646" s="530">
        <v>0</v>
      </c>
      <c r="Q646" s="530">
        <v>200</v>
      </c>
      <c r="R646" s="530">
        <v>0</v>
      </c>
      <c r="S646" s="530">
        <v>22393.73</v>
      </c>
      <c r="T646" s="530">
        <v>0</v>
      </c>
      <c r="U646" s="530">
        <v>517.5</v>
      </c>
      <c r="V646" s="530">
        <v>254</v>
      </c>
      <c r="W646" s="530">
        <v>0</v>
      </c>
      <c r="X646" s="530">
        <v>1622.22</v>
      </c>
      <c r="Y646" s="530">
        <v>2393.7199999999998</v>
      </c>
      <c r="Z646" s="530">
        <v>20000.009999999998</v>
      </c>
      <c r="AA646" t="s">
        <v>2310</v>
      </c>
      <c r="AB646" s="266">
        <f>VLOOKUP(D646,'12部门提供工资附表主表'!E:AV,44,0)</f>
        <v>22393.73</v>
      </c>
      <c r="AC646" s="266">
        <f t="shared" si="10"/>
        <v>0</v>
      </c>
    </row>
    <row r="647" spans="1:29" ht="14.25">
      <c r="A647" s="265" t="s">
        <v>4012</v>
      </c>
      <c r="B647" t="s">
        <v>3596</v>
      </c>
      <c r="C647" t="s">
        <v>1289</v>
      </c>
      <c r="D647" t="s">
        <v>1290</v>
      </c>
      <c r="E647" t="s">
        <v>1291</v>
      </c>
      <c r="F647">
        <v>29.5</v>
      </c>
      <c r="G647" s="530">
        <v>2480</v>
      </c>
      <c r="H647" s="530">
        <v>900</v>
      </c>
      <c r="I647" s="530">
        <v>440</v>
      </c>
      <c r="J647" s="530">
        <v>780</v>
      </c>
      <c r="K647" s="530">
        <v>0</v>
      </c>
      <c r="L647" s="530">
        <v>140</v>
      </c>
      <c r="M647" s="530">
        <v>0</v>
      </c>
      <c r="N647" s="530">
        <v>0</v>
      </c>
      <c r="O647" s="530">
        <v>0</v>
      </c>
      <c r="P647" s="530">
        <v>0</v>
      </c>
      <c r="Q647" s="530">
        <v>200</v>
      </c>
      <c r="R647" s="530">
        <v>39</v>
      </c>
      <c r="S647" s="530">
        <v>4901</v>
      </c>
      <c r="T647" s="530">
        <v>0</v>
      </c>
      <c r="U647" s="530">
        <v>517.5</v>
      </c>
      <c r="V647" s="530">
        <v>0</v>
      </c>
      <c r="W647" s="530">
        <v>10</v>
      </c>
      <c r="X647" s="530">
        <v>0</v>
      </c>
      <c r="Y647" s="530">
        <v>527.5</v>
      </c>
      <c r="Z647" s="530">
        <v>4373.5</v>
      </c>
      <c r="AA647" t="s">
        <v>1294</v>
      </c>
      <c r="AB647" s="266">
        <f>VLOOKUP(D647,'12部门提供工资附表主表'!E:AV,44,0)</f>
        <v>4901</v>
      </c>
      <c r="AC647" s="266">
        <f t="shared" si="10"/>
        <v>0</v>
      </c>
    </row>
    <row r="648" spans="1:29" ht="14.25">
      <c r="A648" s="265" t="s">
        <v>4073</v>
      </c>
      <c r="B648" t="s">
        <v>3596</v>
      </c>
      <c r="C648" t="s">
        <v>1295</v>
      </c>
      <c r="D648" t="s">
        <v>1296</v>
      </c>
      <c r="E648" t="s">
        <v>1297</v>
      </c>
      <c r="F648">
        <v>11</v>
      </c>
      <c r="G648" s="530">
        <v>2480</v>
      </c>
      <c r="H648" s="530">
        <v>-2000</v>
      </c>
      <c r="I648" s="530">
        <v>240</v>
      </c>
      <c r="J648" s="530">
        <v>1280</v>
      </c>
      <c r="K648" s="530">
        <v>0</v>
      </c>
      <c r="L648" s="530">
        <v>120</v>
      </c>
      <c r="M648" s="530">
        <v>0</v>
      </c>
      <c r="N648" s="530">
        <v>1436.4</v>
      </c>
      <c r="O648" s="530">
        <v>0</v>
      </c>
      <c r="P648" s="530">
        <v>0</v>
      </c>
      <c r="Q648" s="530">
        <v>0</v>
      </c>
      <c r="R648" s="530">
        <v>0</v>
      </c>
      <c r="S648" s="530">
        <v>3556.4</v>
      </c>
      <c r="T648" s="530">
        <v>0</v>
      </c>
      <c r="U648" s="530">
        <v>517.5</v>
      </c>
      <c r="V648" s="530">
        <v>0</v>
      </c>
      <c r="W648" s="530">
        <v>10</v>
      </c>
      <c r="X648" s="530">
        <v>0</v>
      </c>
      <c r="Y648" s="530">
        <v>527.5</v>
      </c>
      <c r="Z648" s="530">
        <v>3028.9</v>
      </c>
      <c r="AA648" t="s">
        <v>1300</v>
      </c>
      <c r="AB648" s="266">
        <f>VLOOKUP(D648,'12部门提供工资附表主表'!E:AV,44,0)</f>
        <v>3556.4</v>
      </c>
      <c r="AC648" s="266">
        <f t="shared" si="10"/>
        <v>0</v>
      </c>
    </row>
    <row r="649" spans="1:29" ht="14.25">
      <c r="A649" s="265" t="s">
        <v>4829</v>
      </c>
      <c r="B649" t="s">
        <v>3596</v>
      </c>
      <c r="C649" t="s">
        <v>1301</v>
      </c>
      <c r="D649" t="s">
        <v>1302</v>
      </c>
      <c r="E649" t="s">
        <v>1303</v>
      </c>
      <c r="F649">
        <v>32.56</v>
      </c>
      <c r="G649" s="530">
        <v>2480</v>
      </c>
      <c r="H649" s="530">
        <v>1267.2</v>
      </c>
      <c r="I649" s="530">
        <v>240</v>
      </c>
      <c r="J649" s="530">
        <v>780</v>
      </c>
      <c r="K649" s="530">
        <v>0</v>
      </c>
      <c r="L649" s="530">
        <v>80</v>
      </c>
      <c r="M649" s="530">
        <v>0</v>
      </c>
      <c r="N649" s="530">
        <v>0</v>
      </c>
      <c r="O649" s="530">
        <v>0</v>
      </c>
      <c r="P649" s="530">
        <v>0</v>
      </c>
      <c r="Q649" s="530">
        <v>200</v>
      </c>
      <c r="R649" s="530">
        <v>0</v>
      </c>
      <c r="S649" s="530">
        <v>5047.2</v>
      </c>
      <c r="T649" s="530">
        <v>30</v>
      </c>
      <c r="U649" s="530">
        <v>517.5</v>
      </c>
      <c r="V649" s="530">
        <v>254</v>
      </c>
      <c r="W649" s="530">
        <v>10</v>
      </c>
      <c r="X649" s="530">
        <v>0</v>
      </c>
      <c r="Y649" s="530">
        <v>781.5</v>
      </c>
      <c r="Z649" s="530">
        <v>4295.7</v>
      </c>
      <c r="AA649" t="s">
        <v>1305</v>
      </c>
      <c r="AB649" s="266">
        <f>VLOOKUP(D649,'12部门提供工资附表主表'!E:AV,44,0)</f>
        <v>5047.2000000000007</v>
      </c>
      <c r="AC649" s="266">
        <f t="shared" si="10"/>
        <v>0</v>
      </c>
    </row>
    <row r="650" spans="1:29" ht="14.25">
      <c r="A650" s="265" t="s">
        <v>1527</v>
      </c>
      <c r="B650" t="s">
        <v>3596</v>
      </c>
      <c r="C650" t="s">
        <v>2200</v>
      </c>
      <c r="D650" t="s">
        <v>2201</v>
      </c>
      <c r="E650" t="s">
        <v>2202</v>
      </c>
      <c r="F650">
        <v>25.81</v>
      </c>
      <c r="G650" s="530">
        <v>2480</v>
      </c>
      <c r="H650" s="530">
        <v>457.2</v>
      </c>
      <c r="I650" s="530">
        <v>240</v>
      </c>
      <c r="J650" s="530">
        <v>580</v>
      </c>
      <c r="K650" s="530">
        <v>0</v>
      </c>
      <c r="L650" s="530">
        <v>40</v>
      </c>
      <c r="M650" s="530">
        <v>0</v>
      </c>
      <c r="N650" s="530">
        <v>0</v>
      </c>
      <c r="O650" s="530">
        <v>0</v>
      </c>
      <c r="P650" s="530">
        <v>0</v>
      </c>
      <c r="Q650" s="530">
        <v>200</v>
      </c>
      <c r="R650" s="530">
        <v>0</v>
      </c>
      <c r="S650" s="530">
        <v>3997.2</v>
      </c>
      <c r="T650" s="530">
        <v>0</v>
      </c>
      <c r="U650" s="530">
        <v>517.5</v>
      </c>
      <c r="V650" s="530">
        <v>254</v>
      </c>
      <c r="W650" s="530">
        <v>0</v>
      </c>
      <c r="X650" s="530">
        <v>0</v>
      </c>
      <c r="Y650" s="530">
        <v>771.5</v>
      </c>
      <c r="Z650" s="530">
        <v>3225.7</v>
      </c>
      <c r="AA650" t="s">
        <v>2204</v>
      </c>
      <c r="AB650" s="266">
        <f>VLOOKUP(D650,'12部门提供工资附表主表'!E:AV,44,0)</f>
        <v>3997.2</v>
      </c>
      <c r="AC650" s="266">
        <f t="shared" si="10"/>
        <v>0</v>
      </c>
    </row>
    <row r="651" spans="1:29" ht="14.25">
      <c r="A651" s="265" t="s">
        <v>1170</v>
      </c>
      <c r="B651" t="s">
        <v>3596</v>
      </c>
      <c r="C651" t="s">
        <v>2159</v>
      </c>
      <c r="D651" t="s">
        <v>2160</v>
      </c>
      <c r="E651" t="s">
        <v>2161</v>
      </c>
      <c r="F651">
        <v>27.06</v>
      </c>
      <c r="G651" s="530">
        <v>3500</v>
      </c>
      <c r="H651" s="530">
        <v>607.20000000000005</v>
      </c>
      <c r="I651" s="530">
        <v>2000</v>
      </c>
      <c r="J651" s="530">
        <v>2800</v>
      </c>
      <c r="K651" s="530">
        <v>100</v>
      </c>
      <c r="L651" s="530">
        <v>200</v>
      </c>
      <c r="M651" s="530">
        <v>0</v>
      </c>
      <c r="N651" s="530">
        <v>0</v>
      </c>
      <c r="O651" s="530">
        <v>0</v>
      </c>
      <c r="P651" s="530">
        <v>0</v>
      </c>
      <c r="Q651" s="530">
        <v>0</v>
      </c>
      <c r="R651" s="530">
        <v>0</v>
      </c>
      <c r="S651" s="530">
        <v>9207.2000000000007</v>
      </c>
      <c r="T651" s="530">
        <v>0</v>
      </c>
      <c r="U651" s="530">
        <v>517.5</v>
      </c>
      <c r="V651" s="530">
        <v>254</v>
      </c>
      <c r="W651" s="530">
        <v>10</v>
      </c>
      <c r="X651" s="530">
        <v>13.08</v>
      </c>
      <c r="Y651" s="530">
        <v>794.58</v>
      </c>
      <c r="Z651" s="530">
        <v>8412.6200000000008</v>
      </c>
      <c r="AA651" t="s">
        <v>2163</v>
      </c>
      <c r="AB651" s="266">
        <f>VLOOKUP(D651,'12部门提供工资附表主表'!E:AV,44,0)</f>
        <v>9207.2000000000007</v>
      </c>
      <c r="AC651" s="266">
        <f t="shared" si="10"/>
        <v>0</v>
      </c>
    </row>
    <row r="652" spans="1:29" ht="14.25">
      <c r="A652" s="265" t="s">
        <v>1908</v>
      </c>
      <c r="B652" t="s">
        <v>3596</v>
      </c>
      <c r="C652" t="s">
        <v>1306</v>
      </c>
      <c r="D652" t="s">
        <v>1307</v>
      </c>
      <c r="E652" t="s">
        <v>1308</v>
      </c>
      <c r="F652">
        <v>29.44</v>
      </c>
      <c r="G652" s="530">
        <v>3300</v>
      </c>
      <c r="H652" s="530">
        <v>892.8</v>
      </c>
      <c r="I652" s="530">
        <v>1000</v>
      </c>
      <c r="J652" s="530">
        <v>1200</v>
      </c>
      <c r="K652" s="530">
        <v>50</v>
      </c>
      <c r="L652" s="530">
        <v>100</v>
      </c>
      <c r="M652" s="530">
        <v>0</v>
      </c>
      <c r="N652" s="530">
        <v>0</v>
      </c>
      <c r="O652" s="530">
        <v>0</v>
      </c>
      <c r="P652" s="530">
        <v>0</v>
      </c>
      <c r="Q652" s="530">
        <v>200</v>
      </c>
      <c r="R652" s="530">
        <v>60</v>
      </c>
      <c r="S652" s="530">
        <v>6682.8</v>
      </c>
      <c r="T652" s="530">
        <v>0</v>
      </c>
      <c r="U652" s="530">
        <v>517.5</v>
      </c>
      <c r="V652" s="530">
        <v>254</v>
      </c>
      <c r="W652" s="530">
        <v>10</v>
      </c>
      <c r="X652" s="530">
        <v>0</v>
      </c>
      <c r="Y652" s="530">
        <v>781.5</v>
      </c>
      <c r="Z652" s="530">
        <v>5901.3</v>
      </c>
      <c r="AA652" t="s">
        <v>1310</v>
      </c>
      <c r="AB652" s="266">
        <f>VLOOKUP(D652,'12部门提供工资附表主表'!E:AV,44,0)</f>
        <v>6682.8</v>
      </c>
      <c r="AC652" s="266">
        <f t="shared" si="10"/>
        <v>0</v>
      </c>
    </row>
    <row r="653" spans="1:29" ht="14.25">
      <c r="A653" s="265" t="s">
        <v>4830</v>
      </c>
      <c r="B653" t="s">
        <v>3596</v>
      </c>
      <c r="C653" t="s">
        <v>1311</v>
      </c>
      <c r="D653" t="s">
        <v>1312</v>
      </c>
      <c r="E653" t="s">
        <v>1313</v>
      </c>
      <c r="F653">
        <v>23.13</v>
      </c>
      <c r="G653" s="530">
        <v>2480</v>
      </c>
      <c r="H653" s="530">
        <v>135.6</v>
      </c>
      <c r="I653" s="530">
        <v>720</v>
      </c>
      <c r="J653" s="530">
        <v>1000</v>
      </c>
      <c r="K653" s="530">
        <v>50</v>
      </c>
      <c r="L653" s="530">
        <v>200</v>
      </c>
      <c r="M653" s="530">
        <v>0</v>
      </c>
      <c r="N653" s="530">
        <v>0</v>
      </c>
      <c r="O653" s="530">
        <v>0</v>
      </c>
      <c r="P653" s="530">
        <v>0</v>
      </c>
      <c r="Q653" s="530">
        <v>200</v>
      </c>
      <c r="R653" s="530">
        <v>50</v>
      </c>
      <c r="S653" s="530">
        <v>4735.6000000000004</v>
      </c>
      <c r="T653" s="530">
        <v>30</v>
      </c>
      <c r="U653" s="530">
        <v>517.5</v>
      </c>
      <c r="V653" s="530">
        <v>254</v>
      </c>
      <c r="W653" s="530">
        <v>10</v>
      </c>
      <c r="X653" s="530">
        <v>0</v>
      </c>
      <c r="Y653" s="530">
        <v>781.5</v>
      </c>
      <c r="Z653" s="530">
        <v>3984.1</v>
      </c>
      <c r="AA653" t="s">
        <v>1315</v>
      </c>
      <c r="AB653" s="266">
        <f>VLOOKUP(D653,'12部门提供工资附表主表'!E:AV,44,0)</f>
        <v>4735.6000000000004</v>
      </c>
      <c r="AC653" s="266">
        <f t="shared" si="10"/>
        <v>0</v>
      </c>
    </row>
    <row r="654" spans="1:29" ht="14.25">
      <c r="A654" s="265" t="s">
        <v>4078</v>
      </c>
      <c r="B654" t="s">
        <v>3596</v>
      </c>
      <c r="C654" t="s">
        <v>1316</v>
      </c>
      <c r="D654" t="s">
        <v>1317</v>
      </c>
      <c r="E654" t="s">
        <v>1318</v>
      </c>
      <c r="F654">
        <v>21.75</v>
      </c>
      <c r="G654" s="530">
        <v>2480</v>
      </c>
      <c r="H654" s="530">
        <v>-30</v>
      </c>
      <c r="I654" s="530">
        <v>440</v>
      </c>
      <c r="J654" s="530">
        <v>780</v>
      </c>
      <c r="K654" s="530">
        <v>50</v>
      </c>
      <c r="L654" s="530">
        <v>160</v>
      </c>
      <c r="M654" s="530">
        <v>0</v>
      </c>
      <c r="N654" s="530">
        <v>0</v>
      </c>
      <c r="O654" s="530">
        <v>0</v>
      </c>
      <c r="P654" s="530">
        <v>0</v>
      </c>
      <c r="Q654" s="530">
        <v>0</v>
      </c>
      <c r="R654" s="530">
        <v>0</v>
      </c>
      <c r="S654" s="530">
        <v>3880</v>
      </c>
      <c r="T654" s="530">
        <v>0</v>
      </c>
      <c r="U654" s="530">
        <v>517.5</v>
      </c>
      <c r="V654" s="530">
        <v>254</v>
      </c>
      <c r="W654" s="530">
        <v>10</v>
      </c>
      <c r="X654" s="530">
        <v>0</v>
      </c>
      <c r="Y654" s="530">
        <v>781.5</v>
      </c>
      <c r="Z654" s="530">
        <v>3098.5</v>
      </c>
      <c r="AA654" t="s">
        <v>1320</v>
      </c>
      <c r="AB654" s="266">
        <f>VLOOKUP(D654,'12部门提供工资附表主表'!E:AV,44,0)</f>
        <v>3880</v>
      </c>
      <c r="AC654" s="266">
        <f t="shared" si="10"/>
        <v>0</v>
      </c>
    </row>
    <row r="655" spans="1:29" ht="14.25">
      <c r="A655" s="265" t="s">
        <v>4831</v>
      </c>
      <c r="B655" t="s">
        <v>3596</v>
      </c>
      <c r="C655" t="s">
        <v>1321</v>
      </c>
      <c r="D655" t="s">
        <v>1322</v>
      </c>
      <c r="E655" t="s">
        <v>1323</v>
      </c>
      <c r="F655">
        <v>30.25</v>
      </c>
      <c r="G655" s="530">
        <v>2480</v>
      </c>
      <c r="H655" s="530">
        <v>990</v>
      </c>
      <c r="I655" s="530">
        <v>440</v>
      </c>
      <c r="J655" s="530">
        <v>780</v>
      </c>
      <c r="K655" s="530">
        <v>0</v>
      </c>
      <c r="L655" s="530">
        <v>140</v>
      </c>
      <c r="M655" s="530">
        <v>0</v>
      </c>
      <c r="N655" s="530">
        <v>0</v>
      </c>
      <c r="O655" s="530">
        <v>0</v>
      </c>
      <c r="P655" s="530">
        <v>0</v>
      </c>
      <c r="Q655" s="530">
        <v>200</v>
      </c>
      <c r="R655" s="530">
        <v>0</v>
      </c>
      <c r="S655" s="530">
        <v>5030</v>
      </c>
      <c r="T655" s="530">
        <v>0</v>
      </c>
      <c r="U655" s="530">
        <v>517.5</v>
      </c>
      <c r="V655" s="530">
        <v>0</v>
      </c>
      <c r="W655" s="530">
        <v>10</v>
      </c>
      <c r="X655" s="530">
        <v>0</v>
      </c>
      <c r="Y655" s="530">
        <v>527.5</v>
      </c>
      <c r="Z655" s="530">
        <v>4502.5</v>
      </c>
      <c r="AA655" t="s">
        <v>1325</v>
      </c>
      <c r="AB655" s="266">
        <f>VLOOKUP(D655,'12部门提供工资附表主表'!E:AV,44,0)</f>
        <v>5030</v>
      </c>
      <c r="AC655" s="266">
        <f t="shared" si="10"/>
        <v>0</v>
      </c>
    </row>
    <row r="656" spans="1:29" ht="14.25">
      <c r="A656" s="265" t="s">
        <v>2172</v>
      </c>
      <c r="B656" t="s">
        <v>3596</v>
      </c>
      <c r="C656" t="s">
        <v>1326</v>
      </c>
      <c r="D656" t="s">
        <v>1327</v>
      </c>
      <c r="E656" t="s">
        <v>1328</v>
      </c>
      <c r="F656">
        <v>24.88</v>
      </c>
      <c r="G656" s="530">
        <v>2480</v>
      </c>
      <c r="H656" s="530">
        <v>345.6</v>
      </c>
      <c r="I656" s="530">
        <v>440</v>
      </c>
      <c r="J656" s="530">
        <v>1980</v>
      </c>
      <c r="K656" s="530">
        <v>50</v>
      </c>
      <c r="L656" s="530">
        <v>200</v>
      </c>
      <c r="M656" s="530">
        <v>0</v>
      </c>
      <c r="N656" s="530">
        <v>0</v>
      </c>
      <c r="O656" s="530">
        <v>0</v>
      </c>
      <c r="P656" s="530">
        <v>0</v>
      </c>
      <c r="Q656" s="530">
        <v>200</v>
      </c>
      <c r="R656" s="530">
        <v>0</v>
      </c>
      <c r="S656" s="530">
        <v>5695.6</v>
      </c>
      <c r="T656" s="530">
        <v>30</v>
      </c>
      <c r="U656" s="530">
        <v>517.5</v>
      </c>
      <c r="V656" s="530">
        <v>254</v>
      </c>
      <c r="W656" s="530">
        <v>10</v>
      </c>
      <c r="X656" s="530">
        <v>0</v>
      </c>
      <c r="Y656" s="530">
        <v>781.5</v>
      </c>
      <c r="Z656" s="530">
        <v>4944.1000000000004</v>
      </c>
      <c r="AA656" t="s">
        <v>1330</v>
      </c>
      <c r="AB656" s="266">
        <f>VLOOKUP(D656,'12部门提供工资附表主表'!E:AV,44,0)</f>
        <v>5695.6</v>
      </c>
      <c r="AC656" s="266">
        <f t="shared" si="10"/>
        <v>0</v>
      </c>
    </row>
    <row r="657" spans="1:29" ht="14.25">
      <c r="A657" s="265" t="s">
        <v>4832</v>
      </c>
      <c r="B657" t="s">
        <v>3596</v>
      </c>
      <c r="C657" t="s">
        <v>1331</v>
      </c>
      <c r="D657" t="s">
        <v>1332</v>
      </c>
      <c r="E657" t="s">
        <v>1333</v>
      </c>
      <c r="F657">
        <v>22.44</v>
      </c>
      <c r="G657" s="530">
        <v>2480</v>
      </c>
      <c r="H657" s="530">
        <v>52.8</v>
      </c>
      <c r="I657" s="530">
        <v>440</v>
      </c>
      <c r="J657" s="530">
        <v>980</v>
      </c>
      <c r="K657" s="530">
        <v>50</v>
      </c>
      <c r="L657" s="530">
        <v>140</v>
      </c>
      <c r="M657" s="530">
        <v>0</v>
      </c>
      <c r="N657" s="530">
        <v>0</v>
      </c>
      <c r="O657" s="530">
        <v>0</v>
      </c>
      <c r="P657" s="530">
        <v>0</v>
      </c>
      <c r="Q657" s="530">
        <v>200</v>
      </c>
      <c r="R657" s="530">
        <v>49</v>
      </c>
      <c r="S657" s="530">
        <v>4293.8</v>
      </c>
      <c r="T657" s="530">
        <v>30</v>
      </c>
      <c r="U657" s="530">
        <v>517.5</v>
      </c>
      <c r="V657" s="530">
        <v>254</v>
      </c>
      <c r="W657" s="530">
        <v>10</v>
      </c>
      <c r="X657" s="530">
        <v>0</v>
      </c>
      <c r="Y657" s="530">
        <v>781.5</v>
      </c>
      <c r="Z657" s="530">
        <v>3542.3</v>
      </c>
      <c r="AA657" t="s">
        <v>1335</v>
      </c>
      <c r="AB657" s="266">
        <f>VLOOKUP(D657,'12部门提供工资附表主表'!E:AV,44,0)</f>
        <v>4293.8</v>
      </c>
      <c r="AC657" s="266">
        <f t="shared" si="10"/>
        <v>0</v>
      </c>
    </row>
    <row r="658" spans="1:29" ht="14.25">
      <c r="A658" s="265" t="s">
        <v>4067</v>
      </c>
      <c r="B658" t="s">
        <v>3596</v>
      </c>
      <c r="C658" t="s">
        <v>1336</v>
      </c>
      <c r="D658" t="s">
        <v>1337</v>
      </c>
      <c r="E658" t="s">
        <v>1338</v>
      </c>
      <c r="F658">
        <v>8.3800000000000008</v>
      </c>
      <c r="G658" s="530">
        <v>2480</v>
      </c>
      <c r="H658" s="530">
        <v>0</v>
      </c>
      <c r="I658" s="530">
        <v>870</v>
      </c>
      <c r="J658" s="530">
        <v>1000</v>
      </c>
      <c r="K658" s="530">
        <v>0</v>
      </c>
      <c r="L658" s="530">
        <v>200</v>
      </c>
      <c r="M658" s="530">
        <v>-2693.05</v>
      </c>
      <c r="N658" s="530">
        <v>0</v>
      </c>
      <c r="O658" s="530">
        <v>0</v>
      </c>
      <c r="P658" s="530">
        <v>0</v>
      </c>
      <c r="Q658" s="530">
        <v>0</v>
      </c>
      <c r="R658" s="530">
        <v>0</v>
      </c>
      <c r="S658" s="530">
        <v>1856.95</v>
      </c>
      <c r="T658" s="530">
        <v>0</v>
      </c>
      <c r="U658" s="530">
        <v>0</v>
      </c>
      <c r="V658" s="530">
        <v>0</v>
      </c>
      <c r="W658" s="530">
        <v>0</v>
      </c>
      <c r="X658" s="530">
        <v>0</v>
      </c>
      <c r="Y658" s="530">
        <v>0</v>
      </c>
      <c r="Z658" s="530">
        <v>1856.95</v>
      </c>
      <c r="AA658" t="s">
        <v>1340</v>
      </c>
      <c r="AB658" s="266">
        <f>VLOOKUP(D658,'12部门提供工资附表主表'!E:AV,44,0)</f>
        <v>1856.95454545455</v>
      </c>
      <c r="AC658" s="266">
        <f t="shared" si="10"/>
        <v>4.5454545499978849E-3</v>
      </c>
    </row>
    <row r="659" spans="1:29" ht="14.25">
      <c r="A659" s="265" t="s">
        <v>4833</v>
      </c>
      <c r="B659" t="s">
        <v>3596</v>
      </c>
      <c r="C659" t="s">
        <v>1341</v>
      </c>
      <c r="D659" t="s">
        <v>1342</v>
      </c>
      <c r="E659" t="s">
        <v>1343</v>
      </c>
      <c r="F659">
        <v>34.380000000000003</v>
      </c>
      <c r="G659" s="530">
        <v>2480</v>
      </c>
      <c r="H659" s="530">
        <v>1485.6</v>
      </c>
      <c r="I659" s="530">
        <v>1720</v>
      </c>
      <c r="J659" s="530">
        <v>1500</v>
      </c>
      <c r="K659" s="530">
        <v>0</v>
      </c>
      <c r="L659" s="530">
        <v>200</v>
      </c>
      <c r="M659" s="530">
        <v>0</v>
      </c>
      <c r="N659" s="530">
        <v>0</v>
      </c>
      <c r="O659" s="530">
        <v>0</v>
      </c>
      <c r="P659" s="530">
        <v>0</v>
      </c>
      <c r="Q659" s="530">
        <v>100</v>
      </c>
      <c r="R659" s="530">
        <v>105</v>
      </c>
      <c r="S659" s="530">
        <v>7380.6</v>
      </c>
      <c r="T659" s="530">
        <v>30</v>
      </c>
      <c r="U659" s="530">
        <v>517.5</v>
      </c>
      <c r="V659" s="530">
        <v>254</v>
      </c>
      <c r="W659" s="530">
        <v>10</v>
      </c>
      <c r="X659" s="530">
        <v>0</v>
      </c>
      <c r="Y659" s="530">
        <v>781.5</v>
      </c>
      <c r="Z659" s="530">
        <v>6629.1</v>
      </c>
      <c r="AA659" t="s">
        <v>1346</v>
      </c>
      <c r="AB659" s="266">
        <f>VLOOKUP(D659,'12部门提供工资附表主表'!E:AV,44,0)</f>
        <v>7380.6</v>
      </c>
      <c r="AC659" s="266">
        <f t="shared" si="10"/>
        <v>0</v>
      </c>
    </row>
    <row r="660" spans="1:29" ht="14.25">
      <c r="A660" s="265" t="s">
        <v>2045</v>
      </c>
      <c r="B660" t="s">
        <v>3596</v>
      </c>
      <c r="C660" t="s">
        <v>1347</v>
      </c>
      <c r="D660" t="s">
        <v>1348</v>
      </c>
      <c r="E660" t="s">
        <v>1349</v>
      </c>
      <c r="F660">
        <v>25.69</v>
      </c>
      <c r="G660" s="530">
        <v>2480</v>
      </c>
      <c r="H660" s="530">
        <v>0</v>
      </c>
      <c r="I660" s="530">
        <v>7920</v>
      </c>
      <c r="J660" s="530">
        <v>1500</v>
      </c>
      <c r="K660" s="530">
        <v>100</v>
      </c>
      <c r="L660" s="530">
        <v>40</v>
      </c>
      <c r="M660" s="530">
        <v>0</v>
      </c>
      <c r="N660" s="530">
        <v>0</v>
      </c>
      <c r="O660" s="530">
        <v>0</v>
      </c>
      <c r="P660" s="530">
        <v>0</v>
      </c>
      <c r="Q660" s="530">
        <v>200</v>
      </c>
      <c r="R660" s="530">
        <v>150</v>
      </c>
      <c r="S660" s="530">
        <v>12090</v>
      </c>
      <c r="T660" s="530">
        <v>0</v>
      </c>
      <c r="U660" s="530">
        <v>517.5</v>
      </c>
      <c r="V660" s="530">
        <v>254</v>
      </c>
      <c r="W660" s="530">
        <v>0</v>
      </c>
      <c r="X660" s="530">
        <v>189.56</v>
      </c>
      <c r="Y660" s="530">
        <v>961.06</v>
      </c>
      <c r="Z660" s="530">
        <v>11128.94</v>
      </c>
      <c r="AA660" t="s">
        <v>1351</v>
      </c>
      <c r="AB660" s="266">
        <f>VLOOKUP(D660,'12部门提供工资附表主表'!E:AV,44,0)</f>
        <v>12090</v>
      </c>
      <c r="AC660" s="266">
        <f t="shared" si="10"/>
        <v>0</v>
      </c>
    </row>
    <row r="661" spans="1:29" ht="14.25">
      <c r="A661" s="265" t="s">
        <v>4834</v>
      </c>
      <c r="B661" t="s">
        <v>3596</v>
      </c>
      <c r="C661" t="s">
        <v>1353</v>
      </c>
      <c r="D661" t="s">
        <v>1354</v>
      </c>
      <c r="E661" t="s">
        <v>1355</v>
      </c>
      <c r="F661">
        <v>24.94</v>
      </c>
      <c r="G661" s="530">
        <v>2480</v>
      </c>
      <c r="H661" s="530">
        <v>0</v>
      </c>
      <c r="I661" s="530">
        <v>5970</v>
      </c>
      <c r="J661" s="530">
        <v>1500</v>
      </c>
      <c r="K661" s="530">
        <v>50</v>
      </c>
      <c r="L661" s="530">
        <v>40</v>
      </c>
      <c r="M661" s="530">
        <v>0</v>
      </c>
      <c r="N661" s="530">
        <v>0</v>
      </c>
      <c r="O661" s="530">
        <v>0</v>
      </c>
      <c r="P661" s="530">
        <v>0</v>
      </c>
      <c r="Q661" s="530">
        <v>200</v>
      </c>
      <c r="R661" s="530">
        <v>75</v>
      </c>
      <c r="S661" s="530">
        <v>10165</v>
      </c>
      <c r="T661" s="530">
        <v>0</v>
      </c>
      <c r="U661" s="530">
        <v>517.5</v>
      </c>
      <c r="V661" s="530">
        <v>254</v>
      </c>
      <c r="W661" s="530">
        <v>0</v>
      </c>
      <c r="X661" s="530">
        <v>101.8</v>
      </c>
      <c r="Y661" s="530">
        <v>873.3</v>
      </c>
      <c r="Z661" s="530">
        <v>9291.7000000000007</v>
      </c>
      <c r="AA661" t="s">
        <v>1357</v>
      </c>
      <c r="AB661" s="266">
        <f>VLOOKUP(D661,'12部门提供工资附表主表'!E:AV,44,0)</f>
        <v>10165</v>
      </c>
      <c r="AC661" s="266">
        <f t="shared" si="10"/>
        <v>0</v>
      </c>
    </row>
    <row r="662" spans="1:29" ht="14.25">
      <c r="A662" s="265" t="s">
        <v>1799</v>
      </c>
      <c r="B662" t="s">
        <v>3596</v>
      </c>
      <c r="C662" t="s">
        <v>2026</v>
      </c>
      <c r="D662" t="s">
        <v>2027</v>
      </c>
      <c r="E662" t="s">
        <v>2028</v>
      </c>
      <c r="F662">
        <v>25.25</v>
      </c>
      <c r="G662" s="530">
        <v>2480</v>
      </c>
      <c r="H662" s="530">
        <v>390</v>
      </c>
      <c r="I662" s="530">
        <v>1440</v>
      </c>
      <c r="J662" s="530">
        <v>6030</v>
      </c>
      <c r="K662" s="530">
        <v>50</v>
      </c>
      <c r="L662" s="530">
        <v>40</v>
      </c>
      <c r="M662" s="530">
        <v>0</v>
      </c>
      <c r="N662" s="530">
        <v>0</v>
      </c>
      <c r="O662" s="530">
        <v>0</v>
      </c>
      <c r="P662" s="530">
        <v>0</v>
      </c>
      <c r="Q662" s="530">
        <v>200</v>
      </c>
      <c r="R662" s="530">
        <v>0</v>
      </c>
      <c r="S662" s="530">
        <v>10630</v>
      </c>
      <c r="T662" s="530">
        <v>0</v>
      </c>
      <c r="U662" s="530">
        <v>517.5</v>
      </c>
      <c r="V662" s="530">
        <v>254</v>
      </c>
      <c r="W662" s="530">
        <v>0</v>
      </c>
      <c r="X662" s="530">
        <v>55.76</v>
      </c>
      <c r="Y662" s="530">
        <v>827.26</v>
      </c>
      <c r="Z662" s="530">
        <v>9802.74</v>
      </c>
      <c r="AA662" t="s">
        <v>2030</v>
      </c>
      <c r="AB662" s="266">
        <f>VLOOKUP(D662,'12部门提供工资附表主表'!E:AV,44,0)</f>
        <v>10630</v>
      </c>
      <c r="AC662" s="266">
        <f t="shared" si="10"/>
        <v>0</v>
      </c>
    </row>
    <row r="663" spans="1:29" ht="14.25">
      <c r="A663" s="265" t="s">
        <v>1282</v>
      </c>
      <c r="B663" t="s">
        <v>3596</v>
      </c>
      <c r="C663" t="s">
        <v>2189</v>
      </c>
      <c r="D663" t="s">
        <v>2190</v>
      </c>
      <c r="E663" t="s">
        <v>2191</v>
      </c>
      <c r="F663">
        <v>31.19</v>
      </c>
      <c r="G663" s="530">
        <v>2480</v>
      </c>
      <c r="H663" s="530">
        <v>0</v>
      </c>
      <c r="I663" s="530">
        <v>10020</v>
      </c>
      <c r="J663" s="530">
        <v>1500</v>
      </c>
      <c r="K663" s="530">
        <v>0</v>
      </c>
      <c r="L663" s="530">
        <v>40</v>
      </c>
      <c r="M663" s="530">
        <v>0</v>
      </c>
      <c r="N663" s="530">
        <v>0</v>
      </c>
      <c r="O663" s="530">
        <v>0</v>
      </c>
      <c r="P663" s="530">
        <v>0</v>
      </c>
      <c r="Q663" s="530">
        <v>200</v>
      </c>
      <c r="R663" s="530">
        <v>600</v>
      </c>
      <c r="S663" s="530">
        <v>13640</v>
      </c>
      <c r="T663" s="530">
        <v>0</v>
      </c>
      <c r="U663" s="530">
        <v>0</v>
      </c>
      <c r="V663" s="530">
        <v>0</v>
      </c>
      <c r="W663" s="530">
        <v>0</v>
      </c>
      <c r="X663" s="530">
        <v>864</v>
      </c>
      <c r="Y663" s="530">
        <v>864</v>
      </c>
      <c r="Z663" s="530">
        <v>12776</v>
      </c>
      <c r="AA663" t="s">
        <v>2194</v>
      </c>
      <c r="AB663" s="266">
        <f>VLOOKUP(D663,'12部门提供工资附表主表'!E:AV,44,0)</f>
        <v>13640</v>
      </c>
      <c r="AC663" s="266">
        <f t="shared" si="10"/>
        <v>0</v>
      </c>
    </row>
    <row r="664" spans="1:29" ht="14.25">
      <c r="A664" s="265" t="s">
        <v>3811</v>
      </c>
      <c r="B664" t="s">
        <v>3596</v>
      </c>
      <c r="C664" t="s">
        <v>2174</v>
      </c>
      <c r="D664" t="s">
        <v>2175</v>
      </c>
      <c r="E664" t="s">
        <v>2176</v>
      </c>
      <c r="F664">
        <v>27.63</v>
      </c>
      <c r="G664" s="530">
        <v>3500</v>
      </c>
      <c r="H664" s="530">
        <v>675.6</v>
      </c>
      <c r="I664" s="530">
        <v>1300</v>
      </c>
      <c r="J664" s="530">
        <v>1100</v>
      </c>
      <c r="K664" s="530">
        <v>0</v>
      </c>
      <c r="L664" s="530">
        <v>20</v>
      </c>
      <c r="M664" s="530">
        <v>0</v>
      </c>
      <c r="N664" s="530">
        <v>0</v>
      </c>
      <c r="O664" s="530">
        <v>0</v>
      </c>
      <c r="P664" s="530">
        <v>0</v>
      </c>
      <c r="Q664" s="530">
        <v>100</v>
      </c>
      <c r="R664" s="530">
        <v>0</v>
      </c>
      <c r="S664" s="530">
        <v>6695.6</v>
      </c>
      <c r="T664" s="530">
        <v>0</v>
      </c>
      <c r="U664" s="530">
        <v>517.5</v>
      </c>
      <c r="V664" s="530">
        <v>0</v>
      </c>
      <c r="W664" s="530">
        <v>0</v>
      </c>
      <c r="X664" s="530">
        <v>35.340000000000003</v>
      </c>
      <c r="Y664" s="530">
        <v>552.84</v>
      </c>
      <c r="Z664" s="530">
        <v>6142.76</v>
      </c>
      <c r="AA664" t="s">
        <v>2178</v>
      </c>
      <c r="AB664" s="266">
        <f>VLOOKUP(D664,'12部门提供工资附表主表'!E:AV,44,0)</f>
        <v>6695.6</v>
      </c>
      <c r="AC664" s="266">
        <f t="shared" si="10"/>
        <v>0</v>
      </c>
    </row>
    <row r="665" spans="1:29" ht="14.25">
      <c r="A665" s="265" t="s">
        <v>4835</v>
      </c>
      <c r="B665" t="s">
        <v>3596</v>
      </c>
      <c r="C665" t="s">
        <v>1879</v>
      </c>
      <c r="D665" t="s">
        <v>1880</v>
      </c>
      <c r="E665" t="s">
        <v>1881</v>
      </c>
      <c r="F665">
        <v>32.06</v>
      </c>
      <c r="G665" s="530">
        <v>3500</v>
      </c>
      <c r="H665" s="530">
        <v>1207.2</v>
      </c>
      <c r="I665" s="530">
        <v>2100</v>
      </c>
      <c r="J665" s="530">
        <v>1900</v>
      </c>
      <c r="K665" s="530">
        <v>600</v>
      </c>
      <c r="L665" s="530">
        <v>20</v>
      </c>
      <c r="M665" s="530">
        <v>0</v>
      </c>
      <c r="N665" s="530">
        <v>0</v>
      </c>
      <c r="O665" s="530">
        <v>0</v>
      </c>
      <c r="P665" s="530">
        <v>0</v>
      </c>
      <c r="Q665" s="530">
        <v>200</v>
      </c>
      <c r="R665" s="530">
        <v>0</v>
      </c>
      <c r="S665" s="530">
        <v>9527.2000000000007</v>
      </c>
      <c r="T665" s="530">
        <v>30</v>
      </c>
      <c r="U665" s="530">
        <v>517.5</v>
      </c>
      <c r="V665" s="530">
        <v>254</v>
      </c>
      <c r="W665" s="530">
        <v>10</v>
      </c>
      <c r="X665" s="530">
        <v>0</v>
      </c>
      <c r="Y665" s="530">
        <v>781.5</v>
      </c>
      <c r="Z665" s="530">
        <v>8775.7000000000007</v>
      </c>
      <c r="AA665" t="s">
        <v>1883</v>
      </c>
      <c r="AB665" s="266">
        <f>VLOOKUP(D665,'12部门提供工资附表主表'!E:AV,44,0)</f>
        <v>9527.2000000000007</v>
      </c>
      <c r="AC665" s="266">
        <f t="shared" si="10"/>
        <v>0</v>
      </c>
    </row>
    <row r="666" spans="1:29" ht="14.25">
      <c r="A666" s="265" t="s">
        <v>78</v>
      </c>
      <c r="B666" t="s">
        <v>3596</v>
      </c>
      <c r="C666" t="s">
        <v>2311</v>
      </c>
      <c r="D666" t="s">
        <v>2312</v>
      </c>
      <c r="E666" t="s">
        <v>2313</v>
      </c>
      <c r="F666">
        <v>23.94</v>
      </c>
      <c r="G666" s="530">
        <v>3500</v>
      </c>
      <c r="H666" s="530">
        <v>232.8</v>
      </c>
      <c r="I666" s="530">
        <v>1300</v>
      </c>
      <c r="J666" s="530">
        <v>1000</v>
      </c>
      <c r="K666" s="530">
        <v>50</v>
      </c>
      <c r="L666" s="530">
        <v>20</v>
      </c>
      <c r="M666" s="530">
        <v>0</v>
      </c>
      <c r="N666" s="530">
        <v>0</v>
      </c>
      <c r="O666" s="530">
        <v>0</v>
      </c>
      <c r="P666" s="530">
        <v>0</v>
      </c>
      <c r="Q666" s="530">
        <v>200</v>
      </c>
      <c r="R666" s="530">
        <v>0</v>
      </c>
      <c r="S666" s="530">
        <v>6302.8</v>
      </c>
      <c r="T666" s="530">
        <v>0</v>
      </c>
      <c r="U666" s="530">
        <v>517.5</v>
      </c>
      <c r="V666" s="530">
        <v>254</v>
      </c>
      <c r="W666" s="530">
        <v>0</v>
      </c>
      <c r="X666" s="530">
        <v>15.94</v>
      </c>
      <c r="Y666" s="530">
        <v>787.44</v>
      </c>
      <c r="Z666" s="530">
        <v>5515.36</v>
      </c>
      <c r="AA666" t="s">
        <v>2315</v>
      </c>
      <c r="AB666" s="266">
        <f>VLOOKUP(D666,'12部门提供工资附表主表'!E:AV,44,0)</f>
        <v>6302.8</v>
      </c>
      <c r="AC666" s="266">
        <f t="shared" si="10"/>
        <v>0</v>
      </c>
    </row>
    <row r="667" spans="1:29" ht="14.25">
      <c r="A667" s="265" t="s">
        <v>4836</v>
      </c>
      <c r="B667" t="s">
        <v>3596</v>
      </c>
      <c r="C667" t="s">
        <v>1884</v>
      </c>
      <c r="D667" t="s">
        <v>1885</v>
      </c>
      <c r="E667" t="s">
        <v>1886</v>
      </c>
      <c r="F667">
        <v>0</v>
      </c>
      <c r="G667" s="530">
        <v>3500</v>
      </c>
      <c r="H667" s="530">
        <v>0</v>
      </c>
      <c r="I667" s="530">
        <v>10000</v>
      </c>
      <c r="J667" s="530">
        <v>4500</v>
      </c>
      <c r="K667" s="530">
        <v>0</v>
      </c>
      <c r="L667" s="530">
        <v>20</v>
      </c>
      <c r="M667" s="530">
        <v>-17502.5</v>
      </c>
      <c r="N667" s="530">
        <v>0</v>
      </c>
      <c r="O667" s="530">
        <v>0</v>
      </c>
      <c r="P667" s="530">
        <v>0</v>
      </c>
      <c r="Q667" s="530">
        <v>0</v>
      </c>
      <c r="R667" s="530">
        <v>0</v>
      </c>
      <c r="S667" s="530">
        <v>517.5</v>
      </c>
      <c r="T667" s="530">
        <v>0</v>
      </c>
      <c r="U667" s="530">
        <v>517.5</v>
      </c>
      <c r="V667" s="530">
        <v>0</v>
      </c>
      <c r="W667" s="530">
        <v>0</v>
      </c>
      <c r="X667" s="530">
        <v>0</v>
      </c>
      <c r="Y667" s="530">
        <v>517.5</v>
      </c>
      <c r="Z667" s="530">
        <v>0</v>
      </c>
      <c r="AA667" t="s">
        <v>1888</v>
      </c>
      <c r="AB667" s="266">
        <f>VLOOKUP(D667,'12部门提供工资附表主表'!E:AV,44,0)</f>
        <v>517.5</v>
      </c>
      <c r="AC667" s="266">
        <f t="shared" si="10"/>
        <v>0</v>
      </c>
    </row>
    <row r="668" spans="1:29" ht="14.25">
      <c r="A668" s="265" t="s">
        <v>4100</v>
      </c>
      <c r="B668" t="s">
        <v>3596</v>
      </c>
      <c r="C668" t="s">
        <v>1358</v>
      </c>
      <c r="D668" t="s">
        <v>1359</v>
      </c>
      <c r="E668" t="s">
        <v>1360</v>
      </c>
      <c r="F668">
        <v>31.19</v>
      </c>
      <c r="G668" s="530">
        <v>2480</v>
      </c>
      <c r="H668" s="530">
        <v>1102.8</v>
      </c>
      <c r="I668" s="530">
        <v>440</v>
      </c>
      <c r="J668" s="530">
        <v>780</v>
      </c>
      <c r="K668" s="530">
        <v>0</v>
      </c>
      <c r="L668" s="530">
        <v>20</v>
      </c>
      <c r="M668" s="530">
        <v>0</v>
      </c>
      <c r="N668" s="530">
        <v>0</v>
      </c>
      <c r="O668" s="530">
        <v>0</v>
      </c>
      <c r="P668" s="530">
        <v>0</v>
      </c>
      <c r="Q668" s="530">
        <v>200</v>
      </c>
      <c r="R668" s="530">
        <v>0</v>
      </c>
      <c r="S668" s="530">
        <v>5022.8</v>
      </c>
      <c r="T668" s="530">
        <v>30</v>
      </c>
      <c r="U668" s="530">
        <v>517.5</v>
      </c>
      <c r="V668" s="530">
        <v>254</v>
      </c>
      <c r="W668" s="530">
        <v>10</v>
      </c>
      <c r="X668" s="530">
        <v>0</v>
      </c>
      <c r="Y668" s="530">
        <v>781.5</v>
      </c>
      <c r="Z668" s="530">
        <v>4271.3</v>
      </c>
      <c r="AA668" t="s">
        <v>1362</v>
      </c>
      <c r="AB668" s="266">
        <f>VLOOKUP(D668,'12部门提供工资附表主表'!E:AV,44,0)</f>
        <v>5022.8</v>
      </c>
      <c r="AC668" s="266">
        <f t="shared" si="10"/>
        <v>0</v>
      </c>
    </row>
    <row r="669" spans="1:29" ht="14.25">
      <c r="A669" s="265" t="s">
        <v>617</v>
      </c>
      <c r="B669" t="s">
        <v>3596</v>
      </c>
      <c r="C669" t="s">
        <v>2164</v>
      </c>
      <c r="D669" t="s">
        <v>2165</v>
      </c>
      <c r="E669" t="s">
        <v>2166</v>
      </c>
      <c r="F669">
        <v>25.19</v>
      </c>
      <c r="G669" s="530">
        <v>3500</v>
      </c>
      <c r="H669" s="530">
        <v>382.8</v>
      </c>
      <c r="I669" s="530">
        <v>1200</v>
      </c>
      <c r="J669" s="530">
        <v>500</v>
      </c>
      <c r="K669" s="530">
        <v>0</v>
      </c>
      <c r="L669" s="530">
        <v>20</v>
      </c>
      <c r="M669" s="530">
        <v>0</v>
      </c>
      <c r="N669" s="530">
        <v>0</v>
      </c>
      <c r="O669" s="530">
        <v>0</v>
      </c>
      <c r="P669" s="530">
        <v>0</v>
      </c>
      <c r="Q669" s="530">
        <v>200</v>
      </c>
      <c r="R669" s="530">
        <v>0</v>
      </c>
      <c r="S669" s="530">
        <v>5802.8</v>
      </c>
      <c r="T669" s="530">
        <v>0</v>
      </c>
      <c r="U669" s="530">
        <v>517.5</v>
      </c>
      <c r="V669" s="530">
        <v>0</v>
      </c>
      <c r="W669" s="530">
        <v>0</v>
      </c>
      <c r="X669" s="530">
        <v>2.95</v>
      </c>
      <c r="Y669" s="530">
        <v>520.45000000000005</v>
      </c>
      <c r="Z669" s="530">
        <v>5282.35</v>
      </c>
      <c r="AA669" t="s">
        <v>2168</v>
      </c>
      <c r="AB669" s="266">
        <f>VLOOKUP(D669,'12部门提供工资附表主表'!E:AV,44,0)</f>
        <v>5802.8</v>
      </c>
      <c r="AC669" s="266">
        <f t="shared" si="10"/>
        <v>0</v>
      </c>
    </row>
    <row r="670" spans="1:29" ht="14.25">
      <c r="A670" s="265" t="s">
        <v>3550</v>
      </c>
      <c r="B670" t="s">
        <v>3596</v>
      </c>
      <c r="C670" t="s">
        <v>1899</v>
      </c>
      <c r="D670" t="s">
        <v>1900</v>
      </c>
      <c r="E670" t="s">
        <v>1901</v>
      </c>
      <c r="F670">
        <v>22.81</v>
      </c>
      <c r="G670" s="530">
        <v>3500</v>
      </c>
      <c r="H670" s="530">
        <v>97.2</v>
      </c>
      <c r="I670" s="530">
        <v>1000</v>
      </c>
      <c r="J670" s="530">
        <v>1000</v>
      </c>
      <c r="K670" s="530">
        <v>0</v>
      </c>
      <c r="L670" s="530">
        <v>20</v>
      </c>
      <c r="M670" s="530">
        <v>0</v>
      </c>
      <c r="N670" s="530">
        <v>0</v>
      </c>
      <c r="O670" s="530">
        <v>0</v>
      </c>
      <c r="P670" s="530">
        <v>0</v>
      </c>
      <c r="Q670" s="530">
        <v>200</v>
      </c>
      <c r="R670" s="530">
        <v>0</v>
      </c>
      <c r="S670" s="530">
        <v>5817.2</v>
      </c>
      <c r="T670" s="530">
        <v>0</v>
      </c>
      <c r="U670" s="530">
        <v>517.5</v>
      </c>
      <c r="V670" s="530">
        <v>0</v>
      </c>
      <c r="W670" s="530">
        <v>0</v>
      </c>
      <c r="X670" s="530">
        <v>8.99</v>
      </c>
      <c r="Y670" s="530">
        <v>526.49</v>
      </c>
      <c r="Z670" s="530">
        <v>5290.71</v>
      </c>
      <c r="AA670" t="s">
        <v>1904</v>
      </c>
      <c r="AB670" s="266">
        <f>VLOOKUP(D670,'12部门提供工资附表主表'!E:AV,44,0)</f>
        <v>5817.2</v>
      </c>
      <c r="AC670" s="266">
        <f t="shared" si="10"/>
        <v>0</v>
      </c>
    </row>
    <row r="671" spans="1:29" ht="14.25">
      <c r="A671" s="265" t="s">
        <v>3555</v>
      </c>
      <c r="B671" t="s">
        <v>3596</v>
      </c>
      <c r="C671" t="s">
        <v>2169</v>
      </c>
      <c r="D671" t="s">
        <v>2170</v>
      </c>
      <c r="E671" t="s">
        <v>2171</v>
      </c>
      <c r="F671">
        <v>24.5</v>
      </c>
      <c r="G671" s="530">
        <v>3500</v>
      </c>
      <c r="H671" s="530">
        <v>300</v>
      </c>
      <c r="I671" s="530">
        <v>1000</v>
      </c>
      <c r="J671" s="530">
        <v>1400</v>
      </c>
      <c r="K671" s="530">
        <v>100</v>
      </c>
      <c r="L671" s="530">
        <v>20</v>
      </c>
      <c r="M671" s="530">
        <v>0</v>
      </c>
      <c r="N671" s="530">
        <v>0</v>
      </c>
      <c r="O671" s="530">
        <v>0</v>
      </c>
      <c r="P671" s="530">
        <v>0</v>
      </c>
      <c r="Q671" s="530">
        <v>200</v>
      </c>
      <c r="R671" s="530">
        <v>0</v>
      </c>
      <c r="S671" s="530">
        <v>6520</v>
      </c>
      <c r="T671" s="530">
        <v>30</v>
      </c>
      <c r="U671" s="530">
        <v>517.5</v>
      </c>
      <c r="V671" s="530">
        <v>254</v>
      </c>
      <c r="W671" s="530">
        <v>10</v>
      </c>
      <c r="X671" s="530">
        <v>7.46</v>
      </c>
      <c r="Y671" s="530">
        <v>788.96</v>
      </c>
      <c r="Z671" s="530">
        <v>5761.04</v>
      </c>
      <c r="AA671" t="s">
        <v>2173</v>
      </c>
      <c r="AB671" s="266">
        <f>VLOOKUP(D671,'12部门提供工资附表主表'!E:AV,44,0)</f>
        <v>6520</v>
      </c>
      <c r="AC671" s="266">
        <f t="shared" si="10"/>
        <v>0</v>
      </c>
    </row>
    <row r="672" spans="1:29" ht="14.25">
      <c r="A672" s="265" t="s">
        <v>3560</v>
      </c>
      <c r="B672" t="s">
        <v>3596</v>
      </c>
      <c r="C672" t="s">
        <v>1905</v>
      </c>
      <c r="D672" t="s">
        <v>1906</v>
      </c>
      <c r="E672" t="s">
        <v>1907</v>
      </c>
      <c r="F672">
        <v>24.25</v>
      </c>
      <c r="G672" s="530">
        <v>3500</v>
      </c>
      <c r="H672" s="530">
        <v>270</v>
      </c>
      <c r="I672" s="530">
        <v>1000</v>
      </c>
      <c r="J672" s="530">
        <v>1000</v>
      </c>
      <c r="K672" s="530">
        <v>0</v>
      </c>
      <c r="L672" s="530">
        <v>20</v>
      </c>
      <c r="M672" s="530">
        <v>0</v>
      </c>
      <c r="N672" s="530">
        <v>0</v>
      </c>
      <c r="O672" s="530">
        <v>0</v>
      </c>
      <c r="P672" s="530">
        <v>0</v>
      </c>
      <c r="Q672" s="530">
        <v>200</v>
      </c>
      <c r="R672" s="530">
        <v>0</v>
      </c>
      <c r="S672" s="530">
        <v>5990</v>
      </c>
      <c r="T672" s="530">
        <v>0</v>
      </c>
      <c r="U672" s="530">
        <v>517.5</v>
      </c>
      <c r="V672" s="530">
        <v>0</v>
      </c>
      <c r="W672" s="530">
        <v>0</v>
      </c>
      <c r="X672" s="530">
        <v>14.17</v>
      </c>
      <c r="Y672" s="530">
        <v>531.66999999999996</v>
      </c>
      <c r="Z672" s="530">
        <v>5458.33</v>
      </c>
      <c r="AA672" t="s">
        <v>1909</v>
      </c>
      <c r="AB672" s="266">
        <f>VLOOKUP(D672,'12部门提供工资附表主表'!E:AV,44,0)</f>
        <v>5990</v>
      </c>
      <c r="AC672" s="266">
        <f t="shared" si="10"/>
        <v>0</v>
      </c>
    </row>
    <row r="673" spans="1:29" ht="14.25">
      <c r="A673" s="265" t="s">
        <v>3565</v>
      </c>
      <c r="B673" t="s">
        <v>3596</v>
      </c>
      <c r="C673" t="s">
        <v>2352</v>
      </c>
      <c r="D673" t="s">
        <v>2353</v>
      </c>
      <c r="E673" t="s">
        <v>2354</v>
      </c>
      <c r="F673">
        <v>17.25</v>
      </c>
      <c r="G673" s="530">
        <v>2480</v>
      </c>
      <c r="H673" s="530">
        <v>-570</v>
      </c>
      <c r="I673" s="530">
        <v>740</v>
      </c>
      <c r="J673" s="530">
        <v>2680</v>
      </c>
      <c r="K673" s="530">
        <v>100</v>
      </c>
      <c r="L673" s="530">
        <v>20</v>
      </c>
      <c r="M673" s="530">
        <v>0</v>
      </c>
      <c r="N673" s="530">
        <v>0</v>
      </c>
      <c r="O673" s="530">
        <v>0</v>
      </c>
      <c r="P673" s="530">
        <v>0</v>
      </c>
      <c r="Q673" s="530">
        <v>0</v>
      </c>
      <c r="R673" s="530">
        <v>0</v>
      </c>
      <c r="S673" s="530">
        <v>5450</v>
      </c>
      <c r="T673" s="530">
        <v>0</v>
      </c>
      <c r="U673" s="530">
        <v>517.5</v>
      </c>
      <c r="V673" s="530">
        <v>254</v>
      </c>
      <c r="W673" s="530">
        <v>0</v>
      </c>
      <c r="X673" s="530">
        <v>0</v>
      </c>
      <c r="Y673" s="530">
        <v>771.5</v>
      </c>
      <c r="Z673" s="530">
        <v>4678.5</v>
      </c>
      <c r="AA673" t="s">
        <v>2356</v>
      </c>
      <c r="AB673" s="266">
        <f>VLOOKUP(D673,'12部门提供工资附表主表'!E:AV,44,0)</f>
        <v>5450</v>
      </c>
      <c r="AC673" s="266">
        <f t="shared" si="10"/>
        <v>0</v>
      </c>
    </row>
    <row r="674" spans="1:29" ht="14.25">
      <c r="A674" s="265" t="s">
        <v>4837</v>
      </c>
      <c r="B674" t="s">
        <v>3596</v>
      </c>
      <c r="C674" t="s">
        <v>2362</v>
      </c>
      <c r="D674" t="s">
        <v>2363</v>
      </c>
      <c r="E674" t="s">
        <v>2364</v>
      </c>
      <c r="F674">
        <v>32.630000000000003</v>
      </c>
      <c r="G674" s="530">
        <v>3500</v>
      </c>
      <c r="H674" s="530">
        <v>1275.5999999999999</v>
      </c>
      <c r="I674" s="530">
        <v>1000</v>
      </c>
      <c r="J674" s="530">
        <v>1000</v>
      </c>
      <c r="K674" s="530">
        <v>50</v>
      </c>
      <c r="L674" s="530">
        <v>20</v>
      </c>
      <c r="M674" s="530">
        <v>0</v>
      </c>
      <c r="N674" s="530">
        <v>0</v>
      </c>
      <c r="O674" s="530">
        <v>0</v>
      </c>
      <c r="P674" s="530">
        <v>0</v>
      </c>
      <c r="Q674" s="530">
        <v>200</v>
      </c>
      <c r="R674" s="530">
        <v>0</v>
      </c>
      <c r="S674" s="530">
        <v>7045.6</v>
      </c>
      <c r="T674" s="530">
        <v>0</v>
      </c>
      <c r="U674" s="530">
        <v>517.5</v>
      </c>
      <c r="V674" s="530">
        <v>0</v>
      </c>
      <c r="W674" s="530">
        <v>0</v>
      </c>
      <c r="X674" s="530">
        <v>45.85</v>
      </c>
      <c r="Y674" s="530">
        <v>563.35</v>
      </c>
      <c r="Z674" s="530">
        <v>6482.25</v>
      </c>
      <c r="AA674" t="s">
        <v>2366</v>
      </c>
      <c r="AB674" s="266">
        <f>VLOOKUP(D674,'12部门提供工资附表主表'!E:AV,44,0)</f>
        <v>7045.6</v>
      </c>
      <c r="AC674" s="266">
        <f t="shared" si="10"/>
        <v>0</v>
      </c>
    </row>
    <row r="675" spans="1:29" ht="14.25">
      <c r="A675" s="265" t="s">
        <v>4838</v>
      </c>
      <c r="B675" t="s">
        <v>3596</v>
      </c>
      <c r="C675" t="s">
        <v>2382</v>
      </c>
      <c r="D675" t="s">
        <v>2383</v>
      </c>
      <c r="E675" t="s">
        <v>2384</v>
      </c>
      <c r="F675">
        <v>26.88</v>
      </c>
      <c r="G675" s="530">
        <v>5000</v>
      </c>
      <c r="H675" s="530">
        <v>0</v>
      </c>
      <c r="I675" s="530">
        <v>3000</v>
      </c>
      <c r="J675" s="530">
        <v>7950</v>
      </c>
      <c r="K675" s="530">
        <v>50</v>
      </c>
      <c r="L675" s="530">
        <v>20</v>
      </c>
      <c r="M675" s="530">
        <v>0</v>
      </c>
      <c r="N675" s="530">
        <v>0</v>
      </c>
      <c r="O675" s="530">
        <v>0</v>
      </c>
      <c r="P675" s="530">
        <v>0</v>
      </c>
      <c r="Q675" s="530">
        <v>200</v>
      </c>
      <c r="R675" s="530">
        <v>0</v>
      </c>
      <c r="S675" s="530">
        <v>16220</v>
      </c>
      <c r="T675" s="530">
        <v>0</v>
      </c>
      <c r="U675" s="530">
        <v>517.5</v>
      </c>
      <c r="V675" s="530">
        <v>254</v>
      </c>
      <c r="W675" s="530">
        <v>0</v>
      </c>
      <c r="X675" s="530">
        <v>1044.8499999999999</v>
      </c>
      <c r="Y675" s="530">
        <v>1816.35</v>
      </c>
      <c r="Z675" s="530">
        <v>14403.65</v>
      </c>
      <c r="AA675" t="s">
        <v>2386</v>
      </c>
      <c r="AB675" s="266">
        <f>VLOOKUP(D675,'12部门提供工资附表主表'!E:AV,44,0)</f>
        <v>16220</v>
      </c>
      <c r="AC675" s="266">
        <f t="shared" si="10"/>
        <v>0</v>
      </c>
    </row>
    <row r="676" spans="1:29" ht="14.25">
      <c r="A676" s="265" t="s">
        <v>622</v>
      </c>
      <c r="B676" t="s">
        <v>3596</v>
      </c>
      <c r="C676" t="s">
        <v>2396</v>
      </c>
      <c r="D676" t="s">
        <v>2397</v>
      </c>
      <c r="E676" t="s">
        <v>2398</v>
      </c>
      <c r="F676">
        <v>24.63</v>
      </c>
      <c r="G676" s="530">
        <v>3500</v>
      </c>
      <c r="H676" s="530">
        <v>315.60000000000002</v>
      </c>
      <c r="I676" s="530">
        <v>1000</v>
      </c>
      <c r="J676" s="530">
        <v>700</v>
      </c>
      <c r="K676" s="530">
        <v>50</v>
      </c>
      <c r="L676" s="530">
        <v>20</v>
      </c>
      <c r="M676" s="530">
        <v>0</v>
      </c>
      <c r="N676" s="530">
        <v>0</v>
      </c>
      <c r="O676" s="530">
        <v>0</v>
      </c>
      <c r="P676" s="530">
        <v>0</v>
      </c>
      <c r="Q676" s="530">
        <v>200</v>
      </c>
      <c r="R676" s="530">
        <v>0</v>
      </c>
      <c r="S676" s="530">
        <v>5785.6</v>
      </c>
      <c r="T676" s="530">
        <v>0</v>
      </c>
      <c r="U676" s="530">
        <v>517.5</v>
      </c>
      <c r="V676" s="530">
        <v>254</v>
      </c>
      <c r="W676" s="530">
        <v>0</v>
      </c>
      <c r="X676" s="530">
        <v>0</v>
      </c>
      <c r="Y676" s="530">
        <v>771.5</v>
      </c>
      <c r="Z676" s="530">
        <v>5014.1000000000004</v>
      </c>
      <c r="AA676" t="s">
        <v>2400</v>
      </c>
      <c r="AB676" s="266">
        <f>VLOOKUP(D676,'12部门提供工资附表主表'!E:AV,44,0)</f>
        <v>5785.6</v>
      </c>
      <c r="AC676" s="266">
        <f t="shared" si="10"/>
        <v>0</v>
      </c>
    </row>
    <row r="677" spans="1:29" ht="14.25">
      <c r="A677" s="265" t="s">
        <v>872</v>
      </c>
      <c r="B677" t="s">
        <v>3596</v>
      </c>
      <c r="C677" t="s">
        <v>4839</v>
      </c>
      <c r="D677" t="s">
        <v>2402</v>
      </c>
      <c r="E677" t="s">
        <v>2403</v>
      </c>
      <c r="F677">
        <v>22.88</v>
      </c>
      <c r="G677" s="530">
        <v>3500</v>
      </c>
      <c r="H677" s="530">
        <v>105.6</v>
      </c>
      <c r="I677" s="530">
        <v>1300</v>
      </c>
      <c r="J677" s="530">
        <v>1000</v>
      </c>
      <c r="K677" s="530">
        <v>50</v>
      </c>
      <c r="L677" s="530">
        <v>20</v>
      </c>
      <c r="M677" s="530">
        <v>0</v>
      </c>
      <c r="N677" s="530">
        <v>0</v>
      </c>
      <c r="O677" s="530">
        <v>0</v>
      </c>
      <c r="P677" s="530">
        <v>0</v>
      </c>
      <c r="Q677" s="530">
        <v>200</v>
      </c>
      <c r="R677" s="530">
        <v>0</v>
      </c>
      <c r="S677" s="530">
        <v>6175.6</v>
      </c>
      <c r="T677" s="530">
        <v>0</v>
      </c>
      <c r="U677" s="530">
        <v>517.5</v>
      </c>
      <c r="V677" s="530">
        <v>254</v>
      </c>
      <c r="W677" s="530">
        <v>0</v>
      </c>
      <c r="X677" s="530">
        <v>12.12</v>
      </c>
      <c r="Y677" s="530">
        <v>783.62</v>
      </c>
      <c r="Z677" s="530">
        <v>5391.98</v>
      </c>
      <c r="AA677" t="s">
        <v>2405</v>
      </c>
      <c r="AB677" s="266">
        <f>VLOOKUP(D677,'12部门提供工资附表主表'!E:AV,44,0)</f>
        <v>6175.6</v>
      </c>
      <c r="AC677" s="266">
        <f t="shared" si="10"/>
        <v>0</v>
      </c>
    </row>
    <row r="678" spans="1:29" ht="14.25">
      <c r="A678" s="265" t="s">
        <v>4840</v>
      </c>
      <c r="B678" t="s">
        <v>3596</v>
      </c>
      <c r="C678" t="s">
        <v>2452</v>
      </c>
      <c r="D678" t="s">
        <v>2453</v>
      </c>
      <c r="E678" t="s">
        <v>2454</v>
      </c>
      <c r="F678">
        <v>23.88</v>
      </c>
      <c r="G678" s="530">
        <v>2480</v>
      </c>
      <c r="H678" s="530">
        <v>225.6</v>
      </c>
      <c r="I678" s="530">
        <v>3420</v>
      </c>
      <c r="J678" s="530">
        <v>1000</v>
      </c>
      <c r="K678" s="530">
        <v>100</v>
      </c>
      <c r="L678" s="530">
        <v>0</v>
      </c>
      <c r="M678" s="530">
        <v>0</v>
      </c>
      <c r="N678" s="530">
        <v>0</v>
      </c>
      <c r="O678" s="530">
        <v>0</v>
      </c>
      <c r="P678" s="530">
        <v>0</v>
      </c>
      <c r="Q678" s="530">
        <v>200</v>
      </c>
      <c r="R678" s="530">
        <v>100</v>
      </c>
      <c r="S678" s="530">
        <v>7325.6</v>
      </c>
      <c r="T678" s="530">
        <v>0</v>
      </c>
      <c r="U678" s="530">
        <v>517.5</v>
      </c>
      <c r="V678" s="530">
        <v>254</v>
      </c>
      <c r="W678" s="530">
        <v>0</v>
      </c>
      <c r="X678" s="530">
        <v>0</v>
      </c>
      <c r="Y678" s="530">
        <v>771.5</v>
      </c>
      <c r="Z678" s="530">
        <v>6554.1</v>
      </c>
      <c r="AA678" t="s">
        <v>2456</v>
      </c>
      <c r="AB678" s="266">
        <f>VLOOKUP(D678,'12部门提供工资附表主表'!E:AV,44,0)</f>
        <v>7325.6</v>
      </c>
      <c r="AC678" s="266">
        <f t="shared" si="10"/>
        <v>0</v>
      </c>
    </row>
    <row r="679" spans="1:29" ht="14.25">
      <c r="A679" s="265" t="s">
        <v>454</v>
      </c>
      <c r="B679" t="s">
        <v>3596</v>
      </c>
      <c r="C679" t="s">
        <v>2457</v>
      </c>
      <c r="D679" t="s">
        <v>2458</v>
      </c>
      <c r="E679" t="s">
        <v>2459</v>
      </c>
      <c r="F679">
        <v>30.5</v>
      </c>
      <c r="G679" s="530">
        <v>2480</v>
      </c>
      <c r="H679" s="530">
        <v>1020</v>
      </c>
      <c r="I679" s="530">
        <v>240</v>
      </c>
      <c r="J679" s="530">
        <v>780</v>
      </c>
      <c r="K679" s="530">
        <v>50</v>
      </c>
      <c r="L679" s="530">
        <v>0</v>
      </c>
      <c r="M679" s="530">
        <v>0</v>
      </c>
      <c r="N679" s="530">
        <v>0</v>
      </c>
      <c r="O679" s="530">
        <v>0</v>
      </c>
      <c r="P679" s="530">
        <v>0</v>
      </c>
      <c r="Q679" s="530">
        <v>200</v>
      </c>
      <c r="R679" s="530">
        <v>0</v>
      </c>
      <c r="S679" s="530">
        <v>4770</v>
      </c>
      <c r="T679" s="530">
        <v>30</v>
      </c>
      <c r="U679" s="530">
        <v>517.5</v>
      </c>
      <c r="V679" s="530">
        <v>254</v>
      </c>
      <c r="W679" s="530">
        <v>0</v>
      </c>
      <c r="X679" s="530">
        <v>0</v>
      </c>
      <c r="Y679" s="530">
        <v>771.5</v>
      </c>
      <c r="Z679" s="530">
        <v>4028.5</v>
      </c>
      <c r="AA679" t="s">
        <v>2461</v>
      </c>
      <c r="AB679" s="266">
        <f>VLOOKUP(D679,'12部门提供工资附表主表'!E:AV,44,0)</f>
        <v>4770</v>
      </c>
      <c r="AC679" s="266">
        <f t="shared" si="10"/>
        <v>0</v>
      </c>
    </row>
    <row r="680" spans="1:29" ht="14.25">
      <c r="A680" s="265" t="s">
        <v>4841</v>
      </c>
      <c r="B680" t="s">
        <v>3596</v>
      </c>
      <c r="C680" t="s">
        <v>2549</v>
      </c>
      <c r="D680" t="s">
        <v>2550</v>
      </c>
      <c r="E680" t="s">
        <v>2551</v>
      </c>
      <c r="F680">
        <v>22.25</v>
      </c>
      <c r="G680" s="530">
        <v>2480</v>
      </c>
      <c r="H680" s="530">
        <v>30</v>
      </c>
      <c r="I680" s="530">
        <v>800</v>
      </c>
      <c r="J680" s="530">
        <v>2670</v>
      </c>
      <c r="K680" s="530">
        <v>50</v>
      </c>
      <c r="L680" s="530">
        <v>0</v>
      </c>
      <c r="M680" s="530">
        <v>0</v>
      </c>
      <c r="N680" s="530">
        <v>0</v>
      </c>
      <c r="O680" s="530">
        <v>0</v>
      </c>
      <c r="P680" s="530">
        <v>0</v>
      </c>
      <c r="Q680" s="530">
        <v>200</v>
      </c>
      <c r="R680" s="530">
        <v>0</v>
      </c>
      <c r="S680" s="530">
        <v>6230</v>
      </c>
      <c r="T680" s="530">
        <v>0</v>
      </c>
      <c r="U680" s="530">
        <v>517.5</v>
      </c>
      <c r="V680" s="530">
        <v>254</v>
      </c>
      <c r="W680" s="530">
        <v>0</v>
      </c>
      <c r="X680" s="530">
        <v>13.76</v>
      </c>
      <c r="Y680" s="530">
        <v>785.26</v>
      </c>
      <c r="Z680" s="530">
        <v>5444.74</v>
      </c>
      <c r="AA680" t="s">
        <v>2553</v>
      </c>
      <c r="AB680" s="266">
        <f>VLOOKUP(D680,'12部门提供工资附表主表'!E:AV,44,0)</f>
        <v>6230</v>
      </c>
      <c r="AC680" s="266">
        <f t="shared" si="10"/>
        <v>0</v>
      </c>
    </row>
    <row r="681" spans="1:29" ht="14.25">
      <c r="A681" s="265" t="s">
        <v>4842</v>
      </c>
      <c r="B681" t="s">
        <v>3596</v>
      </c>
      <c r="C681" t="s">
        <v>2326</v>
      </c>
      <c r="D681" t="s">
        <v>2327</v>
      </c>
      <c r="E681" t="s">
        <v>2328</v>
      </c>
      <c r="F681">
        <v>22</v>
      </c>
      <c r="G681" s="530">
        <v>20000</v>
      </c>
      <c r="H681" s="530">
        <v>0</v>
      </c>
      <c r="I681" s="530">
        <v>35000</v>
      </c>
      <c r="J681" s="530">
        <v>23600</v>
      </c>
      <c r="K681" s="530">
        <v>0</v>
      </c>
      <c r="L681" s="530">
        <v>40</v>
      </c>
      <c r="M681" s="530">
        <v>-4898.5</v>
      </c>
      <c r="N681" s="530">
        <v>0</v>
      </c>
      <c r="O681" s="530">
        <v>0</v>
      </c>
      <c r="P681" s="530">
        <v>0</v>
      </c>
      <c r="Q681" s="530">
        <v>200</v>
      </c>
      <c r="R681" s="530">
        <v>0</v>
      </c>
      <c r="S681" s="530">
        <v>73941.5</v>
      </c>
      <c r="T681" s="530">
        <v>0</v>
      </c>
      <c r="U681" s="530">
        <v>0</v>
      </c>
      <c r="V681" s="530">
        <v>0</v>
      </c>
      <c r="W681" s="530">
        <v>10</v>
      </c>
      <c r="X681" s="530">
        <v>13931.5</v>
      </c>
      <c r="Y681" s="530">
        <v>13941.5</v>
      </c>
      <c r="Z681" s="530">
        <v>60000</v>
      </c>
      <c r="AA681" t="s">
        <v>2330</v>
      </c>
      <c r="AB681" s="266">
        <f>VLOOKUP(D681,'12部门提供工资附表主表'!E:AV,44,0)</f>
        <v>73941.5</v>
      </c>
      <c r="AC681" s="266">
        <f t="shared" si="10"/>
        <v>0</v>
      </c>
    </row>
    <row r="682" spans="1:29" ht="14.25">
      <c r="A682" s="265" t="s">
        <v>4843</v>
      </c>
      <c r="B682" t="s">
        <v>3596</v>
      </c>
      <c r="C682" t="s">
        <v>2599</v>
      </c>
      <c r="D682" t="s">
        <v>2600</v>
      </c>
      <c r="E682" t="s">
        <v>2601</v>
      </c>
      <c r="F682">
        <v>33.19</v>
      </c>
      <c r="G682" s="530">
        <v>2480</v>
      </c>
      <c r="H682" s="530">
        <v>1342.8</v>
      </c>
      <c r="I682" s="530">
        <v>500</v>
      </c>
      <c r="J682" s="530">
        <v>2020</v>
      </c>
      <c r="K682" s="530">
        <v>100</v>
      </c>
      <c r="L682" s="530">
        <v>0</v>
      </c>
      <c r="M682" s="530">
        <v>0</v>
      </c>
      <c r="N682" s="530">
        <v>0</v>
      </c>
      <c r="O682" s="530">
        <v>0</v>
      </c>
      <c r="P682" s="530">
        <v>0</v>
      </c>
      <c r="Q682" s="530">
        <v>200</v>
      </c>
      <c r="R682" s="530">
        <v>0</v>
      </c>
      <c r="S682" s="530">
        <v>6642.8</v>
      </c>
      <c r="T682" s="530">
        <v>0</v>
      </c>
      <c r="U682" s="530">
        <v>517.5</v>
      </c>
      <c r="V682" s="530">
        <v>0</v>
      </c>
      <c r="W682" s="530">
        <v>0</v>
      </c>
      <c r="X682" s="530">
        <v>33.76</v>
      </c>
      <c r="Y682" s="530">
        <v>551.26</v>
      </c>
      <c r="Z682" s="530">
        <v>6091.54</v>
      </c>
      <c r="AA682" t="s">
        <v>2603</v>
      </c>
      <c r="AB682" s="266">
        <f>VLOOKUP(D682,'12部门提供工资附表主表'!E:AV,44,0)</f>
        <v>6642.7999999999993</v>
      </c>
      <c r="AC682" s="266">
        <f t="shared" si="10"/>
        <v>0</v>
      </c>
    </row>
    <row r="683" spans="1:29" ht="14.25">
      <c r="A683" s="265" t="s">
        <v>4844</v>
      </c>
      <c r="B683" t="s">
        <v>3596</v>
      </c>
      <c r="C683" t="s">
        <v>2634</v>
      </c>
      <c r="D683" t="s">
        <v>2635</v>
      </c>
      <c r="E683" t="s">
        <v>2636</v>
      </c>
      <c r="F683">
        <v>31.38</v>
      </c>
      <c r="G683" s="530">
        <v>3500</v>
      </c>
      <c r="H683" s="530">
        <v>1125.5999999999999</v>
      </c>
      <c r="I683" s="530">
        <v>1000</v>
      </c>
      <c r="J683" s="530">
        <v>500</v>
      </c>
      <c r="K683" s="530">
        <v>50</v>
      </c>
      <c r="L683" s="530">
        <v>0</v>
      </c>
      <c r="M683" s="530">
        <v>0</v>
      </c>
      <c r="N683" s="530">
        <v>0</v>
      </c>
      <c r="O683" s="530">
        <v>0</v>
      </c>
      <c r="P683" s="530">
        <v>0</v>
      </c>
      <c r="Q683" s="530">
        <v>200</v>
      </c>
      <c r="R683" s="530">
        <v>0</v>
      </c>
      <c r="S683" s="530">
        <v>6375.6</v>
      </c>
      <c r="T683" s="530">
        <v>0</v>
      </c>
      <c r="U683" s="530">
        <v>517.5</v>
      </c>
      <c r="V683" s="530">
        <v>0</v>
      </c>
      <c r="W683" s="530">
        <v>0</v>
      </c>
      <c r="X683" s="530">
        <v>22.37</v>
      </c>
      <c r="Y683" s="530">
        <v>539.87</v>
      </c>
      <c r="Z683" s="530">
        <v>5835.73</v>
      </c>
      <c r="AA683" t="s">
        <v>2638</v>
      </c>
      <c r="AB683" s="266">
        <f>VLOOKUP(D683,'12部门提供工资附表主表'!E:AV,44,0)</f>
        <v>6375.6</v>
      </c>
      <c r="AC683" s="266">
        <f t="shared" si="10"/>
        <v>0</v>
      </c>
    </row>
    <row r="684" spans="1:29" ht="14.25">
      <c r="A684" s="265" t="s">
        <v>38</v>
      </c>
      <c r="B684" t="s">
        <v>3596</v>
      </c>
      <c r="C684" t="s">
        <v>4845</v>
      </c>
      <c r="D684" t="s">
        <v>2740</v>
      </c>
      <c r="E684" t="s">
        <v>2741</v>
      </c>
      <c r="F684">
        <v>25.44</v>
      </c>
      <c r="G684" s="530">
        <v>5000</v>
      </c>
      <c r="H684" s="530">
        <v>0</v>
      </c>
      <c r="I684" s="530">
        <v>3000</v>
      </c>
      <c r="J684" s="530">
        <v>7900</v>
      </c>
      <c r="K684" s="530">
        <v>100</v>
      </c>
      <c r="L684" s="530">
        <v>0</v>
      </c>
      <c r="M684" s="530">
        <v>0</v>
      </c>
      <c r="N684" s="530">
        <v>0</v>
      </c>
      <c r="O684" s="530">
        <v>0</v>
      </c>
      <c r="P684" s="530">
        <v>0</v>
      </c>
      <c r="Q684" s="530">
        <v>0</v>
      </c>
      <c r="R684" s="530">
        <v>0</v>
      </c>
      <c r="S684" s="530">
        <v>16000</v>
      </c>
      <c r="T684" s="530">
        <v>0</v>
      </c>
      <c r="U684" s="530">
        <v>517.5</v>
      </c>
      <c r="V684" s="530">
        <v>0</v>
      </c>
      <c r="W684" s="530">
        <v>0</v>
      </c>
      <c r="X684" s="530">
        <v>1048.25</v>
      </c>
      <c r="Y684" s="530">
        <v>1565.75</v>
      </c>
      <c r="Z684" s="530">
        <v>14434.25</v>
      </c>
      <c r="AA684" t="s">
        <v>2743</v>
      </c>
      <c r="AB684" s="266">
        <f>VLOOKUP(D684,'12部门提供工资附表主表'!E:AV,44,0)</f>
        <v>16000</v>
      </c>
      <c r="AC684" s="266">
        <f t="shared" si="10"/>
        <v>0</v>
      </c>
    </row>
    <row r="685" spans="1:29" ht="14.25">
      <c r="A685" s="265" t="s">
        <v>4847</v>
      </c>
      <c r="B685" t="s">
        <v>3596</v>
      </c>
      <c r="C685" t="s">
        <v>4846</v>
      </c>
      <c r="D685" t="s">
        <v>2750</v>
      </c>
      <c r="E685" t="s">
        <v>2751</v>
      </c>
      <c r="F685">
        <v>23</v>
      </c>
      <c r="G685" s="530">
        <v>3500</v>
      </c>
      <c r="H685" s="530">
        <v>120</v>
      </c>
      <c r="I685" s="530">
        <v>1000</v>
      </c>
      <c r="J685" s="530">
        <v>1000</v>
      </c>
      <c r="K685" s="530">
        <v>50</v>
      </c>
      <c r="L685" s="530">
        <v>0</v>
      </c>
      <c r="M685" s="530">
        <v>0</v>
      </c>
      <c r="N685" s="530">
        <v>0</v>
      </c>
      <c r="O685" s="530">
        <v>0</v>
      </c>
      <c r="P685" s="530">
        <v>0</v>
      </c>
      <c r="Q685" s="530">
        <v>200</v>
      </c>
      <c r="R685" s="530">
        <v>0</v>
      </c>
      <c r="S685" s="530">
        <v>5870</v>
      </c>
      <c r="T685" s="530">
        <v>0</v>
      </c>
      <c r="U685" s="530">
        <v>517.5</v>
      </c>
      <c r="V685" s="530">
        <v>0</v>
      </c>
      <c r="W685" s="530">
        <v>0</v>
      </c>
      <c r="X685" s="530">
        <v>10.58</v>
      </c>
      <c r="Y685" s="530">
        <v>528.08000000000004</v>
      </c>
      <c r="Z685" s="530">
        <v>5341.92</v>
      </c>
      <c r="AA685" t="s">
        <v>2753</v>
      </c>
      <c r="AB685" s="266">
        <f>VLOOKUP(D685,'12部门提供工资附表主表'!E:AV,44,0)</f>
        <v>5870</v>
      </c>
      <c r="AC685" s="266">
        <f t="shared" si="10"/>
        <v>0</v>
      </c>
    </row>
    <row r="686" spans="1:29" ht="14.25">
      <c r="A686" s="265" t="s">
        <v>2214</v>
      </c>
      <c r="B686" t="s">
        <v>3596</v>
      </c>
      <c r="C686" t="s">
        <v>2782</v>
      </c>
      <c r="D686" t="s">
        <v>2783</v>
      </c>
      <c r="E686" t="s">
        <v>2784</v>
      </c>
      <c r="F686">
        <v>30.13</v>
      </c>
      <c r="G686" s="530">
        <v>2480</v>
      </c>
      <c r="H686" s="530">
        <v>975.6</v>
      </c>
      <c r="I686" s="530">
        <v>1000</v>
      </c>
      <c r="J686" s="530">
        <v>3520</v>
      </c>
      <c r="K686" s="530">
        <v>50</v>
      </c>
      <c r="L686" s="530">
        <v>0</v>
      </c>
      <c r="M686" s="530">
        <v>0</v>
      </c>
      <c r="N686" s="530">
        <v>0</v>
      </c>
      <c r="O686" s="530">
        <v>0</v>
      </c>
      <c r="P686" s="530">
        <v>0</v>
      </c>
      <c r="Q686" s="530">
        <v>200</v>
      </c>
      <c r="R686" s="530">
        <v>0</v>
      </c>
      <c r="S686" s="530">
        <v>8225.6</v>
      </c>
      <c r="T686" s="530">
        <v>0</v>
      </c>
      <c r="U686" s="530">
        <v>517.5</v>
      </c>
      <c r="V686" s="530">
        <v>254</v>
      </c>
      <c r="W686" s="530">
        <v>0</v>
      </c>
      <c r="X686" s="530">
        <v>73.62</v>
      </c>
      <c r="Y686" s="530">
        <v>845.12</v>
      </c>
      <c r="Z686" s="530">
        <v>7380.48</v>
      </c>
      <c r="AA686" t="s">
        <v>4848</v>
      </c>
      <c r="AB686" s="266">
        <f>VLOOKUP(D686,'12部门提供工资附表主表'!E:AV,44,0)</f>
        <v>8225.6</v>
      </c>
      <c r="AC686" s="266">
        <f t="shared" si="10"/>
        <v>0</v>
      </c>
    </row>
    <row r="687" spans="1:29" ht="14.25">
      <c r="A687" s="265" t="s">
        <v>4849</v>
      </c>
      <c r="B687" t="s">
        <v>3596</v>
      </c>
      <c r="C687" t="s">
        <v>1363</v>
      </c>
      <c r="D687" t="s">
        <v>1364</v>
      </c>
      <c r="E687" t="s">
        <v>1365</v>
      </c>
      <c r="F687">
        <v>32.44</v>
      </c>
      <c r="G687" s="530">
        <v>2480</v>
      </c>
      <c r="H687" s="530">
        <v>1252.8</v>
      </c>
      <c r="I687" s="530">
        <v>240</v>
      </c>
      <c r="J687" s="530">
        <v>780</v>
      </c>
      <c r="K687" s="530">
        <v>0</v>
      </c>
      <c r="L687" s="530">
        <v>200</v>
      </c>
      <c r="M687" s="530">
        <v>0</v>
      </c>
      <c r="N687" s="530">
        <v>4000</v>
      </c>
      <c r="O687" s="530">
        <v>0</v>
      </c>
      <c r="P687" s="530">
        <v>0</v>
      </c>
      <c r="Q687" s="530">
        <v>200</v>
      </c>
      <c r="R687" s="530">
        <v>0</v>
      </c>
      <c r="S687" s="530">
        <v>9152.7999999999993</v>
      </c>
      <c r="T687" s="530">
        <v>0</v>
      </c>
      <c r="U687" s="530">
        <v>517.5</v>
      </c>
      <c r="V687" s="530">
        <v>0</v>
      </c>
      <c r="W687" s="530">
        <v>0</v>
      </c>
      <c r="X687" s="530">
        <v>103.82</v>
      </c>
      <c r="Y687" s="530">
        <v>621.32000000000005</v>
      </c>
      <c r="Z687" s="530">
        <v>8531.48</v>
      </c>
      <c r="AA687" t="s">
        <v>1367</v>
      </c>
      <c r="AB687" s="266">
        <f>VLOOKUP(D687,'12部门提供工资附表主表'!E:AV,44,0)</f>
        <v>9152.7999999999993</v>
      </c>
      <c r="AC687" s="266">
        <f t="shared" si="10"/>
        <v>0</v>
      </c>
    </row>
    <row r="688" spans="1:29">
      <c r="F688">
        <v>3179.17</v>
      </c>
      <c r="G688" s="530">
        <v>388420</v>
      </c>
      <c r="H688" s="530">
        <v>45072.74</v>
      </c>
      <c r="I688" s="530">
        <v>215290</v>
      </c>
      <c r="J688" s="530">
        <v>213586.9</v>
      </c>
      <c r="K688" s="530">
        <v>6900</v>
      </c>
      <c r="L688" s="530">
        <v>14220</v>
      </c>
      <c r="M688" s="530">
        <v>10993.35</v>
      </c>
      <c r="N688" s="530">
        <v>6183.4</v>
      </c>
      <c r="O688" s="530">
        <v>0</v>
      </c>
      <c r="P688" s="530">
        <v>0</v>
      </c>
      <c r="Q688" s="530">
        <v>20215.79</v>
      </c>
      <c r="R688" s="530">
        <v>5640.4</v>
      </c>
      <c r="S688" s="530">
        <v>915241.78</v>
      </c>
      <c r="T688" s="530">
        <v>720</v>
      </c>
      <c r="U688" s="530">
        <v>58477.5</v>
      </c>
      <c r="V688" s="530">
        <v>23838</v>
      </c>
      <c r="W688" s="530">
        <v>850</v>
      </c>
      <c r="X688" s="530">
        <v>24832.26</v>
      </c>
      <c r="Y688" s="530">
        <v>107997.75999999999</v>
      </c>
      <c r="Z688" s="530">
        <v>807964.02</v>
      </c>
      <c r="AB688" s="266" t="e">
        <f>VLOOKUP(D688,'12部门提供工资附表主表'!E:AV,44,0)</f>
        <v>#N/A</v>
      </c>
      <c r="AC688" s="266" t="e">
        <f t="shared" si="10"/>
        <v>#N/A</v>
      </c>
    </row>
    <row r="689" spans="2:29">
      <c r="B689" t="s">
        <v>4851</v>
      </c>
      <c r="C689" t="s">
        <v>2259</v>
      </c>
      <c r="D689" t="s">
        <v>2260</v>
      </c>
      <c r="E689" t="s">
        <v>2261</v>
      </c>
      <c r="F689">
        <v>44.13</v>
      </c>
      <c r="G689" s="530">
        <v>2480</v>
      </c>
      <c r="H689" s="530">
        <v>2655.6</v>
      </c>
      <c r="I689" s="530">
        <v>720</v>
      </c>
      <c r="J689" s="530">
        <v>1500</v>
      </c>
      <c r="K689" s="530">
        <v>0</v>
      </c>
      <c r="L689" s="530">
        <v>200</v>
      </c>
      <c r="M689" s="530">
        <v>0</v>
      </c>
      <c r="N689" s="530">
        <v>0</v>
      </c>
      <c r="O689" s="530">
        <v>0</v>
      </c>
      <c r="P689" s="530">
        <v>0</v>
      </c>
      <c r="Q689" s="530">
        <v>200</v>
      </c>
      <c r="R689" s="530">
        <v>0</v>
      </c>
      <c r="S689" s="530">
        <v>7755.6</v>
      </c>
      <c r="T689" s="530">
        <v>0</v>
      </c>
      <c r="U689" s="530">
        <v>0</v>
      </c>
      <c r="V689" s="530">
        <v>0</v>
      </c>
      <c r="W689" s="530">
        <v>10</v>
      </c>
      <c r="X689" s="530">
        <v>82.67</v>
      </c>
      <c r="Y689" s="530">
        <v>92.67</v>
      </c>
      <c r="Z689" s="530">
        <v>7662.93</v>
      </c>
      <c r="AA689" t="s">
        <v>2263</v>
      </c>
      <c r="AB689" s="266">
        <f>VLOOKUP(D689,'12部门提供工资附表主表'!E:AV,44,0)</f>
        <v>7755.6</v>
      </c>
      <c r="AC689" s="266">
        <f t="shared" si="10"/>
        <v>0</v>
      </c>
    </row>
    <row r="690" spans="2:29">
      <c r="B690" t="s">
        <v>4851</v>
      </c>
      <c r="C690" t="s">
        <v>654</v>
      </c>
      <c r="D690" t="s">
        <v>655</v>
      </c>
      <c r="E690" t="s">
        <v>656</v>
      </c>
      <c r="F690">
        <v>32</v>
      </c>
      <c r="G690" s="530">
        <v>2480</v>
      </c>
      <c r="H690" s="530">
        <v>0</v>
      </c>
      <c r="I690" s="530">
        <v>0</v>
      </c>
      <c r="J690" s="530">
        <v>0</v>
      </c>
      <c r="K690" s="530">
        <v>0</v>
      </c>
      <c r="L690" s="530">
        <v>200</v>
      </c>
      <c r="M690" s="530">
        <v>2000</v>
      </c>
      <c r="N690" s="530">
        <v>0</v>
      </c>
      <c r="O690" s="530">
        <v>0</v>
      </c>
      <c r="P690" s="530">
        <v>0</v>
      </c>
      <c r="Q690" s="530">
        <v>1001</v>
      </c>
      <c r="R690" s="530">
        <v>0</v>
      </c>
      <c r="S690" s="530">
        <v>5681</v>
      </c>
      <c r="T690" s="530">
        <v>0</v>
      </c>
      <c r="U690" s="530">
        <v>517.5</v>
      </c>
      <c r="V690" s="530">
        <v>0</v>
      </c>
      <c r="W690" s="530">
        <v>10</v>
      </c>
      <c r="X690" s="530">
        <v>0</v>
      </c>
      <c r="Y690" s="530">
        <v>527.5</v>
      </c>
      <c r="Z690" s="530">
        <v>5153.5</v>
      </c>
      <c r="AA690" t="s">
        <v>658</v>
      </c>
      <c r="AB690" s="266">
        <f>VLOOKUP(D690,'12部门提供工资附表主表'!E:AV,44,0)</f>
        <v>5681</v>
      </c>
      <c r="AC690" s="266">
        <f t="shared" si="10"/>
        <v>0</v>
      </c>
    </row>
    <row r="691" spans="2:29">
      <c r="B691" t="s">
        <v>4851</v>
      </c>
      <c r="C691" t="s">
        <v>2063</v>
      </c>
      <c r="D691" t="s">
        <v>2064</v>
      </c>
      <c r="E691" t="s">
        <v>2065</v>
      </c>
      <c r="F691">
        <v>27.5</v>
      </c>
      <c r="G691" s="530">
        <v>2480</v>
      </c>
      <c r="H691" s="530">
        <v>660</v>
      </c>
      <c r="I691" s="530">
        <v>540</v>
      </c>
      <c r="J691" s="530">
        <v>1180</v>
      </c>
      <c r="K691" s="530">
        <v>50</v>
      </c>
      <c r="L691" s="530">
        <v>200</v>
      </c>
      <c r="M691" s="530">
        <v>0</v>
      </c>
      <c r="N691" s="530">
        <v>0</v>
      </c>
      <c r="O691" s="530">
        <v>0</v>
      </c>
      <c r="P691" s="530">
        <v>0</v>
      </c>
      <c r="Q691" s="530">
        <v>200</v>
      </c>
      <c r="R691" s="530">
        <v>0</v>
      </c>
      <c r="S691" s="530">
        <v>5310</v>
      </c>
      <c r="T691" s="530">
        <v>0</v>
      </c>
      <c r="U691" s="530">
        <v>517.5</v>
      </c>
      <c r="V691" s="530">
        <v>254</v>
      </c>
      <c r="W691" s="530">
        <v>10</v>
      </c>
      <c r="X691" s="530">
        <v>0</v>
      </c>
      <c r="Y691" s="530">
        <v>781.5</v>
      </c>
      <c r="Z691" s="530">
        <v>4528.5</v>
      </c>
      <c r="AA691" t="s">
        <v>2067</v>
      </c>
      <c r="AB691" s="266">
        <f>VLOOKUP(D691,'12部门提供工资附表主表'!E:AV,44,0)</f>
        <v>5310</v>
      </c>
      <c r="AC691" s="266">
        <f t="shared" si="10"/>
        <v>0</v>
      </c>
    </row>
    <row r="692" spans="2:29">
      <c r="F692">
        <v>103.63</v>
      </c>
      <c r="G692" s="530">
        <v>7440</v>
      </c>
      <c r="H692" s="530">
        <v>3315.6</v>
      </c>
      <c r="I692" s="530">
        <v>1260</v>
      </c>
      <c r="J692" s="530">
        <v>2680</v>
      </c>
      <c r="K692" s="530">
        <v>50</v>
      </c>
      <c r="L692" s="530">
        <v>600</v>
      </c>
      <c r="M692" s="530">
        <v>2000</v>
      </c>
      <c r="N692" s="530">
        <v>0</v>
      </c>
      <c r="O692" s="530">
        <v>0</v>
      </c>
      <c r="P692" s="530">
        <v>0</v>
      </c>
      <c r="Q692" s="530">
        <v>1401</v>
      </c>
      <c r="R692" s="530">
        <v>0</v>
      </c>
      <c r="S692" s="530">
        <v>18746.599999999999</v>
      </c>
      <c r="T692" s="530">
        <v>0</v>
      </c>
      <c r="U692" s="530">
        <v>1035</v>
      </c>
      <c r="V692" s="530">
        <v>254</v>
      </c>
      <c r="W692" s="530">
        <v>30</v>
      </c>
      <c r="X692" s="530">
        <v>82.67</v>
      </c>
      <c r="Y692" s="530">
        <v>1401.67</v>
      </c>
      <c r="Z692" s="530">
        <v>17344.93</v>
      </c>
      <c r="AB692" s="266" t="e">
        <f>VLOOKUP(D692,'12部门提供工资附表主表'!E:AV,44,0)</f>
        <v>#N/A</v>
      </c>
      <c r="AC692" s="266" t="e">
        <f t="shared" si="10"/>
        <v>#N/A</v>
      </c>
    </row>
    <row r="693" spans="2:29">
      <c r="B693" t="s">
        <v>4569</v>
      </c>
      <c r="C693" t="s">
        <v>2031</v>
      </c>
      <c r="D693" t="s">
        <v>2032</v>
      </c>
      <c r="E693" t="s">
        <v>2033</v>
      </c>
      <c r="F693">
        <v>3</v>
      </c>
      <c r="G693" s="530">
        <v>2480</v>
      </c>
      <c r="H693" s="530">
        <v>0</v>
      </c>
      <c r="I693" s="530">
        <v>200</v>
      </c>
      <c r="J693" s="530">
        <v>200</v>
      </c>
      <c r="K693" s="530">
        <v>0</v>
      </c>
      <c r="L693" s="530">
        <v>200</v>
      </c>
      <c r="M693" s="530">
        <v>-2687.27</v>
      </c>
      <c r="N693" s="530">
        <v>0</v>
      </c>
      <c r="O693" s="530">
        <v>0</v>
      </c>
      <c r="P693" s="530">
        <v>0</v>
      </c>
      <c r="Q693" s="530">
        <v>0</v>
      </c>
      <c r="R693" s="530">
        <v>0</v>
      </c>
      <c r="S693" s="530">
        <v>392.73</v>
      </c>
      <c r="T693" s="530">
        <v>0</v>
      </c>
      <c r="U693" s="530">
        <v>0</v>
      </c>
      <c r="V693" s="530">
        <v>0</v>
      </c>
      <c r="W693" s="530">
        <v>0</v>
      </c>
      <c r="X693" s="530">
        <v>0</v>
      </c>
      <c r="Y693" s="530">
        <v>0</v>
      </c>
      <c r="Z693" s="530">
        <v>392.73</v>
      </c>
      <c r="AA693" t="s">
        <v>2035</v>
      </c>
      <c r="AB693" s="266">
        <f>VLOOKUP(D693,'12部门提供工资附表主表'!E:AV,44,0)</f>
        <v>392.72727272726979</v>
      </c>
      <c r="AC693" s="266">
        <f t="shared" si="10"/>
        <v>-2.7272727302261046E-3</v>
      </c>
    </row>
    <row r="694" spans="2:29">
      <c r="B694" t="s">
        <v>4569</v>
      </c>
      <c r="C694" t="s">
        <v>1935</v>
      </c>
      <c r="D694" t="s">
        <v>1936</v>
      </c>
      <c r="E694" t="s">
        <v>1937</v>
      </c>
      <c r="F694">
        <v>0</v>
      </c>
      <c r="G694" s="530">
        <v>2480</v>
      </c>
      <c r="H694" s="530">
        <v>0</v>
      </c>
      <c r="I694" s="530">
        <v>0</v>
      </c>
      <c r="J694" s="530">
        <v>0</v>
      </c>
      <c r="K694" s="530">
        <v>0</v>
      </c>
      <c r="L694" s="530">
        <v>0</v>
      </c>
      <c r="M694" s="530">
        <v>0</v>
      </c>
      <c r="N694" s="530">
        <v>0</v>
      </c>
      <c r="O694" s="530">
        <v>0</v>
      </c>
      <c r="P694" s="530">
        <v>0</v>
      </c>
      <c r="Q694" s="530">
        <v>0</v>
      </c>
      <c r="R694" s="530">
        <v>462.5</v>
      </c>
      <c r="S694" s="530">
        <v>2017.5</v>
      </c>
      <c r="T694" s="530">
        <v>0</v>
      </c>
      <c r="U694" s="530">
        <v>517.5</v>
      </c>
      <c r="V694" s="530">
        <v>0</v>
      </c>
      <c r="W694" s="530">
        <v>0</v>
      </c>
      <c r="X694" s="530">
        <v>0</v>
      </c>
      <c r="Y694" s="530">
        <v>517.5</v>
      </c>
      <c r="Z694" s="530">
        <v>1500</v>
      </c>
      <c r="AA694" t="s">
        <v>1939</v>
      </c>
      <c r="AB694" s="266">
        <f>VLOOKUP(D694,'12部门提供工资附表主表'!E:AV,44,0)</f>
        <v>2017.5</v>
      </c>
      <c r="AC694" s="266">
        <f t="shared" si="10"/>
        <v>0</v>
      </c>
    </row>
    <row r="695" spans="2:29">
      <c r="B695" t="s">
        <v>4569</v>
      </c>
      <c r="C695" t="s">
        <v>1940</v>
      </c>
      <c r="D695" t="s">
        <v>1941</v>
      </c>
      <c r="E695" t="s">
        <v>1942</v>
      </c>
      <c r="F695">
        <v>0</v>
      </c>
      <c r="G695" s="530">
        <v>2480</v>
      </c>
      <c r="H695" s="530">
        <v>0</v>
      </c>
      <c r="I695" s="530">
        <v>0</v>
      </c>
      <c r="J695" s="530">
        <v>0</v>
      </c>
      <c r="K695" s="530">
        <v>0</v>
      </c>
      <c r="L695" s="530">
        <v>0</v>
      </c>
      <c r="M695" s="530">
        <v>0</v>
      </c>
      <c r="N695" s="530">
        <v>0</v>
      </c>
      <c r="O695" s="530">
        <v>0</v>
      </c>
      <c r="P695" s="530">
        <v>0</v>
      </c>
      <c r="Q695" s="530">
        <v>0</v>
      </c>
      <c r="R695" s="530">
        <v>662.5</v>
      </c>
      <c r="S695" s="530">
        <v>1817.5</v>
      </c>
      <c r="T695" s="530">
        <v>0</v>
      </c>
      <c r="U695" s="530">
        <v>517.5</v>
      </c>
      <c r="V695" s="530">
        <v>0</v>
      </c>
      <c r="W695" s="530">
        <v>0</v>
      </c>
      <c r="X695" s="530">
        <v>0</v>
      </c>
      <c r="Y695" s="530">
        <v>517.5</v>
      </c>
      <c r="Z695" s="530">
        <v>1300</v>
      </c>
      <c r="AA695" t="s">
        <v>1943</v>
      </c>
      <c r="AB695" s="266">
        <f>VLOOKUP(D695,'12部门提供工资附表主表'!E:AV,44,0)</f>
        <v>1817.5</v>
      </c>
      <c r="AC695" s="266">
        <f t="shared" si="10"/>
        <v>0</v>
      </c>
    </row>
    <row r="696" spans="2:29">
      <c r="B696" t="s">
        <v>4569</v>
      </c>
      <c r="C696" t="s">
        <v>1944</v>
      </c>
      <c r="D696" t="s">
        <v>1945</v>
      </c>
      <c r="E696" t="s">
        <v>1946</v>
      </c>
      <c r="F696">
        <v>0</v>
      </c>
      <c r="G696" s="530">
        <v>2480</v>
      </c>
      <c r="H696" s="530">
        <v>0</v>
      </c>
      <c r="I696" s="530">
        <v>0</v>
      </c>
      <c r="J696" s="530">
        <v>0</v>
      </c>
      <c r="K696" s="530">
        <v>0</v>
      </c>
      <c r="L696" s="530">
        <v>0</v>
      </c>
      <c r="M696" s="530">
        <v>0</v>
      </c>
      <c r="N696" s="530">
        <v>0</v>
      </c>
      <c r="O696" s="530">
        <v>0</v>
      </c>
      <c r="P696" s="530">
        <v>0</v>
      </c>
      <c r="Q696" s="530">
        <v>0</v>
      </c>
      <c r="R696" s="530">
        <v>662.5</v>
      </c>
      <c r="S696" s="530">
        <v>1817.5</v>
      </c>
      <c r="T696" s="530">
        <v>0</v>
      </c>
      <c r="U696" s="530">
        <v>517.5</v>
      </c>
      <c r="V696" s="530">
        <v>0</v>
      </c>
      <c r="W696" s="530">
        <v>0</v>
      </c>
      <c r="X696" s="530">
        <v>0</v>
      </c>
      <c r="Y696" s="530">
        <v>517.5</v>
      </c>
      <c r="Z696" s="530">
        <v>1300</v>
      </c>
      <c r="AA696" t="s">
        <v>1947</v>
      </c>
      <c r="AB696" s="266">
        <f>VLOOKUP(D696,'12部门提供工资附表主表'!E:AV,44,0)</f>
        <v>1817.5</v>
      </c>
      <c r="AC696" s="266">
        <f t="shared" si="10"/>
        <v>0</v>
      </c>
    </row>
    <row r="697" spans="2:29">
      <c r="B697" t="s">
        <v>4569</v>
      </c>
      <c r="C697" t="s">
        <v>2847</v>
      </c>
      <c r="D697" t="s">
        <v>2848</v>
      </c>
      <c r="E697" t="s">
        <v>2849</v>
      </c>
      <c r="F697">
        <v>0</v>
      </c>
      <c r="G697" s="530">
        <v>2480</v>
      </c>
      <c r="H697" s="530">
        <v>0</v>
      </c>
      <c r="I697" s="530">
        <v>0</v>
      </c>
      <c r="J697" s="530">
        <v>0</v>
      </c>
      <c r="K697" s="530">
        <v>0</v>
      </c>
      <c r="L697" s="530">
        <v>0</v>
      </c>
      <c r="M697" s="530">
        <v>0</v>
      </c>
      <c r="N697" s="530">
        <v>0</v>
      </c>
      <c r="O697" s="530">
        <v>0</v>
      </c>
      <c r="P697" s="530">
        <v>0</v>
      </c>
      <c r="Q697" s="530">
        <v>0</v>
      </c>
      <c r="R697" s="530">
        <v>662.5</v>
      </c>
      <c r="S697" s="530">
        <v>1817.5</v>
      </c>
      <c r="T697" s="530">
        <v>0</v>
      </c>
      <c r="U697" s="530">
        <v>517.5</v>
      </c>
      <c r="V697" s="530">
        <v>0</v>
      </c>
      <c r="W697" s="530">
        <v>0</v>
      </c>
      <c r="X697" s="530">
        <v>0</v>
      </c>
      <c r="Y697" s="530">
        <v>517.5</v>
      </c>
      <c r="Z697" s="530">
        <v>1300</v>
      </c>
      <c r="AA697" t="s">
        <v>2850</v>
      </c>
      <c r="AB697" s="266">
        <f>VLOOKUP(D697,'12部门提供工资附表主表'!E:AV,44,0)</f>
        <v>1817.5</v>
      </c>
      <c r="AC697" s="266">
        <f t="shared" si="10"/>
        <v>0</v>
      </c>
    </row>
    <row r="698" spans="2:29">
      <c r="B698" t="s">
        <v>4569</v>
      </c>
      <c r="C698" t="s">
        <v>1744</v>
      </c>
      <c r="D698" t="s">
        <v>1745</v>
      </c>
      <c r="E698" t="s">
        <v>1746</v>
      </c>
      <c r="F698">
        <v>37.31</v>
      </c>
      <c r="G698" s="530">
        <v>2480</v>
      </c>
      <c r="H698" s="530">
        <v>0</v>
      </c>
      <c r="I698" s="530">
        <v>0</v>
      </c>
      <c r="J698" s="530">
        <v>0</v>
      </c>
      <c r="K698" s="530">
        <v>0</v>
      </c>
      <c r="L698" s="530">
        <v>200</v>
      </c>
      <c r="M698" s="530">
        <v>4260</v>
      </c>
      <c r="N698" s="530">
        <v>0</v>
      </c>
      <c r="O698" s="530">
        <v>0</v>
      </c>
      <c r="P698" s="530">
        <v>0</v>
      </c>
      <c r="Q698" s="530">
        <v>10</v>
      </c>
      <c r="R698" s="530">
        <v>6</v>
      </c>
      <c r="S698" s="530">
        <v>6944</v>
      </c>
      <c r="T698" s="530">
        <v>0</v>
      </c>
      <c r="U698" s="530">
        <v>517.5</v>
      </c>
      <c r="V698" s="530">
        <v>0</v>
      </c>
      <c r="W698" s="530">
        <v>10</v>
      </c>
      <c r="X698" s="530">
        <v>42.79</v>
      </c>
      <c r="Y698" s="530">
        <v>570.29</v>
      </c>
      <c r="Z698" s="530">
        <v>6373.71</v>
      </c>
      <c r="AA698" t="s">
        <v>1748</v>
      </c>
      <c r="AB698" s="266">
        <f>VLOOKUP(D698,'12部门提供工资附表主表'!E:AV,44,0)</f>
        <v>6944.0000000000109</v>
      </c>
      <c r="AC698" s="266">
        <f t="shared" si="10"/>
        <v>1.0913936421275139E-11</v>
      </c>
    </row>
    <row r="699" spans="2:29">
      <c r="B699" t="s">
        <v>4569</v>
      </c>
      <c r="C699" t="s">
        <v>2839</v>
      </c>
      <c r="D699" t="s">
        <v>2840</v>
      </c>
      <c r="E699" t="s">
        <v>2841</v>
      </c>
      <c r="F699">
        <v>0</v>
      </c>
      <c r="G699" s="530">
        <v>2480</v>
      </c>
      <c r="H699" s="530">
        <v>0</v>
      </c>
      <c r="I699" s="530">
        <v>0</v>
      </c>
      <c r="J699" s="530">
        <v>0</v>
      </c>
      <c r="K699" s="530">
        <v>0</v>
      </c>
      <c r="L699" s="530">
        <v>0</v>
      </c>
      <c r="M699" s="530">
        <v>0</v>
      </c>
      <c r="N699" s="530">
        <v>0</v>
      </c>
      <c r="O699" s="530">
        <v>0</v>
      </c>
      <c r="P699" s="530">
        <v>0</v>
      </c>
      <c r="Q699" s="530">
        <v>0</v>
      </c>
      <c r="R699" s="530">
        <v>562.5</v>
      </c>
      <c r="S699" s="530">
        <v>1917.5</v>
      </c>
      <c r="T699" s="530">
        <v>0</v>
      </c>
      <c r="U699" s="530">
        <v>517.5</v>
      </c>
      <c r="V699" s="530">
        <v>0</v>
      </c>
      <c r="W699" s="530">
        <v>0</v>
      </c>
      <c r="X699" s="530">
        <v>0</v>
      </c>
      <c r="Y699" s="530">
        <v>517.5</v>
      </c>
      <c r="Z699" s="530">
        <v>1400</v>
      </c>
      <c r="AA699" t="s">
        <v>2842</v>
      </c>
      <c r="AB699" s="266">
        <f>VLOOKUP(D699,'12部门提供工资附表主表'!E:AV,44,0)</f>
        <v>1917.5</v>
      </c>
      <c r="AC699" s="266">
        <f t="shared" si="10"/>
        <v>0</v>
      </c>
    </row>
    <row r="700" spans="2:29">
      <c r="B700" t="s">
        <v>4569</v>
      </c>
      <c r="C700" t="s">
        <v>2843</v>
      </c>
      <c r="D700" t="s">
        <v>2844</v>
      </c>
      <c r="E700" t="s">
        <v>2845</v>
      </c>
      <c r="F700">
        <v>0</v>
      </c>
      <c r="G700" s="530">
        <v>2480</v>
      </c>
      <c r="H700" s="530">
        <v>0</v>
      </c>
      <c r="I700" s="530">
        <v>0</v>
      </c>
      <c r="J700" s="530">
        <v>0</v>
      </c>
      <c r="K700" s="530">
        <v>0</v>
      </c>
      <c r="L700" s="530">
        <v>0</v>
      </c>
      <c r="M700" s="530">
        <v>0</v>
      </c>
      <c r="N700" s="530">
        <v>0</v>
      </c>
      <c r="O700" s="530">
        <v>0</v>
      </c>
      <c r="P700" s="530">
        <v>0</v>
      </c>
      <c r="Q700" s="530">
        <v>0</v>
      </c>
      <c r="R700" s="530">
        <v>562.5</v>
      </c>
      <c r="S700" s="530">
        <v>1917.5</v>
      </c>
      <c r="T700" s="530">
        <v>0</v>
      </c>
      <c r="U700" s="530">
        <v>517.5</v>
      </c>
      <c r="V700" s="530">
        <v>0</v>
      </c>
      <c r="W700" s="530">
        <v>0</v>
      </c>
      <c r="X700" s="530">
        <v>0</v>
      </c>
      <c r="Y700" s="530">
        <v>517.5</v>
      </c>
      <c r="Z700" s="530">
        <v>1400</v>
      </c>
      <c r="AA700" t="s">
        <v>2846</v>
      </c>
      <c r="AB700" s="266">
        <f>VLOOKUP(D700,'12部门提供工资附表主表'!E:AV,44,0)</f>
        <v>1917.5</v>
      </c>
      <c r="AC700" s="266">
        <f t="shared" si="10"/>
        <v>0</v>
      </c>
    </row>
    <row r="701" spans="2:29">
      <c r="B701" t="s">
        <v>4569</v>
      </c>
      <c r="C701" t="s">
        <v>441</v>
      </c>
      <c r="D701" t="s">
        <v>442</v>
      </c>
      <c r="E701" t="s">
        <v>443</v>
      </c>
      <c r="F701">
        <v>39</v>
      </c>
      <c r="G701" s="530">
        <v>2480</v>
      </c>
      <c r="H701" s="530">
        <v>0</v>
      </c>
      <c r="I701" s="530">
        <v>0</v>
      </c>
      <c r="J701" s="530">
        <v>0</v>
      </c>
      <c r="K701" s="530">
        <v>0</v>
      </c>
      <c r="L701" s="530">
        <v>200</v>
      </c>
      <c r="M701" s="530">
        <v>3955</v>
      </c>
      <c r="N701" s="530">
        <v>0</v>
      </c>
      <c r="O701" s="530">
        <v>0</v>
      </c>
      <c r="P701" s="530">
        <v>0</v>
      </c>
      <c r="Q701" s="530">
        <v>200</v>
      </c>
      <c r="R701" s="530">
        <v>40</v>
      </c>
      <c r="S701" s="530">
        <v>6795</v>
      </c>
      <c r="T701" s="530">
        <v>0</v>
      </c>
      <c r="U701" s="530">
        <v>517.5</v>
      </c>
      <c r="V701" s="530">
        <v>0</v>
      </c>
      <c r="W701" s="530">
        <v>0</v>
      </c>
      <c r="X701" s="530">
        <v>0</v>
      </c>
      <c r="Y701" s="530">
        <v>517.5</v>
      </c>
      <c r="Z701" s="530">
        <v>6277.5</v>
      </c>
      <c r="AA701" t="s">
        <v>445</v>
      </c>
      <c r="AB701" s="266">
        <f>VLOOKUP(D701,'12部门提供工资附表主表'!E:AV,44,0)</f>
        <v>6795</v>
      </c>
      <c r="AC701" s="266">
        <f t="shared" si="10"/>
        <v>0</v>
      </c>
    </row>
    <row r="702" spans="2:29">
      <c r="B702" t="s">
        <v>4569</v>
      </c>
      <c r="C702" t="s">
        <v>446</v>
      </c>
      <c r="D702" t="s">
        <v>447</v>
      </c>
      <c r="E702" t="s">
        <v>448</v>
      </c>
      <c r="F702">
        <v>30.75</v>
      </c>
      <c r="G702" s="530">
        <v>2480</v>
      </c>
      <c r="H702" s="530">
        <v>0</v>
      </c>
      <c r="I702" s="530">
        <v>0</v>
      </c>
      <c r="J702" s="530">
        <v>0</v>
      </c>
      <c r="K702" s="530">
        <v>0</v>
      </c>
      <c r="L702" s="530">
        <v>120</v>
      </c>
      <c r="M702" s="530">
        <v>2747.5</v>
      </c>
      <c r="N702" s="530">
        <v>48</v>
      </c>
      <c r="O702" s="530">
        <v>0</v>
      </c>
      <c r="P702" s="530">
        <v>0</v>
      </c>
      <c r="Q702" s="530">
        <v>200</v>
      </c>
      <c r="R702" s="530">
        <v>0</v>
      </c>
      <c r="S702" s="530">
        <v>5595.5</v>
      </c>
      <c r="T702" s="530">
        <v>0</v>
      </c>
      <c r="U702" s="530">
        <v>517.5</v>
      </c>
      <c r="V702" s="530">
        <v>254</v>
      </c>
      <c r="W702" s="530">
        <v>10</v>
      </c>
      <c r="X702" s="530">
        <v>0</v>
      </c>
      <c r="Y702" s="530">
        <v>781.5</v>
      </c>
      <c r="Z702" s="530">
        <v>4814</v>
      </c>
      <c r="AA702" t="s">
        <v>450</v>
      </c>
      <c r="AB702" s="266">
        <f>VLOOKUP(D702,'12部门提供工资附表主表'!E:AV,44,0)</f>
        <v>5595.5</v>
      </c>
      <c r="AC702" s="266">
        <f t="shared" si="10"/>
        <v>0</v>
      </c>
    </row>
    <row r="703" spans="2:29">
      <c r="B703" t="s">
        <v>4569</v>
      </c>
      <c r="C703" t="s">
        <v>2833</v>
      </c>
      <c r="D703" t="s">
        <v>2834</v>
      </c>
      <c r="E703" t="s">
        <v>2835</v>
      </c>
      <c r="F703">
        <v>0</v>
      </c>
      <c r="G703" s="530">
        <v>2480</v>
      </c>
      <c r="H703" s="530">
        <v>0</v>
      </c>
      <c r="I703" s="530">
        <v>0</v>
      </c>
      <c r="J703" s="530">
        <v>0</v>
      </c>
      <c r="K703" s="530">
        <v>0</v>
      </c>
      <c r="L703" s="530">
        <v>0</v>
      </c>
      <c r="M703" s="530">
        <v>0</v>
      </c>
      <c r="N703" s="530">
        <v>0</v>
      </c>
      <c r="O703" s="530">
        <v>0</v>
      </c>
      <c r="P703" s="530">
        <v>0</v>
      </c>
      <c r="Q703" s="530">
        <v>0</v>
      </c>
      <c r="R703" s="530">
        <v>662.5</v>
      </c>
      <c r="S703" s="530">
        <v>1817.5</v>
      </c>
      <c r="T703" s="530">
        <v>0</v>
      </c>
      <c r="U703" s="530">
        <v>517.5</v>
      </c>
      <c r="V703" s="530">
        <v>0</v>
      </c>
      <c r="W703" s="530">
        <v>0</v>
      </c>
      <c r="X703" s="530">
        <v>0</v>
      </c>
      <c r="Y703" s="530">
        <v>517.5</v>
      </c>
      <c r="Z703" s="530">
        <v>1300</v>
      </c>
      <c r="AA703" t="s">
        <v>4855</v>
      </c>
      <c r="AB703" s="266">
        <f>VLOOKUP(D703,'12部门提供工资附表主表'!E:AV,44,0)</f>
        <v>1817.5</v>
      </c>
      <c r="AC703" s="266">
        <f t="shared" si="10"/>
        <v>0</v>
      </c>
    </row>
    <row r="704" spans="2:29">
      <c r="F704">
        <v>110.06</v>
      </c>
      <c r="G704" s="530">
        <v>27280</v>
      </c>
      <c r="H704" s="530">
        <v>0</v>
      </c>
      <c r="I704" s="530">
        <v>200</v>
      </c>
      <c r="J704" s="530">
        <v>200</v>
      </c>
      <c r="K704" s="530">
        <v>0</v>
      </c>
      <c r="L704" s="530">
        <v>720</v>
      </c>
      <c r="M704" s="530">
        <v>8275.23</v>
      </c>
      <c r="N704" s="530">
        <v>48</v>
      </c>
      <c r="O704" s="530">
        <v>0</v>
      </c>
      <c r="P704" s="530">
        <v>0</v>
      </c>
      <c r="Q704" s="530">
        <v>410</v>
      </c>
      <c r="R704" s="530">
        <v>4283.5</v>
      </c>
      <c r="S704" s="530">
        <v>32849.730000000003</v>
      </c>
      <c r="T704" s="530">
        <v>0</v>
      </c>
      <c r="U704" s="530">
        <v>5175</v>
      </c>
      <c r="V704" s="530">
        <v>254</v>
      </c>
      <c r="W704" s="530">
        <v>20</v>
      </c>
      <c r="X704" s="530">
        <v>42.79</v>
      </c>
      <c r="Y704" s="530">
        <v>5491.79</v>
      </c>
      <c r="Z704" s="530">
        <v>27357.94</v>
      </c>
    </row>
    <row r="705" spans="6:26">
      <c r="F705">
        <v>22321.85</v>
      </c>
      <c r="G705" s="530">
        <v>1838060</v>
      </c>
      <c r="H705" s="530">
        <v>92929.54</v>
      </c>
      <c r="I705" s="530">
        <v>257720</v>
      </c>
      <c r="J705" s="530">
        <v>280370.90000000002</v>
      </c>
      <c r="K705" s="530">
        <v>9900</v>
      </c>
      <c r="L705" s="530">
        <v>48380</v>
      </c>
      <c r="M705" s="530">
        <v>1710294.45</v>
      </c>
      <c r="N705" s="530">
        <v>42077.3</v>
      </c>
      <c r="O705" s="530">
        <v>0</v>
      </c>
      <c r="P705" s="530">
        <v>0</v>
      </c>
      <c r="Q705" s="530">
        <v>86232.79</v>
      </c>
      <c r="R705" s="530">
        <v>17317.2</v>
      </c>
      <c r="S705" s="530">
        <v>4348647.78</v>
      </c>
      <c r="T705" s="530">
        <v>870</v>
      </c>
      <c r="U705" s="530">
        <v>288836.98</v>
      </c>
      <c r="V705" s="530">
        <v>35581</v>
      </c>
      <c r="W705" s="530">
        <v>2690</v>
      </c>
      <c r="X705" s="530">
        <v>50255.39</v>
      </c>
      <c r="Y705" s="530">
        <v>377363.37</v>
      </c>
      <c r="Z705" s="530">
        <v>3972154.41</v>
      </c>
    </row>
  </sheetData>
  <autoFilter ref="A1:AC705"/>
  <phoneticPr fontId="8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124"/>
  <sheetViews>
    <sheetView workbookViewId="0">
      <pane ySplit="1" topLeftCell="A5" activePane="bottomLeft" state="frozen"/>
      <selection pane="bottomLeft" activeCell="N21" sqref="N21"/>
    </sheetView>
  </sheetViews>
  <sheetFormatPr defaultColWidth="9" defaultRowHeight="13.5"/>
  <cols>
    <col min="1" max="1" width="7.25" style="63" customWidth="1"/>
    <col min="2" max="2" width="7.25" customWidth="1"/>
    <col min="3" max="3" width="7.75" customWidth="1"/>
    <col min="4" max="4" width="15.875" style="60" customWidth="1"/>
    <col min="5" max="5" width="15.125" customWidth="1"/>
    <col min="6" max="6" width="11.625" customWidth="1"/>
    <col min="7" max="7" width="13.875" customWidth="1"/>
    <col min="9" max="9" width="9.5" style="60" customWidth="1"/>
    <col min="14" max="14" width="13.625" style="788" customWidth="1"/>
    <col min="15" max="15" width="7.25" style="60" customWidth="1"/>
    <col min="16" max="16" width="14.625" customWidth="1"/>
    <col min="17" max="17" width="13.5" customWidth="1"/>
    <col min="19" max="19" width="9.5" style="60" customWidth="1"/>
  </cols>
  <sheetData>
    <row r="1" spans="1:19" ht="14.25">
      <c r="A1" s="64" t="s">
        <v>4</v>
      </c>
      <c r="B1" s="64" t="s">
        <v>3589</v>
      </c>
      <c r="C1" s="65" t="s">
        <v>3590</v>
      </c>
      <c r="D1" s="66" t="s">
        <v>5053</v>
      </c>
      <c r="E1" s="2" t="s">
        <v>3592</v>
      </c>
      <c r="F1" s="2" t="s">
        <v>4</v>
      </c>
      <c r="G1" s="67" t="s">
        <v>3589</v>
      </c>
      <c r="H1" s="2" t="s">
        <v>3590</v>
      </c>
      <c r="I1" s="58" t="s">
        <v>5054</v>
      </c>
      <c r="J1" s="74"/>
      <c r="K1" s="16" t="s">
        <v>4</v>
      </c>
      <c r="L1" s="67" t="s">
        <v>3589</v>
      </c>
      <c r="M1" s="75" t="s">
        <v>3590</v>
      </c>
      <c r="N1" s="814" t="s">
        <v>5055</v>
      </c>
      <c r="O1" s="2" t="s">
        <v>3592</v>
      </c>
      <c r="P1" s="2" t="s">
        <v>7</v>
      </c>
      <c r="Q1" s="2" t="s">
        <v>3589</v>
      </c>
      <c r="R1" s="2" t="s">
        <v>3590</v>
      </c>
      <c r="S1" s="58" t="s">
        <v>5055</v>
      </c>
    </row>
    <row r="2" spans="1:19">
      <c r="A2" s="64" t="s">
        <v>772</v>
      </c>
      <c r="B2" s="64" t="s">
        <v>770</v>
      </c>
      <c r="C2" s="64" t="s">
        <v>771</v>
      </c>
      <c r="D2" s="68">
        <v>225</v>
      </c>
      <c r="E2" s="58">
        <f>VLOOKUP(B2,'12部门提供工资附表主表'!E:AP,37,0)</f>
        <v>0</v>
      </c>
      <c r="F2" s="58">
        <f>E2-D2</f>
        <v>-225</v>
      </c>
      <c r="G2" s="69"/>
      <c r="H2" s="70"/>
      <c r="I2" s="76"/>
      <c r="J2" s="77"/>
      <c r="K2" s="2" t="s">
        <v>767</v>
      </c>
      <c r="L2" s="2" t="s">
        <v>765</v>
      </c>
      <c r="M2" s="71" t="s">
        <v>766</v>
      </c>
      <c r="N2" s="779">
        <v>60</v>
      </c>
      <c r="O2" s="58">
        <f>VLOOKUP(L2,'12部门提供工资附表主表'!E:AO,36,0)</f>
        <v>0</v>
      </c>
      <c r="P2" s="58">
        <f>O2-N2</f>
        <v>-60</v>
      </c>
      <c r="Q2" s="2"/>
      <c r="R2" s="2"/>
      <c r="S2" s="58"/>
    </row>
    <row r="3" spans="1:19">
      <c r="A3" s="64" t="s">
        <v>1028</v>
      </c>
      <c r="B3" s="64" t="s">
        <v>1026</v>
      </c>
      <c r="C3" s="64" t="s">
        <v>1027</v>
      </c>
      <c r="D3" s="68">
        <v>209</v>
      </c>
      <c r="E3" s="58">
        <f>VLOOKUP(B3,'12部门提供工资附表主表'!E:AP,37,0)</f>
        <v>0</v>
      </c>
      <c r="F3" s="58">
        <f t="shared" ref="F3:F66" si="0">E3-D3</f>
        <v>-209</v>
      </c>
      <c r="G3" s="69"/>
      <c r="H3" s="70"/>
      <c r="I3" s="76"/>
      <c r="J3" s="77"/>
      <c r="K3" s="2" t="s">
        <v>2957</v>
      </c>
      <c r="L3" s="2" t="s">
        <v>2955</v>
      </c>
      <c r="M3" s="71" t="s">
        <v>2956</v>
      </c>
      <c r="N3" s="779">
        <v>55</v>
      </c>
      <c r="O3" s="58">
        <f>VLOOKUP(L3,'12部门提供工资附表主表'!E:AO,36,0)</f>
        <v>0</v>
      </c>
      <c r="P3" s="58">
        <f t="shared" ref="P3:P30" si="1">O3-N3</f>
        <v>-55</v>
      </c>
      <c r="Q3" s="58"/>
      <c r="R3" s="2"/>
      <c r="S3" s="58"/>
    </row>
    <row r="4" spans="1:19">
      <c r="A4" s="64" t="s">
        <v>3090</v>
      </c>
      <c r="B4" s="64" t="s">
        <v>3088</v>
      </c>
      <c r="C4" s="64" t="s">
        <v>3089</v>
      </c>
      <c r="D4" s="68">
        <v>170</v>
      </c>
      <c r="E4" s="58">
        <f>VLOOKUP(B4,'12部门提供工资附表主表'!E:AP,37,0)</f>
        <v>0</v>
      </c>
      <c r="F4" s="58">
        <f t="shared" si="0"/>
        <v>-170</v>
      </c>
      <c r="G4" s="69"/>
      <c r="H4" s="70"/>
      <c r="I4" s="76"/>
      <c r="J4" s="77"/>
      <c r="K4" s="2" t="s">
        <v>1073</v>
      </c>
      <c r="L4" s="2" t="s">
        <v>1071</v>
      </c>
      <c r="M4" s="71" t="s">
        <v>1072</v>
      </c>
      <c r="N4" s="779">
        <v>50</v>
      </c>
      <c r="O4" s="58">
        <f>VLOOKUP(L4,'12部门提供工资附表主表'!E:AO,36,0)</f>
        <v>0</v>
      </c>
      <c r="P4" s="58">
        <f t="shared" si="1"/>
        <v>-50</v>
      </c>
      <c r="Q4" s="58"/>
      <c r="R4" s="2"/>
      <c r="S4" s="58"/>
    </row>
    <row r="5" spans="1:19">
      <c r="A5" s="64" t="s">
        <v>1023</v>
      </c>
      <c r="B5" s="64" t="s">
        <v>1021</v>
      </c>
      <c r="C5" s="64" t="s">
        <v>1022</v>
      </c>
      <c r="D5" s="68">
        <v>100</v>
      </c>
      <c r="E5" s="58">
        <f>VLOOKUP(B5,'12部门提供工资附表主表'!E:AP,37,0)</f>
        <v>0</v>
      </c>
      <c r="F5" s="58">
        <f t="shared" si="0"/>
        <v>-100</v>
      </c>
      <c r="G5" s="69"/>
      <c r="H5" s="70"/>
      <c r="I5" s="76"/>
      <c r="J5" s="77"/>
      <c r="K5" s="2" t="s">
        <v>948</v>
      </c>
      <c r="L5" s="2" t="s">
        <v>946</v>
      </c>
      <c r="M5" s="71" t="s">
        <v>947</v>
      </c>
      <c r="N5" s="779">
        <v>45</v>
      </c>
      <c r="O5" s="58">
        <f>VLOOKUP(L5,'12部门提供工资附表主表'!E:AO,36,0)</f>
        <v>0</v>
      </c>
      <c r="P5" s="58">
        <f t="shared" si="1"/>
        <v>-45</v>
      </c>
      <c r="Q5" s="58"/>
      <c r="R5" s="2"/>
      <c r="S5" s="58"/>
    </row>
    <row r="6" spans="1:19">
      <c r="A6" s="64" t="s">
        <v>733</v>
      </c>
      <c r="B6" s="64" t="s">
        <v>731</v>
      </c>
      <c r="C6" s="64" t="s">
        <v>732</v>
      </c>
      <c r="D6" s="68">
        <v>95</v>
      </c>
      <c r="E6" s="58">
        <f>VLOOKUP(B6,'12部门提供工资附表主表'!E:AP,37,0)</f>
        <v>0</v>
      </c>
      <c r="F6" s="58">
        <f t="shared" si="0"/>
        <v>-95</v>
      </c>
      <c r="G6" s="69"/>
      <c r="H6" s="70"/>
      <c r="I6" s="76"/>
      <c r="J6" s="77"/>
      <c r="K6" s="2" t="s">
        <v>1033</v>
      </c>
      <c r="L6" s="2" t="s">
        <v>1031</v>
      </c>
      <c r="M6" s="71" t="s">
        <v>1032</v>
      </c>
      <c r="N6" s="779">
        <v>30</v>
      </c>
      <c r="O6" s="58">
        <f>VLOOKUP(L6,'12部门提供工资附表主表'!E:AO,36,0)</f>
        <v>0</v>
      </c>
      <c r="P6" s="58">
        <f t="shared" si="1"/>
        <v>-30</v>
      </c>
      <c r="Q6" s="58"/>
      <c r="R6" s="2"/>
      <c r="S6" s="58"/>
    </row>
    <row r="7" spans="1:19">
      <c r="A7" s="64" t="s">
        <v>2932</v>
      </c>
      <c r="B7" s="64" t="s">
        <v>2930</v>
      </c>
      <c r="C7" s="64" t="s">
        <v>2931</v>
      </c>
      <c r="D7" s="68">
        <v>95</v>
      </c>
      <c r="E7" s="58">
        <f>VLOOKUP(B7,'12部门提供工资附表主表'!E:AP,37,0)</f>
        <v>0</v>
      </c>
      <c r="F7" s="58">
        <f t="shared" si="0"/>
        <v>-95</v>
      </c>
      <c r="G7" s="69"/>
      <c r="H7" s="70"/>
      <c r="I7" s="76"/>
      <c r="J7" s="77"/>
      <c r="K7" s="2" t="s">
        <v>2806</v>
      </c>
      <c r="L7" s="2" t="s">
        <v>2804</v>
      </c>
      <c r="M7" s="71" t="s">
        <v>2805</v>
      </c>
      <c r="N7" s="779">
        <v>25</v>
      </c>
      <c r="O7" s="58">
        <f>VLOOKUP(L7,'12部门提供工资附表主表'!E:AO,36,0)</f>
        <v>0</v>
      </c>
      <c r="P7" s="58">
        <f t="shared" si="1"/>
        <v>-25</v>
      </c>
      <c r="Q7" s="58"/>
      <c r="R7" s="2"/>
      <c r="S7" s="58"/>
    </row>
    <row r="8" spans="1:19">
      <c r="A8" s="64" t="s">
        <v>777</v>
      </c>
      <c r="B8" s="64" t="s">
        <v>775</v>
      </c>
      <c r="C8" s="64" t="s">
        <v>776</v>
      </c>
      <c r="D8" s="68">
        <v>90</v>
      </c>
      <c r="E8" s="58">
        <f>VLOOKUP(B8,'12部门提供工资附表主表'!E:AP,37,0)</f>
        <v>0</v>
      </c>
      <c r="F8" s="58">
        <f t="shared" si="0"/>
        <v>-90</v>
      </c>
      <c r="G8" s="69"/>
      <c r="H8" s="70"/>
      <c r="I8" s="76"/>
      <c r="J8" s="77"/>
      <c r="K8" s="2" t="s">
        <v>923</v>
      </c>
      <c r="L8" s="2" t="s">
        <v>921</v>
      </c>
      <c r="M8" s="71" t="s">
        <v>922</v>
      </c>
      <c r="N8" s="779">
        <v>20</v>
      </c>
      <c r="O8" s="58">
        <f>VLOOKUP(L8,'12部门提供工资附表主表'!E:AO,36,0)</f>
        <v>0</v>
      </c>
      <c r="P8" s="58">
        <f t="shared" si="1"/>
        <v>-20</v>
      </c>
      <c r="Q8" s="58"/>
      <c r="R8" s="2"/>
      <c r="S8" s="58"/>
    </row>
    <row r="9" spans="1:19">
      <c r="A9" s="64" t="s">
        <v>3035</v>
      </c>
      <c r="B9" s="64" t="s">
        <v>3033</v>
      </c>
      <c r="C9" s="64" t="s">
        <v>3034</v>
      </c>
      <c r="D9" s="68">
        <v>82</v>
      </c>
      <c r="E9" s="58">
        <f>VLOOKUP(B9,'12部门提供工资附表主表'!E:AP,37,0)</f>
        <v>0</v>
      </c>
      <c r="F9" s="58">
        <f t="shared" si="0"/>
        <v>-82</v>
      </c>
      <c r="G9" s="69"/>
      <c r="H9" s="70"/>
      <c r="I9" s="76"/>
      <c r="J9" s="77"/>
      <c r="K9" s="2" t="s">
        <v>1098</v>
      </c>
      <c r="L9" s="2" t="s">
        <v>1096</v>
      </c>
      <c r="M9" s="71" t="s">
        <v>1097</v>
      </c>
      <c r="N9" s="779">
        <v>15</v>
      </c>
      <c r="O9" s="58">
        <f>VLOOKUP(L9,'12部门提供工资附表主表'!E:AO,36,0)</f>
        <v>0</v>
      </c>
      <c r="P9" s="58">
        <f t="shared" si="1"/>
        <v>-15</v>
      </c>
      <c r="Q9" s="58"/>
      <c r="R9" s="2"/>
      <c r="S9" s="58"/>
    </row>
    <row r="10" spans="1:19">
      <c r="A10" s="64" t="s">
        <v>1115</v>
      </c>
      <c r="B10" s="64" t="s">
        <v>1113</v>
      </c>
      <c r="C10" s="64" t="s">
        <v>1114</v>
      </c>
      <c r="D10" s="68">
        <v>60</v>
      </c>
      <c r="E10" s="58">
        <f>VLOOKUP(B10,'12部门提供工资附表主表'!E:AP,37,0)</f>
        <v>0</v>
      </c>
      <c r="F10" s="58">
        <f t="shared" si="0"/>
        <v>-60</v>
      </c>
      <c r="G10" s="69"/>
      <c r="H10" s="60"/>
      <c r="I10" s="76"/>
      <c r="J10" s="77"/>
      <c r="K10" s="2" t="s">
        <v>998</v>
      </c>
      <c r="L10" s="2" t="s">
        <v>996</v>
      </c>
      <c r="M10" s="71" t="s">
        <v>997</v>
      </c>
      <c r="N10" s="779">
        <v>15</v>
      </c>
      <c r="O10" s="58">
        <f>VLOOKUP(L10,'12部门提供工资附表主表'!E:AO,36,0)</f>
        <v>0</v>
      </c>
      <c r="P10" s="58">
        <f t="shared" si="1"/>
        <v>-15</v>
      </c>
      <c r="Q10" s="58"/>
      <c r="R10" s="2"/>
      <c r="S10" s="58"/>
    </row>
    <row r="11" spans="1:19">
      <c r="A11" s="64" t="s">
        <v>2957</v>
      </c>
      <c r="B11" s="64" t="s">
        <v>2955</v>
      </c>
      <c r="C11" s="64" t="s">
        <v>2956</v>
      </c>
      <c r="D11" s="68">
        <v>64</v>
      </c>
      <c r="E11" s="58">
        <f>VLOOKUP(B11,'12部门提供工资附表主表'!E:AP,37,0)</f>
        <v>55</v>
      </c>
      <c r="F11" s="58">
        <f t="shared" si="0"/>
        <v>-9</v>
      </c>
      <c r="G11" s="69"/>
      <c r="H11" s="70"/>
      <c r="I11" s="76"/>
      <c r="J11" s="79"/>
      <c r="K11" s="2" t="s">
        <v>3126</v>
      </c>
      <c r="L11" s="2" t="s">
        <v>3124</v>
      </c>
      <c r="M11" s="71" t="s">
        <v>3125</v>
      </c>
      <c r="N11" s="779">
        <v>15</v>
      </c>
      <c r="O11" s="58" t="e">
        <f>VLOOKUP(L11,'12部门提供工资附表主表'!E:AO,36,0)</f>
        <v>#N/A</v>
      </c>
      <c r="P11" s="58" t="e">
        <f t="shared" si="1"/>
        <v>#N/A</v>
      </c>
      <c r="Q11" s="58"/>
      <c r="R11" s="2"/>
      <c r="S11" s="58"/>
    </row>
    <row r="12" spans="1:19">
      <c r="A12" s="64" t="s">
        <v>767</v>
      </c>
      <c r="B12" s="64" t="s">
        <v>765</v>
      </c>
      <c r="C12" s="64" t="s">
        <v>766</v>
      </c>
      <c r="D12" s="68">
        <v>59</v>
      </c>
      <c r="E12" s="58">
        <f>VLOOKUP(B12,'12部门提供工资附表主表'!E:AP,37,0)</f>
        <v>60</v>
      </c>
      <c r="F12" s="58">
        <f t="shared" si="0"/>
        <v>1</v>
      </c>
      <c r="G12" s="69"/>
      <c r="H12" s="70"/>
      <c r="I12" s="76"/>
      <c r="J12" s="79"/>
      <c r="K12" s="2" t="s">
        <v>2465</v>
      </c>
      <c r="L12" s="2" t="s">
        <v>2463</v>
      </c>
      <c r="M12" s="71" t="s">
        <v>2464</v>
      </c>
      <c r="N12" s="779">
        <v>10</v>
      </c>
      <c r="O12" s="58">
        <f>VLOOKUP(L12,'12部门提供工资附表主表'!E:AO,36,0)</f>
        <v>0</v>
      </c>
      <c r="P12" s="58">
        <f t="shared" si="1"/>
        <v>-10</v>
      </c>
      <c r="Q12" s="58"/>
      <c r="R12" s="2"/>
      <c r="S12" s="58"/>
    </row>
    <row r="13" spans="1:19">
      <c r="A13" s="64" t="s">
        <v>762</v>
      </c>
      <c r="B13" s="64" t="s">
        <v>760</v>
      </c>
      <c r="C13" s="64" t="s">
        <v>761</v>
      </c>
      <c r="D13" s="68">
        <v>52</v>
      </c>
      <c r="E13" s="58">
        <f>VLOOKUP(B13,'12部门提供工资附表主表'!E:AP,37,0)</f>
        <v>0</v>
      </c>
      <c r="F13" s="58">
        <f t="shared" si="0"/>
        <v>-52</v>
      </c>
      <c r="G13" s="69"/>
      <c r="H13" s="71"/>
      <c r="I13" s="80"/>
      <c r="J13" s="81"/>
      <c r="K13" s="2" t="s">
        <v>756</v>
      </c>
      <c r="L13" s="2" t="s">
        <v>754</v>
      </c>
      <c r="M13" s="71" t="s">
        <v>755</v>
      </c>
      <c r="N13" s="779">
        <v>10</v>
      </c>
      <c r="O13" s="58">
        <f>VLOOKUP(L13,'12部门提供工资附表主表'!E:AO,36,0)</f>
        <v>0</v>
      </c>
      <c r="P13" s="58">
        <f t="shared" si="1"/>
        <v>-10</v>
      </c>
      <c r="Q13" s="59"/>
      <c r="R13" s="2"/>
      <c r="S13" s="58"/>
    </row>
    <row r="14" spans="1:19">
      <c r="A14" s="64" t="s">
        <v>2917</v>
      </c>
      <c r="B14" s="64" t="s">
        <v>2915</v>
      </c>
      <c r="C14" s="64" t="s">
        <v>2916</v>
      </c>
      <c r="D14" s="68">
        <v>50</v>
      </c>
      <c r="E14" s="58">
        <f>VLOOKUP(B14,'12部门提供工资附表主表'!E:AP,37,0)</f>
        <v>0</v>
      </c>
      <c r="F14" s="58">
        <f t="shared" si="0"/>
        <v>-50</v>
      </c>
      <c r="G14" s="69"/>
      <c r="H14" s="71"/>
      <c r="I14" s="80"/>
      <c r="J14" s="81"/>
      <c r="K14" s="2" t="s">
        <v>802</v>
      </c>
      <c r="L14" s="2" t="s">
        <v>800</v>
      </c>
      <c r="M14" s="71" t="s">
        <v>801</v>
      </c>
      <c r="N14" s="779">
        <v>5</v>
      </c>
      <c r="O14" s="58">
        <f>VLOOKUP(L14,'12部门提供工资附表主表'!E:AO,36,0)</f>
        <v>0</v>
      </c>
      <c r="P14" s="58">
        <f t="shared" si="1"/>
        <v>-5</v>
      </c>
      <c r="Q14" s="58"/>
      <c r="R14" s="2"/>
      <c r="S14" s="58"/>
    </row>
    <row r="15" spans="1:19">
      <c r="A15" s="64" t="s">
        <v>2500</v>
      </c>
      <c r="B15" s="64" t="s">
        <v>2498</v>
      </c>
      <c r="C15" s="64" t="s">
        <v>2499</v>
      </c>
      <c r="D15" s="68">
        <v>48</v>
      </c>
      <c r="E15" s="58">
        <f>VLOOKUP(B15,'12部门提供工资附表主表'!E:AP,37,0)</f>
        <v>0</v>
      </c>
      <c r="F15" s="58">
        <f t="shared" si="0"/>
        <v>-48</v>
      </c>
      <c r="G15" s="69"/>
      <c r="H15" s="71"/>
      <c r="I15" s="80"/>
      <c r="J15" s="81"/>
      <c r="K15" s="2" t="s">
        <v>847</v>
      </c>
      <c r="L15" s="2" t="s">
        <v>845</v>
      </c>
      <c r="M15" s="71" t="s">
        <v>846</v>
      </c>
      <c r="N15" s="779">
        <v>5</v>
      </c>
      <c r="O15" s="58">
        <f>VLOOKUP(L15,'12部门提供工资附表主表'!E:AO,36,0)</f>
        <v>0</v>
      </c>
      <c r="P15" s="58">
        <f t="shared" si="1"/>
        <v>-5</v>
      </c>
      <c r="Q15" s="58"/>
      <c r="R15" s="2"/>
      <c r="S15" s="58"/>
    </row>
    <row r="16" spans="1:19">
      <c r="A16" s="64" t="s">
        <v>1008</v>
      </c>
      <c r="B16" s="64" t="s">
        <v>1006</v>
      </c>
      <c r="C16" s="64" t="s">
        <v>1007</v>
      </c>
      <c r="D16" s="68">
        <v>32</v>
      </c>
      <c r="E16" s="58">
        <f>VLOOKUP(B16,'12部门提供工资附表主表'!E:AP,37,0)</f>
        <v>0</v>
      </c>
      <c r="F16" s="58">
        <f t="shared" si="0"/>
        <v>-32</v>
      </c>
      <c r="G16" s="69"/>
      <c r="H16" s="71"/>
      <c r="I16" s="80"/>
      <c r="J16" s="81"/>
      <c r="K16" s="2" t="s">
        <v>3005</v>
      </c>
      <c r="L16" s="2" t="s">
        <v>3003</v>
      </c>
      <c r="M16" s="71" t="s">
        <v>3004</v>
      </c>
      <c r="N16" s="779">
        <v>5</v>
      </c>
      <c r="O16" s="58">
        <f>VLOOKUP(L16,'12部门提供工资附表主表'!E:AO,36,0)</f>
        <v>0</v>
      </c>
      <c r="P16" s="58">
        <f t="shared" si="1"/>
        <v>-5</v>
      </c>
      <c r="Q16" s="58"/>
      <c r="R16" s="2"/>
      <c r="S16" s="58"/>
    </row>
    <row r="17" spans="1:19">
      <c r="A17" s="64" t="s">
        <v>2442</v>
      </c>
      <c r="B17" s="64" t="s">
        <v>2440</v>
      </c>
      <c r="C17" s="64" t="s">
        <v>2441</v>
      </c>
      <c r="D17" s="68">
        <v>28</v>
      </c>
      <c r="E17" s="58">
        <f>VLOOKUP(B17,'12部门提供工资附表主表'!E:AP,37,0)</f>
        <v>0</v>
      </c>
      <c r="F17" s="58">
        <f t="shared" si="0"/>
        <v>-28</v>
      </c>
      <c r="G17" s="69"/>
      <c r="H17" s="71"/>
      <c r="I17" s="80"/>
      <c r="J17" s="81"/>
      <c r="K17" s="2" t="s">
        <v>797</v>
      </c>
      <c r="L17" s="2" t="s">
        <v>795</v>
      </c>
      <c r="M17" s="71" t="s">
        <v>796</v>
      </c>
      <c r="N17" s="779">
        <v>5</v>
      </c>
      <c r="O17" s="58">
        <f>VLOOKUP(L17,'12部门提供工资附表主表'!E:AO,36,0)</f>
        <v>0</v>
      </c>
      <c r="P17" s="58">
        <f t="shared" si="1"/>
        <v>-5</v>
      </c>
      <c r="Q17" s="58"/>
      <c r="R17" s="2"/>
      <c r="S17" s="58"/>
    </row>
    <row r="18" spans="1:19">
      <c r="A18" s="64" t="s">
        <v>908</v>
      </c>
      <c r="B18" s="64" t="s">
        <v>906</v>
      </c>
      <c r="C18" s="64" t="s">
        <v>907</v>
      </c>
      <c r="D18" s="68">
        <v>28</v>
      </c>
      <c r="E18" s="58">
        <f>VLOOKUP(B18,'12部门提供工资附表主表'!E:AP,37,0)</f>
        <v>0</v>
      </c>
      <c r="F18" s="58">
        <f t="shared" si="0"/>
        <v>-28</v>
      </c>
      <c r="G18" s="69"/>
      <c r="H18" s="71"/>
      <c r="I18" s="80"/>
      <c r="J18" s="81"/>
      <c r="K18" s="2" t="s">
        <v>2978</v>
      </c>
      <c r="L18" s="2" t="s">
        <v>2976</v>
      </c>
      <c r="M18" s="71" t="s">
        <v>2977</v>
      </c>
      <c r="N18" s="779">
        <v>5</v>
      </c>
      <c r="O18" s="58">
        <f>VLOOKUP(L18,'12部门提供工资附表主表'!E:AO,36,0)</f>
        <v>0</v>
      </c>
      <c r="P18" s="58">
        <f t="shared" si="1"/>
        <v>-5</v>
      </c>
      <c r="Q18" s="58"/>
      <c r="R18" s="2"/>
      <c r="S18" s="58"/>
    </row>
    <row r="19" spans="1:19">
      <c r="A19" s="64" t="s">
        <v>1130</v>
      </c>
      <c r="B19" s="64" t="s">
        <v>1128</v>
      </c>
      <c r="C19" s="64" t="s">
        <v>1129</v>
      </c>
      <c r="D19" s="68">
        <v>24</v>
      </c>
      <c r="E19" s="58">
        <f>VLOOKUP(B19,'12部门提供工资附表主表'!E:AP,37,0)</f>
        <v>0</v>
      </c>
      <c r="F19" s="58">
        <f t="shared" si="0"/>
        <v>-24</v>
      </c>
      <c r="G19" s="69"/>
      <c r="H19" s="72"/>
      <c r="I19" s="82"/>
      <c r="J19" s="83"/>
      <c r="K19" s="2" t="s">
        <v>782</v>
      </c>
      <c r="L19" s="2" t="s">
        <v>780</v>
      </c>
      <c r="M19" s="71" t="s">
        <v>781</v>
      </c>
      <c r="N19" s="779">
        <v>5</v>
      </c>
      <c r="O19" s="58">
        <f>VLOOKUP(L19,'12部门提供工资附表主表'!E:AO,36,0)</f>
        <v>0</v>
      </c>
      <c r="P19" s="58">
        <f t="shared" si="1"/>
        <v>-5</v>
      </c>
      <c r="Q19" s="58"/>
      <c r="R19" s="2"/>
      <c r="S19" s="58"/>
    </row>
    <row r="20" spans="1:19">
      <c r="A20" s="64" t="s">
        <v>968</v>
      </c>
      <c r="B20" s="64" t="s">
        <v>966</v>
      </c>
      <c r="C20" s="64" t="s">
        <v>967</v>
      </c>
      <c r="D20" s="68">
        <v>24</v>
      </c>
      <c r="E20" s="58">
        <f>VLOOKUP(B20,'12部门提供工资附表主表'!E:AP,37,0)</f>
        <v>0</v>
      </c>
      <c r="F20" s="58">
        <f t="shared" si="0"/>
        <v>-24</v>
      </c>
      <c r="G20" s="69"/>
      <c r="H20" s="71"/>
      <c r="I20" s="80"/>
      <c r="J20" s="81"/>
      <c r="K20" s="2" t="s">
        <v>3045</v>
      </c>
      <c r="L20" s="2" t="s">
        <v>3043</v>
      </c>
      <c r="M20" s="71" t="s">
        <v>3044</v>
      </c>
      <c r="N20" s="779">
        <v>25</v>
      </c>
      <c r="O20" s="58">
        <f>VLOOKUP(L20,'12部门提供工资附表主表'!E:AO,36,0)</f>
        <v>0</v>
      </c>
      <c r="P20" s="58">
        <f t="shared" si="1"/>
        <v>-25</v>
      </c>
      <c r="Q20" s="58"/>
      <c r="R20" s="2"/>
      <c r="S20" s="58"/>
    </row>
    <row r="21" spans="1:19">
      <c r="A21" s="64" t="s">
        <v>1073</v>
      </c>
      <c r="B21" s="64" t="s">
        <v>1071</v>
      </c>
      <c r="C21" s="64" t="s">
        <v>1072</v>
      </c>
      <c r="D21" s="68">
        <v>24</v>
      </c>
      <c r="E21" s="58">
        <f>VLOOKUP(B21,'12部门提供工资附表主表'!E:AP,37,0)</f>
        <v>50</v>
      </c>
      <c r="F21" s="58">
        <f t="shared" si="0"/>
        <v>26</v>
      </c>
      <c r="G21" s="69"/>
      <c r="H21" s="71"/>
      <c r="I21" s="80"/>
      <c r="J21" s="81"/>
      <c r="K21" s="2" t="s">
        <v>1397</v>
      </c>
      <c r="L21" s="2" t="s">
        <v>1395</v>
      </c>
      <c r="M21" s="71" t="s">
        <v>1396</v>
      </c>
      <c r="N21" s="779">
        <v>20</v>
      </c>
      <c r="O21" s="58">
        <f>VLOOKUP(L21,'12部门提供工资附表主表'!E:AO,36,0)</f>
        <v>0</v>
      </c>
      <c r="P21" s="58">
        <f t="shared" si="1"/>
        <v>-20</v>
      </c>
      <c r="Q21" s="58"/>
      <c r="R21" s="2"/>
      <c r="S21" s="58"/>
    </row>
    <row r="22" spans="1:19">
      <c r="A22" s="64" t="s">
        <v>2793</v>
      </c>
      <c r="B22" s="64" t="s">
        <v>2791</v>
      </c>
      <c r="C22" s="64" t="s">
        <v>2792</v>
      </c>
      <c r="D22" s="68">
        <v>24</v>
      </c>
      <c r="E22" s="58">
        <f>VLOOKUP(B22,'12部门提供工资附表主表'!E:AP,37,0)</f>
        <v>0</v>
      </c>
      <c r="F22" s="58">
        <f t="shared" si="0"/>
        <v>-24</v>
      </c>
      <c r="G22" s="69"/>
      <c r="H22" s="71"/>
      <c r="I22" s="80"/>
      <c r="J22" s="81"/>
      <c r="K22" s="2" t="s">
        <v>2867</v>
      </c>
      <c r="L22" s="2" t="s">
        <v>2865</v>
      </c>
      <c r="M22" s="71" t="s">
        <v>2866</v>
      </c>
      <c r="N22" s="779">
        <v>16</v>
      </c>
      <c r="O22" s="58">
        <f>VLOOKUP(L22,'12部门提供工资附表主表'!E:AO,36,0)</f>
        <v>0</v>
      </c>
      <c r="P22" s="58">
        <f t="shared" si="1"/>
        <v>-16</v>
      </c>
      <c r="Q22" s="58"/>
      <c r="R22" s="2"/>
      <c r="S22" s="58"/>
    </row>
    <row r="23" spans="1:19">
      <c r="A23" s="64" t="s">
        <v>2527</v>
      </c>
      <c r="B23" s="64" t="s">
        <v>2525</v>
      </c>
      <c r="C23" s="64" t="s">
        <v>2526</v>
      </c>
      <c r="D23" s="68">
        <v>22</v>
      </c>
      <c r="E23" s="58">
        <f>VLOOKUP(B23,'12部门提供工资附表主表'!E:AP,37,0)</f>
        <v>0</v>
      </c>
      <c r="F23" s="58">
        <f t="shared" si="0"/>
        <v>-22</v>
      </c>
      <c r="G23" s="69"/>
      <c r="H23" s="71"/>
      <c r="I23" s="80"/>
      <c r="J23" s="81"/>
      <c r="K23" s="2" t="s">
        <v>943</v>
      </c>
      <c r="L23" s="2" t="s">
        <v>941</v>
      </c>
      <c r="M23" s="71" t="s">
        <v>942</v>
      </c>
      <c r="N23" s="779">
        <v>15</v>
      </c>
      <c r="O23" s="58">
        <f>VLOOKUP(L23,'12部门提供工资附表主表'!E:AO,36,0)</f>
        <v>0</v>
      </c>
      <c r="P23" s="58">
        <f t="shared" si="1"/>
        <v>-15</v>
      </c>
      <c r="Q23" s="58"/>
      <c r="R23" s="2"/>
      <c r="S23" s="58"/>
    </row>
    <row r="24" spans="1:19">
      <c r="A24" s="64" t="s">
        <v>1013</v>
      </c>
      <c r="B24" s="64" t="s">
        <v>1011</v>
      </c>
      <c r="C24" s="64" t="s">
        <v>1012</v>
      </c>
      <c r="D24" s="68">
        <v>22</v>
      </c>
      <c r="E24" s="58">
        <f>VLOOKUP(B24,'12部门提供工资附表主表'!E:AP,37,0)</f>
        <v>0</v>
      </c>
      <c r="F24" s="58">
        <f t="shared" si="0"/>
        <v>-22</v>
      </c>
      <c r="G24" s="69"/>
      <c r="H24" s="71"/>
      <c r="I24" s="80"/>
      <c r="J24" s="81"/>
      <c r="K24" s="2" t="s">
        <v>973</v>
      </c>
      <c r="L24" s="2" t="s">
        <v>971</v>
      </c>
      <c r="M24" s="71" t="s">
        <v>972</v>
      </c>
      <c r="N24" s="779">
        <v>15</v>
      </c>
      <c r="O24" s="58">
        <f>VLOOKUP(L24,'12部门提供工资附表主表'!E:AO,36,0)</f>
        <v>0</v>
      </c>
      <c r="P24" s="58">
        <f t="shared" si="1"/>
        <v>-15</v>
      </c>
      <c r="Q24" s="58"/>
      <c r="R24" s="2"/>
      <c r="S24" s="58"/>
    </row>
    <row r="25" spans="1:19">
      <c r="A25" s="64" t="s">
        <v>2789</v>
      </c>
      <c r="B25" s="64" t="s">
        <v>2787</v>
      </c>
      <c r="C25" s="64" t="s">
        <v>2788</v>
      </c>
      <c r="D25" s="68">
        <v>22</v>
      </c>
      <c r="E25" s="58">
        <f>VLOOKUP(B25,'12部门提供工资附表主表'!E:AP,37,0)</f>
        <v>0</v>
      </c>
      <c r="F25" s="58">
        <f t="shared" si="0"/>
        <v>-22</v>
      </c>
      <c r="G25" s="69"/>
      <c r="H25" s="71"/>
      <c r="I25" s="80"/>
      <c r="J25" s="81"/>
      <c r="K25" s="2" t="s">
        <v>1747</v>
      </c>
      <c r="L25" s="2" t="s">
        <v>1745</v>
      </c>
      <c r="M25" s="71" t="s">
        <v>1746</v>
      </c>
      <c r="N25" s="779">
        <v>10</v>
      </c>
      <c r="O25" s="58">
        <f>VLOOKUP(L25,'12部门提供工资附表主表'!E:AO,36,0)</f>
        <v>0</v>
      </c>
      <c r="P25" s="58">
        <f t="shared" si="1"/>
        <v>-10</v>
      </c>
      <c r="Q25" s="58"/>
      <c r="R25" s="2"/>
      <c r="S25" s="58"/>
    </row>
    <row r="26" spans="1:19">
      <c r="A26" s="64" t="s">
        <v>2806</v>
      </c>
      <c r="B26" s="64" t="s">
        <v>2804</v>
      </c>
      <c r="C26" s="64" t="s">
        <v>2805</v>
      </c>
      <c r="D26" s="68">
        <v>22</v>
      </c>
      <c r="E26" s="58">
        <f>VLOOKUP(B26,'12部门提供工资附表主表'!E:AP,37,0)</f>
        <v>25</v>
      </c>
      <c r="F26" s="58">
        <f t="shared" si="0"/>
        <v>3</v>
      </c>
      <c r="G26" s="69"/>
      <c r="H26" s="71"/>
      <c r="I26" s="80"/>
      <c r="J26" s="81"/>
      <c r="K26" s="2" t="s">
        <v>1472</v>
      </c>
      <c r="L26" s="2" t="s">
        <v>1470</v>
      </c>
      <c r="M26" s="71" t="s">
        <v>1471</v>
      </c>
      <c r="N26" s="779">
        <v>10</v>
      </c>
      <c r="O26" s="58">
        <f>VLOOKUP(L26,'12部门提供工资附表主表'!E:AO,36,0)</f>
        <v>0</v>
      </c>
      <c r="P26" s="58">
        <f t="shared" si="1"/>
        <v>-10</v>
      </c>
      <c r="Q26" s="58"/>
      <c r="R26" s="2"/>
      <c r="S26" s="58"/>
    </row>
    <row r="27" spans="1:19">
      <c r="A27" s="64" t="s">
        <v>2490</v>
      </c>
      <c r="B27" s="64" t="s">
        <v>2488</v>
      </c>
      <c r="C27" s="64" t="s">
        <v>2489</v>
      </c>
      <c r="D27" s="68">
        <v>22</v>
      </c>
      <c r="E27" s="58">
        <f>VLOOKUP(B27,'12部门提供工资附表主表'!E:AP,37,0)</f>
        <v>0</v>
      </c>
      <c r="F27" s="58">
        <f t="shared" si="0"/>
        <v>-22</v>
      </c>
      <c r="G27" s="69"/>
      <c r="H27" s="71"/>
      <c r="I27" s="80"/>
      <c r="J27" s="81"/>
      <c r="K27" s="2" t="s">
        <v>2762</v>
      </c>
      <c r="L27" s="2" t="s">
        <v>2760</v>
      </c>
      <c r="M27" s="71" t="s">
        <v>2761</v>
      </c>
      <c r="N27" s="779">
        <v>5</v>
      </c>
      <c r="O27" s="58">
        <f>VLOOKUP(L27,'12部门提供工资附表主表'!E:AO,36,0)</f>
        <v>0</v>
      </c>
      <c r="P27" s="58">
        <f t="shared" si="1"/>
        <v>-5</v>
      </c>
      <c r="Q27" s="58"/>
      <c r="R27" s="2"/>
      <c r="S27" s="58"/>
    </row>
    <row r="28" spans="1:19">
      <c r="A28" s="64" t="s">
        <v>2973</v>
      </c>
      <c r="B28" s="64" t="s">
        <v>2971</v>
      </c>
      <c r="C28" s="64" t="s">
        <v>2972</v>
      </c>
      <c r="D28" s="68">
        <v>20</v>
      </c>
      <c r="E28" s="58">
        <f>VLOOKUP(B28,'12部门提供工资附表主表'!E:AP,37,0)</f>
        <v>0</v>
      </c>
      <c r="F28" s="58">
        <f t="shared" si="0"/>
        <v>-20</v>
      </c>
      <c r="G28" s="69"/>
      <c r="H28" s="71"/>
      <c r="I28" s="80"/>
      <c r="J28" s="81"/>
      <c r="K28" s="2" t="s">
        <v>1742</v>
      </c>
      <c r="L28" s="2" t="s">
        <v>1740</v>
      </c>
      <c r="M28" s="71" t="s">
        <v>1741</v>
      </c>
      <c r="N28" s="779">
        <v>5</v>
      </c>
      <c r="O28" s="58">
        <f>VLOOKUP(L28,'12部门提供工资附表主表'!E:AO,36,0)</f>
        <v>0</v>
      </c>
      <c r="P28" s="58">
        <f t="shared" si="1"/>
        <v>-5</v>
      </c>
      <c r="Q28" s="58"/>
      <c r="R28" s="2"/>
      <c r="S28" s="58"/>
    </row>
    <row r="29" spans="1:19">
      <c r="A29" s="64" t="s">
        <v>1093</v>
      </c>
      <c r="B29" s="64" t="s">
        <v>1091</v>
      </c>
      <c r="C29" s="64" t="s">
        <v>1092</v>
      </c>
      <c r="D29" s="68">
        <v>18</v>
      </c>
      <c r="E29" s="58">
        <f>VLOOKUP(B29,'12部门提供工资附表主表'!E:AP,37,0)</f>
        <v>0</v>
      </c>
      <c r="F29" s="58">
        <f t="shared" si="0"/>
        <v>-18</v>
      </c>
      <c r="G29" s="69"/>
      <c r="H29" s="71"/>
      <c r="I29" s="80"/>
      <c r="J29" s="81"/>
      <c r="K29" s="2" t="s">
        <v>1662</v>
      </c>
      <c r="L29" s="2" t="s">
        <v>1660</v>
      </c>
      <c r="M29" s="71" t="s">
        <v>1661</v>
      </c>
      <c r="N29" s="779">
        <v>5</v>
      </c>
      <c r="O29" s="58">
        <f>VLOOKUP(L29,'12部门提供工资附表主表'!E:AO,36,0)</f>
        <v>0</v>
      </c>
      <c r="P29" s="58">
        <f t="shared" si="1"/>
        <v>-5</v>
      </c>
      <c r="Q29" s="58"/>
      <c r="R29" s="2"/>
      <c r="S29" s="58"/>
    </row>
    <row r="30" spans="1:19">
      <c r="A30" s="64" t="s">
        <v>812</v>
      </c>
      <c r="B30" s="64" t="s">
        <v>810</v>
      </c>
      <c r="C30" s="64" t="s">
        <v>811</v>
      </c>
      <c r="D30" s="68">
        <v>18</v>
      </c>
      <c r="E30" s="58">
        <f>VLOOKUP(B30,'12部门提供工资附表主表'!E:AP,37,0)</f>
        <v>0</v>
      </c>
      <c r="F30" s="58">
        <f t="shared" si="0"/>
        <v>-18</v>
      </c>
      <c r="G30" s="69"/>
      <c r="H30" s="71"/>
      <c r="I30" s="80"/>
      <c r="J30" s="81"/>
      <c r="K30" s="2" t="s">
        <v>3115</v>
      </c>
      <c r="L30" s="2" t="s">
        <v>3113</v>
      </c>
      <c r="M30" s="71" t="s">
        <v>3114</v>
      </c>
      <c r="N30" s="779">
        <v>5</v>
      </c>
      <c r="O30" s="58">
        <f>VLOOKUP(L30,'12部门提供工资附表主表'!E:AO,36,0)</f>
        <v>0</v>
      </c>
      <c r="P30" s="58">
        <f t="shared" si="1"/>
        <v>-5</v>
      </c>
      <c r="Q30" s="58"/>
      <c r="R30" s="2"/>
      <c r="S30" s="58"/>
    </row>
    <row r="31" spans="1:19">
      <c r="A31" s="64" t="s">
        <v>2947</v>
      </c>
      <c r="B31" s="64" t="s">
        <v>2945</v>
      </c>
      <c r="C31" s="64" t="s">
        <v>2946</v>
      </c>
      <c r="D31" s="68">
        <v>18</v>
      </c>
      <c r="E31" s="58">
        <f>VLOOKUP(B31,'12部门提供工资附表主表'!E:AP,37,0)</f>
        <v>0</v>
      </c>
      <c r="F31" s="58">
        <f t="shared" si="0"/>
        <v>-18</v>
      </c>
      <c r="G31" s="69"/>
      <c r="H31" s="71"/>
      <c r="I31" s="80"/>
      <c r="J31" s="81"/>
      <c r="K31" s="2"/>
      <c r="L31" s="2"/>
      <c r="M31" s="71"/>
      <c r="N31" s="779"/>
      <c r="O31" s="58"/>
      <c r="P31" s="58"/>
      <c r="Q31" s="58"/>
      <c r="R31" s="2"/>
      <c r="S31" s="58"/>
    </row>
    <row r="32" spans="1:19">
      <c r="A32" s="64" t="s">
        <v>877</v>
      </c>
      <c r="B32" s="64" t="s">
        <v>875</v>
      </c>
      <c r="C32" s="64" t="s">
        <v>876</v>
      </c>
      <c r="D32" s="68">
        <v>18</v>
      </c>
      <c r="E32" s="58">
        <f>VLOOKUP(B32,'12部门提供工资附表主表'!E:AP,37,0)</f>
        <v>0</v>
      </c>
      <c r="F32" s="58">
        <f t="shared" si="0"/>
        <v>-18</v>
      </c>
      <c r="G32" s="69"/>
      <c r="H32" s="71"/>
      <c r="I32" s="80"/>
      <c r="J32" s="81"/>
      <c r="K32" s="2"/>
      <c r="L32" s="2"/>
      <c r="M32" s="71"/>
      <c r="N32" s="779"/>
      <c r="O32" s="58"/>
      <c r="P32" s="58"/>
      <c r="Q32" s="58"/>
      <c r="R32" s="2"/>
      <c r="S32" s="58"/>
    </row>
    <row r="33" spans="1:19">
      <c r="A33" s="64" t="s">
        <v>928</v>
      </c>
      <c r="B33" s="64" t="s">
        <v>926</v>
      </c>
      <c r="C33" s="64" t="s">
        <v>927</v>
      </c>
      <c r="D33" s="68">
        <v>16</v>
      </c>
      <c r="E33" s="58">
        <f>VLOOKUP(B33,'12部门提供工资附表主表'!E:AP,37,0)</f>
        <v>0</v>
      </c>
      <c r="F33" s="58">
        <f t="shared" si="0"/>
        <v>-16</v>
      </c>
      <c r="G33" s="69"/>
      <c r="H33" s="71"/>
      <c r="I33" s="80"/>
      <c r="J33" s="81"/>
      <c r="K33" s="2"/>
      <c r="L33" s="2"/>
      <c r="M33" s="71"/>
      <c r="N33" s="779"/>
      <c r="O33" s="58"/>
      <c r="P33" s="58"/>
      <c r="Q33" s="58"/>
      <c r="R33" s="2"/>
      <c r="S33" s="58"/>
    </row>
    <row r="34" spans="1:19">
      <c r="A34" s="64" t="s">
        <v>988</v>
      </c>
      <c r="B34" s="64" t="s">
        <v>986</v>
      </c>
      <c r="C34" s="64" t="s">
        <v>987</v>
      </c>
      <c r="D34" s="68">
        <v>16</v>
      </c>
      <c r="E34" s="58">
        <f>VLOOKUP(B34,'12部门提供工资附表主表'!E:AP,37,0)</f>
        <v>0</v>
      </c>
      <c r="F34" s="58">
        <f t="shared" si="0"/>
        <v>-16</v>
      </c>
      <c r="G34" s="69"/>
      <c r="H34" s="71"/>
      <c r="I34" s="80"/>
      <c r="J34" s="81"/>
      <c r="K34" s="2"/>
      <c r="L34" s="2"/>
      <c r="M34" s="71"/>
      <c r="N34" s="779"/>
      <c r="O34" s="58"/>
      <c r="P34" s="58"/>
      <c r="Q34" s="58"/>
      <c r="R34" s="2"/>
      <c r="S34" s="58"/>
    </row>
    <row r="35" spans="1:19">
      <c r="A35" s="64" t="s">
        <v>2532</v>
      </c>
      <c r="B35" s="64" t="s">
        <v>2530</v>
      </c>
      <c r="C35" s="64" t="s">
        <v>2531</v>
      </c>
      <c r="D35" s="68">
        <v>16</v>
      </c>
      <c r="E35" s="58">
        <f>VLOOKUP(B35,'12部门提供工资附表主表'!E:AP,37,0)</f>
        <v>0</v>
      </c>
      <c r="F35" s="58">
        <f t="shared" si="0"/>
        <v>-16</v>
      </c>
      <c r="G35" s="69"/>
      <c r="H35" s="71"/>
      <c r="I35" s="80"/>
      <c r="J35" s="81"/>
      <c r="K35" s="2"/>
      <c r="L35" s="2"/>
      <c r="M35" s="71"/>
      <c r="N35" s="779"/>
      <c r="O35" s="58"/>
      <c r="P35" s="58"/>
      <c r="Q35" s="58"/>
      <c r="R35" s="2"/>
      <c r="S35" s="58"/>
    </row>
    <row r="36" spans="1:19">
      <c r="A36" s="64" t="s">
        <v>1631</v>
      </c>
      <c r="B36" s="64" t="s">
        <v>1629</v>
      </c>
      <c r="C36" s="64" t="s">
        <v>1630</v>
      </c>
      <c r="D36" s="68">
        <v>16</v>
      </c>
      <c r="E36" s="58">
        <f>VLOOKUP(B36,'12部门提供工资附表主表'!E:AP,37,0)</f>
        <v>0</v>
      </c>
      <c r="F36" s="58">
        <f t="shared" si="0"/>
        <v>-16</v>
      </c>
      <c r="G36" s="69"/>
      <c r="H36" s="71"/>
      <c r="I36" s="80"/>
      <c r="J36" s="81"/>
      <c r="K36" s="2"/>
      <c r="L36" s="2"/>
      <c r="M36" s="71"/>
      <c r="N36" s="779"/>
      <c r="O36" s="58"/>
      <c r="P36" s="58"/>
      <c r="Q36" s="58"/>
      <c r="R36" s="2"/>
      <c r="S36" s="58"/>
    </row>
    <row r="37" spans="1:19">
      <c r="A37" s="64" t="s">
        <v>3070</v>
      </c>
      <c r="B37" s="64" t="s">
        <v>3068</v>
      </c>
      <c r="C37" s="64" t="s">
        <v>3069</v>
      </c>
      <c r="D37" s="68">
        <v>16</v>
      </c>
      <c r="E37" s="58">
        <f>VLOOKUP(B37,'12部门提供工资附表主表'!E:AP,37,0)</f>
        <v>0</v>
      </c>
      <c r="F37" s="58">
        <f t="shared" si="0"/>
        <v>-16</v>
      </c>
      <c r="G37" s="69"/>
      <c r="H37" s="71"/>
      <c r="I37" s="80"/>
      <c r="J37" s="81"/>
      <c r="K37" s="2"/>
      <c r="L37" s="2"/>
      <c r="M37" s="71"/>
      <c r="N37" s="779"/>
      <c r="O37" s="58"/>
      <c r="P37" s="58"/>
      <c r="Q37" s="58"/>
      <c r="R37" s="2"/>
      <c r="S37" s="58"/>
    </row>
    <row r="38" spans="1:19">
      <c r="A38" s="64" t="s">
        <v>1145</v>
      </c>
      <c r="B38" s="64" t="s">
        <v>1143</v>
      </c>
      <c r="C38" s="64" t="s">
        <v>1144</v>
      </c>
      <c r="D38" s="68">
        <v>14</v>
      </c>
      <c r="E38" s="58">
        <f>VLOOKUP(B38,'12部门提供工资附表主表'!E:AP,37,0)</f>
        <v>0</v>
      </c>
      <c r="F38" s="58">
        <f t="shared" si="0"/>
        <v>-14</v>
      </c>
      <c r="G38" s="69"/>
      <c r="H38" s="71"/>
      <c r="I38" s="80"/>
      <c r="J38" s="81"/>
      <c r="K38" s="2"/>
      <c r="L38" s="2"/>
      <c r="M38" s="71"/>
      <c r="N38" s="779"/>
      <c r="O38" s="58"/>
      <c r="P38" s="58"/>
      <c r="Q38" s="58"/>
      <c r="R38" s="2"/>
      <c r="S38" s="58"/>
    </row>
    <row r="39" spans="1:19">
      <c r="A39" s="64" t="s">
        <v>832</v>
      </c>
      <c r="B39" s="64" t="s">
        <v>830</v>
      </c>
      <c r="C39" s="64" t="s">
        <v>831</v>
      </c>
      <c r="D39" s="68">
        <v>14</v>
      </c>
      <c r="E39" s="58">
        <f>VLOOKUP(B39,'12部门提供工资附表主表'!E:AP,37,0)</f>
        <v>0</v>
      </c>
      <c r="F39" s="58">
        <f t="shared" si="0"/>
        <v>-14</v>
      </c>
      <c r="G39" s="69"/>
      <c r="H39" s="71"/>
      <c r="I39" s="80"/>
      <c r="J39" s="81"/>
      <c r="K39" s="2"/>
      <c r="L39" s="2"/>
      <c r="M39" s="71"/>
      <c r="N39" s="779"/>
      <c r="O39" s="58"/>
      <c r="P39" s="58"/>
      <c r="Q39" s="58"/>
      <c r="R39" s="2"/>
      <c r="S39" s="58"/>
    </row>
    <row r="40" spans="1:19">
      <c r="A40" s="64" t="s">
        <v>993</v>
      </c>
      <c r="B40" s="64" t="s">
        <v>991</v>
      </c>
      <c r="C40" s="64" t="s">
        <v>992</v>
      </c>
      <c r="D40" s="68">
        <v>12</v>
      </c>
      <c r="E40" s="58">
        <f>VLOOKUP(B40,'12部门提供工资附表主表'!E:AP,37,0)</f>
        <v>0</v>
      </c>
      <c r="F40" s="58">
        <f t="shared" si="0"/>
        <v>-12</v>
      </c>
      <c r="G40" s="69"/>
      <c r="H40" s="71"/>
      <c r="I40" s="80"/>
      <c r="J40" s="81"/>
      <c r="K40" s="2"/>
      <c r="L40" s="2"/>
      <c r="M40" s="71"/>
      <c r="N40" s="779"/>
      <c r="O40" s="58"/>
      <c r="P40" s="58"/>
      <c r="Q40" s="59"/>
      <c r="R40" s="2"/>
      <c r="S40" s="58"/>
    </row>
    <row r="41" spans="1:19">
      <c r="A41" s="64" t="s">
        <v>1033</v>
      </c>
      <c r="B41" s="64" t="s">
        <v>1031</v>
      </c>
      <c r="C41" s="64" t="s">
        <v>1032</v>
      </c>
      <c r="D41" s="68">
        <v>10</v>
      </c>
      <c r="E41" s="58">
        <f>VLOOKUP(B41,'12部门提供工资附表主表'!E:AP,37,0)</f>
        <v>30</v>
      </c>
      <c r="F41" s="58">
        <f t="shared" si="0"/>
        <v>20</v>
      </c>
      <c r="G41" s="69"/>
      <c r="H41" s="71"/>
      <c r="I41" s="80"/>
      <c r="J41" s="81"/>
      <c r="K41" s="2"/>
      <c r="L41" s="2"/>
      <c r="M41" s="71"/>
      <c r="N41" s="779"/>
      <c r="O41" s="58"/>
      <c r="P41" s="58"/>
      <c r="Q41" s="58"/>
      <c r="R41" s="2"/>
      <c r="S41" s="58"/>
    </row>
    <row r="42" spans="1:19">
      <c r="A42" s="64" t="s">
        <v>923</v>
      </c>
      <c r="B42" s="64" t="s">
        <v>921</v>
      </c>
      <c r="C42" s="64" t="s">
        <v>922</v>
      </c>
      <c r="D42" s="68">
        <v>10</v>
      </c>
      <c r="E42" s="58">
        <f>VLOOKUP(B42,'12部门提供工资附表主表'!E:AP,37,0)</f>
        <v>20</v>
      </c>
      <c r="F42" s="58">
        <f t="shared" si="0"/>
        <v>10</v>
      </c>
      <c r="G42" s="69"/>
      <c r="H42" s="71"/>
      <c r="I42" s="80"/>
      <c r="J42" s="81"/>
      <c r="K42" s="2"/>
      <c r="L42" s="2"/>
      <c r="M42" s="71"/>
      <c r="N42" s="779"/>
      <c r="O42" s="59"/>
      <c r="P42" s="58"/>
      <c r="Q42" s="58"/>
      <c r="R42" s="2"/>
      <c r="S42" s="58"/>
    </row>
    <row r="43" spans="1:19">
      <c r="A43" s="64" t="s">
        <v>797</v>
      </c>
      <c r="B43" s="64" t="s">
        <v>795</v>
      </c>
      <c r="C43" s="64" t="s">
        <v>796</v>
      </c>
      <c r="D43" s="68">
        <v>10</v>
      </c>
      <c r="E43" s="58">
        <f>VLOOKUP(B43,'12部门提供工资附表主表'!E:AP,37,0)</f>
        <v>5</v>
      </c>
      <c r="F43" s="58">
        <f t="shared" si="0"/>
        <v>-5</v>
      </c>
      <c r="G43" s="69"/>
      <c r="H43" s="71"/>
      <c r="I43" s="80"/>
      <c r="J43" s="81"/>
      <c r="K43" s="2"/>
      <c r="L43" s="2"/>
      <c r="M43" s="71"/>
      <c r="N43" s="779"/>
      <c r="O43" s="58"/>
      <c r="P43" s="58"/>
      <c r="Q43" s="58"/>
      <c r="R43" s="2"/>
      <c r="S43" s="58"/>
    </row>
    <row r="44" spans="1:19">
      <c r="A44" s="64" t="s">
        <v>2465</v>
      </c>
      <c r="B44" s="64" t="s">
        <v>2463</v>
      </c>
      <c r="C44" s="64" t="s">
        <v>2464</v>
      </c>
      <c r="D44" s="68">
        <v>8</v>
      </c>
      <c r="E44" s="58">
        <f>VLOOKUP(B44,'12部门提供工资附表主表'!E:AP,37,0)</f>
        <v>10</v>
      </c>
      <c r="F44" s="58">
        <f t="shared" si="0"/>
        <v>2</v>
      </c>
      <c r="G44" s="69"/>
      <c r="H44" s="71"/>
      <c r="I44" s="80"/>
      <c r="J44" s="81"/>
      <c r="K44" s="2"/>
      <c r="L44" s="2"/>
      <c r="M44" s="71"/>
      <c r="N44" s="779"/>
      <c r="O44" s="58"/>
      <c r="P44" s="58"/>
      <c r="Q44" s="58"/>
      <c r="R44" s="2"/>
      <c r="S44" s="58"/>
    </row>
    <row r="45" spans="1:19">
      <c r="A45" s="64" t="s">
        <v>913</v>
      </c>
      <c r="B45" s="64" t="s">
        <v>911</v>
      </c>
      <c r="C45" s="64" t="s">
        <v>912</v>
      </c>
      <c r="D45" s="68">
        <v>8</v>
      </c>
      <c r="E45" s="58">
        <f>VLOOKUP(B45,'12部门提供工资附表主表'!E:AP,37,0)</f>
        <v>0</v>
      </c>
      <c r="F45" s="58">
        <f t="shared" si="0"/>
        <v>-8</v>
      </c>
      <c r="G45" s="69"/>
      <c r="H45" s="71"/>
      <c r="I45" s="80"/>
      <c r="J45" s="81"/>
      <c r="K45" s="2"/>
      <c r="L45" s="2"/>
      <c r="M45" s="71"/>
      <c r="N45" s="779"/>
      <c r="O45" s="58"/>
      <c r="P45" s="58"/>
      <c r="Q45" s="58"/>
      <c r="R45" s="2"/>
      <c r="S45" s="58"/>
    </row>
    <row r="46" spans="1:19">
      <c r="A46" s="64" t="s">
        <v>867</v>
      </c>
      <c r="B46" s="64" t="s">
        <v>865</v>
      </c>
      <c r="C46" s="64" t="s">
        <v>866</v>
      </c>
      <c r="D46" s="68">
        <v>8</v>
      </c>
      <c r="E46" s="58">
        <f>VLOOKUP(B46,'12部门提供工资附表主表'!E:AP,37,0)</f>
        <v>0</v>
      </c>
      <c r="F46" s="58">
        <f t="shared" si="0"/>
        <v>-8</v>
      </c>
      <c r="G46" s="69"/>
      <c r="H46" s="72"/>
      <c r="I46" s="82"/>
      <c r="J46" s="83"/>
      <c r="K46" s="2"/>
      <c r="L46" s="2"/>
      <c r="M46" s="71"/>
      <c r="N46" s="779"/>
      <c r="O46" s="58"/>
      <c r="P46" s="58"/>
      <c r="Q46" s="58"/>
      <c r="R46" s="2"/>
      <c r="S46" s="58"/>
    </row>
    <row r="47" spans="1:19">
      <c r="A47" s="64" t="s">
        <v>948</v>
      </c>
      <c r="B47" s="64" t="s">
        <v>946</v>
      </c>
      <c r="C47" s="64" t="s">
        <v>947</v>
      </c>
      <c r="D47" s="68">
        <v>6</v>
      </c>
      <c r="E47" s="58">
        <f>VLOOKUP(B47,'12部门提供工资附表主表'!E:AP,37,0)</f>
        <v>45</v>
      </c>
      <c r="F47" s="58">
        <f t="shared" si="0"/>
        <v>39</v>
      </c>
      <c r="G47" s="69"/>
      <c r="H47" s="71"/>
      <c r="I47" s="80"/>
      <c r="J47" s="81"/>
      <c r="K47" s="2"/>
      <c r="L47" s="2"/>
      <c r="M47" s="71"/>
      <c r="N47" s="779"/>
      <c r="O47" s="58"/>
      <c r="P47" s="58"/>
      <c r="Q47" s="58"/>
      <c r="R47" s="2"/>
      <c r="S47" s="58"/>
    </row>
    <row r="48" spans="1:19">
      <c r="A48" s="64" t="s">
        <v>958</v>
      </c>
      <c r="B48" s="64" t="s">
        <v>956</v>
      </c>
      <c r="C48" s="64" t="s">
        <v>957</v>
      </c>
      <c r="D48" s="68">
        <v>6</v>
      </c>
      <c r="E48" s="58">
        <f>VLOOKUP(B48,'12部门提供工资附表主表'!E:AP,37,0)</f>
        <v>0</v>
      </c>
      <c r="F48" s="58">
        <f t="shared" si="0"/>
        <v>-6</v>
      </c>
      <c r="G48" s="69"/>
      <c r="H48" s="71"/>
      <c r="I48" s="80"/>
      <c r="J48" s="81"/>
      <c r="K48" s="2"/>
      <c r="L48" s="2"/>
      <c r="M48" s="71"/>
      <c r="N48" s="779"/>
      <c r="O48" s="58"/>
      <c r="P48" s="58"/>
      <c r="Q48" s="58"/>
      <c r="R48" s="2"/>
      <c r="S48" s="58"/>
    </row>
    <row r="49" spans="1:19">
      <c r="A49" s="64" t="s">
        <v>1098</v>
      </c>
      <c r="B49" s="64" t="s">
        <v>1096</v>
      </c>
      <c r="C49" s="64" t="s">
        <v>1097</v>
      </c>
      <c r="D49" s="68">
        <v>6</v>
      </c>
      <c r="E49" s="58">
        <f>VLOOKUP(B49,'12部门提供工资附表主表'!E:AP,37,0)</f>
        <v>15</v>
      </c>
      <c r="F49" s="58">
        <f t="shared" si="0"/>
        <v>9</v>
      </c>
      <c r="G49" s="69"/>
      <c r="H49" s="71"/>
      <c r="I49" s="80"/>
      <c r="J49" s="81"/>
      <c r="K49" s="2"/>
      <c r="L49" s="2"/>
      <c r="M49" s="71"/>
      <c r="N49" s="779"/>
      <c r="O49" s="58"/>
      <c r="P49" s="58"/>
      <c r="Q49" s="58"/>
      <c r="R49" s="2"/>
      <c r="S49" s="58"/>
    </row>
    <row r="50" spans="1:19">
      <c r="A50" s="64" t="s">
        <v>998</v>
      </c>
      <c r="B50" s="64" t="s">
        <v>996</v>
      </c>
      <c r="C50" s="64" t="s">
        <v>997</v>
      </c>
      <c r="D50" s="68">
        <v>6</v>
      </c>
      <c r="E50" s="58">
        <f>VLOOKUP(B50,'12部门提供工资附表主表'!E:AP,37,0)</f>
        <v>15</v>
      </c>
      <c r="F50" s="58">
        <f t="shared" si="0"/>
        <v>9</v>
      </c>
      <c r="G50" s="69"/>
      <c r="H50" s="72"/>
      <c r="I50" s="82"/>
      <c r="J50" s="83"/>
      <c r="K50" s="2"/>
      <c r="L50" s="2"/>
      <c r="M50" s="71"/>
      <c r="N50" s="779"/>
      <c r="O50" s="58"/>
      <c r="P50" s="58"/>
      <c r="Q50" s="58"/>
      <c r="R50" s="2"/>
      <c r="S50" s="58"/>
    </row>
    <row r="51" spans="1:19">
      <c r="A51" s="64" t="s">
        <v>2995</v>
      </c>
      <c r="B51" s="64" t="s">
        <v>2993</v>
      </c>
      <c r="C51" s="64" t="s">
        <v>2994</v>
      </c>
      <c r="D51" s="68">
        <v>6</v>
      </c>
      <c r="E51" s="58">
        <f>VLOOKUP(B51,'12部门提供工资附表主表'!E:AP,37,0)</f>
        <v>0</v>
      </c>
      <c r="F51" s="58">
        <f t="shared" si="0"/>
        <v>-6</v>
      </c>
      <c r="G51" s="69"/>
      <c r="H51" s="71"/>
      <c r="I51" s="80"/>
      <c r="J51" s="81"/>
      <c r="K51" s="2"/>
      <c r="L51" s="2"/>
      <c r="M51" s="71"/>
      <c r="N51" s="779"/>
      <c r="O51" s="58"/>
      <c r="P51" s="58"/>
      <c r="Q51" s="58"/>
      <c r="R51" s="2"/>
      <c r="S51" s="58"/>
    </row>
    <row r="52" spans="1:19">
      <c r="A52" s="64" t="s">
        <v>847</v>
      </c>
      <c r="B52" s="64" t="s">
        <v>845</v>
      </c>
      <c r="C52" s="64" t="s">
        <v>846</v>
      </c>
      <c r="D52" s="68">
        <v>4</v>
      </c>
      <c r="E52" s="58">
        <f>VLOOKUP(B52,'12部门提供工资附表主表'!E:AP,37,0)</f>
        <v>5</v>
      </c>
      <c r="F52" s="58">
        <f t="shared" si="0"/>
        <v>1</v>
      </c>
      <c r="G52" s="69"/>
      <c r="H52" s="71"/>
      <c r="I52" s="80"/>
      <c r="J52" s="81"/>
      <c r="K52" s="2"/>
      <c r="L52" s="2"/>
      <c r="M52" s="71"/>
      <c r="N52" s="779"/>
      <c r="O52" s="58"/>
      <c r="P52" s="58"/>
      <c r="Q52" s="58"/>
      <c r="R52" s="2"/>
      <c r="S52" s="58"/>
    </row>
    <row r="53" spans="1:19">
      <c r="A53" s="64" t="s">
        <v>756</v>
      </c>
      <c r="B53" s="64" t="s">
        <v>754</v>
      </c>
      <c r="C53" s="64" t="s">
        <v>755</v>
      </c>
      <c r="D53" s="68">
        <v>4</v>
      </c>
      <c r="E53" s="58">
        <f>VLOOKUP(B53,'12部门提供工资附表主表'!E:AP,37,0)</f>
        <v>10</v>
      </c>
      <c r="F53" s="58">
        <f t="shared" si="0"/>
        <v>6</v>
      </c>
      <c r="G53" s="69"/>
      <c r="H53" s="71"/>
      <c r="I53" s="80"/>
      <c r="J53" s="81"/>
      <c r="K53" s="2"/>
      <c r="L53" s="2"/>
      <c r="M53" s="71"/>
      <c r="N53" s="779"/>
      <c r="O53" s="58"/>
      <c r="P53" s="58"/>
      <c r="Q53" s="58"/>
      <c r="R53" s="2"/>
      <c r="S53" s="58"/>
    </row>
    <row r="54" spans="1:19">
      <c r="A54" s="64" t="s">
        <v>2475</v>
      </c>
      <c r="B54" s="64" t="s">
        <v>2473</v>
      </c>
      <c r="C54" s="64" t="s">
        <v>2474</v>
      </c>
      <c r="D54" s="68">
        <v>4</v>
      </c>
      <c r="E54" s="58">
        <f>VLOOKUP(B54,'12部门提供工资附表主表'!E:AP,37,0)</f>
        <v>0</v>
      </c>
      <c r="F54" s="58">
        <f t="shared" si="0"/>
        <v>-4</v>
      </c>
      <c r="G54" s="69"/>
      <c r="H54" s="71"/>
      <c r="I54" s="80"/>
      <c r="J54" s="81"/>
      <c r="K54" s="2"/>
      <c r="L54" s="2"/>
      <c r="M54" s="71"/>
      <c r="N54" s="779"/>
      <c r="O54" s="58"/>
      <c r="P54" s="58"/>
      <c r="Q54" s="58"/>
      <c r="R54" s="2"/>
      <c r="S54" s="58"/>
    </row>
    <row r="55" spans="1:19">
      <c r="A55" s="64" t="s">
        <v>802</v>
      </c>
      <c r="B55" s="64" t="s">
        <v>800</v>
      </c>
      <c r="C55" s="64" t="s">
        <v>801</v>
      </c>
      <c r="D55" s="68">
        <v>4</v>
      </c>
      <c r="E55" s="58">
        <f>VLOOKUP(B55,'12部门提供工资附表主表'!E:AP,37,0)</f>
        <v>5</v>
      </c>
      <c r="F55" s="58">
        <f t="shared" si="0"/>
        <v>1</v>
      </c>
      <c r="G55" s="69"/>
      <c r="H55" s="71"/>
      <c r="I55" s="80"/>
      <c r="J55" s="81"/>
      <c r="K55" s="2"/>
      <c r="L55" s="2"/>
      <c r="M55" s="71"/>
      <c r="N55" s="779"/>
      <c r="O55" s="58"/>
      <c r="P55" s="58"/>
      <c r="Q55" s="58"/>
      <c r="R55" s="2"/>
      <c r="S55" s="58"/>
    </row>
    <row r="56" spans="1:19">
      <c r="A56" s="64" t="s">
        <v>2978</v>
      </c>
      <c r="B56" s="64" t="s">
        <v>2976</v>
      </c>
      <c r="C56" s="73" t="s">
        <v>2977</v>
      </c>
      <c r="D56" s="68">
        <v>4</v>
      </c>
      <c r="E56" s="58">
        <f>VLOOKUP(B56,'12部门提供工资附表主表'!E:AP,37,0)</f>
        <v>5</v>
      </c>
      <c r="F56" s="58">
        <f t="shared" si="0"/>
        <v>1</v>
      </c>
      <c r="G56" s="69"/>
      <c r="H56" s="71"/>
      <c r="I56" s="80"/>
      <c r="J56" s="81"/>
      <c r="K56" s="2"/>
      <c r="L56" s="2"/>
      <c r="M56" s="71"/>
      <c r="N56" s="779"/>
      <c r="O56" s="58"/>
      <c r="P56" s="58"/>
      <c r="Q56" s="59"/>
      <c r="R56" s="2"/>
      <c r="S56" s="58"/>
    </row>
    <row r="57" spans="1:19">
      <c r="A57" s="64" t="s">
        <v>3005</v>
      </c>
      <c r="B57" s="64" t="s">
        <v>3003</v>
      </c>
      <c r="C57" s="64" t="s">
        <v>3004</v>
      </c>
      <c r="D57" s="68">
        <v>29</v>
      </c>
      <c r="E57" s="58">
        <f>VLOOKUP(B57,'12部门提供工资附表主表'!E:AP,37,0)</f>
        <v>5</v>
      </c>
      <c r="F57" s="58">
        <f t="shared" si="0"/>
        <v>-24</v>
      </c>
      <c r="G57" s="69"/>
      <c r="H57" s="71"/>
      <c r="I57" s="80"/>
      <c r="J57" s="84"/>
      <c r="K57" s="2"/>
      <c r="L57" s="2"/>
      <c r="M57" s="71"/>
      <c r="N57" s="779"/>
      <c r="O57" s="58"/>
      <c r="P57" s="58"/>
      <c r="Q57" s="58"/>
      <c r="R57" s="2"/>
      <c r="S57" s="58"/>
    </row>
    <row r="58" spans="1:19">
      <c r="A58" s="64" t="s">
        <v>862</v>
      </c>
      <c r="B58" s="64" t="s">
        <v>860</v>
      </c>
      <c r="C58" s="64" t="s">
        <v>861</v>
      </c>
      <c r="D58" s="68">
        <v>2</v>
      </c>
      <c r="E58" s="58">
        <f>VLOOKUP(B58,'12部门提供工资附表主表'!E:AP,37,0)</f>
        <v>0</v>
      </c>
      <c r="F58" s="58">
        <f t="shared" si="0"/>
        <v>-2</v>
      </c>
      <c r="G58" s="69"/>
      <c r="H58" s="71"/>
      <c r="I58" s="80"/>
      <c r="J58" s="84"/>
      <c r="K58" s="2"/>
      <c r="L58" s="2"/>
      <c r="M58" s="71"/>
      <c r="N58" s="779"/>
      <c r="O58" s="58"/>
      <c r="P58" s="58"/>
      <c r="Q58" s="58"/>
      <c r="R58" s="2"/>
      <c r="S58" s="58"/>
    </row>
    <row r="59" spans="1:19">
      <c r="A59" s="64" t="s">
        <v>2871</v>
      </c>
      <c r="B59" s="64" t="s">
        <v>2869</v>
      </c>
      <c r="C59" s="64" t="s">
        <v>2870</v>
      </c>
      <c r="D59" s="68">
        <v>2</v>
      </c>
      <c r="E59" s="58">
        <f>VLOOKUP(B59,'12部门提供工资附表主表'!E:AP,37,0)</f>
        <v>0</v>
      </c>
      <c r="F59" s="58">
        <f t="shared" si="0"/>
        <v>-2</v>
      </c>
      <c r="G59" s="69"/>
      <c r="H59" s="71"/>
      <c r="I59" s="80"/>
      <c r="J59" s="84"/>
      <c r="K59" s="2"/>
      <c r="L59" s="2"/>
      <c r="M59" s="71"/>
      <c r="N59" s="779"/>
      <c r="O59" s="58"/>
      <c r="P59" s="58"/>
      <c r="Q59" s="58"/>
      <c r="R59" s="2"/>
      <c r="S59" s="58"/>
    </row>
    <row r="60" spans="1:19">
      <c r="A60" s="64" t="s">
        <v>2542</v>
      </c>
      <c r="B60" s="64" t="s">
        <v>2540</v>
      </c>
      <c r="C60" s="64" t="s">
        <v>2541</v>
      </c>
      <c r="D60" s="68">
        <v>2</v>
      </c>
      <c r="E60" s="58">
        <f>VLOOKUP(B60,'12部门提供工资附表主表'!E:AP,37,0)</f>
        <v>0</v>
      </c>
      <c r="F60" s="58">
        <f t="shared" si="0"/>
        <v>-2</v>
      </c>
      <c r="G60" s="69"/>
      <c r="H60" s="71"/>
      <c r="I60" s="80"/>
      <c r="J60" s="84"/>
      <c r="K60" s="2"/>
      <c r="L60" s="2"/>
      <c r="M60" s="71"/>
      <c r="N60" s="779"/>
      <c r="O60" s="58"/>
      <c r="P60" s="58"/>
      <c r="Q60" s="58"/>
      <c r="R60" s="2"/>
      <c r="S60" s="58"/>
    </row>
    <row r="61" spans="1:19">
      <c r="A61" s="64" t="s">
        <v>2380</v>
      </c>
      <c r="B61" s="64" t="s">
        <v>2378</v>
      </c>
      <c r="C61" s="64" t="s">
        <v>2379</v>
      </c>
      <c r="D61" s="68">
        <v>2</v>
      </c>
      <c r="E61" s="58">
        <f>VLOOKUP(B61,'12部门提供工资附表主表'!E:AP,37,0)</f>
        <v>0</v>
      </c>
      <c r="F61" s="58">
        <f t="shared" si="0"/>
        <v>-2</v>
      </c>
      <c r="G61" s="69"/>
      <c r="H61" s="71"/>
      <c r="I61" s="80"/>
      <c r="J61" s="84"/>
      <c r="K61" s="2"/>
      <c r="L61" s="2"/>
      <c r="M61" s="71"/>
      <c r="N61" s="779"/>
      <c r="O61" s="58"/>
      <c r="P61" s="58"/>
      <c r="Q61" s="58"/>
      <c r="R61" s="2"/>
      <c r="S61" s="58"/>
    </row>
    <row r="62" spans="1:19">
      <c r="A62" s="64" t="s">
        <v>2952</v>
      </c>
      <c r="B62" s="64" t="s">
        <v>2950</v>
      </c>
      <c r="C62" s="64" t="s">
        <v>2951</v>
      </c>
      <c r="D62" s="68">
        <v>2</v>
      </c>
      <c r="E62" s="58">
        <f>VLOOKUP(B62,'12部门提供工资附表主表'!E:AP,37,0)</f>
        <v>0</v>
      </c>
      <c r="F62" s="58">
        <f t="shared" si="0"/>
        <v>-2</v>
      </c>
      <c r="G62" s="69"/>
      <c r="H62" s="71"/>
      <c r="I62" s="80"/>
      <c r="J62" s="84"/>
      <c r="K62" s="2"/>
      <c r="L62" s="2"/>
      <c r="M62" s="71"/>
      <c r="N62" s="779"/>
      <c r="O62" s="58"/>
      <c r="P62" s="58"/>
      <c r="Q62" s="58"/>
      <c r="R62" s="2"/>
      <c r="S62" s="58"/>
    </row>
    <row r="63" spans="1:19">
      <c r="A63" s="64" t="s">
        <v>1088</v>
      </c>
      <c r="B63" s="64" t="s">
        <v>1086</v>
      </c>
      <c r="C63" s="64" t="s">
        <v>1087</v>
      </c>
      <c r="D63" s="68">
        <v>2</v>
      </c>
      <c r="E63" s="58">
        <f>VLOOKUP(B63,'12部门提供工资附表主表'!E:AP,37,0)</f>
        <v>0</v>
      </c>
      <c r="F63" s="58">
        <f t="shared" si="0"/>
        <v>-2</v>
      </c>
      <c r="G63" s="69"/>
      <c r="H63" s="71"/>
      <c r="I63" s="80"/>
      <c r="J63" s="84"/>
      <c r="K63" s="2"/>
      <c r="L63" s="2"/>
      <c r="M63" s="71"/>
      <c r="N63" s="779"/>
      <c r="O63" s="58"/>
      <c r="P63" s="58"/>
      <c r="Q63" s="58"/>
      <c r="R63" s="2"/>
      <c r="S63" s="58"/>
    </row>
    <row r="64" spans="1:19">
      <c r="A64" s="64" t="s">
        <v>2897</v>
      </c>
      <c r="B64" s="64" t="s">
        <v>2895</v>
      </c>
      <c r="C64" s="64" t="s">
        <v>2896</v>
      </c>
      <c r="D64" s="68">
        <v>2</v>
      </c>
      <c r="E64" s="58">
        <f>VLOOKUP(B64,'12部门提供工资附表主表'!E:AP,37,0)</f>
        <v>0</v>
      </c>
      <c r="F64" s="58">
        <f t="shared" si="0"/>
        <v>-2</v>
      </c>
      <c r="G64" s="69"/>
      <c r="H64" s="71"/>
      <c r="I64" s="80"/>
      <c r="J64" s="84"/>
      <c r="K64" s="2"/>
      <c r="L64" s="2"/>
      <c r="M64" s="71"/>
      <c r="N64" s="779"/>
      <c r="O64" s="58"/>
      <c r="P64" s="58"/>
      <c r="Q64" s="58"/>
      <c r="R64" s="2"/>
      <c r="S64" s="58"/>
    </row>
    <row r="65" spans="1:19">
      <c r="A65" s="64" t="s">
        <v>1547</v>
      </c>
      <c r="B65" s="64" t="s">
        <v>1545</v>
      </c>
      <c r="C65" s="64" t="s">
        <v>1546</v>
      </c>
      <c r="D65" s="68">
        <v>70</v>
      </c>
      <c r="E65" s="58">
        <f>VLOOKUP(B65,'12部门提供工资附表主表'!E:AP,37,0)</f>
        <v>0</v>
      </c>
      <c r="F65" s="58">
        <f t="shared" si="0"/>
        <v>-70</v>
      </c>
      <c r="G65" s="69"/>
      <c r="H65" s="71"/>
      <c r="I65" s="80"/>
      <c r="J65" s="84"/>
      <c r="K65" s="2"/>
      <c r="L65" s="2"/>
      <c r="M65" s="71"/>
      <c r="N65" s="779"/>
      <c r="O65" s="58"/>
      <c r="P65" s="58"/>
      <c r="Q65" s="58"/>
      <c r="R65" s="2"/>
      <c r="S65" s="58"/>
    </row>
    <row r="66" spans="1:19">
      <c r="A66" s="64" t="s">
        <v>2780</v>
      </c>
      <c r="B66" s="64" t="s">
        <v>2778</v>
      </c>
      <c r="C66" s="64" t="s">
        <v>2779</v>
      </c>
      <c r="D66" s="68">
        <v>45</v>
      </c>
      <c r="E66" s="58">
        <f>VLOOKUP(B66,'12部门提供工资附表主表'!E:AP,37,0)</f>
        <v>0</v>
      </c>
      <c r="F66" s="58">
        <f t="shared" si="0"/>
        <v>-45</v>
      </c>
      <c r="G66" s="69"/>
      <c r="H66" s="71"/>
      <c r="I66" s="80"/>
      <c r="J66" s="84"/>
      <c r="K66" s="2"/>
      <c r="L66" s="2"/>
      <c r="M66" s="71"/>
      <c r="N66" s="779"/>
      <c r="O66" s="58"/>
      <c r="P66" s="58"/>
      <c r="Q66" s="58"/>
      <c r="R66" s="2"/>
      <c r="S66" s="58"/>
    </row>
    <row r="67" spans="1:19">
      <c r="A67" s="64" t="s">
        <v>1517</v>
      </c>
      <c r="B67" s="64" t="s">
        <v>1515</v>
      </c>
      <c r="C67" s="64" t="s">
        <v>1516</v>
      </c>
      <c r="D67" s="68">
        <v>34</v>
      </c>
      <c r="E67" s="58">
        <f>VLOOKUP(B67,'12部门提供工资附表主表'!E:AP,37,0)</f>
        <v>0</v>
      </c>
      <c r="F67" s="58">
        <f t="shared" ref="F67:F124" si="2">E67-D67</f>
        <v>-34</v>
      </c>
      <c r="G67" s="69"/>
      <c r="H67" s="71"/>
      <c r="I67" s="80"/>
      <c r="J67" s="84"/>
      <c r="K67" s="2"/>
      <c r="L67" s="2"/>
      <c r="M67" s="71"/>
      <c r="N67" s="779"/>
      <c r="O67" s="58"/>
      <c r="P67" s="58"/>
      <c r="Q67" s="58"/>
      <c r="R67" s="2"/>
      <c r="S67" s="58"/>
    </row>
    <row r="68" spans="1:19">
      <c r="A68" s="64" t="s">
        <v>3065</v>
      </c>
      <c r="B68" s="64" t="s">
        <v>3063</v>
      </c>
      <c r="C68" s="64" t="s">
        <v>3064</v>
      </c>
      <c r="D68" s="68">
        <v>34</v>
      </c>
      <c r="E68" s="58">
        <f>VLOOKUP(B68,'12部门提供工资附表主表'!E:AP,37,0)</f>
        <v>0</v>
      </c>
      <c r="F68" s="58">
        <f t="shared" si="2"/>
        <v>-34</v>
      </c>
      <c r="G68" s="69"/>
      <c r="H68" s="71"/>
      <c r="I68" s="80"/>
      <c r="J68" s="84"/>
      <c r="K68" s="2"/>
      <c r="L68" s="2"/>
      <c r="M68" s="71"/>
      <c r="N68" s="779"/>
      <c r="O68" s="58"/>
      <c r="P68" s="58"/>
      <c r="Q68" s="58"/>
      <c r="R68" s="2"/>
      <c r="S68" s="58"/>
    </row>
    <row r="69" spans="1:19">
      <c r="A69" s="64" t="s">
        <v>1457</v>
      </c>
      <c r="B69" s="64" t="s">
        <v>1455</v>
      </c>
      <c r="C69" s="64" t="s">
        <v>1456</v>
      </c>
      <c r="D69" s="68">
        <v>32</v>
      </c>
      <c r="E69" s="58">
        <f>VLOOKUP(B69,'12部门提供工资附表主表'!E:AP,37,0)</f>
        <v>0</v>
      </c>
      <c r="F69" s="58">
        <f t="shared" si="2"/>
        <v>-32</v>
      </c>
      <c r="G69" s="69"/>
      <c r="H69" s="2"/>
      <c r="I69" s="58"/>
      <c r="K69" s="2"/>
      <c r="L69" s="2"/>
      <c r="M69" s="71"/>
      <c r="N69" s="779"/>
      <c r="O69" s="58"/>
      <c r="P69" s="58"/>
      <c r="Q69" s="58"/>
      <c r="R69" s="2"/>
      <c r="S69" s="58"/>
    </row>
    <row r="70" spans="1:19">
      <c r="A70" s="64" t="s">
        <v>3055</v>
      </c>
      <c r="B70" s="64" t="s">
        <v>3053</v>
      </c>
      <c r="C70" s="64" t="s">
        <v>3054</v>
      </c>
      <c r="D70" s="68">
        <v>30</v>
      </c>
      <c r="E70" s="58">
        <f>VLOOKUP(B70,'12部门提供工资附表主表'!E:AP,37,0)</f>
        <v>0</v>
      </c>
      <c r="F70" s="58">
        <f t="shared" si="2"/>
        <v>-30</v>
      </c>
      <c r="G70" s="69"/>
      <c r="H70" s="2"/>
      <c r="I70" s="58"/>
      <c r="K70" s="2"/>
      <c r="L70" s="2"/>
      <c r="M70" s="71"/>
      <c r="N70" s="779"/>
      <c r="O70" s="58"/>
      <c r="P70" s="58"/>
      <c r="Q70" s="58"/>
      <c r="R70" s="2"/>
      <c r="S70" s="58"/>
    </row>
    <row r="71" spans="1:19">
      <c r="A71" s="64" t="s">
        <v>1537</v>
      </c>
      <c r="B71" s="64" t="s">
        <v>1535</v>
      </c>
      <c r="C71" s="73" t="s">
        <v>1536</v>
      </c>
      <c r="D71" s="68">
        <v>30</v>
      </c>
      <c r="E71" s="58">
        <f>VLOOKUP(B71,'12部门提供工资附表主表'!E:AP,37,0)</f>
        <v>0</v>
      </c>
      <c r="F71" s="58">
        <f t="shared" si="2"/>
        <v>-30</v>
      </c>
      <c r="G71" s="69"/>
      <c r="H71" s="2"/>
      <c r="I71" s="58"/>
      <c r="K71" s="2"/>
      <c r="L71" s="2"/>
      <c r="M71" s="71"/>
      <c r="N71" s="779"/>
      <c r="O71" s="58"/>
      <c r="P71" s="58"/>
      <c r="Q71" s="58"/>
      <c r="R71" s="2"/>
      <c r="S71" s="58"/>
    </row>
    <row r="72" spans="1:19">
      <c r="A72" s="64" t="s">
        <v>1407</v>
      </c>
      <c r="B72" s="64" t="s">
        <v>1405</v>
      </c>
      <c r="C72" s="64" t="s">
        <v>1406</v>
      </c>
      <c r="D72" s="68">
        <v>30</v>
      </c>
      <c r="E72" s="58">
        <f>VLOOKUP(B72,'12部门提供工资附表主表'!E:AP,37,0)</f>
        <v>0</v>
      </c>
      <c r="F72" s="58">
        <f t="shared" si="2"/>
        <v>-30</v>
      </c>
      <c r="G72" s="69"/>
      <c r="H72" s="2"/>
      <c r="I72" s="58"/>
      <c r="K72" s="16"/>
      <c r="L72" s="16"/>
      <c r="M72" s="72"/>
      <c r="N72" s="815"/>
      <c r="O72" s="59"/>
      <c r="P72" s="58"/>
      <c r="Q72" s="58"/>
      <c r="R72" s="2"/>
      <c r="S72" s="58"/>
    </row>
    <row r="73" spans="1:19">
      <c r="A73" s="64" t="s">
        <v>1626</v>
      </c>
      <c r="B73" s="64" t="s">
        <v>1624</v>
      </c>
      <c r="C73" s="64" t="s">
        <v>1625</v>
      </c>
      <c r="D73" s="68">
        <v>28</v>
      </c>
      <c r="E73" s="58">
        <f>VLOOKUP(B73,'12部门提供工资附表主表'!E:AP,37,0)</f>
        <v>0</v>
      </c>
      <c r="F73" s="58">
        <f t="shared" si="2"/>
        <v>-28</v>
      </c>
      <c r="G73" s="69"/>
      <c r="H73" s="2"/>
      <c r="I73" s="58"/>
      <c r="K73" s="2"/>
      <c r="L73" s="2"/>
      <c r="M73" s="71"/>
      <c r="N73" s="816"/>
      <c r="O73" s="58"/>
      <c r="P73" s="58"/>
      <c r="Q73" s="58"/>
      <c r="R73" s="2"/>
      <c r="S73" s="58"/>
    </row>
    <row r="74" spans="1:19">
      <c r="A74" s="64" t="s">
        <v>1467</v>
      </c>
      <c r="B74" s="64" t="s">
        <v>1465</v>
      </c>
      <c r="C74" s="64" t="s">
        <v>1466</v>
      </c>
      <c r="D74" s="68">
        <v>26</v>
      </c>
      <c r="E74" s="58">
        <f>VLOOKUP(B74,'12部门提供工资附表主表'!E:AP,37,0)</f>
        <v>0</v>
      </c>
      <c r="F74" s="58">
        <f t="shared" si="2"/>
        <v>-26</v>
      </c>
      <c r="G74" s="69"/>
      <c r="H74" s="2"/>
      <c r="I74" s="58"/>
      <c r="K74" s="16"/>
      <c r="L74" s="16"/>
      <c r="M74" s="72"/>
      <c r="N74" s="815"/>
      <c r="O74" s="59"/>
      <c r="P74" s="58"/>
      <c r="Q74" s="58"/>
      <c r="R74" s="2"/>
      <c r="S74" s="58"/>
    </row>
    <row r="75" spans="1:19">
      <c r="A75" s="64" t="s">
        <v>2926</v>
      </c>
      <c r="B75" s="64" t="s">
        <v>2924</v>
      </c>
      <c r="C75" s="64" t="s">
        <v>2925</v>
      </c>
      <c r="D75" s="68">
        <v>26</v>
      </c>
      <c r="E75" s="58">
        <f>VLOOKUP(B75,'12部门提供工资附表主表'!E:AP,37,0)</f>
        <v>0</v>
      </c>
      <c r="F75" s="58">
        <f t="shared" si="2"/>
        <v>-26</v>
      </c>
      <c r="G75" s="69"/>
      <c r="H75" s="2"/>
      <c r="I75" s="58"/>
      <c r="K75" s="2"/>
      <c r="L75" s="2"/>
      <c r="M75" s="71"/>
      <c r="N75" s="816"/>
      <c r="O75" s="58"/>
      <c r="P75" s="58"/>
      <c r="Q75" s="58"/>
      <c r="R75" s="2"/>
      <c r="S75" s="58"/>
    </row>
    <row r="76" spans="1:19">
      <c r="A76" s="64" t="s">
        <v>1647</v>
      </c>
      <c r="B76" s="64" t="s">
        <v>1645</v>
      </c>
      <c r="C76" s="64" t="s">
        <v>1646</v>
      </c>
      <c r="D76" s="68">
        <v>24</v>
      </c>
      <c r="E76" s="58">
        <f>VLOOKUP(B76,'12部门提供工资附表主表'!E:AP,37,0)</f>
        <v>0</v>
      </c>
      <c r="F76" s="58">
        <f t="shared" si="2"/>
        <v>-24</v>
      </c>
      <c r="G76" s="69"/>
      <c r="H76" s="2"/>
      <c r="I76" s="58"/>
      <c r="K76" s="2"/>
      <c r="L76" s="2"/>
      <c r="M76" s="71"/>
      <c r="N76" s="816"/>
      <c r="O76" s="58"/>
      <c r="P76" s="58"/>
      <c r="Q76" s="58"/>
      <c r="R76" s="2"/>
      <c r="S76" s="58"/>
    </row>
    <row r="77" spans="1:19">
      <c r="A77" s="64" t="s">
        <v>1637</v>
      </c>
      <c r="B77" s="64" t="s">
        <v>1635</v>
      </c>
      <c r="C77" s="64" t="s">
        <v>1636</v>
      </c>
      <c r="D77" s="68">
        <v>24</v>
      </c>
      <c r="E77" s="58">
        <f>VLOOKUP(B77,'12部门提供工资附表主表'!E:AP,37,0)</f>
        <v>0</v>
      </c>
      <c r="F77" s="58">
        <f t="shared" si="2"/>
        <v>-24</v>
      </c>
      <c r="G77" s="69"/>
      <c r="H77" s="2"/>
      <c r="I77" s="58"/>
      <c r="K77" s="2"/>
      <c r="L77" s="2"/>
      <c r="M77" s="71"/>
      <c r="N77" s="816"/>
      <c r="O77" s="58"/>
      <c r="P77" s="58"/>
      <c r="Q77" s="58"/>
      <c r="R77" s="2"/>
      <c r="S77" s="58"/>
    </row>
    <row r="78" spans="1:19">
      <c r="A78" s="64" t="s">
        <v>1572</v>
      </c>
      <c r="B78" s="64" t="s">
        <v>1570</v>
      </c>
      <c r="C78" s="64" t="s">
        <v>1571</v>
      </c>
      <c r="D78" s="68">
        <v>22</v>
      </c>
      <c r="E78" s="58">
        <f>VLOOKUP(B78,'12部门提供工资附表主表'!E:AP,37,0)</f>
        <v>0</v>
      </c>
      <c r="F78" s="58">
        <f t="shared" si="2"/>
        <v>-22</v>
      </c>
      <c r="G78" s="69"/>
      <c r="H78" s="2"/>
      <c r="I78" s="58"/>
      <c r="K78" s="2"/>
      <c r="L78" s="2"/>
      <c r="M78" s="71"/>
      <c r="N78" s="816"/>
      <c r="O78" s="58"/>
      <c r="P78" s="58"/>
      <c r="Q78" s="58"/>
      <c r="R78" s="2"/>
      <c r="S78" s="58"/>
    </row>
    <row r="79" spans="1:19">
      <c r="A79" s="64" t="s">
        <v>3217</v>
      </c>
      <c r="B79" s="64" t="s">
        <v>3215</v>
      </c>
      <c r="C79" s="64" t="s">
        <v>3216</v>
      </c>
      <c r="D79" s="68">
        <v>22</v>
      </c>
      <c r="E79" s="58">
        <f>VLOOKUP(B79,'12部门提供工资附表主表'!E:AP,37,0)</f>
        <v>0</v>
      </c>
      <c r="F79" s="58">
        <f t="shared" si="2"/>
        <v>-22</v>
      </c>
      <c r="G79" s="69"/>
      <c r="H79" s="2"/>
      <c r="I79" s="58"/>
      <c r="K79" s="2"/>
      <c r="L79" s="2"/>
      <c r="M79" s="71"/>
      <c r="N79" s="816"/>
      <c r="O79" s="58"/>
      <c r="P79" s="58"/>
      <c r="Q79" s="58"/>
      <c r="R79" s="2"/>
      <c r="S79" s="58"/>
    </row>
    <row r="80" spans="1:19">
      <c r="A80" s="64" t="s">
        <v>1682</v>
      </c>
      <c r="B80" s="64" t="s">
        <v>1680</v>
      </c>
      <c r="C80" s="64" t="s">
        <v>1681</v>
      </c>
      <c r="D80" s="68">
        <v>20</v>
      </c>
      <c r="E80" s="58">
        <f>VLOOKUP(B80,'12部门提供工资附表主表'!E:AP,37,0)</f>
        <v>0</v>
      </c>
      <c r="F80" s="58">
        <f t="shared" si="2"/>
        <v>-20</v>
      </c>
      <c r="G80" s="69"/>
      <c r="H80" s="2"/>
      <c r="I80" s="58"/>
      <c r="K80" s="2"/>
      <c r="L80" s="2"/>
      <c r="M80" s="71"/>
      <c r="N80" s="816"/>
      <c r="O80" s="58"/>
      <c r="P80" s="58"/>
      <c r="Q80" s="58"/>
      <c r="R80" s="2"/>
      <c r="S80" s="58"/>
    </row>
    <row r="81" spans="1:19">
      <c r="A81" s="64" t="s">
        <v>2696</v>
      </c>
      <c r="B81" s="64" t="s">
        <v>2694</v>
      </c>
      <c r="C81" s="64" t="s">
        <v>2695</v>
      </c>
      <c r="D81" s="68">
        <v>18</v>
      </c>
      <c r="E81" s="58">
        <f>VLOOKUP(B81,'12部门提供工资附表主表'!E:AP,37,0)</f>
        <v>0</v>
      </c>
      <c r="F81" s="58">
        <f t="shared" si="2"/>
        <v>-18</v>
      </c>
      <c r="G81" s="69"/>
      <c r="H81" s="2"/>
      <c r="I81" s="58"/>
      <c r="K81" s="2"/>
      <c r="L81" s="2"/>
      <c r="M81" s="71"/>
      <c r="N81" s="816"/>
      <c r="O81" s="58"/>
      <c r="P81" s="58"/>
      <c r="Q81" s="58"/>
      <c r="R81" s="2"/>
      <c r="S81" s="58"/>
    </row>
    <row r="82" spans="1:19">
      <c r="A82" s="64" t="s">
        <v>2902</v>
      </c>
      <c r="B82" s="64" t="s">
        <v>2900</v>
      </c>
      <c r="C82" s="64" t="s">
        <v>2901</v>
      </c>
      <c r="D82" s="68">
        <v>18</v>
      </c>
      <c r="E82" s="58">
        <f>VLOOKUP(B82,'12部门提供工资附表主表'!E:AP,37,0)</f>
        <v>0</v>
      </c>
      <c r="F82" s="58">
        <f t="shared" si="2"/>
        <v>-18</v>
      </c>
      <c r="G82" s="69"/>
      <c r="H82" s="2"/>
      <c r="I82" s="58"/>
      <c r="K82" s="2"/>
      <c r="L82" s="2"/>
      <c r="M82" s="71"/>
      <c r="N82" s="816"/>
      <c r="O82" s="58"/>
      <c r="P82" s="58"/>
      <c r="Q82" s="58"/>
    </row>
    <row r="83" spans="1:19">
      <c r="A83" s="64" t="s">
        <v>1512</v>
      </c>
      <c r="B83" s="64" t="s">
        <v>1510</v>
      </c>
      <c r="C83" s="64" t="s">
        <v>1511</v>
      </c>
      <c r="D83" s="68">
        <v>16</v>
      </c>
      <c r="E83" s="58">
        <f>VLOOKUP(B83,'12部门提供工资附表主表'!E:AP,37,0)</f>
        <v>0</v>
      </c>
      <c r="F83" s="58">
        <f t="shared" si="2"/>
        <v>-16</v>
      </c>
      <c r="G83" s="69"/>
      <c r="H83" s="2"/>
      <c r="I83" s="58"/>
      <c r="K83" s="2"/>
      <c r="L83" s="2"/>
      <c r="M83" s="71"/>
      <c r="N83" s="816"/>
      <c r="O83" s="58"/>
      <c r="P83" s="58"/>
      <c r="Q83" s="58"/>
    </row>
    <row r="84" spans="1:19">
      <c r="A84" s="64" t="s">
        <v>1386</v>
      </c>
      <c r="B84" s="64" t="s">
        <v>1384</v>
      </c>
      <c r="C84" s="64" t="s">
        <v>1385</v>
      </c>
      <c r="D84" s="68">
        <v>16</v>
      </c>
      <c r="E84" s="58">
        <f>VLOOKUP(B84,'12部门提供工资附表主表'!E:AP,37,0)</f>
        <v>0</v>
      </c>
      <c r="F84" s="58">
        <f t="shared" si="2"/>
        <v>-16</v>
      </c>
      <c r="G84" s="69"/>
      <c r="H84" s="2"/>
      <c r="I84" s="58"/>
      <c r="K84" s="2"/>
      <c r="L84" s="2"/>
      <c r="M84" s="71"/>
      <c r="N84" s="816"/>
      <c r="O84" s="58"/>
      <c r="P84" s="58"/>
      <c r="Q84" s="58"/>
    </row>
    <row r="85" spans="1:19">
      <c r="A85" s="64" t="s">
        <v>3115</v>
      </c>
      <c r="B85" s="64" t="s">
        <v>3113</v>
      </c>
      <c r="C85" s="64" t="s">
        <v>3114</v>
      </c>
      <c r="D85" s="68">
        <v>14</v>
      </c>
      <c r="E85" s="58">
        <f>VLOOKUP(B85,'12部门提供工资附表主表'!E:AP,37,0)</f>
        <v>5</v>
      </c>
      <c r="F85" s="58">
        <f t="shared" si="2"/>
        <v>-9</v>
      </c>
      <c r="G85" s="69"/>
      <c r="H85" s="2"/>
      <c r="I85" s="58"/>
      <c r="K85" s="16"/>
      <c r="L85" s="16"/>
      <c r="M85" s="72"/>
      <c r="N85" s="815"/>
      <c r="O85" s="58"/>
      <c r="P85" s="59"/>
      <c r="Q85" s="59"/>
    </row>
    <row r="86" spans="1:19">
      <c r="A86" s="64" t="s">
        <v>1552</v>
      </c>
      <c r="B86" s="64" t="s">
        <v>1550</v>
      </c>
      <c r="C86" s="64" t="s">
        <v>1551</v>
      </c>
      <c r="D86" s="68">
        <v>12</v>
      </c>
      <c r="E86" s="58">
        <f>VLOOKUP(B86,'12部门提供工资附表主表'!E:AP,37,0)</f>
        <v>0</v>
      </c>
      <c r="F86" s="58">
        <f t="shared" si="2"/>
        <v>-12</v>
      </c>
      <c r="G86" s="69"/>
      <c r="H86" s="2"/>
      <c r="I86" s="58"/>
      <c r="K86" s="2"/>
      <c r="L86" s="2"/>
      <c r="M86" s="71"/>
      <c r="N86" s="816"/>
      <c r="O86" s="58"/>
      <c r="P86" s="58"/>
      <c r="Q86" s="58"/>
    </row>
    <row r="87" spans="1:19">
      <c r="A87" s="64" t="s">
        <v>1522</v>
      </c>
      <c r="B87" s="64" t="s">
        <v>1520</v>
      </c>
      <c r="C87" s="64" t="s">
        <v>1521</v>
      </c>
      <c r="D87" s="68">
        <v>12</v>
      </c>
      <c r="E87" s="58">
        <f>VLOOKUP(B87,'12部门提供工资附表主表'!E:AP,37,0)</f>
        <v>0</v>
      </c>
      <c r="F87" s="58">
        <f t="shared" si="2"/>
        <v>-12</v>
      </c>
      <c r="G87" s="69"/>
      <c r="H87" s="2"/>
      <c r="I87" s="58"/>
      <c r="K87" s="2"/>
      <c r="L87" s="2"/>
      <c r="M87" s="71"/>
      <c r="N87" s="816"/>
      <c r="O87" s="58"/>
      <c r="P87" s="58"/>
      <c r="Q87" s="58"/>
    </row>
    <row r="88" spans="1:19">
      <c r="A88" s="64" t="s">
        <v>1492</v>
      </c>
      <c r="B88" s="64" t="s">
        <v>1490</v>
      </c>
      <c r="C88" s="64" t="s">
        <v>1491</v>
      </c>
      <c r="D88" s="68">
        <v>10</v>
      </c>
      <c r="E88" s="58">
        <f>VLOOKUP(B88,'12部门提供工资附表主表'!E:AP,37,0)</f>
        <v>0</v>
      </c>
      <c r="F88" s="58">
        <f t="shared" si="2"/>
        <v>-10</v>
      </c>
      <c r="G88" s="69"/>
      <c r="H88" s="2"/>
      <c r="I88" s="58"/>
      <c r="O88" s="58"/>
      <c r="P88" s="60"/>
    </row>
    <row r="89" spans="1:19">
      <c r="A89" s="64" t="s">
        <v>2370</v>
      </c>
      <c r="B89" s="64" t="s">
        <v>2368</v>
      </c>
      <c r="C89" s="64" t="s">
        <v>2369</v>
      </c>
      <c r="D89" s="68">
        <v>10</v>
      </c>
      <c r="E89" s="58">
        <f>VLOOKUP(B89,'12部门提供工资附表主表'!E:AP,37,0)</f>
        <v>0</v>
      </c>
      <c r="F89" s="58">
        <f t="shared" si="2"/>
        <v>-10</v>
      </c>
      <c r="G89" s="69"/>
      <c r="H89" s="2"/>
      <c r="I89" s="58"/>
      <c r="N89" s="788">
        <f>SUM(N2:N88)</f>
        <v>511</v>
      </c>
      <c r="O89" s="58"/>
    </row>
    <row r="90" spans="1:19">
      <c r="A90" s="64" t="s">
        <v>1567</v>
      </c>
      <c r="B90" s="64" t="s">
        <v>1565</v>
      </c>
      <c r="C90" s="64" t="s">
        <v>1566</v>
      </c>
      <c r="D90" s="68">
        <v>10</v>
      </c>
      <c r="E90" s="58">
        <f>VLOOKUP(B90,'12部门提供工资附表主表'!E:AP,37,0)</f>
        <v>0</v>
      </c>
      <c r="F90" s="58">
        <f t="shared" si="2"/>
        <v>-10</v>
      </c>
      <c r="G90" s="69"/>
      <c r="H90" s="2"/>
      <c r="I90" s="58"/>
      <c r="O90" s="58"/>
    </row>
    <row r="91" spans="1:19">
      <c r="A91" s="64" t="s">
        <v>1657</v>
      </c>
      <c r="B91" s="64" t="s">
        <v>1655</v>
      </c>
      <c r="C91" s="64" t="s">
        <v>1656</v>
      </c>
      <c r="D91" s="68">
        <v>8</v>
      </c>
      <c r="E91" s="58">
        <f>VLOOKUP(B91,'12部门提供工资附表主表'!E:AP,37,0)</f>
        <v>0</v>
      </c>
      <c r="F91" s="58">
        <f t="shared" si="2"/>
        <v>-8</v>
      </c>
      <c r="G91" s="69"/>
      <c r="H91" s="2"/>
      <c r="I91" s="58"/>
      <c r="O91" s="58"/>
    </row>
    <row r="92" spans="1:19">
      <c r="A92" s="64" t="s">
        <v>2632</v>
      </c>
      <c r="B92" s="64" t="s">
        <v>2630</v>
      </c>
      <c r="C92" s="64" t="s">
        <v>2631</v>
      </c>
      <c r="D92" s="68">
        <v>8</v>
      </c>
      <c r="E92" s="58">
        <f>VLOOKUP(B92,'12部门提供工资附表主表'!E:AP,37,0)</f>
        <v>0</v>
      </c>
      <c r="F92" s="58">
        <f t="shared" si="2"/>
        <v>-8</v>
      </c>
      <c r="G92" s="69"/>
      <c r="H92" s="2"/>
      <c r="I92" s="58"/>
      <c r="O92" s="58"/>
    </row>
    <row r="93" spans="1:19">
      <c r="A93" s="64" t="s">
        <v>2802</v>
      </c>
      <c r="B93" s="64" t="s">
        <v>2800</v>
      </c>
      <c r="C93" s="73" t="s">
        <v>2801</v>
      </c>
      <c r="D93" s="68">
        <v>8</v>
      </c>
      <c r="E93" s="58">
        <f>VLOOKUP(B93,'12部门提供工资附表主表'!E:AP,37,0)</f>
        <v>0</v>
      </c>
      <c r="F93" s="58">
        <f t="shared" si="2"/>
        <v>-8</v>
      </c>
      <c r="G93" s="69"/>
      <c r="H93" s="2"/>
      <c r="I93" s="58"/>
      <c r="O93" s="58"/>
    </row>
    <row r="94" spans="1:19">
      <c r="A94" s="64" t="s">
        <v>2612</v>
      </c>
      <c r="B94" s="64" t="s">
        <v>2610</v>
      </c>
      <c r="C94" s="64" t="s">
        <v>2611</v>
      </c>
      <c r="D94" s="68">
        <v>6</v>
      </c>
      <c r="E94" s="58">
        <f>VLOOKUP(B94,'12部门提供工资附表主表'!E:AP,37,0)</f>
        <v>0</v>
      </c>
      <c r="F94" s="58">
        <f t="shared" si="2"/>
        <v>-6</v>
      </c>
      <c r="G94" s="69"/>
      <c r="H94" s="2"/>
      <c r="I94" s="58"/>
      <c r="O94" s="58"/>
    </row>
    <row r="95" spans="1:19">
      <c r="A95" s="64" t="s">
        <v>973</v>
      </c>
      <c r="B95" s="64" t="s">
        <v>971</v>
      </c>
      <c r="C95" s="64" t="s">
        <v>972</v>
      </c>
      <c r="D95" s="68">
        <v>6</v>
      </c>
      <c r="E95" s="58">
        <f>VLOOKUP(B95,'12部门提供工资附表主表'!E:AP,37,0)</f>
        <v>15</v>
      </c>
      <c r="F95" s="58">
        <f t="shared" si="2"/>
        <v>9</v>
      </c>
      <c r="G95" s="69"/>
      <c r="H95" s="2"/>
      <c r="I95" s="58"/>
      <c r="O95" s="58"/>
    </row>
    <row r="96" spans="1:19">
      <c r="A96" s="64" t="s">
        <v>1747</v>
      </c>
      <c r="B96" s="64" t="s">
        <v>1745</v>
      </c>
      <c r="C96" s="64" t="s">
        <v>1746</v>
      </c>
      <c r="D96" s="68">
        <v>6</v>
      </c>
      <c r="E96" s="58">
        <f>VLOOKUP(B96,'12部门提供工资附表主表'!E:AP,37,0)</f>
        <v>10</v>
      </c>
      <c r="F96" s="58">
        <f t="shared" si="2"/>
        <v>4</v>
      </c>
      <c r="G96" s="69"/>
      <c r="H96" s="2"/>
      <c r="I96" s="58"/>
      <c r="O96" s="58"/>
    </row>
    <row r="97" spans="1:15">
      <c r="A97" s="64" t="s">
        <v>943</v>
      </c>
      <c r="B97" s="64" t="s">
        <v>941</v>
      </c>
      <c r="C97" s="64" t="s">
        <v>942</v>
      </c>
      <c r="D97" s="68">
        <v>6</v>
      </c>
      <c r="E97" s="58">
        <f>VLOOKUP(B97,'12部门提供工资附表主表'!E:AP,37,0)</f>
        <v>15</v>
      </c>
      <c r="F97" s="58">
        <f t="shared" si="2"/>
        <v>9</v>
      </c>
      <c r="G97" s="69"/>
      <c r="H97" s="2"/>
      <c r="I97" s="58"/>
      <c r="O97" s="58"/>
    </row>
    <row r="98" spans="1:15">
      <c r="A98" s="64" t="s">
        <v>1677</v>
      </c>
      <c r="B98" s="64" t="s">
        <v>1675</v>
      </c>
      <c r="C98" s="64" t="s">
        <v>1676</v>
      </c>
      <c r="D98" s="68">
        <v>6</v>
      </c>
      <c r="E98" s="58">
        <f>VLOOKUP(B98,'12部门提供工资附表主表'!E:AP,37,0)</f>
        <v>0</v>
      </c>
      <c r="F98" s="58">
        <f t="shared" si="2"/>
        <v>-6</v>
      </c>
      <c r="G98" s="69"/>
      <c r="H98" s="2"/>
      <c r="I98" s="58"/>
      <c r="O98" s="58"/>
    </row>
    <row r="99" spans="1:15">
      <c r="A99" s="64" t="s">
        <v>1397</v>
      </c>
      <c r="B99" s="64" t="s">
        <v>1395</v>
      </c>
      <c r="C99" s="64" t="s">
        <v>1396</v>
      </c>
      <c r="D99" s="68">
        <v>6</v>
      </c>
      <c r="E99" s="58">
        <f>VLOOKUP(B99,'12部门提供工资附表主表'!E:AP,37,0)</f>
        <v>20</v>
      </c>
      <c r="F99" s="58">
        <f t="shared" si="2"/>
        <v>14</v>
      </c>
      <c r="G99" s="69"/>
      <c r="H99" s="2"/>
      <c r="I99" s="58"/>
      <c r="O99" s="58"/>
    </row>
    <row r="100" spans="1:15">
      <c r="A100" s="64" t="s">
        <v>2671</v>
      </c>
      <c r="B100" s="64" t="s">
        <v>2669</v>
      </c>
      <c r="C100" s="64" t="s">
        <v>2670</v>
      </c>
      <c r="D100" s="68">
        <v>6</v>
      </c>
      <c r="E100" s="58">
        <f>VLOOKUP(B100,'12部门提供工资附表主表'!E:AP,37,0)</f>
        <v>0</v>
      </c>
      <c r="F100" s="58">
        <f t="shared" si="2"/>
        <v>-6</v>
      </c>
      <c r="G100" s="69"/>
      <c r="H100" s="2"/>
      <c r="I100" s="58"/>
      <c r="O100" s="58"/>
    </row>
    <row r="101" spans="1:15">
      <c r="A101" s="64" t="s">
        <v>1462</v>
      </c>
      <c r="B101" s="64" t="s">
        <v>1460</v>
      </c>
      <c r="C101" s="64" t="s">
        <v>1461</v>
      </c>
      <c r="D101" s="68">
        <v>6</v>
      </c>
      <c r="E101" s="58">
        <f>VLOOKUP(B101,'12部门提供工资附表主表'!E:AP,37,0)</f>
        <v>0</v>
      </c>
      <c r="F101" s="58">
        <f t="shared" si="2"/>
        <v>-6</v>
      </c>
      <c r="G101" s="69"/>
      <c r="H101" s="2"/>
      <c r="I101" s="58"/>
      <c r="O101" s="58"/>
    </row>
    <row r="102" spans="1:15">
      <c r="A102" s="64" t="s">
        <v>2826</v>
      </c>
      <c r="B102" s="64" t="s">
        <v>2824</v>
      </c>
      <c r="C102" s="64" t="s">
        <v>2825</v>
      </c>
      <c r="D102" s="68">
        <v>4</v>
      </c>
      <c r="E102" s="58">
        <f>VLOOKUP(B102,'12部门提供工资附表主表'!E:AP,37,0)</f>
        <v>0</v>
      </c>
      <c r="F102" s="58">
        <f t="shared" si="2"/>
        <v>-4</v>
      </c>
      <c r="G102" s="69"/>
      <c r="H102" s="2"/>
      <c r="I102" s="58"/>
      <c r="O102" s="58"/>
    </row>
    <row r="103" spans="1:15">
      <c r="A103" s="64" t="s">
        <v>1477</v>
      </c>
      <c r="B103" s="64" t="s">
        <v>1475</v>
      </c>
      <c r="C103" s="64" t="s">
        <v>1476</v>
      </c>
      <c r="D103" s="68">
        <v>4</v>
      </c>
      <c r="E103" s="58">
        <f>VLOOKUP(B103,'12部门提供工资附表主表'!E:AP,37,0)</f>
        <v>0</v>
      </c>
      <c r="F103" s="58">
        <f t="shared" si="2"/>
        <v>-4</v>
      </c>
      <c r="G103" s="69"/>
      <c r="H103" s="2"/>
      <c r="I103" s="58"/>
      <c r="O103" s="58"/>
    </row>
    <row r="104" spans="1:15">
      <c r="A104" s="64" t="s">
        <v>1487</v>
      </c>
      <c r="B104" s="64" t="s">
        <v>1485</v>
      </c>
      <c r="C104" s="64" t="s">
        <v>1486</v>
      </c>
      <c r="D104" s="68">
        <v>4</v>
      </c>
      <c r="E104" s="58">
        <f>VLOOKUP(B104,'12部门提供工资附表主表'!E:AP,37,0)</f>
        <v>0</v>
      </c>
      <c r="F104" s="58">
        <f t="shared" si="2"/>
        <v>-4</v>
      </c>
      <c r="G104" s="69"/>
      <c r="H104" s="2"/>
      <c r="I104" s="58"/>
      <c r="O104" s="58"/>
    </row>
    <row r="105" spans="1:15">
      <c r="A105" s="64" t="s">
        <v>2728</v>
      </c>
      <c r="B105" s="64" t="s">
        <v>2726</v>
      </c>
      <c r="C105" s="64" t="s">
        <v>2727</v>
      </c>
      <c r="D105" s="68">
        <v>4</v>
      </c>
      <c r="E105" s="58">
        <f>VLOOKUP(B105,'12部门提供工资附表主表'!E:AP,37,0)</f>
        <v>0</v>
      </c>
      <c r="F105" s="58">
        <f t="shared" si="2"/>
        <v>-4</v>
      </c>
      <c r="G105" s="69"/>
      <c r="H105" s="2"/>
      <c r="I105" s="58"/>
      <c r="O105" s="58"/>
    </row>
    <row r="106" spans="1:15">
      <c r="A106" s="64" t="s">
        <v>1432</v>
      </c>
      <c r="B106" s="64" t="s">
        <v>1430</v>
      </c>
      <c r="C106" s="64" t="s">
        <v>1431</v>
      </c>
      <c r="D106" s="68">
        <v>2</v>
      </c>
      <c r="E106" s="58">
        <f>VLOOKUP(B106,'12部门提供工资附表主表'!E:AP,37,0)</f>
        <v>0</v>
      </c>
      <c r="F106" s="58">
        <f t="shared" si="2"/>
        <v>-2</v>
      </c>
      <c r="G106" s="69"/>
      <c r="H106" s="2"/>
      <c r="I106" s="58"/>
      <c r="O106" s="58"/>
    </row>
    <row r="107" spans="1:15">
      <c r="A107" s="64" t="s">
        <v>751</v>
      </c>
      <c r="B107" s="64" t="s">
        <v>749</v>
      </c>
      <c r="C107" s="73" t="s">
        <v>750</v>
      </c>
      <c r="D107" s="68">
        <v>2</v>
      </c>
      <c r="E107" s="58">
        <f>VLOOKUP(B107,'12部门提供工资附表主表'!E:AP,37,0)</f>
        <v>0</v>
      </c>
      <c r="F107" s="58">
        <f t="shared" si="2"/>
        <v>-2</v>
      </c>
      <c r="G107" s="69"/>
      <c r="H107" s="2"/>
      <c r="I107" s="58"/>
      <c r="O107" s="58"/>
    </row>
    <row r="108" spans="1:15">
      <c r="A108" s="64" t="s">
        <v>2733</v>
      </c>
      <c r="B108" s="64" t="s">
        <v>2731</v>
      </c>
      <c r="C108" s="73" t="s">
        <v>2732</v>
      </c>
      <c r="D108" s="68">
        <v>2</v>
      </c>
      <c r="E108" s="58">
        <f>VLOOKUP(B108,'12部门提供工资附表主表'!E:AP,37,0)</f>
        <v>0</v>
      </c>
      <c r="F108" s="58">
        <f t="shared" si="2"/>
        <v>-2</v>
      </c>
      <c r="G108" s="69"/>
      <c r="H108" s="2"/>
      <c r="I108" s="58"/>
      <c r="O108" s="58"/>
    </row>
    <row r="109" spans="1:15">
      <c r="A109" s="64" t="s">
        <v>1773</v>
      </c>
      <c r="B109" s="64" t="s">
        <v>1771</v>
      </c>
      <c r="C109" s="64" t="s">
        <v>1772</v>
      </c>
      <c r="D109" s="68">
        <v>2</v>
      </c>
      <c r="E109" s="58">
        <f>VLOOKUP(B109,'12部门提供工资附表主表'!E:AP,37,0)</f>
        <v>0</v>
      </c>
      <c r="F109" s="58">
        <f t="shared" si="2"/>
        <v>-2</v>
      </c>
      <c r="G109" s="69"/>
      <c r="H109" s="2"/>
      <c r="I109" s="58"/>
      <c r="O109" s="58"/>
    </row>
    <row r="110" spans="1:15">
      <c r="A110" s="64" t="s">
        <v>3080</v>
      </c>
      <c r="B110" s="64" t="s">
        <v>3078</v>
      </c>
      <c r="C110" s="64" t="s">
        <v>3079</v>
      </c>
      <c r="D110" s="68">
        <v>2</v>
      </c>
      <c r="E110" s="58">
        <f>VLOOKUP(B110,'12部门提供工资附表主表'!E:AP,37,0)</f>
        <v>0</v>
      </c>
      <c r="F110" s="58">
        <f t="shared" si="2"/>
        <v>-2</v>
      </c>
      <c r="G110" s="69"/>
      <c r="H110" s="2"/>
      <c r="I110" s="58"/>
      <c r="O110" s="58"/>
    </row>
    <row r="111" spans="1:15">
      <c r="A111" s="2" t="s">
        <v>3045</v>
      </c>
      <c r="B111" s="71" t="s">
        <v>3043</v>
      </c>
      <c r="C111" s="71" t="s">
        <v>3044</v>
      </c>
      <c r="D111" s="58">
        <v>2</v>
      </c>
      <c r="E111" s="58">
        <f>VLOOKUP(B111,'12部门提供工资附表主表'!E:AP,37,0)</f>
        <v>25</v>
      </c>
      <c r="F111" s="58">
        <f t="shared" si="2"/>
        <v>23</v>
      </c>
      <c r="G111" s="69"/>
      <c r="H111" s="2"/>
      <c r="I111" s="58"/>
      <c r="O111" s="58"/>
    </row>
    <row r="112" spans="1:15">
      <c r="A112" s="2" t="s">
        <v>1402</v>
      </c>
      <c r="B112" s="71" t="s">
        <v>1400</v>
      </c>
      <c r="C112" s="71" t="s">
        <v>1401</v>
      </c>
      <c r="D112" s="58">
        <v>2</v>
      </c>
      <c r="E112" s="58">
        <f>VLOOKUP(B112,'12部门提供工资附表主表'!E:AP,37,0)</f>
        <v>0</v>
      </c>
      <c r="F112" s="58">
        <f t="shared" si="2"/>
        <v>-2</v>
      </c>
      <c r="G112" s="69"/>
      <c r="H112" s="2"/>
      <c r="I112" s="58"/>
      <c r="O112" s="58"/>
    </row>
    <row r="113" spans="1:15">
      <c r="A113" s="2" t="s">
        <v>1472</v>
      </c>
      <c r="B113" s="71" t="s">
        <v>1470</v>
      </c>
      <c r="C113" s="71" t="s">
        <v>1471</v>
      </c>
      <c r="D113" s="58">
        <v>2</v>
      </c>
      <c r="E113" s="58">
        <f>VLOOKUP(B113,'12部门提供工资附表主表'!E:AP,37,0)</f>
        <v>10</v>
      </c>
      <c r="F113" s="58">
        <f t="shared" si="2"/>
        <v>8</v>
      </c>
      <c r="G113" s="69"/>
      <c r="H113" s="2"/>
      <c r="I113" s="58"/>
      <c r="O113" s="58"/>
    </row>
    <row r="114" spans="1:15">
      <c r="A114" s="2" t="s">
        <v>2375</v>
      </c>
      <c r="B114" s="71" t="s">
        <v>2373</v>
      </c>
      <c r="C114" s="71" t="s">
        <v>2374</v>
      </c>
      <c r="D114" s="58">
        <v>2</v>
      </c>
      <c r="E114" s="58">
        <f>VLOOKUP(B114,'12部门提供工资附表主表'!E:AP,37,0)</f>
        <v>0</v>
      </c>
      <c r="F114" s="58">
        <f t="shared" si="2"/>
        <v>-2</v>
      </c>
      <c r="G114" s="69"/>
      <c r="H114" s="2"/>
      <c r="I114" s="58"/>
      <c r="O114" s="58"/>
    </row>
    <row r="115" spans="1:15">
      <c r="A115" s="71" t="s">
        <v>1712</v>
      </c>
      <c r="B115" s="2" t="s">
        <v>1710</v>
      </c>
      <c r="C115" s="2" t="s">
        <v>1711</v>
      </c>
      <c r="D115" s="58">
        <v>2</v>
      </c>
      <c r="E115" s="58">
        <f>VLOOKUP(B115,'12部门提供工资附表主表'!E:AP,37,0)</f>
        <v>0</v>
      </c>
      <c r="F115" s="58">
        <f t="shared" si="2"/>
        <v>-2</v>
      </c>
      <c r="G115" s="69"/>
      <c r="H115" s="2"/>
      <c r="I115" s="58"/>
      <c r="O115" s="58"/>
    </row>
    <row r="116" spans="1:15">
      <c r="A116" s="71" t="s">
        <v>3105</v>
      </c>
      <c r="B116" s="2" t="s">
        <v>3103</v>
      </c>
      <c r="C116" s="2" t="s">
        <v>3104</v>
      </c>
      <c r="D116" s="58">
        <v>10</v>
      </c>
      <c r="E116" s="58">
        <f>VLOOKUP(B116,'12部门提供工资附表主表'!E:AP,37,0)</f>
        <v>0</v>
      </c>
      <c r="F116" s="58">
        <f t="shared" si="2"/>
        <v>-10</v>
      </c>
      <c r="G116" s="69"/>
      <c r="H116" s="2"/>
      <c r="I116" s="58"/>
      <c r="O116" s="58"/>
    </row>
    <row r="117" spans="1:15">
      <c r="A117" s="71" t="s">
        <v>827</v>
      </c>
      <c r="B117" s="2" t="s">
        <v>825</v>
      </c>
      <c r="C117" s="2" t="s">
        <v>826</v>
      </c>
      <c r="D117" s="58">
        <v>5</v>
      </c>
      <c r="E117" s="58">
        <f>VLOOKUP(B117,'12部门提供工资附表主表'!E:AP,37,0)</f>
        <v>0</v>
      </c>
      <c r="F117" s="58">
        <f t="shared" si="2"/>
        <v>-5</v>
      </c>
      <c r="G117" s="69"/>
      <c r="H117" s="2"/>
      <c r="I117" s="58"/>
      <c r="O117" s="58"/>
    </row>
    <row r="118" spans="1:15">
      <c r="A118" s="71" t="s">
        <v>1038</v>
      </c>
      <c r="B118" s="2" t="s">
        <v>1036</v>
      </c>
      <c r="C118" s="2" t="s">
        <v>1037</v>
      </c>
      <c r="D118" s="58">
        <v>5</v>
      </c>
      <c r="E118" s="58">
        <f>VLOOKUP(B118,'12部门提供工资附表主表'!E:AP,37,0)</f>
        <v>0</v>
      </c>
      <c r="F118" s="58">
        <f t="shared" si="2"/>
        <v>-5</v>
      </c>
      <c r="G118" s="69"/>
      <c r="H118" s="2"/>
      <c r="I118" s="58"/>
      <c r="O118" s="58"/>
    </row>
    <row r="119" spans="1:15">
      <c r="A119" s="71" t="s">
        <v>2485</v>
      </c>
      <c r="B119" s="2" t="s">
        <v>2483</v>
      </c>
      <c r="C119" s="2" t="s">
        <v>2484</v>
      </c>
      <c r="D119" s="58">
        <v>5</v>
      </c>
      <c r="E119" s="58">
        <f>VLOOKUP(B119,'12部门提供工资附表主表'!E:AP,37,0)</f>
        <v>0</v>
      </c>
      <c r="F119" s="58">
        <f t="shared" si="2"/>
        <v>-5</v>
      </c>
      <c r="G119" s="69"/>
      <c r="H119" s="2"/>
      <c r="I119" s="58"/>
      <c r="O119" s="58"/>
    </row>
    <row r="120" spans="1:15">
      <c r="A120" s="71" t="s">
        <v>3342</v>
      </c>
      <c r="B120" s="2" t="s">
        <v>3340</v>
      </c>
      <c r="C120" s="2" t="s">
        <v>3341</v>
      </c>
      <c r="D120" s="58">
        <v>18</v>
      </c>
      <c r="E120" s="58">
        <f>VLOOKUP(B120,'12部门提供工资附表主表'!E:AP,37,0)</f>
        <v>0</v>
      </c>
      <c r="F120" s="58">
        <f t="shared" si="2"/>
        <v>-18</v>
      </c>
      <c r="G120" s="69"/>
      <c r="H120" s="2"/>
      <c r="I120" s="58"/>
      <c r="O120" s="58"/>
    </row>
    <row r="121" spans="1:15">
      <c r="A121" s="71" t="s">
        <v>2427</v>
      </c>
      <c r="B121" s="2" t="s">
        <v>2425</v>
      </c>
      <c r="C121" s="2" t="s">
        <v>2426</v>
      </c>
      <c r="D121" s="58">
        <v>17</v>
      </c>
      <c r="E121" s="58">
        <f>VLOOKUP(B121,'12部门提供工资附表主表'!E:AP,37,0)</f>
        <v>0</v>
      </c>
      <c r="F121" s="58">
        <f t="shared" si="2"/>
        <v>-17</v>
      </c>
      <c r="G121" s="69"/>
      <c r="H121" s="2"/>
      <c r="I121" s="58"/>
      <c r="O121" s="58"/>
    </row>
    <row r="122" spans="1:15">
      <c r="A122" s="63" t="s">
        <v>3212</v>
      </c>
      <c r="B122" t="s">
        <v>3210</v>
      </c>
      <c r="C122" t="s">
        <v>3211</v>
      </c>
      <c r="D122" s="60">
        <v>17</v>
      </c>
      <c r="E122" s="58">
        <f>VLOOKUP(B122,'12部门提供工资附表主表'!E:AP,37,0)</f>
        <v>0</v>
      </c>
      <c r="F122" s="58">
        <f t="shared" si="2"/>
        <v>-17</v>
      </c>
    </row>
    <row r="123" spans="1:15">
      <c r="A123" s="63" t="s">
        <v>3485</v>
      </c>
      <c r="B123" t="s">
        <v>3483</v>
      </c>
      <c r="C123" t="s">
        <v>3484</v>
      </c>
      <c r="D123" s="60">
        <v>5</v>
      </c>
      <c r="E123" s="58">
        <f>VLOOKUP(B123,'12部门提供工资附表主表'!E:AP,37,0)</f>
        <v>0</v>
      </c>
      <c r="F123" s="58">
        <f t="shared" si="2"/>
        <v>-5</v>
      </c>
    </row>
    <row r="124" spans="1:15">
      <c r="A124" s="63" t="s">
        <v>2219</v>
      </c>
      <c r="B124" t="s">
        <v>2217</v>
      </c>
      <c r="C124" t="s">
        <v>2218</v>
      </c>
      <c r="D124" s="60">
        <v>50</v>
      </c>
      <c r="E124" s="58">
        <f>VLOOKUP(B124,'12部门提供工资附表主表'!E:AP,37,0)</f>
        <v>0</v>
      </c>
      <c r="F124" s="58">
        <f t="shared" si="2"/>
        <v>-50</v>
      </c>
    </row>
  </sheetData>
  <autoFilter ref="A1:S124"/>
  <phoneticPr fontId="8" type="noConversion"/>
  <conditionalFormatting sqref="C1">
    <cfRule type="duplicateValues" dxfId="734" priority="16082"/>
  </conditionalFormatting>
  <conditionalFormatting sqref="A3">
    <cfRule type="duplicateValues" dxfId="733" priority="4"/>
    <cfRule type="duplicateValues" dxfId="732" priority="5"/>
  </conditionalFormatting>
  <conditionalFormatting sqref="B3">
    <cfRule type="duplicateValues" dxfId="731" priority="1"/>
    <cfRule type="duplicateValues" dxfId="730" priority="2"/>
    <cfRule type="duplicateValues" dxfId="729" priority="3"/>
  </conditionalFormatting>
  <conditionalFormatting sqref="C3">
    <cfRule type="duplicateValues" dxfId="728" priority="6"/>
    <cfRule type="duplicateValues" dxfId="727" priority="7"/>
    <cfRule type="duplicateValues" dxfId="726" priority="8"/>
    <cfRule type="duplicateValues" dxfId="725" priority="9"/>
    <cfRule type="duplicateValues" dxfId="724" priority="10"/>
    <cfRule type="duplicateValues" dxfId="723" priority="11"/>
    <cfRule type="duplicateValues" dxfId="722" priority="12"/>
    <cfRule type="duplicateValues" dxfId="721" priority="13"/>
    <cfRule type="duplicateValues" dxfId="720" priority="14"/>
    <cfRule type="duplicateValues" dxfId="719" priority="15"/>
    <cfRule type="duplicateValues" dxfId="718" priority="16"/>
    <cfRule type="duplicateValues" dxfId="717" priority="17"/>
  </conditionalFormatting>
  <conditionalFormatting sqref="C115:C121">
    <cfRule type="duplicateValues" dxfId="716" priority="40101"/>
  </conditionalFormatting>
  <conditionalFormatting sqref="J1:J114">
    <cfRule type="duplicateValues" dxfId="715" priority="40098"/>
  </conditionalFormatting>
  <conditionalFormatting sqref="J115:J121">
    <cfRule type="duplicateValues" dxfId="714" priority="40100"/>
  </conditionalFormatting>
  <conditionalFormatting sqref="L115:L121">
    <cfRule type="duplicateValues" dxfId="713" priority="40102"/>
  </conditionalFormatting>
  <conditionalFormatting sqref="L122:L1048576 L1:L114">
    <cfRule type="duplicateValues" dxfId="712" priority="48"/>
  </conditionalFormatting>
  <conditionalFormatting sqref="C2 C4:C83">
    <cfRule type="duplicateValues" dxfId="711" priority="18"/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25"/>
  <sheetViews>
    <sheetView workbookViewId="0">
      <selection activeCell="C22" sqref="C22"/>
    </sheetView>
  </sheetViews>
  <sheetFormatPr defaultColWidth="9" defaultRowHeight="13.5"/>
  <cols>
    <col min="1" max="1" width="6.75" customWidth="1"/>
    <col min="2" max="2" width="14.125" customWidth="1"/>
    <col min="3" max="3" width="8.875" customWidth="1"/>
    <col min="4" max="4" width="9.5" customWidth="1"/>
    <col min="5" max="5" width="19.875" customWidth="1"/>
    <col min="6" max="6" width="31.375" customWidth="1"/>
    <col min="8" max="8" width="15.625" bestFit="1" customWidth="1"/>
  </cols>
  <sheetData>
    <row r="1" spans="1:8" ht="20.25">
      <c r="A1" s="491" t="s">
        <v>4858</v>
      </c>
      <c r="B1" s="491"/>
      <c r="C1" s="491"/>
      <c r="D1" s="491"/>
      <c r="E1" s="491"/>
      <c r="F1" s="491"/>
    </row>
    <row r="2" spans="1:8" ht="18.75">
      <c r="A2" s="250" t="s">
        <v>0</v>
      </c>
      <c r="B2" s="251" t="s">
        <v>3592</v>
      </c>
      <c r="C2" s="251" t="s">
        <v>3590</v>
      </c>
      <c r="D2" s="251" t="s">
        <v>4</v>
      </c>
      <c r="E2" s="251" t="s">
        <v>4859</v>
      </c>
      <c r="F2" s="252" t="s">
        <v>7</v>
      </c>
    </row>
    <row r="3" spans="1:8" ht="18.75">
      <c r="A3" s="253">
        <v>1</v>
      </c>
      <c r="B3" s="254" t="s">
        <v>4860</v>
      </c>
      <c r="C3" s="254" t="s">
        <v>52</v>
      </c>
      <c r="D3" s="255" t="s">
        <v>53</v>
      </c>
      <c r="E3" s="256">
        <v>300</v>
      </c>
      <c r="F3" s="757" t="s">
        <v>4861</v>
      </c>
      <c r="H3" s="60">
        <f>VLOOKUP(C3,'12部门提供工资附表主表'!G:AE,24,0)</f>
        <v>40</v>
      </c>
    </row>
    <row r="4" spans="1:8" ht="18.75">
      <c r="A4" s="253">
        <v>2</v>
      </c>
      <c r="B4" s="254" t="s">
        <v>4860</v>
      </c>
      <c r="C4" s="254" t="s">
        <v>108</v>
      </c>
      <c r="D4" s="255" t="s">
        <v>109</v>
      </c>
      <c r="E4" s="256">
        <v>300</v>
      </c>
      <c r="F4" s="758"/>
      <c r="H4" s="60">
        <f>VLOOKUP(C4,'12部门提供工资附表主表'!G:AE,24,0)</f>
        <v>200</v>
      </c>
    </row>
    <row r="5" spans="1:8" ht="18.75">
      <c r="A5" s="253">
        <v>3</v>
      </c>
      <c r="B5" s="254" t="s">
        <v>4862</v>
      </c>
      <c r="C5" s="254" t="s">
        <v>98</v>
      </c>
      <c r="D5" s="255" t="s">
        <v>99</v>
      </c>
      <c r="E5" s="256">
        <v>300</v>
      </c>
      <c r="F5" s="758"/>
      <c r="H5" s="60">
        <f>VLOOKUP(C5,'12部门提供工资附表主表'!G:AE,24,0)</f>
        <v>180</v>
      </c>
    </row>
    <row r="6" spans="1:8" ht="18.75">
      <c r="A6" s="253">
        <v>4</v>
      </c>
      <c r="B6" s="254" t="s">
        <v>4862</v>
      </c>
      <c r="C6" s="254" t="s">
        <v>57</v>
      </c>
      <c r="D6" s="255" t="s">
        <v>58</v>
      </c>
      <c r="E6" s="256">
        <v>300</v>
      </c>
      <c r="F6" s="758"/>
      <c r="H6" s="60">
        <f>VLOOKUP(C6,'12部门提供工资附表主表'!G:AE,24,0)</f>
        <v>40</v>
      </c>
    </row>
    <row r="7" spans="1:8" ht="18.75">
      <c r="A7" s="253">
        <v>5</v>
      </c>
      <c r="B7" s="254" t="s">
        <v>4863</v>
      </c>
      <c r="C7" s="254" t="s">
        <v>1793</v>
      </c>
      <c r="D7" s="255" t="s">
        <v>1794</v>
      </c>
      <c r="E7" s="256">
        <v>300</v>
      </c>
      <c r="F7" s="759"/>
      <c r="H7" s="60">
        <f>VLOOKUP(C7,'12部门提供工资附表主表'!G:AE,24,0)</f>
        <v>140</v>
      </c>
    </row>
    <row r="8" spans="1:8" ht="18.75">
      <c r="A8" s="257"/>
      <c r="B8" s="258" t="s">
        <v>3639</v>
      </c>
      <c r="C8" s="259"/>
      <c r="D8" s="259"/>
      <c r="E8" s="260">
        <f>SUM(E3:E7)</f>
        <v>1500</v>
      </c>
      <c r="F8" s="261"/>
      <c r="H8" s="60" t="e">
        <f>VLOOKUP(C8,'12部门提供工资附表主表'!G:AE,24,0)</f>
        <v>#N/A</v>
      </c>
    </row>
    <row r="9" spans="1:8">
      <c r="H9" s="60" t="e">
        <f>VLOOKUP(C9,'12部门提供工资附表主表'!G:AE,24,0)</f>
        <v>#N/A</v>
      </c>
    </row>
    <row r="10" spans="1:8" ht="20.25">
      <c r="A10" s="262"/>
      <c r="B10" s="263" t="s">
        <v>4864</v>
      </c>
      <c r="C10" s="262"/>
      <c r="D10" s="262"/>
      <c r="E10" s="262" t="s">
        <v>4865</v>
      </c>
      <c r="F10" s="262"/>
      <c r="H10" s="60" t="e">
        <f>VLOOKUP(C10,'12部门提供工资附表主表'!G:AE,24,0)</f>
        <v>#N/A</v>
      </c>
    </row>
    <row r="11" spans="1:8">
      <c r="H11" s="60" t="e">
        <f>VLOOKUP(C11,'12部门提供工资附表主表'!G:AE,24,0)</f>
        <v>#N/A</v>
      </c>
    </row>
    <row r="12" spans="1:8">
      <c r="H12" s="60" t="e">
        <f>VLOOKUP(C12,'12部门提供工资附表主表'!G:AE,24,0)</f>
        <v>#N/A</v>
      </c>
    </row>
    <row r="13" spans="1:8">
      <c r="A13" s="152"/>
      <c r="B13" s="204" t="s">
        <v>0</v>
      </c>
      <c r="C13" s="204" t="s">
        <v>4866</v>
      </c>
      <c r="D13" s="204" t="s">
        <v>4</v>
      </c>
      <c r="E13" s="204" t="s">
        <v>4867</v>
      </c>
      <c r="H13" s="60" t="e">
        <f>VLOOKUP(C13,'12部门提供工资附表主表'!G:AE,24,0)</f>
        <v>#N/A</v>
      </c>
    </row>
    <row r="14" spans="1:8">
      <c r="A14" s="152"/>
      <c r="B14" s="204">
        <v>1</v>
      </c>
      <c r="C14" s="204" t="s">
        <v>2961</v>
      </c>
      <c r="D14" s="264" t="s">
        <v>2962</v>
      </c>
      <c r="E14" s="204">
        <v>200</v>
      </c>
      <c r="H14" s="60">
        <f>VLOOKUP(C14,'12部门提供工资附表主表'!G:AE,24,0)</f>
        <v>0</v>
      </c>
    </row>
    <row r="15" spans="1:8">
      <c r="A15" s="152"/>
      <c r="B15" s="204">
        <v>2</v>
      </c>
      <c r="C15" s="204" t="s">
        <v>3180</v>
      </c>
      <c r="D15" s="264" t="s">
        <v>3181</v>
      </c>
      <c r="E15" s="204">
        <v>200</v>
      </c>
      <c r="H15" s="60">
        <f>VLOOKUP(C15,'12部门提供工资附表主表'!G:AE,24,0)</f>
        <v>0</v>
      </c>
    </row>
    <row r="16" spans="1:8">
      <c r="A16" s="152"/>
      <c r="B16" s="204">
        <v>3</v>
      </c>
      <c r="C16" s="492" t="s">
        <v>6195</v>
      </c>
      <c r="D16" s="264" t="s">
        <v>4869</v>
      </c>
      <c r="E16" s="204">
        <v>200</v>
      </c>
      <c r="H16" s="60" t="e">
        <f>VLOOKUP(C16,'12部门提供工资附表主表'!G:AE,24,0)</f>
        <v>#N/A</v>
      </c>
    </row>
    <row r="17" spans="1:8">
      <c r="A17" s="152"/>
      <c r="B17" s="204">
        <v>4</v>
      </c>
      <c r="C17" s="204" t="s">
        <v>1256</v>
      </c>
      <c r="D17" s="264" t="s">
        <v>1257</v>
      </c>
      <c r="E17" s="204">
        <v>200</v>
      </c>
      <c r="H17" s="60">
        <f>VLOOKUP(C17,'12部门提供工资附表主表'!G:AE,24,0)</f>
        <v>100</v>
      </c>
    </row>
    <row r="18" spans="1:8">
      <c r="A18" s="152"/>
      <c r="B18" s="204">
        <v>5</v>
      </c>
      <c r="C18" s="204" t="s">
        <v>1276</v>
      </c>
      <c r="D18" s="264" t="s">
        <v>1277</v>
      </c>
      <c r="E18" s="204">
        <v>200</v>
      </c>
      <c r="H18" s="60">
        <f>VLOOKUP(C18,'12部门提供工资附表主表'!G:AE,24,0)</f>
        <v>60</v>
      </c>
    </row>
    <row r="19" spans="1:8">
      <c r="A19" s="152"/>
      <c r="B19" s="204">
        <v>6</v>
      </c>
      <c r="C19" s="348" t="s">
        <v>2967</v>
      </c>
      <c r="D19" s="264" t="s">
        <v>2968</v>
      </c>
      <c r="E19" s="204">
        <v>200</v>
      </c>
      <c r="H19" s="60">
        <f>VLOOKUP(C19,'12部门提供工资附表主表'!G:AE,24,0)</f>
        <v>0</v>
      </c>
    </row>
    <row r="20" spans="1:8">
      <c r="A20" s="152"/>
      <c r="B20" s="204">
        <v>7</v>
      </c>
      <c r="C20" s="204" t="s">
        <v>1281</v>
      </c>
      <c r="D20" s="264" t="s">
        <v>1282</v>
      </c>
      <c r="E20" s="204">
        <v>200</v>
      </c>
      <c r="H20" s="60">
        <f>VLOOKUP(C20,'12部门提供工资附表主表'!G:AE,24,0)</f>
        <v>40</v>
      </c>
    </row>
    <row r="21" spans="1:8">
      <c r="A21" s="152"/>
      <c r="B21" s="204">
        <v>8</v>
      </c>
      <c r="C21" s="204" t="s">
        <v>1271</v>
      </c>
      <c r="D21" s="264" t="s">
        <v>1272</v>
      </c>
      <c r="E21" s="204">
        <v>200</v>
      </c>
      <c r="H21" s="60">
        <f>VLOOKUP(C21,'12部门提供工资附表主表'!G:AE,24,0)</f>
        <v>60</v>
      </c>
    </row>
    <row r="22" spans="1:8">
      <c r="A22" s="152"/>
      <c r="B22" s="204">
        <v>9</v>
      </c>
      <c r="C22" s="204" t="s">
        <v>1286</v>
      </c>
      <c r="D22" s="264" t="s">
        <v>1287</v>
      </c>
      <c r="E22" s="204">
        <v>200</v>
      </c>
      <c r="H22" s="60">
        <f>VLOOKUP(C22,'12部门提供工资附表主表'!G:AE,24,0)</f>
        <v>20</v>
      </c>
    </row>
    <row r="23" spans="1:8">
      <c r="A23" s="152"/>
      <c r="B23" s="204">
        <v>10</v>
      </c>
      <c r="C23" s="204" t="s">
        <v>1261</v>
      </c>
      <c r="D23" s="264" t="s">
        <v>1262</v>
      </c>
      <c r="E23" s="204">
        <v>200</v>
      </c>
      <c r="H23" s="60">
        <f>VLOOKUP(C23,'12部门提供工资附表主表'!G:AE,24,0)</f>
        <v>80</v>
      </c>
    </row>
    <row r="24" spans="1:8">
      <c r="A24" s="152"/>
      <c r="B24" s="204">
        <v>11</v>
      </c>
      <c r="C24" s="204" t="s">
        <v>1250</v>
      </c>
      <c r="D24" s="264" t="s">
        <v>1251</v>
      </c>
      <c r="E24" s="204">
        <v>200</v>
      </c>
      <c r="H24" s="60">
        <f>VLOOKUP(C24,'12部门提供工资附表主表'!G:AE,24,0)</f>
        <v>40</v>
      </c>
    </row>
    <row r="25" spans="1:8">
      <c r="A25" s="152"/>
      <c r="B25" s="204">
        <v>12</v>
      </c>
      <c r="C25" s="204" t="s">
        <v>2218</v>
      </c>
      <c r="D25" s="264" t="s">
        <v>2219</v>
      </c>
      <c r="E25" s="204">
        <v>200</v>
      </c>
      <c r="H25" s="60">
        <f>VLOOKUP(C25,'12部门提供工资附表主表'!G:AE,24,0)</f>
        <v>200</v>
      </c>
    </row>
  </sheetData>
  <mergeCells count="1">
    <mergeCell ref="F3:F7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workbookViewId="0">
      <pane ySplit="2" topLeftCell="A3" activePane="bottomLeft" state="frozen"/>
      <selection pane="bottomLeft" activeCell="F58" sqref="F58:G58"/>
    </sheetView>
  </sheetViews>
  <sheetFormatPr defaultColWidth="9" defaultRowHeight="13.5"/>
  <cols>
    <col min="11" max="11" width="9.25"/>
  </cols>
  <sheetData>
    <row r="1" spans="1:11">
      <c r="A1" s="212" t="s">
        <v>4</v>
      </c>
      <c r="B1" s="213" t="s">
        <v>3590</v>
      </c>
      <c r="C1" s="213" t="s">
        <v>4574</v>
      </c>
      <c r="D1" s="213" t="s">
        <v>4870</v>
      </c>
      <c r="E1" s="213" t="s">
        <v>4871</v>
      </c>
      <c r="F1" s="213" t="s">
        <v>4664</v>
      </c>
      <c r="G1" s="213" t="s">
        <v>4872</v>
      </c>
      <c r="H1" s="213" t="s">
        <v>4873</v>
      </c>
      <c r="I1" s="242" t="s">
        <v>8</v>
      </c>
      <c r="J1" s="242" t="s">
        <v>4874</v>
      </c>
      <c r="K1" s="242" t="s">
        <v>4704</v>
      </c>
    </row>
    <row r="2" spans="1:11">
      <c r="A2" s="214">
        <v>817</v>
      </c>
      <c r="B2" s="215" t="s">
        <v>4875</v>
      </c>
      <c r="C2" s="216" t="s">
        <v>4876</v>
      </c>
      <c r="D2" s="217">
        <v>45.13</v>
      </c>
      <c r="E2" s="217"/>
      <c r="F2" s="218">
        <v>7250.8</v>
      </c>
      <c r="G2" s="218">
        <v>7250.8</v>
      </c>
      <c r="H2" s="218">
        <v>160.6647462885</v>
      </c>
      <c r="I2" s="241">
        <v>2</v>
      </c>
      <c r="J2" s="241">
        <v>40</v>
      </c>
      <c r="K2" s="243">
        <v>7290.8</v>
      </c>
    </row>
    <row r="3" spans="1:11">
      <c r="A3" s="215">
        <v>821</v>
      </c>
      <c r="B3" s="215" t="s">
        <v>4877</v>
      </c>
      <c r="C3" s="219" t="s">
        <v>4878</v>
      </c>
      <c r="D3" s="217">
        <v>42.88</v>
      </c>
      <c r="E3" s="217"/>
      <c r="F3" s="218">
        <v>6860.8</v>
      </c>
      <c r="G3" s="218">
        <v>6860.8</v>
      </c>
      <c r="H3" s="218">
        <v>160</v>
      </c>
      <c r="I3" s="219">
        <v>1</v>
      </c>
      <c r="J3" s="241">
        <v>20</v>
      </c>
      <c r="K3" s="243">
        <v>6880.8</v>
      </c>
    </row>
    <row r="4" spans="1:11">
      <c r="A4" s="215">
        <v>823</v>
      </c>
      <c r="B4" s="220" t="s">
        <v>4879</v>
      </c>
      <c r="C4" s="216" t="s">
        <v>4876</v>
      </c>
      <c r="D4" s="217">
        <v>45.25</v>
      </c>
      <c r="E4" s="217"/>
      <c r="F4" s="218">
        <v>7918.75</v>
      </c>
      <c r="G4" s="218">
        <v>7918.75</v>
      </c>
      <c r="H4" s="218">
        <v>175</v>
      </c>
      <c r="I4" s="241">
        <v>0</v>
      </c>
      <c r="J4" s="241">
        <v>0</v>
      </c>
      <c r="K4" s="243">
        <v>7918.75</v>
      </c>
    </row>
    <row r="5" spans="1:11">
      <c r="A5" s="215">
        <v>835</v>
      </c>
      <c r="B5" s="215" t="s">
        <v>4880</v>
      </c>
      <c r="C5" s="221" t="s">
        <v>4881</v>
      </c>
      <c r="D5" s="217">
        <v>30.63</v>
      </c>
      <c r="E5" s="217"/>
      <c r="F5" s="218">
        <v>4900.8</v>
      </c>
      <c r="G5" s="218">
        <v>4900.8</v>
      </c>
      <c r="H5" s="218">
        <v>160</v>
      </c>
      <c r="I5" s="241">
        <v>1</v>
      </c>
      <c r="J5" s="241">
        <v>20</v>
      </c>
      <c r="K5" s="243">
        <v>4920.8</v>
      </c>
    </row>
    <row r="6" spans="1:11">
      <c r="A6" s="215">
        <v>848</v>
      </c>
      <c r="B6" s="220" t="s">
        <v>4882</v>
      </c>
      <c r="C6" s="221" t="s">
        <v>4883</v>
      </c>
      <c r="D6" s="217">
        <v>40.81</v>
      </c>
      <c r="E6" s="217"/>
      <c r="F6" s="218">
        <v>5958.26</v>
      </c>
      <c r="G6" s="218">
        <v>5958.26</v>
      </c>
      <c r="H6" s="218">
        <v>146</v>
      </c>
      <c r="I6" s="241">
        <v>0</v>
      </c>
      <c r="J6" s="241">
        <v>0</v>
      </c>
      <c r="K6" s="243">
        <v>5958.26</v>
      </c>
    </row>
    <row r="7" spans="1:11">
      <c r="A7" s="222">
        <v>853</v>
      </c>
      <c r="B7" s="222" t="s">
        <v>4884</v>
      </c>
      <c r="C7" s="216" t="s">
        <v>4885</v>
      </c>
      <c r="D7" s="217">
        <v>22.88</v>
      </c>
      <c r="E7" s="217"/>
      <c r="F7" s="218">
        <v>3317.6</v>
      </c>
      <c r="G7" s="218">
        <v>3317.6</v>
      </c>
      <c r="H7" s="218">
        <v>145</v>
      </c>
      <c r="I7" s="241">
        <v>0</v>
      </c>
      <c r="J7" s="241">
        <v>0</v>
      </c>
      <c r="K7" s="243">
        <v>3317.6</v>
      </c>
    </row>
    <row r="8" spans="1:11">
      <c r="A8" s="215">
        <v>854</v>
      </c>
      <c r="B8" s="220" t="s">
        <v>4886</v>
      </c>
      <c r="C8" s="216" t="s">
        <v>4876</v>
      </c>
      <c r="D8" s="217">
        <v>42.69</v>
      </c>
      <c r="E8" s="217"/>
      <c r="F8" s="218">
        <v>6567.38</v>
      </c>
      <c r="G8" s="218">
        <v>6567.38</v>
      </c>
      <c r="H8" s="218">
        <v>153.83883813539501</v>
      </c>
      <c r="I8" s="241">
        <v>0</v>
      </c>
      <c r="J8" s="241">
        <v>0</v>
      </c>
      <c r="K8" s="243">
        <v>6567.38</v>
      </c>
    </row>
    <row r="9" spans="1:11">
      <c r="A9" s="223">
        <v>857</v>
      </c>
      <c r="B9" s="224" t="s">
        <v>4887</v>
      </c>
      <c r="C9" s="221" t="s">
        <v>4876</v>
      </c>
      <c r="D9" s="217">
        <v>16.38</v>
      </c>
      <c r="E9" s="217"/>
      <c r="F9" s="218">
        <v>2129.4</v>
      </c>
      <c r="G9" s="218">
        <v>2129.4</v>
      </c>
      <c r="H9" s="218">
        <v>130</v>
      </c>
      <c r="I9" s="241">
        <v>0</v>
      </c>
      <c r="J9" s="241">
        <v>0</v>
      </c>
      <c r="K9" s="243">
        <v>2129.4</v>
      </c>
    </row>
    <row r="10" spans="1:11">
      <c r="A10" s="220">
        <v>875</v>
      </c>
      <c r="B10" s="215" t="s">
        <v>4888</v>
      </c>
      <c r="C10" s="221" t="s">
        <v>4876</v>
      </c>
      <c r="D10" s="217">
        <v>43.44</v>
      </c>
      <c r="E10" s="217"/>
      <c r="F10" s="218">
        <v>5994.25</v>
      </c>
      <c r="G10" s="218">
        <v>5994.25</v>
      </c>
      <c r="H10" s="218">
        <v>137.989180478821</v>
      </c>
      <c r="I10" s="241">
        <v>0</v>
      </c>
      <c r="J10" s="241">
        <v>0</v>
      </c>
      <c r="K10" s="243">
        <v>5994.25</v>
      </c>
    </row>
    <row r="11" spans="1:11">
      <c r="A11" s="220">
        <v>919</v>
      </c>
      <c r="B11" s="215" t="s">
        <v>4889</v>
      </c>
      <c r="C11" s="221"/>
      <c r="D11" s="217">
        <v>43.94</v>
      </c>
      <c r="E11" s="217"/>
      <c r="F11" s="218">
        <v>6144.6</v>
      </c>
      <c r="G11" s="218">
        <v>6144.6</v>
      </c>
      <c r="H11" s="218">
        <v>139.84069185252599</v>
      </c>
      <c r="I11" s="241">
        <v>0</v>
      </c>
      <c r="J11" s="241">
        <v>0</v>
      </c>
      <c r="K11" s="243">
        <v>6144.6</v>
      </c>
    </row>
    <row r="12" spans="1:11">
      <c r="A12" s="225">
        <v>804</v>
      </c>
      <c r="B12" s="226" t="s">
        <v>4890</v>
      </c>
      <c r="C12" s="227" t="s">
        <v>4891</v>
      </c>
      <c r="D12" s="228">
        <v>26.75</v>
      </c>
      <c r="F12" s="229">
        <v>4201</v>
      </c>
      <c r="G12" s="229">
        <v>4201</v>
      </c>
      <c r="H12" s="229">
        <v>157.04672897196301</v>
      </c>
      <c r="I12" s="244">
        <v>2</v>
      </c>
      <c r="J12" s="244">
        <v>40</v>
      </c>
      <c r="K12" s="245">
        <v>4241</v>
      </c>
    </row>
    <row r="13" spans="1:11">
      <c r="A13" s="226">
        <v>805</v>
      </c>
      <c r="B13" s="230" t="s">
        <v>4892</v>
      </c>
      <c r="C13" s="231" t="s">
        <v>4893</v>
      </c>
      <c r="D13" s="228">
        <v>46</v>
      </c>
      <c r="F13" s="229">
        <v>7750</v>
      </c>
      <c r="G13" s="229">
        <v>7750</v>
      </c>
      <c r="H13" s="229">
        <v>168.47826086956499</v>
      </c>
      <c r="I13" s="244">
        <v>2</v>
      </c>
      <c r="J13" s="244">
        <v>40</v>
      </c>
      <c r="K13" s="245">
        <v>7790</v>
      </c>
    </row>
    <row r="14" spans="1:11">
      <c r="A14" s="230">
        <v>813</v>
      </c>
      <c r="B14" s="230" t="s">
        <v>4894</v>
      </c>
      <c r="C14" s="227" t="s">
        <v>4895</v>
      </c>
      <c r="D14" s="228">
        <v>25.75</v>
      </c>
      <c r="F14" s="229">
        <v>4200</v>
      </c>
      <c r="G14" s="229">
        <v>4200</v>
      </c>
      <c r="H14" s="229">
        <v>163.106796116505</v>
      </c>
      <c r="I14" s="244">
        <v>0</v>
      </c>
      <c r="J14" s="244">
        <v>0</v>
      </c>
      <c r="K14" s="245">
        <v>4200</v>
      </c>
    </row>
    <row r="15" spans="1:11">
      <c r="A15" s="225">
        <v>815</v>
      </c>
      <c r="B15" s="225" t="s">
        <v>4896</v>
      </c>
      <c r="C15" s="227" t="s">
        <v>4895</v>
      </c>
      <c r="D15" s="228">
        <v>43.88</v>
      </c>
      <c r="F15" s="229">
        <v>7300</v>
      </c>
      <c r="G15" s="229">
        <v>7300</v>
      </c>
      <c r="H15" s="229">
        <v>166.362807657247</v>
      </c>
      <c r="I15" s="244">
        <v>0</v>
      </c>
      <c r="J15" s="244">
        <v>0</v>
      </c>
      <c r="K15" s="245">
        <v>7300</v>
      </c>
    </row>
    <row r="16" spans="1:11">
      <c r="A16" s="230">
        <v>816</v>
      </c>
      <c r="B16" s="230" t="s">
        <v>4897</v>
      </c>
      <c r="C16" s="232"/>
      <c r="D16" s="233">
        <v>37.380000000000003</v>
      </c>
      <c r="F16" s="234">
        <v>4261.32</v>
      </c>
      <c r="G16" s="234">
        <v>4261.32</v>
      </c>
      <c r="H16" s="229">
        <v>114</v>
      </c>
      <c r="I16" s="244">
        <v>0</v>
      </c>
      <c r="J16" s="244">
        <v>0</v>
      </c>
      <c r="K16" s="245">
        <v>4261.32</v>
      </c>
    </row>
    <row r="17" spans="1:11">
      <c r="A17" s="230">
        <v>818</v>
      </c>
      <c r="B17" s="230" t="s">
        <v>4898</v>
      </c>
      <c r="C17" s="227" t="s">
        <v>4899</v>
      </c>
      <c r="D17" s="228">
        <v>26.75</v>
      </c>
      <c r="F17" s="229">
        <v>4100</v>
      </c>
      <c r="G17" s="229">
        <v>4100</v>
      </c>
      <c r="H17" s="229">
        <v>153.27102803738299</v>
      </c>
      <c r="I17" s="244">
        <v>0</v>
      </c>
      <c r="J17" s="244">
        <v>0</v>
      </c>
      <c r="K17" s="245">
        <v>4100</v>
      </c>
    </row>
    <row r="18" spans="1:11">
      <c r="A18" s="230">
        <v>824</v>
      </c>
      <c r="B18" s="230" t="s">
        <v>4900</v>
      </c>
      <c r="C18" s="227" t="s">
        <v>4901</v>
      </c>
      <c r="D18" s="228">
        <v>43.81</v>
      </c>
      <c r="F18" s="229">
        <v>6600</v>
      </c>
      <c r="G18" s="229">
        <v>6600</v>
      </c>
      <c r="H18" s="229">
        <v>150.650536407213</v>
      </c>
      <c r="I18" s="244">
        <v>0</v>
      </c>
      <c r="J18" s="244">
        <v>0</v>
      </c>
      <c r="K18" s="245">
        <v>6600</v>
      </c>
    </row>
    <row r="19" spans="1:11">
      <c r="A19" s="230">
        <v>834</v>
      </c>
      <c r="B19" s="230" t="s">
        <v>4902</v>
      </c>
      <c r="C19" s="227" t="s">
        <v>4895</v>
      </c>
      <c r="D19" s="228">
        <v>41.5</v>
      </c>
      <c r="F19" s="229">
        <v>6450</v>
      </c>
      <c r="G19" s="229">
        <v>6450</v>
      </c>
      <c r="H19" s="229">
        <v>155.421686746988</v>
      </c>
      <c r="I19" s="244">
        <v>0</v>
      </c>
      <c r="J19" s="244">
        <v>0</v>
      </c>
      <c r="K19" s="245">
        <v>6450</v>
      </c>
    </row>
    <row r="20" spans="1:11">
      <c r="A20" s="225">
        <v>839</v>
      </c>
      <c r="B20" s="225" t="s">
        <v>4903</v>
      </c>
      <c r="C20" s="231" t="s">
        <v>4904</v>
      </c>
      <c r="D20" s="228">
        <v>34.75</v>
      </c>
      <c r="F20" s="229">
        <v>4800</v>
      </c>
      <c r="G20" s="229">
        <v>4800</v>
      </c>
      <c r="H20" s="229">
        <v>138.129496402878</v>
      </c>
      <c r="I20" s="244">
        <v>0</v>
      </c>
      <c r="J20" s="244">
        <v>0</v>
      </c>
      <c r="K20" s="245">
        <v>4800</v>
      </c>
    </row>
    <row r="21" spans="1:11">
      <c r="A21" s="230">
        <v>856</v>
      </c>
      <c r="B21" s="230" t="s">
        <v>4905</v>
      </c>
      <c r="C21" s="227" t="s">
        <v>4891</v>
      </c>
      <c r="D21" s="228">
        <v>26.44</v>
      </c>
      <c r="F21" s="229">
        <v>4400</v>
      </c>
      <c r="G21" s="229">
        <v>4400</v>
      </c>
      <c r="H21" s="229">
        <v>166.41452344931901</v>
      </c>
      <c r="I21" s="244">
        <v>1</v>
      </c>
      <c r="J21" s="244">
        <v>20</v>
      </c>
      <c r="K21" s="245">
        <v>4420</v>
      </c>
    </row>
    <row r="22" spans="1:11">
      <c r="A22" s="235">
        <v>861</v>
      </c>
      <c r="B22" s="235" t="s">
        <v>4906</v>
      </c>
      <c r="C22" s="227" t="s">
        <v>4907</v>
      </c>
      <c r="D22" s="228">
        <v>18.309999999999999</v>
      </c>
      <c r="F22" s="229">
        <v>2793</v>
      </c>
      <c r="G22" s="229">
        <v>2793</v>
      </c>
      <c r="H22" s="229">
        <v>152.53959584926301</v>
      </c>
      <c r="I22" s="244">
        <v>1</v>
      </c>
      <c r="J22" s="244">
        <v>20</v>
      </c>
      <c r="K22" s="245">
        <v>2813</v>
      </c>
    </row>
    <row r="23" spans="1:11">
      <c r="A23" s="225">
        <v>864</v>
      </c>
      <c r="B23" s="225" t="s">
        <v>4908</v>
      </c>
      <c r="C23" s="227" t="s">
        <v>4909</v>
      </c>
      <c r="D23" s="228">
        <v>14</v>
      </c>
      <c r="F23" s="229">
        <v>2100</v>
      </c>
      <c r="G23" s="229">
        <v>2100</v>
      </c>
      <c r="H23" s="229">
        <v>150</v>
      </c>
      <c r="I23" s="244">
        <v>0</v>
      </c>
      <c r="J23" s="244">
        <v>0</v>
      </c>
      <c r="K23" s="245">
        <v>2100</v>
      </c>
    </row>
    <row r="24" spans="1:11">
      <c r="A24" s="225">
        <v>867</v>
      </c>
      <c r="B24" s="225" t="s">
        <v>4910</v>
      </c>
      <c r="C24" s="227" t="s">
        <v>4909</v>
      </c>
      <c r="D24" s="228">
        <v>41.06</v>
      </c>
      <c r="F24" s="229">
        <v>6600</v>
      </c>
      <c r="G24" s="229">
        <v>6600</v>
      </c>
      <c r="H24" s="229">
        <v>160.74037993180701</v>
      </c>
      <c r="I24" s="244">
        <v>0</v>
      </c>
      <c r="J24" s="244">
        <v>0</v>
      </c>
      <c r="K24" s="245">
        <v>6600</v>
      </c>
    </row>
    <row r="25" spans="1:11">
      <c r="A25" s="225">
        <v>868</v>
      </c>
      <c r="B25" s="225" t="s">
        <v>4911</v>
      </c>
      <c r="C25" s="231" t="s">
        <v>4912</v>
      </c>
      <c r="D25" s="228">
        <v>40.380000000000003</v>
      </c>
      <c r="F25" s="229">
        <v>5826</v>
      </c>
      <c r="G25" s="229">
        <v>5826</v>
      </c>
      <c r="H25" s="229">
        <v>144.27934621099601</v>
      </c>
      <c r="I25" s="244">
        <v>0</v>
      </c>
      <c r="J25" s="244">
        <v>0</v>
      </c>
      <c r="K25" s="245">
        <v>5826</v>
      </c>
    </row>
    <row r="26" spans="1:11">
      <c r="A26" s="230">
        <v>870</v>
      </c>
      <c r="B26" s="230" t="s">
        <v>4913</v>
      </c>
      <c r="C26" s="227" t="s">
        <v>4909</v>
      </c>
      <c r="D26" s="228">
        <v>18.309999999999999</v>
      </c>
      <c r="F26" s="229">
        <v>2450</v>
      </c>
      <c r="G26" s="229">
        <v>2450</v>
      </c>
      <c r="H26" s="229">
        <v>133.806663025669</v>
      </c>
      <c r="I26" s="244">
        <v>1</v>
      </c>
      <c r="J26" s="244">
        <v>20</v>
      </c>
      <c r="K26" s="245">
        <v>2470</v>
      </c>
    </row>
    <row r="27" spans="1:11">
      <c r="A27" s="225">
        <v>872</v>
      </c>
      <c r="B27" s="225" t="s">
        <v>4099</v>
      </c>
      <c r="C27" s="227" t="s">
        <v>4909</v>
      </c>
      <c r="D27" s="228">
        <v>26.69</v>
      </c>
      <c r="F27" s="229">
        <v>3600</v>
      </c>
      <c r="G27" s="229">
        <v>3600</v>
      </c>
      <c r="H27" s="229">
        <v>134.88197826901501</v>
      </c>
      <c r="I27" s="244">
        <v>0</v>
      </c>
      <c r="J27" s="244">
        <v>0</v>
      </c>
      <c r="K27" s="245">
        <v>3600</v>
      </c>
    </row>
    <row r="28" spans="1:11">
      <c r="A28" s="230">
        <v>873</v>
      </c>
      <c r="B28" s="230" t="s">
        <v>4914</v>
      </c>
      <c r="C28" s="227" t="s">
        <v>4915</v>
      </c>
      <c r="D28" s="228">
        <v>27.81</v>
      </c>
      <c r="F28" s="229">
        <v>4350</v>
      </c>
      <c r="G28" s="229">
        <v>4350</v>
      </c>
      <c r="H28" s="229">
        <v>156.418554476807</v>
      </c>
      <c r="I28" s="244">
        <v>1</v>
      </c>
      <c r="J28" s="244">
        <v>20</v>
      </c>
      <c r="K28" s="245">
        <v>4370</v>
      </c>
    </row>
    <row r="29" spans="1:11">
      <c r="A29" s="225">
        <v>885</v>
      </c>
      <c r="B29" s="225" t="s">
        <v>4916</v>
      </c>
      <c r="C29" s="227" t="s">
        <v>4909</v>
      </c>
      <c r="D29" s="228">
        <v>39.380000000000003</v>
      </c>
      <c r="F29" s="229">
        <v>5300</v>
      </c>
      <c r="G29" s="229">
        <v>5300</v>
      </c>
      <c r="H29" s="229">
        <v>134.586084306755</v>
      </c>
      <c r="I29" s="244">
        <v>0</v>
      </c>
      <c r="J29" s="244">
        <v>0</v>
      </c>
      <c r="K29" s="245">
        <v>5300</v>
      </c>
    </row>
    <row r="30" spans="1:11">
      <c r="A30" s="230">
        <v>889</v>
      </c>
      <c r="B30" s="230" t="s">
        <v>4917</v>
      </c>
      <c r="C30" s="227" t="s">
        <v>4909</v>
      </c>
      <c r="D30" s="228">
        <v>39.94</v>
      </c>
      <c r="F30" s="229">
        <v>5387</v>
      </c>
      <c r="G30" s="229">
        <v>5387</v>
      </c>
      <c r="H30" s="229">
        <v>134.877315973961</v>
      </c>
      <c r="I30" s="244">
        <v>1</v>
      </c>
      <c r="J30" s="244">
        <v>20</v>
      </c>
      <c r="K30" s="245">
        <v>5407</v>
      </c>
    </row>
    <row r="31" spans="1:11">
      <c r="A31" s="225">
        <v>896</v>
      </c>
      <c r="B31" s="225" t="s">
        <v>4918</v>
      </c>
      <c r="C31" s="227" t="s">
        <v>4901</v>
      </c>
      <c r="D31" s="228">
        <v>31.75</v>
      </c>
      <c r="F31" s="229">
        <v>4250</v>
      </c>
      <c r="G31" s="229">
        <v>4250</v>
      </c>
      <c r="H31" s="229">
        <v>133.85826771653501</v>
      </c>
      <c r="I31" s="244">
        <v>0</v>
      </c>
      <c r="J31" s="244">
        <v>0</v>
      </c>
      <c r="K31" s="245">
        <v>4250</v>
      </c>
    </row>
    <row r="32" spans="1:11">
      <c r="A32" s="225">
        <v>906</v>
      </c>
      <c r="B32" s="225" t="s">
        <v>4919</v>
      </c>
      <c r="C32" s="227" t="s">
        <v>4909</v>
      </c>
      <c r="D32" s="228">
        <v>27.19</v>
      </c>
      <c r="F32" s="229">
        <v>3743</v>
      </c>
      <c r="G32" s="229">
        <v>3743</v>
      </c>
      <c r="H32" s="229">
        <v>137.66090474439099</v>
      </c>
      <c r="I32" s="244">
        <v>0</v>
      </c>
      <c r="J32" s="244">
        <v>0</v>
      </c>
      <c r="K32" s="245">
        <v>3743</v>
      </c>
    </row>
    <row r="33" spans="1:11">
      <c r="A33" s="225">
        <v>912</v>
      </c>
      <c r="B33" s="225" t="s">
        <v>4920</v>
      </c>
      <c r="C33" s="227" t="s">
        <v>4921</v>
      </c>
      <c r="D33" s="228">
        <v>43.94</v>
      </c>
      <c r="F33" s="229">
        <v>6600</v>
      </c>
      <c r="G33" s="229">
        <v>6600</v>
      </c>
      <c r="H33" s="229">
        <v>150.204824761038</v>
      </c>
      <c r="I33" s="244">
        <v>0</v>
      </c>
      <c r="J33" s="244">
        <v>0</v>
      </c>
      <c r="K33" s="245">
        <v>6600</v>
      </c>
    </row>
    <row r="34" spans="1:11">
      <c r="A34" s="225">
        <v>913</v>
      </c>
      <c r="B34" s="226" t="s">
        <v>4922</v>
      </c>
      <c r="C34" s="231"/>
      <c r="D34" s="228">
        <v>30.25</v>
      </c>
      <c r="F34" s="229">
        <v>4273</v>
      </c>
      <c r="G34" s="229">
        <v>4273</v>
      </c>
      <c r="H34" s="229">
        <v>141.25619834710699</v>
      </c>
      <c r="I34" s="244">
        <v>0</v>
      </c>
      <c r="J34" s="244">
        <v>0</v>
      </c>
      <c r="K34" s="245">
        <v>4273</v>
      </c>
    </row>
    <row r="35" spans="1:11">
      <c r="A35" s="225">
        <v>915</v>
      </c>
      <c r="B35" s="225" t="s">
        <v>4923</v>
      </c>
      <c r="C35" s="227" t="s">
        <v>4895</v>
      </c>
      <c r="D35" s="228">
        <v>43.25</v>
      </c>
      <c r="F35" s="229">
        <v>6600</v>
      </c>
      <c r="G35" s="229">
        <v>6600</v>
      </c>
      <c r="H35" s="229">
        <v>152.60115606936401</v>
      </c>
      <c r="I35" s="244">
        <v>0</v>
      </c>
      <c r="J35" s="244">
        <v>0</v>
      </c>
      <c r="K35" s="245">
        <v>6600</v>
      </c>
    </row>
    <row r="36" spans="1:11">
      <c r="A36" s="225">
        <v>916</v>
      </c>
      <c r="B36" s="225" t="s">
        <v>4924</v>
      </c>
      <c r="C36" s="227" t="s">
        <v>4909</v>
      </c>
      <c r="D36" s="228">
        <v>40.69</v>
      </c>
      <c r="F36" s="229">
        <v>6800</v>
      </c>
      <c r="G36" s="229">
        <v>6800</v>
      </c>
      <c r="H36" s="229">
        <v>167.11722782010301</v>
      </c>
      <c r="I36" s="244">
        <v>0</v>
      </c>
      <c r="J36" s="244">
        <v>0</v>
      </c>
      <c r="K36" s="245">
        <v>6800</v>
      </c>
    </row>
    <row r="37" spans="1:11">
      <c r="A37" s="211">
        <v>884</v>
      </c>
      <c r="B37" s="211" t="s">
        <v>4868</v>
      </c>
      <c r="C37" s="236" t="s">
        <v>4925</v>
      </c>
      <c r="D37" s="217">
        <v>41.56</v>
      </c>
      <c r="F37" s="237">
        <v>5195</v>
      </c>
      <c r="G37" s="237">
        <v>5195</v>
      </c>
      <c r="H37" s="237">
        <v>125</v>
      </c>
      <c r="I37" s="246">
        <v>0</v>
      </c>
      <c r="J37" s="247">
        <v>0</v>
      </c>
      <c r="K37" s="247">
        <v>5195</v>
      </c>
    </row>
    <row r="38" spans="1:11">
      <c r="A38" s="211">
        <v>829</v>
      </c>
      <c r="B38" s="211" t="s">
        <v>4926</v>
      </c>
      <c r="C38" s="216" t="s">
        <v>4927</v>
      </c>
      <c r="D38" s="217">
        <v>41.19</v>
      </c>
      <c r="E38" s="238"/>
      <c r="F38" s="238">
        <v>6508.02</v>
      </c>
      <c r="G38" s="238">
        <v>6508.02</v>
      </c>
      <c r="H38" s="238">
        <v>158</v>
      </c>
      <c r="I38" s="241">
        <v>0</v>
      </c>
      <c r="J38" s="241">
        <v>0</v>
      </c>
      <c r="K38" s="238">
        <v>6508.02</v>
      </c>
    </row>
    <row r="39" spans="1:11">
      <c r="A39" s="211">
        <v>826</v>
      </c>
      <c r="B39" s="211" t="s">
        <v>4928</v>
      </c>
      <c r="C39" s="216" t="s">
        <v>4927</v>
      </c>
      <c r="D39" s="217">
        <v>40.44</v>
      </c>
      <c r="E39" s="238"/>
      <c r="F39" s="238">
        <v>6672.6</v>
      </c>
      <c r="G39" s="238">
        <v>6672.6</v>
      </c>
      <c r="H39" s="238">
        <v>165</v>
      </c>
      <c r="I39" s="241">
        <v>1</v>
      </c>
      <c r="J39" s="241">
        <v>20</v>
      </c>
      <c r="K39" s="238">
        <v>6692.6</v>
      </c>
    </row>
    <row r="40" spans="1:11">
      <c r="A40" s="211">
        <v>806</v>
      </c>
      <c r="B40" s="211" t="s">
        <v>3484</v>
      </c>
      <c r="C40" s="216" t="s">
        <v>4927</v>
      </c>
      <c r="D40" s="217">
        <v>42.13</v>
      </c>
      <c r="E40" s="238"/>
      <c r="F40" s="238">
        <v>7077.84</v>
      </c>
      <c r="G40" s="238">
        <v>7077.84</v>
      </c>
      <c r="H40" s="238">
        <v>168</v>
      </c>
      <c r="I40" s="241">
        <v>1</v>
      </c>
      <c r="J40" s="241">
        <v>20</v>
      </c>
      <c r="K40" s="238">
        <v>7097.84</v>
      </c>
    </row>
    <row r="41" spans="1:11">
      <c r="A41" s="211">
        <v>877</v>
      </c>
      <c r="B41" s="211" t="s">
        <v>4929</v>
      </c>
      <c r="C41" s="239" t="s">
        <v>4930</v>
      </c>
      <c r="D41" s="217">
        <v>42.38</v>
      </c>
      <c r="E41" s="238"/>
      <c r="F41" s="238">
        <v>5933.2</v>
      </c>
      <c r="G41" s="238">
        <v>5933.2</v>
      </c>
      <c r="H41" s="238">
        <v>140</v>
      </c>
      <c r="I41" s="241">
        <v>0</v>
      </c>
      <c r="J41" s="241">
        <v>0</v>
      </c>
      <c r="K41" s="238">
        <v>5933.2</v>
      </c>
    </row>
    <row r="42" spans="1:11">
      <c r="A42" s="211">
        <v>850</v>
      </c>
      <c r="B42" s="211" t="s">
        <v>4931</v>
      </c>
      <c r="C42" s="239" t="s">
        <v>4930</v>
      </c>
      <c r="D42" s="217">
        <v>28.94</v>
      </c>
      <c r="E42" s="238"/>
      <c r="F42" s="238">
        <v>3600</v>
      </c>
      <c r="G42" s="238">
        <v>3600</v>
      </c>
      <c r="H42" s="238">
        <v>124.395300621977</v>
      </c>
      <c r="I42" s="241">
        <v>0</v>
      </c>
      <c r="J42" s="241">
        <v>0</v>
      </c>
      <c r="K42" s="238">
        <v>3600</v>
      </c>
    </row>
    <row r="43" spans="1:11">
      <c r="A43" s="211">
        <v>845</v>
      </c>
      <c r="B43" s="211" t="s">
        <v>4932</v>
      </c>
      <c r="C43" s="216" t="s">
        <v>4933</v>
      </c>
      <c r="D43" s="217">
        <v>42.63</v>
      </c>
      <c r="E43" s="238"/>
      <c r="F43" s="238">
        <v>7033.95</v>
      </c>
      <c r="G43" s="238">
        <v>7033.95</v>
      </c>
      <c r="H43" s="238">
        <v>165</v>
      </c>
      <c r="I43" s="241">
        <v>0</v>
      </c>
      <c r="J43" s="241">
        <v>0</v>
      </c>
      <c r="K43" s="238">
        <v>7033.95</v>
      </c>
    </row>
    <row r="44" spans="1:11">
      <c r="A44" s="211">
        <v>886</v>
      </c>
      <c r="B44" s="211" t="s">
        <v>4934</v>
      </c>
      <c r="C44" s="216" t="s">
        <v>4935</v>
      </c>
      <c r="D44" s="217">
        <v>43.19</v>
      </c>
      <c r="E44" s="238"/>
      <c r="F44" s="238">
        <v>6780.83</v>
      </c>
      <c r="G44" s="238">
        <v>6780.83</v>
      </c>
      <c r="H44" s="238">
        <v>157</v>
      </c>
      <c r="I44" s="241">
        <v>1</v>
      </c>
      <c r="J44" s="241">
        <v>20</v>
      </c>
      <c r="K44" s="238">
        <v>6800.83</v>
      </c>
    </row>
    <row r="45" spans="1:11">
      <c r="A45" s="211">
        <v>881</v>
      </c>
      <c r="B45" s="211" t="s">
        <v>4936</v>
      </c>
      <c r="C45" s="216" t="s">
        <v>4937</v>
      </c>
      <c r="D45" s="217">
        <v>43.31</v>
      </c>
      <c r="E45" s="238"/>
      <c r="F45" s="238">
        <v>5235.2</v>
      </c>
      <c r="G45" s="238">
        <v>5235.2</v>
      </c>
      <c r="H45" s="238">
        <v>120.877395520665</v>
      </c>
      <c r="I45" s="241">
        <v>0</v>
      </c>
      <c r="J45" s="241">
        <v>0</v>
      </c>
      <c r="K45" s="238">
        <v>5235.2</v>
      </c>
    </row>
    <row r="46" spans="1:11">
      <c r="A46" s="211">
        <v>843</v>
      </c>
      <c r="B46" s="211" t="s">
        <v>4938</v>
      </c>
      <c r="C46" s="216" t="s">
        <v>4937</v>
      </c>
      <c r="D46" s="217">
        <v>36.880000000000003</v>
      </c>
      <c r="E46" s="238"/>
      <c r="F46" s="238">
        <v>6269.6</v>
      </c>
      <c r="G46" s="238">
        <v>6269.6</v>
      </c>
      <c r="H46" s="238">
        <v>170</v>
      </c>
      <c r="I46" s="241">
        <v>1</v>
      </c>
      <c r="J46" s="241">
        <v>20</v>
      </c>
      <c r="K46" s="238">
        <v>6289.6</v>
      </c>
    </row>
    <row r="47" spans="1:11">
      <c r="A47" s="211">
        <v>809</v>
      </c>
      <c r="B47" s="211" t="s">
        <v>4939</v>
      </c>
      <c r="C47" s="216" t="s">
        <v>4940</v>
      </c>
      <c r="D47" s="217">
        <v>38.94</v>
      </c>
      <c r="E47" s="238"/>
      <c r="F47" s="238">
        <v>5482.1</v>
      </c>
      <c r="G47" s="238">
        <v>5482.1</v>
      </c>
      <c r="H47" s="238">
        <v>140.78325629173099</v>
      </c>
      <c r="I47" s="241">
        <v>0</v>
      </c>
      <c r="J47" s="241">
        <v>0</v>
      </c>
      <c r="K47" s="238">
        <v>5482.1</v>
      </c>
    </row>
    <row r="48" spans="1:11">
      <c r="A48" s="211">
        <v>825</v>
      </c>
      <c r="B48" s="211" t="s">
        <v>4941</v>
      </c>
      <c r="C48" s="216" t="s">
        <v>4940</v>
      </c>
      <c r="D48" s="217">
        <v>40.81</v>
      </c>
      <c r="E48" s="238"/>
      <c r="F48" s="238">
        <v>7026.4</v>
      </c>
      <c r="G48" s="238">
        <v>7026.4</v>
      </c>
      <c r="H48" s="238">
        <v>172.17348689046801</v>
      </c>
      <c r="I48" s="241">
        <v>1</v>
      </c>
      <c r="J48" s="241">
        <v>20</v>
      </c>
      <c r="K48" s="238">
        <v>7046.4</v>
      </c>
    </row>
    <row r="49" spans="1:11">
      <c r="A49" s="211">
        <v>878</v>
      </c>
      <c r="B49" s="211" t="s">
        <v>4942</v>
      </c>
      <c r="C49" s="216" t="s">
        <v>4940</v>
      </c>
      <c r="D49" s="217">
        <v>25.63</v>
      </c>
      <c r="E49" s="238"/>
      <c r="F49" s="238">
        <v>3150.2</v>
      </c>
      <c r="G49" s="238">
        <v>3150.2</v>
      </c>
      <c r="H49" s="238">
        <v>122.91065158017901</v>
      </c>
      <c r="I49" s="241">
        <v>0</v>
      </c>
      <c r="J49" s="241">
        <v>0</v>
      </c>
      <c r="K49" s="238">
        <v>3150.2</v>
      </c>
    </row>
    <row r="50" spans="1:11">
      <c r="A50" s="211">
        <v>819</v>
      </c>
      <c r="B50" s="211" t="s">
        <v>4943</v>
      </c>
      <c r="C50" s="216" t="s">
        <v>4940</v>
      </c>
      <c r="D50" s="217">
        <v>38.81</v>
      </c>
      <c r="E50" s="238"/>
      <c r="F50" s="238">
        <v>5095.3</v>
      </c>
      <c r="G50" s="238">
        <v>5095.3</v>
      </c>
      <c r="H50" s="238">
        <v>131.28832775058001</v>
      </c>
      <c r="I50" s="241">
        <v>0</v>
      </c>
      <c r="J50" s="241">
        <v>0</v>
      </c>
      <c r="K50" s="238">
        <v>5095.3</v>
      </c>
    </row>
    <row r="51" spans="1:11">
      <c r="A51" s="211">
        <v>837</v>
      </c>
      <c r="B51" s="211" t="s">
        <v>4944</v>
      </c>
      <c r="C51" s="216" t="s">
        <v>4940</v>
      </c>
      <c r="D51" s="217">
        <v>3.13</v>
      </c>
      <c r="E51" s="238"/>
      <c r="F51" s="238">
        <v>356.82</v>
      </c>
      <c r="G51" s="238">
        <v>356.82</v>
      </c>
      <c r="H51" s="238">
        <v>114</v>
      </c>
      <c r="I51" s="241">
        <v>0</v>
      </c>
      <c r="J51" s="241">
        <v>0</v>
      </c>
      <c r="K51" s="238">
        <v>356.82</v>
      </c>
    </row>
    <row r="52" spans="1:11">
      <c r="A52" s="211">
        <v>831</v>
      </c>
      <c r="B52" s="211" t="s">
        <v>4945</v>
      </c>
      <c r="C52" s="216" t="s">
        <v>4933</v>
      </c>
      <c r="D52" s="217">
        <v>42.88</v>
      </c>
      <c r="E52" s="238"/>
      <c r="F52" s="238">
        <v>5853.15</v>
      </c>
      <c r="G52" s="238">
        <v>5853.15</v>
      </c>
      <c r="H52" s="238">
        <v>136.50069962686601</v>
      </c>
      <c r="I52" s="241">
        <v>0</v>
      </c>
      <c r="J52" s="241">
        <v>0</v>
      </c>
      <c r="K52" s="238">
        <v>5853.15</v>
      </c>
    </row>
    <row r="53" spans="1:11">
      <c r="A53" s="211">
        <v>874</v>
      </c>
      <c r="B53" s="211" t="s">
        <v>4946</v>
      </c>
      <c r="C53" s="216" t="s">
        <v>4933</v>
      </c>
      <c r="D53" s="217">
        <v>43.69</v>
      </c>
      <c r="E53" s="238"/>
      <c r="F53" s="238">
        <v>5582.7</v>
      </c>
      <c r="G53" s="238">
        <v>5582.7</v>
      </c>
      <c r="H53" s="238">
        <v>127.77981231403101</v>
      </c>
      <c r="I53" s="241">
        <v>0</v>
      </c>
      <c r="J53" s="241">
        <v>0</v>
      </c>
      <c r="K53" s="238">
        <v>5582.7</v>
      </c>
    </row>
    <row r="54" spans="1:11">
      <c r="A54" s="211">
        <v>803</v>
      </c>
      <c r="B54" s="211" t="s">
        <v>4947</v>
      </c>
      <c r="C54" s="216" t="s">
        <v>4933</v>
      </c>
      <c r="D54" s="217">
        <v>40.31</v>
      </c>
      <c r="E54" s="238"/>
      <c r="F54" s="238">
        <v>4934.7</v>
      </c>
      <c r="G54" s="238">
        <v>4934.7</v>
      </c>
      <c r="H54" s="238">
        <v>122.418754651451</v>
      </c>
      <c r="I54" s="241">
        <v>0</v>
      </c>
      <c r="J54" s="241">
        <v>0</v>
      </c>
      <c r="K54" s="238">
        <v>4934.7</v>
      </c>
    </row>
    <row r="55" spans="1:11">
      <c r="A55" s="211">
        <v>838</v>
      </c>
      <c r="B55" s="211" t="s">
        <v>4948</v>
      </c>
      <c r="C55" s="216" t="s">
        <v>4933</v>
      </c>
      <c r="D55" s="217">
        <v>39.81</v>
      </c>
      <c r="E55" s="238"/>
      <c r="F55" s="238">
        <v>4574.8999999999996</v>
      </c>
      <c r="G55" s="238">
        <v>4574.8999999999996</v>
      </c>
      <c r="H55" s="238">
        <v>114.918362220548</v>
      </c>
      <c r="I55" s="241">
        <v>0</v>
      </c>
      <c r="J55" s="241">
        <v>0</v>
      </c>
      <c r="K55" s="238">
        <v>4574.8999999999996</v>
      </c>
    </row>
    <row r="56" spans="1:11">
      <c r="A56" s="211">
        <v>898</v>
      </c>
      <c r="B56" s="211" t="s">
        <v>4949</v>
      </c>
      <c r="C56" s="216" t="s">
        <v>4933</v>
      </c>
      <c r="D56" s="217">
        <v>29.75</v>
      </c>
      <c r="E56" s="238"/>
      <c r="F56" s="238">
        <v>3906.5</v>
      </c>
      <c r="G56" s="238">
        <v>3906.5</v>
      </c>
      <c r="H56" s="238">
        <v>131.31092436974799</v>
      </c>
      <c r="I56" s="241">
        <v>0</v>
      </c>
      <c r="J56" s="241">
        <v>0</v>
      </c>
      <c r="K56" s="238">
        <v>3906.5</v>
      </c>
    </row>
    <row r="57" spans="1:11">
      <c r="A57" s="240">
        <v>860</v>
      </c>
      <c r="B57" s="240" t="s">
        <v>4950</v>
      </c>
      <c r="C57" s="216" t="s">
        <v>4933</v>
      </c>
      <c r="D57" s="217">
        <v>26.88</v>
      </c>
      <c r="E57" s="238"/>
      <c r="F57" s="238">
        <v>3432.6</v>
      </c>
      <c r="G57" s="238">
        <v>3432.6</v>
      </c>
      <c r="H57" s="238">
        <v>127.700892857143</v>
      </c>
      <c r="I57" s="241">
        <v>0</v>
      </c>
      <c r="J57" s="241">
        <v>0</v>
      </c>
      <c r="K57" s="238">
        <v>3432.6</v>
      </c>
    </row>
    <row r="58" spans="1:11">
      <c r="A58" s="211">
        <v>807</v>
      </c>
      <c r="B58" s="211" t="s">
        <v>4951</v>
      </c>
      <c r="C58" s="216" t="s">
        <v>4933</v>
      </c>
      <c r="D58" s="217">
        <v>44.44</v>
      </c>
      <c r="E58" s="238"/>
      <c r="F58" s="238">
        <v>8656</v>
      </c>
      <c r="G58" s="238">
        <v>8656</v>
      </c>
      <c r="H58" s="238">
        <v>194.77947794779499</v>
      </c>
      <c r="I58" s="241">
        <v>2</v>
      </c>
      <c r="J58" s="241">
        <v>40</v>
      </c>
      <c r="K58" s="238">
        <v>8696</v>
      </c>
    </row>
    <row r="59" spans="1:11">
      <c r="A59" s="211">
        <v>920</v>
      </c>
      <c r="B59" s="211" t="s">
        <v>4952</v>
      </c>
      <c r="C59" s="216" t="s">
        <v>4933</v>
      </c>
      <c r="D59" s="217">
        <v>41.75</v>
      </c>
      <c r="E59" s="238"/>
      <c r="F59" s="238">
        <v>5845</v>
      </c>
      <c r="G59" s="238">
        <v>5845</v>
      </c>
      <c r="H59" s="238">
        <v>140</v>
      </c>
      <c r="I59" s="241">
        <v>0</v>
      </c>
      <c r="J59" s="241">
        <v>0</v>
      </c>
      <c r="K59" s="238">
        <v>5845</v>
      </c>
    </row>
    <row r="60" spans="1:11">
      <c r="A60" s="211">
        <v>849</v>
      </c>
      <c r="B60" s="211" t="s">
        <v>4953</v>
      </c>
      <c r="C60" s="216" t="s">
        <v>4933</v>
      </c>
      <c r="D60" s="217">
        <v>31.94</v>
      </c>
      <c r="E60" s="238"/>
      <c r="F60" s="238">
        <v>4137.5</v>
      </c>
      <c r="G60" s="238">
        <v>4137.5</v>
      </c>
      <c r="H60" s="238">
        <v>129.53976205385101</v>
      </c>
      <c r="I60" s="241">
        <v>0</v>
      </c>
      <c r="J60" s="241">
        <v>0</v>
      </c>
      <c r="K60" s="238">
        <v>4137.5</v>
      </c>
    </row>
    <row r="61" spans="1:11">
      <c r="A61" s="211">
        <v>859</v>
      </c>
      <c r="B61" s="211" t="s">
        <v>4954</v>
      </c>
      <c r="C61" s="216" t="s">
        <v>4955</v>
      </c>
      <c r="D61" s="217">
        <v>40</v>
      </c>
      <c r="E61" s="238"/>
      <c r="F61" s="238">
        <v>6600</v>
      </c>
      <c r="G61" s="238">
        <v>6600</v>
      </c>
      <c r="H61" s="238">
        <v>165</v>
      </c>
      <c r="I61" s="241">
        <v>0</v>
      </c>
      <c r="J61" s="241">
        <v>0</v>
      </c>
      <c r="K61" s="238">
        <v>6600</v>
      </c>
    </row>
    <row r="62" spans="1:11">
      <c r="A62" s="211">
        <v>858</v>
      </c>
      <c r="B62" s="211" t="s">
        <v>4956</v>
      </c>
      <c r="C62" s="216" t="s">
        <v>4957</v>
      </c>
      <c r="D62" s="217">
        <v>20.13</v>
      </c>
      <c r="E62" s="238"/>
      <c r="F62" s="238">
        <v>2717.55</v>
      </c>
      <c r="G62" s="238">
        <v>2717.55</v>
      </c>
      <c r="H62" s="238">
        <v>135</v>
      </c>
      <c r="I62" s="241">
        <v>1</v>
      </c>
      <c r="J62" s="241">
        <v>20</v>
      </c>
      <c r="K62" s="238">
        <v>2737.55</v>
      </c>
    </row>
    <row r="63" spans="1:11">
      <c r="A63" s="211">
        <v>863</v>
      </c>
      <c r="B63" s="211" t="s">
        <v>4958</v>
      </c>
      <c r="C63" s="241" t="s">
        <v>4957</v>
      </c>
      <c r="D63" s="217">
        <v>34.880000000000003</v>
      </c>
      <c r="E63" s="238"/>
      <c r="F63" s="238">
        <v>5615.68</v>
      </c>
      <c r="G63" s="238">
        <v>5615.68</v>
      </c>
      <c r="H63" s="238">
        <v>161</v>
      </c>
      <c r="I63" s="241">
        <v>1</v>
      </c>
      <c r="J63" s="241">
        <v>20</v>
      </c>
      <c r="K63" s="238">
        <v>5635.68</v>
      </c>
    </row>
    <row r="64" spans="1:11">
      <c r="A64" s="211">
        <v>832</v>
      </c>
      <c r="B64" s="211" t="s">
        <v>4959</v>
      </c>
      <c r="C64" s="241" t="s">
        <v>4957</v>
      </c>
      <c r="D64" s="217">
        <v>44.44</v>
      </c>
      <c r="E64" s="238"/>
      <c r="F64" s="238">
        <v>6443.8</v>
      </c>
      <c r="G64" s="238">
        <v>6443.8</v>
      </c>
      <c r="H64" s="238">
        <v>145</v>
      </c>
      <c r="I64" s="241">
        <v>0</v>
      </c>
      <c r="J64" s="241">
        <v>0</v>
      </c>
      <c r="K64" s="238">
        <v>6443.8</v>
      </c>
    </row>
    <row r="65" spans="1:11">
      <c r="A65" s="211">
        <v>880</v>
      </c>
      <c r="B65" s="211" t="s">
        <v>4960</v>
      </c>
      <c r="C65" s="216" t="s">
        <v>4961</v>
      </c>
      <c r="D65" s="217">
        <v>45.94</v>
      </c>
      <c r="E65" s="238"/>
      <c r="F65" s="238">
        <v>6936.94</v>
      </c>
      <c r="G65" s="238">
        <v>6936.94</v>
      </c>
      <c r="H65" s="238">
        <v>151</v>
      </c>
      <c r="I65" s="241">
        <v>0</v>
      </c>
      <c r="J65" s="241">
        <v>0</v>
      </c>
      <c r="K65" s="238">
        <v>6936.94</v>
      </c>
    </row>
    <row r="66" spans="1:11">
      <c r="A66" s="211">
        <v>830</v>
      </c>
      <c r="B66" s="240" t="s">
        <v>4962</v>
      </c>
      <c r="C66" s="241" t="s">
        <v>4963</v>
      </c>
      <c r="D66" s="217">
        <v>43.5</v>
      </c>
      <c r="E66" s="238"/>
      <c r="F66" s="238">
        <v>7985.1</v>
      </c>
      <c r="G66" s="238">
        <v>7985.1</v>
      </c>
      <c r="H66" s="238">
        <v>183.56551724137901</v>
      </c>
      <c r="I66" s="241">
        <v>1</v>
      </c>
      <c r="J66" s="241">
        <v>20</v>
      </c>
      <c r="K66" s="238">
        <v>8005.1</v>
      </c>
    </row>
    <row r="67" spans="1:11">
      <c r="A67" s="211">
        <v>911</v>
      </c>
      <c r="B67" s="211" t="s">
        <v>4964</v>
      </c>
      <c r="C67" s="216" t="s">
        <v>4965</v>
      </c>
      <c r="D67" s="217">
        <v>42.25</v>
      </c>
      <c r="E67" s="238"/>
      <c r="F67" s="238">
        <v>6760</v>
      </c>
      <c r="G67" s="238">
        <v>6760</v>
      </c>
      <c r="H67" s="238">
        <v>160</v>
      </c>
      <c r="I67" s="241">
        <v>0</v>
      </c>
      <c r="J67" s="241">
        <v>0</v>
      </c>
      <c r="K67" s="238">
        <v>6760</v>
      </c>
    </row>
    <row r="68" spans="1:11">
      <c r="A68" s="211">
        <v>836</v>
      </c>
      <c r="B68" s="211" t="s">
        <v>4966</v>
      </c>
      <c r="C68" s="216" t="s">
        <v>4965</v>
      </c>
      <c r="D68" s="217">
        <v>15.63</v>
      </c>
      <c r="E68" s="238"/>
      <c r="F68" s="238">
        <v>2500.8000000000002</v>
      </c>
      <c r="G68" s="238">
        <v>2500.8000000000002</v>
      </c>
      <c r="H68" s="238">
        <v>160</v>
      </c>
      <c r="I68" s="241">
        <v>0</v>
      </c>
      <c r="J68" s="241">
        <v>0</v>
      </c>
      <c r="K68" s="238">
        <v>2500.8000000000002</v>
      </c>
    </row>
    <row r="69" spans="1:11">
      <c r="A69" s="211">
        <v>841</v>
      </c>
      <c r="B69" s="211" t="s">
        <v>4967</v>
      </c>
      <c r="C69" s="216" t="s">
        <v>4965</v>
      </c>
      <c r="D69" s="217">
        <v>37.06</v>
      </c>
      <c r="E69" s="238"/>
      <c r="F69" s="238">
        <v>5373.7</v>
      </c>
      <c r="G69" s="238">
        <v>5373.7</v>
      </c>
      <c r="H69" s="238">
        <v>145</v>
      </c>
      <c r="I69" s="241">
        <v>0</v>
      </c>
      <c r="J69" s="241">
        <v>0</v>
      </c>
      <c r="K69" s="238">
        <v>5373.7</v>
      </c>
    </row>
    <row r="70" spans="1:11">
      <c r="A70" s="211">
        <v>882</v>
      </c>
      <c r="B70" s="211" t="s">
        <v>4968</v>
      </c>
      <c r="C70" s="216" t="s">
        <v>4965</v>
      </c>
      <c r="D70" s="217">
        <v>37</v>
      </c>
      <c r="E70" s="238"/>
      <c r="F70" s="238">
        <v>4621.6000000000004</v>
      </c>
      <c r="G70" s="238">
        <v>4621.6000000000004</v>
      </c>
      <c r="H70" s="238">
        <v>124.908108108108</v>
      </c>
      <c r="I70" s="241">
        <v>0</v>
      </c>
      <c r="J70" s="241">
        <v>0</v>
      </c>
      <c r="K70" s="238">
        <v>4621.6000000000004</v>
      </c>
    </row>
    <row r="71" spans="1:11">
      <c r="A71" s="211">
        <v>808</v>
      </c>
      <c r="B71" s="211" t="s">
        <v>4969</v>
      </c>
      <c r="C71" s="216" t="s">
        <v>4933</v>
      </c>
      <c r="D71" s="217">
        <v>40.44</v>
      </c>
      <c r="E71" s="238"/>
      <c r="F71" s="238">
        <v>5030.3</v>
      </c>
      <c r="G71" s="238">
        <v>5030.3</v>
      </c>
      <c r="H71" s="238">
        <v>124.38921859545</v>
      </c>
      <c r="I71" s="241">
        <v>0</v>
      </c>
      <c r="J71" s="241">
        <v>0</v>
      </c>
      <c r="K71" s="238">
        <v>5030.3</v>
      </c>
    </row>
    <row r="72" spans="1:11">
      <c r="A72" s="211">
        <v>802</v>
      </c>
      <c r="B72" s="211" t="s">
        <v>4970</v>
      </c>
      <c r="C72" s="241" t="s">
        <v>4957</v>
      </c>
      <c r="D72" s="217">
        <v>38.44</v>
      </c>
      <c r="E72" s="238"/>
      <c r="F72" s="238">
        <v>4382.16</v>
      </c>
      <c r="G72" s="238">
        <v>4382.16</v>
      </c>
      <c r="H72" s="248">
        <v>114</v>
      </c>
      <c r="I72" s="241">
        <v>0</v>
      </c>
      <c r="J72" s="241">
        <v>0</v>
      </c>
      <c r="K72" s="238">
        <v>4382.16</v>
      </c>
    </row>
    <row r="73" spans="1:11">
      <c r="A73" s="211">
        <v>801</v>
      </c>
      <c r="B73" s="211" t="s">
        <v>4971</v>
      </c>
      <c r="C73" s="241" t="s">
        <v>4957</v>
      </c>
      <c r="D73" s="217">
        <v>5.13</v>
      </c>
      <c r="E73" s="238"/>
      <c r="F73" s="238">
        <v>584.82000000000005</v>
      </c>
      <c r="G73" s="238">
        <v>584.82000000000005</v>
      </c>
      <c r="H73" s="248">
        <v>114</v>
      </c>
      <c r="I73" s="241">
        <v>0</v>
      </c>
      <c r="J73" s="241">
        <v>0</v>
      </c>
      <c r="K73" s="238">
        <v>584.82000000000005</v>
      </c>
    </row>
    <row r="74" spans="1:11">
      <c r="A74" s="211">
        <v>811</v>
      </c>
      <c r="B74" s="211" t="s">
        <v>4972</v>
      </c>
      <c r="C74" s="241" t="s">
        <v>4973</v>
      </c>
      <c r="D74" s="217">
        <v>37.56</v>
      </c>
      <c r="E74" s="238"/>
      <c r="F74" s="238">
        <v>4281.84</v>
      </c>
      <c r="G74" s="238">
        <v>4281.84</v>
      </c>
      <c r="H74" s="248">
        <v>114</v>
      </c>
      <c r="I74" s="241">
        <v>0</v>
      </c>
      <c r="J74" s="241">
        <v>0</v>
      </c>
      <c r="K74" s="238">
        <v>4281.84</v>
      </c>
    </row>
    <row r="75" spans="1:11">
      <c r="A75" s="211">
        <v>827</v>
      </c>
      <c r="B75" s="211" t="s">
        <v>4974</v>
      </c>
      <c r="C75" s="241" t="s">
        <v>4957</v>
      </c>
      <c r="D75" s="217">
        <v>30</v>
      </c>
      <c r="E75" s="238"/>
      <c r="F75" s="238">
        <v>3420</v>
      </c>
      <c r="G75" s="238">
        <v>3420</v>
      </c>
      <c r="H75" s="248">
        <v>114</v>
      </c>
      <c r="I75" s="241">
        <v>0</v>
      </c>
      <c r="J75" s="241">
        <v>0</v>
      </c>
      <c r="K75" s="238">
        <v>3420</v>
      </c>
    </row>
    <row r="76" spans="1:11">
      <c r="A76" s="211">
        <v>810</v>
      </c>
      <c r="B76" s="211" t="s">
        <v>4975</v>
      </c>
      <c r="C76" s="241" t="s">
        <v>4976</v>
      </c>
      <c r="D76" s="217">
        <v>16.88</v>
      </c>
      <c r="E76" s="238"/>
      <c r="F76" s="238">
        <v>1969.2</v>
      </c>
      <c r="G76" s="238">
        <v>1969.2</v>
      </c>
      <c r="H76" s="238">
        <v>116.65876777251199</v>
      </c>
      <c r="I76" s="241">
        <v>0</v>
      </c>
      <c r="J76" s="241">
        <v>0</v>
      </c>
      <c r="K76" s="238">
        <v>1969.2</v>
      </c>
    </row>
    <row r="77" spans="1:11">
      <c r="A77" s="211">
        <v>822</v>
      </c>
      <c r="B77" s="211" t="s">
        <v>4977</v>
      </c>
      <c r="C77" s="241" t="s">
        <v>4963</v>
      </c>
      <c r="D77" s="217">
        <v>10.25</v>
      </c>
      <c r="E77" s="238"/>
      <c r="F77" s="238">
        <v>1168.5</v>
      </c>
      <c r="G77" s="238">
        <v>1168.5</v>
      </c>
      <c r="H77" s="248">
        <v>114</v>
      </c>
      <c r="I77" s="241">
        <v>0</v>
      </c>
      <c r="J77" s="241">
        <v>0</v>
      </c>
      <c r="K77" s="238">
        <v>1168.5</v>
      </c>
    </row>
    <row r="78" spans="1:11">
      <c r="A78" s="211">
        <v>840</v>
      </c>
      <c r="B78" s="211" t="s">
        <v>4978</v>
      </c>
      <c r="C78" s="216" t="s">
        <v>4940</v>
      </c>
      <c r="D78" s="217">
        <v>8.3800000000000008</v>
      </c>
      <c r="E78" s="238"/>
      <c r="F78" s="238">
        <v>1071.4000000000001</v>
      </c>
      <c r="G78" s="238">
        <v>1071.4000000000001</v>
      </c>
      <c r="H78" s="238">
        <v>127.852028639618</v>
      </c>
      <c r="I78" s="241">
        <v>0</v>
      </c>
      <c r="J78" s="241">
        <v>0</v>
      </c>
      <c r="K78" s="238">
        <v>1071.4000000000001</v>
      </c>
    </row>
    <row r="79" spans="1:11">
      <c r="A79" s="211">
        <v>842</v>
      </c>
      <c r="B79" s="211" t="s">
        <v>4979</v>
      </c>
      <c r="C79" s="216" t="s">
        <v>4933</v>
      </c>
      <c r="D79" s="217">
        <v>8.75</v>
      </c>
      <c r="E79" s="238"/>
      <c r="F79" s="238">
        <v>967.1</v>
      </c>
      <c r="G79" s="238">
        <v>967.1</v>
      </c>
      <c r="H79" s="238">
        <v>110.525714285714</v>
      </c>
      <c r="I79" s="241">
        <v>0</v>
      </c>
      <c r="J79" s="241">
        <v>0</v>
      </c>
      <c r="K79" s="238">
        <v>967.1</v>
      </c>
    </row>
    <row r="80" spans="1:11">
      <c r="A80" s="211">
        <v>844</v>
      </c>
      <c r="B80" s="211" t="s">
        <v>4980</v>
      </c>
      <c r="C80" s="241" t="s">
        <v>4965</v>
      </c>
      <c r="D80" s="217">
        <v>8.56</v>
      </c>
      <c r="E80" s="238"/>
      <c r="F80" s="238">
        <v>975.84</v>
      </c>
      <c r="G80" s="238">
        <v>975.84</v>
      </c>
      <c r="H80" s="248">
        <v>114</v>
      </c>
      <c r="I80" s="241">
        <v>0</v>
      </c>
      <c r="J80" s="241">
        <v>0</v>
      </c>
      <c r="K80" s="238">
        <v>975.84</v>
      </c>
    </row>
    <row r="81" spans="1:11">
      <c r="A81" s="211">
        <v>847</v>
      </c>
      <c r="B81" s="211" t="s">
        <v>4981</v>
      </c>
      <c r="C81" s="241" t="s">
        <v>4961</v>
      </c>
      <c r="D81" s="217">
        <v>10.94</v>
      </c>
      <c r="E81" s="238"/>
      <c r="F81" s="238">
        <v>1247.1600000000001</v>
      </c>
      <c r="G81" s="238">
        <v>1247.1600000000001</v>
      </c>
      <c r="H81" s="248">
        <v>114</v>
      </c>
      <c r="I81" s="241">
        <v>0</v>
      </c>
      <c r="J81" s="241">
        <v>0</v>
      </c>
      <c r="K81" s="238">
        <v>1247.1600000000001</v>
      </c>
    </row>
    <row r="82" spans="1:11">
      <c r="A82" s="211">
        <v>846</v>
      </c>
      <c r="B82" s="211" t="s">
        <v>4982</v>
      </c>
      <c r="C82" s="241" t="s">
        <v>4957</v>
      </c>
      <c r="D82" s="217">
        <v>4.4400000000000004</v>
      </c>
      <c r="E82" s="238"/>
      <c r="F82" s="238">
        <v>506.16</v>
      </c>
      <c r="G82" s="238">
        <v>506.16</v>
      </c>
      <c r="H82" s="248">
        <v>114</v>
      </c>
      <c r="I82" s="241">
        <v>0</v>
      </c>
      <c r="J82" s="241">
        <v>0</v>
      </c>
      <c r="K82" s="238">
        <v>506.16</v>
      </c>
    </row>
    <row r="83" spans="1:11">
      <c r="A83" s="211">
        <v>851</v>
      </c>
      <c r="B83" s="211" t="s">
        <v>4983</v>
      </c>
      <c r="C83" s="241" t="s">
        <v>4965</v>
      </c>
      <c r="D83" s="217">
        <v>5.94</v>
      </c>
      <c r="E83" s="238"/>
      <c r="F83" s="238">
        <v>677.16</v>
      </c>
      <c r="G83" s="238">
        <v>677.16</v>
      </c>
      <c r="H83" s="248">
        <v>114</v>
      </c>
      <c r="I83" s="241">
        <v>0</v>
      </c>
      <c r="J83" s="241">
        <v>0</v>
      </c>
      <c r="K83" s="238">
        <v>677.16</v>
      </c>
    </row>
    <row r="84" spans="1:11">
      <c r="A84" s="211">
        <v>852</v>
      </c>
      <c r="B84" s="211" t="s">
        <v>4984</v>
      </c>
      <c r="C84" s="241" t="s">
        <v>4957</v>
      </c>
      <c r="D84" s="217">
        <v>4.4400000000000004</v>
      </c>
      <c r="E84" s="238"/>
      <c r="F84" s="238">
        <v>506.16</v>
      </c>
      <c r="G84" s="238">
        <v>506.16</v>
      </c>
      <c r="H84" s="248">
        <v>114</v>
      </c>
      <c r="I84" s="241">
        <v>0</v>
      </c>
      <c r="J84" s="241">
        <v>0</v>
      </c>
      <c r="K84" s="238">
        <v>506.16</v>
      </c>
    </row>
    <row r="85" spans="1:11">
      <c r="A85" s="211">
        <v>855</v>
      </c>
      <c r="B85" s="211" t="s">
        <v>4985</v>
      </c>
      <c r="C85" s="241" t="s">
        <v>4957</v>
      </c>
      <c r="D85" s="217">
        <v>5.31</v>
      </c>
      <c r="E85" s="238"/>
      <c r="F85" s="238">
        <v>710.1</v>
      </c>
      <c r="G85" s="238">
        <v>710.1</v>
      </c>
      <c r="H85" s="238">
        <v>133.72881355932199</v>
      </c>
      <c r="I85" s="241">
        <v>0</v>
      </c>
      <c r="J85" s="241">
        <v>0</v>
      </c>
      <c r="K85" s="238">
        <v>710.1</v>
      </c>
    </row>
    <row r="86" spans="1:11">
      <c r="A86" s="211">
        <v>862</v>
      </c>
      <c r="B86" s="211" t="s">
        <v>4986</v>
      </c>
      <c r="C86" s="249" t="s">
        <v>4965</v>
      </c>
      <c r="D86" s="217">
        <v>4.88</v>
      </c>
      <c r="E86" s="238"/>
      <c r="F86" s="238">
        <v>556.32000000000005</v>
      </c>
      <c r="G86" s="238">
        <v>556.32000000000005</v>
      </c>
      <c r="H86" s="248">
        <v>114</v>
      </c>
      <c r="I86" s="241">
        <v>0</v>
      </c>
      <c r="J86" s="241">
        <v>0</v>
      </c>
      <c r="K86" s="238">
        <v>556.32000000000005</v>
      </c>
    </row>
    <row r="87" spans="1:11">
      <c r="A87" s="211">
        <v>833</v>
      </c>
      <c r="B87" s="211" t="s">
        <v>4987</v>
      </c>
      <c r="C87" s="249" t="s">
        <v>4965</v>
      </c>
      <c r="D87" s="217">
        <v>14.88</v>
      </c>
      <c r="E87" s="238"/>
      <c r="F87" s="238">
        <v>1696.32</v>
      </c>
      <c r="G87" s="238">
        <v>1696.32</v>
      </c>
      <c r="H87" s="248">
        <v>114</v>
      </c>
      <c r="I87" s="241">
        <v>0</v>
      </c>
      <c r="J87" s="241">
        <v>0</v>
      </c>
      <c r="K87" s="238">
        <v>1696.32</v>
      </c>
    </row>
    <row r="88" spans="1:11">
      <c r="A88" s="211">
        <v>887</v>
      </c>
      <c r="B88" s="211" t="s">
        <v>4988</v>
      </c>
      <c r="C88" s="216" t="s">
        <v>4940</v>
      </c>
      <c r="D88" s="217">
        <v>5.38</v>
      </c>
      <c r="E88" s="238"/>
      <c r="F88" s="238">
        <v>675.64</v>
      </c>
      <c r="G88" s="238">
        <v>675.64</v>
      </c>
      <c r="H88" s="238">
        <v>125.583643122677</v>
      </c>
      <c r="I88" s="241">
        <v>0</v>
      </c>
      <c r="J88" s="241">
        <v>0</v>
      </c>
      <c r="K88" s="238">
        <v>675.64</v>
      </c>
    </row>
    <row r="89" spans="1:11">
      <c r="A89" s="211">
        <v>869</v>
      </c>
      <c r="B89" s="211" t="s">
        <v>4989</v>
      </c>
      <c r="C89" s="241" t="s">
        <v>4957</v>
      </c>
      <c r="D89" s="217">
        <v>3.13</v>
      </c>
      <c r="E89" s="238"/>
      <c r="F89" s="238">
        <v>356.82</v>
      </c>
      <c r="G89" s="238">
        <v>356.82</v>
      </c>
      <c r="H89" s="248">
        <v>114</v>
      </c>
      <c r="I89" s="241">
        <v>0</v>
      </c>
      <c r="J89" s="241">
        <v>0</v>
      </c>
      <c r="K89" s="238">
        <v>356.82</v>
      </c>
    </row>
  </sheetData>
  <autoFilter ref="A1:K89"/>
  <phoneticPr fontId="8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1"/>
  <sheetViews>
    <sheetView workbookViewId="0">
      <selection activeCell="A11" sqref="A11:XFD11"/>
    </sheetView>
  </sheetViews>
  <sheetFormatPr defaultColWidth="9" defaultRowHeight="13.5"/>
  <sheetData>
    <row r="1" spans="1:2">
      <c r="A1" s="23" t="s">
        <v>2328</v>
      </c>
      <c r="B1" s="2" t="s">
        <v>1352</v>
      </c>
    </row>
    <row r="2" spans="1:2">
      <c r="A2" s="23" t="s">
        <v>2197</v>
      </c>
      <c r="B2" s="2" t="s">
        <v>1352</v>
      </c>
    </row>
    <row r="3" spans="1:2">
      <c r="A3" s="23" t="s">
        <v>2191</v>
      </c>
      <c r="B3" s="2" t="s">
        <v>1352</v>
      </c>
    </row>
    <row r="4" spans="1:2">
      <c r="A4" s="23" t="s">
        <v>1886</v>
      </c>
      <c r="B4" s="2" t="s">
        <v>1352</v>
      </c>
    </row>
    <row r="5" spans="1:2">
      <c r="A5" s="23" t="s">
        <v>1876</v>
      </c>
      <c r="B5" s="2" t="s">
        <v>1352</v>
      </c>
    </row>
    <row r="6" spans="1:2">
      <c r="A6" s="23" t="s">
        <v>2308</v>
      </c>
      <c r="B6" s="2" t="s">
        <v>1352</v>
      </c>
    </row>
    <row r="7" spans="1:2">
      <c r="A7" s="23" t="s">
        <v>2384</v>
      </c>
      <c r="B7" s="2" t="s">
        <v>1352</v>
      </c>
    </row>
    <row r="8" spans="1:2">
      <c r="A8" s="22" t="s">
        <v>1349</v>
      </c>
      <c r="B8" s="2" t="s">
        <v>1352</v>
      </c>
    </row>
    <row r="9" spans="1:2">
      <c r="A9" s="22" t="s">
        <v>1355</v>
      </c>
      <c r="B9" s="2" t="s">
        <v>1352</v>
      </c>
    </row>
    <row r="10" spans="1:2">
      <c r="A10" s="23" t="s">
        <v>2023</v>
      </c>
      <c r="B10" s="2" t="s">
        <v>1352</v>
      </c>
    </row>
    <row r="11" spans="1:2">
      <c r="A11" t="s">
        <v>2741</v>
      </c>
      <c r="B11" s="2" t="s">
        <v>1352</v>
      </c>
    </row>
  </sheetData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14"/>
  <sheetViews>
    <sheetView workbookViewId="0">
      <selection activeCell="E18" sqref="E18"/>
    </sheetView>
  </sheetViews>
  <sheetFormatPr defaultColWidth="9" defaultRowHeight="13.5"/>
  <cols>
    <col min="3" max="3" width="13.25" customWidth="1"/>
    <col min="5" max="5" width="17.25" customWidth="1"/>
  </cols>
  <sheetData>
    <row r="1" spans="1:5" ht="22.5">
      <c r="A1" s="200" t="s">
        <v>4990</v>
      </c>
      <c r="B1" s="200"/>
      <c r="C1" s="200"/>
      <c r="D1" s="200"/>
      <c r="E1" s="200"/>
    </row>
    <row r="2" spans="1:5">
      <c r="A2" s="201"/>
      <c r="B2" s="201"/>
      <c r="C2" s="202"/>
      <c r="D2" s="202"/>
      <c r="E2" s="203" t="s">
        <v>4991</v>
      </c>
    </row>
    <row r="3" spans="1:5">
      <c r="A3" s="152" t="s">
        <v>0</v>
      </c>
      <c r="B3" s="152" t="s">
        <v>3590</v>
      </c>
      <c r="C3" s="204" t="s">
        <v>4992</v>
      </c>
      <c r="D3" s="152" t="s">
        <v>4993</v>
      </c>
      <c r="E3" s="152" t="s">
        <v>7</v>
      </c>
    </row>
    <row r="4" spans="1:5">
      <c r="A4" s="205">
        <v>1</v>
      </c>
      <c r="B4" s="206" t="s">
        <v>575</v>
      </c>
      <c r="C4" s="68">
        <v>1045.0999999999999</v>
      </c>
      <c r="D4" s="68"/>
      <c r="E4" s="152" t="s">
        <v>4994</v>
      </c>
    </row>
    <row r="5" spans="1:5">
      <c r="A5" s="205">
        <v>2</v>
      </c>
      <c r="B5" s="206" t="s">
        <v>651</v>
      </c>
      <c r="C5" s="68">
        <v>1045.0999999999999</v>
      </c>
      <c r="D5" s="68"/>
      <c r="E5" s="152" t="s">
        <v>4994</v>
      </c>
    </row>
    <row r="6" spans="1:5">
      <c r="A6" s="205">
        <v>3</v>
      </c>
      <c r="B6" s="206" t="s">
        <v>601</v>
      </c>
      <c r="C6" s="68">
        <v>1045.0999999999999</v>
      </c>
      <c r="D6" s="68"/>
      <c r="E6" s="152" t="s">
        <v>4994</v>
      </c>
    </row>
    <row r="7" spans="1:5">
      <c r="A7" s="205">
        <v>4</v>
      </c>
      <c r="B7" s="206" t="s">
        <v>581</v>
      </c>
      <c r="C7" s="68">
        <v>1045.0999999999999</v>
      </c>
      <c r="D7" s="68"/>
      <c r="E7" s="152" t="s">
        <v>4994</v>
      </c>
    </row>
    <row r="8" spans="1:5">
      <c r="A8" s="205">
        <v>5</v>
      </c>
      <c r="B8" s="206" t="s">
        <v>596</v>
      </c>
      <c r="C8" s="68">
        <v>1045.0999999999999</v>
      </c>
      <c r="D8" s="68"/>
      <c r="E8" s="152" t="s">
        <v>4994</v>
      </c>
    </row>
    <row r="9" spans="1:5">
      <c r="A9" s="205">
        <v>6</v>
      </c>
      <c r="B9" s="206" t="s">
        <v>616</v>
      </c>
      <c r="C9" s="68">
        <v>1045.0999999999999</v>
      </c>
      <c r="D9" s="68"/>
      <c r="E9" s="152" t="s">
        <v>4994</v>
      </c>
    </row>
    <row r="10" spans="1:5">
      <c r="A10" s="205">
        <v>7</v>
      </c>
      <c r="B10" s="206" t="s">
        <v>646</v>
      </c>
      <c r="C10" s="68">
        <v>1045.0999999999999</v>
      </c>
      <c r="D10" s="68"/>
      <c r="E10" s="152" t="s">
        <v>4994</v>
      </c>
    </row>
    <row r="11" spans="1:5">
      <c r="A11" s="205">
        <v>8</v>
      </c>
      <c r="B11" s="206" t="s">
        <v>2621</v>
      </c>
      <c r="C11" s="68">
        <v>1045.0999999999999</v>
      </c>
      <c r="D11" s="68"/>
      <c r="E11" s="152" t="s">
        <v>4994</v>
      </c>
    </row>
    <row r="12" spans="1:5">
      <c r="A12" s="205">
        <v>9</v>
      </c>
      <c r="B12" s="207" t="s">
        <v>2546</v>
      </c>
      <c r="C12" s="68">
        <v>1045.0999999999999</v>
      </c>
      <c r="D12" s="68"/>
      <c r="E12" s="152" t="s">
        <v>4994</v>
      </c>
    </row>
    <row r="13" spans="1:5">
      <c r="A13" s="208" t="s">
        <v>3639</v>
      </c>
      <c r="B13" s="209"/>
      <c r="C13" s="130">
        <f>SUM(C4:C12)</f>
        <v>9405.9000000000015</v>
      </c>
      <c r="D13" s="130"/>
      <c r="E13" s="88"/>
    </row>
    <row r="14" spans="1:5">
      <c r="A14" s="201" t="s">
        <v>4995</v>
      </c>
      <c r="B14" s="201"/>
      <c r="C14" s="202">
        <f>SUM(C4:C12)-C13</f>
        <v>0</v>
      </c>
      <c r="D14" s="202" t="s">
        <v>4996</v>
      </c>
      <c r="E14" s="201"/>
    </row>
  </sheetData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37"/>
  <sheetViews>
    <sheetView workbookViewId="0">
      <selection activeCell="F1" sqref="F1"/>
    </sheetView>
  </sheetViews>
  <sheetFormatPr defaultColWidth="9" defaultRowHeight="13.5"/>
  <cols>
    <col min="1" max="1" width="13.5" style="566" customWidth="1"/>
    <col min="2" max="2" width="18.375" customWidth="1"/>
    <col min="3" max="5" width="18" customWidth="1"/>
    <col min="6" max="6" width="10.25" customWidth="1"/>
    <col min="8" max="8" width="14.625" customWidth="1"/>
    <col min="9" max="9" width="13.5" bestFit="1" customWidth="1"/>
    <col min="10" max="10" width="9" style="85"/>
    <col min="14" max="14" width="15.375" style="60" customWidth="1"/>
    <col min="15" max="15" width="9.625" style="60" customWidth="1"/>
    <col min="16" max="16" width="12.5" customWidth="1"/>
    <col min="17" max="17" width="29.5" customWidth="1"/>
    <col min="18" max="18" width="16" customWidth="1"/>
    <col min="19" max="19" width="14.625" bestFit="1" customWidth="1"/>
    <col min="20" max="20" width="13.5" bestFit="1" customWidth="1"/>
  </cols>
  <sheetData>
    <row r="1" spans="1:20" ht="33">
      <c r="A1" s="777" t="s">
        <v>0</v>
      </c>
      <c r="B1" s="154" t="s">
        <v>3590</v>
      </c>
      <c r="C1" s="155" t="s">
        <v>4999</v>
      </c>
      <c r="D1" s="156" t="s">
        <v>5000</v>
      </c>
      <c r="E1" s="155" t="s">
        <v>5001</v>
      </c>
      <c r="F1" s="507" t="s">
        <v>6622</v>
      </c>
      <c r="J1" s="762" t="s">
        <v>0</v>
      </c>
      <c r="K1" s="760" t="s">
        <v>3590</v>
      </c>
      <c r="L1" s="760" t="s">
        <v>5002</v>
      </c>
      <c r="M1" s="760" t="s">
        <v>3592</v>
      </c>
      <c r="N1" s="764" t="s">
        <v>5003</v>
      </c>
      <c r="O1" s="171" t="s">
        <v>5004</v>
      </c>
      <c r="P1" s="760" t="s">
        <v>7</v>
      </c>
      <c r="Q1" s="193" t="s">
        <v>7</v>
      </c>
      <c r="R1" s="508" t="s">
        <v>6218</v>
      </c>
    </row>
    <row r="2" spans="1:20" ht="17.25">
      <c r="A2" s="777">
        <v>1</v>
      </c>
      <c r="B2" s="157" t="s">
        <v>5005</v>
      </c>
      <c r="C2" s="158">
        <v>2000</v>
      </c>
      <c r="D2" s="159">
        <v>0.93</v>
      </c>
      <c r="E2" s="160">
        <f>C2*D2</f>
        <v>1860</v>
      </c>
      <c r="F2" s="161">
        <f>C2-E2</f>
        <v>140</v>
      </c>
      <c r="H2" s="60">
        <f>VLOOKUP(B2,'12部门提供工资附表主表'!G:AQ,36,0)</f>
        <v>0</v>
      </c>
      <c r="I2" s="60">
        <f>H2+F2</f>
        <v>140</v>
      </c>
      <c r="J2" s="763"/>
      <c r="K2" s="761"/>
      <c r="L2" s="761"/>
      <c r="M2" s="761"/>
      <c r="N2" s="765"/>
      <c r="O2" s="172" t="s">
        <v>5006</v>
      </c>
      <c r="P2" s="761"/>
      <c r="Q2" s="194"/>
      <c r="R2" s="505"/>
    </row>
    <row r="3" spans="1:20" ht="17.25">
      <c r="A3" s="777">
        <v>2</v>
      </c>
      <c r="B3" s="157" t="s">
        <v>5007</v>
      </c>
      <c r="C3" s="158">
        <v>1500</v>
      </c>
      <c r="D3" s="159">
        <v>0.93</v>
      </c>
      <c r="E3" s="160">
        <f t="shared" ref="E3:E36" si="0">C3*D3</f>
        <v>1395</v>
      </c>
      <c r="F3" s="161">
        <f t="shared" ref="F3:F36" si="1">C3-E3</f>
        <v>105</v>
      </c>
      <c r="H3" s="60">
        <f>VLOOKUP(B3,'12部门提供工资附表主表'!G:AQ,36,0)</f>
        <v>0</v>
      </c>
      <c r="I3" s="60">
        <f t="shared" ref="I3:I36" si="2">H3+F3</f>
        <v>105</v>
      </c>
      <c r="J3" s="173">
        <v>1</v>
      </c>
      <c r="K3" s="174" t="s">
        <v>1756</v>
      </c>
      <c r="L3" s="175" t="s">
        <v>5008</v>
      </c>
      <c r="M3" s="176" t="s">
        <v>5009</v>
      </c>
      <c r="N3" s="177">
        <v>90</v>
      </c>
      <c r="O3" s="178">
        <v>0</v>
      </c>
      <c r="P3" s="176"/>
      <c r="Q3" s="194"/>
      <c r="R3" s="506">
        <f>-O3</f>
        <v>0</v>
      </c>
      <c r="S3" s="60">
        <f>VLOOKUP(K3,'12部门提供工资附表主表'!G:AQ,36,0)</f>
        <v>0</v>
      </c>
      <c r="T3" s="60">
        <f>S3-N3</f>
        <v>-90</v>
      </c>
    </row>
    <row r="4" spans="1:20" ht="17.25">
      <c r="A4" s="777">
        <v>3</v>
      </c>
      <c r="B4" s="157" t="s">
        <v>5010</v>
      </c>
      <c r="C4" s="158">
        <v>1500</v>
      </c>
      <c r="D4" s="159">
        <v>0.91</v>
      </c>
      <c r="E4" s="160">
        <f t="shared" si="0"/>
        <v>1365</v>
      </c>
      <c r="F4" s="161">
        <f t="shared" si="1"/>
        <v>135</v>
      </c>
      <c r="H4" s="60">
        <f>VLOOKUP(B4,'12部门提供工资附表主表'!G:AQ,36,0)</f>
        <v>0</v>
      </c>
      <c r="I4" s="60">
        <f t="shared" si="2"/>
        <v>135</v>
      </c>
      <c r="J4" s="173">
        <v>2</v>
      </c>
      <c r="K4" s="174" t="s">
        <v>2096</v>
      </c>
      <c r="L4" s="175" t="s">
        <v>5008</v>
      </c>
      <c r="M4" s="176" t="s">
        <v>5009</v>
      </c>
      <c r="N4" s="177">
        <v>90</v>
      </c>
      <c r="O4" s="178">
        <v>0</v>
      </c>
      <c r="P4" s="176" t="s">
        <v>5011</v>
      </c>
      <c r="Q4" s="194"/>
      <c r="R4" s="506">
        <f t="shared" ref="R4:R26" si="3">-O4</f>
        <v>0</v>
      </c>
      <c r="S4" s="60">
        <f>VLOOKUP(K4,'12部门提供工资附表主表'!G:AQ,36,0)</f>
        <v>0</v>
      </c>
      <c r="T4" s="60">
        <f t="shared" ref="T4:T26" si="4">S4-N4</f>
        <v>-90</v>
      </c>
    </row>
    <row r="5" spans="1:20" ht="17.25">
      <c r="A5" s="777">
        <v>4</v>
      </c>
      <c r="B5" s="157" t="s">
        <v>5012</v>
      </c>
      <c r="C5" s="158">
        <v>1500</v>
      </c>
      <c r="D5" s="159">
        <v>0.92</v>
      </c>
      <c r="E5" s="160">
        <f t="shared" si="0"/>
        <v>1380</v>
      </c>
      <c r="F5" s="161">
        <f t="shared" si="1"/>
        <v>120</v>
      </c>
      <c r="H5" s="60">
        <f>VLOOKUP(B5,'12部门提供工资附表主表'!G:AQ,36,0)</f>
        <v>0</v>
      </c>
      <c r="I5" s="60">
        <f t="shared" si="2"/>
        <v>120</v>
      </c>
      <c r="J5" s="173">
        <v>3</v>
      </c>
      <c r="K5" s="174" t="s">
        <v>2116</v>
      </c>
      <c r="L5" s="175" t="s">
        <v>5008</v>
      </c>
      <c r="M5" s="176" t="s">
        <v>5009</v>
      </c>
      <c r="N5" s="177">
        <v>90</v>
      </c>
      <c r="O5" s="178">
        <v>0</v>
      </c>
      <c r="P5" s="176" t="s">
        <v>5013</v>
      </c>
      <c r="Q5" s="195"/>
      <c r="R5" s="506">
        <f t="shared" si="3"/>
        <v>0</v>
      </c>
      <c r="S5" s="60">
        <f>VLOOKUP(K5,'12部门提供工资附表主表'!G:AQ,36,0)</f>
        <v>0</v>
      </c>
      <c r="T5" s="60">
        <f t="shared" si="4"/>
        <v>-90</v>
      </c>
    </row>
    <row r="6" spans="1:20" ht="17.25">
      <c r="A6" s="777">
        <v>5</v>
      </c>
      <c r="B6" s="157" t="s">
        <v>5014</v>
      </c>
      <c r="C6" s="162">
        <v>1000</v>
      </c>
      <c r="D6" s="163">
        <v>0.92300000000000004</v>
      </c>
      <c r="E6" s="160">
        <f t="shared" si="0"/>
        <v>923</v>
      </c>
      <c r="F6" s="161">
        <f t="shared" si="1"/>
        <v>77</v>
      </c>
      <c r="H6" s="60">
        <f>VLOOKUP(B6,'12部门提供工资附表主表'!G:AQ,36,0)</f>
        <v>0</v>
      </c>
      <c r="I6" s="60">
        <f t="shared" si="2"/>
        <v>77</v>
      </c>
      <c r="J6" s="173">
        <v>4</v>
      </c>
      <c r="K6" s="174" t="s">
        <v>2111</v>
      </c>
      <c r="L6" s="175" t="s">
        <v>5008</v>
      </c>
      <c r="M6" s="176" t="s">
        <v>5009</v>
      </c>
      <c r="N6" s="177">
        <v>90</v>
      </c>
      <c r="O6" s="178">
        <v>0</v>
      </c>
      <c r="P6" s="179"/>
      <c r="Q6" s="194"/>
      <c r="R6" s="506">
        <f t="shared" si="3"/>
        <v>0</v>
      </c>
      <c r="S6" s="60">
        <f>VLOOKUP(K6,'12部门提供工资附表主表'!G:AQ,36,0)</f>
        <v>0</v>
      </c>
      <c r="T6" s="60">
        <f t="shared" si="4"/>
        <v>-90</v>
      </c>
    </row>
    <row r="7" spans="1:20" ht="17.25">
      <c r="A7" s="777">
        <v>6</v>
      </c>
      <c r="B7" s="157" t="s">
        <v>5015</v>
      </c>
      <c r="C7" s="162">
        <v>1000</v>
      </c>
      <c r="D7" s="163">
        <v>0.81599999999999995</v>
      </c>
      <c r="E7" s="160">
        <f t="shared" si="0"/>
        <v>816</v>
      </c>
      <c r="F7" s="161">
        <f t="shared" si="1"/>
        <v>184</v>
      </c>
      <c r="G7" s="104" t="s">
        <v>3600</v>
      </c>
      <c r="H7" s="60">
        <f>VLOOKUP(B7,'12部门提供工资附表主表'!G:AQ,36,0)</f>
        <v>0</v>
      </c>
      <c r="I7" s="60">
        <f t="shared" si="2"/>
        <v>184</v>
      </c>
      <c r="J7" s="173">
        <v>5</v>
      </c>
      <c r="K7" s="174" t="s">
        <v>2101</v>
      </c>
      <c r="L7" s="175" t="s">
        <v>5008</v>
      </c>
      <c r="M7" s="176" t="s">
        <v>5009</v>
      </c>
      <c r="N7" s="177">
        <v>90</v>
      </c>
      <c r="O7" s="178">
        <v>0</v>
      </c>
      <c r="P7" s="176"/>
      <c r="Q7" s="194"/>
      <c r="R7" s="506">
        <f t="shared" si="3"/>
        <v>0</v>
      </c>
      <c r="S7" s="60">
        <f>VLOOKUP(K7,'12部门提供工资附表主表'!G:AQ,36,0)</f>
        <v>0</v>
      </c>
      <c r="T7" s="60">
        <f t="shared" si="4"/>
        <v>-90</v>
      </c>
    </row>
    <row r="8" spans="1:20" ht="17.25">
      <c r="A8" s="777">
        <v>7</v>
      </c>
      <c r="B8" s="157" t="s">
        <v>5016</v>
      </c>
      <c r="C8" s="162">
        <v>1000</v>
      </c>
      <c r="D8" s="163">
        <v>0.76</v>
      </c>
      <c r="E8" s="160">
        <f t="shared" si="0"/>
        <v>760</v>
      </c>
      <c r="F8" s="161">
        <f t="shared" si="1"/>
        <v>240</v>
      </c>
      <c r="G8" s="104" t="s">
        <v>3600</v>
      </c>
      <c r="H8" s="60">
        <f>VLOOKUP(B8,'12部门提供工资附表主表'!G:AQ,36,0)</f>
        <v>0</v>
      </c>
      <c r="I8" s="60">
        <f t="shared" si="2"/>
        <v>240</v>
      </c>
      <c r="J8" s="173">
        <v>6</v>
      </c>
      <c r="K8" s="174" t="s">
        <v>2224</v>
      </c>
      <c r="L8" s="175" t="s">
        <v>5008</v>
      </c>
      <c r="M8" s="176" t="s">
        <v>5009</v>
      </c>
      <c r="N8" s="177">
        <v>90</v>
      </c>
      <c r="O8" s="178">
        <v>0</v>
      </c>
      <c r="P8" s="176"/>
      <c r="Q8" s="194"/>
      <c r="R8" s="506">
        <f t="shared" si="3"/>
        <v>0</v>
      </c>
      <c r="S8" s="60">
        <f>VLOOKUP(K8,'12部门提供工资附表主表'!G:AQ,36,0)</f>
        <v>0</v>
      </c>
      <c r="T8" s="60">
        <f t="shared" si="4"/>
        <v>-90</v>
      </c>
    </row>
    <row r="9" spans="1:20" ht="17.25">
      <c r="A9" s="777">
        <v>8</v>
      </c>
      <c r="B9" s="157" t="s">
        <v>5017</v>
      </c>
      <c r="C9" s="162">
        <v>1000</v>
      </c>
      <c r="D9" s="163">
        <v>0.85199999999999998</v>
      </c>
      <c r="E9" s="160">
        <f t="shared" si="0"/>
        <v>852</v>
      </c>
      <c r="F9" s="161">
        <f t="shared" si="1"/>
        <v>148</v>
      </c>
      <c r="G9" s="104" t="s">
        <v>3600</v>
      </c>
      <c r="H9" s="60">
        <f>VLOOKUP(B9,'12部门提供工资附表主表'!G:AQ,36,0)</f>
        <v>0</v>
      </c>
      <c r="I9" s="60">
        <f t="shared" si="2"/>
        <v>148</v>
      </c>
      <c r="J9" s="173">
        <v>7</v>
      </c>
      <c r="K9" s="180" t="s">
        <v>881</v>
      </c>
      <c r="L9" s="175" t="s">
        <v>5008</v>
      </c>
      <c r="M9" s="176" t="s">
        <v>5009</v>
      </c>
      <c r="N9" s="177">
        <v>90</v>
      </c>
      <c r="O9" s="178">
        <v>0</v>
      </c>
      <c r="P9" s="176" t="s">
        <v>5018</v>
      </c>
      <c r="Q9" s="194"/>
      <c r="R9" s="506">
        <f t="shared" si="3"/>
        <v>0</v>
      </c>
      <c r="S9" s="60">
        <f>VLOOKUP(K9,'12部门提供工资附表主表'!G:AQ,36,0)</f>
        <v>0</v>
      </c>
      <c r="T9" s="60">
        <f t="shared" si="4"/>
        <v>-90</v>
      </c>
    </row>
    <row r="10" spans="1:20" ht="16.5">
      <c r="A10" s="777">
        <v>9</v>
      </c>
      <c r="B10" s="164" t="s">
        <v>170</v>
      </c>
      <c r="C10" s="162">
        <v>1000</v>
      </c>
      <c r="D10" s="163">
        <v>0.94</v>
      </c>
      <c r="E10" s="160">
        <f t="shared" si="0"/>
        <v>940</v>
      </c>
      <c r="F10" s="161">
        <f t="shared" si="1"/>
        <v>60</v>
      </c>
      <c r="H10" s="60">
        <f>VLOOKUP(B10,'12部门提供工资附表主表'!G:AQ,36,0)</f>
        <v>0</v>
      </c>
      <c r="I10" s="60">
        <f t="shared" si="2"/>
        <v>60</v>
      </c>
      <c r="J10" s="173">
        <v>8</v>
      </c>
      <c r="K10" s="181" t="s">
        <v>2146</v>
      </c>
      <c r="L10" s="175" t="s">
        <v>5019</v>
      </c>
      <c r="M10" s="176" t="s">
        <v>5009</v>
      </c>
      <c r="N10" s="177">
        <v>90</v>
      </c>
      <c r="O10" s="178">
        <v>0</v>
      </c>
      <c r="P10" s="176"/>
      <c r="Q10" s="194"/>
      <c r="R10" s="506">
        <f t="shared" si="3"/>
        <v>0</v>
      </c>
      <c r="S10" s="60">
        <f>VLOOKUP(K10,'12部门提供工资附表主表'!G:AQ,36,0)</f>
        <v>0</v>
      </c>
      <c r="T10" s="60">
        <f t="shared" si="4"/>
        <v>-90</v>
      </c>
    </row>
    <row r="11" spans="1:20" ht="16.5">
      <c r="A11" s="777">
        <v>10</v>
      </c>
      <c r="B11" s="164" t="s">
        <v>2008</v>
      </c>
      <c r="C11" s="162">
        <v>1500</v>
      </c>
      <c r="D11" s="163">
        <v>0.57999999999999996</v>
      </c>
      <c r="E11" s="160">
        <f t="shared" si="0"/>
        <v>869.99999999999989</v>
      </c>
      <c r="F11" s="161">
        <f t="shared" si="1"/>
        <v>630.00000000000011</v>
      </c>
      <c r="H11" s="60">
        <f>VLOOKUP(B11,'12部门提供工资附表主表'!G:AQ,36,0)</f>
        <v>0</v>
      </c>
      <c r="I11" s="60">
        <f t="shared" si="2"/>
        <v>630.00000000000011</v>
      </c>
      <c r="J11" s="173">
        <v>9</v>
      </c>
      <c r="K11" s="174" t="s">
        <v>2364</v>
      </c>
      <c r="L11" s="175" t="s">
        <v>5019</v>
      </c>
      <c r="M11" s="176" t="s">
        <v>5009</v>
      </c>
      <c r="N11" s="177">
        <v>90</v>
      </c>
      <c r="O11" s="178">
        <v>0</v>
      </c>
      <c r="P11" s="176"/>
      <c r="Q11" s="194"/>
      <c r="R11" s="506">
        <f t="shared" si="3"/>
        <v>0</v>
      </c>
      <c r="S11" s="60">
        <f>VLOOKUP(K11,'12部门提供工资附表主表'!G:AQ,36,0)</f>
        <v>0</v>
      </c>
      <c r="T11" s="60">
        <f t="shared" si="4"/>
        <v>-90</v>
      </c>
    </row>
    <row r="12" spans="1:20" ht="17.25">
      <c r="A12" s="777">
        <v>11</v>
      </c>
      <c r="B12" s="157" t="s">
        <v>5020</v>
      </c>
      <c r="C12" s="158">
        <v>1500</v>
      </c>
      <c r="D12" s="159">
        <v>0.84</v>
      </c>
      <c r="E12" s="160">
        <f t="shared" si="0"/>
        <v>1260</v>
      </c>
      <c r="F12" s="161">
        <f t="shared" si="1"/>
        <v>240</v>
      </c>
      <c r="H12" s="60">
        <f>VLOOKUP(B12,'12部门提供工资附表主表'!G:AQ,36,0)</f>
        <v>0</v>
      </c>
      <c r="I12" s="60">
        <f t="shared" si="2"/>
        <v>240</v>
      </c>
      <c r="J12" s="173">
        <v>10</v>
      </c>
      <c r="K12" s="174" t="s">
        <v>2176</v>
      </c>
      <c r="L12" s="175" t="s">
        <v>5019</v>
      </c>
      <c r="M12" s="176" t="s">
        <v>5009</v>
      </c>
      <c r="N12" s="177">
        <v>90</v>
      </c>
      <c r="O12" s="178">
        <v>0</v>
      </c>
      <c r="P12" s="176"/>
      <c r="Q12" s="194"/>
      <c r="R12" s="506">
        <f t="shared" si="3"/>
        <v>0</v>
      </c>
      <c r="S12" s="60">
        <f>VLOOKUP(K12,'12部门提供工资附表主表'!G:AQ,36,0)</f>
        <v>0</v>
      </c>
      <c r="T12" s="60">
        <f t="shared" si="4"/>
        <v>-90</v>
      </c>
    </row>
    <row r="13" spans="1:20" ht="17.25">
      <c r="A13" s="777">
        <v>12</v>
      </c>
      <c r="B13" s="157" t="s">
        <v>5021</v>
      </c>
      <c r="C13" s="158">
        <v>1500</v>
      </c>
      <c r="D13" s="159">
        <v>0.78</v>
      </c>
      <c r="E13" s="160">
        <f t="shared" si="0"/>
        <v>1170</v>
      </c>
      <c r="F13" s="161">
        <f t="shared" si="1"/>
        <v>330</v>
      </c>
      <c r="H13" s="60">
        <f>VLOOKUP(B13,'12部门提供工资附表主表'!G:AQ,36,0)</f>
        <v>0</v>
      </c>
      <c r="I13" s="60">
        <f t="shared" si="2"/>
        <v>330</v>
      </c>
      <c r="J13" s="173">
        <v>11</v>
      </c>
      <c r="K13" s="174" t="s">
        <v>2398</v>
      </c>
      <c r="L13" s="175" t="s">
        <v>5019</v>
      </c>
      <c r="M13" s="176" t="s">
        <v>5009</v>
      </c>
      <c r="N13" s="177">
        <v>90</v>
      </c>
      <c r="O13" s="178">
        <v>0</v>
      </c>
      <c r="P13" s="176"/>
      <c r="Q13" s="194"/>
      <c r="R13" s="506">
        <f t="shared" si="3"/>
        <v>0</v>
      </c>
      <c r="S13" s="60">
        <f>VLOOKUP(K13,'12部门提供工资附表主表'!G:AQ,36,0)</f>
        <v>0</v>
      </c>
      <c r="T13" s="60">
        <f t="shared" si="4"/>
        <v>-90</v>
      </c>
    </row>
    <row r="14" spans="1:20" ht="17.25">
      <c r="A14" s="777">
        <v>13</v>
      </c>
      <c r="B14" s="157" t="s">
        <v>5022</v>
      </c>
      <c r="C14" s="158">
        <v>1500</v>
      </c>
      <c r="D14" s="163">
        <v>0.78</v>
      </c>
      <c r="E14" s="160">
        <f t="shared" si="0"/>
        <v>1170</v>
      </c>
      <c r="F14" s="161">
        <f t="shared" si="1"/>
        <v>330</v>
      </c>
      <c r="H14" s="60">
        <f>VLOOKUP(B14,'12部门提供工资附表主表'!G:AQ,36,0)</f>
        <v>0</v>
      </c>
      <c r="I14" s="60">
        <f t="shared" si="2"/>
        <v>330</v>
      </c>
      <c r="J14" s="173">
        <v>12</v>
      </c>
      <c r="K14" s="174" t="s">
        <v>2141</v>
      </c>
      <c r="L14" s="175" t="s">
        <v>5019</v>
      </c>
      <c r="M14" s="176" t="s">
        <v>5009</v>
      </c>
      <c r="N14" s="177">
        <v>90</v>
      </c>
      <c r="O14" s="178">
        <v>0</v>
      </c>
      <c r="P14" s="176"/>
      <c r="Q14" s="194"/>
      <c r="R14" s="506">
        <f t="shared" si="3"/>
        <v>0</v>
      </c>
      <c r="S14" s="60">
        <f>VLOOKUP(K14,'12部门提供工资附表主表'!G:AQ,36,0)</f>
        <v>0</v>
      </c>
      <c r="T14" s="60">
        <f t="shared" si="4"/>
        <v>-90</v>
      </c>
    </row>
    <row r="15" spans="1:20" ht="17.25">
      <c r="A15" s="777">
        <v>14</v>
      </c>
      <c r="B15" s="157" t="s">
        <v>5023</v>
      </c>
      <c r="C15" s="158">
        <v>1500</v>
      </c>
      <c r="D15" s="163">
        <v>0.94569999999999999</v>
      </c>
      <c r="E15" s="160">
        <f t="shared" si="0"/>
        <v>1418.55</v>
      </c>
      <c r="F15" s="161">
        <f t="shared" si="1"/>
        <v>81.450000000000045</v>
      </c>
      <c r="G15" s="104" t="s">
        <v>5024</v>
      </c>
      <c r="H15" s="60">
        <f>VLOOKUP(B15,'12部门提供工资附表主表'!G:AQ,36,0)</f>
        <v>0</v>
      </c>
      <c r="I15" s="60">
        <f t="shared" si="2"/>
        <v>81.450000000000045</v>
      </c>
      <c r="J15" s="173">
        <v>13</v>
      </c>
      <c r="K15" s="174" t="s">
        <v>2166</v>
      </c>
      <c r="L15" s="175" t="s">
        <v>5019</v>
      </c>
      <c r="M15" s="176" t="s">
        <v>5009</v>
      </c>
      <c r="N15" s="177">
        <v>90</v>
      </c>
      <c r="O15" s="178">
        <v>0</v>
      </c>
      <c r="P15" s="176"/>
      <c r="Q15" s="194"/>
      <c r="R15" s="506">
        <f t="shared" si="3"/>
        <v>0</v>
      </c>
      <c r="S15" s="60">
        <f>VLOOKUP(K15,'12部门提供工资附表主表'!G:AQ,36,0)</f>
        <v>0</v>
      </c>
      <c r="T15" s="60">
        <f t="shared" si="4"/>
        <v>-90</v>
      </c>
    </row>
    <row r="16" spans="1:20" ht="17.25">
      <c r="A16" s="777">
        <v>15</v>
      </c>
      <c r="B16" s="157" t="s">
        <v>5025</v>
      </c>
      <c r="C16" s="158">
        <v>1500</v>
      </c>
      <c r="D16" s="163">
        <v>0.94569999999999999</v>
      </c>
      <c r="E16" s="160">
        <f t="shared" si="0"/>
        <v>1418.55</v>
      </c>
      <c r="F16" s="161">
        <f t="shared" si="1"/>
        <v>81.450000000000045</v>
      </c>
      <c r="G16" s="104" t="s">
        <v>5024</v>
      </c>
      <c r="H16" s="60">
        <f>VLOOKUP(B16,'12部门提供工资附表主表'!G:AQ,36,0)</f>
        <v>0</v>
      </c>
      <c r="I16" s="60">
        <f t="shared" si="2"/>
        <v>81.450000000000045</v>
      </c>
      <c r="J16" s="173">
        <v>14</v>
      </c>
      <c r="K16" s="174" t="s">
        <v>2136</v>
      </c>
      <c r="L16" s="175" t="s">
        <v>5019</v>
      </c>
      <c r="M16" s="176" t="s">
        <v>5009</v>
      </c>
      <c r="N16" s="177">
        <v>90</v>
      </c>
      <c r="O16" s="178">
        <v>0</v>
      </c>
      <c r="P16" s="176" t="s">
        <v>5013</v>
      </c>
      <c r="Q16" s="194" t="s">
        <v>5026</v>
      </c>
      <c r="R16" s="506">
        <f t="shared" si="3"/>
        <v>0</v>
      </c>
      <c r="S16" s="60">
        <f>VLOOKUP(K16,'12部门提供工资附表主表'!G:AQ,36,0)</f>
        <v>0</v>
      </c>
      <c r="T16" s="60">
        <f t="shared" si="4"/>
        <v>-90</v>
      </c>
    </row>
    <row r="17" spans="1:20" ht="17.25">
      <c r="A17" s="777">
        <v>16</v>
      </c>
      <c r="B17" s="157" t="s">
        <v>5027</v>
      </c>
      <c r="C17" s="158">
        <v>1200</v>
      </c>
      <c r="D17" s="163">
        <v>0.95</v>
      </c>
      <c r="E17" s="160">
        <f t="shared" si="0"/>
        <v>1140</v>
      </c>
      <c r="F17" s="161">
        <f t="shared" si="1"/>
        <v>60</v>
      </c>
      <c r="G17" s="104" t="s">
        <v>5024</v>
      </c>
      <c r="H17" s="60">
        <f>VLOOKUP(B17,'12部门提供工资附表主表'!G:AQ,36,0)</f>
        <v>0</v>
      </c>
      <c r="I17" s="60">
        <f t="shared" si="2"/>
        <v>60</v>
      </c>
      <c r="J17" s="173">
        <v>15</v>
      </c>
      <c r="K17" s="174" t="s">
        <v>2086</v>
      </c>
      <c r="L17" s="175" t="s">
        <v>5019</v>
      </c>
      <c r="M17" s="176" t="s">
        <v>5009</v>
      </c>
      <c r="N17" s="177">
        <v>90</v>
      </c>
      <c r="O17" s="178">
        <v>0</v>
      </c>
      <c r="P17" s="176" t="s">
        <v>5013</v>
      </c>
      <c r="Q17" s="194"/>
      <c r="R17" s="506">
        <f t="shared" si="3"/>
        <v>0</v>
      </c>
      <c r="S17" s="60">
        <f>VLOOKUP(K17,'12部门提供工资附表主表'!G:AQ,36,0)</f>
        <v>0</v>
      </c>
      <c r="T17" s="60">
        <f t="shared" si="4"/>
        <v>-90</v>
      </c>
    </row>
    <row r="18" spans="1:20" ht="17.25">
      <c r="A18" s="777">
        <v>17</v>
      </c>
      <c r="B18" s="157" t="s">
        <v>5028</v>
      </c>
      <c r="C18" s="158">
        <v>1500</v>
      </c>
      <c r="D18" s="163">
        <v>0.9</v>
      </c>
      <c r="E18" s="160">
        <f t="shared" si="0"/>
        <v>1350</v>
      </c>
      <c r="F18" s="161">
        <f t="shared" si="1"/>
        <v>150</v>
      </c>
      <c r="G18" s="104" t="s">
        <v>5024</v>
      </c>
      <c r="H18" s="60">
        <f>VLOOKUP(B18,'12部门提供工资附表主表'!G:AQ,36,0)</f>
        <v>0</v>
      </c>
      <c r="I18" s="60">
        <f t="shared" si="2"/>
        <v>150</v>
      </c>
      <c r="J18" s="173">
        <v>16</v>
      </c>
      <c r="K18" s="180" t="s">
        <v>2636</v>
      </c>
      <c r="L18" s="175" t="s">
        <v>5019</v>
      </c>
      <c r="M18" s="176" t="s">
        <v>5009</v>
      </c>
      <c r="N18" s="177">
        <v>90</v>
      </c>
      <c r="O18" s="178">
        <v>0</v>
      </c>
      <c r="P18" s="176"/>
      <c r="Q18" s="194"/>
      <c r="R18" s="506">
        <f t="shared" si="3"/>
        <v>0</v>
      </c>
      <c r="S18" s="60">
        <f>VLOOKUP(K18,'12部门提供工资附表主表'!G:AQ,36,0)</f>
        <v>0</v>
      </c>
      <c r="T18" s="60">
        <f t="shared" si="4"/>
        <v>-90</v>
      </c>
    </row>
    <row r="19" spans="1:20" ht="17.25">
      <c r="A19" s="777">
        <v>18</v>
      </c>
      <c r="B19" s="157" t="s">
        <v>5029</v>
      </c>
      <c r="C19" s="158">
        <v>1500</v>
      </c>
      <c r="D19" s="163">
        <v>0.95</v>
      </c>
      <c r="E19" s="160">
        <f t="shared" si="0"/>
        <v>1425</v>
      </c>
      <c r="F19" s="161">
        <f t="shared" si="1"/>
        <v>75</v>
      </c>
      <c r="G19" s="104" t="s">
        <v>5024</v>
      </c>
      <c r="H19" s="60">
        <f>VLOOKUP(B19,'12部门提供工资附表主表'!G:AQ,36,0)</f>
        <v>0</v>
      </c>
      <c r="I19" s="60">
        <f t="shared" si="2"/>
        <v>75</v>
      </c>
      <c r="J19" s="173">
        <v>17</v>
      </c>
      <c r="K19" s="176" t="s">
        <v>2751</v>
      </c>
      <c r="L19" s="175" t="s">
        <v>5019</v>
      </c>
      <c r="M19" s="176" t="s">
        <v>5009</v>
      </c>
      <c r="N19" s="177">
        <v>90</v>
      </c>
      <c r="O19" s="178">
        <v>0</v>
      </c>
      <c r="P19" s="176"/>
      <c r="Q19" s="194"/>
      <c r="R19" s="506">
        <f t="shared" si="3"/>
        <v>0</v>
      </c>
      <c r="S19" s="60">
        <f>VLOOKUP(K19,'12部门提供工资附表主表'!G:AQ,36,0)</f>
        <v>0</v>
      </c>
      <c r="T19" s="60">
        <f t="shared" si="4"/>
        <v>-90</v>
      </c>
    </row>
    <row r="20" spans="1:20" ht="16.5">
      <c r="A20" s="777">
        <v>19</v>
      </c>
      <c r="B20" s="164" t="s">
        <v>2454</v>
      </c>
      <c r="C20" s="158">
        <v>1000</v>
      </c>
      <c r="D20" s="163">
        <v>0.9</v>
      </c>
      <c r="E20" s="160">
        <f t="shared" si="0"/>
        <v>900</v>
      </c>
      <c r="F20" s="161">
        <f t="shared" si="1"/>
        <v>100</v>
      </c>
      <c r="G20" s="104" t="s">
        <v>5024</v>
      </c>
      <c r="H20" s="60">
        <f>VLOOKUP(B20,'12部门提供工资附表主表'!G:AQ,36,0)</f>
        <v>0</v>
      </c>
      <c r="I20" s="60">
        <f t="shared" si="2"/>
        <v>100</v>
      </c>
      <c r="J20" s="173">
        <v>18</v>
      </c>
      <c r="K20" s="174" t="s">
        <v>2151</v>
      </c>
      <c r="L20" s="175" t="s">
        <v>5030</v>
      </c>
      <c r="M20" s="176" t="s">
        <v>5009</v>
      </c>
      <c r="N20" s="177">
        <v>90</v>
      </c>
      <c r="O20" s="178">
        <v>0</v>
      </c>
      <c r="P20" s="176"/>
      <c r="Q20" s="194"/>
      <c r="R20" s="506">
        <f t="shared" si="3"/>
        <v>0</v>
      </c>
      <c r="S20" s="60">
        <f>VLOOKUP(K20,'12部门提供工资附表主表'!G:AQ,36,0)</f>
        <v>0</v>
      </c>
      <c r="T20" s="60">
        <f t="shared" si="4"/>
        <v>-90</v>
      </c>
    </row>
    <row r="21" spans="1:20" ht="17.25">
      <c r="A21" s="777">
        <v>20</v>
      </c>
      <c r="B21" s="157" t="s">
        <v>5031</v>
      </c>
      <c r="C21" s="158">
        <v>980</v>
      </c>
      <c r="D21" s="163">
        <v>0.95</v>
      </c>
      <c r="E21" s="160">
        <f t="shared" si="0"/>
        <v>931</v>
      </c>
      <c r="F21" s="161">
        <f t="shared" si="1"/>
        <v>49</v>
      </c>
      <c r="G21" s="104" t="s">
        <v>5024</v>
      </c>
      <c r="H21" s="60">
        <f>VLOOKUP(B21,'12部门提供工资附表主表'!G:AQ,36,0)</f>
        <v>0</v>
      </c>
      <c r="I21" s="60">
        <f t="shared" si="2"/>
        <v>49</v>
      </c>
      <c r="J21" s="173">
        <v>19</v>
      </c>
      <c r="K21" s="174" t="s">
        <v>2131</v>
      </c>
      <c r="L21" s="175" t="s">
        <v>5030</v>
      </c>
      <c r="M21" s="176" t="s">
        <v>5009</v>
      </c>
      <c r="N21" s="177">
        <v>90</v>
      </c>
      <c r="O21" s="178">
        <v>0</v>
      </c>
      <c r="P21" s="176"/>
      <c r="Q21" s="194"/>
      <c r="R21" s="506">
        <f t="shared" si="3"/>
        <v>0</v>
      </c>
      <c r="S21" s="60">
        <f>VLOOKUP(K21,'12部门提供工资附表主表'!G:AQ,36,0)</f>
        <v>0</v>
      </c>
      <c r="T21" s="60">
        <f t="shared" si="4"/>
        <v>-90</v>
      </c>
    </row>
    <row r="22" spans="1:20" ht="17.25">
      <c r="A22" s="777">
        <v>21</v>
      </c>
      <c r="B22" s="157" t="s">
        <v>5032</v>
      </c>
      <c r="C22" s="158">
        <v>1000</v>
      </c>
      <c r="D22" s="163">
        <v>0.95</v>
      </c>
      <c r="E22" s="160">
        <f t="shared" si="0"/>
        <v>950</v>
      </c>
      <c r="F22" s="161">
        <f t="shared" si="1"/>
        <v>50</v>
      </c>
      <c r="G22" s="104" t="s">
        <v>17</v>
      </c>
      <c r="H22" s="60">
        <f>VLOOKUP(B22,'12部门提供工资附表主表'!G:AQ,36,0)</f>
        <v>0</v>
      </c>
      <c r="I22" s="60">
        <f t="shared" si="2"/>
        <v>50</v>
      </c>
      <c r="J22" s="173">
        <v>20</v>
      </c>
      <c r="K22" s="174" t="s">
        <v>2156</v>
      </c>
      <c r="L22" s="175" t="s">
        <v>5030</v>
      </c>
      <c r="M22" s="176" t="s">
        <v>5009</v>
      </c>
      <c r="N22" s="177">
        <v>90</v>
      </c>
      <c r="O22" s="178">
        <v>0</v>
      </c>
      <c r="P22" s="176"/>
      <c r="Q22" s="194"/>
      <c r="R22" s="506">
        <f t="shared" si="3"/>
        <v>0</v>
      </c>
      <c r="S22" s="60">
        <f>VLOOKUP(K22,'12部门提供工资附表主表'!G:AQ,36,0)</f>
        <v>0</v>
      </c>
      <c r="T22" s="60">
        <f t="shared" si="4"/>
        <v>-90</v>
      </c>
    </row>
    <row r="23" spans="1:20" ht="17.25">
      <c r="A23" s="777">
        <v>22</v>
      </c>
      <c r="B23" s="157" t="s">
        <v>5033</v>
      </c>
      <c r="C23" s="158">
        <v>780</v>
      </c>
      <c r="D23" s="163">
        <v>0.95</v>
      </c>
      <c r="E23" s="160">
        <f t="shared" si="0"/>
        <v>741</v>
      </c>
      <c r="F23" s="161">
        <f t="shared" si="1"/>
        <v>39</v>
      </c>
      <c r="G23" s="104"/>
      <c r="H23" s="60">
        <f>VLOOKUP(B23,'12部门提供工资附表主表'!G:AQ,36,0)</f>
        <v>0</v>
      </c>
      <c r="I23" s="60">
        <f t="shared" si="2"/>
        <v>39</v>
      </c>
      <c r="J23" s="173">
        <v>21</v>
      </c>
      <c r="K23" s="174" t="s">
        <v>2161</v>
      </c>
      <c r="L23" s="175" t="s">
        <v>5030</v>
      </c>
      <c r="M23" s="176" t="s">
        <v>5009</v>
      </c>
      <c r="N23" s="177">
        <v>90</v>
      </c>
      <c r="O23" s="178">
        <v>0</v>
      </c>
      <c r="P23" s="176"/>
      <c r="Q23" s="195"/>
      <c r="R23" s="506">
        <f t="shared" si="3"/>
        <v>0</v>
      </c>
      <c r="S23" s="60">
        <f>VLOOKUP(K23,'12部门提供工资附表主表'!G:AQ,36,0)</f>
        <v>0</v>
      </c>
      <c r="T23" s="60">
        <f t="shared" si="4"/>
        <v>-90</v>
      </c>
    </row>
    <row r="24" spans="1:20" ht="17.25">
      <c r="A24" s="777">
        <v>23</v>
      </c>
      <c r="B24" s="157" t="s">
        <v>5034</v>
      </c>
      <c r="C24" s="158">
        <v>1500</v>
      </c>
      <c r="D24" s="163">
        <v>1</v>
      </c>
      <c r="E24" s="160">
        <f t="shared" si="0"/>
        <v>1500</v>
      </c>
      <c r="F24" s="161">
        <f t="shared" si="1"/>
        <v>0</v>
      </c>
      <c r="H24" s="60">
        <f>VLOOKUP(B24,'12部门提供工资附表主表'!G:AQ,36,0)</f>
        <v>0</v>
      </c>
      <c r="I24" s="60">
        <f t="shared" si="2"/>
        <v>0</v>
      </c>
      <c r="J24" s="173">
        <v>22</v>
      </c>
      <c r="K24" s="174" t="s">
        <v>2106</v>
      </c>
      <c r="L24" s="175" t="s">
        <v>5030</v>
      </c>
      <c r="M24" s="176" t="s">
        <v>5009</v>
      </c>
      <c r="N24" s="177">
        <v>90</v>
      </c>
      <c r="O24" s="178">
        <v>0</v>
      </c>
      <c r="P24" s="179"/>
      <c r="Q24" s="194"/>
      <c r="R24" s="506">
        <f t="shared" si="3"/>
        <v>0</v>
      </c>
      <c r="S24" s="60">
        <f>VLOOKUP(K24,'12部门提供工资附表主表'!G:AQ,36,0)</f>
        <v>0</v>
      </c>
      <c r="T24" s="60">
        <f t="shared" si="4"/>
        <v>-90</v>
      </c>
    </row>
    <row r="25" spans="1:20" ht="16.5">
      <c r="A25" s="777">
        <v>24</v>
      </c>
      <c r="B25" s="164" t="s">
        <v>2023</v>
      </c>
      <c r="C25" s="158">
        <v>2000</v>
      </c>
      <c r="D25" s="163">
        <v>0.55000000000000004</v>
      </c>
      <c r="E25" s="160">
        <f t="shared" si="0"/>
        <v>1100</v>
      </c>
      <c r="F25" s="161">
        <f t="shared" si="1"/>
        <v>900</v>
      </c>
      <c r="G25" s="104" t="s">
        <v>5035</v>
      </c>
      <c r="H25" s="60">
        <f>VLOOKUP(B25,'12部门提供工资附表主表'!G:AQ,36,0)</f>
        <v>0</v>
      </c>
      <c r="I25" s="60">
        <f t="shared" si="2"/>
        <v>900</v>
      </c>
      <c r="J25" s="173">
        <v>23</v>
      </c>
      <c r="K25" s="181" t="s">
        <v>2126</v>
      </c>
      <c r="L25" s="175" t="s">
        <v>5030</v>
      </c>
      <c r="M25" s="176" t="s">
        <v>5009</v>
      </c>
      <c r="N25" s="177">
        <v>70</v>
      </c>
      <c r="O25" s="178">
        <v>-200</v>
      </c>
      <c r="P25" s="176" t="s">
        <v>5036</v>
      </c>
      <c r="Q25" s="195"/>
      <c r="R25" s="506">
        <f t="shared" si="3"/>
        <v>200</v>
      </c>
      <c r="S25" s="60">
        <f>VLOOKUP(K25,'12部门提供工资附表主表'!G:AQ,36,0)</f>
        <v>0</v>
      </c>
      <c r="T25" s="60">
        <f t="shared" si="4"/>
        <v>-70</v>
      </c>
    </row>
    <row r="26" spans="1:20" ht="17.25">
      <c r="A26" s="777">
        <v>25</v>
      </c>
      <c r="B26" s="154" t="s">
        <v>5037</v>
      </c>
      <c r="C26" s="158">
        <v>1500</v>
      </c>
      <c r="D26" s="163">
        <v>0.6</v>
      </c>
      <c r="E26" s="160">
        <f t="shared" si="0"/>
        <v>900</v>
      </c>
      <c r="F26" s="161">
        <f t="shared" si="1"/>
        <v>600</v>
      </c>
      <c r="G26" s="104" t="s">
        <v>5035</v>
      </c>
      <c r="H26" s="60">
        <f>VLOOKUP(B26,'12部门提供工资附表主表'!G:AQ,36,0)</f>
        <v>0</v>
      </c>
      <c r="I26" s="60">
        <f t="shared" si="2"/>
        <v>600</v>
      </c>
      <c r="J26" s="173">
        <v>24</v>
      </c>
      <c r="K26" s="174" t="s">
        <v>2121</v>
      </c>
      <c r="L26" s="175" t="s">
        <v>5030</v>
      </c>
      <c r="M26" s="176" t="s">
        <v>5009</v>
      </c>
      <c r="N26" s="177">
        <v>90</v>
      </c>
      <c r="O26" s="178">
        <v>0</v>
      </c>
      <c r="P26" s="176"/>
      <c r="Q26" s="195"/>
      <c r="R26" s="506">
        <f t="shared" si="3"/>
        <v>0</v>
      </c>
      <c r="S26" s="60">
        <f>VLOOKUP(K26,'12部门提供工资附表主表'!G:AQ,36,0)</f>
        <v>0</v>
      </c>
      <c r="T26" s="60">
        <f t="shared" si="4"/>
        <v>-90</v>
      </c>
    </row>
    <row r="27" spans="1:20" ht="16.5">
      <c r="A27" s="777">
        <v>26</v>
      </c>
      <c r="B27" s="165" t="s">
        <v>1052</v>
      </c>
      <c r="C27" s="158">
        <v>1000</v>
      </c>
      <c r="D27" s="163">
        <v>0.88</v>
      </c>
      <c r="E27" s="160">
        <f t="shared" si="0"/>
        <v>880</v>
      </c>
      <c r="F27" s="161">
        <f t="shared" si="1"/>
        <v>120</v>
      </c>
      <c r="G27" s="104" t="s">
        <v>5035</v>
      </c>
      <c r="H27" s="60">
        <f>VLOOKUP(B27,'12部门提供工资附表主表'!G:AQ,36,0)</f>
        <v>0</v>
      </c>
      <c r="I27" s="60">
        <f t="shared" si="2"/>
        <v>120</v>
      </c>
      <c r="J27" s="182"/>
      <c r="K27" s="183"/>
      <c r="L27" s="184"/>
      <c r="M27" s="184"/>
      <c r="N27" s="185"/>
      <c r="O27" s="186"/>
      <c r="P27" s="187"/>
      <c r="Q27" s="187"/>
      <c r="R27" s="187"/>
    </row>
    <row r="28" spans="1:20" ht="17.25">
      <c r="A28" s="777">
        <v>27</v>
      </c>
      <c r="B28" s="166" t="s">
        <v>1803</v>
      </c>
      <c r="C28" s="158">
        <v>1000</v>
      </c>
      <c r="D28" s="163">
        <v>0.68</v>
      </c>
      <c r="E28" s="160">
        <f t="shared" si="0"/>
        <v>680</v>
      </c>
      <c r="F28" s="161">
        <f t="shared" si="1"/>
        <v>320</v>
      </c>
      <c r="G28" s="104" t="s">
        <v>5035</v>
      </c>
      <c r="H28" s="60">
        <f>VLOOKUP(B28,'12部门提供工资附表主表'!G:AQ,36,0)</f>
        <v>0</v>
      </c>
      <c r="I28" s="60">
        <f t="shared" si="2"/>
        <v>320</v>
      </c>
      <c r="J28" s="188"/>
      <c r="K28" s="189"/>
      <c r="L28" s="190"/>
      <c r="M28" s="190"/>
      <c r="N28" s="185"/>
      <c r="O28" s="185"/>
      <c r="P28" s="189"/>
      <c r="Q28" s="189"/>
      <c r="R28" s="189"/>
    </row>
    <row r="29" spans="1:20" ht="17.25">
      <c r="A29" s="777">
        <v>28</v>
      </c>
      <c r="B29" s="166" t="s">
        <v>1441</v>
      </c>
      <c r="C29" s="158">
        <v>1000</v>
      </c>
      <c r="D29" s="163">
        <v>0.63</v>
      </c>
      <c r="E29" s="160">
        <f t="shared" si="0"/>
        <v>630</v>
      </c>
      <c r="F29" s="161">
        <f t="shared" si="1"/>
        <v>370</v>
      </c>
      <c r="G29" s="104" t="s">
        <v>5035</v>
      </c>
      <c r="H29" s="60">
        <f>VLOOKUP(B29,'12部门提供工资附表主表'!G:AQ,36,0)</f>
        <v>0</v>
      </c>
      <c r="I29" s="60">
        <f t="shared" si="2"/>
        <v>370</v>
      </c>
      <c r="J29" s="191"/>
      <c r="K29" s="1"/>
      <c r="L29" s="1"/>
      <c r="M29" s="1"/>
      <c r="P29" s="1"/>
      <c r="Q29" s="1"/>
      <c r="R29" s="1"/>
    </row>
    <row r="30" spans="1:20" ht="17.25">
      <c r="A30" s="777">
        <v>29</v>
      </c>
      <c r="B30" s="166" t="s">
        <v>1375</v>
      </c>
      <c r="C30" s="158">
        <v>1000</v>
      </c>
      <c r="D30" s="163">
        <v>0.83</v>
      </c>
      <c r="E30" s="160">
        <f t="shared" si="0"/>
        <v>830</v>
      </c>
      <c r="F30" s="161">
        <f t="shared" si="1"/>
        <v>170</v>
      </c>
      <c r="G30" s="104" t="s">
        <v>5035</v>
      </c>
      <c r="H30" s="60">
        <f>VLOOKUP(B30,'12部门提供工资附表主表'!G:AQ,36,0)</f>
        <v>0</v>
      </c>
      <c r="I30" s="60">
        <f t="shared" si="2"/>
        <v>170</v>
      </c>
      <c r="J30" s="192"/>
      <c r="K30" s="1"/>
      <c r="L30" s="1"/>
      <c r="M30" s="1"/>
      <c r="P30" s="1"/>
      <c r="Q30" s="1"/>
      <c r="R30" s="1"/>
    </row>
    <row r="31" spans="1:20" ht="17.25">
      <c r="A31" s="777">
        <v>30</v>
      </c>
      <c r="B31" s="166" t="s">
        <v>1451</v>
      </c>
      <c r="C31" s="158">
        <v>1000</v>
      </c>
      <c r="D31" s="163">
        <v>0.73</v>
      </c>
      <c r="E31" s="160">
        <f t="shared" si="0"/>
        <v>730</v>
      </c>
      <c r="F31" s="161">
        <f t="shared" si="1"/>
        <v>270</v>
      </c>
      <c r="G31" s="104" t="s">
        <v>5035</v>
      </c>
      <c r="H31" s="60">
        <f>VLOOKUP(B31,'12部门提供工资附表主表'!G:AQ,36,0)</f>
        <v>0</v>
      </c>
      <c r="I31" s="60">
        <f t="shared" si="2"/>
        <v>270</v>
      </c>
    </row>
    <row r="32" spans="1:20" ht="17.25">
      <c r="A32" s="778">
        <v>31</v>
      </c>
      <c r="B32" s="166" t="s">
        <v>1783</v>
      </c>
      <c r="C32" s="158">
        <v>1000</v>
      </c>
      <c r="D32" s="163">
        <v>0.88</v>
      </c>
      <c r="E32" s="160">
        <f t="shared" si="0"/>
        <v>880</v>
      </c>
      <c r="F32" s="161">
        <f t="shared" si="1"/>
        <v>120</v>
      </c>
      <c r="G32" s="104" t="s">
        <v>5035</v>
      </c>
      <c r="H32" s="60">
        <f>VLOOKUP(B32,'12部门提供工资附表主表'!G:AQ,36,0)</f>
        <v>0</v>
      </c>
      <c r="I32" s="60">
        <f t="shared" si="2"/>
        <v>120</v>
      </c>
    </row>
    <row r="33" spans="1:9" ht="17.25">
      <c r="A33" s="778">
        <v>32</v>
      </c>
      <c r="B33" s="166" t="s">
        <v>702</v>
      </c>
      <c r="C33" s="167">
        <v>1000</v>
      </c>
      <c r="D33" s="159">
        <v>0.68</v>
      </c>
      <c r="E33" s="160">
        <f t="shared" si="0"/>
        <v>680</v>
      </c>
      <c r="F33" s="161">
        <f t="shared" si="1"/>
        <v>320</v>
      </c>
      <c r="G33" s="104" t="s">
        <v>5035</v>
      </c>
      <c r="H33" s="60">
        <f>VLOOKUP(B33,'12部门提供工资附表主表'!G:AQ,36,0)</f>
        <v>0</v>
      </c>
      <c r="I33" s="60">
        <f t="shared" si="2"/>
        <v>320</v>
      </c>
    </row>
    <row r="34" spans="1:9" ht="17.25">
      <c r="A34" s="778">
        <v>33</v>
      </c>
      <c r="B34" s="168" t="s">
        <v>1820</v>
      </c>
      <c r="C34" s="158">
        <v>1000</v>
      </c>
      <c r="D34" s="159">
        <v>0.88</v>
      </c>
      <c r="E34" s="160">
        <f t="shared" si="0"/>
        <v>880</v>
      </c>
      <c r="F34" s="161">
        <f t="shared" si="1"/>
        <v>120</v>
      </c>
      <c r="G34" s="104" t="s">
        <v>5035</v>
      </c>
      <c r="H34" s="60">
        <f>VLOOKUP(B34,'12部门提供工资附表主表'!G:AQ,36,0)</f>
        <v>0</v>
      </c>
      <c r="I34" s="60">
        <f t="shared" si="2"/>
        <v>120</v>
      </c>
    </row>
    <row r="35" spans="1:9" ht="17.25">
      <c r="A35" s="778">
        <v>34</v>
      </c>
      <c r="B35" s="166" t="s">
        <v>1798</v>
      </c>
      <c r="C35" s="158">
        <v>1000</v>
      </c>
      <c r="D35" s="159">
        <v>0.88</v>
      </c>
      <c r="E35" s="160">
        <f>C35*D35</f>
        <v>880</v>
      </c>
      <c r="F35" s="161">
        <f t="shared" si="1"/>
        <v>120</v>
      </c>
      <c r="H35" s="60">
        <f>VLOOKUP(B35,'12部门提供工资附表主表'!G:AQ,36,0)</f>
        <v>0</v>
      </c>
      <c r="I35" s="60">
        <f t="shared" si="2"/>
        <v>120</v>
      </c>
    </row>
    <row r="36" spans="1:9" ht="17.25">
      <c r="A36" s="778">
        <v>35</v>
      </c>
      <c r="B36" s="166" t="s">
        <v>2213</v>
      </c>
      <c r="C36" s="158">
        <v>1500</v>
      </c>
      <c r="D36" s="159">
        <v>0.747</v>
      </c>
      <c r="E36" s="160">
        <f t="shared" si="0"/>
        <v>1120.5</v>
      </c>
      <c r="F36" s="161">
        <f t="shared" si="1"/>
        <v>379.5</v>
      </c>
      <c r="H36" s="60">
        <f>VLOOKUP(B36,'12部门提供工资附表主表'!G:AQ,36,0)</f>
        <v>0</v>
      </c>
      <c r="I36" s="60">
        <f t="shared" si="2"/>
        <v>379.5</v>
      </c>
    </row>
    <row r="37" spans="1:9" ht="15.75">
      <c r="A37" s="779" t="s">
        <v>3639</v>
      </c>
      <c r="B37" s="78"/>
      <c r="C37" s="169">
        <f>SUM(C2:C36)</f>
        <v>43960</v>
      </c>
      <c r="D37" s="170">
        <f>AVERAGE(D2:D36)</f>
        <v>0.83912571428571403</v>
      </c>
      <c r="E37" s="169">
        <f>SUM(E2:E36)</f>
        <v>36725.599999999999</v>
      </c>
      <c r="F37" s="161">
        <f>ROUND((C37-E37),0)</f>
        <v>7234</v>
      </c>
    </row>
  </sheetData>
  <autoFilter ref="A1:Q37"/>
  <mergeCells count="6">
    <mergeCell ref="P1:P2"/>
    <mergeCell ref="J1:J2"/>
    <mergeCell ref="K1:K2"/>
    <mergeCell ref="L1:L2"/>
    <mergeCell ref="M1:M2"/>
    <mergeCell ref="N1:N2"/>
  </mergeCells>
  <phoneticPr fontId="8" type="noConversion"/>
  <conditionalFormatting sqref="B1">
    <cfRule type="duplicateValues" dxfId="710" priority="30" stopIfTrue="1"/>
  </conditionalFormatting>
  <conditionalFormatting sqref="B21">
    <cfRule type="duplicateValues" dxfId="709" priority="2" stopIfTrue="1"/>
  </conditionalFormatting>
  <conditionalFormatting sqref="B2:B13">
    <cfRule type="duplicateValues" dxfId="708" priority="4" stopIfTrue="1"/>
  </conditionalFormatting>
  <conditionalFormatting sqref="B15:B16">
    <cfRule type="duplicateValues" dxfId="707" priority="3" stopIfTrue="1"/>
  </conditionalFormatting>
  <conditionalFormatting sqref="B22:B23">
    <cfRule type="duplicateValues" dxfId="706" priority="1" stopIfTrue="1"/>
  </conditionalFormatting>
  <conditionalFormatting sqref="B34:B36">
    <cfRule type="duplicateValues" dxfId="705" priority="5" stopIfTrue="1"/>
  </conditionalFormatting>
  <conditionalFormatting sqref="B24:B33 B14 B17:B20">
    <cfRule type="duplicateValues" dxfId="704" priority="6" stopIfTrue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0"/>
  <sheetViews>
    <sheetView workbookViewId="0">
      <selection activeCell="H1" sqref="H1"/>
    </sheetView>
  </sheetViews>
  <sheetFormatPr defaultColWidth="9" defaultRowHeight="13.5"/>
  <cols>
    <col min="1" max="1" width="9" style="85"/>
    <col min="2" max="2" width="15.625" customWidth="1"/>
    <col min="3" max="3" width="14.625" customWidth="1"/>
    <col min="4" max="4" width="9.25" style="504" customWidth="1"/>
    <col min="5" max="6" width="13" style="504" customWidth="1"/>
    <col min="7" max="7" width="17.75" style="504" customWidth="1"/>
    <col min="8" max="8" width="9" style="85"/>
    <col min="9" max="9" width="17.25" style="27" bestFit="1" customWidth="1"/>
  </cols>
  <sheetData>
    <row r="1" spans="1:9">
      <c r="A1" s="144" t="s">
        <v>0</v>
      </c>
      <c r="B1" s="145" t="s">
        <v>3589</v>
      </c>
      <c r="C1" s="146" t="s">
        <v>4</v>
      </c>
      <c r="D1" s="145" t="s">
        <v>3590</v>
      </c>
      <c r="E1" s="145" t="s">
        <v>3592</v>
      </c>
      <c r="F1" s="145" t="s">
        <v>5038</v>
      </c>
      <c r="G1" s="147" t="s">
        <v>5039</v>
      </c>
      <c r="H1" s="144" t="s">
        <v>3647</v>
      </c>
      <c r="I1" s="795" t="s">
        <v>5039</v>
      </c>
    </row>
    <row r="2" spans="1:9">
      <c r="A2" s="144">
        <v>2</v>
      </c>
      <c r="B2" s="2" t="s">
        <v>1766</v>
      </c>
      <c r="C2" s="4" t="s">
        <v>1768</v>
      </c>
      <c r="D2" s="503" t="s">
        <v>1767</v>
      </c>
      <c r="E2" s="145" t="s">
        <v>1110</v>
      </c>
      <c r="F2" s="148"/>
      <c r="G2" s="149"/>
      <c r="H2" s="144">
        <v>30</v>
      </c>
      <c r="I2" s="27">
        <v>46235</v>
      </c>
    </row>
    <row r="3" spans="1:9">
      <c r="A3" s="144">
        <v>4</v>
      </c>
      <c r="B3" s="2" t="s">
        <v>91</v>
      </c>
      <c r="C3" s="4" t="s">
        <v>93</v>
      </c>
      <c r="D3" s="503" t="s">
        <v>92</v>
      </c>
      <c r="E3" s="145" t="s">
        <v>94</v>
      </c>
      <c r="F3" s="148"/>
      <c r="G3" s="149"/>
      <c r="H3" s="144">
        <v>30</v>
      </c>
      <c r="I3" s="27">
        <v>46784</v>
      </c>
    </row>
    <row r="4" spans="1:9">
      <c r="A4" s="144">
        <v>5</v>
      </c>
      <c r="B4" s="2" t="s">
        <v>1850</v>
      </c>
      <c r="C4" s="4" t="s">
        <v>1852</v>
      </c>
      <c r="D4" s="503" t="s">
        <v>1851</v>
      </c>
      <c r="E4" s="145" t="s">
        <v>1853</v>
      </c>
      <c r="F4" s="148"/>
      <c r="G4" s="149"/>
      <c r="H4" s="144">
        <v>30</v>
      </c>
      <c r="I4" s="27">
        <v>45809</v>
      </c>
    </row>
    <row r="5" spans="1:9">
      <c r="A5" s="144">
        <v>6</v>
      </c>
      <c r="B5" s="2" t="s">
        <v>1280</v>
      </c>
      <c r="C5" s="4" t="s">
        <v>1282</v>
      </c>
      <c r="D5" s="503" t="s">
        <v>1281</v>
      </c>
      <c r="E5" s="145" t="s">
        <v>1252</v>
      </c>
      <c r="F5" s="148"/>
      <c r="G5" s="149"/>
      <c r="H5" s="144">
        <v>30</v>
      </c>
      <c r="I5" s="27">
        <v>43983</v>
      </c>
    </row>
    <row r="6" spans="1:9">
      <c r="A6" s="144">
        <v>8</v>
      </c>
      <c r="B6" s="2" t="s">
        <v>1590</v>
      </c>
      <c r="C6" s="4" t="s">
        <v>1592</v>
      </c>
      <c r="D6" s="503" t="s">
        <v>1591</v>
      </c>
      <c r="E6" s="145" t="s">
        <v>745</v>
      </c>
      <c r="F6" s="148"/>
      <c r="G6" s="149"/>
      <c r="H6" s="144">
        <v>30</v>
      </c>
      <c r="I6" s="27">
        <v>47058</v>
      </c>
    </row>
    <row r="7" spans="1:9">
      <c r="A7" s="144">
        <v>9</v>
      </c>
      <c r="B7" s="2" t="s">
        <v>1972</v>
      </c>
      <c r="C7" s="4" t="s">
        <v>1974</v>
      </c>
      <c r="D7" s="503" t="s">
        <v>1973</v>
      </c>
      <c r="E7" s="145" t="s">
        <v>1969</v>
      </c>
      <c r="F7" s="148"/>
      <c r="G7" s="149"/>
      <c r="H7" s="144">
        <v>30</v>
      </c>
      <c r="I7" s="27">
        <v>47027</v>
      </c>
    </row>
    <row r="8" spans="1:9">
      <c r="A8" s="144">
        <v>10</v>
      </c>
      <c r="B8" s="2" t="s">
        <v>2288</v>
      </c>
      <c r="C8" s="4" t="s">
        <v>2290</v>
      </c>
      <c r="D8" s="503" t="s">
        <v>2289</v>
      </c>
      <c r="E8" s="145" t="s">
        <v>1758</v>
      </c>
      <c r="F8" s="148"/>
      <c r="G8" s="149"/>
      <c r="H8" s="144">
        <v>30</v>
      </c>
      <c r="I8" s="27">
        <v>44927</v>
      </c>
    </row>
    <row r="9" spans="1:9">
      <c r="A9" s="144">
        <v>11</v>
      </c>
      <c r="B9" s="2" t="s">
        <v>2298</v>
      </c>
      <c r="C9" s="4" t="s">
        <v>2300</v>
      </c>
      <c r="D9" s="503" t="s">
        <v>2299</v>
      </c>
      <c r="E9" s="145" t="s">
        <v>883</v>
      </c>
      <c r="F9" s="148"/>
      <c r="G9" s="149"/>
      <c r="H9" s="144">
        <v>30</v>
      </c>
      <c r="I9" s="27">
        <v>47150</v>
      </c>
    </row>
    <row r="10" spans="1:9">
      <c r="A10" s="144">
        <v>12</v>
      </c>
      <c r="B10" s="2" t="s">
        <v>1977</v>
      </c>
      <c r="C10" s="4" t="s">
        <v>1979</v>
      </c>
      <c r="D10" s="503" t="s">
        <v>1978</v>
      </c>
      <c r="E10" s="145" t="s">
        <v>1969</v>
      </c>
      <c r="F10" s="148"/>
      <c r="G10" s="149"/>
      <c r="H10" s="144">
        <v>30</v>
      </c>
      <c r="I10" s="27">
        <v>46204</v>
      </c>
    </row>
    <row r="11" spans="1:9">
      <c r="A11" s="144">
        <v>13</v>
      </c>
      <c r="B11" s="2" t="s">
        <v>1987</v>
      </c>
      <c r="C11" s="4" t="s">
        <v>1989</v>
      </c>
      <c r="D11" s="503" t="s">
        <v>1988</v>
      </c>
      <c r="E11" s="145" t="s">
        <v>1969</v>
      </c>
      <c r="F11" s="148"/>
      <c r="G11" s="149"/>
      <c r="H11" s="144">
        <v>30</v>
      </c>
      <c r="I11" s="27">
        <v>44287</v>
      </c>
    </row>
    <row r="12" spans="1:9">
      <c r="A12" s="144">
        <v>14</v>
      </c>
      <c r="B12" s="2" t="s">
        <v>2095</v>
      </c>
      <c r="C12" s="4" t="s">
        <v>2097</v>
      </c>
      <c r="D12" s="503" t="s">
        <v>2096</v>
      </c>
      <c r="E12" s="145" t="s">
        <v>1299</v>
      </c>
      <c r="F12" s="148"/>
      <c r="G12" s="149"/>
      <c r="H12" s="144">
        <v>30</v>
      </c>
      <c r="I12" s="27">
        <v>46631</v>
      </c>
    </row>
    <row r="13" spans="1:9">
      <c r="A13" s="144">
        <v>15</v>
      </c>
      <c r="B13" s="2" t="s">
        <v>2100</v>
      </c>
      <c r="C13" s="4" t="s">
        <v>2102</v>
      </c>
      <c r="D13" s="503" t="s">
        <v>2101</v>
      </c>
      <c r="E13" s="145" t="s">
        <v>1299</v>
      </c>
      <c r="F13" s="148"/>
      <c r="G13" s="148"/>
      <c r="H13" s="144">
        <v>30</v>
      </c>
      <c r="I13" s="27">
        <v>44835</v>
      </c>
    </row>
    <row r="14" spans="1:9">
      <c r="A14" s="144">
        <v>16</v>
      </c>
      <c r="B14" s="2" t="s">
        <v>2105</v>
      </c>
      <c r="C14" s="4" t="s">
        <v>2107</v>
      </c>
      <c r="D14" s="503" t="s">
        <v>2106</v>
      </c>
      <c r="E14" s="145" t="s">
        <v>1299</v>
      </c>
      <c r="F14" s="148"/>
      <c r="G14" s="148"/>
      <c r="H14" s="144">
        <v>30</v>
      </c>
      <c r="I14" s="27">
        <v>44470</v>
      </c>
    </row>
    <row r="15" spans="1:9">
      <c r="A15" s="144">
        <v>17</v>
      </c>
      <c r="B15" s="2" t="s">
        <v>2115</v>
      </c>
      <c r="C15" s="4" t="s">
        <v>2117</v>
      </c>
      <c r="D15" s="503" t="s">
        <v>2116</v>
      </c>
      <c r="E15" s="145" t="s">
        <v>1299</v>
      </c>
      <c r="F15" s="148"/>
      <c r="G15" s="148"/>
      <c r="H15" s="144">
        <v>30</v>
      </c>
      <c r="I15" s="27">
        <v>44348</v>
      </c>
    </row>
    <row r="16" spans="1:9">
      <c r="A16" s="144">
        <v>18</v>
      </c>
      <c r="B16" s="2" t="s">
        <v>2125</v>
      </c>
      <c r="C16" s="4" t="s">
        <v>2127</v>
      </c>
      <c r="D16" s="503" t="s">
        <v>2126</v>
      </c>
      <c r="E16" s="145" t="s">
        <v>1299</v>
      </c>
      <c r="F16" s="148"/>
      <c r="G16" s="149"/>
      <c r="H16" s="144">
        <v>30</v>
      </c>
      <c r="I16" s="27">
        <v>44348</v>
      </c>
    </row>
    <row r="17" spans="1:9">
      <c r="A17" s="144">
        <v>19</v>
      </c>
      <c r="B17" s="2" t="s">
        <v>2140</v>
      </c>
      <c r="C17" s="4" t="s">
        <v>2142</v>
      </c>
      <c r="D17" s="503" t="s">
        <v>2141</v>
      </c>
      <c r="E17" s="145" t="s">
        <v>1299</v>
      </c>
      <c r="F17" s="148"/>
      <c r="G17" s="148"/>
      <c r="H17" s="144">
        <v>30</v>
      </c>
      <c r="I17" s="27">
        <v>46753</v>
      </c>
    </row>
    <row r="18" spans="1:9">
      <c r="A18" s="144">
        <v>20</v>
      </c>
      <c r="B18" s="2" t="s">
        <v>2145</v>
      </c>
      <c r="C18" s="4" t="s">
        <v>2147</v>
      </c>
      <c r="D18" s="503" t="s">
        <v>2146</v>
      </c>
      <c r="E18" s="145" t="s">
        <v>1299</v>
      </c>
      <c r="F18" s="148"/>
      <c r="G18" s="149"/>
      <c r="H18" s="144">
        <v>30</v>
      </c>
      <c r="I18" s="27">
        <v>46054</v>
      </c>
    </row>
    <row r="19" spans="1:9">
      <c r="A19" s="144">
        <v>21</v>
      </c>
      <c r="B19" s="2" t="s">
        <v>2217</v>
      </c>
      <c r="C19" s="4" t="s">
        <v>2219</v>
      </c>
      <c r="D19" s="503" t="s">
        <v>2218</v>
      </c>
      <c r="E19" s="145" t="s">
        <v>2220</v>
      </c>
      <c r="F19" s="148"/>
      <c r="G19" s="148"/>
      <c r="H19" s="144">
        <v>30</v>
      </c>
      <c r="I19" s="27">
        <v>44986</v>
      </c>
    </row>
    <row r="20" spans="1:9">
      <c r="A20" s="144">
        <v>22</v>
      </c>
      <c r="B20" s="2" t="s">
        <v>2054</v>
      </c>
      <c r="C20" s="4" t="s">
        <v>2056</v>
      </c>
      <c r="D20" s="503" t="s">
        <v>2055</v>
      </c>
      <c r="E20" s="145" t="s">
        <v>2046</v>
      </c>
      <c r="F20" s="148"/>
      <c r="G20" s="148"/>
      <c r="H20" s="144">
        <v>30</v>
      </c>
      <c r="I20" s="27">
        <v>45413</v>
      </c>
    </row>
    <row r="21" spans="1:9">
      <c r="A21" s="144">
        <v>23</v>
      </c>
      <c r="B21" s="2" t="s">
        <v>1312</v>
      </c>
      <c r="C21" s="4" t="s">
        <v>1314</v>
      </c>
      <c r="D21" s="503" t="s">
        <v>1313</v>
      </c>
      <c r="E21" s="145" t="s">
        <v>1293</v>
      </c>
      <c r="F21" s="148"/>
      <c r="G21" s="148"/>
      <c r="H21" s="144">
        <v>30</v>
      </c>
      <c r="I21" s="27">
        <v>47515</v>
      </c>
    </row>
    <row r="22" spans="1:9">
      <c r="A22" s="144">
        <v>24</v>
      </c>
      <c r="B22" s="2" t="s">
        <v>1327</v>
      </c>
      <c r="C22" s="4" t="s">
        <v>1329</v>
      </c>
      <c r="D22" s="503" t="s">
        <v>1328</v>
      </c>
      <c r="E22" s="145" t="s">
        <v>1299</v>
      </c>
      <c r="F22" s="148"/>
      <c r="G22" s="148"/>
      <c r="H22" s="144">
        <v>30</v>
      </c>
      <c r="I22" s="27">
        <v>44136</v>
      </c>
    </row>
    <row r="23" spans="1:9">
      <c r="A23" s="144">
        <v>25</v>
      </c>
      <c r="B23" s="2" t="s">
        <v>1332</v>
      </c>
      <c r="C23" s="4" t="s">
        <v>1334</v>
      </c>
      <c r="D23" s="503" t="s">
        <v>1333</v>
      </c>
      <c r="E23" s="145" t="s">
        <v>1293</v>
      </c>
      <c r="F23" s="148"/>
      <c r="G23" s="150"/>
      <c r="H23" s="151">
        <v>30</v>
      </c>
      <c r="I23" s="27">
        <v>45717</v>
      </c>
    </row>
    <row r="24" spans="1:9">
      <c r="A24" s="144">
        <v>26</v>
      </c>
      <c r="B24" s="2" t="s">
        <v>1342</v>
      </c>
      <c r="C24" s="4" t="s">
        <v>1344</v>
      </c>
      <c r="D24" s="503" t="s">
        <v>1343</v>
      </c>
      <c r="E24" s="145" t="s">
        <v>1345</v>
      </c>
      <c r="F24" s="148"/>
      <c r="G24" s="148"/>
      <c r="H24" s="144">
        <v>30</v>
      </c>
      <c r="I24" s="27">
        <v>44013</v>
      </c>
    </row>
    <row r="25" spans="1:9">
      <c r="A25" s="144">
        <v>27</v>
      </c>
      <c r="B25" s="2" t="s">
        <v>1880</v>
      </c>
      <c r="C25" s="4" t="s">
        <v>1882</v>
      </c>
      <c r="D25" s="503" t="s">
        <v>1881</v>
      </c>
      <c r="E25" s="145" t="s">
        <v>1853</v>
      </c>
      <c r="F25" s="148"/>
      <c r="G25" s="148"/>
      <c r="H25" s="144">
        <v>30</v>
      </c>
      <c r="I25" s="27">
        <v>44013</v>
      </c>
    </row>
    <row r="26" spans="1:9">
      <c r="A26" s="144">
        <v>28</v>
      </c>
      <c r="B26" s="2" t="s">
        <v>1359</v>
      </c>
      <c r="C26" s="4" t="s">
        <v>1361</v>
      </c>
      <c r="D26" s="503" t="s">
        <v>1360</v>
      </c>
      <c r="E26" s="145" t="s">
        <v>1293</v>
      </c>
      <c r="F26" s="148"/>
      <c r="G26" s="148"/>
      <c r="H26" s="144">
        <v>30</v>
      </c>
      <c r="I26" s="27">
        <v>44501</v>
      </c>
    </row>
    <row r="27" spans="1:9">
      <c r="A27" s="144">
        <v>29</v>
      </c>
      <c r="B27" s="2" t="s">
        <v>2170</v>
      </c>
      <c r="C27" s="4" t="s">
        <v>2172</v>
      </c>
      <c r="D27" s="503" t="s">
        <v>2171</v>
      </c>
      <c r="E27" s="145" t="s">
        <v>1299</v>
      </c>
      <c r="F27" s="148"/>
      <c r="G27" s="148"/>
      <c r="H27" s="144">
        <v>30</v>
      </c>
      <c r="I27" s="27">
        <v>47178</v>
      </c>
    </row>
    <row r="28" spans="1:9">
      <c r="A28" s="144">
        <v>30</v>
      </c>
      <c r="B28" s="2" t="s">
        <v>1302</v>
      </c>
      <c r="C28" s="4" t="s">
        <v>1304</v>
      </c>
      <c r="D28" s="145" t="s">
        <v>1303</v>
      </c>
      <c r="E28" s="145" t="s">
        <v>1293</v>
      </c>
      <c r="F28" s="148">
        <v>43525</v>
      </c>
      <c r="G28" s="148">
        <v>46082</v>
      </c>
      <c r="H28" s="144">
        <v>30</v>
      </c>
      <c r="I28" s="27">
        <v>46082</v>
      </c>
    </row>
    <row r="29" spans="1:9">
      <c r="A29" s="144">
        <v>31</v>
      </c>
      <c r="B29" s="2" t="s">
        <v>2458</v>
      </c>
      <c r="C29" s="4" t="s">
        <v>2460</v>
      </c>
      <c r="D29" s="145" t="s">
        <v>2459</v>
      </c>
      <c r="E29" s="145" t="s">
        <v>1293</v>
      </c>
      <c r="F29" s="148">
        <v>43525</v>
      </c>
      <c r="G29" s="148">
        <v>44501</v>
      </c>
      <c r="H29" s="144">
        <v>30</v>
      </c>
      <c r="I29" s="27">
        <v>44501</v>
      </c>
    </row>
    <row r="30" spans="1:9">
      <c r="A30" s="144">
        <v>32</v>
      </c>
      <c r="B30" s="6" t="s">
        <v>5040</v>
      </c>
      <c r="C30" s="6" t="s">
        <v>5041</v>
      </c>
      <c r="D30" s="152" t="s">
        <v>2746</v>
      </c>
      <c r="E30" s="152" t="s">
        <v>17</v>
      </c>
      <c r="F30" s="153">
        <v>43739</v>
      </c>
      <c r="G30" s="153">
        <v>43983</v>
      </c>
      <c r="H30" s="144">
        <v>30</v>
      </c>
      <c r="I30" s="796">
        <v>43983</v>
      </c>
    </row>
  </sheetData>
  <autoFilter ref="A1:I30"/>
  <phoneticPr fontId="8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71"/>
  <sheetViews>
    <sheetView topLeftCell="F1" workbookViewId="0">
      <pane ySplit="2" topLeftCell="A3" activePane="bottomLeft" state="frozen"/>
      <selection pane="bottomLeft" activeCell="O21" sqref="O21"/>
    </sheetView>
  </sheetViews>
  <sheetFormatPr defaultColWidth="9" defaultRowHeight="13.5"/>
  <cols>
    <col min="1" max="1" width="13" style="85" customWidth="1"/>
    <col min="4" max="4" width="12.25" customWidth="1"/>
    <col min="8" max="8" width="9.625" style="60" customWidth="1"/>
    <col min="10" max="10" width="16.375" customWidth="1"/>
    <col min="11" max="12" width="16.25" customWidth="1"/>
    <col min="13" max="13" width="9.5" style="85" customWidth="1"/>
    <col min="16" max="16" width="12.25" customWidth="1"/>
  </cols>
  <sheetData>
    <row r="1" spans="1:17">
      <c r="A1" s="126" t="s">
        <v>0</v>
      </c>
      <c r="B1" s="127" t="s">
        <v>4</v>
      </c>
      <c r="C1" s="128" t="s">
        <v>3590</v>
      </c>
      <c r="D1" s="129" t="s">
        <v>5042</v>
      </c>
      <c r="E1" s="88" t="s">
        <v>3592</v>
      </c>
      <c r="F1" s="88" t="s">
        <v>3589</v>
      </c>
      <c r="G1" s="88" t="s">
        <v>3590</v>
      </c>
      <c r="H1" s="130" t="s">
        <v>4867</v>
      </c>
      <c r="I1" s="88" t="s">
        <v>3594</v>
      </c>
      <c r="J1" s="88"/>
      <c r="K1" s="88"/>
      <c r="L1" s="88"/>
      <c r="M1" s="126" t="s">
        <v>0</v>
      </c>
      <c r="N1" s="127" t="s">
        <v>4</v>
      </c>
      <c r="O1" s="128" t="s">
        <v>3590</v>
      </c>
      <c r="P1" s="129" t="s">
        <v>5042</v>
      </c>
    </row>
    <row r="2" spans="1:17">
      <c r="A2" s="126">
        <v>1</v>
      </c>
      <c r="B2" s="127" t="s">
        <v>2339</v>
      </c>
      <c r="C2" s="128" t="s">
        <v>2338</v>
      </c>
      <c r="D2" s="129">
        <v>41097</v>
      </c>
      <c r="E2" s="88" t="s">
        <v>1958</v>
      </c>
      <c r="F2" s="88" t="s">
        <v>2337</v>
      </c>
      <c r="G2" s="88" t="s">
        <v>2338</v>
      </c>
      <c r="H2" s="130">
        <v>10</v>
      </c>
      <c r="I2" s="88" t="s">
        <v>5043</v>
      </c>
      <c r="J2" s="88" t="str">
        <f>VLOOKUP(C2,员工信息4!D:H,3,0)</f>
        <v>刘雄伟3</v>
      </c>
      <c r="K2" s="130" t="str">
        <f>VLOOKUP(C2,工时对!C:E,2,0)</f>
        <v>刘雄伟3</v>
      </c>
      <c r="L2" s="130">
        <f>VLOOKUP(F2,金蝶!D:W,20,0)</f>
        <v>10</v>
      </c>
      <c r="M2" s="126">
        <v>10</v>
      </c>
      <c r="N2" s="127" t="s">
        <v>4730</v>
      </c>
      <c r="O2" s="128" t="s">
        <v>5044</v>
      </c>
      <c r="P2" s="129">
        <v>41100</v>
      </c>
      <c r="Q2" s="141" t="s">
        <v>5045</v>
      </c>
    </row>
    <row r="3" spans="1:17">
      <c r="A3" s="126">
        <v>2</v>
      </c>
      <c r="B3" s="127" t="s">
        <v>2334</v>
      </c>
      <c r="C3" s="128" t="s">
        <v>2333</v>
      </c>
      <c r="D3" s="129">
        <v>41093</v>
      </c>
      <c r="E3" s="88" t="s">
        <v>1958</v>
      </c>
      <c r="F3" s="88" t="s">
        <v>2332</v>
      </c>
      <c r="G3" s="88" t="s">
        <v>2333</v>
      </c>
      <c r="H3" s="130">
        <v>10</v>
      </c>
      <c r="I3" s="88" t="s">
        <v>5043</v>
      </c>
      <c r="J3" s="88" t="str">
        <f>VLOOKUP(C3,员工信息4!D:H,3,0)</f>
        <v>顾战安4</v>
      </c>
      <c r="K3" s="130" t="str">
        <f>VLOOKUP(C3,工时对!C:E,2,0)</f>
        <v>顾战安4</v>
      </c>
      <c r="L3" s="130">
        <f>VLOOKUP(F3,金蝶!D:W,20,0)</f>
        <v>10</v>
      </c>
      <c r="M3" s="126">
        <v>83</v>
      </c>
      <c r="N3" s="127" t="s">
        <v>3618</v>
      </c>
      <c r="O3" s="128" t="s">
        <v>3620</v>
      </c>
      <c r="P3" s="129">
        <v>41096</v>
      </c>
      <c r="Q3" s="141" t="s">
        <v>5045</v>
      </c>
    </row>
    <row r="4" spans="1:17">
      <c r="A4" s="126">
        <v>3</v>
      </c>
      <c r="B4" s="127" t="s">
        <v>1933</v>
      </c>
      <c r="C4" s="128" t="s">
        <v>1932</v>
      </c>
      <c r="D4" s="129">
        <v>41099</v>
      </c>
      <c r="E4" s="88" t="s">
        <v>1903</v>
      </c>
      <c r="F4" s="88" t="s">
        <v>1931</v>
      </c>
      <c r="G4" s="88" t="s">
        <v>1932</v>
      </c>
      <c r="H4" s="130">
        <v>10</v>
      </c>
      <c r="I4" s="88" t="s">
        <v>5043</v>
      </c>
      <c r="J4" s="88" t="str">
        <f>VLOOKUP(C4,员工信息4!D:H,3,0)</f>
        <v>孙丽丽5</v>
      </c>
      <c r="K4" s="130" t="str">
        <f>VLOOKUP(C4,工时对!C:E,2,0)</f>
        <v>孙丽丽5</v>
      </c>
      <c r="L4" s="130">
        <f>VLOOKUP(F4,金蝶!D:W,20,0)</f>
        <v>10</v>
      </c>
      <c r="M4" s="126">
        <v>168</v>
      </c>
      <c r="N4" s="127" t="s">
        <v>4736</v>
      </c>
      <c r="O4" s="128" t="s">
        <v>5046</v>
      </c>
      <c r="P4" s="129">
        <v>41099</v>
      </c>
      <c r="Q4" s="141" t="s">
        <v>5045</v>
      </c>
    </row>
    <row r="5" spans="1:17">
      <c r="A5" s="126">
        <v>4</v>
      </c>
      <c r="B5" s="127" t="s">
        <v>1847</v>
      </c>
      <c r="C5" s="128" t="s">
        <v>1846</v>
      </c>
      <c r="D5" s="129">
        <v>41093</v>
      </c>
      <c r="E5" s="88" t="s">
        <v>1842</v>
      </c>
      <c r="F5" s="88" t="s">
        <v>1845</v>
      </c>
      <c r="G5" s="88" t="s">
        <v>1846</v>
      </c>
      <c r="H5" s="130">
        <v>10</v>
      </c>
      <c r="I5" s="88" t="s">
        <v>5043</v>
      </c>
      <c r="J5" s="88" t="str">
        <f>VLOOKUP(C5,员工信息4!D:H,3,0)</f>
        <v>刘加勇7</v>
      </c>
      <c r="K5" s="130" t="str">
        <f>VLOOKUP(C5,工时对!C:E,2,0)</f>
        <v>刘加勇7</v>
      </c>
      <c r="L5" s="130">
        <f>VLOOKUP(F5,金蝶!D:W,20,0)</f>
        <v>10</v>
      </c>
      <c r="M5" s="126">
        <v>241</v>
      </c>
      <c r="N5" s="127" t="s">
        <v>4752</v>
      </c>
      <c r="O5" s="128" t="s">
        <v>5047</v>
      </c>
      <c r="P5" s="129">
        <v>41095</v>
      </c>
      <c r="Q5" s="141" t="s">
        <v>5045</v>
      </c>
    </row>
    <row r="6" spans="1:17">
      <c r="A6" s="126">
        <v>5</v>
      </c>
      <c r="B6" s="127" t="s">
        <v>1862</v>
      </c>
      <c r="C6" s="128" t="s">
        <v>1861</v>
      </c>
      <c r="D6" s="129">
        <v>41093</v>
      </c>
      <c r="E6" s="88" t="s">
        <v>1853</v>
      </c>
      <c r="F6" s="88" t="s">
        <v>1860</v>
      </c>
      <c r="G6" s="88" t="s">
        <v>1861</v>
      </c>
      <c r="H6" s="130">
        <v>10</v>
      </c>
      <c r="I6" s="88" t="s">
        <v>5043</v>
      </c>
      <c r="J6" s="88" t="str">
        <f>VLOOKUP(C6,员工信息4!D:H,3,0)</f>
        <v>吴春燕9</v>
      </c>
      <c r="K6" s="130" t="str">
        <f>VLOOKUP(C6,工时对!C:E,2,0)</f>
        <v>吴春燕9</v>
      </c>
      <c r="L6" s="130">
        <f>VLOOKUP(F6,金蝶!D:W,20,0)</f>
        <v>10</v>
      </c>
      <c r="M6" s="126">
        <v>252</v>
      </c>
      <c r="N6" s="127" t="s">
        <v>4755</v>
      </c>
      <c r="O6" s="128" t="s">
        <v>5048</v>
      </c>
      <c r="P6" s="129">
        <v>41097</v>
      </c>
      <c r="Q6" s="141" t="s">
        <v>5045</v>
      </c>
    </row>
    <row r="7" spans="1:17">
      <c r="A7" s="126">
        <v>6</v>
      </c>
      <c r="B7" s="131" t="s">
        <v>2747</v>
      </c>
      <c r="C7" s="132" t="s">
        <v>2746</v>
      </c>
      <c r="D7" s="133">
        <v>43770</v>
      </c>
      <c r="E7" s="134" t="s">
        <v>17</v>
      </c>
      <c r="F7" s="135" t="s">
        <v>5040</v>
      </c>
      <c r="G7" s="136" t="s">
        <v>2746</v>
      </c>
      <c r="H7" s="130">
        <v>10</v>
      </c>
      <c r="I7" s="88" t="s">
        <v>5043</v>
      </c>
      <c r="J7" s="88" t="str">
        <f>VLOOKUP(C7,员工信息4!D:H,3,0)</f>
        <v>康秀英353</v>
      </c>
      <c r="K7" s="130" t="str">
        <f>VLOOKUP(C7,工时对!C:E,2,0)</f>
        <v>康秀英353</v>
      </c>
      <c r="L7" s="130">
        <f>VLOOKUP(F7,金蝶!D:W,20,0)</f>
        <v>10</v>
      </c>
      <c r="M7" s="126">
        <v>76</v>
      </c>
      <c r="N7" s="127" t="s">
        <v>4780</v>
      </c>
      <c r="O7" s="128" t="s">
        <v>5049</v>
      </c>
      <c r="P7" s="129">
        <v>43069</v>
      </c>
      <c r="Q7" s="141" t="s">
        <v>5045</v>
      </c>
    </row>
    <row r="8" spans="1:17">
      <c r="A8" s="126">
        <v>7</v>
      </c>
      <c r="B8" s="127" t="s">
        <v>2071</v>
      </c>
      <c r="C8" s="128" t="s">
        <v>2070</v>
      </c>
      <c r="D8" s="129">
        <v>41094</v>
      </c>
      <c r="E8" s="88" t="s">
        <v>2072</v>
      </c>
      <c r="F8" s="88" t="s">
        <v>2069</v>
      </c>
      <c r="G8" s="88" t="s">
        <v>2070</v>
      </c>
      <c r="H8" s="130">
        <v>10</v>
      </c>
      <c r="I8" s="88" t="s">
        <v>5043</v>
      </c>
      <c r="J8" s="88" t="str">
        <f>VLOOKUP(C8,员工信息4!D:H,3,0)</f>
        <v>孙金兰12</v>
      </c>
      <c r="K8" s="130" t="str">
        <f>VLOOKUP(C8,工时对!C:E,2,0)</f>
        <v>孙金兰12</v>
      </c>
      <c r="L8" s="130">
        <f>VLOOKUP(F8,金蝶!D:W,20,0)</f>
        <v>10</v>
      </c>
      <c r="M8" s="126">
        <v>229</v>
      </c>
      <c r="N8" s="127" t="s">
        <v>4750</v>
      </c>
      <c r="O8" s="128" t="s">
        <v>5050</v>
      </c>
      <c r="P8" s="139">
        <v>41095</v>
      </c>
      <c r="Q8" s="141" t="s">
        <v>5045</v>
      </c>
    </row>
    <row r="9" spans="1:17">
      <c r="A9" s="126">
        <v>8</v>
      </c>
      <c r="B9" s="127" t="s">
        <v>2257</v>
      </c>
      <c r="C9" s="128" t="s">
        <v>2256</v>
      </c>
      <c r="D9" s="129">
        <v>41096</v>
      </c>
      <c r="E9" s="88" t="s">
        <v>2232</v>
      </c>
      <c r="F9" s="88" t="s">
        <v>2255</v>
      </c>
      <c r="G9" s="88" t="s">
        <v>2256</v>
      </c>
      <c r="H9" s="130">
        <v>10</v>
      </c>
      <c r="I9" s="88" t="s">
        <v>5043</v>
      </c>
      <c r="J9" s="88" t="str">
        <f>VLOOKUP(C9,员工信息4!D:H,3,0)</f>
        <v>顾德兴14</v>
      </c>
      <c r="K9" s="130" t="str">
        <f>VLOOKUP(C9,工时对!C:E,2,0)</f>
        <v>顾德兴14</v>
      </c>
      <c r="L9" s="130">
        <f>VLOOKUP(F9,金蝶!D:W,20,0)</f>
        <v>10</v>
      </c>
      <c r="M9" s="126">
        <v>304</v>
      </c>
      <c r="N9" s="127" t="s">
        <v>4774</v>
      </c>
      <c r="O9" s="128" t="s">
        <v>5051</v>
      </c>
      <c r="P9" s="139">
        <v>41095</v>
      </c>
      <c r="Q9" s="141" t="s">
        <v>5045</v>
      </c>
    </row>
    <row r="10" spans="1:17">
      <c r="A10" s="126">
        <v>9</v>
      </c>
      <c r="B10" s="137" t="s">
        <v>923</v>
      </c>
      <c r="C10" s="138" t="s">
        <v>922</v>
      </c>
      <c r="D10" s="139">
        <v>43586</v>
      </c>
      <c r="E10" t="s">
        <v>757</v>
      </c>
      <c r="F10" t="s">
        <v>921</v>
      </c>
      <c r="G10" s="138" t="s">
        <v>922</v>
      </c>
      <c r="H10" s="140">
        <v>10</v>
      </c>
      <c r="I10" s="88" t="s">
        <v>5043</v>
      </c>
      <c r="J10" s="88" t="str">
        <f>VLOOKUP(C10,员工信息4!D:H,3,0)</f>
        <v>罗贵173</v>
      </c>
      <c r="K10" s="130" t="str">
        <f>VLOOKUP(C10,工时对!C:E,2,0)</f>
        <v>罗贵173</v>
      </c>
      <c r="L10" s="130">
        <f>VLOOKUP(F10,金蝶!D:W,20,0)</f>
        <v>10</v>
      </c>
    </row>
    <row r="11" spans="1:17">
      <c r="A11" s="126">
        <v>10</v>
      </c>
      <c r="B11" s="127" t="s">
        <v>1963</v>
      </c>
      <c r="C11" s="128" t="s">
        <v>1962</v>
      </c>
      <c r="D11" s="129">
        <v>41093</v>
      </c>
      <c r="E11" s="88" t="s">
        <v>1345</v>
      </c>
      <c r="F11" s="88" t="s">
        <v>1961</v>
      </c>
      <c r="G11" s="88" t="s">
        <v>1962</v>
      </c>
      <c r="H11" s="130">
        <v>10</v>
      </c>
      <c r="I11" s="88" t="s">
        <v>5043</v>
      </c>
      <c r="J11" s="88" t="str">
        <f>VLOOKUP(C11,员工信息4!D:H,3,0)</f>
        <v>邱建南19</v>
      </c>
      <c r="K11" s="130" t="str">
        <f>VLOOKUP(C11,工时对!C:E,2,0)</f>
        <v>邱建南19</v>
      </c>
      <c r="L11" s="130">
        <f>VLOOKUP(F11,金蝶!D:W,20,0)</f>
        <v>10</v>
      </c>
    </row>
    <row r="12" spans="1:17">
      <c r="A12" s="126">
        <v>11</v>
      </c>
      <c r="B12" s="127" t="s">
        <v>2285</v>
      </c>
      <c r="C12" s="128" t="s">
        <v>2284</v>
      </c>
      <c r="D12" s="129">
        <v>41100</v>
      </c>
      <c r="E12" s="88" t="s">
        <v>1758</v>
      </c>
      <c r="F12" s="88" t="s">
        <v>2283</v>
      </c>
      <c r="G12" s="88" t="s">
        <v>2284</v>
      </c>
      <c r="H12" s="130">
        <v>10</v>
      </c>
      <c r="I12" s="88" t="s">
        <v>5043</v>
      </c>
      <c r="J12" s="88" t="str">
        <f>VLOOKUP(C12,员工信息4!D:H,3,0)</f>
        <v>史银花23</v>
      </c>
      <c r="K12" s="130" t="str">
        <f>VLOOKUP(C12,工时对!C:E,2,0)</f>
        <v>史银花23</v>
      </c>
      <c r="L12" s="130">
        <f>VLOOKUP(F12,金蝶!D:W,20,0)</f>
        <v>10</v>
      </c>
    </row>
    <row r="13" spans="1:17">
      <c r="A13" s="126">
        <v>12</v>
      </c>
      <c r="B13" s="127" t="s">
        <v>2208</v>
      </c>
      <c r="C13" s="128" t="s">
        <v>2207</v>
      </c>
      <c r="D13" s="129">
        <v>41094</v>
      </c>
      <c r="E13" s="88" t="s">
        <v>2209</v>
      </c>
      <c r="F13" s="88" t="s">
        <v>2206</v>
      </c>
      <c r="G13" s="88" t="s">
        <v>2207</v>
      </c>
      <c r="H13" s="130">
        <v>10</v>
      </c>
      <c r="I13" s="88" t="s">
        <v>5043</v>
      </c>
      <c r="J13" s="88" t="str">
        <f>VLOOKUP(C13,员工信息4!D:H,3,0)</f>
        <v>张国民25</v>
      </c>
      <c r="K13" s="130" t="str">
        <f>VLOOKUP(C13,工时对!C:E,2,0)</f>
        <v>张国民25</v>
      </c>
      <c r="L13" s="130">
        <f>VLOOKUP(F13,金蝶!D:W,20,0)</f>
        <v>10</v>
      </c>
    </row>
    <row r="14" spans="1:17">
      <c r="A14" s="126">
        <v>14</v>
      </c>
      <c r="B14" s="127" t="s">
        <v>2077</v>
      </c>
      <c r="C14" s="128" t="s">
        <v>2076</v>
      </c>
      <c r="D14" s="129">
        <v>41093</v>
      </c>
      <c r="E14" s="88" t="s">
        <v>1171</v>
      </c>
      <c r="F14" s="88" t="s">
        <v>2075</v>
      </c>
      <c r="G14" s="88" t="s">
        <v>2076</v>
      </c>
      <c r="H14" s="130">
        <v>10</v>
      </c>
      <c r="I14" s="88" t="s">
        <v>5043</v>
      </c>
      <c r="J14" s="88" t="str">
        <f>VLOOKUP(C14,员工信息4!D:H,3,0)</f>
        <v>周小四27</v>
      </c>
      <c r="K14" s="130" t="str">
        <f>VLOOKUP(C14,工时对!C:E,2,0)</f>
        <v>周小四27</v>
      </c>
      <c r="L14" s="130">
        <f>VLOOKUP(F14,金蝶!D:W,20,0)</f>
        <v>10</v>
      </c>
    </row>
    <row r="15" spans="1:17">
      <c r="A15" s="126">
        <v>15</v>
      </c>
      <c r="B15" s="127" t="s">
        <v>140</v>
      </c>
      <c r="C15" s="128" t="s">
        <v>139</v>
      </c>
      <c r="D15" s="129">
        <v>41099</v>
      </c>
      <c r="E15" s="88" t="s">
        <v>130</v>
      </c>
      <c r="F15" s="88" t="s">
        <v>138</v>
      </c>
      <c r="G15" s="88" t="s">
        <v>139</v>
      </c>
      <c r="H15" s="130">
        <v>10</v>
      </c>
      <c r="I15" s="88" t="s">
        <v>5043</v>
      </c>
      <c r="J15" s="88" t="str">
        <f>VLOOKUP(C15,员工信息4!D:H,3,0)</f>
        <v>熊建才29</v>
      </c>
      <c r="K15" s="130" t="str">
        <f>VLOOKUP(C15,工时对!C:E,2,0)</f>
        <v>熊建才29</v>
      </c>
      <c r="L15" s="130">
        <f>VLOOKUP(F15,金蝶!D:W,20,0)</f>
        <v>10</v>
      </c>
    </row>
    <row r="16" spans="1:17">
      <c r="A16" s="126">
        <v>16</v>
      </c>
      <c r="B16" s="127" t="s">
        <v>2102</v>
      </c>
      <c r="C16" s="128" t="s">
        <v>2101</v>
      </c>
      <c r="D16" s="129">
        <v>41102</v>
      </c>
      <c r="E16" s="88" t="s">
        <v>1299</v>
      </c>
      <c r="F16" s="88" t="s">
        <v>2100</v>
      </c>
      <c r="G16" s="88" t="s">
        <v>2101</v>
      </c>
      <c r="H16" s="130">
        <v>10</v>
      </c>
      <c r="I16" s="88" t="s">
        <v>5043</v>
      </c>
      <c r="J16" s="88" t="str">
        <f>VLOOKUP(C16,员工信息4!D:H,3,0)</f>
        <v>潘沛30</v>
      </c>
      <c r="K16" s="130" t="str">
        <f>VLOOKUP(C16,工时对!C:E,2,0)</f>
        <v>潘沛30</v>
      </c>
      <c r="L16" s="130">
        <f>VLOOKUP(F16,金蝶!D:W,20,0)</f>
        <v>10</v>
      </c>
      <c r="Q16" s="501"/>
    </row>
    <row r="17" spans="1:17">
      <c r="A17" s="126">
        <v>17</v>
      </c>
      <c r="B17" s="127" t="s">
        <v>1282</v>
      </c>
      <c r="C17" s="128" t="s">
        <v>1281</v>
      </c>
      <c r="D17" s="129">
        <v>42926</v>
      </c>
      <c r="E17" s="88" t="s">
        <v>1252</v>
      </c>
      <c r="F17" s="88" t="s">
        <v>1280</v>
      </c>
      <c r="G17" s="88" t="s">
        <v>1281</v>
      </c>
      <c r="H17" s="130">
        <v>10</v>
      </c>
      <c r="I17" s="88" t="s">
        <v>5043</v>
      </c>
      <c r="J17" s="88" t="str">
        <f>VLOOKUP(C17,员工信息4!D:H,3,0)</f>
        <v>顾慧花663</v>
      </c>
      <c r="K17" s="130" t="str">
        <f>VLOOKUP(C17,工时对!C:E,2,0)</f>
        <v>顾慧花663</v>
      </c>
      <c r="L17" s="130">
        <f>VLOOKUP(F17,金蝶!D:W,20,0)</f>
        <v>10</v>
      </c>
      <c r="Q17" s="501"/>
    </row>
    <row r="18" spans="1:17">
      <c r="A18" s="126">
        <v>18</v>
      </c>
      <c r="B18" s="127" t="s">
        <v>867</v>
      </c>
      <c r="C18" s="128" t="s">
        <v>866</v>
      </c>
      <c r="D18" s="129">
        <v>43417</v>
      </c>
      <c r="E18" s="88" t="s">
        <v>757</v>
      </c>
      <c r="F18" s="88" t="s">
        <v>865</v>
      </c>
      <c r="G18" s="88" t="s">
        <v>866</v>
      </c>
      <c r="H18" s="130">
        <v>10</v>
      </c>
      <c r="I18" s="88" t="s">
        <v>5043</v>
      </c>
      <c r="J18" s="88" t="str">
        <f>VLOOKUP(C18,员工信息4!D:H,3,0)</f>
        <v>罗伟21</v>
      </c>
      <c r="K18" s="130" t="str">
        <f>VLOOKUP(C18,工时对!C:E,2,0)</f>
        <v>罗伟21</v>
      </c>
      <c r="L18" s="130">
        <f>VLOOKUP(F18,金蝶!D:W,20,0)</f>
        <v>10</v>
      </c>
      <c r="Q18" s="501"/>
    </row>
    <row r="19" spans="1:17">
      <c r="A19" s="126">
        <v>19</v>
      </c>
      <c r="B19" s="127" t="s">
        <v>772</v>
      </c>
      <c r="C19" s="128" t="s">
        <v>771</v>
      </c>
      <c r="D19" s="129">
        <v>41970</v>
      </c>
      <c r="E19" s="88" t="s">
        <v>757</v>
      </c>
      <c r="F19" s="88" t="s">
        <v>770</v>
      </c>
      <c r="G19" s="88" t="s">
        <v>771</v>
      </c>
      <c r="H19" s="130">
        <v>10</v>
      </c>
      <c r="I19" s="88" t="s">
        <v>5043</v>
      </c>
      <c r="J19" s="88" t="str">
        <f>VLOOKUP(C19,员工信息4!D:H,3,0)</f>
        <v>吴焕389</v>
      </c>
      <c r="K19" s="130" t="str">
        <f>VLOOKUP(C19,工时对!C:E,2,0)</f>
        <v>吴焕389</v>
      </c>
      <c r="L19" s="130">
        <f>VLOOKUP(F19,金蝶!D:W,20,0)</f>
        <v>10</v>
      </c>
      <c r="Q19" s="42"/>
    </row>
    <row r="20" spans="1:17">
      <c r="A20" s="126">
        <v>20</v>
      </c>
      <c r="B20" s="127" t="s">
        <v>2107</v>
      </c>
      <c r="C20" s="128" t="s">
        <v>2106</v>
      </c>
      <c r="D20" s="129">
        <v>41093</v>
      </c>
      <c r="E20" s="88" t="s">
        <v>1299</v>
      </c>
      <c r="F20" s="88" t="s">
        <v>2105</v>
      </c>
      <c r="G20" s="88" t="s">
        <v>2106</v>
      </c>
      <c r="H20" s="130">
        <v>10</v>
      </c>
      <c r="I20" s="88" t="s">
        <v>5043</v>
      </c>
      <c r="J20" s="88" t="str">
        <f>VLOOKUP(C20,员工信息4!D:H,3,0)</f>
        <v>倪志军49</v>
      </c>
      <c r="K20" s="130" t="str">
        <f>VLOOKUP(C20,工时对!C:E,2,0)</f>
        <v>倪志军49</v>
      </c>
      <c r="L20" s="130">
        <f>VLOOKUP(F20,金蝶!D:W,20,0)</f>
        <v>10</v>
      </c>
      <c r="Q20" s="42"/>
    </row>
    <row r="21" spans="1:17">
      <c r="A21" s="126">
        <v>21</v>
      </c>
      <c r="B21" s="127" t="s">
        <v>2219</v>
      </c>
      <c r="C21" s="128" t="s">
        <v>2218</v>
      </c>
      <c r="D21" s="129">
        <v>41093</v>
      </c>
      <c r="E21" s="88" t="s">
        <v>2220</v>
      </c>
      <c r="F21" s="88" t="s">
        <v>2217</v>
      </c>
      <c r="G21" s="88" t="s">
        <v>2218</v>
      </c>
      <c r="H21" s="130">
        <v>10</v>
      </c>
      <c r="I21" s="88" t="s">
        <v>5043</v>
      </c>
      <c r="J21" s="88" t="str">
        <f>VLOOKUP(C21,员工信息4!D:H,3,0)</f>
        <v>沈志明50</v>
      </c>
      <c r="K21" s="130" t="str">
        <f>VLOOKUP(C21,工时对!C:E,2,0)</f>
        <v>沈志明50</v>
      </c>
      <c r="L21" s="130">
        <f>VLOOKUP(F21,金蝶!D:W,20,0)</f>
        <v>10</v>
      </c>
      <c r="Q21" s="42"/>
    </row>
    <row r="22" spans="1:17">
      <c r="A22" s="126">
        <v>22</v>
      </c>
      <c r="B22" s="127" t="s">
        <v>1602</v>
      </c>
      <c r="C22" s="128" t="s">
        <v>1601</v>
      </c>
      <c r="D22" s="129">
        <v>41983</v>
      </c>
      <c r="E22" s="88" t="s">
        <v>745</v>
      </c>
      <c r="F22" s="88" t="s">
        <v>1600</v>
      </c>
      <c r="G22" s="88" t="s">
        <v>1601</v>
      </c>
      <c r="H22" s="130">
        <v>10</v>
      </c>
      <c r="I22" s="88" t="s">
        <v>5043</v>
      </c>
      <c r="J22" s="88" t="str">
        <f>VLOOKUP(C22,员工信息4!D:H,3,0)</f>
        <v>李月芹122</v>
      </c>
      <c r="K22" s="130" t="str">
        <f>VLOOKUP(C22,工时对!C:E,2,0)</f>
        <v>李月芹122</v>
      </c>
      <c r="L22" s="130">
        <f>VLOOKUP(F22,金蝶!D:W,20,0)</f>
        <v>10</v>
      </c>
      <c r="Q22" s="42"/>
    </row>
    <row r="23" spans="1:17">
      <c r="A23" s="126">
        <v>23</v>
      </c>
      <c r="B23" s="127" t="s">
        <v>673</v>
      </c>
      <c r="C23" s="128" t="s">
        <v>672</v>
      </c>
      <c r="D23" s="129">
        <v>42732</v>
      </c>
      <c r="E23" s="88" t="s">
        <v>663</v>
      </c>
      <c r="F23" s="88" t="s">
        <v>671</v>
      </c>
      <c r="G23" s="88" t="s">
        <v>672</v>
      </c>
      <c r="H23" s="130">
        <v>10</v>
      </c>
      <c r="I23" s="88" t="s">
        <v>5043</v>
      </c>
      <c r="J23" s="88" t="str">
        <f>VLOOKUP(C23,员工信息4!D:H,3,0)</f>
        <v>孙庆家476</v>
      </c>
      <c r="K23" s="130" t="str">
        <f>VLOOKUP(C23,工时对!C:E,2,0)</f>
        <v>孙庆家476</v>
      </c>
      <c r="L23" s="130">
        <f>VLOOKUP(F23,金蝶!D:W,20,0)</f>
        <v>10</v>
      </c>
      <c r="Q23" s="42"/>
    </row>
    <row r="24" spans="1:17">
      <c r="A24" s="126">
        <v>25</v>
      </c>
      <c r="B24" s="127" t="s">
        <v>1984</v>
      </c>
      <c r="C24" s="128" t="s">
        <v>1983</v>
      </c>
      <c r="D24" s="129">
        <v>41101</v>
      </c>
      <c r="E24" s="88" t="s">
        <v>1969</v>
      </c>
      <c r="F24" s="88" t="s">
        <v>1982</v>
      </c>
      <c r="G24" s="88" t="s">
        <v>1983</v>
      </c>
      <c r="H24" s="130">
        <v>10</v>
      </c>
      <c r="I24" s="88" t="s">
        <v>5043</v>
      </c>
      <c r="J24" s="88" t="str">
        <f>VLOOKUP(C24,员工信息4!D:H,3,0)</f>
        <v>张瑜56</v>
      </c>
      <c r="K24" s="130" t="str">
        <f>VLOOKUP(C24,工时对!C:E,2,0)</f>
        <v>张瑜56</v>
      </c>
      <c r="L24" s="130">
        <f>VLOOKUP(F24,金蝶!D:W,20,0)</f>
        <v>10</v>
      </c>
      <c r="Q24" s="42"/>
    </row>
    <row r="25" spans="1:17">
      <c r="A25" s="126">
        <v>26</v>
      </c>
      <c r="B25" s="127" t="s">
        <v>1567</v>
      </c>
      <c r="C25" s="128" t="s">
        <v>1566</v>
      </c>
      <c r="D25" s="129">
        <v>43069</v>
      </c>
      <c r="E25" s="88" t="s">
        <v>745</v>
      </c>
      <c r="F25" s="88" t="s">
        <v>1565</v>
      </c>
      <c r="G25" s="88" t="s">
        <v>1566</v>
      </c>
      <c r="H25" s="130">
        <v>10</v>
      </c>
      <c r="I25" s="88" t="s">
        <v>5043</v>
      </c>
      <c r="J25" s="88" t="str">
        <f>VLOOKUP(C25,员工信息4!D:H,3,0)</f>
        <v>汪秀云340</v>
      </c>
      <c r="K25" s="130" t="str">
        <f>VLOOKUP(C25,工时对!C:E,2,0)</f>
        <v>汪秀云340</v>
      </c>
      <c r="L25" s="130">
        <f>VLOOKUP(F25,金蝶!D:W,20,0)</f>
        <v>10</v>
      </c>
      <c r="Q25" s="42"/>
    </row>
    <row r="26" spans="1:17">
      <c r="A26" s="126">
        <v>27</v>
      </c>
      <c r="B26" s="127" t="s">
        <v>877</v>
      </c>
      <c r="C26" s="128" t="s">
        <v>876</v>
      </c>
      <c r="D26" s="129">
        <v>42709</v>
      </c>
      <c r="E26" s="88" t="s">
        <v>757</v>
      </c>
      <c r="F26" s="88" t="s">
        <v>875</v>
      </c>
      <c r="G26" s="88" t="s">
        <v>876</v>
      </c>
      <c r="H26" s="130">
        <v>10</v>
      </c>
      <c r="I26" s="88" t="s">
        <v>5043</v>
      </c>
      <c r="J26" s="88" t="str">
        <f>VLOOKUP(C26,员工信息4!D:H,3,0)</f>
        <v>单彩侠614</v>
      </c>
      <c r="K26" s="130" t="str">
        <f>VLOOKUP(C26,工时对!C:E,2,0)</f>
        <v>单彩侠614</v>
      </c>
      <c r="L26" s="130">
        <f>VLOOKUP(F26,金蝶!D:W,20,0)</f>
        <v>10</v>
      </c>
      <c r="Q26" s="42"/>
    </row>
    <row r="27" spans="1:17">
      <c r="A27" s="126">
        <v>28</v>
      </c>
      <c r="B27" s="127" t="s">
        <v>83</v>
      </c>
      <c r="C27" s="128" t="s">
        <v>82</v>
      </c>
      <c r="D27" s="129"/>
      <c r="E27" s="88" t="s">
        <v>17</v>
      </c>
      <c r="F27" s="88" t="s">
        <v>81</v>
      </c>
      <c r="G27" s="88" t="s">
        <v>82</v>
      </c>
      <c r="H27" s="130">
        <v>10</v>
      </c>
      <c r="I27" s="88" t="s">
        <v>5043</v>
      </c>
      <c r="J27" s="88" t="str">
        <f>VLOOKUP(C27,员工信息4!D:H,3,0)</f>
        <v>陈梁63</v>
      </c>
      <c r="K27" s="130" t="str">
        <f>VLOOKUP(C27,工时对!C:E,2,0)</f>
        <v>陈梁63</v>
      </c>
      <c r="L27" s="130">
        <f>VLOOKUP(F27,金蝶!D:W,20,0)</f>
        <v>10</v>
      </c>
      <c r="Q27" s="502"/>
    </row>
    <row r="28" spans="1:17">
      <c r="A28" s="126">
        <v>29</v>
      </c>
      <c r="B28" s="127" t="s">
        <v>135</v>
      </c>
      <c r="C28" s="128" t="s">
        <v>134</v>
      </c>
      <c r="D28" s="129">
        <v>41099</v>
      </c>
      <c r="E28" s="88" t="s">
        <v>130</v>
      </c>
      <c r="F28" s="88" t="s">
        <v>133</v>
      </c>
      <c r="G28" s="88" t="s">
        <v>134</v>
      </c>
      <c r="H28" s="130">
        <v>10</v>
      </c>
      <c r="I28" s="88" t="s">
        <v>5043</v>
      </c>
      <c r="J28" s="88" t="str">
        <f>VLOOKUP(C28,员工信息4!D:H,3,0)</f>
        <v>李丽65</v>
      </c>
      <c r="K28" s="130" t="str">
        <f>VLOOKUP(C28,工时对!C:E,2,0)</f>
        <v>李丽65</v>
      </c>
      <c r="L28" s="130">
        <f>VLOOKUP(F28,金蝶!D:W,20,0)</f>
        <v>10</v>
      </c>
      <c r="Q28" s="502"/>
    </row>
    <row r="29" spans="1:17">
      <c r="A29" s="126">
        <v>30</v>
      </c>
      <c r="B29" s="127" t="s">
        <v>2082</v>
      </c>
      <c r="C29" s="128" t="s">
        <v>2081</v>
      </c>
      <c r="D29" s="129">
        <v>41100</v>
      </c>
      <c r="E29" s="88" t="s">
        <v>1171</v>
      </c>
      <c r="F29" s="88" t="s">
        <v>2080</v>
      </c>
      <c r="G29" s="88" t="s">
        <v>2081</v>
      </c>
      <c r="H29" s="130">
        <v>10</v>
      </c>
      <c r="I29" s="88" t="s">
        <v>5043</v>
      </c>
      <c r="J29" s="88" t="str">
        <f>VLOOKUP(C29,员工信息4!D:H,3,0)</f>
        <v>吕秀红69</v>
      </c>
      <c r="K29" s="130" t="str">
        <f>VLOOKUP(C29,工时对!C:E,2,0)</f>
        <v>吕秀红69</v>
      </c>
      <c r="L29" s="130">
        <f>VLOOKUP(F29,金蝶!D:W,20,0)</f>
        <v>10</v>
      </c>
      <c r="Q29" s="502"/>
    </row>
    <row r="30" spans="1:17">
      <c r="A30" s="126">
        <v>31</v>
      </c>
      <c r="B30" s="127" t="s">
        <v>928</v>
      </c>
      <c r="C30" s="128" t="s">
        <v>927</v>
      </c>
      <c r="D30" s="129">
        <v>43263</v>
      </c>
      <c r="E30" s="88" t="s">
        <v>757</v>
      </c>
      <c r="F30" s="88" t="s">
        <v>926</v>
      </c>
      <c r="G30" s="88" t="s">
        <v>927</v>
      </c>
      <c r="H30" s="130">
        <v>10</v>
      </c>
      <c r="I30" s="88" t="s">
        <v>5043</v>
      </c>
      <c r="J30" s="88" t="str">
        <f>VLOOKUP(C30,员工信息4!D:H,3,0)</f>
        <v>康凤珍464</v>
      </c>
      <c r="K30" s="130" t="str">
        <f>VLOOKUP(C30,工时对!C:E,2,0)</f>
        <v>康凤珍464</v>
      </c>
      <c r="L30" s="130">
        <f>VLOOKUP(F30,金蝶!D:W,20,0)</f>
        <v>10</v>
      </c>
      <c r="Q30" s="502"/>
    </row>
    <row r="31" spans="1:17">
      <c r="A31" s="126">
        <v>32</v>
      </c>
      <c r="B31" s="127" t="s">
        <v>657</v>
      </c>
      <c r="C31" s="128" t="s">
        <v>656</v>
      </c>
      <c r="D31" s="129">
        <v>41100</v>
      </c>
      <c r="E31" s="88" t="s">
        <v>577</v>
      </c>
      <c r="F31" s="88" t="s">
        <v>655</v>
      </c>
      <c r="G31" s="88" t="s">
        <v>656</v>
      </c>
      <c r="H31" s="130">
        <v>10</v>
      </c>
      <c r="I31" s="88" t="s">
        <v>5043</v>
      </c>
      <c r="J31" s="88" t="str">
        <f>VLOOKUP(C31,员工信息4!D:H,3,0)</f>
        <v>唐祥海71</v>
      </c>
      <c r="K31" s="130" t="str">
        <f>VLOOKUP(C31,工时对!C:E,2,0)</f>
        <v>唐祥海71</v>
      </c>
      <c r="L31" s="130">
        <f>VLOOKUP(F31,金蝶!D:W,20,0)</f>
        <v>10</v>
      </c>
      <c r="Q31" s="502"/>
    </row>
    <row r="32" spans="1:17">
      <c r="A32" s="126">
        <v>33</v>
      </c>
      <c r="B32" s="127" t="s">
        <v>1789</v>
      </c>
      <c r="C32" s="128" t="s">
        <v>1788</v>
      </c>
      <c r="D32" s="129">
        <v>41100</v>
      </c>
      <c r="E32" s="88" t="s">
        <v>1110</v>
      </c>
      <c r="F32" s="88" t="s">
        <v>1787</v>
      </c>
      <c r="G32" s="88" t="s">
        <v>1788</v>
      </c>
      <c r="H32" s="130">
        <v>10</v>
      </c>
      <c r="I32" s="88" t="s">
        <v>5043</v>
      </c>
      <c r="J32" s="88" t="str">
        <f>VLOOKUP(C32,员工信息4!D:H,3,0)</f>
        <v>李卫明72</v>
      </c>
      <c r="K32" s="130" t="str">
        <f>VLOOKUP(C32,工时对!C:E,2,0)</f>
        <v>李卫明72</v>
      </c>
      <c r="L32" s="130">
        <f>VLOOKUP(F32,金蝶!D:W,20,0)</f>
        <v>10</v>
      </c>
      <c r="Q32" s="502"/>
    </row>
    <row r="33" spans="1:17">
      <c r="A33" s="126">
        <v>34</v>
      </c>
      <c r="B33" s="127" t="s">
        <v>1098</v>
      </c>
      <c r="C33" s="128" t="s">
        <v>1097</v>
      </c>
      <c r="D33" s="129">
        <v>43081</v>
      </c>
      <c r="E33" s="88" t="s">
        <v>757</v>
      </c>
      <c r="F33" s="88" t="s">
        <v>1096</v>
      </c>
      <c r="G33" s="88" t="s">
        <v>1097</v>
      </c>
      <c r="H33" s="130">
        <v>10</v>
      </c>
      <c r="I33" s="88" t="s">
        <v>5043</v>
      </c>
      <c r="J33" s="88" t="str">
        <f>VLOOKUP(C33,员工信息4!D:H,3,0)</f>
        <v>赵小华408</v>
      </c>
      <c r="K33" s="130" t="str">
        <f>VLOOKUP(C33,工时对!C:E,2,0)</f>
        <v>赵小华408</v>
      </c>
      <c r="L33" s="130">
        <f>VLOOKUP(F33,金蝶!D:W,20,0)</f>
        <v>10</v>
      </c>
      <c r="Q33" s="502"/>
    </row>
    <row r="34" spans="1:17">
      <c r="A34" s="126">
        <v>35</v>
      </c>
      <c r="B34" s="127" t="s">
        <v>2051</v>
      </c>
      <c r="C34" s="128" t="s">
        <v>2050</v>
      </c>
      <c r="D34" s="129">
        <v>41100</v>
      </c>
      <c r="E34" s="88" t="s">
        <v>2046</v>
      </c>
      <c r="F34" s="88" t="s">
        <v>2049</v>
      </c>
      <c r="G34" s="88" t="s">
        <v>2050</v>
      </c>
      <c r="H34" s="130">
        <v>10</v>
      </c>
      <c r="I34" s="88" t="s">
        <v>5043</v>
      </c>
      <c r="J34" s="88" t="str">
        <f>VLOOKUP(C34,员工信息4!D:H,3,0)</f>
        <v>顾伟杰79</v>
      </c>
      <c r="K34" s="130" t="str">
        <f>VLOOKUP(C34,工时对!C:E,2,0)</f>
        <v>顾伟杰79</v>
      </c>
      <c r="L34" s="130">
        <f>VLOOKUP(F34,金蝶!D:W,20,0)</f>
        <v>10</v>
      </c>
      <c r="Q34" s="502"/>
    </row>
    <row r="35" spans="1:17">
      <c r="A35" s="126">
        <v>36</v>
      </c>
      <c r="B35" s="127" t="s">
        <v>2186</v>
      </c>
      <c r="C35" s="128" t="s">
        <v>2185</v>
      </c>
      <c r="D35" s="129">
        <v>42948</v>
      </c>
      <c r="E35" s="88" t="s">
        <v>2187</v>
      </c>
      <c r="F35" s="88" t="s">
        <v>2184</v>
      </c>
      <c r="G35" s="88" t="s">
        <v>2185</v>
      </c>
      <c r="H35" s="130">
        <v>10</v>
      </c>
      <c r="I35" s="88" t="s">
        <v>5043</v>
      </c>
      <c r="J35" s="88" t="str">
        <f>VLOOKUP(C35,员工信息4!D:H,3,0)</f>
        <v>张东411</v>
      </c>
      <c r="K35" s="130" t="str">
        <f>VLOOKUP(C35,工时对!C:E,2,0)</f>
        <v>张东411</v>
      </c>
      <c r="L35" s="130">
        <f>VLOOKUP(F35,金蝶!D:W,20,0)</f>
        <v>10</v>
      </c>
      <c r="Q35" s="502"/>
    </row>
    <row r="36" spans="1:17">
      <c r="A36" s="126">
        <v>37</v>
      </c>
      <c r="B36" s="127" t="s">
        <v>1462</v>
      </c>
      <c r="C36" s="128" t="s">
        <v>1461</v>
      </c>
      <c r="D36" s="129">
        <v>41978</v>
      </c>
      <c r="E36" s="88" t="s">
        <v>745</v>
      </c>
      <c r="F36" s="88" t="s">
        <v>1460</v>
      </c>
      <c r="G36" s="88" t="s">
        <v>1461</v>
      </c>
      <c r="H36" s="130">
        <v>10</v>
      </c>
      <c r="I36" s="88" t="s">
        <v>5043</v>
      </c>
      <c r="J36" s="88" t="str">
        <f>VLOOKUP(C36,员工信息4!D:H,3,0)</f>
        <v>胡庆林81</v>
      </c>
      <c r="K36" s="130" t="str">
        <f>VLOOKUP(C36,工时对!C:E,2,0)</f>
        <v>胡庆林81</v>
      </c>
      <c r="L36" s="130">
        <f>VLOOKUP(F36,金蝶!D:W,20,0)</f>
        <v>10</v>
      </c>
      <c r="Q36" s="42"/>
    </row>
    <row r="37" spans="1:17">
      <c r="A37" s="126">
        <v>38</v>
      </c>
      <c r="B37" s="127" t="s">
        <v>2009</v>
      </c>
      <c r="C37" s="128" t="s">
        <v>2008</v>
      </c>
      <c r="D37" s="129">
        <v>41648</v>
      </c>
      <c r="E37" s="88" t="s">
        <v>1810</v>
      </c>
      <c r="F37" s="88" t="s">
        <v>2007</v>
      </c>
      <c r="G37" s="88" t="s">
        <v>2008</v>
      </c>
      <c r="H37" s="130">
        <v>10</v>
      </c>
      <c r="I37" s="88" t="s">
        <v>5043</v>
      </c>
      <c r="J37" s="88" t="str">
        <f>VLOOKUP(C37,员工信息4!D:H,3,0)</f>
        <v>刘沁85</v>
      </c>
      <c r="K37" s="130" t="str">
        <f>VLOOKUP(C37,工时对!C:E,2,0)</f>
        <v>刘沁85</v>
      </c>
      <c r="L37" s="130">
        <f>VLOOKUP(F37,金蝶!D:W,20,0)</f>
        <v>10</v>
      </c>
      <c r="Q37" s="42"/>
    </row>
    <row r="38" spans="1:17">
      <c r="A38" s="126">
        <v>39</v>
      </c>
      <c r="B38" s="127" t="s">
        <v>166</v>
      </c>
      <c r="C38" s="128" t="s">
        <v>165</v>
      </c>
      <c r="D38" s="129">
        <v>41099</v>
      </c>
      <c r="E38" s="88" t="s">
        <v>151</v>
      </c>
      <c r="F38" s="88" t="s">
        <v>164</v>
      </c>
      <c r="G38" s="88" t="s">
        <v>165</v>
      </c>
      <c r="H38" s="130">
        <v>10</v>
      </c>
      <c r="I38" s="88" t="s">
        <v>5043</v>
      </c>
      <c r="J38" s="88" t="str">
        <f>VLOOKUP(C38,员工信息4!D:H,3,0)</f>
        <v>朱国华87</v>
      </c>
      <c r="K38" s="130" t="str">
        <f>VLOOKUP(C38,工时对!C:E,2,0)</f>
        <v>朱国华87</v>
      </c>
      <c r="L38" s="130">
        <f>VLOOKUP(F38,金蝶!D:W,20,0)</f>
        <v>10</v>
      </c>
      <c r="Q38" s="42"/>
    </row>
    <row r="39" spans="1:17">
      <c r="A39" s="126">
        <v>40</v>
      </c>
      <c r="B39" s="127" t="s">
        <v>202</v>
      </c>
      <c r="C39" s="128" t="s">
        <v>201</v>
      </c>
      <c r="D39" s="129">
        <v>41099</v>
      </c>
      <c r="E39" s="88" t="s">
        <v>197</v>
      </c>
      <c r="F39" s="88" t="s">
        <v>200</v>
      </c>
      <c r="G39" s="88" t="s">
        <v>201</v>
      </c>
      <c r="H39" s="130">
        <v>10</v>
      </c>
      <c r="I39" s="88" t="s">
        <v>5043</v>
      </c>
      <c r="J39" s="88" t="str">
        <f>VLOOKUP(C39,员工信息4!D:H,3,0)</f>
        <v>徐伟勇88</v>
      </c>
      <c r="K39" s="130" t="str">
        <f>VLOOKUP(C39,工时对!C:E,2,0)</f>
        <v>徐伟勇88</v>
      </c>
      <c r="L39" s="130">
        <f>VLOOKUP(F39,金蝶!D:W,20,0)</f>
        <v>10</v>
      </c>
      <c r="Q39" s="42"/>
    </row>
    <row r="40" spans="1:17">
      <c r="A40" s="126">
        <v>41</v>
      </c>
      <c r="B40" s="127" t="s">
        <v>582</v>
      </c>
      <c r="C40" s="128" t="s">
        <v>581</v>
      </c>
      <c r="D40" s="129">
        <v>41100</v>
      </c>
      <c r="E40" s="88" t="s">
        <v>577</v>
      </c>
      <c r="F40" s="88" t="s">
        <v>580</v>
      </c>
      <c r="G40" s="88" t="s">
        <v>581</v>
      </c>
      <c r="H40" s="130">
        <v>10</v>
      </c>
      <c r="I40" s="88" t="s">
        <v>5043</v>
      </c>
      <c r="J40" s="88" t="str">
        <f>VLOOKUP(C40,员工信息4!D:H,3,0)</f>
        <v>朱正伯90</v>
      </c>
      <c r="K40" s="130" t="str">
        <f>VLOOKUP(C40,工时对!C:E,2,0)</f>
        <v>朱正伯90</v>
      </c>
      <c r="L40" s="130">
        <f>VLOOKUP(F40,金蝶!D:W,20,0)</f>
        <v>10</v>
      </c>
      <c r="Q40" s="42"/>
    </row>
    <row r="41" spans="1:17">
      <c r="A41" s="126">
        <v>42</v>
      </c>
      <c r="B41" s="127" t="s">
        <v>683</v>
      </c>
      <c r="C41" s="128" t="s">
        <v>682</v>
      </c>
      <c r="D41" s="129">
        <v>41100</v>
      </c>
      <c r="E41" s="88" t="s">
        <v>663</v>
      </c>
      <c r="F41" s="88" t="s">
        <v>681</v>
      </c>
      <c r="G41" s="88" t="s">
        <v>682</v>
      </c>
      <c r="H41" s="130">
        <v>10</v>
      </c>
      <c r="I41" s="88" t="s">
        <v>5043</v>
      </c>
      <c r="J41" s="88" t="str">
        <f>VLOOKUP(C41,员工信息4!D:H,3,0)</f>
        <v>杨丙清93</v>
      </c>
      <c r="K41" s="130" t="str">
        <f>VLOOKUP(C41,工时对!C:E,2,0)</f>
        <v>杨丙清93</v>
      </c>
      <c r="L41" s="130">
        <f>VLOOKUP(F41,金蝶!D:W,20,0)</f>
        <v>10</v>
      </c>
      <c r="Q41" s="42"/>
    </row>
    <row r="42" spans="1:17">
      <c r="A42" s="126">
        <v>43</v>
      </c>
      <c r="B42" s="127" t="s">
        <v>2162</v>
      </c>
      <c r="C42" s="128" t="s">
        <v>2161</v>
      </c>
      <c r="D42" s="129">
        <v>41094</v>
      </c>
      <c r="E42" s="88" t="s">
        <v>1299</v>
      </c>
      <c r="F42" s="88" t="s">
        <v>2160</v>
      </c>
      <c r="G42" s="88" t="s">
        <v>2161</v>
      </c>
      <c r="H42" s="130">
        <v>10</v>
      </c>
      <c r="I42" s="88" t="s">
        <v>5043</v>
      </c>
      <c r="J42" s="88" t="str">
        <f>VLOOKUP(C42,员工信息4!D:H,3,0)</f>
        <v>单永凤95</v>
      </c>
      <c r="K42" s="130" t="str">
        <f>VLOOKUP(C42,工时对!C:E,2,0)</f>
        <v>单永凤95</v>
      </c>
      <c r="L42" s="130">
        <f>VLOOKUP(F42,金蝶!D:W,20,0)</f>
        <v>10</v>
      </c>
      <c r="Q42" s="42"/>
    </row>
    <row r="43" spans="1:17">
      <c r="A43" s="126">
        <v>44</v>
      </c>
      <c r="B43" s="127" t="s">
        <v>1752</v>
      </c>
      <c r="C43" s="128" t="s">
        <v>1751</v>
      </c>
      <c r="D43" s="129">
        <v>41094</v>
      </c>
      <c r="E43" s="88" t="s">
        <v>1110</v>
      </c>
      <c r="F43" s="88" t="s">
        <v>1750</v>
      </c>
      <c r="G43" s="88" t="s">
        <v>1751</v>
      </c>
      <c r="H43" s="130">
        <v>10</v>
      </c>
      <c r="I43" s="88" t="s">
        <v>5043</v>
      </c>
      <c r="J43" s="88" t="str">
        <f>VLOOKUP(C43,员工信息4!D:H,3,0)</f>
        <v>谈建芳98</v>
      </c>
      <c r="K43" s="130" t="str">
        <f>VLOOKUP(C43,工时对!C:E,2,0)</f>
        <v>谈建芳98</v>
      </c>
      <c r="L43" s="130">
        <f>VLOOKUP(F43,金蝶!D:W,20,0)</f>
        <v>10</v>
      </c>
      <c r="Q43" s="42"/>
    </row>
    <row r="44" spans="1:17">
      <c r="A44" s="126">
        <v>45</v>
      </c>
      <c r="B44" s="127" t="s">
        <v>23</v>
      </c>
      <c r="C44" s="128" t="s">
        <v>22</v>
      </c>
      <c r="D44" s="129">
        <v>42166</v>
      </c>
      <c r="E44" s="88" t="s">
        <v>17</v>
      </c>
      <c r="F44" s="88" t="s">
        <v>21</v>
      </c>
      <c r="G44" s="88" t="s">
        <v>22</v>
      </c>
      <c r="H44" s="130">
        <v>10</v>
      </c>
      <c r="I44" s="88" t="s">
        <v>5043</v>
      </c>
      <c r="J44" s="88" t="str">
        <f>VLOOKUP(C44,员工信息4!D:H,3,0)</f>
        <v>陈严芳500</v>
      </c>
      <c r="K44" s="130" t="str">
        <f>VLOOKUP(C44,工时对!C:E,2,0)</f>
        <v>陈严芳500</v>
      </c>
      <c r="L44" s="130">
        <f>VLOOKUP(F44,金蝶!D:W,20,0)</f>
        <v>10</v>
      </c>
      <c r="Q44" s="42"/>
    </row>
    <row r="45" spans="1:17">
      <c r="A45" s="126">
        <v>46</v>
      </c>
      <c r="B45" s="127" t="s">
        <v>913</v>
      </c>
      <c r="C45" s="128" t="s">
        <v>912</v>
      </c>
      <c r="D45" s="129">
        <v>42709</v>
      </c>
      <c r="E45" s="88" t="s">
        <v>757</v>
      </c>
      <c r="F45" s="88" t="s">
        <v>911</v>
      </c>
      <c r="G45" s="88" t="s">
        <v>912</v>
      </c>
      <c r="H45" s="130">
        <v>10</v>
      </c>
      <c r="I45" s="88" t="s">
        <v>5043</v>
      </c>
      <c r="J45" s="88" t="str">
        <f>VLOOKUP(C45,员工信息4!D:H,3,0)</f>
        <v>胡桂英323</v>
      </c>
      <c r="K45" s="130" t="str">
        <f>VLOOKUP(C45,工时对!C:E,2,0)</f>
        <v>胡桂英323</v>
      </c>
      <c r="L45" s="130">
        <f>VLOOKUP(F45,金蝶!D:W,20,0)</f>
        <v>10</v>
      </c>
      <c r="Q45" s="42"/>
    </row>
    <row r="46" spans="1:17">
      <c r="A46" s="126">
        <v>47</v>
      </c>
      <c r="B46" s="127" t="s">
        <v>292</v>
      </c>
      <c r="C46" s="128" t="s">
        <v>291</v>
      </c>
      <c r="D46" s="129">
        <v>41099</v>
      </c>
      <c r="E46" s="88" t="s">
        <v>197</v>
      </c>
      <c r="F46" s="88" t="s">
        <v>290</v>
      </c>
      <c r="G46" s="88" t="s">
        <v>291</v>
      </c>
      <c r="H46" s="130">
        <v>10</v>
      </c>
      <c r="I46" s="88" t="s">
        <v>5043</v>
      </c>
      <c r="J46" s="88" t="str">
        <f>VLOOKUP(C46,员工信息4!D:H,3,0)</f>
        <v>王爱军101</v>
      </c>
      <c r="K46" s="130" t="str">
        <f>VLOOKUP(C46,工时对!C:E,2,0)</f>
        <v>王爱军101</v>
      </c>
      <c r="L46" s="130">
        <f>VLOOKUP(F46,金蝶!D:W,20,0)</f>
        <v>10</v>
      </c>
      <c r="Q46" s="42"/>
    </row>
    <row r="47" spans="1:17">
      <c r="A47" s="126">
        <v>48</v>
      </c>
      <c r="B47" s="127" t="s">
        <v>2290</v>
      </c>
      <c r="C47" s="128" t="s">
        <v>2289</v>
      </c>
      <c r="D47" s="129">
        <v>41095</v>
      </c>
      <c r="E47" s="88" t="s">
        <v>1758</v>
      </c>
      <c r="F47" s="88" t="s">
        <v>2288</v>
      </c>
      <c r="G47" s="88" t="s">
        <v>2289</v>
      </c>
      <c r="H47" s="130">
        <v>10</v>
      </c>
      <c r="I47" s="88" t="s">
        <v>5043</v>
      </c>
      <c r="J47" s="88" t="str">
        <f>VLOOKUP(C47,员工信息4!D:H,3,0)</f>
        <v>谢杰108</v>
      </c>
      <c r="K47" s="130" t="str">
        <f>VLOOKUP(C47,工时对!C:E,2,0)</f>
        <v>谢杰108</v>
      </c>
      <c r="L47" s="130">
        <f>VLOOKUP(F47,金蝶!D:W,20,0)</f>
        <v>10</v>
      </c>
      <c r="Q47" s="42"/>
    </row>
    <row r="48" spans="1:17">
      <c r="A48" s="126">
        <v>49</v>
      </c>
      <c r="B48" s="127" t="s">
        <v>1319</v>
      </c>
      <c r="C48" s="128" t="s">
        <v>1318</v>
      </c>
      <c r="D48" s="129">
        <v>41095</v>
      </c>
      <c r="E48" s="88" t="s">
        <v>1293</v>
      </c>
      <c r="F48" s="88" t="s">
        <v>1317</v>
      </c>
      <c r="G48" s="88" t="s">
        <v>1318</v>
      </c>
      <c r="H48" s="130">
        <v>10</v>
      </c>
      <c r="I48" s="88" t="s">
        <v>5043</v>
      </c>
      <c r="J48" s="88" t="str">
        <f>VLOOKUP(C48,员工信息4!D:H,3,0)</f>
        <v>陈晓东109</v>
      </c>
      <c r="K48" s="130" t="str">
        <f>VLOOKUP(C48,工时对!C:E,2,0)</f>
        <v>陈晓东109</v>
      </c>
      <c r="L48" s="130">
        <f>VLOOKUP(F48,金蝶!D:W,20,0)</f>
        <v>10</v>
      </c>
      <c r="Q48" s="42"/>
    </row>
    <row r="49" spans="1:17">
      <c r="A49" s="126">
        <v>50</v>
      </c>
      <c r="B49" s="127" t="s">
        <v>145</v>
      </c>
      <c r="C49" s="128" t="s">
        <v>144</v>
      </c>
      <c r="D49" s="129">
        <v>41099</v>
      </c>
      <c r="E49" s="88" t="s">
        <v>130</v>
      </c>
      <c r="F49" s="88" t="s">
        <v>143</v>
      </c>
      <c r="G49" s="88" t="s">
        <v>144</v>
      </c>
      <c r="H49" s="130">
        <v>10</v>
      </c>
      <c r="I49" s="88" t="s">
        <v>5043</v>
      </c>
      <c r="J49" s="88" t="str">
        <f>VLOOKUP(C49,员工信息4!D:H,3,0)</f>
        <v>徐建华114</v>
      </c>
      <c r="K49" s="130" t="str">
        <f>VLOOKUP(C49,工时对!C:E,2,0)</f>
        <v>徐建华114</v>
      </c>
      <c r="L49" s="130">
        <f>VLOOKUP(F49,金蝶!D:W,20,0)</f>
        <v>10</v>
      </c>
      <c r="Q49" s="42"/>
    </row>
    <row r="50" spans="1:17">
      <c r="A50" s="126">
        <v>51</v>
      </c>
      <c r="B50" s="127" t="s">
        <v>2117</v>
      </c>
      <c r="C50" s="128" t="s">
        <v>2116</v>
      </c>
      <c r="D50" s="129">
        <v>41099</v>
      </c>
      <c r="E50" s="88" t="s">
        <v>1299</v>
      </c>
      <c r="F50" s="88" t="s">
        <v>2115</v>
      </c>
      <c r="G50" s="88" t="s">
        <v>2116</v>
      </c>
      <c r="H50" s="130">
        <v>10</v>
      </c>
      <c r="I50" s="88" t="s">
        <v>5043</v>
      </c>
      <c r="J50" s="88" t="str">
        <f>VLOOKUP(C50,员工信息4!D:H,3,0)</f>
        <v>诸建115</v>
      </c>
      <c r="K50" s="130" t="str">
        <f>VLOOKUP(C50,工时对!C:E,2,0)</f>
        <v>诸建115</v>
      </c>
      <c r="L50" s="130">
        <f>VLOOKUP(F50,金蝶!D:W,20,0)</f>
        <v>10</v>
      </c>
      <c r="Q50" s="42"/>
    </row>
    <row r="51" spans="1:17">
      <c r="A51" s="126">
        <v>52</v>
      </c>
      <c r="B51" s="127" t="s">
        <v>958</v>
      </c>
      <c r="C51" s="128" t="s">
        <v>957</v>
      </c>
      <c r="D51" s="129">
        <v>42709</v>
      </c>
      <c r="E51" s="88" t="s">
        <v>757</v>
      </c>
      <c r="F51" s="88" t="s">
        <v>956</v>
      </c>
      <c r="G51" s="88" t="s">
        <v>957</v>
      </c>
      <c r="H51" s="130">
        <v>10</v>
      </c>
      <c r="I51" s="88" t="s">
        <v>5043</v>
      </c>
      <c r="J51" s="88" t="str">
        <f>VLOOKUP(C51,员工信息4!D:H,3,0)</f>
        <v>王莉472</v>
      </c>
      <c r="K51" s="130" t="str">
        <f>VLOOKUP(C51,工时对!C:E,2,0)</f>
        <v>王莉472</v>
      </c>
      <c r="L51" s="130">
        <f>VLOOKUP(F51,金蝶!D:W,20,0)</f>
        <v>10</v>
      </c>
      <c r="Q51" s="42"/>
    </row>
    <row r="52" spans="1:17">
      <c r="A52" s="126">
        <v>54</v>
      </c>
      <c r="B52" s="127" t="s">
        <v>207</v>
      </c>
      <c r="C52" s="128" t="s">
        <v>206</v>
      </c>
      <c r="D52" s="129">
        <v>41100</v>
      </c>
      <c r="E52" s="88" t="s">
        <v>197</v>
      </c>
      <c r="F52" s="88" t="s">
        <v>205</v>
      </c>
      <c r="G52" s="88" t="s">
        <v>206</v>
      </c>
      <c r="H52" s="130">
        <v>10</v>
      </c>
      <c r="I52" s="88" t="s">
        <v>5043</v>
      </c>
      <c r="J52" s="88" t="str">
        <f>VLOOKUP(C52,员工信息4!D:H,3,0)</f>
        <v>陈志华130</v>
      </c>
      <c r="K52" s="130" t="str">
        <f>VLOOKUP(C52,工时对!C:E,2,0)</f>
        <v>陈志华130</v>
      </c>
      <c r="L52" s="130">
        <f>VLOOKUP(F52,金蝶!D:W,20,0)</f>
        <v>10</v>
      </c>
      <c r="Q52" s="42"/>
    </row>
    <row r="53" spans="1:17">
      <c r="A53" s="126">
        <v>55</v>
      </c>
      <c r="B53" s="127" t="s">
        <v>143</v>
      </c>
      <c r="C53" s="128" t="s">
        <v>510</v>
      </c>
      <c r="D53" s="129">
        <v>42709</v>
      </c>
      <c r="E53" s="88" t="s">
        <v>3719</v>
      </c>
      <c r="F53" s="88" t="s">
        <v>509</v>
      </c>
      <c r="G53" s="88" t="s">
        <v>510</v>
      </c>
      <c r="H53" s="130">
        <v>10</v>
      </c>
      <c r="I53" s="88" t="s">
        <v>5043</v>
      </c>
      <c r="J53" s="88" t="str">
        <f>VLOOKUP(C53,员工信息4!D:H,3,0)</f>
        <v>王丙苗1005</v>
      </c>
      <c r="K53" s="130" t="str">
        <f>VLOOKUP(C53,工时对!C:E,2,0)</f>
        <v>王丙苗1005</v>
      </c>
      <c r="L53" s="130">
        <f>VLOOKUP(F53,金蝶!D:W,20,0)</f>
        <v>10</v>
      </c>
      <c r="Q53" s="42"/>
    </row>
    <row r="54" spans="1:17">
      <c r="A54" s="126">
        <v>56</v>
      </c>
      <c r="B54" s="127" t="s">
        <v>1867</v>
      </c>
      <c r="C54" s="128" t="s">
        <v>1866</v>
      </c>
      <c r="D54" s="129">
        <v>41093</v>
      </c>
      <c r="E54" s="88" t="s">
        <v>1853</v>
      </c>
      <c r="F54" s="88" t="s">
        <v>1865</v>
      </c>
      <c r="G54" s="88" t="s">
        <v>1866</v>
      </c>
      <c r="H54" s="130">
        <v>10</v>
      </c>
      <c r="I54" s="88" t="s">
        <v>5043</v>
      </c>
      <c r="J54" s="88" t="str">
        <f>VLOOKUP(C54,员工信息4!D:H,3,0)</f>
        <v>诸东英138</v>
      </c>
      <c r="K54" s="130" t="str">
        <f>VLOOKUP(C54,工时对!C:E,2,0)</f>
        <v>诸东英138</v>
      </c>
      <c r="L54" s="130">
        <f>VLOOKUP(F54,金蝶!D:W,20,0)</f>
        <v>10</v>
      </c>
      <c r="Q54" s="42"/>
    </row>
    <row r="55" spans="1:17">
      <c r="A55" s="126">
        <v>57</v>
      </c>
      <c r="B55" s="127" t="s">
        <v>1272</v>
      </c>
      <c r="C55" s="128" t="s">
        <v>1271</v>
      </c>
      <c r="D55" s="129">
        <v>42926</v>
      </c>
      <c r="E55" s="88" t="s">
        <v>1252</v>
      </c>
      <c r="F55" s="88" t="s">
        <v>1270</v>
      </c>
      <c r="G55" s="88" t="s">
        <v>1271</v>
      </c>
      <c r="H55" s="130">
        <v>10</v>
      </c>
      <c r="I55" s="88" t="s">
        <v>5043</v>
      </c>
      <c r="J55" s="88" t="str">
        <f>VLOOKUP(C55,员工信息4!D:H,3,0)</f>
        <v>周美234</v>
      </c>
      <c r="K55" s="130" t="str">
        <f>VLOOKUP(C55,工时对!C:E,2,0)</f>
        <v>周美234</v>
      </c>
      <c r="L55" s="130">
        <f>VLOOKUP(F55,金蝶!D:W,20,0)</f>
        <v>10</v>
      </c>
    </row>
    <row r="56" spans="1:17">
      <c r="A56" s="126">
        <v>58</v>
      </c>
      <c r="B56" s="127" t="s">
        <v>576</v>
      </c>
      <c r="C56" s="128" t="s">
        <v>575</v>
      </c>
      <c r="D56" s="129">
        <v>41100</v>
      </c>
      <c r="E56" s="88" t="s">
        <v>577</v>
      </c>
      <c r="F56" s="88" t="s">
        <v>574</v>
      </c>
      <c r="G56" s="88" t="s">
        <v>575</v>
      </c>
      <c r="H56" s="130">
        <v>10</v>
      </c>
      <c r="I56" s="88" t="s">
        <v>5043</v>
      </c>
      <c r="J56" s="88" t="str">
        <f>VLOOKUP(C56,员工信息4!D:H,3,0)</f>
        <v>俞萍144</v>
      </c>
      <c r="K56" s="130" t="str">
        <f>VLOOKUP(C56,工时对!C:E,2,0)</f>
        <v>俞萍144</v>
      </c>
      <c r="L56" s="130">
        <f>VLOOKUP(F56,金蝶!D:W,20,0)</f>
        <v>10</v>
      </c>
    </row>
    <row r="57" spans="1:17">
      <c r="A57" s="126">
        <v>59</v>
      </c>
      <c r="B57" s="127" t="s">
        <v>1155</v>
      </c>
      <c r="C57" s="128" t="s">
        <v>1154</v>
      </c>
      <c r="D57" s="129">
        <v>41100</v>
      </c>
      <c r="E57" s="88" t="s">
        <v>1104</v>
      </c>
      <c r="F57" s="88" t="s">
        <v>1153</v>
      </c>
      <c r="G57" s="88" t="s">
        <v>1154</v>
      </c>
      <c r="H57" s="130">
        <v>10</v>
      </c>
      <c r="I57" s="88" t="s">
        <v>5043</v>
      </c>
      <c r="J57" s="88" t="str">
        <f>VLOOKUP(C57,员工信息4!D:H,3,0)</f>
        <v>任少梅148</v>
      </c>
      <c r="K57" s="130" t="str">
        <f>VLOOKUP(C57,工时对!C:E,2,0)</f>
        <v>任少梅148</v>
      </c>
      <c r="L57" s="130">
        <f>VLOOKUP(F57,金蝶!D:W,20,0)</f>
        <v>10</v>
      </c>
    </row>
    <row r="58" spans="1:17">
      <c r="A58" s="126">
        <v>60</v>
      </c>
      <c r="B58" s="127" t="s">
        <v>181</v>
      </c>
      <c r="C58" s="128" t="s">
        <v>180</v>
      </c>
      <c r="D58" s="129">
        <v>41096</v>
      </c>
      <c r="E58" s="88" t="s">
        <v>151</v>
      </c>
      <c r="F58" s="88" t="s">
        <v>179</v>
      </c>
      <c r="G58" s="88" t="s">
        <v>180</v>
      </c>
      <c r="H58" s="130">
        <v>10</v>
      </c>
      <c r="I58" s="88" t="s">
        <v>5043</v>
      </c>
      <c r="J58" s="88" t="str">
        <f>VLOOKUP(C58,员工信息4!D:H,3,0)</f>
        <v>宋志明149</v>
      </c>
      <c r="K58" s="130" t="str">
        <f>VLOOKUP(C58,工时对!C:E,2,0)</f>
        <v>宋志明149</v>
      </c>
      <c r="L58" s="130">
        <f>VLOOKUP(F58,金蝶!D:W,20,0)</f>
        <v>10</v>
      </c>
    </row>
    <row r="59" spans="1:17">
      <c r="A59" s="126">
        <v>61</v>
      </c>
      <c r="B59" s="127" t="s">
        <v>1344</v>
      </c>
      <c r="C59" s="128" t="s">
        <v>1343</v>
      </c>
      <c r="D59" s="129">
        <v>41099</v>
      </c>
      <c r="E59" s="88" t="s">
        <v>1345</v>
      </c>
      <c r="F59" s="88" t="s">
        <v>1342</v>
      </c>
      <c r="G59" s="88" t="s">
        <v>1343</v>
      </c>
      <c r="H59" s="130">
        <v>10</v>
      </c>
      <c r="I59" s="88" t="s">
        <v>5043</v>
      </c>
      <c r="J59" s="88" t="str">
        <f>VLOOKUP(C59,员工信息4!D:H,3,0)</f>
        <v>潘强150</v>
      </c>
      <c r="K59" s="130" t="str">
        <f>VLOOKUP(C59,工时对!C:E,2,0)</f>
        <v>潘强150</v>
      </c>
      <c r="L59" s="130">
        <f>VLOOKUP(F59,金蝶!D:W,20,0)</f>
        <v>10</v>
      </c>
    </row>
    <row r="60" spans="1:17">
      <c r="A60" s="126">
        <v>62</v>
      </c>
      <c r="B60" s="127" t="s">
        <v>2252</v>
      </c>
      <c r="C60" s="128" t="s">
        <v>2251</v>
      </c>
      <c r="D60" s="129">
        <v>41407</v>
      </c>
      <c r="E60" s="88" t="s">
        <v>2232</v>
      </c>
      <c r="F60" s="88" t="s">
        <v>2250</v>
      </c>
      <c r="G60" s="88" t="s">
        <v>2251</v>
      </c>
      <c r="H60" s="130">
        <v>10</v>
      </c>
      <c r="I60" s="88" t="s">
        <v>5043</v>
      </c>
      <c r="J60" s="88" t="str">
        <f>VLOOKUP(C60,员工信息4!D:H,3,0)</f>
        <v>孙标151</v>
      </c>
      <c r="K60" s="130" t="str">
        <f>VLOOKUP(C60,工时对!C:E,2,0)</f>
        <v>孙标151</v>
      </c>
      <c r="L60" s="130">
        <f>VLOOKUP(F60,金蝶!D:W,20,0)</f>
        <v>10</v>
      </c>
    </row>
    <row r="61" spans="1:17">
      <c r="A61" s="126">
        <v>63</v>
      </c>
      <c r="B61" s="127" t="s">
        <v>2066</v>
      </c>
      <c r="C61" s="128" t="s">
        <v>2065</v>
      </c>
      <c r="D61" s="129">
        <v>41094</v>
      </c>
      <c r="E61" s="88" t="s">
        <v>2046</v>
      </c>
      <c r="F61" s="88" t="s">
        <v>2064</v>
      </c>
      <c r="G61" s="88" t="s">
        <v>2065</v>
      </c>
      <c r="H61" s="130">
        <v>10</v>
      </c>
      <c r="I61" s="88" t="s">
        <v>5043</v>
      </c>
      <c r="J61" s="88" t="str">
        <f>VLOOKUP(C61,员工信息4!D:H,3,0)</f>
        <v>周素华152</v>
      </c>
      <c r="K61" s="130" t="str">
        <f>VLOOKUP(C61,工时对!C:E,2,0)</f>
        <v>周素华152</v>
      </c>
      <c r="L61" s="130">
        <f>VLOOKUP(F61,金蝶!D:W,20,0)</f>
        <v>10</v>
      </c>
    </row>
    <row r="62" spans="1:17">
      <c r="A62" s="126">
        <v>64</v>
      </c>
      <c r="B62" s="127" t="s">
        <v>756</v>
      </c>
      <c r="C62" s="128" t="s">
        <v>755</v>
      </c>
      <c r="D62" s="129">
        <v>41407</v>
      </c>
      <c r="E62" s="88" t="s">
        <v>757</v>
      </c>
      <c r="F62" s="88" t="s">
        <v>754</v>
      </c>
      <c r="G62" s="88" t="s">
        <v>755</v>
      </c>
      <c r="H62" s="130">
        <v>10</v>
      </c>
      <c r="I62" s="88" t="s">
        <v>5043</v>
      </c>
      <c r="J62" s="88" t="str">
        <f>VLOOKUP(C62,员工信息4!D:H,3,0)</f>
        <v>蔡惠娟333</v>
      </c>
      <c r="K62" s="130" t="str">
        <f>VLOOKUP(C62,工时对!C:E,2,0)</f>
        <v>蔡惠娟333</v>
      </c>
      <c r="L62" s="130">
        <f>VLOOKUP(F62,金蝶!D:W,20,0)</f>
        <v>10</v>
      </c>
    </row>
    <row r="63" spans="1:17">
      <c r="A63" s="126">
        <v>65</v>
      </c>
      <c r="B63" s="127" t="s">
        <v>2157</v>
      </c>
      <c r="C63" s="128" t="s">
        <v>2156</v>
      </c>
      <c r="D63" s="129">
        <v>42166</v>
      </c>
      <c r="E63" s="88" t="s">
        <v>1299</v>
      </c>
      <c r="F63" s="88" t="s">
        <v>2155</v>
      </c>
      <c r="G63" s="88" t="s">
        <v>2156</v>
      </c>
      <c r="H63" s="130">
        <v>10</v>
      </c>
      <c r="I63" s="88" t="s">
        <v>5043</v>
      </c>
      <c r="J63" s="88" t="str">
        <f>VLOOKUP(C63,员工信息4!D:H,3,0)</f>
        <v>张超583</v>
      </c>
      <c r="K63" s="130" t="str">
        <f>VLOOKUP(C63,工时对!C:E,2,0)</f>
        <v>张超583</v>
      </c>
      <c r="L63" s="130">
        <f>VLOOKUP(F63,金蝶!D:W,20,0)</f>
        <v>10</v>
      </c>
    </row>
    <row r="64" spans="1:17">
      <c r="A64" s="126">
        <v>66</v>
      </c>
      <c r="B64" s="127" t="s">
        <v>1662</v>
      </c>
      <c r="C64" s="128" t="s">
        <v>1661</v>
      </c>
      <c r="D64" s="129">
        <v>43392</v>
      </c>
      <c r="E64" s="88" t="s">
        <v>745</v>
      </c>
      <c r="F64" s="88" t="s">
        <v>1660</v>
      </c>
      <c r="G64" s="88" t="s">
        <v>1661</v>
      </c>
      <c r="H64" s="130">
        <v>10</v>
      </c>
      <c r="I64" s="88" t="s">
        <v>5043</v>
      </c>
      <c r="J64" s="88" t="str">
        <f>VLOOKUP(C64,员工信息4!D:H,3,0)</f>
        <v>宋燕208</v>
      </c>
      <c r="K64" s="130" t="str">
        <f>VLOOKUP(C64,工时对!C:E,2,0)</f>
        <v>宋燕208</v>
      </c>
      <c r="L64" s="130">
        <f>VLOOKUP(F64,金蝶!D:W,20,0)</f>
        <v>10</v>
      </c>
    </row>
    <row r="65" spans="1:12">
      <c r="A65" s="126">
        <v>67</v>
      </c>
      <c r="B65" s="127" t="s">
        <v>1206</v>
      </c>
      <c r="C65" s="128" t="s">
        <v>1205</v>
      </c>
      <c r="D65" s="129">
        <v>42709</v>
      </c>
      <c r="E65" s="88" t="s">
        <v>343</v>
      </c>
      <c r="F65" s="88" t="s">
        <v>1204</v>
      </c>
      <c r="G65" s="88" t="s">
        <v>1205</v>
      </c>
      <c r="H65" s="130">
        <v>10</v>
      </c>
      <c r="I65" s="88" t="s">
        <v>5043</v>
      </c>
      <c r="J65" s="88" t="str">
        <f>VLOOKUP(C65,员工信息4!D:H,3,0)</f>
        <v>刘利113</v>
      </c>
      <c r="K65" s="130" t="str">
        <f>VLOOKUP(C65,工时对!C:E,2,0)</f>
        <v>刘利113</v>
      </c>
      <c r="L65" s="130">
        <f>VLOOKUP(F65,金蝶!D:W,20,0)</f>
        <v>10</v>
      </c>
    </row>
    <row r="66" spans="1:12">
      <c r="A66" s="126">
        <v>68</v>
      </c>
      <c r="B66" s="127" t="s">
        <v>1768</v>
      </c>
      <c r="C66" s="128" t="s">
        <v>1767</v>
      </c>
      <c r="D66" s="129">
        <v>41407</v>
      </c>
      <c r="E66" s="88" t="s">
        <v>1104</v>
      </c>
      <c r="F66" s="88" t="s">
        <v>1766</v>
      </c>
      <c r="G66" s="88" t="s">
        <v>1767</v>
      </c>
      <c r="H66" s="130">
        <v>10</v>
      </c>
      <c r="I66" s="88" t="s">
        <v>5043</v>
      </c>
      <c r="J66" s="88" t="str">
        <f>VLOOKUP(C66,员工信息4!D:H,3,0)</f>
        <v>张萍229</v>
      </c>
      <c r="K66" s="130" t="str">
        <f>VLOOKUP(C66,工时对!C:E,2,0)</f>
        <v>张萍229</v>
      </c>
      <c r="L66" s="130">
        <f>VLOOKUP(F66,金蝶!D:W,20,0)</f>
        <v>10</v>
      </c>
    </row>
    <row r="67" spans="1:12">
      <c r="A67" s="126">
        <v>69</v>
      </c>
      <c r="B67" s="127" t="s">
        <v>1852</v>
      </c>
      <c r="C67" s="128" t="s">
        <v>1851</v>
      </c>
      <c r="D67" s="129">
        <v>43066</v>
      </c>
      <c r="E67" s="88" t="s">
        <v>1853</v>
      </c>
      <c r="F67" s="88" t="s">
        <v>1850</v>
      </c>
      <c r="G67" s="88" t="s">
        <v>1851</v>
      </c>
      <c r="H67" s="130">
        <v>10</v>
      </c>
      <c r="I67" s="88" t="s">
        <v>5043</v>
      </c>
      <c r="J67" s="88" t="str">
        <f>VLOOKUP(C67,员工信息4!D:H,3,0)</f>
        <v>陈佩43</v>
      </c>
      <c r="K67" s="130" t="str">
        <f>VLOOKUP(C67,工时对!C:E,2,0)</f>
        <v>陈佩43</v>
      </c>
      <c r="L67" s="130">
        <f>VLOOKUP(F67,金蝶!D:W,20,0)</f>
        <v>10</v>
      </c>
    </row>
    <row r="68" spans="1:12">
      <c r="A68" s="126">
        <v>70</v>
      </c>
      <c r="B68" s="127" t="s">
        <v>2350</v>
      </c>
      <c r="C68" s="128" t="s">
        <v>2349</v>
      </c>
      <c r="D68" s="129">
        <v>41093</v>
      </c>
      <c r="E68" s="88" t="s">
        <v>2267</v>
      </c>
      <c r="F68" s="88" t="s">
        <v>2348</v>
      </c>
      <c r="G68" s="88" t="s">
        <v>2349</v>
      </c>
      <c r="H68" s="130">
        <v>10</v>
      </c>
      <c r="I68" s="88" t="s">
        <v>5043</v>
      </c>
      <c r="J68" s="88" t="str">
        <f>VLOOKUP(C68,员工信息4!D:H,3,0)</f>
        <v>宋彦海284</v>
      </c>
      <c r="K68" s="130" t="str">
        <f>VLOOKUP(C68,工时对!C:E,2,0)</f>
        <v>宋彦海284</v>
      </c>
      <c r="L68" s="130">
        <f>VLOOKUP(F68,金蝶!D:W,20,0)</f>
        <v>10</v>
      </c>
    </row>
    <row r="69" spans="1:12">
      <c r="A69" s="126">
        <v>71</v>
      </c>
      <c r="B69" s="127" t="s">
        <v>2112</v>
      </c>
      <c r="C69" s="128" t="s">
        <v>2111</v>
      </c>
      <c r="D69" s="129">
        <v>41093</v>
      </c>
      <c r="E69" s="88" t="s">
        <v>1299</v>
      </c>
      <c r="F69" s="88" t="s">
        <v>2110</v>
      </c>
      <c r="G69" s="88" t="s">
        <v>2111</v>
      </c>
      <c r="H69" s="130">
        <v>10</v>
      </c>
      <c r="I69" s="88" t="s">
        <v>5043</v>
      </c>
      <c r="J69" s="88" t="str">
        <f>VLOOKUP(C69,员工信息4!D:H,3,0)</f>
        <v>周婷240</v>
      </c>
      <c r="K69" s="130" t="str">
        <f>VLOOKUP(C69,工时对!C:E,2,0)</f>
        <v>周婷240</v>
      </c>
      <c r="L69" s="130">
        <f>VLOOKUP(F69,金蝶!D:W,20,0)</f>
        <v>10</v>
      </c>
    </row>
    <row r="70" spans="1:12">
      <c r="A70" s="126">
        <v>72</v>
      </c>
      <c r="B70" s="127" t="s">
        <v>2061</v>
      </c>
      <c r="C70" s="128" t="s">
        <v>2060</v>
      </c>
      <c r="D70" s="129">
        <v>42948</v>
      </c>
      <c r="E70" s="88" t="s">
        <v>2046</v>
      </c>
      <c r="F70" s="88" t="s">
        <v>2059</v>
      </c>
      <c r="G70" s="88" t="s">
        <v>2060</v>
      </c>
      <c r="H70" s="130">
        <v>10</v>
      </c>
      <c r="I70" s="88" t="s">
        <v>5043</v>
      </c>
      <c r="J70" s="88" t="str">
        <f>VLOOKUP(C70,员工信息4!D:H,3,0)</f>
        <v>富惠红214</v>
      </c>
      <c r="K70" s="130" t="str">
        <f>VLOOKUP(C70,工时对!C:E,2,0)</f>
        <v>富惠红214</v>
      </c>
      <c r="L70" s="130">
        <f>VLOOKUP(F70,金蝶!D:W,20,0)</f>
        <v>10</v>
      </c>
    </row>
    <row r="71" spans="1:12">
      <c r="A71" s="126">
        <v>73</v>
      </c>
      <c r="B71" s="127" t="s">
        <v>364</v>
      </c>
      <c r="C71" s="128" t="s">
        <v>363</v>
      </c>
      <c r="D71" s="129">
        <v>42178</v>
      </c>
      <c r="E71" s="88" t="s">
        <v>197</v>
      </c>
      <c r="F71" s="88" t="s">
        <v>362</v>
      </c>
      <c r="G71" s="88" t="s">
        <v>363</v>
      </c>
      <c r="H71" s="130">
        <v>10</v>
      </c>
      <c r="I71" s="88" t="s">
        <v>5043</v>
      </c>
      <c r="J71" s="88" t="str">
        <f>VLOOKUP(C71,员工信息4!D:H,3,0)</f>
        <v>明光平267</v>
      </c>
      <c r="K71" s="130" t="str">
        <f>VLOOKUP(C71,工时对!C:E,2,0)</f>
        <v>明光平267</v>
      </c>
      <c r="L71" s="130">
        <f>VLOOKUP(F71,金蝶!D:W,20,0)</f>
        <v>10</v>
      </c>
    </row>
    <row r="72" spans="1:12">
      <c r="A72" s="126">
        <v>74</v>
      </c>
      <c r="B72" s="127" t="s">
        <v>63</v>
      </c>
      <c r="C72" s="128" t="s">
        <v>62</v>
      </c>
      <c r="D72" s="129">
        <v>42948</v>
      </c>
      <c r="E72" s="88" t="s">
        <v>17</v>
      </c>
      <c r="F72" s="88" t="s">
        <v>61</v>
      </c>
      <c r="G72" s="88" t="s">
        <v>62</v>
      </c>
      <c r="H72" s="130">
        <v>10</v>
      </c>
      <c r="I72" s="88" t="s">
        <v>5043</v>
      </c>
      <c r="J72" s="88" t="str">
        <f>VLOOKUP(C72,员工信息4!D:H,3,0)</f>
        <v>陈建忠394</v>
      </c>
      <c r="K72" s="130" t="str">
        <f>VLOOKUP(C72,工时对!C:E,2,0)</f>
        <v>陈建忠394</v>
      </c>
      <c r="L72" s="130">
        <f>VLOOKUP(F72,金蝶!D:W,20,0)</f>
        <v>10</v>
      </c>
    </row>
    <row r="73" spans="1:12">
      <c r="A73" s="126">
        <v>75</v>
      </c>
      <c r="B73" s="127" t="s">
        <v>2132</v>
      </c>
      <c r="C73" s="128" t="s">
        <v>2131</v>
      </c>
      <c r="D73" s="129">
        <v>41095</v>
      </c>
      <c r="E73" s="88" t="s">
        <v>1299</v>
      </c>
      <c r="F73" s="88" t="s">
        <v>2130</v>
      </c>
      <c r="G73" s="88" t="s">
        <v>2131</v>
      </c>
      <c r="H73" s="130">
        <v>10</v>
      </c>
      <c r="I73" s="88" t="s">
        <v>5043</v>
      </c>
      <c r="J73" s="88" t="str">
        <f>VLOOKUP(C73,员工信息4!D:H,3,0)</f>
        <v>陈继644</v>
      </c>
      <c r="K73" s="130" t="str">
        <f>VLOOKUP(C73,工时对!C:E,2,0)</f>
        <v>陈继644</v>
      </c>
      <c r="L73" s="130">
        <f>VLOOKUP(F73,金蝶!D:W,20,0)</f>
        <v>10</v>
      </c>
    </row>
    <row r="74" spans="1:12">
      <c r="A74" s="126">
        <v>76</v>
      </c>
      <c r="B74" s="127" t="s">
        <v>812</v>
      </c>
      <c r="C74" s="128" t="s">
        <v>811</v>
      </c>
      <c r="D74" s="129">
        <v>41407</v>
      </c>
      <c r="E74" s="88" t="s">
        <v>757</v>
      </c>
      <c r="F74" s="88" t="s">
        <v>810</v>
      </c>
      <c r="G74" s="88" t="s">
        <v>811</v>
      </c>
      <c r="H74" s="130">
        <v>10</v>
      </c>
      <c r="I74" s="88" t="s">
        <v>5043</v>
      </c>
      <c r="J74" s="88" t="str">
        <f>VLOOKUP(C74,员工信息4!D:H,3,0)</f>
        <v>何秀华257</v>
      </c>
      <c r="K74" s="130" t="str">
        <f>VLOOKUP(C74,工时对!C:E,2,0)</f>
        <v>何秀华257</v>
      </c>
      <c r="L74" s="130">
        <f>VLOOKUP(F74,金蝶!D:W,20,0)</f>
        <v>10</v>
      </c>
    </row>
    <row r="75" spans="1:12">
      <c r="A75" s="126">
        <v>77</v>
      </c>
      <c r="B75" s="127" t="s">
        <v>2087</v>
      </c>
      <c r="C75" s="128" t="s">
        <v>2086</v>
      </c>
      <c r="D75" s="129">
        <v>41097</v>
      </c>
      <c r="E75" s="88" t="s">
        <v>1299</v>
      </c>
      <c r="F75" s="88" t="s">
        <v>2085</v>
      </c>
      <c r="G75" s="88" t="s">
        <v>2086</v>
      </c>
      <c r="H75" s="130">
        <v>10</v>
      </c>
      <c r="I75" s="88" t="s">
        <v>5043</v>
      </c>
      <c r="J75" s="88" t="str">
        <f>VLOOKUP(C75,员工信息4!D:H,3,0)</f>
        <v>王康林588</v>
      </c>
      <c r="K75" s="130" t="str">
        <f>VLOOKUP(C75,工时对!C:E,2,0)</f>
        <v>王康林588</v>
      </c>
      <c r="L75" s="130">
        <f>VLOOKUP(F75,金蝶!D:W,20,0)</f>
        <v>10</v>
      </c>
    </row>
    <row r="76" spans="1:12">
      <c r="A76" s="126">
        <v>78</v>
      </c>
      <c r="B76" s="127" t="s">
        <v>1073</v>
      </c>
      <c r="C76" s="128" t="s">
        <v>1072</v>
      </c>
      <c r="D76" s="129">
        <v>41978</v>
      </c>
      <c r="E76" s="88" t="s">
        <v>757</v>
      </c>
      <c r="F76" s="88" t="s">
        <v>1071</v>
      </c>
      <c r="G76" s="88" t="s">
        <v>1072</v>
      </c>
      <c r="H76" s="130">
        <v>10</v>
      </c>
      <c r="I76" s="88" t="s">
        <v>5043</v>
      </c>
      <c r="J76" s="88" t="str">
        <f>VLOOKUP(C76,员工信息4!D:H,3,0)</f>
        <v>杜爱勇379</v>
      </c>
      <c r="K76" s="130" t="str">
        <f>VLOOKUP(C76,工时对!C:E,2,0)</f>
        <v>杜爱勇379</v>
      </c>
      <c r="L76" s="130">
        <f>VLOOKUP(F76,金蝶!D:W,20,0)</f>
        <v>10</v>
      </c>
    </row>
    <row r="77" spans="1:12">
      <c r="A77" s="126">
        <v>79</v>
      </c>
      <c r="B77" s="127" t="s">
        <v>703</v>
      </c>
      <c r="C77" s="128" t="s">
        <v>702</v>
      </c>
      <c r="D77" s="129">
        <v>41099</v>
      </c>
      <c r="E77" s="88" t="s">
        <v>663</v>
      </c>
      <c r="F77" s="88" t="s">
        <v>701</v>
      </c>
      <c r="G77" s="88" t="s">
        <v>702</v>
      </c>
      <c r="H77" s="130">
        <v>10</v>
      </c>
      <c r="I77" s="88" t="s">
        <v>5043</v>
      </c>
      <c r="J77" s="88" t="str">
        <f>VLOOKUP(C77,员工信息4!D:H,3,0)</f>
        <v>王春雷282</v>
      </c>
      <c r="K77" s="130" t="str">
        <f>VLOOKUP(C77,工时对!C:E,2,0)</f>
        <v>王春雷282</v>
      </c>
      <c r="L77" s="130">
        <f>VLOOKUP(F77,金蝶!D:W,20,0)</f>
        <v>10</v>
      </c>
    </row>
    <row r="78" spans="1:12">
      <c r="A78" s="126">
        <v>80</v>
      </c>
      <c r="B78" s="127" t="s">
        <v>2295</v>
      </c>
      <c r="C78" s="128" t="s">
        <v>2294</v>
      </c>
      <c r="D78" s="129">
        <v>41099</v>
      </c>
      <c r="E78" s="88" t="s">
        <v>883</v>
      </c>
      <c r="F78" s="88" t="s">
        <v>2293</v>
      </c>
      <c r="G78" s="88" t="s">
        <v>2294</v>
      </c>
      <c r="H78" s="130">
        <v>10</v>
      </c>
      <c r="I78" s="88" t="s">
        <v>5043</v>
      </c>
      <c r="J78" s="88" t="str">
        <f>VLOOKUP(C78,员工信息4!D:H,3,0)</f>
        <v>周元妹457</v>
      </c>
      <c r="K78" s="130" t="str">
        <f>VLOOKUP(C78,工时对!C:E,2,0)</f>
        <v>周元妹457</v>
      </c>
      <c r="L78" s="130">
        <f>VLOOKUP(F78,金蝶!D:W,20,0)</f>
        <v>10</v>
      </c>
    </row>
    <row r="79" spans="1:12">
      <c r="A79" s="126">
        <v>81</v>
      </c>
      <c r="B79" s="127" t="s">
        <v>1053</v>
      </c>
      <c r="C79" s="128" t="s">
        <v>1052</v>
      </c>
      <c r="D79" s="129">
        <v>41480</v>
      </c>
      <c r="E79" s="88" t="s">
        <v>757</v>
      </c>
      <c r="F79" s="88" t="s">
        <v>1051</v>
      </c>
      <c r="G79" s="88" t="s">
        <v>1052</v>
      </c>
      <c r="H79" s="130">
        <v>10</v>
      </c>
      <c r="I79" s="88" t="s">
        <v>5043</v>
      </c>
      <c r="J79" s="88" t="str">
        <f>VLOOKUP(C79,员工信息4!D:H,3,0)</f>
        <v>郭广彬285</v>
      </c>
      <c r="K79" s="130" t="str">
        <f>VLOOKUP(C79,工时对!C:E,2,0)</f>
        <v>郭广彬285</v>
      </c>
      <c r="L79" s="130">
        <f>VLOOKUP(F79,金蝶!D:W,20,0)</f>
        <v>10</v>
      </c>
    </row>
    <row r="80" spans="1:12">
      <c r="A80" s="126">
        <v>82</v>
      </c>
      <c r="B80" s="127" t="s">
        <v>973</v>
      </c>
      <c r="C80" s="128" t="s">
        <v>972</v>
      </c>
      <c r="D80" s="129">
        <v>42709</v>
      </c>
      <c r="E80" s="88" t="s">
        <v>757</v>
      </c>
      <c r="F80" s="88" t="s">
        <v>971</v>
      </c>
      <c r="G80" s="88" t="s">
        <v>972</v>
      </c>
      <c r="H80" s="130">
        <v>10</v>
      </c>
      <c r="I80" s="88" t="s">
        <v>5043</v>
      </c>
      <c r="J80" s="88" t="str">
        <f>VLOOKUP(C80,员工信息4!D:H,3,0)</f>
        <v>于利英433</v>
      </c>
      <c r="K80" s="130" t="str">
        <f>VLOOKUP(C80,工时对!C:E,2,0)</f>
        <v>于利英433</v>
      </c>
      <c r="L80" s="130">
        <f>VLOOKUP(F80,金蝶!D:W,20,0)</f>
        <v>10</v>
      </c>
    </row>
    <row r="81" spans="1:12">
      <c r="A81" s="126">
        <v>83</v>
      </c>
      <c r="B81" s="127" t="s">
        <v>2092</v>
      </c>
      <c r="C81" s="128" t="s">
        <v>2091</v>
      </c>
      <c r="D81" s="129">
        <v>41093</v>
      </c>
      <c r="E81" s="88" t="s">
        <v>1299</v>
      </c>
      <c r="F81" s="88" t="s">
        <v>2090</v>
      </c>
      <c r="G81" s="88" t="s">
        <v>2091</v>
      </c>
      <c r="H81" s="130">
        <v>10</v>
      </c>
      <c r="I81" s="88" t="s">
        <v>5043</v>
      </c>
      <c r="J81" s="88" t="str">
        <f>VLOOKUP(C81,员工信息4!D:H,3,0)</f>
        <v>吉祥291</v>
      </c>
      <c r="K81" s="130" t="str">
        <f>VLOOKUP(C81,工时对!C:E,2,0)</f>
        <v>吉祥291</v>
      </c>
      <c r="L81" s="130">
        <f>VLOOKUP(F81,金蝶!D:W,20,0)</f>
        <v>10</v>
      </c>
    </row>
    <row r="82" spans="1:12">
      <c r="A82" s="126">
        <v>84</v>
      </c>
      <c r="B82" s="127" t="s">
        <v>43</v>
      </c>
      <c r="C82" s="128" t="s">
        <v>42</v>
      </c>
      <c r="D82" s="129">
        <v>41093</v>
      </c>
      <c r="E82" s="88" t="s">
        <v>17</v>
      </c>
      <c r="F82" s="88" t="s">
        <v>41</v>
      </c>
      <c r="G82" s="88" t="s">
        <v>42</v>
      </c>
      <c r="H82" s="130">
        <v>10</v>
      </c>
      <c r="I82" s="88" t="s">
        <v>5043</v>
      </c>
      <c r="J82" s="88" t="str">
        <f>VLOOKUP(C82,员工信息4!D:H,3,0)</f>
        <v>林亚中292</v>
      </c>
      <c r="K82" s="130" t="str">
        <f>VLOOKUP(C82,工时对!C:E,2,0)</f>
        <v>林亚中292</v>
      </c>
      <c r="L82" s="130">
        <f>VLOOKUP(F82,金蝶!D:W,20,0)</f>
        <v>10</v>
      </c>
    </row>
    <row r="83" spans="1:12">
      <c r="A83" s="126">
        <v>85</v>
      </c>
      <c r="B83" s="127" t="s">
        <v>1304</v>
      </c>
      <c r="C83" s="128" t="s">
        <v>1303</v>
      </c>
      <c r="D83" s="129">
        <v>43263</v>
      </c>
      <c r="E83" s="88" t="s">
        <v>1293</v>
      </c>
      <c r="F83" s="88" t="s">
        <v>1302</v>
      </c>
      <c r="G83" s="88" t="s">
        <v>1303</v>
      </c>
      <c r="H83" s="130">
        <v>10</v>
      </c>
      <c r="I83" s="88" t="s">
        <v>5043</v>
      </c>
      <c r="J83" s="88" t="str">
        <f>VLOOKUP(C83,员工信息4!D:H,3,0)</f>
        <v>沈夏杰449</v>
      </c>
      <c r="K83" s="130" t="str">
        <f>VLOOKUP(C83,工时对!C:E,2,0)</f>
        <v>沈夏杰449</v>
      </c>
      <c r="L83" s="130">
        <f>VLOOKUP(F83,金蝶!D:W,20,0)</f>
        <v>10</v>
      </c>
    </row>
    <row r="84" spans="1:12">
      <c r="A84" s="126">
        <v>86</v>
      </c>
      <c r="B84" s="127" t="s">
        <v>1841</v>
      </c>
      <c r="C84" s="128" t="s">
        <v>1840</v>
      </c>
      <c r="D84" s="129">
        <v>42709</v>
      </c>
      <c r="E84" s="88" t="s">
        <v>1842</v>
      </c>
      <c r="F84" s="88" t="s">
        <v>1839</v>
      </c>
      <c r="G84" s="88" t="s">
        <v>1840</v>
      </c>
      <c r="H84" s="130">
        <v>10</v>
      </c>
      <c r="I84" s="88" t="s">
        <v>5043</v>
      </c>
      <c r="J84" s="88" t="str">
        <f>VLOOKUP(C84,员工信息4!D:H,3,0)</f>
        <v>范才荣28</v>
      </c>
      <c r="K84" s="130" t="str">
        <f>VLOOKUP(C84,工时对!C:E,2,0)</f>
        <v>范才荣28</v>
      </c>
      <c r="L84" s="130">
        <f>VLOOKUP(F84,金蝶!D:W,20,0)</f>
        <v>10</v>
      </c>
    </row>
    <row r="85" spans="1:12">
      <c r="A85" s="126">
        <v>87</v>
      </c>
      <c r="B85" s="127" t="s">
        <v>2214</v>
      </c>
      <c r="C85" s="128" t="s">
        <v>2213</v>
      </c>
      <c r="D85" s="129">
        <v>43357</v>
      </c>
      <c r="E85" s="88" t="s">
        <v>1903</v>
      </c>
      <c r="F85" s="88" t="s">
        <v>2212</v>
      </c>
      <c r="G85" s="88" t="s">
        <v>2213</v>
      </c>
      <c r="H85" s="130">
        <v>10</v>
      </c>
      <c r="I85" s="88" t="s">
        <v>5043</v>
      </c>
      <c r="J85" s="88" t="str">
        <f>VLOOKUP(C85,员工信息4!D:H,3,0)</f>
        <v>汤晓丹686</v>
      </c>
      <c r="K85" s="130" t="str">
        <f>VLOOKUP(C85,工时对!C:E,2,0)</f>
        <v>汤晓丹686</v>
      </c>
      <c r="L85" s="130">
        <f>VLOOKUP(F85,金蝶!D:W,20,0)</f>
        <v>10</v>
      </c>
    </row>
    <row r="86" spans="1:12">
      <c r="A86" s="126">
        <v>88</v>
      </c>
      <c r="B86" s="127" t="s">
        <v>1979</v>
      </c>
      <c r="C86" s="128" t="s">
        <v>1978</v>
      </c>
      <c r="D86" s="129">
        <v>41100</v>
      </c>
      <c r="E86" s="88" t="s">
        <v>1969</v>
      </c>
      <c r="F86" s="88" t="s">
        <v>1977</v>
      </c>
      <c r="G86" s="88" t="s">
        <v>1978</v>
      </c>
      <c r="H86" s="130">
        <v>10</v>
      </c>
      <c r="I86" s="88" t="s">
        <v>5043</v>
      </c>
      <c r="J86" s="88" t="str">
        <f>VLOOKUP(C86,员工信息4!D:H,3,0)</f>
        <v>黄峰303</v>
      </c>
      <c r="K86" s="130" t="str">
        <f>VLOOKUP(C86,工时对!C:E,2,0)</f>
        <v>黄峰303</v>
      </c>
      <c r="L86" s="130">
        <f>VLOOKUP(F86,金蝶!D:W,20,0)</f>
        <v>10</v>
      </c>
    </row>
    <row r="87" spans="1:12">
      <c r="A87" s="126">
        <v>89</v>
      </c>
      <c r="B87" s="127" t="s">
        <v>647</v>
      </c>
      <c r="C87" s="128" t="s">
        <v>646</v>
      </c>
      <c r="D87" s="129">
        <v>43372</v>
      </c>
      <c r="E87" s="88" t="s">
        <v>577</v>
      </c>
      <c r="F87" s="88" t="s">
        <v>645</v>
      </c>
      <c r="G87" s="88" t="s">
        <v>646</v>
      </c>
      <c r="H87" s="130">
        <v>10</v>
      </c>
      <c r="I87" s="88" t="s">
        <v>5043</v>
      </c>
      <c r="J87" s="88" t="str">
        <f>VLOOKUP(C87,员工信息4!D:H,3,0)</f>
        <v>代红梅726</v>
      </c>
      <c r="K87" s="130" t="str">
        <f>VLOOKUP(C87,工时对!C:E,2,0)</f>
        <v>代红梅726</v>
      </c>
      <c r="L87" s="130">
        <f>VLOOKUP(F87,金蝶!D:W,20,0)</f>
        <v>10</v>
      </c>
    </row>
    <row r="88" spans="1:12">
      <c r="A88" s="126">
        <v>90</v>
      </c>
      <c r="B88" s="127" t="s">
        <v>1773</v>
      </c>
      <c r="C88" s="128" t="s">
        <v>1772</v>
      </c>
      <c r="D88" s="129">
        <v>41983</v>
      </c>
      <c r="E88" s="88" t="s">
        <v>1110</v>
      </c>
      <c r="F88" s="88" t="s">
        <v>1771</v>
      </c>
      <c r="G88" s="88" t="s">
        <v>1772</v>
      </c>
      <c r="H88" s="130">
        <v>10</v>
      </c>
      <c r="I88" s="88" t="s">
        <v>5043</v>
      </c>
      <c r="J88" s="88" t="str">
        <f>VLOOKUP(C88,员工信息4!D:H,3,0)</f>
        <v>王秋玲299</v>
      </c>
      <c r="K88" s="130" t="str">
        <f>VLOOKUP(C88,工时对!C:E,2,0)</f>
        <v>王秋玲299</v>
      </c>
      <c r="L88" s="130">
        <f>VLOOKUP(F88,金蝶!D:W,20,0)</f>
        <v>10</v>
      </c>
    </row>
    <row r="89" spans="1:12">
      <c r="A89" s="126">
        <v>91</v>
      </c>
      <c r="B89" s="127" t="s">
        <v>2172</v>
      </c>
      <c r="C89" s="128" t="s">
        <v>2171</v>
      </c>
      <c r="D89" s="129">
        <v>43357</v>
      </c>
      <c r="E89" s="88" t="s">
        <v>1299</v>
      </c>
      <c r="F89" s="88" t="s">
        <v>2170</v>
      </c>
      <c r="G89" s="88" t="s">
        <v>2171</v>
      </c>
      <c r="H89" s="130">
        <v>10</v>
      </c>
      <c r="I89" s="88" t="s">
        <v>5043</v>
      </c>
      <c r="J89" s="88" t="str">
        <f>VLOOKUP(C89,员工信息4!D:H,3,0)</f>
        <v>孙薇656</v>
      </c>
      <c r="K89" s="130" t="str">
        <f>VLOOKUP(C89,工时对!C:E,2,0)</f>
        <v>孙薇656</v>
      </c>
      <c r="L89" s="130">
        <f>VLOOKUP(F89,金蝶!D:W,20,0)</f>
        <v>10</v>
      </c>
    </row>
    <row r="90" spans="1:12">
      <c r="A90" s="126">
        <v>92</v>
      </c>
      <c r="B90" s="127" t="s">
        <v>1361</v>
      </c>
      <c r="C90" s="128" t="s">
        <v>1360</v>
      </c>
      <c r="D90" s="129">
        <v>43357</v>
      </c>
      <c r="E90" s="88" t="s">
        <v>1293</v>
      </c>
      <c r="F90" s="88" t="s">
        <v>1359</v>
      </c>
      <c r="G90" s="88" t="s">
        <v>1360</v>
      </c>
      <c r="H90" s="130">
        <v>10</v>
      </c>
      <c r="I90" s="88" t="s">
        <v>5043</v>
      </c>
      <c r="J90" s="88" t="str">
        <f>VLOOKUP(C90,员工信息4!D:H,3,0)</f>
        <v>顾飞飞722</v>
      </c>
      <c r="K90" s="130" t="str">
        <f>VLOOKUP(C90,工时对!C:E,2,0)</f>
        <v>顾飞飞722</v>
      </c>
      <c r="L90" s="130">
        <f>VLOOKUP(F90,金蝶!D:W,20,0)</f>
        <v>10</v>
      </c>
    </row>
    <row r="91" spans="1:12">
      <c r="A91" s="126">
        <v>93</v>
      </c>
      <c r="B91" s="127" t="s">
        <v>1130</v>
      </c>
      <c r="C91" s="128" t="s">
        <v>1129</v>
      </c>
      <c r="D91" s="129">
        <v>43357</v>
      </c>
      <c r="E91" s="88" t="s">
        <v>757</v>
      </c>
      <c r="F91" s="88" t="s">
        <v>1128</v>
      </c>
      <c r="G91" s="88" t="s">
        <v>1129</v>
      </c>
      <c r="H91" s="130">
        <v>10</v>
      </c>
      <c r="I91" s="88" t="s">
        <v>5043</v>
      </c>
      <c r="J91" s="88" t="str">
        <f>VLOOKUP(C91,员工信息4!D:H,3,0)</f>
        <v>李朋丽711</v>
      </c>
      <c r="K91" s="130" t="str">
        <f>VLOOKUP(C91,工时对!C:E,2,0)</f>
        <v>李朋丽711</v>
      </c>
      <c r="L91" s="130">
        <f>VLOOKUP(F91,金蝶!D:W,20,0)</f>
        <v>10</v>
      </c>
    </row>
    <row r="92" spans="1:12">
      <c r="A92" s="126">
        <v>94</v>
      </c>
      <c r="B92" s="127" t="s">
        <v>1877</v>
      </c>
      <c r="C92" s="128" t="s">
        <v>1876</v>
      </c>
      <c r="D92" s="129">
        <v>43357</v>
      </c>
      <c r="E92" s="88" t="s">
        <v>1853</v>
      </c>
      <c r="F92" s="88" t="s">
        <v>1875</v>
      </c>
      <c r="G92" s="88" t="s">
        <v>1876</v>
      </c>
      <c r="H92" s="130">
        <v>10</v>
      </c>
      <c r="I92" s="88" t="s">
        <v>5043</v>
      </c>
      <c r="J92" s="88" t="str">
        <f>VLOOKUP(C92,员工信息4!D:H,3,0)</f>
        <v>胡涛369</v>
      </c>
      <c r="K92" s="130" t="str">
        <f>VLOOKUP(C92,工时对!C:E,2,0)</f>
        <v>胡涛369</v>
      </c>
      <c r="L92" s="130">
        <f>VLOOKUP(F92,金蝶!D:W,20,0)</f>
        <v>10</v>
      </c>
    </row>
    <row r="93" spans="1:12">
      <c r="A93" s="126">
        <v>95</v>
      </c>
      <c r="B93" s="127" t="s">
        <v>1882</v>
      </c>
      <c r="C93" s="128" t="s">
        <v>1881</v>
      </c>
      <c r="D93" s="129">
        <v>43357</v>
      </c>
      <c r="E93" s="88" t="s">
        <v>1853</v>
      </c>
      <c r="F93" s="88" t="s">
        <v>1880</v>
      </c>
      <c r="G93" s="88" t="s">
        <v>1881</v>
      </c>
      <c r="H93" s="130">
        <v>10</v>
      </c>
      <c r="I93" s="88" t="s">
        <v>5043</v>
      </c>
      <c r="J93" s="88" t="str">
        <f>VLOOKUP(C93,员工信息4!D:H,3,0)</f>
        <v>沈孝春246</v>
      </c>
      <c r="K93" s="130" t="str">
        <f>VLOOKUP(C93,工时对!C:E,2,0)</f>
        <v>沈孝春246</v>
      </c>
      <c r="L93" s="130">
        <f>VLOOKUP(F93,金蝶!D:W,20,0)</f>
        <v>10</v>
      </c>
    </row>
    <row r="94" spans="1:12">
      <c r="A94" s="126">
        <v>96</v>
      </c>
      <c r="B94" s="127" t="s">
        <v>1892</v>
      </c>
      <c r="C94" s="128" t="s">
        <v>1891</v>
      </c>
      <c r="D94" s="129">
        <v>43357</v>
      </c>
      <c r="E94" s="88" t="s">
        <v>1853</v>
      </c>
      <c r="F94" s="88" t="s">
        <v>1890</v>
      </c>
      <c r="G94" s="88" t="s">
        <v>1891</v>
      </c>
      <c r="H94" s="130">
        <v>10</v>
      </c>
      <c r="I94" s="88" t="s">
        <v>5043</v>
      </c>
      <c r="J94" s="88" t="str">
        <f>VLOOKUP(C94,员工信息4!D:H,3,0)</f>
        <v>盛丽娜251</v>
      </c>
      <c r="K94" s="130" t="str">
        <f>VLOOKUP(C94,工时对!C:E,2,0)</f>
        <v>盛丽娜251</v>
      </c>
      <c r="L94" s="130">
        <f>VLOOKUP(F94,金蝶!D:W,20,0)</f>
        <v>10</v>
      </c>
    </row>
    <row r="95" spans="1:12">
      <c r="A95" s="126">
        <v>97</v>
      </c>
      <c r="B95" s="127" t="s">
        <v>2329</v>
      </c>
      <c r="C95" s="128" t="s">
        <v>2328</v>
      </c>
      <c r="D95" s="129">
        <v>43357</v>
      </c>
      <c r="E95" s="88" t="s">
        <v>1958</v>
      </c>
      <c r="F95" s="88" t="s">
        <v>2327</v>
      </c>
      <c r="G95" s="88" t="s">
        <v>2328</v>
      </c>
      <c r="H95" s="130">
        <v>10</v>
      </c>
      <c r="I95" s="88" t="s">
        <v>5043</v>
      </c>
      <c r="J95" s="88" t="str">
        <f>VLOOKUP(C95,员工信息4!D:H,3,0)</f>
        <v>刘志亮6</v>
      </c>
      <c r="K95" s="130" t="str">
        <f>VLOOKUP(C95,工时对!C:E,2,0)</f>
        <v>刘志亮6</v>
      </c>
      <c r="L95" s="130">
        <f>VLOOKUP(F95,金蝶!D:W,20,0)</f>
        <v>10</v>
      </c>
    </row>
    <row r="96" spans="1:12">
      <c r="A96" s="126">
        <v>98</v>
      </c>
      <c r="B96" s="127" t="s">
        <v>862</v>
      </c>
      <c r="C96" s="128" t="s">
        <v>861</v>
      </c>
      <c r="D96" s="129">
        <v>42166</v>
      </c>
      <c r="E96" s="88" t="s">
        <v>757</v>
      </c>
      <c r="F96" s="88" t="s">
        <v>860</v>
      </c>
      <c r="G96" s="88" t="s">
        <v>861</v>
      </c>
      <c r="H96" s="130">
        <v>10</v>
      </c>
      <c r="I96" s="88" t="s">
        <v>5043</v>
      </c>
      <c r="J96" s="88" t="str">
        <f>VLOOKUP(C96,员工信息4!D:H,3,0)</f>
        <v>黄霞410</v>
      </c>
      <c r="K96" s="130" t="str">
        <f>VLOOKUP(C96,工时对!C:E,2,0)</f>
        <v>黄霞410</v>
      </c>
      <c r="L96" s="130">
        <f>VLOOKUP(F96,金蝶!D:W,20,0)</f>
        <v>10</v>
      </c>
    </row>
    <row r="97" spans="1:12">
      <c r="A97" s="126">
        <v>99</v>
      </c>
      <c r="B97" s="127" t="s">
        <v>1994</v>
      </c>
      <c r="C97" s="128" t="s">
        <v>1993</v>
      </c>
      <c r="D97" s="129">
        <v>41099</v>
      </c>
      <c r="E97" s="88" t="s">
        <v>1969</v>
      </c>
      <c r="F97" s="88" t="s">
        <v>1992</v>
      </c>
      <c r="G97" s="88" t="s">
        <v>1993</v>
      </c>
      <c r="H97" s="130">
        <v>10</v>
      </c>
      <c r="I97" s="88" t="s">
        <v>5043</v>
      </c>
      <c r="J97" s="88" t="str">
        <f>VLOOKUP(C97,员工信息4!D:H,3,0)</f>
        <v>李水杰345</v>
      </c>
      <c r="K97" s="130" t="str">
        <f>VLOOKUP(C97,工时对!C:E,2,0)</f>
        <v>李水杰345</v>
      </c>
      <c r="L97" s="130">
        <f>VLOOKUP(F97,金蝶!D:W,20,0)</f>
        <v>10</v>
      </c>
    </row>
    <row r="98" spans="1:12">
      <c r="A98" s="126">
        <v>100</v>
      </c>
      <c r="B98" s="127" t="s">
        <v>2019</v>
      </c>
      <c r="C98" s="128" t="s">
        <v>2018</v>
      </c>
      <c r="D98" s="129">
        <v>41099</v>
      </c>
      <c r="E98" s="88" t="s">
        <v>1810</v>
      </c>
      <c r="F98" s="88" t="s">
        <v>2017</v>
      </c>
      <c r="G98" s="88" t="s">
        <v>2018</v>
      </c>
      <c r="H98" s="130">
        <v>10</v>
      </c>
      <c r="I98" s="88" t="s">
        <v>5043</v>
      </c>
      <c r="J98" s="88" t="str">
        <f>VLOOKUP(C98,员工信息4!D:H,3,0)</f>
        <v>董俊祥346</v>
      </c>
      <c r="K98" s="130" t="str">
        <f>VLOOKUP(C98,工时对!C:E,2,0)</f>
        <v>董俊祥346</v>
      </c>
      <c r="L98" s="130">
        <f>VLOOKUP(F98,金蝶!D:W,20,0)</f>
        <v>10</v>
      </c>
    </row>
    <row r="99" spans="1:12">
      <c r="A99" s="126">
        <v>101</v>
      </c>
      <c r="B99" s="127" t="s">
        <v>439</v>
      </c>
      <c r="C99" s="128" t="s">
        <v>438</v>
      </c>
      <c r="D99" s="129">
        <v>41099</v>
      </c>
      <c r="E99" s="88" t="s">
        <v>197</v>
      </c>
      <c r="F99" s="88" t="s">
        <v>437</v>
      </c>
      <c r="G99" s="88" t="s">
        <v>438</v>
      </c>
      <c r="H99" s="130">
        <v>10</v>
      </c>
      <c r="I99" s="88" t="s">
        <v>5043</v>
      </c>
      <c r="J99" s="88" t="str">
        <f>VLOOKUP(C99,员工信息4!D:H,3,0)</f>
        <v>魏加刚351</v>
      </c>
      <c r="K99" s="130" t="str">
        <f>VLOOKUP(C99,工时对!C:E,2,0)</f>
        <v>魏加刚351</v>
      </c>
      <c r="L99" s="130">
        <f>VLOOKUP(F99,金蝶!D:W,20,0)</f>
        <v>10</v>
      </c>
    </row>
    <row r="100" spans="1:12">
      <c r="A100" s="126">
        <v>102</v>
      </c>
      <c r="B100" s="127" t="s">
        <v>4776</v>
      </c>
      <c r="C100" s="128" t="s">
        <v>531</v>
      </c>
      <c r="D100" s="129">
        <v>41407</v>
      </c>
      <c r="E100" s="88" t="s">
        <v>3719</v>
      </c>
      <c r="F100" s="88" t="s">
        <v>530</v>
      </c>
      <c r="G100" s="88" t="s">
        <v>531</v>
      </c>
      <c r="H100" s="130">
        <v>10</v>
      </c>
      <c r="I100" s="88" t="s">
        <v>5043</v>
      </c>
      <c r="J100" s="88" t="str">
        <f>VLOOKUP(C100,员工信息4!D:H,3,0)</f>
        <v>唐能能358</v>
      </c>
      <c r="K100" s="130" t="str">
        <f>VLOOKUP(C100,工时对!C:E,2,0)</f>
        <v>唐能能358</v>
      </c>
      <c r="L100" s="130">
        <f>VLOOKUP(F100,金蝶!D:W,20,0)</f>
        <v>10</v>
      </c>
    </row>
    <row r="101" spans="1:12">
      <c r="A101" s="126">
        <v>103</v>
      </c>
      <c r="B101" s="127" t="s">
        <v>1334</v>
      </c>
      <c r="C101" s="128" t="s">
        <v>1333</v>
      </c>
      <c r="D101" s="129">
        <v>41407</v>
      </c>
      <c r="E101" s="88" t="s">
        <v>1293</v>
      </c>
      <c r="F101" s="88" t="s">
        <v>1332</v>
      </c>
      <c r="G101" s="88" t="s">
        <v>1333</v>
      </c>
      <c r="H101" s="130">
        <v>10</v>
      </c>
      <c r="I101" s="88" t="s">
        <v>5043</v>
      </c>
      <c r="J101" s="88" t="str">
        <f>VLOOKUP(C101,员工信息4!D:H,3,0)</f>
        <v>张锦瑛360</v>
      </c>
      <c r="K101" s="130" t="str">
        <f>VLOOKUP(C101,工时对!C:E,2,0)</f>
        <v>张锦瑛360</v>
      </c>
      <c r="L101" s="130">
        <f>VLOOKUP(F101,金蝶!D:W,20,0)</f>
        <v>10</v>
      </c>
    </row>
    <row r="102" spans="1:12">
      <c r="A102" s="126">
        <v>104</v>
      </c>
      <c r="B102" s="127" t="s">
        <v>1794</v>
      </c>
      <c r="C102" s="128" t="s">
        <v>1793</v>
      </c>
      <c r="D102" s="129">
        <v>41480</v>
      </c>
      <c r="E102" s="88" t="s">
        <v>1110</v>
      </c>
      <c r="F102" s="88" t="s">
        <v>1792</v>
      </c>
      <c r="G102" s="88" t="s">
        <v>1793</v>
      </c>
      <c r="H102" s="130">
        <v>10</v>
      </c>
      <c r="I102" s="88" t="s">
        <v>5043</v>
      </c>
      <c r="J102" s="88" t="str">
        <f>VLOOKUP(C102,员工信息4!D:H,3,0)</f>
        <v>周雷361</v>
      </c>
      <c r="K102" s="130" t="str">
        <f>VLOOKUP(C102,工时对!C:E,2,0)</f>
        <v>周雷361</v>
      </c>
      <c r="L102" s="130">
        <f>VLOOKUP(F102,金蝶!D:W,20,0)</f>
        <v>10</v>
      </c>
    </row>
    <row r="103" spans="1:12">
      <c r="A103" s="126">
        <v>105</v>
      </c>
      <c r="B103" s="127" t="s">
        <v>802</v>
      </c>
      <c r="C103" s="128" t="s">
        <v>801</v>
      </c>
      <c r="D103" s="129">
        <v>41407</v>
      </c>
      <c r="E103" s="88" t="s">
        <v>757</v>
      </c>
      <c r="F103" s="88" t="s">
        <v>800</v>
      </c>
      <c r="G103" s="88" t="s">
        <v>801</v>
      </c>
      <c r="H103" s="130">
        <v>10</v>
      </c>
      <c r="I103" s="88" t="s">
        <v>5043</v>
      </c>
      <c r="J103" s="88" t="str">
        <f>VLOOKUP(C103,员工信息4!D:H,3,0)</f>
        <v>陈腊梅370</v>
      </c>
      <c r="K103" s="130" t="str">
        <f>VLOOKUP(C103,工时对!C:E,2,0)</f>
        <v>陈腊梅370</v>
      </c>
      <c r="L103" s="130">
        <f>VLOOKUP(F103,金蝶!D:W,20,0)</f>
        <v>10</v>
      </c>
    </row>
    <row r="104" spans="1:12">
      <c r="A104" s="126">
        <v>106</v>
      </c>
      <c r="B104" s="127" t="s">
        <v>1778</v>
      </c>
      <c r="C104" s="128" t="s">
        <v>1777</v>
      </c>
      <c r="D104" s="129">
        <v>41100</v>
      </c>
      <c r="E104" s="88" t="s">
        <v>1110</v>
      </c>
      <c r="F104" s="88" t="s">
        <v>1776</v>
      </c>
      <c r="G104" s="88" t="s">
        <v>1777</v>
      </c>
      <c r="H104" s="130">
        <v>10</v>
      </c>
      <c r="I104" s="88" t="s">
        <v>5043</v>
      </c>
      <c r="J104" s="88" t="str">
        <f>VLOOKUP(C104,员工信息4!D:H,3,0)</f>
        <v>呙琼372</v>
      </c>
      <c r="K104" s="130" t="str">
        <f>VLOOKUP(C104,工时对!C:E,2,0)</f>
        <v>呙琼372</v>
      </c>
      <c r="L104" s="130">
        <f>VLOOKUP(F104,金蝶!D:W,20,0)</f>
        <v>10</v>
      </c>
    </row>
    <row r="105" spans="1:12">
      <c r="A105" s="126">
        <v>107</v>
      </c>
      <c r="B105" s="127" t="s">
        <v>1913</v>
      </c>
      <c r="C105" s="128" t="s">
        <v>1912</v>
      </c>
      <c r="D105" s="129">
        <v>41093</v>
      </c>
      <c r="E105" s="88" t="s">
        <v>1903</v>
      </c>
      <c r="F105" s="88" t="s">
        <v>1911</v>
      </c>
      <c r="G105" s="88" t="s">
        <v>1912</v>
      </c>
      <c r="H105" s="130">
        <v>10</v>
      </c>
      <c r="I105" s="88" t="s">
        <v>5043</v>
      </c>
      <c r="J105" s="88" t="str">
        <f>VLOOKUP(C105,员工信息4!D:H,3,0)</f>
        <v>黄道满387</v>
      </c>
      <c r="K105" s="130" t="str">
        <f>VLOOKUP(C105,工时对!C:E,2,0)</f>
        <v>黄道满387</v>
      </c>
      <c r="L105" s="130">
        <f>VLOOKUP(F105,金蝶!D:W,20,0)</f>
        <v>10</v>
      </c>
    </row>
    <row r="106" spans="1:12">
      <c r="A106" s="126">
        <v>108</v>
      </c>
      <c r="B106" s="127" t="s">
        <v>668</v>
      </c>
      <c r="C106" s="128" t="s">
        <v>667</v>
      </c>
      <c r="D106" s="129">
        <v>42732</v>
      </c>
      <c r="E106" s="88" t="s">
        <v>663</v>
      </c>
      <c r="F106" s="88" t="s">
        <v>666</v>
      </c>
      <c r="G106" s="88" t="s">
        <v>667</v>
      </c>
      <c r="H106" s="130">
        <v>10</v>
      </c>
      <c r="I106" s="88" t="s">
        <v>5043</v>
      </c>
      <c r="J106" s="88" t="str">
        <f>VLOOKUP(C106,员工信息4!D:H,3,0)</f>
        <v>董潇484</v>
      </c>
      <c r="K106" s="130" t="str">
        <f>VLOOKUP(C106,工时对!C:E,2,0)</f>
        <v>董潇484</v>
      </c>
      <c r="L106" s="130">
        <f>VLOOKUP(F106,金蝶!D:W,20,0)</f>
        <v>10</v>
      </c>
    </row>
    <row r="107" spans="1:12">
      <c r="A107" s="126">
        <v>109</v>
      </c>
      <c r="B107" s="127" t="s">
        <v>1160</v>
      </c>
      <c r="C107" s="128" t="s">
        <v>1159</v>
      </c>
      <c r="D107" s="129">
        <v>41099</v>
      </c>
      <c r="E107" s="88" t="s">
        <v>1104</v>
      </c>
      <c r="F107" s="88" t="s">
        <v>1158</v>
      </c>
      <c r="G107" s="88" t="s">
        <v>1159</v>
      </c>
      <c r="H107" s="130">
        <v>10</v>
      </c>
      <c r="I107" s="88" t="s">
        <v>5043</v>
      </c>
      <c r="J107" s="88" t="str">
        <f>VLOOKUP(C107,员工信息4!D:H,3,0)</f>
        <v>黄斌438</v>
      </c>
      <c r="K107" s="130" t="str">
        <f>VLOOKUP(C107,工时对!C:E,2,0)</f>
        <v>黄斌438</v>
      </c>
      <c r="L107" s="130">
        <f>VLOOKUP(F107,金蝶!D:W,20,0)</f>
        <v>10</v>
      </c>
    </row>
    <row r="108" spans="1:12">
      <c r="A108" s="126">
        <v>110</v>
      </c>
      <c r="B108" s="127" t="s">
        <v>622</v>
      </c>
      <c r="C108" s="128" t="s">
        <v>621</v>
      </c>
      <c r="D108" s="129">
        <v>41978</v>
      </c>
      <c r="E108" s="88" t="s">
        <v>577</v>
      </c>
      <c r="F108" s="88" t="s">
        <v>620</v>
      </c>
      <c r="G108" s="88" t="s">
        <v>621</v>
      </c>
      <c r="H108" s="130">
        <v>10</v>
      </c>
      <c r="I108" s="88" t="s">
        <v>5043</v>
      </c>
      <c r="J108" s="88" t="str">
        <f>VLOOKUP(C108,员工信息4!D:H,3,0)</f>
        <v>褚芹仙676</v>
      </c>
      <c r="K108" s="130" t="str">
        <f>VLOOKUP(C108,工时对!C:E,2,0)</f>
        <v>褚芹仙676</v>
      </c>
      <c r="L108" s="130">
        <f>VLOOKUP(F108,金蝶!D:W,20,0)</f>
        <v>10</v>
      </c>
    </row>
    <row r="109" spans="1:12">
      <c r="A109" s="126">
        <v>111</v>
      </c>
      <c r="B109" s="127" t="s">
        <v>307</v>
      </c>
      <c r="C109" s="128" t="s">
        <v>306</v>
      </c>
      <c r="D109" s="129">
        <v>41100</v>
      </c>
      <c r="E109" s="88" t="s">
        <v>197</v>
      </c>
      <c r="F109" s="88" t="s">
        <v>305</v>
      </c>
      <c r="G109" s="88" t="s">
        <v>306</v>
      </c>
      <c r="H109" s="130">
        <v>10</v>
      </c>
      <c r="I109" s="88" t="s">
        <v>5043</v>
      </c>
      <c r="J109" s="88" t="str">
        <f>VLOOKUP(C109,员工信息4!D:H,3,0)</f>
        <v>邱东健471</v>
      </c>
      <c r="K109" s="130" t="str">
        <f>VLOOKUP(C109,工时对!C:E,2,0)</f>
        <v>邱东健471</v>
      </c>
      <c r="L109" s="130">
        <f>VLOOKUP(F109,金蝶!D:W,20,0)</f>
        <v>10</v>
      </c>
    </row>
    <row r="110" spans="1:12">
      <c r="A110" s="126">
        <v>112</v>
      </c>
      <c r="B110" s="127" t="s">
        <v>1165</v>
      </c>
      <c r="C110" s="128" t="s">
        <v>1164</v>
      </c>
      <c r="D110" s="129">
        <v>41407</v>
      </c>
      <c r="E110" s="88" t="s">
        <v>1104</v>
      </c>
      <c r="F110" s="88" t="s">
        <v>1163</v>
      </c>
      <c r="G110" s="88" t="s">
        <v>1164</v>
      </c>
      <c r="H110" s="130">
        <v>10</v>
      </c>
      <c r="I110" s="88" t="s">
        <v>5043</v>
      </c>
      <c r="J110" s="88" t="str">
        <f>VLOOKUP(C110,员工信息4!D:H,3,0)</f>
        <v>顾桂萍420</v>
      </c>
      <c r="K110" s="130" t="str">
        <f>VLOOKUP(C110,工时对!C:E,2,0)</f>
        <v>顾桂萍420</v>
      </c>
      <c r="L110" s="130">
        <f>VLOOKUP(F110,金蝶!D:W,20,0)</f>
        <v>10</v>
      </c>
    </row>
    <row r="111" spans="1:12">
      <c r="A111" s="126">
        <v>113</v>
      </c>
      <c r="B111" s="127" t="s">
        <v>1376</v>
      </c>
      <c r="C111" s="128" t="s">
        <v>1375</v>
      </c>
      <c r="D111" s="129">
        <v>41407</v>
      </c>
      <c r="E111" s="88" t="s">
        <v>745</v>
      </c>
      <c r="F111" s="88" t="s">
        <v>1374</v>
      </c>
      <c r="G111" s="88" t="s">
        <v>1375</v>
      </c>
      <c r="H111" s="130">
        <v>10</v>
      </c>
      <c r="I111" s="88" t="s">
        <v>5043</v>
      </c>
      <c r="J111" s="88" t="str">
        <f>VLOOKUP(C111,员工信息4!D:H,3,0)</f>
        <v>杨琼474</v>
      </c>
      <c r="K111" s="130" t="str">
        <f>VLOOKUP(C111,工时对!C:E,2,0)</f>
        <v>杨琼474</v>
      </c>
      <c r="L111" s="130">
        <f>VLOOKUP(F111,金蝶!D:W,20,0)</f>
        <v>10</v>
      </c>
    </row>
    <row r="112" spans="1:12">
      <c r="A112" s="126">
        <v>114</v>
      </c>
      <c r="B112" s="127" t="s">
        <v>1452</v>
      </c>
      <c r="C112" s="128" t="s">
        <v>1451</v>
      </c>
      <c r="D112" s="129">
        <v>41407</v>
      </c>
      <c r="E112" s="88" t="s">
        <v>745</v>
      </c>
      <c r="F112" s="88" t="s">
        <v>1450</v>
      </c>
      <c r="G112" s="88" t="s">
        <v>1451</v>
      </c>
      <c r="H112" s="130">
        <v>10</v>
      </c>
      <c r="I112" s="88" t="s">
        <v>5043</v>
      </c>
      <c r="J112" s="88" t="str">
        <f>VLOOKUP(C112,员工信息4!D:H,3,0)</f>
        <v>张容容482</v>
      </c>
      <c r="K112" s="130" t="str">
        <f>VLOOKUP(C112,工时对!C:E,2,0)</f>
        <v>张容容482</v>
      </c>
      <c r="L112" s="130">
        <f>VLOOKUP(F112,金蝶!D:W,20,0)</f>
        <v>10</v>
      </c>
    </row>
    <row r="113" spans="1:12">
      <c r="A113" s="126">
        <v>115</v>
      </c>
      <c r="B113" s="127" t="s">
        <v>1757</v>
      </c>
      <c r="C113" s="128" t="s">
        <v>1756</v>
      </c>
      <c r="D113" s="129">
        <v>41407</v>
      </c>
      <c r="E113" s="88" t="s">
        <v>1758</v>
      </c>
      <c r="F113" s="88" t="s">
        <v>1755</v>
      </c>
      <c r="G113" s="88" t="s">
        <v>1756</v>
      </c>
      <c r="H113" s="130">
        <v>10</v>
      </c>
      <c r="I113" s="88" t="s">
        <v>5043</v>
      </c>
      <c r="J113" s="88" t="str">
        <f>VLOOKUP(C113,员工信息4!D:H,3,0)</f>
        <v>朱井云568</v>
      </c>
      <c r="K113" s="130" t="str">
        <f>VLOOKUP(C113,工时对!C:E,2,0)</f>
        <v>朱井云568</v>
      </c>
      <c r="L113" s="130">
        <f>VLOOKUP(F113,金蝶!D:W,20,0)</f>
        <v>10</v>
      </c>
    </row>
    <row r="114" spans="1:12">
      <c r="A114" s="126">
        <v>116</v>
      </c>
      <c r="B114" s="127" t="s">
        <v>807</v>
      </c>
      <c r="C114" s="128" t="s">
        <v>806</v>
      </c>
      <c r="D114" s="129">
        <v>41480</v>
      </c>
      <c r="E114" s="88" t="s">
        <v>757</v>
      </c>
      <c r="F114" s="88" t="s">
        <v>805</v>
      </c>
      <c r="G114" s="88" t="s">
        <v>806</v>
      </c>
      <c r="H114" s="130">
        <v>10</v>
      </c>
      <c r="I114" s="88" t="s">
        <v>5043</v>
      </c>
      <c r="J114" s="88" t="str">
        <f>VLOOKUP(C114,员工信息4!D:H,3,0)</f>
        <v>鲁满锋574</v>
      </c>
      <c r="K114" s="130" t="str">
        <f>VLOOKUP(C114,工时对!C:E,2,0)</f>
        <v>鲁满锋574</v>
      </c>
      <c r="L114" s="130">
        <f>VLOOKUP(F114,金蝶!D:W,20,0)</f>
        <v>10</v>
      </c>
    </row>
    <row r="115" spans="1:12">
      <c r="A115" s="126">
        <v>117</v>
      </c>
      <c r="B115" s="127" t="s">
        <v>114</v>
      </c>
      <c r="C115" s="128" t="s">
        <v>113</v>
      </c>
      <c r="D115" s="129">
        <v>41094</v>
      </c>
      <c r="E115" s="88" t="s">
        <v>94</v>
      </c>
      <c r="F115" s="88" t="s">
        <v>112</v>
      </c>
      <c r="G115" s="88" t="s">
        <v>113</v>
      </c>
      <c r="H115" s="130">
        <v>10</v>
      </c>
      <c r="I115" s="88" t="s">
        <v>5043</v>
      </c>
      <c r="J115" s="88" t="str">
        <f>VLOOKUP(C115,员工信息4!D:H,3,0)</f>
        <v>王妹妹585</v>
      </c>
      <c r="K115" s="130" t="str">
        <f>VLOOKUP(C115,工时对!C:E,2,0)</f>
        <v>王妹妹585</v>
      </c>
      <c r="L115" s="130">
        <f>VLOOKUP(F115,金蝶!D:W,20,0)</f>
        <v>10</v>
      </c>
    </row>
    <row r="116" spans="1:12">
      <c r="A116" s="126">
        <v>118</v>
      </c>
      <c r="B116" s="127" t="s">
        <v>1003</v>
      </c>
      <c r="C116" s="128" t="s">
        <v>1002</v>
      </c>
      <c r="D116" s="129">
        <v>43069</v>
      </c>
      <c r="E116" s="88" t="s">
        <v>757</v>
      </c>
      <c r="F116" s="88" t="s">
        <v>1001</v>
      </c>
      <c r="G116" s="88" t="s">
        <v>1002</v>
      </c>
      <c r="H116" s="130">
        <v>10</v>
      </c>
      <c r="I116" s="88" t="s">
        <v>5043</v>
      </c>
      <c r="J116" s="88" t="str">
        <f>VLOOKUP(C116,员工信息4!D:H,3,0)</f>
        <v>晁艳芹270</v>
      </c>
      <c r="K116" s="130" t="str">
        <f>VLOOKUP(C116,工时对!C:E,2,0)</f>
        <v>晁艳芹270</v>
      </c>
      <c r="L116" s="130">
        <f>VLOOKUP(F116,金蝶!D:W,20,0)</f>
        <v>10</v>
      </c>
    </row>
    <row r="117" spans="1:12">
      <c r="A117" s="126">
        <v>119</v>
      </c>
      <c r="B117" s="127" t="s">
        <v>1517</v>
      </c>
      <c r="C117" s="128" t="s">
        <v>1516</v>
      </c>
      <c r="D117" s="129">
        <v>41995</v>
      </c>
      <c r="E117" s="88" t="s">
        <v>745</v>
      </c>
      <c r="F117" s="88" t="s">
        <v>1515</v>
      </c>
      <c r="G117" s="88" t="s">
        <v>1516</v>
      </c>
      <c r="H117" s="130">
        <v>10</v>
      </c>
      <c r="I117" s="88" t="s">
        <v>5043</v>
      </c>
      <c r="J117" s="88" t="str">
        <f>VLOOKUP(C117,员工信息4!D:H,3,0)</f>
        <v>刘小红375</v>
      </c>
      <c r="K117" s="130" t="str">
        <f>VLOOKUP(C117,工时对!C:E,2,0)</f>
        <v>刘小红375</v>
      </c>
      <c r="L117" s="130">
        <f>VLOOKUP(F117,金蝶!D:W,20,0)</f>
        <v>10</v>
      </c>
    </row>
    <row r="118" spans="1:12">
      <c r="A118" s="126">
        <v>120</v>
      </c>
      <c r="B118" s="127" t="s">
        <v>1028</v>
      </c>
      <c r="C118" s="128" t="s">
        <v>1027</v>
      </c>
      <c r="D118" s="129">
        <v>41983</v>
      </c>
      <c r="E118" s="88" t="s">
        <v>757</v>
      </c>
      <c r="F118" s="88" t="s">
        <v>1026</v>
      </c>
      <c r="G118" s="88" t="s">
        <v>1027</v>
      </c>
      <c r="H118" s="130">
        <v>10</v>
      </c>
      <c r="I118" s="88" t="s">
        <v>5043</v>
      </c>
      <c r="J118" s="88" t="str">
        <f>VLOOKUP(C118,员工信息4!D:H,3,0)</f>
        <v>张飞250</v>
      </c>
      <c r="K118" s="130" t="str">
        <f>VLOOKUP(C118,工时对!C:E,2,0)</f>
        <v>张飞250</v>
      </c>
      <c r="L118" s="130">
        <f>VLOOKUP(F118,金蝶!D:W,20,0)</f>
        <v>10</v>
      </c>
    </row>
    <row r="119" spans="1:12">
      <c r="A119" s="126">
        <v>121</v>
      </c>
      <c r="B119" s="127" t="s">
        <v>2231</v>
      </c>
      <c r="C119" s="128" t="s">
        <v>2230</v>
      </c>
      <c r="D119" s="129">
        <v>41096</v>
      </c>
      <c r="E119" s="88" t="s">
        <v>2232</v>
      </c>
      <c r="F119" s="88" t="s">
        <v>2229</v>
      </c>
      <c r="G119" s="88" t="s">
        <v>2230</v>
      </c>
      <c r="H119" s="130">
        <v>10</v>
      </c>
      <c r="I119" s="88" t="s">
        <v>5043</v>
      </c>
      <c r="J119" s="88" t="str">
        <f>VLOOKUP(C119,员工信息4!D:H,3,0)</f>
        <v>康勇622</v>
      </c>
      <c r="K119" s="130" t="str">
        <f>VLOOKUP(C119,工时对!C:E,2,0)</f>
        <v>康勇622</v>
      </c>
      <c r="L119" s="130">
        <f>VLOOKUP(F119,金蝶!D:W,20,0)</f>
        <v>10</v>
      </c>
    </row>
    <row r="120" spans="1:12">
      <c r="A120" s="126">
        <v>122</v>
      </c>
      <c r="B120" s="127" t="s">
        <v>1763</v>
      </c>
      <c r="C120" s="128" t="s">
        <v>1762</v>
      </c>
      <c r="D120" s="129">
        <v>41407</v>
      </c>
      <c r="E120" s="88" t="s">
        <v>1104</v>
      </c>
      <c r="F120" s="88" t="s">
        <v>1761</v>
      </c>
      <c r="G120" s="88" t="s">
        <v>1762</v>
      </c>
      <c r="H120" s="130">
        <v>10</v>
      </c>
      <c r="I120" s="88" t="s">
        <v>5043</v>
      </c>
      <c r="J120" s="88" t="str">
        <f>VLOOKUP(C120,员工信息4!D:H,3,0)</f>
        <v>陆叶629</v>
      </c>
      <c r="K120" s="130" t="str">
        <f>VLOOKUP(C120,工时对!C:E,2,0)</f>
        <v>陆叶629</v>
      </c>
      <c r="L120" s="130">
        <f>VLOOKUP(F120,金蝶!D:W,20,0)</f>
        <v>10</v>
      </c>
    </row>
    <row r="121" spans="1:12">
      <c r="A121" s="126">
        <v>123</v>
      </c>
      <c r="B121" s="127" t="s">
        <v>602</v>
      </c>
      <c r="C121" s="128" t="s">
        <v>601</v>
      </c>
      <c r="D121" s="129">
        <v>41100</v>
      </c>
      <c r="E121" s="88" t="s">
        <v>577</v>
      </c>
      <c r="F121" s="88" t="s">
        <v>600</v>
      </c>
      <c r="G121" s="88" t="s">
        <v>601</v>
      </c>
      <c r="H121" s="130">
        <v>10</v>
      </c>
      <c r="I121" s="88" t="s">
        <v>5043</v>
      </c>
      <c r="J121" s="88" t="str">
        <f>VLOOKUP(C121,员工信息4!D:H,3,0)</f>
        <v>董凤仙635</v>
      </c>
      <c r="K121" s="130" t="str">
        <f>VLOOKUP(C121,工时对!C:E,2,0)</f>
        <v>董凤仙635</v>
      </c>
      <c r="L121" s="130">
        <f>VLOOKUP(F121,金蝶!D:W,20,0)</f>
        <v>10</v>
      </c>
    </row>
    <row r="122" spans="1:12">
      <c r="A122" s="126">
        <v>124</v>
      </c>
      <c r="B122" s="127" t="s">
        <v>119</v>
      </c>
      <c r="C122" s="128" t="s">
        <v>118</v>
      </c>
      <c r="D122" s="129">
        <v>41648</v>
      </c>
      <c r="E122" s="88" t="s">
        <v>94</v>
      </c>
      <c r="F122" s="88" t="s">
        <v>117</v>
      </c>
      <c r="G122" s="88" t="s">
        <v>118</v>
      </c>
      <c r="H122" s="130">
        <v>10</v>
      </c>
      <c r="I122" s="88" t="s">
        <v>5043</v>
      </c>
      <c r="J122" s="88" t="str">
        <f>VLOOKUP(C122,员工信息4!D:H,3,0)</f>
        <v>沈燕华157</v>
      </c>
      <c r="K122" s="130" t="str">
        <f>VLOOKUP(C122,工时对!C:E,2,0)</f>
        <v>沈燕华157</v>
      </c>
      <c r="L122" s="130">
        <f>VLOOKUP(F122,金蝶!D:W,20,0)</f>
        <v>10</v>
      </c>
    </row>
    <row r="123" spans="1:12">
      <c r="A123" s="126">
        <v>125</v>
      </c>
      <c r="B123" s="127" t="s">
        <v>2137</v>
      </c>
      <c r="C123" s="128" t="s">
        <v>2136</v>
      </c>
      <c r="D123" s="129">
        <v>41648</v>
      </c>
      <c r="E123" s="88" t="s">
        <v>1299</v>
      </c>
      <c r="F123" s="88" t="s">
        <v>2135</v>
      </c>
      <c r="G123" s="88" t="s">
        <v>2136</v>
      </c>
      <c r="H123" s="130">
        <v>10</v>
      </c>
      <c r="I123" s="88" t="s">
        <v>5043</v>
      </c>
      <c r="J123" s="88" t="str">
        <f>VLOOKUP(C123,员工信息4!D:H,3,0)</f>
        <v>朱晓枫434</v>
      </c>
      <c r="K123" s="130" t="str">
        <f>VLOOKUP(C123,工时对!C:E,2,0)</f>
        <v>朱晓枫434</v>
      </c>
      <c r="L123" s="130">
        <f>VLOOKUP(F123,金蝶!D:W,20,0)</f>
        <v>10</v>
      </c>
    </row>
    <row r="124" spans="1:12">
      <c r="A124" s="126">
        <v>126</v>
      </c>
      <c r="B124" s="127" t="s">
        <v>1923</v>
      </c>
      <c r="C124" s="128" t="s">
        <v>1922</v>
      </c>
      <c r="D124" s="129">
        <v>41648</v>
      </c>
      <c r="E124" s="88" t="s">
        <v>1903</v>
      </c>
      <c r="F124" s="88" t="s">
        <v>1921</v>
      </c>
      <c r="G124" s="88" t="s">
        <v>1922</v>
      </c>
      <c r="H124" s="130">
        <v>10</v>
      </c>
      <c r="I124" s="88" t="s">
        <v>5043</v>
      </c>
      <c r="J124" s="88" t="str">
        <f>VLOOKUP(C124,员工信息4!D:H,3,0)</f>
        <v>陈裴174</v>
      </c>
      <c r="K124" s="130" t="str">
        <f>VLOOKUP(C124,工时对!C:E,2,0)</f>
        <v>陈裴174</v>
      </c>
      <c r="L124" s="130">
        <f>VLOOKUP(F124,金蝶!D:W,20,0)</f>
        <v>10</v>
      </c>
    </row>
    <row r="125" spans="1:12">
      <c r="A125" s="126">
        <v>127</v>
      </c>
      <c r="B125" s="127" t="s">
        <v>1023</v>
      </c>
      <c r="C125" s="128" t="s">
        <v>1022</v>
      </c>
      <c r="D125" s="129">
        <v>41978</v>
      </c>
      <c r="E125" s="88" t="s">
        <v>757</v>
      </c>
      <c r="F125" s="88" t="s">
        <v>1021</v>
      </c>
      <c r="G125" s="88" t="s">
        <v>1022</v>
      </c>
      <c r="H125" s="130">
        <v>10</v>
      </c>
      <c r="I125" s="88" t="s">
        <v>5043</v>
      </c>
      <c r="J125" s="88" t="str">
        <f>VLOOKUP(C125,员工信息4!D:H,3,0)</f>
        <v>廖海霞525</v>
      </c>
      <c r="K125" s="130" t="str">
        <f>VLOOKUP(C125,工时对!C:E,2,0)</f>
        <v>廖海霞525</v>
      </c>
      <c r="L125" s="130">
        <f>VLOOKUP(F125,金蝶!D:W,20,0)</f>
        <v>10</v>
      </c>
    </row>
    <row r="126" spans="1:12">
      <c r="A126" s="126">
        <v>128</v>
      </c>
      <c r="B126" s="127" t="s">
        <v>713</v>
      </c>
      <c r="C126" s="128" t="s">
        <v>712</v>
      </c>
      <c r="D126" s="129">
        <v>41654</v>
      </c>
      <c r="E126" s="88" t="s">
        <v>663</v>
      </c>
      <c r="F126" s="88" t="s">
        <v>711</v>
      </c>
      <c r="G126" s="88" t="s">
        <v>712</v>
      </c>
      <c r="H126" s="130">
        <v>10</v>
      </c>
      <c r="I126" s="88" t="s">
        <v>5043</v>
      </c>
      <c r="J126" s="88" t="str">
        <f>VLOOKUP(C126,员工信息4!D:H,3,0)</f>
        <v>张有君213</v>
      </c>
      <c r="K126" s="130" t="str">
        <f>VLOOKUP(C126,工时对!C:E,2,0)</f>
        <v>张有君213</v>
      </c>
      <c r="L126" s="130">
        <f>VLOOKUP(F126,金蝶!D:W,20,0)</f>
        <v>10</v>
      </c>
    </row>
    <row r="127" spans="1:12">
      <c r="A127" s="126">
        <v>129</v>
      </c>
      <c r="B127" s="127" t="s">
        <v>1712</v>
      </c>
      <c r="C127" s="128" t="s">
        <v>1711</v>
      </c>
      <c r="D127" s="129">
        <v>41654</v>
      </c>
      <c r="E127" s="88" t="s">
        <v>745</v>
      </c>
      <c r="F127" s="88" t="s">
        <v>1710</v>
      </c>
      <c r="G127" s="88" t="s">
        <v>1711</v>
      </c>
      <c r="H127" s="130">
        <v>10</v>
      </c>
      <c r="I127" s="88" t="s">
        <v>5043</v>
      </c>
      <c r="J127" s="88" t="str">
        <f>VLOOKUP(C127,员工信息4!D:H,3,0)</f>
        <v>靳跃龙595</v>
      </c>
      <c r="K127" s="130" t="str">
        <f>VLOOKUP(C127,工时对!C:E,2,0)</f>
        <v>靳跃龙595</v>
      </c>
      <c r="L127" s="130">
        <f>VLOOKUP(F127,金蝶!D:W,20,0)</f>
        <v>10</v>
      </c>
    </row>
    <row r="128" spans="1:12">
      <c r="A128" s="126">
        <v>130</v>
      </c>
      <c r="B128" s="127" t="s">
        <v>1597</v>
      </c>
      <c r="C128" s="128" t="s">
        <v>1596</v>
      </c>
      <c r="D128" s="129">
        <v>41654</v>
      </c>
      <c r="E128" s="88" t="s">
        <v>745</v>
      </c>
      <c r="F128" s="88" t="s">
        <v>1595</v>
      </c>
      <c r="G128" s="88" t="s">
        <v>1596</v>
      </c>
      <c r="H128" s="130">
        <v>10</v>
      </c>
      <c r="I128" s="88" t="s">
        <v>5043</v>
      </c>
      <c r="J128" s="88" t="str">
        <f>VLOOKUP(C128,员工信息4!D:H,3,0)</f>
        <v>王亚娟445</v>
      </c>
      <c r="K128" s="130" t="str">
        <f>VLOOKUP(C128,工时对!C:E,2,0)</f>
        <v>王亚娟445</v>
      </c>
      <c r="L128" s="130">
        <f>VLOOKUP(F128,金蝶!D:W,20,0)</f>
        <v>10</v>
      </c>
    </row>
    <row r="129" spans="1:12">
      <c r="A129" s="126">
        <v>131</v>
      </c>
      <c r="B129" s="127" t="s">
        <v>688</v>
      </c>
      <c r="C129" s="128" t="s">
        <v>687</v>
      </c>
      <c r="D129" s="129">
        <v>41654</v>
      </c>
      <c r="E129" s="88" t="s">
        <v>663</v>
      </c>
      <c r="F129" s="88" t="s">
        <v>686</v>
      </c>
      <c r="G129" s="88" t="s">
        <v>687</v>
      </c>
      <c r="H129" s="130">
        <v>10</v>
      </c>
      <c r="I129" s="88" t="s">
        <v>5043</v>
      </c>
      <c r="J129" s="88" t="str">
        <f>VLOOKUP(C129,员工信息4!D:H,3,0)</f>
        <v>丁彦花400</v>
      </c>
      <c r="K129" s="130" t="str">
        <f>VLOOKUP(C129,工时对!C:E,2,0)</f>
        <v>丁彦花400</v>
      </c>
      <c r="L129" s="130">
        <f>VLOOKUP(F129,金蝶!D:W,20,0)</f>
        <v>10</v>
      </c>
    </row>
    <row r="130" spans="1:12">
      <c r="A130" s="126">
        <v>132</v>
      </c>
      <c r="B130" s="127" t="s">
        <v>708</v>
      </c>
      <c r="C130" s="128" t="s">
        <v>707</v>
      </c>
      <c r="D130" s="129">
        <v>41654</v>
      </c>
      <c r="E130" s="88" t="s">
        <v>663</v>
      </c>
      <c r="F130" s="88" t="s">
        <v>706</v>
      </c>
      <c r="G130" s="88" t="s">
        <v>707</v>
      </c>
      <c r="H130" s="130">
        <v>10</v>
      </c>
      <c r="I130" s="88" t="s">
        <v>5043</v>
      </c>
      <c r="J130" s="88" t="str">
        <f>VLOOKUP(C130,员工信息4!D:H,3,0)</f>
        <v>李仁春492</v>
      </c>
      <c r="K130" s="130" t="str">
        <f>VLOOKUP(C130,工时对!C:E,2,0)</f>
        <v>李仁春492</v>
      </c>
      <c r="L130" s="130">
        <f>VLOOKUP(F130,金蝶!D:W,20,0)</f>
        <v>10</v>
      </c>
    </row>
    <row r="131" spans="1:12">
      <c r="A131" s="126">
        <v>134</v>
      </c>
      <c r="B131" s="127" t="s">
        <v>1707</v>
      </c>
      <c r="C131" s="128" t="s">
        <v>1706</v>
      </c>
      <c r="D131" s="129">
        <v>41654</v>
      </c>
      <c r="E131" s="88" t="s">
        <v>745</v>
      </c>
      <c r="F131" s="88" t="s">
        <v>1705</v>
      </c>
      <c r="G131" s="88" t="s">
        <v>1706</v>
      </c>
      <c r="H131" s="130">
        <v>10</v>
      </c>
      <c r="I131" s="88" t="s">
        <v>5043</v>
      </c>
      <c r="J131" s="88" t="str">
        <f>VLOOKUP(C131,员工信息4!D:H,3,0)</f>
        <v>郭景员422</v>
      </c>
      <c r="K131" s="130" t="str">
        <f>VLOOKUP(C131,工时对!C:E,2,0)</f>
        <v>郭景员422</v>
      </c>
      <c r="L131" s="130">
        <f>VLOOKUP(F131,金蝶!D:W,20,0)</f>
        <v>10</v>
      </c>
    </row>
    <row r="132" spans="1:12">
      <c r="A132" s="126">
        <v>135</v>
      </c>
      <c r="B132" s="127" t="s">
        <v>1702</v>
      </c>
      <c r="C132" s="128" t="s">
        <v>1701</v>
      </c>
      <c r="D132" s="129">
        <v>41654</v>
      </c>
      <c r="E132" s="88" t="s">
        <v>745</v>
      </c>
      <c r="F132" s="88" t="s">
        <v>1700</v>
      </c>
      <c r="G132" s="88" t="s">
        <v>1701</v>
      </c>
      <c r="H132" s="130">
        <v>10</v>
      </c>
      <c r="I132" s="88" t="s">
        <v>5043</v>
      </c>
      <c r="J132" s="88" t="str">
        <f>VLOOKUP(C132,员工信息4!D:H,3,0)</f>
        <v>胡多地355</v>
      </c>
      <c r="K132" s="130" t="str">
        <f>VLOOKUP(C132,工时对!C:E,2,0)</f>
        <v>胡多地355</v>
      </c>
      <c r="L132" s="130">
        <f>VLOOKUP(F132,金蝶!D:W,20,0)</f>
        <v>10</v>
      </c>
    </row>
    <row r="133" spans="1:12">
      <c r="A133" s="126">
        <v>136</v>
      </c>
      <c r="B133" s="127" t="s">
        <v>777</v>
      </c>
      <c r="C133" s="128" t="s">
        <v>776</v>
      </c>
      <c r="D133" s="129">
        <v>41679</v>
      </c>
      <c r="E133" s="88" t="s">
        <v>757</v>
      </c>
      <c r="F133" s="88" t="s">
        <v>775</v>
      </c>
      <c r="G133" s="88" t="s">
        <v>776</v>
      </c>
      <c r="H133" s="130">
        <v>10</v>
      </c>
      <c r="I133" s="88" t="s">
        <v>5043</v>
      </c>
      <c r="J133" s="88" t="str">
        <f>VLOOKUP(C133,员工信息4!D:H,3,0)</f>
        <v>杨润清395</v>
      </c>
      <c r="K133" s="130" t="str">
        <f>VLOOKUP(C133,工时对!C:E,2,0)</f>
        <v>杨润清395</v>
      </c>
      <c r="L133" s="130">
        <f>VLOOKUP(F133,金蝶!D:W,20,0)</f>
        <v>10</v>
      </c>
    </row>
    <row r="134" spans="1:12">
      <c r="A134" s="126">
        <v>137</v>
      </c>
      <c r="B134" s="127" t="s">
        <v>317</v>
      </c>
      <c r="C134" s="128" t="s">
        <v>316</v>
      </c>
      <c r="D134" s="129">
        <v>41679</v>
      </c>
      <c r="E134" s="88" t="s">
        <v>197</v>
      </c>
      <c r="F134" s="88" t="s">
        <v>315</v>
      </c>
      <c r="G134" s="88" t="s">
        <v>316</v>
      </c>
      <c r="H134" s="130">
        <v>10</v>
      </c>
      <c r="I134" s="88" t="s">
        <v>5043</v>
      </c>
      <c r="J134" s="88" t="str">
        <f>VLOOKUP(C134,员工信息4!D:H,3,0)</f>
        <v>桑瑞根485</v>
      </c>
      <c r="K134" s="130" t="str">
        <f>VLOOKUP(C134,工时对!C:E,2,0)</f>
        <v>桑瑞根485</v>
      </c>
      <c r="L134" s="130">
        <f>VLOOKUP(F134,金蝶!D:W,20,0)</f>
        <v>10</v>
      </c>
    </row>
    <row r="135" spans="1:12">
      <c r="A135" s="126">
        <v>138</v>
      </c>
      <c r="B135" s="127" t="s">
        <v>227</v>
      </c>
      <c r="C135" s="128" t="s">
        <v>226</v>
      </c>
      <c r="D135" s="129">
        <v>41679</v>
      </c>
      <c r="E135" s="88" t="s">
        <v>197</v>
      </c>
      <c r="F135" s="88" t="s">
        <v>225</v>
      </c>
      <c r="G135" s="88" t="s">
        <v>226</v>
      </c>
      <c r="H135" s="130">
        <v>10</v>
      </c>
      <c r="I135" s="88" t="s">
        <v>5043</v>
      </c>
      <c r="J135" s="88" t="str">
        <f>VLOOKUP(C135,员工信息4!D:H,3,0)</f>
        <v>卿乐芝191</v>
      </c>
      <c r="K135" s="130" t="str">
        <f>VLOOKUP(C135,工时对!C:E,2,0)</f>
        <v>卿乐芝191</v>
      </c>
      <c r="L135" s="130">
        <f>VLOOKUP(F135,金蝶!D:W,20,0)</f>
        <v>10</v>
      </c>
    </row>
    <row r="136" spans="1:12">
      <c r="A136" s="126">
        <v>139</v>
      </c>
      <c r="B136" s="127" t="s">
        <v>399</v>
      </c>
      <c r="C136" s="128" t="s">
        <v>398</v>
      </c>
      <c r="D136" s="129">
        <v>41679</v>
      </c>
      <c r="E136" s="88" t="s">
        <v>197</v>
      </c>
      <c r="F136" s="88" t="s">
        <v>397</v>
      </c>
      <c r="G136" s="88" t="s">
        <v>398</v>
      </c>
      <c r="H136" s="130">
        <v>10</v>
      </c>
      <c r="I136" s="88" t="s">
        <v>5043</v>
      </c>
      <c r="J136" s="88" t="str">
        <f>VLOOKUP(C136,员工信息4!D:H,3,0)</f>
        <v>仇春妹175</v>
      </c>
      <c r="K136" s="130" t="str">
        <f>VLOOKUP(C136,工时对!C:E,2,0)</f>
        <v>仇春妹175</v>
      </c>
      <c r="L136" s="130">
        <f>VLOOKUP(F136,金蝶!D:W,20,0)</f>
        <v>10</v>
      </c>
    </row>
    <row r="137" spans="1:12">
      <c r="A137" s="126">
        <v>140</v>
      </c>
      <c r="B137" s="127" t="s">
        <v>1008</v>
      </c>
      <c r="C137" s="128" t="s">
        <v>1007</v>
      </c>
      <c r="D137" s="129">
        <v>41679</v>
      </c>
      <c r="E137" s="88" t="s">
        <v>757</v>
      </c>
      <c r="F137" s="88" t="s">
        <v>1006</v>
      </c>
      <c r="G137" s="88" t="s">
        <v>1007</v>
      </c>
      <c r="H137" s="130">
        <v>10</v>
      </c>
      <c r="I137" s="88" t="s">
        <v>5043</v>
      </c>
      <c r="J137" s="88" t="str">
        <f>VLOOKUP(C137,员工信息4!D:H,3,0)</f>
        <v>单歌利319</v>
      </c>
      <c r="K137" s="130" t="str">
        <f>VLOOKUP(C137,工时对!C:E,2,0)</f>
        <v>单歌利319</v>
      </c>
      <c r="L137" s="130">
        <f>VLOOKUP(F137,金蝶!D:W,20,0)</f>
        <v>10</v>
      </c>
    </row>
    <row r="138" spans="1:12">
      <c r="A138" s="126">
        <v>141</v>
      </c>
      <c r="B138" s="127" t="s">
        <v>282</v>
      </c>
      <c r="C138" s="128" t="s">
        <v>281</v>
      </c>
      <c r="D138" s="129">
        <v>41679</v>
      </c>
      <c r="E138" s="88" t="s">
        <v>197</v>
      </c>
      <c r="F138" s="88" t="s">
        <v>280</v>
      </c>
      <c r="G138" s="88" t="s">
        <v>281</v>
      </c>
      <c r="H138" s="130">
        <v>10</v>
      </c>
      <c r="I138" s="88" t="s">
        <v>5043</v>
      </c>
      <c r="J138" s="88" t="str">
        <f>VLOOKUP(C138,员工信息4!D:H,3,0)</f>
        <v>吴林祥495</v>
      </c>
      <c r="K138" s="130" t="str">
        <f>VLOOKUP(C138,工时对!C:E,2,0)</f>
        <v>吴林祥495</v>
      </c>
      <c r="L138" s="130">
        <f>VLOOKUP(F138,金蝶!D:W,20,0)</f>
        <v>10</v>
      </c>
    </row>
    <row r="139" spans="1:12">
      <c r="A139" s="126">
        <v>142</v>
      </c>
      <c r="B139" s="127" t="s">
        <v>434</v>
      </c>
      <c r="C139" s="128" t="s">
        <v>433</v>
      </c>
      <c r="D139" s="129">
        <v>41679</v>
      </c>
      <c r="E139" s="88" t="s">
        <v>197</v>
      </c>
      <c r="F139" s="88" t="s">
        <v>432</v>
      </c>
      <c r="G139" s="88" t="s">
        <v>433</v>
      </c>
      <c r="H139" s="130">
        <v>10</v>
      </c>
      <c r="I139" s="88" t="s">
        <v>5043</v>
      </c>
      <c r="J139" s="88" t="str">
        <f>VLOOKUP(C139,员工信息4!D:H,3,0)</f>
        <v>王良华287</v>
      </c>
      <c r="K139" s="130" t="str">
        <f>VLOOKUP(C139,工时对!C:E,2,0)</f>
        <v>王良华287</v>
      </c>
      <c r="L139" s="130">
        <f>VLOOKUP(F139,金蝶!D:W,20,0)</f>
        <v>10</v>
      </c>
    </row>
    <row r="140" spans="1:12">
      <c r="A140" s="126">
        <v>143</v>
      </c>
      <c r="B140" s="127" t="s">
        <v>176</v>
      </c>
      <c r="C140" s="128" t="s">
        <v>175</v>
      </c>
      <c r="D140" s="129">
        <v>41679</v>
      </c>
      <c r="E140" s="88" t="s">
        <v>151</v>
      </c>
      <c r="F140" s="88" t="s">
        <v>174</v>
      </c>
      <c r="G140" s="88" t="s">
        <v>175</v>
      </c>
      <c r="H140" s="130">
        <v>10</v>
      </c>
      <c r="I140" s="88" t="s">
        <v>5043</v>
      </c>
      <c r="J140" s="88" t="str">
        <f>VLOOKUP(C140,员工信息4!D:H,3,0)</f>
        <v>胡亚军135</v>
      </c>
      <c r="K140" s="130" t="str">
        <f>VLOOKUP(C140,工时对!C:E,2,0)</f>
        <v>胡亚军135</v>
      </c>
      <c r="L140" s="130">
        <f>VLOOKUP(F140,金蝶!D:W,20,0)</f>
        <v>10</v>
      </c>
    </row>
    <row r="141" spans="1:12">
      <c r="A141" s="126">
        <v>144</v>
      </c>
      <c r="B141" s="127" t="s">
        <v>322</v>
      </c>
      <c r="C141" s="128" t="s">
        <v>321</v>
      </c>
      <c r="D141" s="129">
        <v>41679</v>
      </c>
      <c r="E141" s="88" t="s">
        <v>197</v>
      </c>
      <c r="F141" s="88" t="s">
        <v>320</v>
      </c>
      <c r="G141" s="88" t="s">
        <v>321</v>
      </c>
      <c r="H141" s="130">
        <v>10</v>
      </c>
      <c r="I141" s="88" t="s">
        <v>5043</v>
      </c>
      <c r="J141" s="88" t="str">
        <f>VLOOKUP(C141,员工信息4!D:H,3,0)</f>
        <v>张沪军424</v>
      </c>
      <c r="K141" s="130" t="str">
        <f>VLOOKUP(C141,工时对!C:E,2,0)</f>
        <v>张沪军424</v>
      </c>
      <c r="L141" s="130">
        <f>VLOOKUP(F141,金蝶!D:W,20,0)</f>
        <v>10</v>
      </c>
    </row>
    <row r="142" spans="1:12">
      <c r="A142" s="126">
        <v>145</v>
      </c>
      <c r="B142" s="127" t="s">
        <v>449</v>
      </c>
      <c r="C142" s="128" t="s">
        <v>448</v>
      </c>
      <c r="D142" s="129">
        <v>41679</v>
      </c>
      <c r="E142" s="88" t="s">
        <v>197</v>
      </c>
      <c r="F142" s="88" t="s">
        <v>447</v>
      </c>
      <c r="G142" s="88" t="s">
        <v>448</v>
      </c>
      <c r="H142" s="130">
        <v>10</v>
      </c>
      <c r="I142" s="88" t="s">
        <v>5043</v>
      </c>
      <c r="J142" s="88" t="str">
        <f>VLOOKUP(C142,员工信息4!D:H,3,0)</f>
        <v>周斌627</v>
      </c>
      <c r="K142" s="130" t="str">
        <f>VLOOKUP(C142,工时对!C:E,2,0)</f>
        <v>周斌627</v>
      </c>
      <c r="L142" s="130">
        <f>VLOOKUP(F142,金蝶!D:W,20,0)</f>
        <v>10</v>
      </c>
    </row>
    <row r="143" spans="1:12">
      <c r="A143" s="126">
        <v>146</v>
      </c>
      <c r="B143" s="127" t="s">
        <v>237</v>
      </c>
      <c r="C143" s="128" t="s">
        <v>236</v>
      </c>
      <c r="D143" s="129">
        <v>41679</v>
      </c>
      <c r="E143" s="88" t="s">
        <v>197</v>
      </c>
      <c r="F143" s="88" t="s">
        <v>235</v>
      </c>
      <c r="G143" s="88" t="s">
        <v>236</v>
      </c>
      <c r="H143" s="130">
        <v>10</v>
      </c>
      <c r="I143" s="88" t="s">
        <v>5043</v>
      </c>
      <c r="J143" s="88" t="str">
        <f>VLOOKUP(C143,员工信息4!D:H,3,0)</f>
        <v>孙华弟211</v>
      </c>
      <c r="K143" s="130" t="str">
        <f>VLOOKUP(C143,工时对!C:E,2,0)</f>
        <v>孙华弟211</v>
      </c>
      <c r="L143" s="130">
        <f>VLOOKUP(F143,金蝶!D:W,20,0)</f>
        <v>10</v>
      </c>
    </row>
    <row r="144" spans="1:12">
      <c r="A144" s="126">
        <v>147</v>
      </c>
      <c r="B144" s="127" t="s">
        <v>267</v>
      </c>
      <c r="C144" s="128" t="s">
        <v>266</v>
      </c>
      <c r="D144" s="129">
        <v>41679</v>
      </c>
      <c r="E144" s="88" t="s">
        <v>197</v>
      </c>
      <c r="F144" s="88" t="s">
        <v>265</v>
      </c>
      <c r="G144" s="88" t="s">
        <v>266</v>
      </c>
      <c r="H144" s="130">
        <v>10</v>
      </c>
      <c r="I144" s="88" t="s">
        <v>5043</v>
      </c>
      <c r="J144" s="88" t="str">
        <f>VLOOKUP(C144,员工信息4!D:H,3,0)</f>
        <v>王纪明337</v>
      </c>
      <c r="K144" s="130" t="str">
        <f>VLOOKUP(C144,工时对!C:E,2,0)</f>
        <v>王纪明337</v>
      </c>
      <c r="L144" s="130">
        <f>VLOOKUP(F144,金蝶!D:W,20,0)</f>
        <v>10</v>
      </c>
    </row>
    <row r="145" spans="1:12">
      <c r="A145" s="126">
        <v>148</v>
      </c>
      <c r="B145" s="127" t="s">
        <v>262</v>
      </c>
      <c r="C145" s="128" t="s">
        <v>261</v>
      </c>
      <c r="D145" s="129">
        <v>41679</v>
      </c>
      <c r="E145" s="88" t="s">
        <v>197</v>
      </c>
      <c r="F145" s="88" t="s">
        <v>260</v>
      </c>
      <c r="G145" s="88" t="s">
        <v>261</v>
      </c>
      <c r="H145" s="130">
        <v>10</v>
      </c>
      <c r="I145" s="88" t="s">
        <v>5043</v>
      </c>
      <c r="J145" s="88" t="str">
        <f>VLOOKUP(C145,员工信息4!D:H,3,0)</f>
        <v>康志荣255</v>
      </c>
      <c r="K145" s="130" t="str">
        <f>VLOOKUP(C145,工时对!C:E,2,0)</f>
        <v>康志荣255</v>
      </c>
      <c r="L145" s="130">
        <f>VLOOKUP(F145,金蝶!D:W,20,0)</f>
        <v>10</v>
      </c>
    </row>
    <row r="146" spans="1:12">
      <c r="A146" s="126">
        <v>149</v>
      </c>
      <c r="B146" s="127" t="s">
        <v>354</v>
      </c>
      <c r="C146" s="128" t="s">
        <v>353</v>
      </c>
      <c r="D146" s="129">
        <v>41679</v>
      </c>
      <c r="E146" s="88" t="s">
        <v>197</v>
      </c>
      <c r="F146" s="88" t="s">
        <v>352</v>
      </c>
      <c r="G146" s="88" t="s">
        <v>353</v>
      </c>
      <c r="H146" s="130">
        <v>10</v>
      </c>
      <c r="I146" s="88" t="s">
        <v>5043</v>
      </c>
      <c r="J146" s="88" t="str">
        <f>VLOOKUP(C146,员工信息4!D:H,3,0)</f>
        <v>郑君育373</v>
      </c>
      <c r="K146" s="130" t="str">
        <f>VLOOKUP(C146,工时对!C:E,2,0)</f>
        <v>郑君育373</v>
      </c>
      <c r="L146" s="130">
        <f>VLOOKUP(F146,金蝶!D:W,20,0)</f>
        <v>10</v>
      </c>
    </row>
    <row r="147" spans="1:12">
      <c r="A147" s="126">
        <v>150</v>
      </c>
      <c r="B147" s="127" t="s">
        <v>337</v>
      </c>
      <c r="C147" s="128" t="s">
        <v>336</v>
      </c>
      <c r="D147" s="129">
        <v>41679</v>
      </c>
      <c r="E147" s="88" t="s">
        <v>197</v>
      </c>
      <c r="F147" s="88" t="s">
        <v>335</v>
      </c>
      <c r="G147" s="88" t="s">
        <v>336</v>
      </c>
      <c r="H147" s="130">
        <v>10</v>
      </c>
      <c r="I147" s="88" t="s">
        <v>5043</v>
      </c>
      <c r="J147" s="88" t="str">
        <f>VLOOKUP(C147,员工信息4!D:H,3,0)</f>
        <v>施秋华555</v>
      </c>
      <c r="K147" s="130" t="str">
        <f>VLOOKUP(C147,工时对!C:E,2,0)</f>
        <v>施秋华555</v>
      </c>
      <c r="L147" s="130">
        <f>VLOOKUP(F147,金蝶!D:W,20,0)</f>
        <v>10</v>
      </c>
    </row>
    <row r="148" spans="1:12">
      <c r="A148" s="126">
        <v>151</v>
      </c>
      <c r="B148" s="127" t="s">
        <v>349</v>
      </c>
      <c r="C148" s="128" t="s">
        <v>348</v>
      </c>
      <c r="D148" s="129">
        <v>41679</v>
      </c>
      <c r="E148" s="88" t="s">
        <v>197</v>
      </c>
      <c r="F148" s="88" t="s">
        <v>347</v>
      </c>
      <c r="G148" s="88" t="s">
        <v>348</v>
      </c>
      <c r="H148" s="130">
        <v>10</v>
      </c>
      <c r="I148" s="88" t="s">
        <v>5043</v>
      </c>
      <c r="J148" s="88" t="str">
        <f>VLOOKUP(C148,员工信息4!D:H,3,0)</f>
        <v>付小宝279</v>
      </c>
      <c r="K148" s="130" t="str">
        <f>VLOOKUP(C148,工时对!C:E,2,0)</f>
        <v>付小宝279</v>
      </c>
      <c r="L148" s="130">
        <f>VLOOKUP(F148,金蝶!D:W,20,0)</f>
        <v>10</v>
      </c>
    </row>
    <row r="149" spans="1:12">
      <c r="A149" s="126">
        <v>152</v>
      </c>
      <c r="B149" s="127" t="s">
        <v>327</v>
      </c>
      <c r="C149" s="128" t="s">
        <v>326</v>
      </c>
      <c r="D149" s="129">
        <v>41679</v>
      </c>
      <c r="E149" s="88" t="s">
        <v>197</v>
      </c>
      <c r="F149" s="88" t="s">
        <v>325</v>
      </c>
      <c r="G149" s="88" t="s">
        <v>326</v>
      </c>
      <c r="H149" s="130">
        <v>10</v>
      </c>
      <c r="I149" s="88" t="s">
        <v>5043</v>
      </c>
      <c r="J149" s="88" t="str">
        <f>VLOOKUP(C149,员工信息4!D:H,3,0)</f>
        <v>朱贤军363</v>
      </c>
      <c r="K149" s="130" t="str">
        <f>VLOOKUP(C149,工时对!C:E,2,0)</f>
        <v>朱贤军363</v>
      </c>
      <c r="L149" s="130">
        <f>VLOOKUP(F149,金蝶!D:W,20,0)</f>
        <v>10</v>
      </c>
    </row>
    <row r="150" spans="1:12">
      <c r="A150" s="126">
        <v>153</v>
      </c>
      <c r="B150" s="127" t="s">
        <v>1298</v>
      </c>
      <c r="C150" s="128" t="s">
        <v>1297</v>
      </c>
      <c r="D150" s="129">
        <v>41679</v>
      </c>
      <c r="E150" s="88" t="s">
        <v>1299</v>
      </c>
      <c r="F150" s="88" t="s">
        <v>1296</v>
      </c>
      <c r="G150" s="88" t="s">
        <v>1297</v>
      </c>
      <c r="H150" s="130">
        <v>10</v>
      </c>
      <c r="I150" s="88" t="s">
        <v>5043</v>
      </c>
      <c r="J150" s="88" t="str">
        <f>VLOOKUP(C150,员工信息4!D:H,3,0)</f>
        <v>罗晓红311</v>
      </c>
      <c r="K150" s="130" t="str">
        <f>VLOOKUP(C150,工时对!C:E,2,0)</f>
        <v>罗晓红311</v>
      </c>
      <c r="L150" s="130">
        <f>VLOOKUP(F150,金蝶!D:W,20,0)</f>
        <v>10</v>
      </c>
    </row>
    <row r="151" spans="1:12">
      <c r="A151" s="126">
        <v>154</v>
      </c>
      <c r="B151" s="127" t="s">
        <v>150</v>
      </c>
      <c r="C151" s="128" t="s">
        <v>149</v>
      </c>
      <c r="D151" s="129">
        <v>41679</v>
      </c>
      <c r="E151" s="88" t="s">
        <v>151</v>
      </c>
      <c r="F151" s="88" t="s">
        <v>148</v>
      </c>
      <c r="G151" s="88" t="s">
        <v>149</v>
      </c>
      <c r="H151" s="130">
        <v>10</v>
      </c>
      <c r="I151" s="88" t="s">
        <v>5043</v>
      </c>
      <c r="J151" s="88" t="str">
        <f>VLOOKUP(C151,员工信息4!D:H,3,0)</f>
        <v>谢剑兵100</v>
      </c>
      <c r="K151" s="130" t="str">
        <f>VLOOKUP(C151,工时对!C:E,2,0)</f>
        <v>谢剑兵100</v>
      </c>
      <c r="L151" s="130">
        <f>VLOOKUP(F151,金蝶!D:W,20,0)</f>
        <v>10</v>
      </c>
    </row>
    <row r="152" spans="1:12">
      <c r="A152" s="126">
        <v>155</v>
      </c>
      <c r="B152" s="127" t="s">
        <v>196</v>
      </c>
      <c r="C152" s="128" t="s">
        <v>195</v>
      </c>
      <c r="D152" s="129">
        <v>41679</v>
      </c>
      <c r="E152" s="88" t="s">
        <v>197</v>
      </c>
      <c r="F152" s="88" t="s">
        <v>194</v>
      </c>
      <c r="G152" s="88" t="s">
        <v>195</v>
      </c>
      <c r="H152" s="130">
        <v>10</v>
      </c>
      <c r="I152" s="88" t="s">
        <v>5043</v>
      </c>
      <c r="J152" s="88" t="str">
        <f>VLOOKUP(C152,员工信息4!D:H,3,0)</f>
        <v>张海军300</v>
      </c>
      <c r="K152" s="130" t="str">
        <f>VLOOKUP(C152,工时对!C:E,2,0)</f>
        <v>张海军300</v>
      </c>
      <c r="L152" s="130">
        <f>VLOOKUP(F152,金蝶!D:W,20,0)</f>
        <v>10</v>
      </c>
    </row>
    <row r="153" spans="1:12">
      <c r="A153" s="126">
        <v>156</v>
      </c>
      <c r="B153" s="127" t="s">
        <v>212</v>
      </c>
      <c r="C153" s="128" t="s">
        <v>211</v>
      </c>
      <c r="D153" s="129">
        <v>41679</v>
      </c>
      <c r="E153" s="88" t="s">
        <v>197</v>
      </c>
      <c r="F153" s="88" t="s">
        <v>210</v>
      </c>
      <c r="G153" s="88" t="s">
        <v>211</v>
      </c>
      <c r="H153" s="130">
        <v>10</v>
      </c>
      <c r="I153" s="88" t="s">
        <v>5043</v>
      </c>
      <c r="J153" s="88" t="str">
        <f>VLOOKUP(C153,员工信息4!D:H,3,0)</f>
        <v>王国华102</v>
      </c>
      <c r="K153" s="130" t="str">
        <f>VLOOKUP(C153,工时对!C:E,2,0)</f>
        <v>王国华102</v>
      </c>
      <c r="L153" s="130">
        <f>VLOOKUP(F153,金蝶!D:W,20,0)</f>
        <v>10</v>
      </c>
    </row>
    <row r="154" spans="1:12">
      <c r="A154" s="126">
        <v>157</v>
      </c>
      <c r="B154" s="127" t="s">
        <v>762</v>
      </c>
      <c r="C154" s="128" t="s">
        <v>761</v>
      </c>
      <c r="D154" s="129">
        <v>41679</v>
      </c>
      <c r="E154" s="88" t="s">
        <v>757</v>
      </c>
      <c r="F154" s="88" t="s">
        <v>760</v>
      </c>
      <c r="G154" s="88" t="s">
        <v>761</v>
      </c>
      <c r="H154" s="130">
        <v>10</v>
      </c>
      <c r="I154" s="88" t="s">
        <v>5043</v>
      </c>
      <c r="J154" s="88" t="str">
        <f>VLOOKUP(C154,员工信息4!D:H,3,0)</f>
        <v>张芬256</v>
      </c>
      <c r="K154" s="130" t="str">
        <f>VLOOKUP(C154,工时对!C:E,2,0)</f>
        <v>张芬256</v>
      </c>
      <c r="L154" s="130">
        <f>VLOOKUP(F154,金蝶!D:W,20,0)</f>
        <v>10</v>
      </c>
    </row>
    <row r="155" spans="1:12">
      <c r="A155" s="126">
        <v>158</v>
      </c>
      <c r="B155" s="127" t="s">
        <v>792</v>
      </c>
      <c r="C155" s="128" t="s">
        <v>791</v>
      </c>
      <c r="D155" s="129">
        <v>41703</v>
      </c>
      <c r="E155" s="88" t="s">
        <v>757</v>
      </c>
      <c r="F155" s="88" t="s">
        <v>790</v>
      </c>
      <c r="G155" s="88" t="s">
        <v>791</v>
      </c>
      <c r="H155" s="130">
        <v>10</v>
      </c>
      <c r="I155" s="88" t="s">
        <v>5043</v>
      </c>
      <c r="J155" s="88" t="str">
        <f>VLOOKUP(C155,员工信息4!D:H,3,0)</f>
        <v>刘邦443</v>
      </c>
      <c r="K155" s="130" t="str">
        <f>VLOOKUP(C155,工时对!C:E,2,0)</f>
        <v>刘邦443</v>
      </c>
      <c r="L155" s="130">
        <f>VLOOKUP(F155,金蝶!D:W,20,0)</f>
        <v>10</v>
      </c>
    </row>
    <row r="156" spans="1:12">
      <c r="A156" s="126">
        <v>159</v>
      </c>
      <c r="B156" s="127" t="s">
        <v>587</v>
      </c>
      <c r="C156" s="128" t="s">
        <v>586</v>
      </c>
      <c r="D156" s="129">
        <v>41763</v>
      </c>
      <c r="E156" s="88" t="s">
        <v>577</v>
      </c>
      <c r="F156" s="88" t="s">
        <v>585</v>
      </c>
      <c r="G156" s="88" t="s">
        <v>586</v>
      </c>
      <c r="H156" s="130">
        <v>10</v>
      </c>
      <c r="I156" s="88" t="s">
        <v>5043</v>
      </c>
      <c r="J156" s="88" t="str">
        <f>VLOOKUP(C156,员工信息4!D:H,3,0)</f>
        <v>严忠妹197</v>
      </c>
      <c r="K156" s="130" t="str">
        <f>VLOOKUP(C156,工时对!C:E,2,0)</f>
        <v>严忠妹197</v>
      </c>
      <c r="L156" s="130">
        <f>VLOOKUP(F156,金蝶!D:W,20,0)</f>
        <v>10</v>
      </c>
    </row>
    <row r="157" spans="1:12">
      <c r="A157" s="126">
        <v>160</v>
      </c>
      <c r="B157" s="127" t="s">
        <v>1216</v>
      </c>
      <c r="C157" s="128" t="s">
        <v>1215</v>
      </c>
      <c r="D157" s="129">
        <v>41763</v>
      </c>
      <c r="E157" s="88" t="s">
        <v>343</v>
      </c>
      <c r="F157" s="88" t="s">
        <v>1214</v>
      </c>
      <c r="G157" s="88" t="s">
        <v>1215</v>
      </c>
      <c r="H157" s="130">
        <v>10</v>
      </c>
      <c r="I157" s="88" t="s">
        <v>5043</v>
      </c>
      <c r="J157" s="88" t="str">
        <f>VLOOKUP(C157,员工信息4!D:H,3,0)</f>
        <v>张熙亮184</v>
      </c>
      <c r="K157" s="130" t="str">
        <f>VLOOKUP(C157,工时对!C:E,2,0)</f>
        <v>张熙亮184</v>
      </c>
      <c r="L157" s="130">
        <f>VLOOKUP(F157,金蝶!D:W,20,0)</f>
        <v>10</v>
      </c>
    </row>
    <row r="158" spans="1:12">
      <c r="A158" s="126">
        <v>161</v>
      </c>
      <c r="B158" s="127" t="s">
        <v>28</v>
      </c>
      <c r="C158" s="128" t="s">
        <v>27</v>
      </c>
      <c r="D158" s="129">
        <v>41763</v>
      </c>
      <c r="E158" s="88" t="s">
        <v>17</v>
      </c>
      <c r="F158" s="88" t="s">
        <v>26</v>
      </c>
      <c r="G158" s="88" t="s">
        <v>27</v>
      </c>
      <c r="H158" s="130">
        <v>10</v>
      </c>
      <c r="I158" s="88" t="s">
        <v>5043</v>
      </c>
      <c r="J158" s="88" t="str">
        <f>VLOOKUP(C158,员工信息4!D:H,3,0)</f>
        <v>李祥华700</v>
      </c>
      <c r="K158" s="130" t="str">
        <f>VLOOKUP(C158,工时对!C:E,2,0)</f>
        <v>李祥华700</v>
      </c>
      <c r="L158" s="130">
        <f>VLOOKUP(F158,金蝶!D:W,20,0)</f>
        <v>10</v>
      </c>
    </row>
    <row r="159" spans="1:12">
      <c r="A159" s="126">
        <v>162</v>
      </c>
      <c r="B159" s="127" t="s">
        <v>2045</v>
      </c>
      <c r="C159" s="128" t="s">
        <v>2044</v>
      </c>
      <c r="D159" s="129">
        <v>41763</v>
      </c>
      <c r="E159" s="88" t="s">
        <v>2046</v>
      </c>
      <c r="F159" s="88" t="s">
        <v>2043</v>
      </c>
      <c r="G159" s="88" t="s">
        <v>2044</v>
      </c>
      <c r="H159" s="130">
        <v>10</v>
      </c>
      <c r="I159" s="88" t="s">
        <v>5043</v>
      </c>
      <c r="J159" s="88" t="str">
        <f>VLOOKUP(C159,员工信息4!D:H,3,0)</f>
        <v>赵彩芳660</v>
      </c>
      <c r="K159" s="130" t="str">
        <f>VLOOKUP(C159,工时对!C:E,2,0)</f>
        <v>赵彩芳660</v>
      </c>
      <c r="L159" s="130">
        <f>VLOOKUP(F159,金蝶!D:W,20,0)</f>
        <v>10</v>
      </c>
    </row>
    <row r="160" spans="1:12">
      <c r="A160" s="126">
        <v>163</v>
      </c>
      <c r="B160" s="127" t="s">
        <v>1872</v>
      </c>
      <c r="C160" s="128" t="s">
        <v>1871</v>
      </c>
      <c r="D160" s="129">
        <v>41956</v>
      </c>
      <c r="E160" s="88" t="s">
        <v>1853</v>
      </c>
      <c r="F160" s="88" t="s">
        <v>1870</v>
      </c>
      <c r="G160" s="88" t="s">
        <v>1871</v>
      </c>
      <c r="H160" s="130">
        <v>10</v>
      </c>
      <c r="I160" s="88" t="s">
        <v>5043</v>
      </c>
      <c r="J160" s="88" t="str">
        <f>VLOOKUP(C160,员工信息4!D:H,3,0)</f>
        <v>高华558</v>
      </c>
      <c r="K160" s="130" t="str">
        <f>VLOOKUP(C160,工时对!C:E,2,0)</f>
        <v>高华558</v>
      </c>
      <c r="L160" s="130">
        <f>VLOOKUP(F160,金蝶!D:W,20,0)</f>
        <v>10</v>
      </c>
    </row>
    <row r="161" spans="1:12">
      <c r="A161" s="126">
        <v>164</v>
      </c>
      <c r="B161" s="127" t="s">
        <v>782</v>
      </c>
      <c r="C161" s="128" t="s">
        <v>781</v>
      </c>
      <c r="D161" s="129">
        <v>43069</v>
      </c>
      <c r="E161" s="88" t="s">
        <v>757</v>
      </c>
      <c r="F161" s="88" t="s">
        <v>780</v>
      </c>
      <c r="G161" s="88" t="s">
        <v>781</v>
      </c>
      <c r="H161" s="130">
        <v>10</v>
      </c>
      <c r="I161" s="88" t="s">
        <v>5043</v>
      </c>
      <c r="J161" s="88" t="str">
        <f>VLOOKUP(C161,员工信息4!D:H,3,0)</f>
        <v>刘世方296</v>
      </c>
      <c r="K161" s="130" t="str">
        <f>VLOOKUP(C161,工时对!C:E,2,0)</f>
        <v>刘世方296</v>
      </c>
      <c r="L161" s="130">
        <f>VLOOKUP(F161,金蝶!D:W,20,0)</f>
        <v>10</v>
      </c>
    </row>
    <row r="162" spans="1:12">
      <c r="A162" s="126">
        <v>165</v>
      </c>
      <c r="B162" s="127" t="s">
        <v>1068</v>
      </c>
      <c r="C162" s="128" t="s">
        <v>1067</v>
      </c>
      <c r="D162" s="129">
        <v>41983</v>
      </c>
      <c r="E162" s="88" t="s">
        <v>757</v>
      </c>
      <c r="F162" s="88" t="s">
        <v>1066</v>
      </c>
      <c r="G162" s="88" t="s">
        <v>1067</v>
      </c>
      <c r="H162" s="130">
        <v>10</v>
      </c>
      <c r="I162" s="88" t="s">
        <v>5043</v>
      </c>
      <c r="J162" s="88" t="str">
        <f>VLOOKUP(C162,员工信息4!D:H,3,0)</f>
        <v>邢小波486</v>
      </c>
      <c r="K162" s="130" t="str">
        <f>VLOOKUP(C162,工时对!C:E,2,0)</f>
        <v>邢小波486</v>
      </c>
      <c r="L162" s="130">
        <f>VLOOKUP(F162,金蝶!D:W,20,0)</f>
        <v>10</v>
      </c>
    </row>
    <row r="163" spans="1:12">
      <c r="A163" s="126">
        <v>166</v>
      </c>
      <c r="B163" s="127" t="s">
        <v>1292</v>
      </c>
      <c r="C163" s="128" t="s">
        <v>1291</v>
      </c>
      <c r="D163" s="129">
        <v>41955</v>
      </c>
      <c r="E163" s="88" t="s">
        <v>1293</v>
      </c>
      <c r="F163" s="88" t="s">
        <v>1290</v>
      </c>
      <c r="G163" s="88" t="s">
        <v>1291</v>
      </c>
      <c r="H163" s="130">
        <v>10</v>
      </c>
      <c r="I163" s="88" t="s">
        <v>5043</v>
      </c>
      <c r="J163" s="88" t="str">
        <f>VLOOKUP(C163,员工信息4!D:H,3,0)</f>
        <v>魏钢530</v>
      </c>
      <c r="K163" s="130" t="str">
        <f>VLOOKUP(C163,工时对!C:E,2,0)</f>
        <v>魏钢530</v>
      </c>
      <c r="L163" s="130">
        <f>VLOOKUP(F163,金蝶!D:W,20,0)</f>
        <v>10</v>
      </c>
    </row>
    <row r="164" spans="1:12">
      <c r="A164" s="126">
        <v>167</v>
      </c>
      <c r="B164" s="127" t="s">
        <v>1457</v>
      </c>
      <c r="C164" s="128" t="s">
        <v>1456</v>
      </c>
      <c r="D164" s="129">
        <v>41978</v>
      </c>
      <c r="E164" s="88" t="s">
        <v>745</v>
      </c>
      <c r="F164" s="88" t="s">
        <v>1455</v>
      </c>
      <c r="G164" s="88" t="s">
        <v>1456</v>
      </c>
      <c r="H164" s="130">
        <v>10</v>
      </c>
      <c r="I164" s="88" t="s">
        <v>5043</v>
      </c>
      <c r="J164" s="88" t="str">
        <f>VLOOKUP(C164,员工信息4!D:H,3,0)</f>
        <v>李进281</v>
      </c>
      <c r="K164" s="130" t="str">
        <f>VLOOKUP(C164,工时对!C:E,2,0)</f>
        <v>李进281</v>
      </c>
      <c r="L164" s="130">
        <f>VLOOKUP(F164,金蝶!D:W,20,0)</f>
        <v>10</v>
      </c>
    </row>
    <row r="165" spans="1:12">
      <c r="A165" s="126">
        <v>168</v>
      </c>
      <c r="B165" s="127" t="s">
        <v>2014</v>
      </c>
      <c r="C165" s="143" t="s">
        <v>2013</v>
      </c>
      <c r="D165" s="129">
        <v>42732</v>
      </c>
      <c r="E165" s="88" t="s">
        <v>1810</v>
      </c>
      <c r="F165" s="88" t="s">
        <v>2012</v>
      </c>
      <c r="G165" s="88" t="s">
        <v>2013</v>
      </c>
      <c r="H165" s="130">
        <v>10</v>
      </c>
      <c r="I165" s="88" t="s">
        <v>5043</v>
      </c>
      <c r="J165" s="88" t="str">
        <f>VLOOKUP(C165,员工信息4!D:H,3,0)</f>
        <v>傅凌剑153</v>
      </c>
      <c r="K165" s="130" t="str">
        <f>VLOOKUP(C165,工时对!C:E,2,0)</f>
        <v>傅凌剑153</v>
      </c>
      <c r="L165" s="130">
        <f>VLOOKUP(F165,金蝶!D:W,20,0)</f>
        <v>10</v>
      </c>
    </row>
    <row r="166" spans="1:12">
      <c r="A166" s="126">
        <v>169</v>
      </c>
      <c r="B166" s="127" t="s">
        <v>837</v>
      </c>
      <c r="C166" s="128" t="s">
        <v>836</v>
      </c>
      <c r="D166" s="129">
        <v>41978</v>
      </c>
      <c r="E166" s="88" t="s">
        <v>757</v>
      </c>
      <c r="F166" s="88" t="s">
        <v>835</v>
      </c>
      <c r="G166" s="88" t="s">
        <v>836</v>
      </c>
      <c r="H166" s="130">
        <v>10</v>
      </c>
      <c r="I166" s="88" t="s">
        <v>5043</v>
      </c>
      <c r="J166" s="88" t="str">
        <f>VLOOKUP(C166,员工信息4!D:H,3,0)</f>
        <v>钱树娟239</v>
      </c>
      <c r="K166" s="130" t="str">
        <f>VLOOKUP(C166,工时对!C:E,2,0)</f>
        <v>钱树娟239</v>
      </c>
      <c r="L166" s="130">
        <f>VLOOKUP(F166,金蝶!D:W,20,0)</f>
        <v>10</v>
      </c>
    </row>
    <row r="167" spans="1:12">
      <c r="A167" s="126">
        <v>170</v>
      </c>
      <c r="B167" s="127" t="s">
        <v>963</v>
      </c>
      <c r="C167" s="128" t="s">
        <v>962</v>
      </c>
      <c r="D167" s="129">
        <v>42709</v>
      </c>
      <c r="E167" s="88" t="s">
        <v>757</v>
      </c>
      <c r="F167" s="88" t="s">
        <v>961</v>
      </c>
      <c r="G167" s="88" t="s">
        <v>962</v>
      </c>
      <c r="H167" s="130">
        <v>10</v>
      </c>
      <c r="I167" s="88" t="s">
        <v>5043</v>
      </c>
      <c r="J167" s="88" t="str">
        <f>VLOOKUP(C167,员工信息4!D:H,3,0)</f>
        <v>马华东155</v>
      </c>
      <c r="K167" s="130" t="str">
        <f>VLOOKUP(C167,工时对!C:E,2,0)</f>
        <v>马华东155</v>
      </c>
      <c r="L167" s="130">
        <f>VLOOKUP(F167,金蝶!D:W,20,0)</f>
        <v>10</v>
      </c>
    </row>
    <row r="168" spans="1:12">
      <c r="A168" s="126">
        <v>171</v>
      </c>
      <c r="B168" s="127" t="s">
        <v>1287</v>
      </c>
      <c r="C168" s="128" t="s">
        <v>1286</v>
      </c>
      <c r="D168" s="129">
        <v>43263</v>
      </c>
      <c r="E168" s="88" t="s">
        <v>1252</v>
      </c>
      <c r="F168" s="88" t="s">
        <v>1285</v>
      </c>
      <c r="G168" s="88" t="s">
        <v>1286</v>
      </c>
      <c r="H168" s="130">
        <v>10</v>
      </c>
      <c r="I168" s="88" t="s">
        <v>5043</v>
      </c>
      <c r="J168" s="88" t="str">
        <f>VLOOKUP(C168,员工信息4!D:H,3,0)</f>
        <v>黄彩英566</v>
      </c>
      <c r="K168" s="130" t="str">
        <f>VLOOKUP(C168,工时对!C:E,2,0)</f>
        <v>黄彩英566</v>
      </c>
      <c r="L168" s="130">
        <f>VLOOKUP(F168,金蝶!D:W,20,0)</f>
        <v>10</v>
      </c>
    </row>
    <row r="169" spans="1:12">
      <c r="A169" s="126">
        <v>172</v>
      </c>
      <c r="B169" s="127" t="s">
        <v>2147</v>
      </c>
      <c r="C169" s="128" t="s">
        <v>2146</v>
      </c>
      <c r="D169" s="129">
        <v>41978</v>
      </c>
      <c r="E169" s="88" t="s">
        <v>1299</v>
      </c>
      <c r="F169" s="88" t="s">
        <v>2145</v>
      </c>
      <c r="G169" s="88" t="s">
        <v>2146</v>
      </c>
      <c r="H169" s="130">
        <v>10</v>
      </c>
      <c r="I169" s="88" t="s">
        <v>5043</v>
      </c>
      <c r="J169" s="88" t="str">
        <f>VLOOKUP(C169,员工信息4!D:H,3,0)</f>
        <v>张冯莉123</v>
      </c>
      <c r="K169" s="130" t="str">
        <f>VLOOKUP(C169,工时对!C:E,2,0)</f>
        <v>张冯莉123</v>
      </c>
      <c r="L169" s="130">
        <f>VLOOKUP(F169,金蝶!D:W,20,0)</f>
        <v>10</v>
      </c>
    </row>
    <row r="170" spans="1:12">
      <c r="A170" s="126">
        <v>173</v>
      </c>
      <c r="B170" s="127" t="s">
        <v>1407</v>
      </c>
      <c r="C170" s="128" t="s">
        <v>1406</v>
      </c>
      <c r="D170" s="129">
        <v>43096</v>
      </c>
      <c r="E170" s="88" t="s">
        <v>745</v>
      </c>
      <c r="F170" s="88" t="s">
        <v>1405</v>
      </c>
      <c r="G170" s="88" t="s">
        <v>1406</v>
      </c>
      <c r="H170" s="130">
        <v>10</v>
      </c>
      <c r="I170" s="88" t="s">
        <v>5043</v>
      </c>
      <c r="J170" s="88" t="str">
        <f>VLOOKUP(C170,员工信息4!D:H,3,0)</f>
        <v>侯娟450</v>
      </c>
      <c r="K170" s="130" t="str">
        <f>VLOOKUP(C170,工时对!C:E,2,0)</f>
        <v>侯娟450</v>
      </c>
      <c r="L170" s="130">
        <f>VLOOKUP(F170,金蝶!D:W,20,0)</f>
        <v>10</v>
      </c>
    </row>
    <row r="171" spans="1:12">
      <c r="A171" s="126">
        <v>174</v>
      </c>
      <c r="B171" s="127" t="s">
        <v>480</v>
      </c>
      <c r="C171" s="128" t="s">
        <v>479</v>
      </c>
      <c r="D171" s="129">
        <v>41978</v>
      </c>
      <c r="E171" s="88" t="s">
        <v>455</v>
      </c>
      <c r="F171" s="88" t="s">
        <v>478</v>
      </c>
      <c r="G171" s="88" t="s">
        <v>479</v>
      </c>
      <c r="H171" s="130">
        <v>10</v>
      </c>
      <c r="I171" s="88" t="s">
        <v>5043</v>
      </c>
      <c r="J171" s="88" t="str">
        <f>VLOOKUP(C171,员工信息4!D:H,3,0)</f>
        <v>杨玉红237</v>
      </c>
      <c r="K171" s="130" t="str">
        <f>VLOOKUP(C171,工时对!C:E,2,0)</f>
        <v>杨玉红237</v>
      </c>
      <c r="L171" s="130">
        <f>VLOOKUP(F171,金蝶!D:W,20,0)</f>
        <v>10</v>
      </c>
    </row>
    <row r="172" spans="1:12">
      <c r="A172" s="126">
        <v>175</v>
      </c>
      <c r="B172" s="127" t="s">
        <v>728</v>
      </c>
      <c r="C172" s="128" t="s">
        <v>727</v>
      </c>
      <c r="D172" s="129">
        <v>42732</v>
      </c>
      <c r="E172" s="88" t="s">
        <v>663</v>
      </c>
      <c r="F172" s="88" t="s">
        <v>726</v>
      </c>
      <c r="G172" s="88" t="s">
        <v>727</v>
      </c>
      <c r="H172" s="130">
        <v>10</v>
      </c>
      <c r="I172" s="88" t="s">
        <v>5043</v>
      </c>
      <c r="J172" s="88" t="str">
        <f>VLOOKUP(C172,员工信息4!D:H,3,0)</f>
        <v>段涛334</v>
      </c>
      <c r="K172" s="130" t="str">
        <f>VLOOKUP(C172,工时对!C:E,2,0)</f>
        <v>段涛334</v>
      </c>
      <c r="L172" s="130">
        <f>VLOOKUP(F172,金蝶!D:W,20,0)</f>
        <v>10</v>
      </c>
    </row>
    <row r="173" spans="1:12">
      <c r="A173" s="126">
        <v>176</v>
      </c>
      <c r="B173" s="127" t="s">
        <v>693</v>
      </c>
      <c r="C173" s="128" t="s">
        <v>692</v>
      </c>
      <c r="D173" s="129">
        <v>42732</v>
      </c>
      <c r="E173" s="88" t="s">
        <v>663</v>
      </c>
      <c r="F173" s="88" t="s">
        <v>691</v>
      </c>
      <c r="G173" s="88" t="s">
        <v>692</v>
      </c>
      <c r="H173" s="130">
        <v>10</v>
      </c>
      <c r="I173" s="88" t="s">
        <v>5043</v>
      </c>
      <c r="J173" s="88" t="str">
        <f>VLOOKUP(C173,员工信息4!D:H,3,0)</f>
        <v>储召军505</v>
      </c>
      <c r="K173" s="130" t="str">
        <f>VLOOKUP(C173,工时对!C:E,2,0)</f>
        <v>储召军505</v>
      </c>
      <c r="L173" s="130">
        <f>VLOOKUP(F173,金蝶!D:W,20,0)</f>
        <v>10</v>
      </c>
    </row>
    <row r="174" spans="1:12">
      <c r="A174" s="126">
        <v>177</v>
      </c>
      <c r="B174" s="127" t="s">
        <v>597</v>
      </c>
      <c r="C174" s="128" t="s">
        <v>596</v>
      </c>
      <c r="D174" s="129">
        <v>41978</v>
      </c>
      <c r="E174" s="88" t="s">
        <v>577</v>
      </c>
      <c r="F174" s="88" t="s">
        <v>595</v>
      </c>
      <c r="G174" s="88" t="s">
        <v>596</v>
      </c>
      <c r="H174" s="130">
        <v>10</v>
      </c>
      <c r="I174" s="88" t="s">
        <v>5043</v>
      </c>
      <c r="J174" s="88" t="str">
        <f>VLOOKUP(C174,员工信息4!D:H,3,0)</f>
        <v>董龙仙695</v>
      </c>
      <c r="K174" s="130" t="str">
        <f>VLOOKUP(C174,工时对!C:E,2,0)</f>
        <v>董龙仙695</v>
      </c>
      <c r="L174" s="130">
        <f>VLOOKUP(F174,金蝶!D:W,20,0)</f>
        <v>10</v>
      </c>
    </row>
    <row r="175" spans="1:12">
      <c r="A175" s="126">
        <v>178</v>
      </c>
      <c r="B175" s="127" t="s">
        <v>1836</v>
      </c>
      <c r="C175" s="128" t="s">
        <v>1835</v>
      </c>
      <c r="D175" s="129">
        <v>42926</v>
      </c>
      <c r="E175" s="88" t="s">
        <v>1104</v>
      </c>
      <c r="F175" s="88" t="s">
        <v>1834</v>
      </c>
      <c r="G175" s="88" t="s">
        <v>1835</v>
      </c>
      <c r="H175" s="130">
        <v>10</v>
      </c>
      <c r="I175" s="88" t="s">
        <v>5043</v>
      </c>
      <c r="J175" s="88" t="str">
        <f>VLOOKUP(C175,员工信息4!D:H,3,0)</f>
        <v>龚英210</v>
      </c>
      <c r="K175" s="130" t="str">
        <f>VLOOKUP(C175,工时对!C:E,2,0)</f>
        <v>龚英210</v>
      </c>
      <c r="L175" s="130">
        <f>VLOOKUP(F175,金蝶!D:W,20,0)</f>
        <v>10</v>
      </c>
    </row>
    <row r="176" spans="1:12">
      <c r="A176" s="126">
        <v>179</v>
      </c>
      <c r="B176" s="127" t="s">
        <v>1532</v>
      </c>
      <c r="C176" s="128" t="s">
        <v>1531</v>
      </c>
      <c r="D176" s="129">
        <v>41978</v>
      </c>
      <c r="E176" s="88" t="s">
        <v>745</v>
      </c>
      <c r="F176" s="88" t="s">
        <v>1530</v>
      </c>
      <c r="G176" s="88" t="s">
        <v>1531</v>
      </c>
      <c r="H176" s="130">
        <v>10</v>
      </c>
      <c r="I176" s="88" t="s">
        <v>5043</v>
      </c>
      <c r="J176" s="88" t="str">
        <f>VLOOKUP(C176,员工信息4!D:H,3,0)</f>
        <v>田金芝418</v>
      </c>
      <c r="K176" s="130" t="str">
        <f>VLOOKUP(C176,工时对!C:E,2,0)</f>
        <v>田金芝418</v>
      </c>
      <c r="L176" s="130">
        <f>VLOOKUP(F176,金蝶!D:W,20,0)</f>
        <v>10</v>
      </c>
    </row>
    <row r="177" spans="1:12">
      <c r="A177" s="126">
        <v>180</v>
      </c>
      <c r="B177" s="127" t="s">
        <v>1078</v>
      </c>
      <c r="C177" s="128" t="s">
        <v>1077</v>
      </c>
      <c r="D177" s="129">
        <v>41978</v>
      </c>
      <c r="E177" s="88" t="s">
        <v>757</v>
      </c>
      <c r="F177" s="88" t="s">
        <v>1076</v>
      </c>
      <c r="G177" s="88" t="s">
        <v>1077</v>
      </c>
      <c r="H177" s="130">
        <v>10</v>
      </c>
      <c r="I177" s="88" t="s">
        <v>5043</v>
      </c>
      <c r="J177" s="88" t="str">
        <f>VLOOKUP(C177,员工信息4!D:H,3,0)</f>
        <v>袁同齐271</v>
      </c>
      <c r="K177" s="130" t="str">
        <f>VLOOKUP(C177,工时对!C:E,2,0)</f>
        <v>袁同齐271</v>
      </c>
      <c r="L177" s="130">
        <f>VLOOKUP(F177,金蝶!D:W,20,0)</f>
        <v>10</v>
      </c>
    </row>
    <row r="178" spans="1:12">
      <c r="A178" s="126">
        <v>181</v>
      </c>
      <c r="B178" s="127" t="s">
        <v>1257</v>
      </c>
      <c r="C178" s="128" t="s">
        <v>1256</v>
      </c>
      <c r="D178" s="129">
        <v>41978</v>
      </c>
      <c r="E178" s="88" t="s">
        <v>1252</v>
      </c>
      <c r="F178" s="88" t="s">
        <v>1255</v>
      </c>
      <c r="G178" s="88" t="s">
        <v>1256</v>
      </c>
      <c r="H178" s="130">
        <v>10</v>
      </c>
      <c r="I178" s="88" t="s">
        <v>5043</v>
      </c>
      <c r="J178" s="88" t="str">
        <f>VLOOKUP(C178,员工信息4!D:H,3,0)</f>
        <v>周美青630</v>
      </c>
      <c r="K178" s="130" t="str">
        <f>VLOOKUP(C178,工时对!C:E,2,0)</f>
        <v>周美青630</v>
      </c>
      <c r="L178" s="130">
        <f>VLOOKUP(F178,金蝶!D:W,20,0)</f>
        <v>10</v>
      </c>
    </row>
    <row r="179" spans="1:12">
      <c r="A179" s="126">
        <v>182</v>
      </c>
      <c r="B179" s="127" t="s">
        <v>475</v>
      </c>
      <c r="C179" s="128" t="s">
        <v>474</v>
      </c>
      <c r="D179" s="129">
        <v>41978</v>
      </c>
      <c r="E179" s="88" t="s">
        <v>455</v>
      </c>
      <c r="F179" s="88" t="s">
        <v>473</v>
      </c>
      <c r="G179" s="88" t="s">
        <v>474</v>
      </c>
      <c r="H179" s="130">
        <v>10</v>
      </c>
      <c r="I179" s="88" t="s">
        <v>5043</v>
      </c>
      <c r="J179" s="88" t="str">
        <f>VLOOKUP(C179,员工信息4!D:H,3,0)</f>
        <v>严中华380</v>
      </c>
      <c r="K179" s="130" t="str">
        <f>VLOOKUP(C179,工时对!C:E,2,0)</f>
        <v>严中华380</v>
      </c>
      <c r="L179" s="130">
        <f>VLOOKUP(F179,金蝶!D:W,20,0)</f>
        <v>10</v>
      </c>
    </row>
    <row r="180" spans="1:12">
      <c r="A180" s="126">
        <v>183</v>
      </c>
      <c r="B180" s="127" t="s">
        <v>1918</v>
      </c>
      <c r="C180" s="128" t="s">
        <v>1917</v>
      </c>
      <c r="D180" s="129">
        <v>43066</v>
      </c>
      <c r="E180" s="88" t="s">
        <v>1903</v>
      </c>
      <c r="F180" s="88" t="s">
        <v>1916</v>
      </c>
      <c r="G180" s="88" t="s">
        <v>1917</v>
      </c>
      <c r="H180" s="130">
        <v>10</v>
      </c>
      <c r="I180" s="88" t="s">
        <v>5043</v>
      </c>
      <c r="J180" s="88" t="str">
        <f>VLOOKUP(C180,员工信息4!D:H,3,0)</f>
        <v>龚燕223</v>
      </c>
      <c r="K180" s="130" t="str">
        <f>VLOOKUP(C180,工时对!C:E,2,0)</f>
        <v>龚燕223</v>
      </c>
      <c r="L180" s="130">
        <f>VLOOKUP(F180,金蝶!D:W,20,0)</f>
        <v>10</v>
      </c>
    </row>
    <row r="181" spans="1:12">
      <c r="A181" s="126">
        <v>184</v>
      </c>
      <c r="B181" s="127" t="s">
        <v>93</v>
      </c>
      <c r="C181" s="128" t="s">
        <v>92</v>
      </c>
      <c r="D181" s="129">
        <v>41399</v>
      </c>
      <c r="E181" s="88" t="s">
        <v>94</v>
      </c>
      <c r="F181" s="88" t="s">
        <v>91</v>
      </c>
      <c r="G181" s="88" t="s">
        <v>92</v>
      </c>
      <c r="H181" s="130">
        <v>10</v>
      </c>
      <c r="I181" s="88" t="s">
        <v>5043</v>
      </c>
      <c r="J181" s="88" t="str">
        <f>VLOOKUP(C181,员工信息4!D:H,3,0)</f>
        <v>金高峰322</v>
      </c>
      <c r="K181" s="130" t="str">
        <f>VLOOKUP(C181,工时对!C:E,2,0)</f>
        <v>金高峰322</v>
      </c>
      <c r="L181" s="130">
        <f>VLOOKUP(F181,金蝶!D:W,20,0)</f>
        <v>10</v>
      </c>
    </row>
    <row r="182" spans="1:12">
      <c r="A182" s="126">
        <v>185</v>
      </c>
      <c r="B182" s="127" t="s">
        <v>847</v>
      </c>
      <c r="C182" s="128" t="s">
        <v>846</v>
      </c>
      <c r="D182" s="129">
        <v>41978</v>
      </c>
      <c r="E182" s="88" t="s">
        <v>757</v>
      </c>
      <c r="F182" s="88" t="s">
        <v>845</v>
      </c>
      <c r="G182" s="88" t="s">
        <v>846</v>
      </c>
      <c r="H182" s="130">
        <v>10</v>
      </c>
      <c r="I182" s="88" t="s">
        <v>5043</v>
      </c>
      <c r="J182" s="88" t="str">
        <f>VLOOKUP(C182,员工信息4!D:H,3,0)</f>
        <v>张小娥452</v>
      </c>
      <c r="K182" s="130" t="str">
        <f>VLOOKUP(C182,工时对!C:E,2,0)</f>
        <v>张小娥452</v>
      </c>
      <c r="L182" s="130">
        <f>VLOOKUP(F182,金蝶!D:W,20,0)</f>
        <v>10</v>
      </c>
    </row>
    <row r="183" spans="1:12">
      <c r="A183" s="126">
        <v>186</v>
      </c>
      <c r="B183" s="127" t="s">
        <v>2142</v>
      </c>
      <c r="C183" s="128" t="s">
        <v>2141</v>
      </c>
      <c r="D183" s="129">
        <v>42178</v>
      </c>
      <c r="E183" s="88" t="s">
        <v>1299</v>
      </c>
      <c r="F183" s="88" t="s">
        <v>2140</v>
      </c>
      <c r="G183" s="88" t="s">
        <v>2141</v>
      </c>
      <c r="H183" s="130">
        <v>10</v>
      </c>
      <c r="I183" s="88" t="s">
        <v>5043</v>
      </c>
      <c r="J183" s="88" t="str">
        <f>VLOOKUP(C183,员工信息4!D:H,3,0)</f>
        <v>徐青324</v>
      </c>
      <c r="K183" s="130" t="str">
        <f>VLOOKUP(C183,工时对!C:E,2,0)</f>
        <v>徐青324</v>
      </c>
      <c r="L183" s="130">
        <f>VLOOKUP(F183,金蝶!D:W,20,0)</f>
        <v>10</v>
      </c>
    </row>
    <row r="184" spans="1:12">
      <c r="A184" s="126">
        <v>187</v>
      </c>
      <c r="B184" s="127" t="s">
        <v>1176</v>
      </c>
      <c r="C184" s="128" t="s">
        <v>1175</v>
      </c>
      <c r="D184" s="129">
        <v>42178</v>
      </c>
      <c r="E184" s="88" t="s">
        <v>1104</v>
      </c>
      <c r="F184" s="88" t="s">
        <v>1174</v>
      </c>
      <c r="G184" s="88" t="s">
        <v>1175</v>
      </c>
      <c r="H184" s="130">
        <v>10</v>
      </c>
      <c r="I184" s="88" t="s">
        <v>5043</v>
      </c>
      <c r="J184" s="88" t="str">
        <f>VLOOKUP(C184,员工信息4!D:H,3,0)</f>
        <v>牟静静147</v>
      </c>
      <c r="K184" s="130" t="str">
        <f>VLOOKUP(C184,工时对!C:E,2,0)</f>
        <v>牟静静147</v>
      </c>
      <c r="L184" s="130">
        <f>VLOOKUP(F184,金蝶!D:W,20,0)</f>
        <v>10</v>
      </c>
    </row>
    <row r="185" spans="1:12">
      <c r="A185" s="126">
        <v>188</v>
      </c>
      <c r="B185" s="127" t="s">
        <v>156</v>
      </c>
      <c r="C185" s="128" t="s">
        <v>155</v>
      </c>
      <c r="D185" s="129">
        <v>42178</v>
      </c>
      <c r="E185" s="88" t="s">
        <v>151</v>
      </c>
      <c r="F185" s="88" t="s">
        <v>154</v>
      </c>
      <c r="G185" s="88" t="s">
        <v>155</v>
      </c>
      <c r="H185" s="130">
        <v>10</v>
      </c>
      <c r="I185" s="88" t="s">
        <v>5043</v>
      </c>
      <c r="J185" s="88" t="str">
        <f>VLOOKUP(C185,员工信息4!D:H,3,0)</f>
        <v>张福伦490</v>
      </c>
      <c r="K185" s="130" t="str">
        <f>VLOOKUP(C185,工时对!C:E,2,0)</f>
        <v>张福伦490</v>
      </c>
      <c r="L185" s="130">
        <f>VLOOKUP(F185,金蝶!D:W,20,0)</f>
        <v>10</v>
      </c>
    </row>
    <row r="186" spans="1:12">
      <c r="A186" s="126">
        <v>189</v>
      </c>
      <c r="B186" s="127" t="s">
        <v>617</v>
      </c>
      <c r="C186" s="128" t="s">
        <v>616</v>
      </c>
      <c r="D186" s="129">
        <v>42926</v>
      </c>
      <c r="E186" s="88" t="s">
        <v>577</v>
      </c>
      <c r="F186" s="88" t="s">
        <v>615</v>
      </c>
      <c r="G186" s="88" t="s">
        <v>616</v>
      </c>
      <c r="H186" s="130">
        <v>10</v>
      </c>
      <c r="I186" s="88" t="s">
        <v>5043</v>
      </c>
      <c r="J186" s="88" t="str">
        <f>VLOOKUP(C186,员工信息4!D:H,3,0)</f>
        <v>傅正宇669</v>
      </c>
      <c r="K186" s="130" t="str">
        <f>VLOOKUP(C186,工时对!C:E,2,0)</f>
        <v>傅正宇669</v>
      </c>
      <c r="L186" s="130">
        <f>VLOOKUP(F186,金蝶!D:W,20,0)</f>
        <v>10</v>
      </c>
    </row>
    <row r="187" spans="1:12">
      <c r="A187" s="126">
        <v>190</v>
      </c>
      <c r="B187" s="127" t="s">
        <v>257</v>
      </c>
      <c r="C187" s="128" t="s">
        <v>256</v>
      </c>
      <c r="D187" s="129">
        <v>42178</v>
      </c>
      <c r="E187" s="88" t="s">
        <v>197</v>
      </c>
      <c r="F187" s="88" t="s">
        <v>255</v>
      </c>
      <c r="G187" s="88" t="s">
        <v>256</v>
      </c>
      <c r="H187" s="130">
        <v>10</v>
      </c>
      <c r="I187" s="88" t="s">
        <v>5043</v>
      </c>
      <c r="J187" s="88" t="str">
        <f>VLOOKUP(C187,员工信息4!D:H,3,0)</f>
        <v>张体江215</v>
      </c>
      <c r="K187" s="130" t="str">
        <f>VLOOKUP(C187,工时对!C:E,2,0)</f>
        <v>张体江215</v>
      </c>
      <c r="L187" s="130">
        <f>VLOOKUP(F187,金蝶!D:W,20,0)</f>
        <v>10</v>
      </c>
    </row>
    <row r="188" spans="1:12">
      <c r="A188" s="126">
        <v>191</v>
      </c>
      <c r="B188" s="127" t="s">
        <v>953</v>
      </c>
      <c r="C188" s="142" t="s">
        <v>952</v>
      </c>
      <c r="D188" s="129">
        <v>42948</v>
      </c>
      <c r="E188" s="88" t="s">
        <v>757</v>
      </c>
      <c r="F188" s="88" t="s">
        <v>951</v>
      </c>
      <c r="G188" s="88" t="s">
        <v>952</v>
      </c>
      <c r="H188" s="130">
        <v>10</v>
      </c>
      <c r="I188" s="88" t="s">
        <v>5043</v>
      </c>
      <c r="J188" s="88" t="str">
        <f>VLOOKUP(C188,员工信息4!D:H,3,0)</f>
        <v>杨俊2519</v>
      </c>
      <c r="K188" s="130" t="str">
        <f>VLOOKUP(C188,工时对!C:E,2,0)</f>
        <v>杨俊2519</v>
      </c>
      <c r="L188" s="130">
        <f>VLOOKUP(F188,金蝶!D:W,20,0)</f>
        <v>10</v>
      </c>
    </row>
    <row r="189" spans="1:12">
      <c r="A189" s="126">
        <v>192</v>
      </c>
      <c r="B189" s="127" t="s">
        <v>627</v>
      </c>
      <c r="C189" s="128" t="s">
        <v>626</v>
      </c>
      <c r="D189" s="129">
        <v>42926</v>
      </c>
      <c r="E189" s="88" t="s">
        <v>577</v>
      </c>
      <c r="F189" s="88" t="s">
        <v>625</v>
      </c>
      <c r="G189" s="88" t="s">
        <v>626</v>
      </c>
      <c r="H189" s="130">
        <v>10</v>
      </c>
      <c r="I189" s="88" t="s">
        <v>5043</v>
      </c>
      <c r="J189" s="88" t="str">
        <f>VLOOKUP(C189,员工信息4!D:H,3,0)</f>
        <v>胡学明52</v>
      </c>
      <c r="K189" s="130" t="str">
        <f>VLOOKUP(C189,工时对!C:E,2,0)</f>
        <v>胡学明52</v>
      </c>
      <c r="L189" s="130">
        <f>VLOOKUP(F189,金蝶!D:W,20,0)</f>
        <v>10</v>
      </c>
    </row>
    <row r="190" spans="1:12">
      <c r="A190" s="126">
        <v>193</v>
      </c>
      <c r="B190" s="127" t="s">
        <v>1324</v>
      </c>
      <c r="C190" s="128" t="s">
        <v>1323</v>
      </c>
      <c r="D190" s="129">
        <v>42243</v>
      </c>
      <c r="E190" s="88" t="s">
        <v>1293</v>
      </c>
      <c r="F190" s="88" t="s">
        <v>1322</v>
      </c>
      <c r="G190" s="88" t="s">
        <v>1323</v>
      </c>
      <c r="H190" s="130">
        <v>10</v>
      </c>
      <c r="I190" s="88" t="s">
        <v>5043</v>
      </c>
      <c r="J190" s="88" t="str">
        <f>VLOOKUP(C190,员工信息4!D:H,3,0)</f>
        <v>张万露531</v>
      </c>
      <c r="K190" s="130" t="str">
        <f>VLOOKUP(C190,工时对!C:E,2,0)</f>
        <v>张万露531</v>
      </c>
      <c r="L190" s="130">
        <f>VLOOKUP(F190,金蝶!D:W,20,0)</f>
        <v>10</v>
      </c>
    </row>
    <row r="191" spans="1:12">
      <c r="A191" s="126">
        <v>194</v>
      </c>
      <c r="B191" s="127" t="s">
        <v>1103</v>
      </c>
      <c r="C191" s="128" t="s">
        <v>1102</v>
      </c>
      <c r="D191" s="129">
        <v>42257</v>
      </c>
      <c r="E191" s="88" t="s">
        <v>1104</v>
      </c>
      <c r="F191" s="88" t="s">
        <v>1101</v>
      </c>
      <c r="G191" s="88" t="s">
        <v>1102</v>
      </c>
      <c r="H191" s="130">
        <v>10</v>
      </c>
      <c r="I191" s="88" t="s">
        <v>5043</v>
      </c>
      <c r="J191" s="88" t="str">
        <f>VLOOKUP(C191,员工信息4!D:H,3,0)</f>
        <v>朱英436</v>
      </c>
      <c r="K191" s="130" t="str">
        <f>VLOOKUP(C191,工时对!C:E,2,0)</f>
        <v>朱英436</v>
      </c>
      <c r="L191" s="130">
        <f>VLOOKUP(F191,金蝶!D:W,20,0)</f>
        <v>10</v>
      </c>
    </row>
    <row r="192" spans="1:12">
      <c r="A192" s="126">
        <v>195</v>
      </c>
      <c r="B192" s="127" t="s">
        <v>1804</v>
      </c>
      <c r="C192" s="128" t="s">
        <v>1803</v>
      </c>
      <c r="D192" s="129">
        <v>42257</v>
      </c>
      <c r="E192" s="88" t="s">
        <v>1110</v>
      </c>
      <c r="F192" s="88" t="s">
        <v>1802</v>
      </c>
      <c r="G192" s="88" t="s">
        <v>1803</v>
      </c>
      <c r="H192" s="130">
        <v>10</v>
      </c>
      <c r="I192" s="88" t="s">
        <v>5043</v>
      </c>
      <c r="J192" s="88" t="str">
        <f>VLOOKUP(C192,员工信息4!D:H,3,0)</f>
        <v>陆秀娟83</v>
      </c>
      <c r="K192" s="130" t="str">
        <f>VLOOKUP(C192,工时对!C:E,2,0)</f>
        <v>陆秀娟83</v>
      </c>
      <c r="L192" s="130">
        <f>VLOOKUP(F192,金蝶!D:W,20,0)</f>
        <v>10</v>
      </c>
    </row>
    <row r="193" spans="1:12">
      <c r="A193" s="126">
        <v>196</v>
      </c>
      <c r="B193" s="127" t="s">
        <v>612</v>
      </c>
      <c r="C193" s="128" t="s">
        <v>611</v>
      </c>
      <c r="D193" s="129">
        <v>42275</v>
      </c>
      <c r="E193" s="88" t="s">
        <v>577</v>
      </c>
      <c r="F193" s="88" t="s">
        <v>610</v>
      </c>
      <c r="G193" s="88" t="s">
        <v>611</v>
      </c>
      <c r="H193" s="130">
        <v>10</v>
      </c>
      <c r="I193" s="88" t="s">
        <v>5043</v>
      </c>
      <c r="J193" s="88" t="str">
        <f>VLOOKUP(C193,员工信息4!D:H,3,0)</f>
        <v>吴红花633</v>
      </c>
      <c r="K193" s="130" t="str">
        <f>VLOOKUP(C193,工时对!C:E,2,0)</f>
        <v>吴红花633</v>
      </c>
      <c r="L193" s="130">
        <f>VLOOKUP(F193,金蝶!D:W,20,0)</f>
        <v>10</v>
      </c>
    </row>
    <row r="194" spans="1:12">
      <c r="A194" s="126">
        <v>197</v>
      </c>
      <c r="B194" s="127" t="s">
        <v>642</v>
      </c>
      <c r="C194" s="128" t="s">
        <v>641</v>
      </c>
      <c r="D194" s="129">
        <v>42275</v>
      </c>
      <c r="E194" s="88" t="s">
        <v>577</v>
      </c>
      <c r="F194" s="88" t="s">
        <v>640</v>
      </c>
      <c r="G194" s="88" t="s">
        <v>641</v>
      </c>
      <c r="H194" s="130">
        <v>10</v>
      </c>
      <c r="I194" s="88" t="s">
        <v>5043</v>
      </c>
      <c r="J194" s="88" t="str">
        <f>VLOOKUP(C194,员工信息4!D:H,3,0)</f>
        <v>严志明560</v>
      </c>
      <c r="K194" s="130" t="str">
        <f>VLOOKUP(C194,工时对!C:E,2,0)</f>
        <v>严志明560</v>
      </c>
      <c r="L194" s="130">
        <f>VLOOKUP(F194,金蝶!D:W,20,0)</f>
        <v>10</v>
      </c>
    </row>
    <row r="195" spans="1:12">
      <c r="A195" s="126">
        <v>198</v>
      </c>
      <c r="B195" s="127" t="s">
        <v>1309</v>
      </c>
      <c r="C195" s="128" t="s">
        <v>1308</v>
      </c>
      <c r="D195" s="129">
        <v>42275</v>
      </c>
      <c r="E195" s="88" t="s">
        <v>1293</v>
      </c>
      <c r="F195" s="88" t="s">
        <v>1307</v>
      </c>
      <c r="G195" s="88" t="s">
        <v>1308</v>
      </c>
      <c r="H195" s="130">
        <v>10</v>
      </c>
      <c r="I195" s="88" t="s">
        <v>5043</v>
      </c>
      <c r="J195" s="88" t="str">
        <f>VLOOKUP(C195,员工信息4!D:H,3,0)</f>
        <v>钱叶青253</v>
      </c>
      <c r="K195" s="130" t="str">
        <f>VLOOKUP(C195,工时对!C:E,2,0)</f>
        <v>钱叶青253</v>
      </c>
      <c r="L195" s="130">
        <f>VLOOKUP(F195,金蝶!D:W,20,0)</f>
        <v>10</v>
      </c>
    </row>
    <row r="196" spans="1:12">
      <c r="A196" s="126">
        <v>199</v>
      </c>
      <c r="B196" s="127" t="s">
        <v>918</v>
      </c>
      <c r="C196" s="128" t="s">
        <v>917</v>
      </c>
      <c r="D196" s="129">
        <v>42290</v>
      </c>
      <c r="E196" s="88" t="s">
        <v>757</v>
      </c>
      <c r="F196" s="88" t="s">
        <v>916</v>
      </c>
      <c r="G196" s="88" t="s">
        <v>917</v>
      </c>
      <c r="H196" s="130">
        <v>10</v>
      </c>
      <c r="I196" s="88" t="s">
        <v>5043</v>
      </c>
      <c r="J196" s="88" t="str">
        <f>VLOOKUP(C196,员工信息4!D:H,3,0)</f>
        <v>陈洪601</v>
      </c>
      <c r="K196" s="130" t="str">
        <f>VLOOKUP(C196,工时对!C:E,2,0)</f>
        <v>陈洪601</v>
      </c>
      <c r="L196" s="130">
        <f>VLOOKUP(F196,金蝶!D:W,20,0)</f>
        <v>10</v>
      </c>
    </row>
    <row r="197" spans="1:12">
      <c r="A197" s="126">
        <v>200</v>
      </c>
      <c r="B197" s="127" t="s">
        <v>822</v>
      </c>
      <c r="C197" s="128" t="s">
        <v>821</v>
      </c>
      <c r="D197" s="129">
        <v>42290</v>
      </c>
      <c r="E197" s="88" t="s">
        <v>757</v>
      </c>
      <c r="F197" s="88" t="s">
        <v>820</v>
      </c>
      <c r="G197" s="88" t="s">
        <v>821</v>
      </c>
      <c r="H197" s="130">
        <v>10</v>
      </c>
      <c r="I197" s="88" t="s">
        <v>5043</v>
      </c>
      <c r="J197" s="88" t="str">
        <f>VLOOKUP(C197,员工信息4!D:H,3,0)</f>
        <v>陈兆信590</v>
      </c>
      <c r="K197" s="130" t="str">
        <f>VLOOKUP(C197,工时对!C:E,2,0)</f>
        <v>陈兆信590</v>
      </c>
      <c r="L197" s="130">
        <f>VLOOKUP(F197,金蝶!D:W,20,0)</f>
        <v>10</v>
      </c>
    </row>
    <row r="198" spans="1:12">
      <c r="A198" s="126">
        <v>201</v>
      </c>
      <c r="B198" s="127" t="s">
        <v>1038</v>
      </c>
      <c r="C198" s="128" t="s">
        <v>1037</v>
      </c>
      <c r="D198" s="129">
        <v>42311</v>
      </c>
      <c r="E198" s="88" t="s">
        <v>757</v>
      </c>
      <c r="F198" s="88" t="s">
        <v>1036</v>
      </c>
      <c r="G198" s="88" t="s">
        <v>1037</v>
      </c>
      <c r="H198" s="130">
        <v>10</v>
      </c>
      <c r="I198" s="88" t="s">
        <v>5043</v>
      </c>
      <c r="J198" s="88" t="str">
        <f>VLOOKUP(C198,员工信息4!D:H,3,0)</f>
        <v>张学林572</v>
      </c>
      <c r="K198" s="130" t="str">
        <f>VLOOKUP(C198,工时对!C:E,2,0)</f>
        <v>张学林572</v>
      </c>
      <c r="L198" s="130">
        <f>VLOOKUP(F198,金蝶!D:W,20,0)</f>
        <v>10</v>
      </c>
    </row>
    <row r="199" spans="1:12">
      <c r="A199" s="126">
        <v>202</v>
      </c>
      <c r="B199" s="127" t="s">
        <v>485</v>
      </c>
      <c r="C199" s="128" t="s">
        <v>484</v>
      </c>
      <c r="D199" s="129">
        <v>41983</v>
      </c>
      <c r="E199" s="88" t="s">
        <v>455</v>
      </c>
      <c r="F199" s="88" t="s">
        <v>483</v>
      </c>
      <c r="G199" s="88" t="s">
        <v>484</v>
      </c>
      <c r="H199" s="130">
        <v>10</v>
      </c>
      <c r="I199" s="88" t="s">
        <v>5043</v>
      </c>
      <c r="J199" s="88" t="str">
        <f>VLOOKUP(C199,员工信息4!D:H,3,0)</f>
        <v>杨刚513</v>
      </c>
      <c r="K199" s="130" t="str">
        <f>VLOOKUP(C199,工时对!C:E,2,0)</f>
        <v>杨刚513</v>
      </c>
      <c r="L199" s="130">
        <f>VLOOKUP(F199,金蝶!D:W,20,0)</f>
        <v>10</v>
      </c>
    </row>
    <row r="200" spans="1:12">
      <c r="A200" s="126">
        <v>203</v>
      </c>
      <c r="B200" s="127" t="s">
        <v>893</v>
      </c>
      <c r="C200" s="128" t="s">
        <v>892</v>
      </c>
      <c r="D200" s="129">
        <v>42311</v>
      </c>
      <c r="E200" s="88" t="s">
        <v>757</v>
      </c>
      <c r="F200" s="88" t="s">
        <v>891</v>
      </c>
      <c r="G200" s="88" t="s">
        <v>892</v>
      </c>
      <c r="H200" s="130">
        <v>10</v>
      </c>
      <c r="I200" s="88" t="s">
        <v>5043</v>
      </c>
      <c r="J200" s="88" t="str">
        <f>VLOOKUP(C200,员工信息4!D:H,3,0)</f>
        <v>房丽娟691</v>
      </c>
      <c r="K200" s="130" t="str">
        <f>VLOOKUP(C200,工时对!C:E,2,0)</f>
        <v>房丽娟691</v>
      </c>
      <c r="L200" s="130">
        <f>VLOOKUP(F200,金蝶!D:W,20,0)</f>
        <v>10</v>
      </c>
    </row>
    <row r="201" spans="1:12">
      <c r="A201" s="126">
        <v>204</v>
      </c>
      <c r="B201" s="127" t="s">
        <v>1048</v>
      </c>
      <c r="C201" s="128" t="s">
        <v>1047</v>
      </c>
      <c r="D201" s="129">
        <v>42311</v>
      </c>
      <c r="E201" s="88" t="s">
        <v>757</v>
      </c>
      <c r="F201" s="88" t="s">
        <v>1046</v>
      </c>
      <c r="G201" s="88" t="s">
        <v>1047</v>
      </c>
      <c r="H201" s="130">
        <v>10</v>
      </c>
      <c r="I201" s="88" t="s">
        <v>5043</v>
      </c>
      <c r="J201" s="88" t="str">
        <f>VLOOKUP(C201,员工信息4!D:H,3,0)</f>
        <v>饶正来75</v>
      </c>
      <c r="K201" s="130" t="str">
        <f>VLOOKUP(C201,工时对!C:E,2,0)</f>
        <v>饶正来75</v>
      </c>
      <c r="L201" s="130">
        <f>VLOOKUP(F201,金蝶!D:W,20,0)</f>
        <v>10</v>
      </c>
    </row>
    <row r="202" spans="1:12">
      <c r="A202" s="126">
        <v>205</v>
      </c>
      <c r="B202" s="127" t="s">
        <v>888</v>
      </c>
      <c r="C202" s="128" t="s">
        <v>887</v>
      </c>
      <c r="D202" s="129">
        <v>42311</v>
      </c>
      <c r="E202" s="88" t="s">
        <v>745</v>
      </c>
      <c r="F202" s="88" t="s">
        <v>886</v>
      </c>
      <c r="G202" s="88" t="s">
        <v>887</v>
      </c>
      <c r="H202" s="130">
        <v>10</v>
      </c>
      <c r="I202" s="88" t="s">
        <v>5043</v>
      </c>
      <c r="J202" s="88" t="str">
        <f>VLOOKUP(C202,员工信息4!D:H,3,0)</f>
        <v>闫苗云441</v>
      </c>
      <c r="K202" s="130" t="str">
        <f>VLOOKUP(C202,工时对!C:E,2,0)</f>
        <v>闫苗云441</v>
      </c>
      <c r="L202" s="130">
        <f>VLOOKUP(F202,金蝶!D:W,20,0)</f>
        <v>10</v>
      </c>
    </row>
    <row r="203" spans="1:12">
      <c r="A203" s="126">
        <v>206</v>
      </c>
      <c r="B203" s="127" t="s">
        <v>898</v>
      </c>
      <c r="C203" s="128" t="s">
        <v>897</v>
      </c>
      <c r="D203" s="129">
        <v>42311</v>
      </c>
      <c r="E203" s="88" t="s">
        <v>757</v>
      </c>
      <c r="F203" s="88" t="s">
        <v>896</v>
      </c>
      <c r="G203" s="88" t="s">
        <v>897</v>
      </c>
      <c r="H203" s="130">
        <v>10</v>
      </c>
      <c r="I203" s="88" t="s">
        <v>5043</v>
      </c>
      <c r="J203" s="88" t="str">
        <f>VLOOKUP(C203,员工信息4!D:H,3,0)</f>
        <v>岳旭丽721</v>
      </c>
      <c r="K203" s="130" t="str">
        <f>VLOOKUP(C203,工时对!C:E,2,0)</f>
        <v>岳旭丽721</v>
      </c>
      <c r="L203" s="130">
        <f>VLOOKUP(F203,金蝶!D:W,20,0)</f>
        <v>10</v>
      </c>
    </row>
    <row r="204" spans="1:12">
      <c r="A204" s="126">
        <v>207</v>
      </c>
      <c r="B204" s="127" t="s">
        <v>1170</v>
      </c>
      <c r="C204" s="128" t="s">
        <v>1169</v>
      </c>
      <c r="D204" s="129">
        <v>42311</v>
      </c>
      <c r="E204" s="88" t="s">
        <v>1104</v>
      </c>
      <c r="F204" s="88" t="s">
        <v>1168</v>
      </c>
      <c r="G204" s="88" t="s">
        <v>1169</v>
      </c>
      <c r="H204" s="130">
        <v>10</v>
      </c>
      <c r="I204" s="88" t="s">
        <v>5043</v>
      </c>
      <c r="J204" s="88" t="str">
        <f>VLOOKUP(C204,员工信息4!D:H,3,0)</f>
        <v>陈鹏伟650</v>
      </c>
      <c r="K204" s="130" t="str">
        <f>VLOOKUP(C204,工时对!C:E,2,0)</f>
        <v>陈鹏伟650</v>
      </c>
      <c r="L204" s="130">
        <f>VLOOKUP(F204,金蝶!D:W,20,0)</f>
        <v>10</v>
      </c>
    </row>
    <row r="205" spans="1:12">
      <c r="A205" s="126">
        <v>208</v>
      </c>
      <c r="B205" s="127" t="s">
        <v>1527</v>
      </c>
      <c r="C205" s="128" t="s">
        <v>1526</v>
      </c>
      <c r="D205" s="129">
        <v>42709</v>
      </c>
      <c r="E205" s="88" t="s">
        <v>745</v>
      </c>
      <c r="F205" s="88" t="s">
        <v>1525</v>
      </c>
      <c r="G205" s="88" t="s">
        <v>1526</v>
      </c>
      <c r="H205" s="130">
        <v>10</v>
      </c>
      <c r="I205" s="88" t="s">
        <v>5043</v>
      </c>
      <c r="J205" s="88" t="str">
        <f>VLOOKUP(C205,员工信息4!D:H,3,0)</f>
        <v>刘媛媛649</v>
      </c>
      <c r="K205" s="130" t="str">
        <f>VLOOKUP(C205,工时对!C:E,2,0)</f>
        <v>刘媛媛649</v>
      </c>
      <c r="L205" s="130">
        <f>VLOOKUP(F205,金蝶!D:W,20,0)</f>
        <v>10</v>
      </c>
    </row>
    <row r="206" spans="1:12">
      <c r="A206" s="126">
        <v>209</v>
      </c>
      <c r="B206" s="127" t="s">
        <v>1018</v>
      </c>
      <c r="C206" s="128" t="s">
        <v>1017</v>
      </c>
      <c r="D206" s="129">
        <v>42311</v>
      </c>
      <c r="E206" s="88" t="s">
        <v>757</v>
      </c>
      <c r="F206" s="88" t="s">
        <v>1016</v>
      </c>
      <c r="G206" s="88" t="s">
        <v>1017</v>
      </c>
      <c r="H206" s="130">
        <v>10</v>
      </c>
      <c r="I206" s="88" t="s">
        <v>5043</v>
      </c>
      <c r="J206" s="88" t="str">
        <f>VLOOKUP(C206,员工信息4!D:H,3,0)</f>
        <v>王方祥390</v>
      </c>
      <c r="K206" s="130" t="str">
        <f>VLOOKUP(C206,工时对!C:E,2,0)</f>
        <v>王方祥390</v>
      </c>
      <c r="L206" s="130">
        <f>VLOOKUP(F206,金蝶!D:W,20,0)</f>
        <v>10</v>
      </c>
    </row>
    <row r="207" spans="1:12">
      <c r="A207" s="126">
        <v>210</v>
      </c>
      <c r="B207" s="127" t="s">
        <v>827</v>
      </c>
      <c r="C207" s="128" t="s">
        <v>826</v>
      </c>
      <c r="D207" s="129">
        <v>42311</v>
      </c>
      <c r="E207" s="88" t="s">
        <v>757</v>
      </c>
      <c r="F207" s="88" t="s">
        <v>825</v>
      </c>
      <c r="G207" s="88" t="s">
        <v>826</v>
      </c>
      <c r="H207" s="130">
        <v>10</v>
      </c>
      <c r="I207" s="88" t="s">
        <v>5043</v>
      </c>
      <c r="J207" s="88" t="str">
        <f>VLOOKUP(C207,员工信息4!D:H,3,0)</f>
        <v>许松186</v>
      </c>
      <c r="K207" s="130" t="str">
        <f>VLOOKUP(C207,工时对!C:E,2,0)</f>
        <v>许松186</v>
      </c>
      <c r="L207" s="130">
        <f>VLOOKUP(F207,金蝶!D:W,20,0)</f>
        <v>10</v>
      </c>
    </row>
    <row r="208" spans="1:12">
      <c r="A208" s="126">
        <v>211</v>
      </c>
      <c r="B208" s="127" t="s">
        <v>2152</v>
      </c>
      <c r="C208" s="128" t="s">
        <v>2151</v>
      </c>
      <c r="D208" s="129">
        <v>42361</v>
      </c>
      <c r="E208" s="88" t="s">
        <v>1299</v>
      </c>
      <c r="F208" s="88" t="s">
        <v>2150</v>
      </c>
      <c r="G208" s="88" t="s">
        <v>2151</v>
      </c>
      <c r="H208" s="130">
        <v>10</v>
      </c>
      <c r="I208" s="88" t="s">
        <v>5043</v>
      </c>
      <c r="J208" s="88" t="str">
        <f>VLOOKUP(C208,员工信息4!D:H,3,0)</f>
        <v>翁磊535</v>
      </c>
      <c r="K208" s="130" t="str">
        <f>VLOOKUP(C208,工时对!C:E,2,0)</f>
        <v>翁磊535</v>
      </c>
      <c r="L208" s="130">
        <f>VLOOKUP(F208,金蝶!D:W,20,0)</f>
        <v>10</v>
      </c>
    </row>
    <row r="209" spans="1:12">
      <c r="A209" s="126">
        <v>212</v>
      </c>
      <c r="B209" s="127" t="s">
        <v>872</v>
      </c>
      <c r="C209" s="128" t="s">
        <v>871</v>
      </c>
      <c r="D209" s="129">
        <v>42578</v>
      </c>
      <c r="E209" s="88" t="s">
        <v>757</v>
      </c>
      <c r="F209" s="88" t="s">
        <v>870</v>
      </c>
      <c r="G209" s="88" t="s">
        <v>871</v>
      </c>
      <c r="H209" s="130">
        <v>10</v>
      </c>
      <c r="I209" s="88" t="s">
        <v>5043</v>
      </c>
      <c r="J209" s="88" t="str">
        <f>VLOOKUP(C209,员工信息4!D:H,3,0)</f>
        <v>崔红田677</v>
      </c>
      <c r="K209" s="130" t="str">
        <f>VLOOKUP(C209,工时对!C:E,2,0)</f>
        <v>崔红田677</v>
      </c>
      <c r="L209" s="130">
        <f>VLOOKUP(F209,金蝶!D:W,20,0)</f>
        <v>10</v>
      </c>
    </row>
    <row r="210" spans="1:12">
      <c r="A210" s="126">
        <v>213</v>
      </c>
      <c r="B210" s="127" t="s">
        <v>943</v>
      </c>
      <c r="C210" s="128" t="s">
        <v>942</v>
      </c>
      <c r="D210" s="129">
        <v>42709</v>
      </c>
      <c r="E210" s="88" t="s">
        <v>757</v>
      </c>
      <c r="F210" s="88" t="s">
        <v>941</v>
      </c>
      <c r="G210" s="88" t="s">
        <v>942</v>
      </c>
      <c r="H210" s="130">
        <v>10</v>
      </c>
      <c r="I210" s="88" t="s">
        <v>5043</v>
      </c>
      <c r="J210" s="88" t="str">
        <f>VLOOKUP(C210,员工信息4!D:H,3,0)</f>
        <v>熊小玲439</v>
      </c>
      <c r="K210" s="130" t="str">
        <f>VLOOKUP(C210,工时对!C:E,2,0)</f>
        <v>熊小玲439</v>
      </c>
      <c r="L210" s="130">
        <f>VLOOKUP(F210,金蝶!D:W,20,0)</f>
        <v>10</v>
      </c>
    </row>
    <row r="211" spans="1:12">
      <c r="A211" s="126">
        <v>214</v>
      </c>
      <c r="B211" s="127" t="s">
        <v>1472</v>
      </c>
      <c r="C211" s="128" t="s">
        <v>1471</v>
      </c>
      <c r="D211" s="129">
        <v>42709</v>
      </c>
      <c r="E211" s="88" t="s">
        <v>745</v>
      </c>
      <c r="F211" s="88" t="s">
        <v>1470</v>
      </c>
      <c r="G211" s="88" t="s">
        <v>1471</v>
      </c>
      <c r="H211" s="130">
        <v>10</v>
      </c>
      <c r="I211" s="88" t="s">
        <v>5043</v>
      </c>
      <c r="J211" s="88" t="str">
        <f>VLOOKUP(C211,员工信息4!D:H,3,0)</f>
        <v>闵燕446</v>
      </c>
      <c r="K211" s="130" t="str">
        <f>VLOOKUP(C211,工时对!C:E,2,0)</f>
        <v>闵燕446</v>
      </c>
      <c r="L211" s="130">
        <f>VLOOKUP(F211,金蝶!D:W,20,0)</f>
        <v>10</v>
      </c>
    </row>
    <row r="212" spans="1:12">
      <c r="A212" s="126">
        <v>215</v>
      </c>
      <c r="B212" s="127" t="s">
        <v>1277</v>
      </c>
      <c r="C212" s="128" t="s">
        <v>1276</v>
      </c>
      <c r="D212" s="129">
        <v>42597</v>
      </c>
      <c r="E212" s="88" t="s">
        <v>1252</v>
      </c>
      <c r="F212" s="88" t="s">
        <v>1275</v>
      </c>
      <c r="G212" s="88" t="s">
        <v>1276</v>
      </c>
      <c r="H212" s="130">
        <v>10</v>
      </c>
      <c r="I212" s="88" t="s">
        <v>5043</v>
      </c>
      <c r="J212" s="88" t="str">
        <f>VLOOKUP(C212,员工信息4!D:H,3,0)</f>
        <v>乔佩红714</v>
      </c>
      <c r="K212" s="130" t="str">
        <f>VLOOKUP(C212,工时对!C:E,2,0)</f>
        <v>乔佩红714</v>
      </c>
      <c r="L212" s="130">
        <f>VLOOKUP(F212,金蝶!D:W,20,0)</f>
        <v>10</v>
      </c>
    </row>
    <row r="213" spans="1:12">
      <c r="A213" s="126">
        <v>216</v>
      </c>
      <c r="B213" s="127" t="s">
        <v>1262</v>
      </c>
      <c r="C213" s="128" t="s">
        <v>1261</v>
      </c>
      <c r="D213" s="129">
        <v>42597</v>
      </c>
      <c r="E213" s="88" t="s">
        <v>1252</v>
      </c>
      <c r="F213" s="88" t="s">
        <v>1260</v>
      </c>
      <c r="G213" s="88" t="s">
        <v>1261</v>
      </c>
      <c r="H213" s="130">
        <v>10</v>
      </c>
      <c r="I213" s="88" t="s">
        <v>5043</v>
      </c>
      <c r="J213" s="88" t="str">
        <f>VLOOKUP(C213,员工信息4!D:H,3,0)</f>
        <v>朱红308</v>
      </c>
      <c r="K213" s="130" t="str">
        <f>VLOOKUP(C213,工时对!C:E,2,0)</f>
        <v>朱红308</v>
      </c>
      <c r="L213" s="130">
        <f>VLOOKUP(F213,金蝶!D:W,20,0)</f>
        <v>10</v>
      </c>
    </row>
    <row r="214" spans="1:12">
      <c r="A214" s="126">
        <v>217</v>
      </c>
      <c r="B214" s="127" t="s">
        <v>2056</v>
      </c>
      <c r="C214" s="128" t="s">
        <v>2055</v>
      </c>
      <c r="D214" s="129">
        <v>42614</v>
      </c>
      <c r="E214" s="88" t="s">
        <v>2046</v>
      </c>
      <c r="F214" s="88" t="s">
        <v>2054</v>
      </c>
      <c r="G214" s="88" t="s">
        <v>2055</v>
      </c>
      <c r="H214" s="130">
        <v>10</v>
      </c>
      <c r="I214" s="88" t="s">
        <v>5043</v>
      </c>
      <c r="J214" s="88" t="str">
        <f>VLOOKUP(C214,员工信息4!D:H,3,0)</f>
        <v>张彩英105</v>
      </c>
      <c r="K214" s="130" t="str">
        <f>VLOOKUP(C214,工时对!C:E,2,0)</f>
        <v>张彩英105</v>
      </c>
      <c r="L214" s="130">
        <f>VLOOKUP(F214,金蝶!D:W,20,0)</f>
        <v>10</v>
      </c>
    </row>
    <row r="215" spans="1:12">
      <c r="A215" s="126">
        <v>218</v>
      </c>
      <c r="B215" s="127" t="s">
        <v>938</v>
      </c>
      <c r="C215" s="128" t="s">
        <v>937</v>
      </c>
      <c r="D215" s="129">
        <v>42709</v>
      </c>
      <c r="E215" s="88" t="s">
        <v>1110</v>
      </c>
      <c r="F215" s="88" t="s">
        <v>936</v>
      </c>
      <c r="G215" s="88" t="s">
        <v>937</v>
      </c>
      <c r="H215" s="130">
        <v>10</v>
      </c>
      <c r="I215" s="88" t="s">
        <v>5043</v>
      </c>
      <c r="J215" s="88" t="str">
        <f>VLOOKUP(C215,员工信息4!D:H,3,0)</f>
        <v>王亭245</v>
      </c>
      <c r="K215" s="130" t="str">
        <f>VLOOKUP(C215,工时对!C:E,2,0)</f>
        <v>王亭245</v>
      </c>
      <c r="L215" s="130">
        <f>VLOOKUP(F215,金蝶!D:W,20,0)</f>
        <v>10</v>
      </c>
    </row>
    <row r="216" spans="1:12">
      <c r="A216" s="126">
        <v>219</v>
      </c>
      <c r="B216" s="127" t="s">
        <v>1329</v>
      </c>
      <c r="C216" s="128" t="s">
        <v>1328</v>
      </c>
      <c r="D216" s="129">
        <v>41093</v>
      </c>
      <c r="E216" s="88" t="s">
        <v>1299</v>
      </c>
      <c r="F216" s="88" t="s">
        <v>1327</v>
      </c>
      <c r="G216" s="88" t="s">
        <v>1328</v>
      </c>
      <c r="H216" s="130">
        <v>10</v>
      </c>
      <c r="I216" s="88" t="s">
        <v>5043</v>
      </c>
      <c r="J216" s="88" t="str">
        <f>VLOOKUP(C216,员工信息4!D:H,3,0)</f>
        <v>潘春妹104</v>
      </c>
      <c r="K216" s="130" t="str">
        <f>VLOOKUP(C216,工时对!C:E,2,0)</f>
        <v>潘春妹104</v>
      </c>
      <c r="L216" s="130">
        <f>VLOOKUP(F216,金蝶!D:W,20,0)</f>
        <v>10</v>
      </c>
    </row>
    <row r="217" spans="1:12">
      <c r="A217" s="126">
        <v>220</v>
      </c>
      <c r="B217" s="127" t="s">
        <v>78</v>
      </c>
      <c r="C217" s="128" t="s">
        <v>77</v>
      </c>
      <c r="D217" s="129"/>
      <c r="E217" s="88" t="s">
        <v>17</v>
      </c>
      <c r="F217" s="88" t="s">
        <v>76</v>
      </c>
      <c r="G217" s="88" t="s">
        <v>77</v>
      </c>
      <c r="H217" s="130">
        <v>10</v>
      </c>
      <c r="I217" s="88" t="s">
        <v>5043</v>
      </c>
      <c r="J217" s="88" t="str">
        <f>VLOOKUP(C217,员工信息4!D:H,3,0)</f>
        <v>王海兰666</v>
      </c>
      <c r="K217" s="130" t="str">
        <f>VLOOKUP(C217,工时对!C:E,2,0)</f>
        <v>王海兰666</v>
      </c>
      <c r="L217" s="130">
        <f>VLOOKUP(F217,金蝶!D:W,20,0)</f>
        <v>10</v>
      </c>
    </row>
    <row r="218" spans="1:12">
      <c r="A218" s="126">
        <v>221</v>
      </c>
      <c r="B218" s="127" t="s">
        <v>1821</v>
      </c>
      <c r="C218" s="128" t="s">
        <v>1820</v>
      </c>
      <c r="D218" s="129">
        <v>41983</v>
      </c>
      <c r="E218" s="88" t="s">
        <v>1110</v>
      </c>
      <c r="F218" s="88" t="s">
        <v>1819</v>
      </c>
      <c r="G218" s="88" t="s">
        <v>1820</v>
      </c>
      <c r="H218" s="130">
        <v>10</v>
      </c>
      <c r="I218" s="88" t="s">
        <v>5043</v>
      </c>
      <c r="J218" s="88" t="str">
        <f>VLOOKUP(C218,员工信息4!D:H,3,0)</f>
        <v>和鑫523</v>
      </c>
      <c r="K218" s="130" t="str">
        <f>VLOOKUP(C218,工时对!C:E,2,0)</f>
        <v>和鑫523</v>
      </c>
      <c r="L218" s="130">
        <f>VLOOKUP(F218,金蝶!D:W,20,0)</f>
        <v>10</v>
      </c>
    </row>
    <row r="219" spans="1:12">
      <c r="A219" s="126">
        <v>222</v>
      </c>
      <c r="B219" s="127" t="s">
        <v>1181</v>
      </c>
      <c r="C219" s="128" t="s">
        <v>1180</v>
      </c>
      <c r="D219" s="129">
        <v>43069</v>
      </c>
      <c r="E219" s="88" t="s">
        <v>1104</v>
      </c>
      <c r="F219" s="88" t="s">
        <v>1179</v>
      </c>
      <c r="G219" s="88" t="s">
        <v>1180</v>
      </c>
      <c r="H219" s="130">
        <v>10</v>
      </c>
      <c r="I219" s="88" t="s">
        <v>5043</v>
      </c>
      <c r="J219" s="88" t="str">
        <f>VLOOKUP(C219,员工信息4!D:H,3,0)</f>
        <v>顾玉莲494</v>
      </c>
      <c r="K219" s="130" t="str">
        <f>VLOOKUP(C219,工时对!C:E,2,0)</f>
        <v>顾玉莲494</v>
      </c>
      <c r="L219" s="130">
        <f>VLOOKUP(F219,金蝶!D:W,20,0)</f>
        <v>10</v>
      </c>
    </row>
    <row r="220" spans="1:12">
      <c r="A220" s="126">
        <v>223</v>
      </c>
      <c r="B220" s="127" t="s">
        <v>2127</v>
      </c>
      <c r="C220" s="128" t="s">
        <v>2126</v>
      </c>
      <c r="D220" s="129">
        <v>41093</v>
      </c>
      <c r="E220" s="88" t="s">
        <v>1299</v>
      </c>
      <c r="F220" s="88" t="s">
        <v>2125</v>
      </c>
      <c r="G220" s="88" t="s">
        <v>2126</v>
      </c>
      <c r="H220" s="130">
        <v>10</v>
      </c>
      <c r="I220" s="88" t="s">
        <v>5043</v>
      </c>
      <c r="J220" s="88" t="str">
        <f>VLOOKUP(C220,员工信息4!D:H,3,0)</f>
        <v>欧阳淑琼107</v>
      </c>
      <c r="K220" s="130" t="str">
        <f>VLOOKUP(C220,工时对!C:E,2,0)</f>
        <v>欧阳淑琼107</v>
      </c>
      <c r="L220" s="130">
        <f>VLOOKUP(F220,金蝶!D:W,20,0)</f>
        <v>10</v>
      </c>
    </row>
    <row r="221" spans="1:12">
      <c r="A221" s="126">
        <v>224</v>
      </c>
      <c r="B221" s="127" t="s">
        <v>1897</v>
      </c>
      <c r="C221" s="128" t="s">
        <v>1896</v>
      </c>
      <c r="D221" s="129">
        <v>41093</v>
      </c>
      <c r="E221" s="88" t="s">
        <v>1853</v>
      </c>
      <c r="F221" s="88" t="s">
        <v>1895</v>
      </c>
      <c r="G221" s="88" t="s">
        <v>1896</v>
      </c>
      <c r="H221" s="130">
        <v>10</v>
      </c>
      <c r="I221" s="88" t="s">
        <v>5043</v>
      </c>
      <c r="J221" s="88" t="str">
        <f>VLOOKUP(C221,员工信息4!D:H,3,0)</f>
        <v>顾秀兰164</v>
      </c>
      <c r="K221" s="130" t="str">
        <f>VLOOKUP(C221,工时对!C:E,2,0)</f>
        <v>顾秀兰164</v>
      </c>
      <c r="L221" s="130">
        <f>VLOOKUP(F221,金蝶!D:W,20,0)</f>
        <v>10</v>
      </c>
    </row>
    <row r="222" spans="1:12">
      <c r="A222" s="126">
        <v>225</v>
      </c>
      <c r="B222" s="127" t="s">
        <v>2280</v>
      </c>
      <c r="C222" s="128" t="s">
        <v>2279</v>
      </c>
      <c r="D222" s="129"/>
      <c r="E222" s="88" t="s">
        <v>1758</v>
      </c>
      <c r="F222" s="88" t="s">
        <v>2278</v>
      </c>
      <c r="G222" s="88" t="s">
        <v>2279</v>
      </c>
      <c r="H222" s="130">
        <v>10</v>
      </c>
      <c r="I222" s="88" t="s">
        <v>5043</v>
      </c>
      <c r="J222" s="88" t="str">
        <f>VLOOKUP(C222,员工信息4!D:H,3,0)</f>
        <v>俞彩红167</v>
      </c>
      <c r="K222" s="130" t="str">
        <f>VLOOKUP(C222,工时对!C:E,2,0)</f>
        <v>俞彩红167</v>
      </c>
      <c r="L222" s="130">
        <f>VLOOKUP(F222,金蝶!D:W,20,0)</f>
        <v>10</v>
      </c>
    </row>
    <row r="223" spans="1:12">
      <c r="A223" s="126">
        <v>226</v>
      </c>
      <c r="B223" s="127" t="s">
        <v>2122</v>
      </c>
      <c r="C223" s="128" t="s">
        <v>2121</v>
      </c>
      <c r="D223" s="129">
        <v>41093</v>
      </c>
      <c r="E223" s="88" t="s">
        <v>1299</v>
      </c>
      <c r="F223" s="88" t="s">
        <v>2120</v>
      </c>
      <c r="G223" s="88" t="s">
        <v>2121</v>
      </c>
      <c r="H223" s="130">
        <v>10</v>
      </c>
      <c r="I223" s="88" t="s">
        <v>5043</v>
      </c>
      <c r="J223" s="88" t="str">
        <f>VLOOKUP(C223,员工信息4!D:H,3,0)</f>
        <v>陈荣祥168</v>
      </c>
      <c r="K223" s="130" t="str">
        <f>VLOOKUP(C223,工时对!C:E,2,0)</f>
        <v>陈荣祥168</v>
      </c>
      <c r="L223" s="130">
        <f>VLOOKUP(F223,金蝶!D:W,20,0)</f>
        <v>10</v>
      </c>
    </row>
    <row r="224" spans="1:12">
      <c r="A224" s="126">
        <v>227</v>
      </c>
      <c r="B224" s="127" t="s">
        <v>1747</v>
      </c>
      <c r="C224" s="128" t="s">
        <v>1746</v>
      </c>
      <c r="D224" s="129"/>
      <c r="E224" s="88" t="s">
        <v>745</v>
      </c>
      <c r="F224" s="88" t="s">
        <v>1745</v>
      </c>
      <c r="G224" s="88" t="s">
        <v>1746</v>
      </c>
      <c r="H224" s="130">
        <v>10</v>
      </c>
      <c r="I224" s="88" t="s">
        <v>5043</v>
      </c>
      <c r="J224" s="88" t="str">
        <f>VLOOKUP(C224,员工信息4!D:H,3,0)</f>
        <v>王翠平169</v>
      </c>
      <c r="K224" s="130" t="str">
        <f>VLOOKUP(C224,工时对!C:E,2,0)</f>
        <v>王翠平169</v>
      </c>
      <c r="L224" s="130">
        <f>VLOOKUP(F224,金蝶!D:W,20,0)</f>
        <v>10</v>
      </c>
    </row>
    <row r="225" spans="1:12">
      <c r="A225" s="126">
        <v>228</v>
      </c>
      <c r="B225" s="127" t="s">
        <v>1314</v>
      </c>
      <c r="C225" s="128" t="s">
        <v>1313</v>
      </c>
      <c r="D225" s="129">
        <v>41093</v>
      </c>
      <c r="E225" s="88" t="s">
        <v>1293</v>
      </c>
      <c r="F225" s="88" t="s">
        <v>1312</v>
      </c>
      <c r="G225" s="88" t="s">
        <v>1313</v>
      </c>
      <c r="H225" s="130">
        <v>10</v>
      </c>
      <c r="I225" s="88" t="s">
        <v>5043</v>
      </c>
      <c r="J225" s="88" t="str">
        <f>VLOOKUP(C225,员工信息4!D:H,3,0)</f>
        <v>傅红171</v>
      </c>
      <c r="K225" s="130" t="str">
        <f>VLOOKUP(C225,工时对!C:E,2,0)</f>
        <v>傅红171</v>
      </c>
      <c r="L225" s="130">
        <f>VLOOKUP(F225,金蝶!D:W,20,0)</f>
        <v>10</v>
      </c>
    </row>
    <row r="226" spans="1:12">
      <c r="A226" s="126">
        <v>229</v>
      </c>
      <c r="B226" s="127" t="s">
        <v>2344</v>
      </c>
      <c r="C226" s="128" t="s">
        <v>2343</v>
      </c>
      <c r="D226" s="129">
        <v>41095</v>
      </c>
      <c r="E226" s="88" t="s">
        <v>2267</v>
      </c>
      <c r="F226" s="88" t="s">
        <v>2342</v>
      </c>
      <c r="G226" s="88" t="s">
        <v>2343</v>
      </c>
      <c r="H226" s="130">
        <v>10</v>
      </c>
      <c r="I226" s="88" t="s">
        <v>5043</v>
      </c>
      <c r="J226" s="88" t="str">
        <f>VLOOKUP(C226,员工信息4!D:H,3,0)</f>
        <v>周从华176</v>
      </c>
      <c r="K226" s="130" t="str">
        <f>VLOOKUP(C226,工时对!C:E,2,0)</f>
        <v>周从华176</v>
      </c>
      <c r="L226" s="130">
        <f>VLOOKUP(F226,金蝶!D:W,20,0)</f>
        <v>10</v>
      </c>
    </row>
    <row r="227" spans="1:12">
      <c r="A227" s="126">
        <v>230</v>
      </c>
      <c r="B227" s="127" t="s">
        <v>186</v>
      </c>
      <c r="C227" s="128" t="s">
        <v>185</v>
      </c>
      <c r="D227" s="129">
        <v>41100</v>
      </c>
      <c r="E227" s="88" t="s">
        <v>151</v>
      </c>
      <c r="F227" s="88" t="s">
        <v>184</v>
      </c>
      <c r="G227" s="88" t="s">
        <v>185</v>
      </c>
      <c r="H227" s="130">
        <v>10</v>
      </c>
      <c r="I227" s="88" t="s">
        <v>5043</v>
      </c>
      <c r="J227" s="88" t="str">
        <f>VLOOKUP(C227,员工信息4!D:H,3,0)</f>
        <v>王春艳177</v>
      </c>
      <c r="K227" s="130" t="str">
        <f>VLOOKUP(C227,工时对!C:E,2,0)</f>
        <v>王春艳177</v>
      </c>
      <c r="L227" s="130">
        <f>VLOOKUP(F227,金蝶!D:W,20,0)</f>
        <v>10</v>
      </c>
    </row>
    <row r="228" spans="1:12">
      <c r="A228" s="126">
        <v>231</v>
      </c>
      <c r="B228" s="127" t="s">
        <v>2237</v>
      </c>
      <c r="C228" s="128" t="s">
        <v>2236</v>
      </c>
      <c r="D228" s="129">
        <v>41096</v>
      </c>
      <c r="E228" s="88" t="s">
        <v>2232</v>
      </c>
      <c r="F228" s="88" t="s">
        <v>2235</v>
      </c>
      <c r="G228" s="88" t="s">
        <v>2236</v>
      </c>
      <c r="H228" s="130">
        <v>10</v>
      </c>
      <c r="I228" s="88" t="s">
        <v>5043</v>
      </c>
      <c r="J228" s="88" t="str">
        <f>VLOOKUP(C228,员工信息4!D:H,3,0)</f>
        <v>王玉飞368</v>
      </c>
      <c r="K228" s="130" t="str">
        <f>VLOOKUP(C228,工时对!C:E,2,0)</f>
        <v>王玉飞368</v>
      </c>
      <c r="L228" s="130">
        <f>VLOOKUP(F228,金蝶!D:W,20,0)</f>
        <v>10</v>
      </c>
    </row>
    <row r="229" spans="1:12">
      <c r="A229" s="126">
        <v>232</v>
      </c>
      <c r="B229" s="127" t="s">
        <v>2198</v>
      </c>
      <c r="C229" s="128" t="s">
        <v>2197</v>
      </c>
      <c r="D229" s="129">
        <v>43357</v>
      </c>
      <c r="E229" s="88" t="s">
        <v>2193</v>
      </c>
      <c r="F229" s="88" t="s">
        <v>2196</v>
      </c>
      <c r="G229" s="88" t="s">
        <v>2197</v>
      </c>
      <c r="H229" s="130">
        <v>10</v>
      </c>
      <c r="I229" s="88" t="s">
        <v>5043</v>
      </c>
      <c r="J229" s="88" t="str">
        <f>VLOOKUP(C229,员工信息4!D:H,3,0)</f>
        <v>邵金花540</v>
      </c>
      <c r="K229" s="130" t="str">
        <f>VLOOKUP(C229,工时对!C:E,2,0)</f>
        <v>邵金花540</v>
      </c>
      <c r="L229" s="130">
        <f>VLOOKUP(F229,金蝶!D:W,20,0)</f>
        <v>10</v>
      </c>
    </row>
    <row r="230" spans="1:12">
      <c r="A230" s="126">
        <v>233</v>
      </c>
      <c r="B230" s="127" t="s">
        <v>2262</v>
      </c>
      <c r="C230" s="128" t="s">
        <v>2261</v>
      </c>
      <c r="D230" s="129">
        <v>41096</v>
      </c>
      <c r="E230" s="88" t="s">
        <v>2232</v>
      </c>
      <c r="F230" s="88" t="s">
        <v>2260</v>
      </c>
      <c r="G230" s="88" t="s">
        <v>2261</v>
      </c>
      <c r="H230" s="130">
        <v>10</v>
      </c>
      <c r="I230" s="88" t="s">
        <v>5043</v>
      </c>
      <c r="J230" s="88" t="str">
        <f>VLOOKUP(C230,员工信息4!D:H,3,0)</f>
        <v>王志飞188</v>
      </c>
      <c r="K230" s="130" t="str">
        <f>VLOOKUP(C230,工时对!C:E,2,0)</f>
        <v>王志飞188</v>
      </c>
      <c r="L230" s="130">
        <f>VLOOKUP(F230,金蝶!D:W,20,0)</f>
        <v>10</v>
      </c>
    </row>
    <row r="231" spans="1:12">
      <c r="A231" s="126">
        <v>234</v>
      </c>
      <c r="B231" s="127" t="s">
        <v>88</v>
      </c>
      <c r="C231" s="128" t="s">
        <v>87</v>
      </c>
      <c r="D231" s="129">
        <v>41096</v>
      </c>
      <c r="E231" s="88" t="s">
        <v>17</v>
      </c>
      <c r="F231" s="88" t="s">
        <v>86</v>
      </c>
      <c r="G231" s="88" t="s">
        <v>87</v>
      </c>
      <c r="H231" s="130">
        <v>10</v>
      </c>
      <c r="I231" s="88" t="s">
        <v>5043</v>
      </c>
      <c r="J231" s="88" t="str">
        <f>VLOOKUP(C231,员工信息4!D:H,3,0)</f>
        <v>瞿永官195</v>
      </c>
      <c r="K231" s="130" t="str">
        <f>VLOOKUP(C231,工时对!C:E,2,0)</f>
        <v>瞿永官195</v>
      </c>
      <c r="L231" s="130">
        <f>VLOOKUP(F231,金蝶!D:W,20,0)</f>
        <v>10</v>
      </c>
    </row>
    <row r="232" spans="1:12">
      <c r="A232" s="126">
        <v>235</v>
      </c>
      <c r="B232" s="127" t="s">
        <v>33</v>
      </c>
      <c r="C232" s="128" t="s">
        <v>32</v>
      </c>
      <c r="D232" s="129">
        <v>42926</v>
      </c>
      <c r="E232" s="88" t="s">
        <v>17</v>
      </c>
      <c r="F232" s="88" t="s">
        <v>31</v>
      </c>
      <c r="G232" s="88" t="s">
        <v>32</v>
      </c>
      <c r="H232" s="130">
        <v>10</v>
      </c>
      <c r="I232" s="88" t="s">
        <v>5043</v>
      </c>
      <c r="J232" s="88" t="str">
        <f>VLOOKUP(C232,员工信息4!D:H,3,0)</f>
        <v>陶桂华145</v>
      </c>
      <c r="K232" s="130" t="str">
        <f>VLOOKUP(C232,工时对!C:E,2,0)</f>
        <v>陶桂华145</v>
      </c>
      <c r="L232" s="130">
        <f>VLOOKUP(F232,金蝶!D:W,20,0)</f>
        <v>10</v>
      </c>
    </row>
    <row r="233" spans="1:12">
      <c r="A233" s="126">
        <v>236</v>
      </c>
      <c r="B233" s="127" t="s">
        <v>247</v>
      </c>
      <c r="C233" s="128" t="s">
        <v>246</v>
      </c>
      <c r="D233" s="129">
        <v>41100</v>
      </c>
      <c r="E233" s="88" t="s">
        <v>197</v>
      </c>
      <c r="F233" s="88" t="s">
        <v>245</v>
      </c>
      <c r="G233" s="88" t="s">
        <v>246</v>
      </c>
      <c r="H233" s="130">
        <v>10</v>
      </c>
      <c r="I233" s="88" t="s">
        <v>5043</v>
      </c>
      <c r="J233" s="88" t="str">
        <f>VLOOKUP(C233,员工信息4!D:H,3,0)</f>
        <v>徐德祥199</v>
      </c>
      <c r="K233" s="130" t="str">
        <f>VLOOKUP(C233,工时对!C:E,2,0)</f>
        <v>徐德祥199</v>
      </c>
      <c r="L233" s="130">
        <f>VLOOKUP(F233,金蝶!D:W,20,0)</f>
        <v>10</v>
      </c>
    </row>
    <row r="234" spans="1:12">
      <c r="A234" s="126">
        <v>237</v>
      </c>
      <c r="B234" s="127" t="s">
        <v>1951</v>
      </c>
      <c r="C234" s="128" t="s">
        <v>1950</v>
      </c>
      <c r="D234" s="129">
        <v>41096</v>
      </c>
      <c r="E234" s="88" t="s">
        <v>1952</v>
      </c>
      <c r="F234" s="88" t="s">
        <v>1949</v>
      </c>
      <c r="G234" s="88" t="s">
        <v>1950</v>
      </c>
      <c r="H234" s="130">
        <v>10</v>
      </c>
      <c r="I234" s="88" t="s">
        <v>5043</v>
      </c>
      <c r="J234" s="88" t="str">
        <f>VLOOKUP(C234,员工信息4!D:H,3,0)</f>
        <v>潘爱国200</v>
      </c>
      <c r="K234" s="130" t="str">
        <f>VLOOKUP(C234,工时对!C:E,2,0)</f>
        <v>潘爱国200</v>
      </c>
      <c r="L234" s="130">
        <f>VLOOKUP(F234,金蝶!D:W,20,0)</f>
        <v>10</v>
      </c>
    </row>
    <row r="235" spans="1:12">
      <c r="A235" s="126">
        <v>238</v>
      </c>
      <c r="B235" s="127" t="s">
        <v>104</v>
      </c>
      <c r="C235" s="128" t="s">
        <v>103</v>
      </c>
      <c r="D235" s="129">
        <v>41099</v>
      </c>
      <c r="E235" s="88" t="s">
        <v>94</v>
      </c>
      <c r="F235" s="88" t="s">
        <v>102</v>
      </c>
      <c r="G235" s="88" t="s">
        <v>103</v>
      </c>
      <c r="H235" s="130">
        <v>10</v>
      </c>
      <c r="I235" s="88" t="s">
        <v>5043</v>
      </c>
      <c r="J235" s="88" t="str">
        <f>VLOOKUP(C235,员工信息4!D:H,3,0)</f>
        <v>陈强205</v>
      </c>
      <c r="K235" s="130" t="str">
        <f>VLOOKUP(C235,工时对!C:E,2,0)</f>
        <v>陈强205</v>
      </c>
      <c r="L235" s="130">
        <f>VLOOKUP(F235,金蝶!D:W,20,0)</f>
        <v>10</v>
      </c>
    </row>
    <row r="236" spans="1:12">
      <c r="A236" s="126">
        <v>239</v>
      </c>
      <c r="B236" s="127" t="s">
        <v>191</v>
      </c>
      <c r="C236" s="128" t="s">
        <v>190</v>
      </c>
      <c r="D236" s="129">
        <v>41093</v>
      </c>
      <c r="E236" s="88" t="s">
        <v>151</v>
      </c>
      <c r="F236" s="88" t="s">
        <v>189</v>
      </c>
      <c r="G236" s="88" t="s">
        <v>190</v>
      </c>
      <c r="H236" s="130">
        <v>10</v>
      </c>
      <c r="I236" s="88" t="s">
        <v>5043</v>
      </c>
      <c r="J236" s="88" t="str">
        <f>VLOOKUP(C236,员工信息4!D:H,3,0)</f>
        <v>唐立206</v>
      </c>
      <c r="K236" s="130" t="str">
        <f>VLOOKUP(C236,工时对!C:E,2,0)</f>
        <v>唐立206</v>
      </c>
      <c r="L236" s="130">
        <f>VLOOKUP(F236,金蝶!D:W,20,0)</f>
        <v>10</v>
      </c>
    </row>
    <row r="237" spans="1:12">
      <c r="A237" s="126">
        <v>240</v>
      </c>
      <c r="B237" s="127" t="s">
        <v>607</v>
      </c>
      <c r="C237" s="128" t="s">
        <v>606</v>
      </c>
      <c r="D237" s="129">
        <v>41407</v>
      </c>
      <c r="E237" s="88" t="s">
        <v>577</v>
      </c>
      <c r="F237" s="88" t="s">
        <v>605</v>
      </c>
      <c r="G237" s="88" t="s">
        <v>606</v>
      </c>
      <c r="H237" s="130">
        <v>10</v>
      </c>
      <c r="I237" s="88" t="s">
        <v>5043</v>
      </c>
      <c r="J237" s="88" t="str">
        <f>VLOOKUP(C237,员工信息4!D:H,3,0)</f>
        <v>罗卫龙207</v>
      </c>
      <c r="K237" s="130" t="str">
        <f>VLOOKUP(C237,工时对!C:E,2,0)</f>
        <v>罗卫龙207</v>
      </c>
      <c r="L237" s="130">
        <f>VLOOKUP(F237,金蝶!D:W,20,0)</f>
        <v>10</v>
      </c>
    </row>
    <row r="238" spans="1:12">
      <c r="A238" s="126">
        <v>241</v>
      </c>
      <c r="B238" s="127" t="s">
        <v>1211</v>
      </c>
      <c r="C238" s="128" t="s">
        <v>1210</v>
      </c>
      <c r="D238" s="129">
        <v>41093</v>
      </c>
      <c r="E238" s="88" t="s">
        <v>343</v>
      </c>
      <c r="F238" s="88" t="s">
        <v>1209</v>
      </c>
      <c r="G238" s="88" t="s">
        <v>1210</v>
      </c>
      <c r="H238" s="130">
        <v>10</v>
      </c>
      <c r="I238" s="88" t="s">
        <v>5043</v>
      </c>
      <c r="J238" s="88" t="str">
        <f>VLOOKUP(C238,员工信息4!D:H,3,0)</f>
        <v>沈方明218</v>
      </c>
      <c r="K238" s="130" t="str">
        <f>VLOOKUP(C238,工时对!C:E,2,0)</f>
        <v>沈方明218</v>
      </c>
      <c r="L238" s="130">
        <f>VLOOKUP(F238,金蝶!D:W,20,0)</f>
        <v>10</v>
      </c>
    </row>
    <row r="239" spans="1:12">
      <c r="A239" s="126">
        <v>242</v>
      </c>
      <c r="B239" s="127" t="s">
        <v>2242</v>
      </c>
      <c r="C239" s="128" t="s">
        <v>2241</v>
      </c>
      <c r="D239" s="129">
        <v>41093</v>
      </c>
      <c r="E239" s="88" t="s">
        <v>2232</v>
      </c>
      <c r="F239" s="88" t="s">
        <v>2240</v>
      </c>
      <c r="G239" s="88" t="s">
        <v>2241</v>
      </c>
      <c r="H239" s="130">
        <v>10</v>
      </c>
      <c r="I239" s="88" t="s">
        <v>5043</v>
      </c>
      <c r="J239" s="88" t="str">
        <f>VLOOKUP(C239,员工信息4!D:H,3,0)</f>
        <v>康萝男220</v>
      </c>
      <c r="K239" s="130" t="str">
        <f>VLOOKUP(C239,工时对!C:E,2,0)</f>
        <v>康萝男220</v>
      </c>
      <c r="L239" s="130">
        <f>VLOOKUP(F239,金蝶!D:W,20,0)</f>
        <v>10</v>
      </c>
    </row>
    <row r="240" spans="1:12">
      <c r="A240" s="126">
        <v>243</v>
      </c>
      <c r="B240" s="127" t="s">
        <v>767</v>
      </c>
      <c r="C240" s="128" t="s">
        <v>766</v>
      </c>
      <c r="D240" s="129">
        <v>41407</v>
      </c>
      <c r="E240" s="88" t="s">
        <v>757</v>
      </c>
      <c r="F240" s="88" t="s">
        <v>765</v>
      </c>
      <c r="G240" s="88" t="s">
        <v>766</v>
      </c>
      <c r="H240" s="130">
        <v>10</v>
      </c>
      <c r="I240" s="88" t="s">
        <v>5043</v>
      </c>
      <c r="J240" s="88" t="str">
        <f>VLOOKUP(C240,员工信息4!D:H,3,0)</f>
        <v>吴之荣221</v>
      </c>
      <c r="K240" s="130" t="str">
        <f>VLOOKUP(C240,工时对!C:E,2,0)</f>
        <v>吴之荣221</v>
      </c>
      <c r="L240" s="130">
        <f>VLOOKUP(F240,金蝶!D:W,20,0)</f>
        <v>10</v>
      </c>
    </row>
    <row r="241" spans="1:12">
      <c r="A241" s="126">
        <v>244</v>
      </c>
      <c r="B241" s="127" t="s">
        <v>1974</v>
      </c>
      <c r="C241" s="128" t="s">
        <v>1973</v>
      </c>
      <c r="D241" s="129">
        <v>41093</v>
      </c>
      <c r="E241" s="88" t="s">
        <v>1969</v>
      </c>
      <c r="F241" s="88" t="s">
        <v>1972</v>
      </c>
      <c r="G241" s="88" t="s">
        <v>1973</v>
      </c>
      <c r="H241" s="130">
        <v>10</v>
      </c>
      <c r="I241" s="88" t="s">
        <v>5043</v>
      </c>
      <c r="J241" s="88" t="str">
        <f>VLOOKUP(C241,员工信息4!D:H,3,0)</f>
        <v>高洁222</v>
      </c>
      <c r="K241" s="130" t="str">
        <f>VLOOKUP(C241,工时对!C:E,2,0)</f>
        <v>高洁222</v>
      </c>
      <c r="L241" s="130">
        <f>VLOOKUP(F241,金蝶!D:W,20,0)</f>
        <v>10</v>
      </c>
    </row>
    <row r="242" spans="1:12">
      <c r="A242" s="126">
        <v>245</v>
      </c>
      <c r="B242" s="127" t="s">
        <v>2300</v>
      </c>
      <c r="C242" s="128" t="s">
        <v>2299</v>
      </c>
      <c r="D242" s="129">
        <v>41093</v>
      </c>
      <c r="E242" s="88" t="s">
        <v>883</v>
      </c>
      <c r="F242" s="88" t="s">
        <v>2298</v>
      </c>
      <c r="G242" s="88" t="s">
        <v>2299</v>
      </c>
      <c r="H242" s="130">
        <v>10</v>
      </c>
      <c r="I242" s="88" t="s">
        <v>5043</v>
      </c>
      <c r="J242" s="88" t="str">
        <f>VLOOKUP(C242,员工信息4!D:H,3,0)</f>
        <v>方强444</v>
      </c>
      <c r="K242" s="130" t="str">
        <f>VLOOKUP(C242,工时对!C:E,2,0)</f>
        <v>方强444</v>
      </c>
      <c r="L242" s="130">
        <f>VLOOKUP(F242,金蝶!D:W,20,0)</f>
        <v>10</v>
      </c>
    </row>
    <row r="243" spans="1:12">
      <c r="A243" s="126">
        <v>246</v>
      </c>
      <c r="B243" s="127" t="s">
        <v>465</v>
      </c>
      <c r="C243" s="128" t="s">
        <v>464</v>
      </c>
      <c r="D243" s="129"/>
      <c r="E243" s="88" t="s">
        <v>455</v>
      </c>
      <c r="F243" s="88" t="s">
        <v>463</v>
      </c>
      <c r="G243" s="88" t="s">
        <v>464</v>
      </c>
      <c r="H243" s="130">
        <v>10</v>
      </c>
      <c r="I243" s="88" t="s">
        <v>5043</v>
      </c>
      <c r="J243" s="88" t="str">
        <f>VLOOKUP(C243,员工信息4!D:H,3,0)</f>
        <v>顾建锋224</v>
      </c>
      <c r="K243" s="130" t="str">
        <f>VLOOKUP(C243,工时对!C:E,2,0)</f>
        <v>顾建锋224</v>
      </c>
      <c r="L243" s="130">
        <f>VLOOKUP(F243,金蝶!D:W,20,0)</f>
        <v>10</v>
      </c>
    </row>
    <row r="244" spans="1:12">
      <c r="A244" s="126">
        <v>247</v>
      </c>
      <c r="B244" s="127" t="s">
        <v>652</v>
      </c>
      <c r="C244" s="128" t="s">
        <v>651</v>
      </c>
      <c r="D244" s="129">
        <v>41100</v>
      </c>
      <c r="E244" s="88" t="s">
        <v>577</v>
      </c>
      <c r="F244" s="88" t="s">
        <v>650</v>
      </c>
      <c r="G244" s="88" t="s">
        <v>651</v>
      </c>
      <c r="H244" s="130">
        <v>10</v>
      </c>
      <c r="I244" s="88" t="s">
        <v>5043</v>
      </c>
      <c r="J244" s="88" t="str">
        <f>VLOOKUP(C244,员工信息4!D:H,3,0)</f>
        <v>王龙明225</v>
      </c>
      <c r="K244" s="130" t="str">
        <f>VLOOKUP(C244,工时对!C:E,2,0)</f>
        <v>王龙明225</v>
      </c>
      <c r="L244" s="130">
        <f>VLOOKUP(F244,金蝶!D:W,20,0)</f>
        <v>10</v>
      </c>
    </row>
    <row r="245" spans="1:12">
      <c r="A245" s="126">
        <v>248</v>
      </c>
      <c r="B245" s="127" t="s">
        <v>48</v>
      </c>
      <c r="C245" s="128" t="s">
        <v>47</v>
      </c>
      <c r="D245" s="129">
        <v>41095</v>
      </c>
      <c r="E245" s="88" t="s">
        <v>17</v>
      </c>
      <c r="F245" s="88" t="s">
        <v>46</v>
      </c>
      <c r="G245" s="88" t="s">
        <v>47</v>
      </c>
      <c r="H245" s="130">
        <v>10</v>
      </c>
      <c r="I245" s="88" t="s">
        <v>5043</v>
      </c>
      <c r="J245" s="88" t="str">
        <f>VLOOKUP(C245,员工信息4!D:H,3,0)</f>
        <v>龚林福305</v>
      </c>
      <c r="K245" s="130" t="str">
        <f>VLOOKUP(C245,工时对!C:E,2,0)</f>
        <v>龚林福305</v>
      </c>
      <c r="L245" s="130">
        <f>VLOOKUP(F245,金蝶!D:W,20,0)</f>
        <v>10</v>
      </c>
    </row>
    <row r="246" spans="1:12">
      <c r="A246" s="126">
        <v>249</v>
      </c>
      <c r="B246" s="127" t="s">
        <v>129</v>
      </c>
      <c r="C246" s="128" t="s">
        <v>128</v>
      </c>
      <c r="D246" s="129">
        <v>41095</v>
      </c>
      <c r="E246" s="88" t="s">
        <v>130</v>
      </c>
      <c r="F246" s="88" t="s">
        <v>127</v>
      </c>
      <c r="G246" s="88" t="s">
        <v>128</v>
      </c>
      <c r="H246" s="130">
        <v>10</v>
      </c>
      <c r="I246" s="88" t="s">
        <v>5043</v>
      </c>
      <c r="J246" s="88" t="str">
        <f>VLOOKUP(C246,员工信息4!D:H,3,0)</f>
        <v>陈前显320</v>
      </c>
      <c r="K246" s="130" t="str">
        <f>VLOOKUP(C246,工时对!C:E,2,0)</f>
        <v>陈前显320</v>
      </c>
      <c r="L246" s="130">
        <f>VLOOKUP(F246,金蝶!D:W,20,0)</f>
        <v>10</v>
      </c>
    </row>
    <row r="247" spans="1:12">
      <c r="A247" s="126">
        <v>250</v>
      </c>
      <c r="B247" s="127" t="s">
        <v>99</v>
      </c>
      <c r="C247" s="128" t="s">
        <v>98</v>
      </c>
      <c r="D247" s="129">
        <v>41095</v>
      </c>
      <c r="E247" s="88" t="s">
        <v>94</v>
      </c>
      <c r="F247" s="88" t="s">
        <v>97</v>
      </c>
      <c r="G247" s="88" t="s">
        <v>98</v>
      </c>
      <c r="H247" s="130">
        <v>10</v>
      </c>
      <c r="I247" s="88" t="s">
        <v>5043</v>
      </c>
      <c r="J247" s="88" t="str">
        <f>VLOOKUP(C247,员工信息4!D:H,3,0)</f>
        <v>叶军344</v>
      </c>
      <c r="K247" s="130" t="str">
        <f>VLOOKUP(C247,工时对!C:E,2,0)</f>
        <v>叶军344</v>
      </c>
      <c r="L247" s="130">
        <f>VLOOKUP(F247,金蝶!D:W,20,0)</f>
        <v>10</v>
      </c>
    </row>
    <row r="248" spans="1:12">
      <c r="A248" s="126">
        <v>251</v>
      </c>
      <c r="B248" s="127" t="s">
        <v>460</v>
      </c>
      <c r="C248" s="128" t="s">
        <v>459</v>
      </c>
      <c r="D248" s="129">
        <v>41095</v>
      </c>
      <c r="E248" s="88" t="s">
        <v>455</v>
      </c>
      <c r="F248" s="88" t="s">
        <v>458</v>
      </c>
      <c r="G248" s="88" t="s">
        <v>459</v>
      </c>
      <c r="H248" s="130">
        <v>10</v>
      </c>
      <c r="I248" s="88" t="s">
        <v>5043</v>
      </c>
      <c r="J248" s="88" t="str">
        <f>VLOOKUP(C248,员工信息4!D:H,3,0)</f>
        <v>李会彬397</v>
      </c>
      <c r="K248" s="130" t="str">
        <f>VLOOKUP(C248,工时对!C:E,2,0)</f>
        <v>李会彬397</v>
      </c>
      <c r="L248" s="130">
        <f>VLOOKUP(F248,金蝶!D:W,20,0)</f>
        <v>10</v>
      </c>
    </row>
    <row r="249" spans="1:12">
      <c r="A249" s="126">
        <v>252</v>
      </c>
      <c r="B249" s="127" t="s">
        <v>744</v>
      </c>
      <c r="C249" s="128" t="s">
        <v>743</v>
      </c>
      <c r="D249" s="129">
        <v>43392</v>
      </c>
      <c r="E249" s="88" t="s">
        <v>745</v>
      </c>
      <c r="F249" s="88" t="s">
        <v>742</v>
      </c>
      <c r="G249" s="88" t="s">
        <v>743</v>
      </c>
      <c r="H249" s="130">
        <v>10</v>
      </c>
      <c r="I249" s="88" t="s">
        <v>5043</v>
      </c>
      <c r="J249" s="88" t="str">
        <f>VLOOKUP(C249,员工信息4!D:H,3,0)</f>
        <v>万良萍470</v>
      </c>
      <c r="K249" s="130" t="str">
        <f>VLOOKUP(C249,工时对!C:E,2,0)</f>
        <v>万良萍470</v>
      </c>
      <c r="L249" s="130">
        <f>VLOOKUP(F249,金蝶!D:W,20,0)</f>
        <v>10</v>
      </c>
    </row>
    <row r="250" spans="1:12">
      <c r="A250" s="126">
        <v>253</v>
      </c>
      <c r="B250" s="127" t="s">
        <v>3720</v>
      </c>
      <c r="C250" s="128" t="s">
        <v>515</v>
      </c>
      <c r="D250" s="129">
        <v>41407</v>
      </c>
      <c r="E250" s="88" t="s">
        <v>3719</v>
      </c>
      <c r="F250" s="88" t="s">
        <v>514</v>
      </c>
      <c r="G250" s="88" t="s">
        <v>515</v>
      </c>
      <c r="H250" s="130">
        <v>10</v>
      </c>
      <c r="I250" s="88" t="s">
        <v>5043</v>
      </c>
      <c r="J250" s="88" t="str">
        <f>VLOOKUP(C250,员工信息4!D:H,3,0)</f>
        <v>王波312</v>
      </c>
      <c r="K250" s="130" t="str">
        <f>VLOOKUP(C250,工时对!C:E,2,0)</f>
        <v>王波312</v>
      </c>
      <c r="L250" s="130">
        <f>VLOOKUP(F250,金蝶!D:W,20,0)</f>
        <v>10</v>
      </c>
    </row>
    <row r="251" spans="1:12">
      <c r="A251" s="126">
        <v>254</v>
      </c>
      <c r="B251" s="127" t="s">
        <v>109</v>
      </c>
      <c r="C251" s="128" t="s">
        <v>108</v>
      </c>
      <c r="D251" s="129">
        <v>41095</v>
      </c>
      <c r="E251" s="88" t="s">
        <v>94</v>
      </c>
      <c r="F251" s="88" t="s">
        <v>107</v>
      </c>
      <c r="G251" s="88" t="s">
        <v>108</v>
      </c>
      <c r="H251" s="130">
        <v>10</v>
      </c>
      <c r="I251" s="88" t="s">
        <v>5043</v>
      </c>
      <c r="J251" s="88" t="str">
        <f>VLOOKUP(C251,员工信息4!D:H,3,0)</f>
        <v>诸天元313</v>
      </c>
      <c r="K251" s="130" t="str">
        <f>VLOOKUP(C251,工时对!C:E,2,0)</f>
        <v>诸天元313</v>
      </c>
      <c r="L251" s="130">
        <f>VLOOKUP(F251,金蝶!D:W,20,0)</f>
        <v>10</v>
      </c>
    </row>
    <row r="252" spans="1:12">
      <c r="A252" s="126">
        <v>255</v>
      </c>
      <c r="B252" s="127" t="s">
        <v>1809</v>
      </c>
      <c r="C252" s="128" t="s">
        <v>1808</v>
      </c>
      <c r="D252" s="129">
        <v>41101</v>
      </c>
      <c r="E252" s="88" t="s">
        <v>1110</v>
      </c>
      <c r="F252" s="88" t="s">
        <v>1807</v>
      </c>
      <c r="G252" s="88" t="s">
        <v>1808</v>
      </c>
      <c r="H252" s="130">
        <v>10</v>
      </c>
      <c r="I252" s="88" t="s">
        <v>5043</v>
      </c>
      <c r="J252" s="88" t="str">
        <f>VLOOKUP(C252,员工信息4!D:H,3,0)</f>
        <v>孙贤保316</v>
      </c>
      <c r="K252" s="130" t="str">
        <f>VLOOKUP(C252,工时对!C:E,2,0)</f>
        <v>孙贤保316</v>
      </c>
      <c r="L252" s="130">
        <f>VLOOKUP(F252,金蝶!D:W,20,0)</f>
        <v>10</v>
      </c>
    </row>
    <row r="253" spans="1:12">
      <c r="A253" s="126">
        <v>256</v>
      </c>
      <c r="B253" s="127" t="s">
        <v>1989</v>
      </c>
      <c r="C253" s="128" t="s">
        <v>1988</v>
      </c>
      <c r="D253" s="129">
        <v>41101</v>
      </c>
      <c r="E253" s="88" t="s">
        <v>1969</v>
      </c>
      <c r="F253" s="88" t="s">
        <v>1987</v>
      </c>
      <c r="G253" s="88" t="s">
        <v>1988</v>
      </c>
      <c r="H253" s="130">
        <v>10</v>
      </c>
      <c r="I253" s="88" t="s">
        <v>5043</v>
      </c>
      <c r="J253" s="88" t="str">
        <f>VLOOKUP(C253,员工信息4!D:H,3,0)</f>
        <v>陈梅华317</v>
      </c>
      <c r="K253" s="130" t="str">
        <f>VLOOKUP(C253,工时对!C:E,2,0)</f>
        <v>陈梅华317</v>
      </c>
      <c r="L253" s="130">
        <f>VLOOKUP(F253,金蝶!D:W,20,0)</f>
        <v>10</v>
      </c>
    </row>
    <row r="254" spans="1:12">
      <c r="A254" s="126">
        <v>257</v>
      </c>
      <c r="B254" s="127" t="s">
        <v>797</v>
      </c>
      <c r="C254" s="128" t="s">
        <v>796</v>
      </c>
      <c r="D254" s="129">
        <v>41983</v>
      </c>
      <c r="E254" s="88" t="s">
        <v>757</v>
      </c>
      <c r="F254" s="88" t="s">
        <v>795</v>
      </c>
      <c r="G254" s="88" t="s">
        <v>796</v>
      </c>
      <c r="H254" s="130">
        <v>10</v>
      </c>
      <c r="I254" s="88" t="s">
        <v>5043</v>
      </c>
      <c r="J254" s="88" t="str">
        <f>VLOOKUP(C254,员工信息4!D:H,3,0)</f>
        <v>郭广风243</v>
      </c>
      <c r="K254" s="130" t="str">
        <f>VLOOKUP(C254,工时对!C:E,2,0)</f>
        <v>郭广风243</v>
      </c>
      <c r="L254" s="130">
        <f>VLOOKUP(F254,金蝶!D:W,20,0)</f>
        <v>10</v>
      </c>
    </row>
    <row r="255" spans="1:12">
      <c r="A255" s="126">
        <v>258</v>
      </c>
      <c r="B255" s="127" t="s">
        <v>312</v>
      </c>
      <c r="C255" s="128" t="s">
        <v>311</v>
      </c>
      <c r="D255" s="129">
        <v>41101</v>
      </c>
      <c r="E255" s="88" t="s">
        <v>197</v>
      </c>
      <c r="F255" s="88" t="s">
        <v>310</v>
      </c>
      <c r="G255" s="88" t="s">
        <v>311</v>
      </c>
      <c r="H255" s="130">
        <v>10</v>
      </c>
      <c r="I255" s="88" t="s">
        <v>5043</v>
      </c>
      <c r="J255" s="88" t="str">
        <f>VLOOKUP(C255,员工信息4!D:H,3,0)</f>
        <v>金志强405</v>
      </c>
      <c r="K255" s="130" t="str">
        <f>VLOOKUP(C255,工时对!C:E,2,0)</f>
        <v>金志强405</v>
      </c>
      <c r="L255" s="130">
        <f>VLOOKUP(F255,金蝶!D:W,20,0)</f>
        <v>10</v>
      </c>
    </row>
    <row r="256" spans="1:12">
      <c r="A256" s="126">
        <v>259</v>
      </c>
      <c r="B256" s="127" t="s">
        <v>1617</v>
      </c>
      <c r="C256" s="128" t="s">
        <v>1616</v>
      </c>
      <c r="D256" s="129">
        <v>41983</v>
      </c>
      <c r="E256" s="88" t="s">
        <v>745</v>
      </c>
      <c r="F256" s="88" t="s">
        <v>1615</v>
      </c>
      <c r="G256" s="88" t="s">
        <v>1616</v>
      </c>
      <c r="H256" s="130">
        <v>10</v>
      </c>
      <c r="I256" s="88" t="s">
        <v>5043</v>
      </c>
      <c r="J256" s="88" t="str">
        <f>VLOOKUP(C256,员工信息4!D:H,3,0)</f>
        <v>欧阳淑霞576</v>
      </c>
      <c r="K256" s="130" t="str">
        <f>VLOOKUP(C256,工时对!C:E,2,0)</f>
        <v>欧阳淑霞576</v>
      </c>
      <c r="L256" s="130">
        <f>VLOOKUP(F256,金蝶!D:W,20,0)</f>
        <v>10</v>
      </c>
    </row>
    <row r="257" spans="1:12">
      <c r="A257" s="126">
        <v>260</v>
      </c>
      <c r="B257" s="127" t="s">
        <v>718</v>
      </c>
      <c r="C257" s="128" t="s">
        <v>717</v>
      </c>
      <c r="D257" s="129">
        <v>41101</v>
      </c>
      <c r="E257" s="88" t="s">
        <v>663</v>
      </c>
      <c r="F257" s="88" t="s">
        <v>716</v>
      </c>
      <c r="G257" s="88" t="s">
        <v>717</v>
      </c>
      <c r="H257" s="130">
        <v>10</v>
      </c>
      <c r="I257" s="88" t="s">
        <v>5043</v>
      </c>
      <c r="J257" s="88" t="str">
        <f>VLOOKUP(C257,员工信息4!D:H,3,0)</f>
        <v>顾华建335</v>
      </c>
      <c r="K257" s="130" t="str">
        <f>VLOOKUP(C257,工时对!C:E,2,0)</f>
        <v>顾华建335</v>
      </c>
      <c r="L257" s="130">
        <f>VLOOKUP(F257,金蝶!D:W,20,0)</f>
        <v>10</v>
      </c>
    </row>
    <row r="258" spans="1:12">
      <c r="A258" s="126">
        <v>261</v>
      </c>
      <c r="B258" s="127" t="s">
        <v>124</v>
      </c>
      <c r="C258" s="128" t="s">
        <v>123</v>
      </c>
      <c r="D258" s="129">
        <v>41095</v>
      </c>
      <c r="E258" s="88" t="s">
        <v>94</v>
      </c>
      <c r="F258" s="88" t="s">
        <v>122</v>
      </c>
      <c r="G258" s="88" t="s">
        <v>123</v>
      </c>
      <c r="H258" s="130">
        <v>10</v>
      </c>
      <c r="I258" s="88" t="s">
        <v>5043</v>
      </c>
      <c r="J258" s="88" t="str">
        <f>VLOOKUP(C258,员工信息4!D:H,3,0)</f>
        <v>董云573</v>
      </c>
      <c r="K258" s="130" t="str">
        <f>VLOOKUP(C258,工时对!C:E,2,0)</f>
        <v>董云573</v>
      </c>
      <c r="L258" s="130">
        <f>VLOOKUP(F258,金蝶!D:W,20,0)</f>
        <v>10</v>
      </c>
    </row>
    <row r="259" spans="1:12">
      <c r="A259" s="126">
        <v>262</v>
      </c>
      <c r="B259" s="127" t="s">
        <v>297</v>
      </c>
      <c r="C259" s="128" t="s">
        <v>296</v>
      </c>
      <c r="D259" s="129">
        <v>41095</v>
      </c>
      <c r="E259" s="88" t="s">
        <v>197</v>
      </c>
      <c r="F259" s="88" t="s">
        <v>295</v>
      </c>
      <c r="G259" s="88" t="s">
        <v>296</v>
      </c>
      <c r="H259" s="130">
        <v>10</v>
      </c>
      <c r="I259" s="88" t="s">
        <v>5043</v>
      </c>
      <c r="J259" s="88" t="str">
        <f>VLOOKUP(C259,员工信息4!D:H,3,0)</f>
        <v>余华法578</v>
      </c>
      <c r="K259" s="130" t="str">
        <f>VLOOKUP(C259,工时对!C:E,2,0)</f>
        <v>余华法578</v>
      </c>
      <c r="L259" s="130">
        <f>VLOOKUP(F259,金蝶!D:W,20,0)</f>
        <v>10</v>
      </c>
    </row>
    <row r="260" spans="1:12">
      <c r="A260" s="126">
        <v>263</v>
      </c>
      <c r="B260" s="127" t="s">
        <v>1799</v>
      </c>
      <c r="C260" s="128" t="s">
        <v>1798</v>
      </c>
      <c r="D260" s="129">
        <v>41978</v>
      </c>
      <c r="E260" s="88" t="s">
        <v>1110</v>
      </c>
      <c r="F260" s="88" t="s">
        <v>1797</v>
      </c>
      <c r="G260" s="88" t="s">
        <v>1798</v>
      </c>
      <c r="H260" s="130">
        <v>10</v>
      </c>
      <c r="I260" s="88" t="s">
        <v>5043</v>
      </c>
      <c r="J260" s="88" t="str">
        <f>VLOOKUP(C260,员工信息4!D:H,3,0)</f>
        <v>张莉莉662</v>
      </c>
      <c r="K260" s="130" t="str">
        <f>VLOOKUP(C260,工时对!C:E,2,0)</f>
        <v>张莉莉662</v>
      </c>
      <c r="L260" s="130">
        <f>VLOOKUP(F260,金蝶!D:W,20,0)</f>
        <v>10</v>
      </c>
    </row>
    <row r="261" spans="1:12">
      <c r="A261" s="126">
        <v>264</v>
      </c>
      <c r="B261" s="127" t="s">
        <v>1231</v>
      </c>
      <c r="C261" s="128" t="s">
        <v>1230</v>
      </c>
      <c r="D261" s="129">
        <v>41978</v>
      </c>
      <c r="E261" s="88" t="s">
        <v>343</v>
      </c>
      <c r="F261" s="88" t="s">
        <v>1229</v>
      </c>
      <c r="G261" s="88" t="s">
        <v>1230</v>
      </c>
      <c r="H261" s="130">
        <v>10</v>
      </c>
      <c r="I261" s="88" t="s">
        <v>5043</v>
      </c>
      <c r="J261" s="88" t="str">
        <f>VLOOKUP(C261,员工信息4!D:H,3,0)</f>
        <v>张玉柱398</v>
      </c>
      <c r="K261" s="130" t="str">
        <f>VLOOKUP(C261,工时对!C:E,2,0)</f>
        <v>张玉柱398</v>
      </c>
      <c r="L261" s="130">
        <f>VLOOKUP(F261,金蝶!D:W,20,0)</f>
        <v>10</v>
      </c>
    </row>
    <row r="262" spans="1:12">
      <c r="A262" s="126">
        <v>265</v>
      </c>
      <c r="B262" s="127" t="s">
        <v>1522</v>
      </c>
      <c r="C262" s="128" t="s">
        <v>1521</v>
      </c>
      <c r="D262" s="129">
        <v>41978</v>
      </c>
      <c r="E262" s="88" t="s">
        <v>745</v>
      </c>
      <c r="F262" s="88" t="s">
        <v>1520</v>
      </c>
      <c r="G262" s="88" t="s">
        <v>1521</v>
      </c>
      <c r="H262" s="130">
        <v>10</v>
      </c>
      <c r="I262" s="88" t="s">
        <v>5043</v>
      </c>
      <c r="J262" s="88" t="str">
        <f>VLOOKUP(C262,员工信息4!D:H,3,0)</f>
        <v>瞿华699</v>
      </c>
      <c r="K262" s="130" t="str">
        <f>VLOOKUP(C262,工时对!C:E,2,0)</f>
        <v>瞿华699</v>
      </c>
      <c r="L262" s="130">
        <f>VLOOKUP(F262,金蝶!D:W,20,0)</f>
        <v>10</v>
      </c>
    </row>
    <row r="263" spans="1:12">
      <c r="A263" s="126">
        <v>266</v>
      </c>
      <c r="B263" s="127" t="s">
        <v>1592</v>
      </c>
      <c r="C263" s="128" t="s">
        <v>1591</v>
      </c>
      <c r="D263" s="129">
        <v>41978</v>
      </c>
      <c r="E263" s="88" t="s">
        <v>745</v>
      </c>
      <c r="F263" s="88" t="s">
        <v>1590</v>
      </c>
      <c r="G263" s="88" t="s">
        <v>1591</v>
      </c>
      <c r="H263" s="130">
        <v>10</v>
      </c>
      <c r="I263" s="88" t="s">
        <v>5043</v>
      </c>
      <c r="J263" s="88" t="str">
        <f>VLOOKUP(C263,员工信息4!D:H,3,0)</f>
        <v>胡燕华702</v>
      </c>
      <c r="K263" s="130" t="str">
        <f>VLOOKUP(C263,工时对!C:E,2,0)</f>
        <v>胡燕华702</v>
      </c>
      <c r="L263" s="130">
        <f>VLOOKUP(F263,金蝶!D:W,20,0)</f>
        <v>10</v>
      </c>
    </row>
    <row r="264" spans="1:12">
      <c r="A264" s="126">
        <v>267</v>
      </c>
      <c r="B264" s="127" t="s">
        <v>1013</v>
      </c>
      <c r="C264" s="128" t="s">
        <v>1012</v>
      </c>
      <c r="D264" s="129">
        <v>41978</v>
      </c>
      <c r="E264" s="88" t="s">
        <v>757</v>
      </c>
      <c r="F264" s="88" t="s">
        <v>1011</v>
      </c>
      <c r="G264" s="88" t="s">
        <v>1012</v>
      </c>
      <c r="H264" s="130">
        <v>10</v>
      </c>
      <c r="I264" s="88" t="s">
        <v>5043</v>
      </c>
      <c r="J264" s="88" t="str">
        <f>VLOOKUP(C264,员工信息4!D:H,3,0)</f>
        <v>周士军592</v>
      </c>
      <c r="K264" s="130" t="str">
        <f>VLOOKUP(C264,工时对!C:E,2,0)</f>
        <v>周士军592</v>
      </c>
      <c r="L264" s="130">
        <f>VLOOKUP(F264,金蝶!D:W,20,0)</f>
        <v>10</v>
      </c>
    </row>
    <row r="265" spans="1:12">
      <c r="A265" s="126">
        <v>268</v>
      </c>
      <c r="B265" s="127" t="s">
        <v>968</v>
      </c>
      <c r="C265" s="128" t="s">
        <v>967</v>
      </c>
      <c r="D265" s="129">
        <v>42709</v>
      </c>
      <c r="E265" s="88" t="s">
        <v>757</v>
      </c>
      <c r="F265" s="88" t="s">
        <v>966</v>
      </c>
      <c r="G265" s="88" t="s">
        <v>967</v>
      </c>
      <c r="H265" s="130">
        <v>10</v>
      </c>
      <c r="I265" s="88" t="s">
        <v>5043</v>
      </c>
      <c r="J265" s="88" t="str">
        <f>VLOOKUP(C265,员工信息4!D:H,3,0)</f>
        <v>张俊526</v>
      </c>
      <c r="K265" s="130" t="str">
        <f>VLOOKUP(C265,工时对!C:E,2,0)</f>
        <v>张俊526</v>
      </c>
      <c r="L265" s="130">
        <f>VLOOKUP(F265,金蝶!D:W,20,0)</f>
        <v>10</v>
      </c>
    </row>
    <row r="266" spans="1:12">
      <c r="A266" s="126">
        <v>269</v>
      </c>
      <c r="B266" s="127" t="s">
        <v>1742</v>
      </c>
      <c r="C266" s="142" t="s">
        <v>1741</v>
      </c>
      <c r="D266" s="129">
        <v>42948</v>
      </c>
      <c r="E266" s="88" t="s">
        <v>1110</v>
      </c>
      <c r="F266" s="88" t="s">
        <v>1740</v>
      </c>
      <c r="G266" s="88" t="s">
        <v>1741</v>
      </c>
      <c r="H266" s="130">
        <v>10</v>
      </c>
      <c r="I266" s="88" t="s">
        <v>5043</v>
      </c>
      <c r="J266" s="88" t="str">
        <f>VLOOKUP(C266,员工信息4!D:H,3,0)</f>
        <v>沈军289</v>
      </c>
      <c r="K266" s="130" t="str">
        <f>VLOOKUP(C266,工时对!C:E,2,0)</f>
        <v>沈军289</v>
      </c>
      <c r="L266" s="130">
        <f>VLOOKUP(F266,金蝶!D:W,20,0)</f>
        <v>10</v>
      </c>
    </row>
    <row r="267" spans="1:12">
      <c r="A267" s="126">
        <v>270</v>
      </c>
      <c r="B267" s="127" t="s">
        <v>2097</v>
      </c>
      <c r="C267" s="128" t="s">
        <v>2096</v>
      </c>
      <c r="D267" s="129">
        <v>42948</v>
      </c>
      <c r="E267" s="88" t="s">
        <v>1299</v>
      </c>
      <c r="F267" s="88" t="s">
        <v>2095</v>
      </c>
      <c r="G267" s="88" t="s">
        <v>2096</v>
      </c>
      <c r="H267" s="130">
        <v>10</v>
      </c>
      <c r="I267" s="88" t="s">
        <v>5043</v>
      </c>
      <c r="J267" s="88" t="str">
        <f>VLOOKUP(C267,员工信息4!D:H,3,0)</f>
        <v>王帆86</v>
      </c>
      <c r="K267" s="130" t="str">
        <f>VLOOKUP(C267,工时对!C:E,2,0)</f>
        <v>王帆86</v>
      </c>
      <c r="L267" s="130">
        <f>VLOOKUP(F267,金蝶!D:W,20,0)</f>
        <v>10</v>
      </c>
    </row>
    <row r="268" spans="1:12">
      <c r="A268" s="126">
        <v>271</v>
      </c>
      <c r="B268" s="127" t="s">
        <v>857</v>
      </c>
      <c r="C268" s="128" t="s">
        <v>856</v>
      </c>
      <c r="D268" s="129">
        <v>41978</v>
      </c>
      <c r="E268" s="88" t="s">
        <v>757</v>
      </c>
      <c r="F268" s="88" t="s">
        <v>855</v>
      </c>
      <c r="G268" s="88" t="s">
        <v>856</v>
      </c>
      <c r="H268" s="130">
        <v>10</v>
      </c>
      <c r="I268" s="88" t="s">
        <v>5043</v>
      </c>
      <c r="J268" s="88" t="str">
        <f>VLOOKUP(C268,员工信息4!D:H,3,0)</f>
        <v>晁凤巧715</v>
      </c>
      <c r="K268" s="130" t="str">
        <f>VLOOKUP(C268,工时对!C:E,2,0)</f>
        <v>晁凤巧715</v>
      </c>
      <c r="L268" s="130">
        <f>VLOOKUP(F268,金蝶!D:W,20,0)</f>
        <v>10</v>
      </c>
    </row>
    <row r="269" spans="1:12">
      <c r="A269" s="126">
        <v>272</v>
      </c>
      <c r="B269" s="127" t="s">
        <v>2490</v>
      </c>
      <c r="C269" s="128" t="s">
        <v>2489</v>
      </c>
      <c r="D269" s="129">
        <v>43586</v>
      </c>
      <c r="E269" s="88" t="s">
        <v>757</v>
      </c>
      <c r="F269" s="88" t="s">
        <v>2488</v>
      </c>
      <c r="G269" s="88" t="s">
        <v>2489</v>
      </c>
      <c r="H269" s="130">
        <v>10</v>
      </c>
      <c r="I269" s="88" t="s">
        <v>5043</v>
      </c>
      <c r="J269" s="88" t="str">
        <f>VLOOKUP(C269,员工信息4!D:H,3,0)</f>
        <v>宋雪310</v>
      </c>
      <c r="K269" s="130" t="str">
        <f>VLOOKUP(C269,工时对!C:E,2,0)</f>
        <v>宋雪310</v>
      </c>
      <c r="L269" s="130">
        <f>VLOOKUP(F269,金蝶!D:W,20,0)</f>
        <v>10</v>
      </c>
    </row>
    <row r="270" spans="1:12">
      <c r="A270" s="126">
        <v>273</v>
      </c>
      <c r="B270" s="127" t="s">
        <v>2247</v>
      </c>
      <c r="C270" s="128" t="s">
        <v>2246</v>
      </c>
      <c r="D270" s="129">
        <v>42275</v>
      </c>
      <c r="E270" s="88" t="s">
        <v>5052</v>
      </c>
      <c r="F270" s="88" t="s">
        <v>2245</v>
      </c>
      <c r="G270" s="88" t="s">
        <v>2246</v>
      </c>
      <c r="H270" s="130">
        <v>10</v>
      </c>
      <c r="I270" s="88" t="s">
        <v>5043</v>
      </c>
      <c r="J270" s="88" t="str">
        <f>VLOOKUP(C270,员工信息4!D:H,3,0)</f>
        <v>范新初34</v>
      </c>
      <c r="K270" s="130" t="str">
        <f>VLOOKUP(C270,工时对!C:E,2,0)</f>
        <v>范新初34</v>
      </c>
      <c r="L270" s="130">
        <f>VLOOKUP(F270,金蝶!D:W,20,0)</f>
        <v>10</v>
      </c>
    </row>
    <row r="271" spans="1:12">
      <c r="L271" s="130"/>
    </row>
  </sheetData>
  <autoFilter ref="A1:Q271"/>
  <phoneticPr fontId="8" type="noConversion"/>
  <conditionalFormatting sqref="C7">
    <cfRule type="duplicateValues" dxfId="703" priority="3"/>
  </conditionalFormatting>
  <conditionalFormatting sqref="G7">
    <cfRule type="duplicateValues" dxfId="702" priority="2"/>
  </conditionalFormatting>
  <conditionalFormatting sqref="C10">
    <cfRule type="duplicateValues" dxfId="701" priority="25"/>
    <cfRule type="duplicateValues" dxfId="700" priority="26"/>
    <cfRule type="duplicateValues" dxfId="699" priority="27"/>
    <cfRule type="duplicateValues" dxfId="698" priority="28"/>
    <cfRule type="duplicateValues" dxfId="697" priority="29"/>
    <cfRule type="duplicateValues" dxfId="696" priority="30"/>
    <cfRule type="duplicateValues" dxfId="695" priority="31"/>
    <cfRule type="duplicateValues" dxfId="694" priority="32"/>
    <cfRule type="duplicateValues" dxfId="693" priority="33"/>
    <cfRule type="duplicateValues" dxfId="692" priority="34"/>
    <cfRule type="duplicateValues" dxfId="691" priority="35"/>
  </conditionalFormatting>
  <conditionalFormatting sqref="G10">
    <cfRule type="duplicateValues" dxfId="690" priority="14"/>
    <cfRule type="duplicateValues" dxfId="689" priority="15"/>
    <cfRule type="duplicateValues" dxfId="688" priority="16"/>
    <cfRule type="duplicateValues" dxfId="687" priority="17"/>
    <cfRule type="duplicateValues" dxfId="686" priority="18"/>
    <cfRule type="duplicateValues" dxfId="685" priority="19"/>
    <cfRule type="duplicateValues" dxfId="684" priority="20"/>
    <cfRule type="duplicateValues" dxfId="683" priority="21"/>
    <cfRule type="duplicateValues" dxfId="682" priority="22"/>
    <cfRule type="duplicateValues" dxfId="681" priority="23"/>
    <cfRule type="duplicateValues" dxfId="680" priority="24"/>
  </conditionalFormatting>
  <conditionalFormatting sqref="C268:C270">
    <cfRule type="duplicateValues" dxfId="679" priority="5"/>
    <cfRule type="duplicateValues" dxfId="678" priority="8"/>
  </conditionalFormatting>
  <conditionalFormatting sqref="F268:F270">
    <cfRule type="duplicateValues" dxfId="677" priority="6"/>
    <cfRule type="duplicateValues" dxfId="676" priority="7"/>
  </conditionalFormatting>
  <conditionalFormatting sqref="C271:C1048576 C1:C6 C8:C267">
    <cfRule type="duplicateValues" dxfId="675" priority="13"/>
  </conditionalFormatting>
  <conditionalFormatting sqref="C1:C6 C11:C267 C8:C9">
    <cfRule type="duplicateValues" dxfId="674" priority="51026"/>
  </conditionalFormatting>
  <conditionalFormatting sqref="F1:F6 F11:F267 F8:F9">
    <cfRule type="duplicateValues" dxfId="673" priority="51030"/>
    <cfRule type="duplicateValues" dxfId="672" priority="51031"/>
  </conditionalFormatting>
  <conditionalFormatting sqref="F1:F1048576">
    <cfRule type="duplicateValues" dxfId="671" priority="1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451"/>
  <sheetViews>
    <sheetView workbookViewId="0">
      <selection activeCell="P46" sqref="P46"/>
    </sheetView>
  </sheetViews>
  <sheetFormatPr defaultColWidth="9" defaultRowHeight="13.5"/>
  <cols>
    <col min="1" max="1" width="9.5" style="85" customWidth="1"/>
    <col min="5" max="5" width="9.75" style="85" customWidth="1"/>
    <col min="6" max="6" width="12.75" style="85" customWidth="1"/>
    <col min="7" max="7" width="16.375" customWidth="1"/>
    <col min="11" max="11" width="13.5" customWidth="1"/>
    <col min="16" max="16" width="9.125" customWidth="1"/>
    <col min="17" max="17" width="9.5" customWidth="1"/>
  </cols>
  <sheetData>
    <row r="1" spans="1:20">
      <c r="A1" s="86" t="s">
        <v>0</v>
      </c>
      <c r="B1" s="87" t="s">
        <v>4</v>
      </c>
      <c r="C1" s="88" t="s">
        <v>3589</v>
      </c>
      <c r="D1" s="89" t="s">
        <v>3590</v>
      </c>
      <c r="E1" s="90" t="s">
        <v>8</v>
      </c>
      <c r="F1" s="91" t="s">
        <v>4867</v>
      </c>
      <c r="G1" s="88" t="s">
        <v>3592</v>
      </c>
      <c r="H1" s="88" t="s">
        <v>3590</v>
      </c>
      <c r="I1" s="88" t="s">
        <v>3594</v>
      </c>
      <c r="L1" t="s">
        <v>0</v>
      </c>
      <c r="M1" t="s">
        <v>4</v>
      </c>
      <c r="N1" t="s">
        <v>3589</v>
      </c>
      <c r="O1" t="s">
        <v>3590</v>
      </c>
      <c r="P1" t="s">
        <v>8</v>
      </c>
      <c r="Q1" t="s">
        <v>4867</v>
      </c>
      <c r="R1" t="s">
        <v>3592</v>
      </c>
      <c r="S1" t="s">
        <v>3590</v>
      </c>
      <c r="T1" t="s">
        <v>3594</v>
      </c>
    </row>
    <row r="2" spans="1:20">
      <c r="A2" s="92">
        <v>1</v>
      </c>
      <c r="B2" s="93" t="s">
        <v>2339</v>
      </c>
      <c r="C2" s="88" t="s">
        <v>2337</v>
      </c>
      <c r="D2" s="94" t="s">
        <v>2338</v>
      </c>
      <c r="E2" s="92">
        <v>8</v>
      </c>
      <c r="F2" s="91">
        <v>140</v>
      </c>
      <c r="G2" s="88" t="s">
        <v>1958</v>
      </c>
      <c r="H2" s="88" t="s">
        <v>2338</v>
      </c>
      <c r="I2" s="88" t="s">
        <v>5043</v>
      </c>
      <c r="J2" t="str">
        <f>VLOOKUP(C2,员工信息4!C:J,7,0)</f>
        <v>6228480038116021379</v>
      </c>
      <c r="K2" s="60"/>
      <c r="L2" s="104" t="s">
        <v>3634</v>
      </c>
      <c r="M2" t="s">
        <v>4209</v>
      </c>
      <c r="N2" t="s">
        <v>4208</v>
      </c>
      <c r="O2" t="s">
        <v>3660</v>
      </c>
      <c r="P2" s="60">
        <v>0</v>
      </c>
      <c r="Q2" s="60">
        <v>0</v>
      </c>
      <c r="R2" t="s">
        <v>1299</v>
      </c>
      <c r="S2" t="s">
        <v>3660</v>
      </c>
      <c r="T2" t="s">
        <v>5043</v>
      </c>
    </row>
    <row r="3" spans="1:20">
      <c r="A3" s="92">
        <v>2</v>
      </c>
      <c r="B3" s="95" t="s">
        <v>2334</v>
      </c>
      <c r="C3" s="88" t="s">
        <v>2332</v>
      </c>
      <c r="D3" s="96" t="s">
        <v>2333</v>
      </c>
      <c r="E3" s="92">
        <v>10</v>
      </c>
      <c r="F3" s="91">
        <v>200</v>
      </c>
      <c r="G3" s="88" t="s">
        <v>1958</v>
      </c>
      <c r="H3" s="88" t="s">
        <v>2333</v>
      </c>
      <c r="I3" s="88" t="s">
        <v>5043</v>
      </c>
      <c r="J3" t="str">
        <f>VLOOKUP(C3,员工信息4!C:J,7,0)</f>
        <v>6228480038116009275</v>
      </c>
      <c r="K3" s="60"/>
      <c r="L3" s="104" t="s">
        <v>3634</v>
      </c>
      <c r="M3" t="s">
        <v>2863</v>
      </c>
      <c r="N3" t="s">
        <v>4212</v>
      </c>
      <c r="O3" t="s">
        <v>4213</v>
      </c>
      <c r="P3" s="60">
        <v>0</v>
      </c>
      <c r="Q3" s="60">
        <v>0</v>
      </c>
      <c r="R3" t="s">
        <v>1299</v>
      </c>
      <c r="S3" t="s">
        <v>4213</v>
      </c>
      <c r="T3" t="s">
        <v>5043</v>
      </c>
    </row>
    <row r="4" spans="1:20">
      <c r="A4" s="92">
        <v>3</v>
      </c>
      <c r="B4" s="95" t="s">
        <v>1933</v>
      </c>
      <c r="C4" s="88" t="s">
        <v>1931</v>
      </c>
      <c r="D4" s="96" t="s">
        <v>1932</v>
      </c>
      <c r="E4" s="92">
        <v>9</v>
      </c>
      <c r="F4" s="91">
        <v>160</v>
      </c>
      <c r="G4" s="88" t="s">
        <v>1903</v>
      </c>
      <c r="H4" s="88" t="s">
        <v>1932</v>
      </c>
      <c r="I4" s="88" t="s">
        <v>5043</v>
      </c>
      <c r="J4" t="str">
        <f>VLOOKUP(C4,员工信息4!C:J,7,0)</f>
        <v>6228480038116032574</v>
      </c>
      <c r="K4" s="60"/>
      <c r="L4" s="104" t="s">
        <v>3634</v>
      </c>
      <c r="M4" t="s">
        <v>2962</v>
      </c>
      <c r="N4" t="s">
        <v>3742</v>
      </c>
      <c r="O4" t="s">
        <v>3743</v>
      </c>
      <c r="P4" s="60">
        <v>8</v>
      </c>
      <c r="Q4" s="60">
        <v>160</v>
      </c>
      <c r="R4" t="s">
        <v>577</v>
      </c>
      <c r="S4" t="s">
        <v>3743</v>
      </c>
      <c r="T4" t="s">
        <v>5043</v>
      </c>
    </row>
    <row r="5" spans="1:20">
      <c r="A5" s="92">
        <v>4</v>
      </c>
      <c r="B5" s="93" t="s">
        <v>2092</v>
      </c>
      <c r="C5" s="88" t="s">
        <v>2090</v>
      </c>
      <c r="D5" s="94" t="s">
        <v>2091</v>
      </c>
      <c r="E5" s="92">
        <v>10</v>
      </c>
      <c r="F5" s="91">
        <v>200</v>
      </c>
      <c r="G5" s="88" t="s">
        <v>1299</v>
      </c>
      <c r="H5" s="88" t="s">
        <v>2091</v>
      </c>
      <c r="I5" s="88" t="s">
        <v>5043</v>
      </c>
      <c r="J5" t="str">
        <f>VLOOKUP(C5,员工信息4!C:J,7,0)</f>
        <v>6228480038116013574</v>
      </c>
      <c r="K5" s="60"/>
      <c r="L5" s="104" t="s">
        <v>3634</v>
      </c>
      <c r="M5" t="s">
        <v>2875</v>
      </c>
      <c r="N5" t="s">
        <v>4188</v>
      </c>
      <c r="O5" t="s">
        <v>3657</v>
      </c>
      <c r="P5" s="60">
        <v>1</v>
      </c>
      <c r="Q5" s="60">
        <v>20</v>
      </c>
      <c r="R5" t="s">
        <v>1842</v>
      </c>
      <c r="S5" t="s">
        <v>3657</v>
      </c>
      <c r="T5" t="s">
        <v>5043</v>
      </c>
    </row>
    <row r="6" spans="1:20">
      <c r="A6" s="92">
        <v>5</v>
      </c>
      <c r="B6" s="93" t="s">
        <v>1847</v>
      </c>
      <c r="C6" s="88" t="s">
        <v>1845</v>
      </c>
      <c r="D6" s="94" t="s">
        <v>1846</v>
      </c>
      <c r="E6" s="92">
        <v>10</v>
      </c>
      <c r="F6" s="91">
        <v>200</v>
      </c>
      <c r="G6" s="88" t="s">
        <v>1842</v>
      </c>
      <c r="H6" s="88" t="s">
        <v>1846</v>
      </c>
      <c r="I6" s="88" t="s">
        <v>5043</v>
      </c>
      <c r="J6" t="str">
        <f>VLOOKUP(C6,员工信息4!C:J,7,0)</f>
        <v>6228480038116020579</v>
      </c>
      <c r="K6" s="60"/>
      <c r="L6" s="104" t="s">
        <v>3634</v>
      </c>
      <c r="M6" t="s">
        <v>2952</v>
      </c>
      <c r="N6" t="s">
        <v>4299</v>
      </c>
      <c r="O6" t="s">
        <v>4300</v>
      </c>
      <c r="P6" s="60">
        <v>0</v>
      </c>
      <c r="Q6" s="60">
        <v>0</v>
      </c>
      <c r="R6" t="s">
        <v>17</v>
      </c>
      <c r="S6" t="s">
        <v>4300</v>
      </c>
      <c r="T6" t="s">
        <v>5043</v>
      </c>
    </row>
    <row r="7" spans="1:20">
      <c r="A7" s="92">
        <v>6</v>
      </c>
      <c r="B7" s="97" t="s">
        <v>1957</v>
      </c>
      <c r="C7" s="88" t="s">
        <v>1955</v>
      </c>
      <c r="D7" s="98" t="s">
        <v>1956</v>
      </c>
      <c r="E7" s="92">
        <v>10</v>
      </c>
      <c r="F7" s="91">
        <v>200</v>
      </c>
      <c r="G7" s="88" t="s">
        <v>1958</v>
      </c>
      <c r="H7" s="88" t="s">
        <v>1956</v>
      </c>
      <c r="I7" s="88" t="s">
        <v>5043</v>
      </c>
      <c r="J7" t="str">
        <f>VLOOKUP(C7,员工信息4!C:J,7,0)</f>
        <v>6228480038116052176</v>
      </c>
      <c r="K7" s="60"/>
      <c r="L7" s="104" t="s">
        <v>3634</v>
      </c>
      <c r="M7" t="s">
        <v>2912</v>
      </c>
      <c r="N7" t="s">
        <v>4224</v>
      </c>
      <c r="O7" t="s">
        <v>4225</v>
      </c>
      <c r="P7" s="60">
        <v>0</v>
      </c>
      <c r="Q7" s="60">
        <v>0</v>
      </c>
      <c r="R7" t="s">
        <v>17</v>
      </c>
      <c r="S7" t="s">
        <v>4225</v>
      </c>
      <c r="T7" t="s">
        <v>5043</v>
      </c>
    </row>
    <row r="8" spans="1:20">
      <c r="A8" s="92">
        <v>7</v>
      </c>
      <c r="B8" s="93" t="s">
        <v>2290</v>
      </c>
      <c r="C8" s="88" t="s">
        <v>2288</v>
      </c>
      <c r="D8" s="94" t="s">
        <v>2289</v>
      </c>
      <c r="E8" s="92">
        <v>10</v>
      </c>
      <c r="F8" s="91">
        <v>200</v>
      </c>
      <c r="G8" s="88" t="s">
        <v>1758</v>
      </c>
      <c r="H8" s="88" t="s">
        <v>2289</v>
      </c>
      <c r="I8" s="88" t="s">
        <v>5043</v>
      </c>
      <c r="J8" t="str">
        <f>VLOOKUP(C8,员工信息4!C:J,7,0)</f>
        <v>6228480038116040676</v>
      </c>
      <c r="K8" s="60"/>
      <c r="L8" s="104" t="s">
        <v>3634</v>
      </c>
      <c r="M8" t="s">
        <v>3768</v>
      </c>
      <c r="N8" t="s">
        <v>3766</v>
      </c>
      <c r="O8" t="s">
        <v>3767</v>
      </c>
      <c r="P8" s="60">
        <v>0</v>
      </c>
      <c r="Q8" s="60">
        <v>0</v>
      </c>
      <c r="R8" t="s">
        <v>663</v>
      </c>
      <c r="S8" t="s">
        <v>3767</v>
      </c>
      <c r="T8" t="s">
        <v>5043</v>
      </c>
    </row>
    <row r="9" spans="1:20">
      <c r="A9" s="92">
        <v>8</v>
      </c>
      <c r="B9" s="95" t="s">
        <v>2071</v>
      </c>
      <c r="C9" s="88" t="s">
        <v>2069</v>
      </c>
      <c r="D9" s="96" t="s">
        <v>2070</v>
      </c>
      <c r="E9" s="92">
        <v>10</v>
      </c>
      <c r="F9" s="91">
        <v>200</v>
      </c>
      <c r="G9" s="88" t="s">
        <v>2072</v>
      </c>
      <c r="H9" s="88" t="s">
        <v>2070</v>
      </c>
      <c r="I9" s="88" t="s">
        <v>5043</v>
      </c>
      <c r="J9" t="str">
        <f>VLOOKUP(C9,员工信息4!C:J,7,0)</f>
        <v>6228480038116032178</v>
      </c>
      <c r="K9" s="60"/>
      <c r="L9" s="104" t="s">
        <v>3634</v>
      </c>
      <c r="M9" t="s">
        <v>3060</v>
      </c>
      <c r="N9" t="s">
        <v>4240</v>
      </c>
      <c r="O9" t="s">
        <v>4241</v>
      </c>
      <c r="P9" s="60">
        <v>0</v>
      </c>
      <c r="Q9" s="60">
        <v>0</v>
      </c>
      <c r="R9" t="s">
        <v>663</v>
      </c>
      <c r="S9" t="s">
        <v>4241</v>
      </c>
      <c r="T9" t="s">
        <v>5043</v>
      </c>
    </row>
    <row r="10" spans="1:20">
      <c r="A10" s="92">
        <v>9</v>
      </c>
      <c r="B10" s="97" t="s">
        <v>2051</v>
      </c>
      <c r="C10" s="88" t="s">
        <v>2049</v>
      </c>
      <c r="D10" s="94" t="s">
        <v>2050</v>
      </c>
      <c r="E10" s="92">
        <v>10</v>
      </c>
      <c r="F10" s="91">
        <v>200</v>
      </c>
      <c r="G10" s="88" t="s">
        <v>2046</v>
      </c>
      <c r="H10" s="88" t="s">
        <v>2050</v>
      </c>
      <c r="I10" s="88" t="s">
        <v>5043</v>
      </c>
      <c r="J10" t="str">
        <f>VLOOKUP(C10,员工信息4!C:J,7,0)</f>
        <v>6228480038116008772</v>
      </c>
      <c r="K10" s="60"/>
      <c r="L10" s="104" t="s">
        <v>3634</v>
      </c>
      <c r="M10" t="s">
        <v>3356</v>
      </c>
      <c r="N10" t="s">
        <v>3823</v>
      </c>
      <c r="O10" t="s">
        <v>3824</v>
      </c>
      <c r="P10" s="60">
        <v>1</v>
      </c>
      <c r="Q10" s="60">
        <v>20</v>
      </c>
      <c r="R10" t="s">
        <v>757</v>
      </c>
      <c r="S10" t="s">
        <v>3824</v>
      </c>
      <c r="T10" t="s">
        <v>5043</v>
      </c>
    </row>
    <row r="11" spans="1:20">
      <c r="A11" s="92">
        <v>10</v>
      </c>
      <c r="B11" s="93" t="s">
        <v>1963</v>
      </c>
      <c r="C11" s="88" t="s">
        <v>1961</v>
      </c>
      <c r="D11" s="94" t="s">
        <v>1962</v>
      </c>
      <c r="E11" s="92">
        <v>10</v>
      </c>
      <c r="F11" s="91">
        <v>200</v>
      </c>
      <c r="G11" s="88" t="s">
        <v>1345</v>
      </c>
      <c r="H11" s="88" t="s">
        <v>1962</v>
      </c>
      <c r="I11" s="88" t="s">
        <v>5043</v>
      </c>
      <c r="J11" t="str">
        <f>VLOOKUP(C11,员工信息4!C:J,7,0)</f>
        <v>6228480038116028176</v>
      </c>
      <c r="K11" s="60"/>
      <c r="L11" s="104" t="s">
        <v>3634</v>
      </c>
      <c r="M11" t="s">
        <v>3207</v>
      </c>
      <c r="N11" t="s">
        <v>3805</v>
      </c>
      <c r="O11" t="s">
        <v>3806</v>
      </c>
      <c r="P11" s="60">
        <v>3</v>
      </c>
      <c r="Q11" s="60">
        <v>60</v>
      </c>
      <c r="R11" t="s">
        <v>757</v>
      </c>
      <c r="S11" t="s">
        <v>3806</v>
      </c>
      <c r="T11" t="s">
        <v>5043</v>
      </c>
    </row>
    <row r="12" spans="1:20">
      <c r="A12" s="92">
        <v>11</v>
      </c>
      <c r="B12" s="95" t="s">
        <v>2077</v>
      </c>
      <c r="C12" s="88" t="s">
        <v>2075</v>
      </c>
      <c r="D12" s="96" t="s">
        <v>2076</v>
      </c>
      <c r="E12" s="92">
        <v>10</v>
      </c>
      <c r="F12" s="91">
        <v>200</v>
      </c>
      <c r="G12" s="88" t="s">
        <v>1171</v>
      </c>
      <c r="H12" s="88" t="s">
        <v>2076</v>
      </c>
      <c r="I12" s="88" t="s">
        <v>5043</v>
      </c>
      <c r="J12" t="str">
        <f>VLOOKUP(C12,员工信息4!C:J,7,0)</f>
        <v>6228480038116054875</v>
      </c>
      <c r="K12" s="60"/>
      <c r="L12" s="104" t="s">
        <v>3634</v>
      </c>
      <c r="M12" t="s">
        <v>2818</v>
      </c>
      <c r="N12" t="s">
        <v>3827</v>
      </c>
      <c r="O12" t="s">
        <v>3828</v>
      </c>
      <c r="P12" s="60">
        <v>0</v>
      </c>
      <c r="Q12" s="60">
        <v>0</v>
      </c>
      <c r="R12" t="s">
        <v>757</v>
      </c>
      <c r="S12" t="s">
        <v>3828</v>
      </c>
      <c r="T12" t="s">
        <v>5043</v>
      </c>
    </row>
    <row r="13" spans="1:20">
      <c r="A13" s="92">
        <v>12</v>
      </c>
      <c r="B13" s="97" t="s">
        <v>2102</v>
      </c>
      <c r="C13" s="88" t="s">
        <v>2100</v>
      </c>
      <c r="D13" s="98" t="s">
        <v>2101</v>
      </c>
      <c r="E13" s="92">
        <v>10</v>
      </c>
      <c r="F13" s="91">
        <v>200</v>
      </c>
      <c r="G13" s="88" t="s">
        <v>1299</v>
      </c>
      <c r="H13" s="88" t="s">
        <v>2101</v>
      </c>
      <c r="I13" s="88" t="s">
        <v>5043</v>
      </c>
      <c r="J13" t="str">
        <f>VLOOKUP(C13,员工信息4!C:J,7,0)</f>
        <v>6228480038116026972</v>
      </c>
      <c r="K13" s="60"/>
      <c r="L13" s="104" t="s">
        <v>3634</v>
      </c>
      <c r="M13" t="s">
        <v>3819</v>
      </c>
      <c r="N13" t="s">
        <v>3818</v>
      </c>
      <c r="O13" t="s">
        <v>2631</v>
      </c>
      <c r="P13" s="60">
        <v>2</v>
      </c>
      <c r="Q13" s="60">
        <v>40</v>
      </c>
      <c r="R13" t="s">
        <v>757</v>
      </c>
      <c r="S13" t="s">
        <v>2631</v>
      </c>
      <c r="T13" t="s">
        <v>5043</v>
      </c>
    </row>
    <row r="14" spans="1:20">
      <c r="A14" s="92">
        <v>13</v>
      </c>
      <c r="B14" s="93" t="s">
        <v>2029</v>
      </c>
      <c r="C14" s="88" t="s">
        <v>2027</v>
      </c>
      <c r="D14" s="96" t="s">
        <v>2028</v>
      </c>
      <c r="E14" s="92">
        <v>2</v>
      </c>
      <c r="F14" s="91">
        <v>20</v>
      </c>
      <c r="G14" s="88" t="s">
        <v>1810</v>
      </c>
      <c r="H14" s="88" t="s">
        <v>2028</v>
      </c>
      <c r="I14" s="88" t="s">
        <v>5043</v>
      </c>
      <c r="J14" t="str">
        <f>VLOOKUP(C14,员工信息4!C:J,7,0)</f>
        <v>6228480039051897377</v>
      </c>
      <c r="K14" s="60"/>
      <c r="L14" s="104" t="s">
        <v>3634</v>
      </c>
      <c r="M14" t="s">
        <v>2871</v>
      </c>
      <c r="N14" t="s">
        <v>4245</v>
      </c>
      <c r="O14" t="s">
        <v>4246</v>
      </c>
      <c r="P14" s="60">
        <v>0</v>
      </c>
      <c r="Q14" s="60">
        <v>0</v>
      </c>
      <c r="R14" t="s">
        <v>757</v>
      </c>
      <c r="S14" t="s">
        <v>4246</v>
      </c>
      <c r="T14" t="s">
        <v>5043</v>
      </c>
    </row>
    <row r="15" spans="1:20">
      <c r="A15" s="92">
        <v>14</v>
      </c>
      <c r="B15" s="97" t="s">
        <v>2117</v>
      </c>
      <c r="C15" s="88" t="s">
        <v>2115</v>
      </c>
      <c r="D15" s="98" t="s">
        <v>2116</v>
      </c>
      <c r="E15" s="92">
        <v>10</v>
      </c>
      <c r="F15" s="91">
        <v>200</v>
      </c>
      <c r="G15" s="88" t="s">
        <v>1299</v>
      </c>
      <c r="H15" s="88" t="s">
        <v>2116</v>
      </c>
      <c r="I15" s="88" t="s">
        <v>5043</v>
      </c>
      <c r="J15" t="str">
        <f>VLOOKUP(C15,员工信息4!C:J,7,0)</f>
        <v>6228480038116056276</v>
      </c>
      <c r="K15" s="60"/>
      <c r="L15" s="104" t="s">
        <v>3634</v>
      </c>
      <c r="M15" t="s">
        <v>2937</v>
      </c>
      <c r="N15" t="s">
        <v>3839</v>
      </c>
      <c r="O15" t="s">
        <v>3840</v>
      </c>
      <c r="P15" s="60">
        <v>5</v>
      </c>
      <c r="Q15" s="60">
        <v>100</v>
      </c>
      <c r="R15" t="s">
        <v>757</v>
      </c>
      <c r="S15" t="s">
        <v>3840</v>
      </c>
      <c r="T15" t="s">
        <v>5043</v>
      </c>
    </row>
    <row r="16" spans="1:20">
      <c r="A16" s="92">
        <v>15</v>
      </c>
      <c r="B16" s="97" t="s">
        <v>2107</v>
      </c>
      <c r="C16" s="88" t="s">
        <v>2105</v>
      </c>
      <c r="D16" s="98" t="s">
        <v>2106</v>
      </c>
      <c r="E16" s="92">
        <v>10</v>
      </c>
      <c r="F16" s="91">
        <v>200</v>
      </c>
      <c r="G16" s="88" t="s">
        <v>1299</v>
      </c>
      <c r="H16" s="88" t="s">
        <v>2106</v>
      </c>
      <c r="I16" s="88" t="s">
        <v>5043</v>
      </c>
      <c r="J16" t="str">
        <f>VLOOKUP(C16,员工信息4!C:J,7,0)</f>
        <v>6228480038116025974</v>
      </c>
      <c r="K16" s="60"/>
      <c r="L16" s="104" t="s">
        <v>3634</v>
      </c>
      <c r="M16" t="s">
        <v>2854</v>
      </c>
      <c r="N16" t="s">
        <v>4282</v>
      </c>
      <c r="O16" t="s">
        <v>4283</v>
      </c>
      <c r="P16" s="60">
        <v>0</v>
      </c>
      <c r="Q16" s="60">
        <v>0</v>
      </c>
      <c r="R16" t="s">
        <v>757</v>
      </c>
      <c r="S16" t="s">
        <v>4283</v>
      </c>
      <c r="T16" t="s">
        <v>5043</v>
      </c>
    </row>
    <row r="17" spans="1:20">
      <c r="A17" s="92">
        <v>16</v>
      </c>
      <c r="B17" s="95" t="s">
        <v>2365</v>
      </c>
      <c r="C17" s="88" t="s">
        <v>2363</v>
      </c>
      <c r="D17" s="96" t="s">
        <v>2364</v>
      </c>
      <c r="E17" s="92">
        <v>1</v>
      </c>
      <c r="F17" s="91">
        <v>0</v>
      </c>
      <c r="G17" s="88" t="s">
        <v>1299</v>
      </c>
      <c r="H17" s="88" t="s">
        <v>2364</v>
      </c>
      <c r="I17" s="88" t="s">
        <v>5043</v>
      </c>
      <c r="J17" t="str">
        <f>VLOOKUP(C17,员工信息4!C:J,7,0)</f>
        <v>6228480038806924874</v>
      </c>
      <c r="K17" s="60"/>
      <c r="L17" s="104" t="s">
        <v>3634</v>
      </c>
      <c r="M17" t="s">
        <v>3161</v>
      </c>
      <c r="N17" t="s">
        <v>2812</v>
      </c>
      <c r="O17" t="s">
        <v>2813</v>
      </c>
      <c r="P17" s="60">
        <v>0</v>
      </c>
      <c r="Q17" s="60">
        <v>0</v>
      </c>
      <c r="R17" t="s">
        <v>757</v>
      </c>
      <c r="S17" t="s">
        <v>2813</v>
      </c>
      <c r="T17" t="s">
        <v>5043</v>
      </c>
    </row>
    <row r="18" spans="1:20" ht="14.25">
      <c r="A18" s="92">
        <v>581</v>
      </c>
      <c r="B18" s="99" t="s">
        <v>439</v>
      </c>
      <c r="C18" s="88" t="s">
        <v>437</v>
      </c>
      <c r="D18" s="100" t="s">
        <v>438</v>
      </c>
      <c r="E18" s="101">
        <v>7</v>
      </c>
      <c r="F18" s="91">
        <v>120</v>
      </c>
      <c r="G18" s="88" t="s">
        <v>197</v>
      </c>
      <c r="H18" s="88" t="s">
        <v>438</v>
      </c>
      <c r="I18" s="88" t="s">
        <v>5043</v>
      </c>
      <c r="J18" t="str">
        <f>VLOOKUP(C18,员工信息4!C:J,7,0)</f>
        <v>6228480038116038670</v>
      </c>
      <c r="K18" s="60"/>
      <c r="L18" s="104" t="s">
        <v>3634</v>
      </c>
      <c r="M18" t="s">
        <v>3884</v>
      </c>
      <c r="N18" t="s">
        <v>3882</v>
      </c>
      <c r="O18" t="s">
        <v>3883</v>
      </c>
      <c r="P18" s="60">
        <v>5</v>
      </c>
      <c r="Q18" s="60">
        <v>100</v>
      </c>
      <c r="R18" t="s">
        <v>1252</v>
      </c>
      <c r="S18" t="s">
        <v>3883</v>
      </c>
      <c r="T18" t="s">
        <v>5043</v>
      </c>
    </row>
    <row r="19" spans="1:20">
      <c r="A19" s="92">
        <v>18</v>
      </c>
      <c r="B19" s="93" t="s">
        <v>2167</v>
      </c>
      <c r="C19" s="88" t="s">
        <v>2165</v>
      </c>
      <c r="D19" s="94" t="s">
        <v>2166</v>
      </c>
      <c r="E19" s="92">
        <v>1</v>
      </c>
      <c r="F19" s="91">
        <v>0</v>
      </c>
      <c r="G19" s="88" t="s">
        <v>1299</v>
      </c>
      <c r="H19" s="88" t="s">
        <v>2166</v>
      </c>
      <c r="I19" s="88" t="s">
        <v>5043</v>
      </c>
      <c r="J19" t="str">
        <f>VLOOKUP(C19,员工信息4!C:J,7,0)</f>
        <v>6230520030043142970</v>
      </c>
      <c r="K19" s="60"/>
      <c r="L19" s="104" t="s">
        <v>3634</v>
      </c>
      <c r="M19" t="s">
        <v>3406</v>
      </c>
      <c r="N19" t="s">
        <v>4159</v>
      </c>
      <c r="O19" t="s">
        <v>4160</v>
      </c>
      <c r="P19" s="60">
        <v>0</v>
      </c>
      <c r="Q19" s="60">
        <v>0</v>
      </c>
      <c r="R19" t="s">
        <v>745</v>
      </c>
      <c r="S19" t="s">
        <v>4160</v>
      </c>
      <c r="T19" t="s">
        <v>5043</v>
      </c>
    </row>
    <row r="20" spans="1:20">
      <c r="A20" s="92">
        <v>20</v>
      </c>
      <c r="B20" s="95" t="s">
        <v>2112</v>
      </c>
      <c r="C20" s="88" t="s">
        <v>2110</v>
      </c>
      <c r="D20" s="96" t="s">
        <v>2111</v>
      </c>
      <c r="E20" s="92">
        <v>10</v>
      </c>
      <c r="F20" s="91">
        <v>200</v>
      </c>
      <c r="G20" s="88" t="s">
        <v>1299</v>
      </c>
      <c r="H20" s="88" t="s">
        <v>2111</v>
      </c>
      <c r="I20" s="88" t="s">
        <v>5043</v>
      </c>
      <c r="J20" t="str">
        <f>VLOOKUP(C20,员工信息4!C:J,7,0)</f>
        <v>6228480038116054677</v>
      </c>
      <c r="K20" s="60"/>
      <c r="L20" s="104" t="s">
        <v>3634</v>
      </c>
      <c r="M20" t="s">
        <v>2907</v>
      </c>
      <c r="N20" t="s">
        <v>4151</v>
      </c>
      <c r="O20" t="s">
        <v>4152</v>
      </c>
      <c r="P20" s="60">
        <v>0</v>
      </c>
      <c r="Q20" s="60">
        <v>0</v>
      </c>
      <c r="R20" t="s">
        <v>745</v>
      </c>
      <c r="S20" t="s">
        <v>4152</v>
      </c>
      <c r="T20" t="s">
        <v>5043</v>
      </c>
    </row>
    <row r="21" spans="1:20">
      <c r="A21" s="92">
        <v>21</v>
      </c>
      <c r="B21" s="93" t="s">
        <v>2399</v>
      </c>
      <c r="C21" s="88" t="s">
        <v>2397</v>
      </c>
      <c r="D21" s="94" t="s">
        <v>2398</v>
      </c>
      <c r="E21" s="92">
        <v>1</v>
      </c>
      <c r="F21" s="91">
        <v>0</v>
      </c>
      <c r="G21" s="88" t="s">
        <v>1299</v>
      </c>
      <c r="H21" s="88" t="s">
        <v>2398</v>
      </c>
      <c r="I21" s="88" t="s">
        <v>5043</v>
      </c>
      <c r="J21" t="str">
        <f>VLOOKUP(C21,员工信息4!C:J,7,0)</f>
        <v>6228480039143488870</v>
      </c>
      <c r="K21" s="60"/>
      <c r="L21" s="104" t="s">
        <v>3634</v>
      </c>
      <c r="M21" t="s">
        <v>4073</v>
      </c>
      <c r="N21" t="s">
        <v>4071</v>
      </c>
      <c r="O21" t="s">
        <v>4072</v>
      </c>
      <c r="P21" s="60">
        <v>1</v>
      </c>
      <c r="Q21" s="60">
        <v>20</v>
      </c>
      <c r="R21" t="s">
        <v>745</v>
      </c>
      <c r="S21" t="s">
        <v>4072</v>
      </c>
      <c r="T21" t="s">
        <v>5043</v>
      </c>
    </row>
    <row r="22" spans="1:20">
      <c r="A22" s="92">
        <v>22</v>
      </c>
      <c r="B22" s="95" t="s">
        <v>2097</v>
      </c>
      <c r="C22" s="88" t="s">
        <v>2095</v>
      </c>
      <c r="D22" s="96" t="s">
        <v>2096</v>
      </c>
      <c r="E22" s="92">
        <v>4</v>
      </c>
      <c r="F22" s="91">
        <v>60</v>
      </c>
      <c r="G22" s="88" t="s">
        <v>1299</v>
      </c>
      <c r="H22" s="88" t="s">
        <v>2096</v>
      </c>
      <c r="I22" s="88" t="s">
        <v>5043</v>
      </c>
      <c r="J22" t="str">
        <f>VLOOKUP(C22,员工信息4!C:J,7,0)</f>
        <v>6228480030007137919</v>
      </c>
      <c r="K22" s="60"/>
      <c r="L22" s="104" t="s">
        <v>3634</v>
      </c>
      <c r="M22" t="s">
        <v>4100</v>
      </c>
      <c r="N22" t="s">
        <v>4098</v>
      </c>
      <c r="O22" t="s">
        <v>4099</v>
      </c>
      <c r="P22" s="60">
        <v>1</v>
      </c>
      <c r="Q22" s="60">
        <v>20</v>
      </c>
      <c r="R22" t="s">
        <v>745</v>
      </c>
      <c r="S22" t="s">
        <v>4099</v>
      </c>
      <c r="T22" t="s">
        <v>5043</v>
      </c>
    </row>
    <row r="23" spans="1:20">
      <c r="A23" s="92">
        <v>23</v>
      </c>
      <c r="B23" s="95" t="s">
        <v>2147</v>
      </c>
      <c r="C23" s="88" t="s">
        <v>2145</v>
      </c>
      <c r="D23" s="96" t="s">
        <v>2146</v>
      </c>
      <c r="E23" s="92">
        <v>7</v>
      </c>
      <c r="F23" s="91">
        <v>120</v>
      </c>
      <c r="G23" s="88" t="s">
        <v>1299</v>
      </c>
      <c r="H23" s="88" t="s">
        <v>2146</v>
      </c>
      <c r="I23" s="88" t="s">
        <v>5043</v>
      </c>
      <c r="J23" t="str">
        <f>VLOOKUP(C23,员工信息4!C:J,7,0)</f>
        <v>6228480038116048372</v>
      </c>
      <c r="K23" s="60"/>
      <c r="L23" s="104" t="s">
        <v>3634</v>
      </c>
      <c r="M23" t="s">
        <v>3411</v>
      </c>
      <c r="N23" t="s">
        <v>4069</v>
      </c>
      <c r="O23" t="s">
        <v>3489</v>
      </c>
      <c r="P23" s="60">
        <v>4</v>
      </c>
      <c r="Q23" s="60">
        <v>80</v>
      </c>
      <c r="R23" t="s">
        <v>745</v>
      </c>
      <c r="S23" t="s">
        <v>3489</v>
      </c>
      <c r="T23" t="s">
        <v>5043</v>
      </c>
    </row>
    <row r="24" spans="1:20">
      <c r="A24" s="92">
        <v>24</v>
      </c>
      <c r="B24" s="97" t="s">
        <v>2127</v>
      </c>
      <c r="C24" s="88" t="s">
        <v>2125</v>
      </c>
      <c r="D24" s="98" t="s">
        <v>2126</v>
      </c>
      <c r="E24" s="92">
        <v>10</v>
      </c>
      <c r="F24" s="91">
        <v>200</v>
      </c>
      <c r="G24" s="88" t="s">
        <v>1299</v>
      </c>
      <c r="H24" s="88" t="s">
        <v>2126</v>
      </c>
      <c r="I24" s="88" t="s">
        <v>5043</v>
      </c>
      <c r="J24" t="str">
        <f>VLOOKUP(C24,员工信息4!C:J,7,0)</f>
        <v>6228480038116026675</v>
      </c>
      <c r="K24" s="60"/>
      <c r="L24" s="104" t="s">
        <v>3634</v>
      </c>
      <c r="M24" t="s">
        <v>4078</v>
      </c>
      <c r="N24" t="s">
        <v>4076</v>
      </c>
      <c r="O24" t="s">
        <v>4077</v>
      </c>
      <c r="P24" s="60">
        <v>1</v>
      </c>
      <c r="Q24" s="60">
        <v>20</v>
      </c>
      <c r="R24" t="s">
        <v>745</v>
      </c>
      <c r="S24" t="s">
        <v>4077</v>
      </c>
      <c r="T24" t="s">
        <v>5043</v>
      </c>
    </row>
    <row r="25" spans="1:20">
      <c r="A25" s="92">
        <v>25</v>
      </c>
      <c r="B25" s="97" t="s">
        <v>1928</v>
      </c>
      <c r="C25" s="88" t="s">
        <v>1926</v>
      </c>
      <c r="D25" s="98" t="s">
        <v>1927</v>
      </c>
      <c r="E25" s="92">
        <v>3</v>
      </c>
      <c r="F25" s="91">
        <v>40</v>
      </c>
      <c r="G25" s="88" t="s">
        <v>1903</v>
      </c>
      <c r="H25" s="88" t="s">
        <v>1927</v>
      </c>
      <c r="I25" s="88" t="s">
        <v>5043</v>
      </c>
      <c r="J25" t="str">
        <f>VLOOKUP(C25,员工信息4!C:J,7,0)</f>
        <v>6228480038116005273</v>
      </c>
      <c r="K25" s="60"/>
      <c r="L25" s="104" t="s">
        <v>3634</v>
      </c>
      <c r="M25" t="s">
        <v>4145</v>
      </c>
      <c r="N25" t="s">
        <v>4143</v>
      </c>
      <c r="O25" t="s">
        <v>4144</v>
      </c>
      <c r="P25" s="60">
        <v>0</v>
      </c>
      <c r="Q25" s="60">
        <v>0</v>
      </c>
      <c r="R25" t="s">
        <v>745</v>
      </c>
      <c r="S25" t="s">
        <v>4144</v>
      </c>
      <c r="T25" t="s">
        <v>5043</v>
      </c>
    </row>
    <row r="26" spans="1:20">
      <c r="A26" s="92">
        <v>26</v>
      </c>
      <c r="B26" s="97" t="s">
        <v>2122</v>
      </c>
      <c r="C26" s="88" t="s">
        <v>2120</v>
      </c>
      <c r="D26" s="98" t="s">
        <v>2121</v>
      </c>
      <c r="E26" s="92">
        <v>10</v>
      </c>
      <c r="F26" s="91">
        <v>200</v>
      </c>
      <c r="G26" s="88" t="s">
        <v>1299</v>
      </c>
      <c r="H26" s="88" t="s">
        <v>2121</v>
      </c>
      <c r="I26" s="88" t="s">
        <v>5043</v>
      </c>
      <c r="J26" t="str">
        <f>VLOOKUP(C26,员工信息4!C:J,7,0)</f>
        <v>6228480038116002973</v>
      </c>
      <c r="K26" s="60"/>
      <c r="L26" s="104" t="s">
        <v>3634</v>
      </c>
      <c r="M26" t="s">
        <v>4067</v>
      </c>
      <c r="N26" t="s">
        <v>4065</v>
      </c>
      <c r="O26" t="s">
        <v>4066</v>
      </c>
      <c r="P26" s="60">
        <v>4</v>
      </c>
      <c r="Q26" s="60">
        <v>80</v>
      </c>
      <c r="R26" t="s">
        <v>745</v>
      </c>
      <c r="S26" t="s">
        <v>4066</v>
      </c>
      <c r="T26" t="s">
        <v>5043</v>
      </c>
    </row>
    <row r="27" spans="1:20">
      <c r="A27" s="92">
        <v>27</v>
      </c>
      <c r="B27" s="97" t="s">
        <v>1923</v>
      </c>
      <c r="C27" s="88" t="s">
        <v>1921</v>
      </c>
      <c r="D27" s="98" t="s">
        <v>1922</v>
      </c>
      <c r="E27" s="92">
        <v>7</v>
      </c>
      <c r="F27" s="91">
        <v>120</v>
      </c>
      <c r="G27" s="88" t="s">
        <v>1903</v>
      </c>
      <c r="H27" s="88" t="s">
        <v>1922</v>
      </c>
      <c r="I27" s="88" t="s">
        <v>5043</v>
      </c>
      <c r="J27" t="str">
        <f>VLOOKUP(C27,员工信息4!C:J,7,0)</f>
        <v>6228480038116002379</v>
      </c>
      <c r="K27" s="60"/>
      <c r="L27" s="104" t="s">
        <v>3634</v>
      </c>
      <c r="M27" t="s">
        <v>3376</v>
      </c>
      <c r="N27" t="s">
        <v>4025</v>
      </c>
      <c r="O27" t="s">
        <v>4026</v>
      </c>
      <c r="P27" s="60">
        <v>6</v>
      </c>
      <c r="Q27" s="60">
        <v>120</v>
      </c>
      <c r="R27" t="s">
        <v>745</v>
      </c>
      <c r="S27" t="s">
        <v>4026</v>
      </c>
      <c r="T27" t="s">
        <v>5043</v>
      </c>
    </row>
    <row r="28" spans="1:20">
      <c r="A28" s="92">
        <v>28</v>
      </c>
      <c r="B28" s="97" t="s">
        <v>2142</v>
      </c>
      <c r="C28" s="88" t="s">
        <v>2140</v>
      </c>
      <c r="D28" s="98" t="s">
        <v>2141</v>
      </c>
      <c r="E28" s="92">
        <v>5</v>
      </c>
      <c r="F28" s="91">
        <v>80</v>
      </c>
      <c r="G28" s="88" t="s">
        <v>1299</v>
      </c>
      <c r="H28" s="88" t="s">
        <v>2141</v>
      </c>
      <c r="I28" s="88" t="s">
        <v>5043</v>
      </c>
      <c r="J28" t="str">
        <f>VLOOKUP(C28,员工信息4!C:J,7,0)</f>
        <v>6228480038030331870</v>
      </c>
      <c r="K28" s="60"/>
      <c r="L28" s="104" t="s">
        <v>3634</v>
      </c>
      <c r="M28" t="s">
        <v>2822</v>
      </c>
      <c r="N28" t="s">
        <v>4049</v>
      </c>
      <c r="O28" t="s">
        <v>4050</v>
      </c>
      <c r="P28" s="60">
        <v>1</v>
      </c>
      <c r="Q28" s="60">
        <v>20</v>
      </c>
      <c r="R28" t="s">
        <v>745</v>
      </c>
      <c r="S28" t="s">
        <v>4050</v>
      </c>
      <c r="T28" t="s">
        <v>5043</v>
      </c>
    </row>
    <row r="29" spans="1:20">
      <c r="A29" s="92">
        <v>29</v>
      </c>
      <c r="B29" s="97" t="s">
        <v>2214</v>
      </c>
      <c r="C29" s="88" t="s">
        <v>2212</v>
      </c>
      <c r="D29" s="98" t="s">
        <v>2213</v>
      </c>
      <c r="E29" s="92">
        <v>2</v>
      </c>
      <c r="F29" s="91">
        <v>20</v>
      </c>
      <c r="G29" s="88" t="s">
        <v>1903</v>
      </c>
      <c r="H29" s="88" t="s">
        <v>2213</v>
      </c>
      <c r="I29" s="88" t="s">
        <v>5043</v>
      </c>
      <c r="J29" t="str">
        <f>VLOOKUP(C29,员工信息4!C:J,7,0)</f>
        <v>6228480031327283110</v>
      </c>
      <c r="K29" s="60"/>
      <c r="L29" s="104" t="s">
        <v>3634</v>
      </c>
      <c r="M29" t="s">
        <v>3391</v>
      </c>
      <c r="N29" t="s">
        <v>4171</v>
      </c>
      <c r="O29" t="s">
        <v>4172</v>
      </c>
      <c r="P29" s="60">
        <v>0</v>
      </c>
      <c r="Q29" s="60">
        <v>0</v>
      </c>
      <c r="R29" t="s">
        <v>745</v>
      </c>
      <c r="S29" t="s">
        <v>4172</v>
      </c>
      <c r="T29" t="s">
        <v>5043</v>
      </c>
    </row>
    <row r="30" spans="1:20">
      <c r="A30" s="92">
        <v>30</v>
      </c>
      <c r="B30" s="93" t="s">
        <v>1913</v>
      </c>
      <c r="C30" s="88" t="s">
        <v>1911</v>
      </c>
      <c r="D30" s="94" t="s">
        <v>1912</v>
      </c>
      <c r="E30" s="92">
        <v>10</v>
      </c>
      <c r="F30" s="91">
        <v>200</v>
      </c>
      <c r="G30" s="88" t="s">
        <v>1903</v>
      </c>
      <c r="H30" s="88" t="s">
        <v>1912</v>
      </c>
      <c r="I30" s="88" t="s">
        <v>5043</v>
      </c>
      <c r="J30" t="str">
        <f>VLOOKUP(C30,员工信息4!C:J,7,0)</f>
        <v>6228480038604866970</v>
      </c>
      <c r="K30" s="60"/>
      <c r="L30" s="104" t="s">
        <v>3634</v>
      </c>
      <c r="M30" t="s">
        <v>4022</v>
      </c>
      <c r="N30" t="s">
        <v>4020</v>
      </c>
      <c r="O30" t="s">
        <v>4021</v>
      </c>
      <c r="P30" s="60">
        <v>2</v>
      </c>
      <c r="Q30" s="60">
        <v>40</v>
      </c>
      <c r="R30" t="s">
        <v>745</v>
      </c>
      <c r="S30" t="s">
        <v>4021</v>
      </c>
      <c r="T30" t="s">
        <v>5043</v>
      </c>
    </row>
    <row r="31" spans="1:20">
      <c r="A31" s="92">
        <v>31</v>
      </c>
      <c r="B31" s="95" t="s">
        <v>2137</v>
      </c>
      <c r="C31" s="88" t="s">
        <v>2135</v>
      </c>
      <c r="D31" s="96" t="s">
        <v>2136</v>
      </c>
      <c r="E31" s="92">
        <v>7</v>
      </c>
      <c r="F31" s="91">
        <v>120</v>
      </c>
      <c r="G31" s="88" t="s">
        <v>1299</v>
      </c>
      <c r="H31" s="88" t="s">
        <v>2136</v>
      </c>
      <c r="I31" s="88" t="s">
        <v>5043</v>
      </c>
      <c r="J31" t="str">
        <f>VLOOKUP(C31,员工信息4!C:J,7,0)</f>
        <v>6228480038116055971</v>
      </c>
      <c r="K31" s="60"/>
      <c r="L31" s="104" t="s">
        <v>3634</v>
      </c>
      <c r="M31" t="s">
        <v>3535</v>
      </c>
      <c r="N31" t="s">
        <v>4163</v>
      </c>
      <c r="O31" t="s">
        <v>4164</v>
      </c>
      <c r="P31" s="60">
        <v>2</v>
      </c>
      <c r="Q31" s="60">
        <v>40</v>
      </c>
      <c r="R31" t="s">
        <v>745</v>
      </c>
      <c r="S31" t="s">
        <v>4164</v>
      </c>
      <c r="T31" t="s">
        <v>5043</v>
      </c>
    </row>
    <row r="32" spans="1:20">
      <c r="A32" s="92">
        <v>32</v>
      </c>
      <c r="B32" s="102" t="s">
        <v>2225</v>
      </c>
      <c r="C32" s="88" t="s">
        <v>2223</v>
      </c>
      <c r="D32" s="98" t="s">
        <v>2224</v>
      </c>
      <c r="E32" s="92">
        <v>2</v>
      </c>
      <c r="F32" s="91">
        <v>20</v>
      </c>
      <c r="G32" s="88" t="s">
        <v>2226</v>
      </c>
      <c r="H32" s="88" t="s">
        <v>2224</v>
      </c>
      <c r="I32" s="88" t="s">
        <v>5043</v>
      </c>
      <c r="J32" t="str">
        <f>VLOOKUP(C32,员工信息4!C:J,7,0)</f>
        <v>6228480031271754611</v>
      </c>
      <c r="K32" s="60"/>
    </row>
    <row r="33" spans="1:11">
      <c r="A33" s="92">
        <v>33</v>
      </c>
      <c r="B33" s="97" t="s">
        <v>2152</v>
      </c>
      <c r="C33" s="88" t="s">
        <v>2150</v>
      </c>
      <c r="D33" s="98" t="s">
        <v>2151</v>
      </c>
      <c r="E33" s="92">
        <v>5</v>
      </c>
      <c r="F33" s="91">
        <v>80</v>
      </c>
      <c r="G33" s="88" t="s">
        <v>1299</v>
      </c>
      <c r="H33" s="88" t="s">
        <v>2151</v>
      </c>
      <c r="I33" s="88" t="s">
        <v>5043</v>
      </c>
      <c r="J33" t="str">
        <f>VLOOKUP(C33,员工信息4!C:J,7,0)</f>
        <v>6228480038116038779</v>
      </c>
      <c r="K33" s="60"/>
    </row>
    <row r="34" spans="1:11">
      <c r="A34" s="92">
        <v>34</v>
      </c>
      <c r="B34" s="93" t="s">
        <v>2157</v>
      </c>
      <c r="C34" s="88" t="s">
        <v>2155</v>
      </c>
      <c r="D34" s="94" t="s">
        <v>2156</v>
      </c>
      <c r="E34" s="92">
        <v>5</v>
      </c>
      <c r="F34" s="91">
        <v>80</v>
      </c>
      <c r="G34" s="88" t="s">
        <v>1299</v>
      </c>
      <c r="H34" s="88" t="s">
        <v>2156</v>
      </c>
      <c r="I34" s="88" t="s">
        <v>5043</v>
      </c>
      <c r="J34" t="str">
        <f>VLOOKUP(C34,员工信息4!C:J,7,0)</f>
        <v>6228480038451708879</v>
      </c>
      <c r="K34" s="60"/>
    </row>
    <row r="35" spans="1:11">
      <c r="A35" s="92">
        <v>35</v>
      </c>
      <c r="B35" s="102" t="s">
        <v>2087</v>
      </c>
      <c r="C35" s="88" t="s">
        <v>2085</v>
      </c>
      <c r="D35" s="103" t="s">
        <v>2086</v>
      </c>
      <c r="E35" s="92">
        <v>7</v>
      </c>
      <c r="F35" s="91">
        <v>120</v>
      </c>
      <c r="G35" s="88" t="s">
        <v>1299</v>
      </c>
      <c r="H35" s="88" t="s">
        <v>2086</v>
      </c>
      <c r="I35" s="88" t="s">
        <v>5043</v>
      </c>
      <c r="J35" t="str">
        <f>VLOOKUP(C35,员工信息4!C:J,7,0)</f>
        <v>6228480038821194776</v>
      </c>
      <c r="K35" s="60"/>
    </row>
    <row r="36" spans="1:11">
      <c r="A36" s="92">
        <v>36</v>
      </c>
      <c r="B36" s="93" t="s">
        <v>2162</v>
      </c>
      <c r="C36" s="88" t="s">
        <v>2160</v>
      </c>
      <c r="D36" s="94" t="s">
        <v>2161</v>
      </c>
      <c r="E36" s="92">
        <v>10</v>
      </c>
      <c r="F36" s="91">
        <v>200</v>
      </c>
      <c r="G36" s="88" t="s">
        <v>1299</v>
      </c>
      <c r="H36" s="88" t="s">
        <v>2161</v>
      </c>
      <c r="I36" s="88" t="s">
        <v>5043</v>
      </c>
      <c r="J36" t="str">
        <f>VLOOKUP(C36,员工信息4!C:J,7,0)</f>
        <v>6228480038116005075</v>
      </c>
      <c r="K36" s="60"/>
    </row>
    <row r="37" spans="1:11">
      <c r="A37" s="92">
        <v>37</v>
      </c>
      <c r="B37" s="97" t="s">
        <v>2132</v>
      </c>
      <c r="C37" s="88" t="s">
        <v>2130</v>
      </c>
      <c r="D37" s="98" t="s">
        <v>2131</v>
      </c>
      <c r="E37" s="92">
        <v>8</v>
      </c>
      <c r="F37" s="91">
        <v>140</v>
      </c>
      <c r="G37" s="88" t="s">
        <v>1299</v>
      </c>
      <c r="H37" s="88" t="s">
        <v>2131</v>
      </c>
      <c r="I37" s="88" t="s">
        <v>5043</v>
      </c>
      <c r="J37" t="str">
        <f>VLOOKUP(C37,员工信息4!C:J,7,0)</f>
        <v>6228480038116001678</v>
      </c>
      <c r="K37" s="60"/>
    </row>
    <row r="38" spans="1:11">
      <c r="A38" s="92">
        <v>38</v>
      </c>
      <c r="B38" s="93" t="s">
        <v>2177</v>
      </c>
      <c r="C38" s="88" t="s">
        <v>2175</v>
      </c>
      <c r="D38" s="96" t="s">
        <v>2176</v>
      </c>
      <c r="E38" s="92">
        <v>1</v>
      </c>
      <c r="F38" s="91">
        <v>0</v>
      </c>
      <c r="G38" s="88" t="s">
        <v>1299</v>
      </c>
      <c r="H38" s="88" t="s">
        <v>2176</v>
      </c>
      <c r="I38" s="88" t="s">
        <v>5043</v>
      </c>
      <c r="J38" t="str">
        <f>VLOOKUP(C38,员工信息4!C:J,7,0)</f>
        <v>6228480669202377679</v>
      </c>
      <c r="K38" s="60"/>
    </row>
    <row r="39" spans="1:11">
      <c r="A39" s="92">
        <v>39</v>
      </c>
      <c r="B39" s="93" t="s">
        <v>1918</v>
      </c>
      <c r="C39" s="88" t="s">
        <v>1916</v>
      </c>
      <c r="D39" s="96" t="s">
        <v>1917</v>
      </c>
      <c r="E39" s="92">
        <v>2</v>
      </c>
      <c r="F39" s="91">
        <v>20</v>
      </c>
      <c r="G39" s="88" t="s">
        <v>1903</v>
      </c>
      <c r="H39" s="88" t="s">
        <v>1917</v>
      </c>
      <c r="I39" s="88" t="s">
        <v>5043</v>
      </c>
      <c r="J39" t="str">
        <f>VLOOKUP(C39,员工信息4!C:J,7,0)</f>
        <v>6228480038994760270</v>
      </c>
      <c r="K39" s="60"/>
    </row>
    <row r="40" spans="1:11">
      <c r="A40" s="92">
        <v>41</v>
      </c>
      <c r="B40" s="93" t="s">
        <v>1757</v>
      </c>
      <c r="C40" s="88" t="s">
        <v>1755</v>
      </c>
      <c r="D40" s="94" t="s">
        <v>1756</v>
      </c>
      <c r="E40" s="92">
        <v>7</v>
      </c>
      <c r="F40" s="91">
        <v>120</v>
      </c>
      <c r="G40" s="88" t="s">
        <v>1758</v>
      </c>
      <c r="H40" s="88" t="s">
        <v>1756</v>
      </c>
      <c r="I40" s="88" t="s">
        <v>5043</v>
      </c>
      <c r="J40" t="str">
        <f>VLOOKUP(C40,员工信息4!C:J,7,0)</f>
        <v>6228480038116055674</v>
      </c>
      <c r="K40" s="60"/>
    </row>
    <row r="41" spans="1:11">
      <c r="A41" s="92">
        <v>42</v>
      </c>
      <c r="B41" s="93" t="s">
        <v>1862</v>
      </c>
      <c r="C41" s="88" t="s">
        <v>1860</v>
      </c>
      <c r="D41" s="94" t="s">
        <v>1861</v>
      </c>
      <c r="E41" s="92">
        <v>10</v>
      </c>
      <c r="F41" s="91">
        <v>200</v>
      </c>
      <c r="G41" s="88" t="s">
        <v>1853</v>
      </c>
      <c r="H41" s="88" t="s">
        <v>1861</v>
      </c>
      <c r="I41" s="88" t="s">
        <v>5043</v>
      </c>
      <c r="J41" t="str">
        <f>VLOOKUP(C41,员工信息4!C:J,7,0)</f>
        <v>6228480038116038878</v>
      </c>
      <c r="K41" s="60"/>
    </row>
    <row r="42" spans="1:11">
      <c r="A42" s="92">
        <v>43</v>
      </c>
      <c r="B42" s="97" t="s">
        <v>1867</v>
      </c>
      <c r="C42" s="88" t="s">
        <v>1865</v>
      </c>
      <c r="D42" s="98" t="s">
        <v>1866</v>
      </c>
      <c r="E42" s="92">
        <v>10</v>
      </c>
      <c r="F42" s="91">
        <v>200</v>
      </c>
      <c r="G42" s="88" t="s">
        <v>1853</v>
      </c>
      <c r="H42" s="88" t="s">
        <v>1866</v>
      </c>
      <c r="I42" s="88" t="s">
        <v>5043</v>
      </c>
      <c r="J42" t="str">
        <f>VLOOKUP(C42,员工信息4!C:J,7,0)</f>
        <v>6228480038116056177</v>
      </c>
      <c r="K42" s="60"/>
    </row>
    <row r="43" spans="1:11">
      <c r="A43" s="92">
        <v>44</v>
      </c>
      <c r="B43" s="97" t="s">
        <v>1877</v>
      </c>
      <c r="C43" s="88" t="s">
        <v>1875</v>
      </c>
      <c r="D43" s="98" t="s">
        <v>1876</v>
      </c>
      <c r="E43" s="92">
        <v>2</v>
      </c>
      <c r="F43" s="91">
        <v>20</v>
      </c>
      <c r="G43" s="88" t="s">
        <v>1853</v>
      </c>
      <c r="H43" s="88" t="s">
        <v>1876</v>
      </c>
      <c r="I43" s="88" t="s">
        <v>5043</v>
      </c>
      <c r="J43" t="str">
        <f>VLOOKUP(C43,员工信息4!C:J,7,0)</f>
        <v>6230520030027653778</v>
      </c>
      <c r="K43" s="60"/>
    </row>
    <row r="44" spans="1:11">
      <c r="A44" s="92">
        <v>45</v>
      </c>
      <c r="B44" s="93" t="s">
        <v>1892</v>
      </c>
      <c r="C44" s="88" t="s">
        <v>1890</v>
      </c>
      <c r="D44" s="96" t="s">
        <v>1891</v>
      </c>
      <c r="E44" s="92">
        <v>2</v>
      </c>
      <c r="F44" s="91">
        <v>20</v>
      </c>
      <c r="G44" s="88" t="s">
        <v>1853</v>
      </c>
      <c r="H44" s="88" t="s">
        <v>1891</v>
      </c>
      <c r="I44" s="88" t="s">
        <v>5043</v>
      </c>
      <c r="J44" t="str">
        <f>VLOOKUP(C44,员工信息4!C:J,7,0)</f>
        <v>6228480038404012478</v>
      </c>
      <c r="K44" s="60"/>
    </row>
    <row r="45" spans="1:11">
      <c r="A45" s="92">
        <v>47</v>
      </c>
      <c r="B45" s="93" t="s">
        <v>1882</v>
      </c>
      <c r="C45" s="88" t="s">
        <v>1880</v>
      </c>
      <c r="D45" s="96" t="s">
        <v>1881</v>
      </c>
      <c r="E45" s="92">
        <v>1</v>
      </c>
      <c r="F45" s="91">
        <v>0</v>
      </c>
      <c r="G45" s="88" t="s">
        <v>1853</v>
      </c>
      <c r="H45" s="88" t="s">
        <v>1881</v>
      </c>
      <c r="I45" s="88" t="s">
        <v>5043</v>
      </c>
      <c r="J45" t="str">
        <f>VLOOKUP(C45,员工信息4!C:J,7,0)</f>
        <v>6228480030129807217</v>
      </c>
      <c r="K45" s="60"/>
    </row>
    <row r="46" spans="1:11">
      <c r="A46" s="92">
        <v>48</v>
      </c>
      <c r="B46" s="97" t="s">
        <v>1872</v>
      </c>
      <c r="C46" s="88" t="s">
        <v>1870</v>
      </c>
      <c r="D46" s="98" t="s">
        <v>1871</v>
      </c>
      <c r="E46" s="92">
        <v>5</v>
      </c>
      <c r="F46" s="91">
        <v>80</v>
      </c>
      <c r="G46" s="88" t="s">
        <v>1853</v>
      </c>
      <c r="H46" s="88" t="s">
        <v>1871</v>
      </c>
      <c r="I46" s="88" t="s">
        <v>5043</v>
      </c>
      <c r="J46" t="str">
        <f>VLOOKUP(C46,员工信息4!C:J,7,0)</f>
        <v>6228480030973226415</v>
      </c>
      <c r="K46" s="60"/>
    </row>
    <row r="47" spans="1:11">
      <c r="A47" s="92">
        <v>49</v>
      </c>
      <c r="B47" s="97" t="s">
        <v>1897</v>
      </c>
      <c r="C47" s="88" t="s">
        <v>1895</v>
      </c>
      <c r="D47" s="98" t="s">
        <v>1896</v>
      </c>
      <c r="E47" s="92">
        <v>10</v>
      </c>
      <c r="F47" s="91">
        <v>200</v>
      </c>
      <c r="G47" s="88" t="s">
        <v>1853</v>
      </c>
      <c r="H47" s="88" t="s">
        <v>1896</v>
      </c>
      <c r="I47" s="88" t="s">
        <v>5043</v>
      </c>
      <c r="J47" t="str">
        <f>VLOOKUP(C47,员工信息4!C:J,7,0)</f>
        <v>6228480038116009077</v>
      </c>
      <c r="K47" s="60"/>
    </row>
    <row r="48" spans="1:11">
      <c r="A48" s="92">
        <v>50</v>
      </c>
      <c r="B48" s="95" t="s">
        <v>1852</v>
      </c>
      <c r="C48" s="88" t="s">
        <v>1850</v>
      </c>
      <c r="D48" s="96" t="s">
        <v>1851</v>
      </c>
      <c r="E48" s="92">
        <v>2</v>
      </c>
      <c r="F48" s="91">
        <v>20</v>
      </c>
      <c r="G48" s="88" t="s">
        <v>1853</v>
      </c>
      <c r="H48" s="88" t="s">
        <v>1851</v>
      </c>
      <c r="I48" s="88" t="s">
        <v>5043</v>
      </c>
      <c r="J48" t="str">
        <f>VLOOKUP(C48,员工信息4!C:J,7,0)</f>
        <v>6228480030170108119</v>
      </c>
      <c r="K48" s="60"/>
    </row>
    <row r="49" spans="1:11">
      <c r="A49" s="92">
        <v>51</v>
      </c>
      <c r="B49" s="93" t="s">
        <v>1887</v>
      </c>
      <c r="C49" s="88" t="s">
        <v>1885</v>
      </c>
      <c r="D49" s="94" t="s">
        <v>1886</v>
      </c>
      <c r="E49" s="92">
        <v>1</v>
      </c>
      <c r="F49" s="91">
        <v>0</v>
      </c>
      <c r="G49" s="88" t="s">
        <v>1853</v>
      </c>
      <c r="H49" s="88" t="s">
        <v>1886</v>
      </c>
      <c r="I49" s="88" t="s">
        <v>5043</v>
      </c>
      <c r="J49" t="str">
        <f>VLOOKUP(C49,员工信息4!C:J,7,0)</f>
        <v>6228480085337867817</v>
      </c>
      <c r="K49" s="60"/>
    </row>
    <row r="50" spans="1:11">
      <c r="A50" s="92">
        <v>52</v>
      </c>
      <c r="B50" s="97" t="s">
        <v>2355</v>
      </c>
      <c r="C50" s="88" t="s">
        <v>2353</v>
      </c>
      <c r="D50" s="98" t="s">
        <v>2354</v>
      </c>
      <c r="E50" s="92">
        <v>1</v>
      </c>
      <c r="F50" s="91">
        <v>0</v>
      </c>
      <c r="G50" s="88" t="s">
        <v>1853</v>
      </c>
      <c r="H50" s="88" t="s">
        <v>2354</v>
      </c>
      <c r="I50" s="88" t="s">
        <v>5043</v>
      </c>
      <c r="J50" t="str">
        <f>VLOOKUP(C50,员工信息4!C:J,7,0)</f>
        <v>6228480038453873473</v>
      </c>
      <c r="K50" s="60"/>
    </row>
    <row r="51" spans="1:11">
      <c r="A51" s="92">
        <v>53</v>
      </c>
      <c r="B51" s="93" t="s">
        <v>576</v>
      </c>
      <c r="C51" s="88" t="s">
        <v>574</v>
      </c>
      <c r="D51" s="94" t="s">
        <v>575</v>
      </c>
      <c r="E51" s="92">
        <v>10</v>
      </c>
      <c r="F51" s="91">
        <v>200</v>
      </c>
      <c r="G51" s="88" t="s">
        <v>577</v>
      </c>
      <c r="H51" s="88" t="s">
        <v>575</v>
      </c>
      <c r="I51" s="88" t="s">
        <v>5043</v>
      </c>
      <c r="J51" t="str">
        <f>VLOOKUP(C51,员工信息4!C:J,7,0)</f>
        <v>6228480038116046772</v>
      </c>
      <c r="K51" s="60"/>
    </row>
    <row r="52" spans="1:11">
      <c r="A52" s="92">
        <v>54</v>
      </c>
      <c r="B52" s="97" t="s">
        <v>592</v>
      </c>
      <c r="C52" s="88" t="s">
        <v>590</v>
      </c>
      <c r="D52" s="98" t="s">
        <v>591</v>
      </c>
      <c r="E52" s="92">
        <v>5</v>
      </c>
      <c r="F52" s="91">
        <v>80</v>
      </c>
      <c r="G52" s="88" t="s">
        <v>577</v>
      </c>
      <c r="H52" s="88" t="s">
        <v>591</v>
      </c>
      <c r="I52" s="88" t="s">
        <v>5043</v>
      </c>
      <c r="J52" t="str">
        <f>VLOOKUP(C52,员工信息4!C:J,7,0)</f>
        <v>6228480038471027573</v>
      </c>
      <c r="K52" s="60"/>
    </row>
    <row r="53" spans="1:11">
      <c r="A53" s="92">
        <v>55</v>
      </c>
      <c r="B53" s="95" t="s">
        <v>587</v>
      </c>
      <c r="C53" s="88" t="s">
        <v>585</v>
      </c>
      <c r="D53" s="96" t="s">
        <v>586</v>
      </c>
      <c r="E53" s="92">
        <v>5</v>
      </c>
      <c r="F53" s="91">
        <v>80</v>
      </c>
      <c r="G53" s="88" t="s">
        <v>577</v>
      </c>
      <c r="H53" s="88" t="s">
        <v>586</v>
      </c>
      <c r="I53" s="88" t="s">
        <v>5043</v>
      </c>
      <c r="J53" t="str">
        <f>VLOOKUP(C53,员工信息4!C:J,7,0)</f>
        <v>6228480038217169374</v>
      </c>
      <c r="K53" s="60"/>
    </row>
    <row r="54" spans="1:11">
      <c r="A54" s="92">
        <v>56</v>
      </c>
      <c r="B54" s="93" t="s">
        <v>637</v>
      </c>
      <c r="C54" s="88" t="s">
        <v>635</v>
      </c>
      <c r="D54" s="94" t="s">
        <v>636</v>
      </c>
      <c r="E54" s="92">
        <v>5</v>
      </c>
      <c r="F54" s="91">
        <v>80</v>
      </c>
      <c r="G54" s="88" t="s">
        <v>577</v>
      </c>
      <c r="H54" s="88" t="s">
        <v>636</v>
      </c>
      <c r="I54" s="88" t="s">
        <v>5043</v>
      </c>
      <c r="J54" t="str">
        <f>VLOOKUP(C54,员工信息4!C:J,7,0)</f>
        <v>6228480030479165612</v>
      </c>
      <c r="K54" s="60"/>
    </row>
    <row r="55" spans="1:11">
      <c r="A55" s="92">
        <v>57</v>
      </c>
      <c r="B55" s="95" t="s">
        <v>607</v>
      </c>
      <c r="C55" s="88" t="s">
        <v>605</v>
      </c>
      <c r="D55" s="96" t="s">
        <v>606</v>
      </c>
      <c r="E55" s="92">
        <v>10</v>
      </c>
      <c r="F55" s="91">
        <v>200</v>
      </c>
      <c r="G55" s="88" t="s">
        <v>577</v>
      </c>
      <c r="H55" s="88" t="s">
        <v>606</v>
      </c>
      <c r="I55" s="88" t="s">
        <v>5043</v>
      </c>
      <c r="J55" t="str">
        <f>VLOOKUP(C55,员工信息4!C:J,7,0)</f>
        <v>6228480038116023474</v>
      </c>
      <c r="K55" s="60"/>
    </row>
    <row r="56" spans="1:11">
      <c r="A56" s="92">
        <v>58</v>
      </c>
      <c r="B56" s="95" t="s">
        <v>652</v>
      </c>
      <c r="C56" s="88" t="s">
        <v>650</v>
      </c>
      <c r="D56" s="96" t="s">
        <v>651</v>
      </c>
      <c r="E56" s="92">
        <v>10</v>
      </c>
      <c r="F56" s="91">
        <v>200</v>
      </c>
      <c r="G56" s="88" t="s">
        <v>577</v>
      </c>
      <c r="H56" s="88" t="s">
        <v>651</v>
      </c>
      <c r="I56" s="88" t="s">
        <v>5043</v>
      </c>
      <c r="J56" t="str">
        <f>VLOOKUP(C56,员工信息4!C:J,7,0)</f>
        <v>6228480038629652975</v>
      </c>
      <c r="K56" s="60"/>
    </row>
    <row r="57" spans="1:11">
      <c r="A57" s="92">
        <v>59</v>
      </c>
      <c r="B57" s="97" t="s">
        <v>582</v>
      </c>
      <c r="C57" s="88" t="s">
        <v>580</v>
      </c>
      <c r="D57" s="98" t="s">
        <v>581</v>
      </c>
      <c r="E57" s="92">
        <v>10</v>
      </c>
      <c r="F57" s="91">
        <v>200</v>
      </c>
      <c r="G57" s="88" t="s">
        <v>577</v>
      </c>
      <c r="H57" s="88" t="s">
        <v>581</v>
      </c>
      <c r="I57" s="88" t="s">
        <v>5043</v>
      </c>
      <c r="J57" t="str">
        <f>VLOOKUP(C57,员工信息4!C:J,7,0)</f>
        <v>6228480038116056078</v>
      </c>
      <c r="K57" s="60"/>
    </row>
    <row r="58" spans="1:11">
      <c r="A58" s="92">
        <v>60</v>
      </c>
      <c r="B58" s="93" t="s">
        <v>657</v>
      </c>
      <c r="C58" s="88" t="s">
        <v>655</v>
      </c>
      <c r="D58" s="94" t="s">
        <v>656</v>
      </c>
      <c r="E58" s="92">
        <v>10</v>
      </c>
      <c r="F58" s="91">
        <v>200</v>
      </c>
      <c r="G58" s="88" t="s">
        <v>577</v>
      </c>
      <c r="H58" s="88" t="s">
        <v>656</v>
      </c>
      <c r="I58" s="88" t="s">
        <v>5043</v>
      </c>
      <c r="J58" t="str">
        <f>VLOOKUP(C58,员工信息4!C:J,7,0)</f>
        <v>6228480038116033374</v>
      </c>
      <c r="K58" s="60"/>
    </row>
    <row r="59" spans="1:11">
      <c r="A59" s="92">
        <v>62</v>
      </c>
      <c r="B59" s="93" t="s">
        <v>602</v>
      </c>
      <c r="C59" s="88" t="s">
        <v>600</v>
      </c>
      <c r="D59" s="94" t="s">
        <v>601</v>
      </c>
      <c r="E59" s="92">
        <v>7</v>
      </c>
      <c r="F59" s="91">
        <v>120</v>
      </c>
      <c r="G59" s="88" t="s">
        <v>577</v>
      </c>
      <c r="H59" s="88" t="s">
        <v>601</v>
      </c>
      <c r="I59" s="88" t="s">
        <v>5043</v>
      </c>
      <c r="J59" t="str">
        <f>VLOOKUP(C59,员工信息4!C:J,7,0)</f>
        <v>6228480038116005570</v>
      </c>
      <c r="K59" s="60"/>
    </row>
    <row r="60" spans="1:11">
      <c r="A60" s="92">
        <v>64</v>
      </c>
      <c r="B60" s="93" t="s">
        <v>617</v>
      </c>
      <c r="C60" s="88" t="s">
        <v>615</v>
      </c>
      <c r="D60" s="96" t="s">
        <v>616</v>
      </c>
      <c r="E60" s="92">
        <v>2</v>
      </c>
      <c r="F60" s="91">
        <v>20</v>
      </c>
      <c r="G60" s="88" t="s">
        <v>577</v>
      </c>
      <c r="H60" s="88" t="s">
        <v>616</v>
      </c>
      <c r="I60" s="88" t="s">
        <v>5043</v>
      </c>
      <c r="J60" t="str">
        <f>VLOOKUP(C60,员工信息4!C:J,7,0)</f>
        <v>6230520030026665377</v>
      </c>
      <c r="K60" s="60"/>
    </row>
    <row r="61" spans="1:11">
      <c r="A61" s="92">
        <v>65</v>
      </c>
      <c r="B61" s="97" t="s">
        <v>597</v>
      </c>
      <c r="C61" s="88" t="s">
        <v>595</v>
      </c>
      <c r="D61" s="98" t="s">
        <v>596</v>
      </c>
      <c r="E61" s="92">
        <v>5</v>
      </c>
      <c r="F61" s="91">
        <v>80</v>
      </c>
      <c r="G61" s="88" t="s">
        <v>577</v>
      </c>
      <c r="H61" s="88" t="s">
        <v>596</v>
      </c>
      <c r="I61" s="88" t="s">
        <v>5043</v>
      </c>
      <c r="J61" t="str">
        <f>VLOOKUP(C61,员工信息4!C:J,7,0)</f>
        <v>6228480038312744972</v>
      </c>
      <c r="K61" s="60"/>
    </row>
    <row r="62" spans="1:11">
      <c r="A62" s="92">
        <v>66</v>
      </c>
      <c r="B62" s="93" t="s">
        <v>647</v>
      </c>
      <c r="C62" s="88" t="s">
        <v>645</v>
      </c>
      <c r="D62" s="94" t="s">
        <v>646</v>
      </c>
      <c r="E62" s="92">
        <v>1</v>
      </c>
      <c r="F62" s="91">
        <v>0</v>
      </c>
      <c r="G62" s="88" t="s">
        <v>577</v>
      </c>
      <c r="H62" s="88" t="s">
        <v>646</v>
      </c>
      <c r="I62" s="88" t="s">
        <v>5043</v>
      </c>
      <c r="J62" t="str">
        <f>VLOOKUP(C62,员工信息4!C:J,7,0)</f>
        <v>6230520030043147375</v>
      </c>
      <c r="K62" s="60"/>
    </row>
    <row r="63" spans="1:11">
      <c r="A63" s="92">
        <v>67</v>
      </c>
      <c r="B63" s="93" t="s">
        <v>642</v>
      </c>
      <c r="C63" s="88" t="s">
        <v>640</v>
      </c>
      <c r="D63" s="94" t="s">
        <v>641</v>
      </c>
      <c r="E63" s="92">
        <v>5</v>
      </c>
      <c r="F63" s="91">
        <v>80</v>
      </c>
      <c r="G63" s="88" t="s">
        <v>577</v>
      </c>
      <c r="H63" s="88" t="s">
        <v>641</v>
      </c>
      <c r="I63" s="88" t="s">
        <v>5043</v>
      </c>
      <c r="J63" t="str">
        <f>VLOOKUP(C63,员工信息4!C:J,7,0)</f>
        <v>6228480038312747876</v>
      </c>
      <c r="K63" s="60"/>
    </row>
    <row r="64" spans="1:11">
      <c r="A64" s="92">
        <v>68</v>
      </c>
      <c r="B64" s="97" t="s">
        <v>2198</v>
      </c>
      <c r="C64" s="88" t="s">
        <v>2196</v>
      </c>
      <c r="D64" s="94" t="s">
        <v>2197</v>
      </c>
      <c r="E64" s="92">
        <v>4</v>
      </c>
      <c r="F64" s="91">
        <v>60</v>
      </c>
      <c r="G64" s="88" t="s">
        <v>2193</v>
      </c>
      <c r="H64" s="88" t="s">
        <v>2197</v>
      </c>
      <c r="I64" s="88" t="s">
        <v>5043</v>
      </c>
      <c r="J64" t="str">
        <f>VLOOKUP(C64,员工信息4!C:J,7,0)</f>
        <v>6228480038608845277</v>
      </c>
      <c r="K64" s="60"/>
    </row>
    <row r="65" spans="1:11">
      <c r="A65" s="92">
        <v>69</v>
      </c>
      <c r="B65" s="93" t="s">
        <v>2192</v>
      </c>
      <c r="C65" s="88" t="s">
        <v>2190</v>
      </c>
      <c r="D65" s="94" t="s">
        <v>2191</v>
      </c>
      <c r="E65" s="92">
        <v>2</v>
      </c>
      <c r="F65" s="91">
        <v>20</v>
      </c>
      <c r="G65" s="88" t="s">
        <v>2193</v>
      </c>
      <c r="H65" s="88" t="s">
        <v>2191</v>
      </c>
      <c r="I65" s="88" t="s">
        <v>5043</v>
      </c>
      <c r="J65" t="str">
        <f>VLOOKUP(C65,员工信息4!C:J,7,0)</f>
        <v>6228480039079899074</v>
      </c>
      <c r="K65" s="60"/>
    </row>
    <row r="66" spans="1:11">
      <c r="A66" s="92">
        <v>70</v>
      </c>
      <c r="B66" s="97" t="s">
        <v>2082</v>
      </c>
      <c r="C66" s="88" t="s">
        <v>2080</v>
      </c>
      <c r="D66" s="96" t="s">
        <v>2081</v>
      </c>
      <c r="E66" s="92">
        <v>10</v>
      </c>
      <c r="F66" s="91">
        <v>200</v>
      </c>
      <c r="G66" s="88" t="s">
        <v>1171</v>
      </c>
      <c r="H66" s="88" t="s">
        <v>2081</v>
      </c>
      <c r="I66" s="88" t="s">
        <v>5043</v>
      </c>
      <c r="J66" t="str">
        <f>VLOOKUP(C66,员工信息4!C:J,7,0)</f>
        <v>6228480038116023177</v>
      </c>
      <c r="K66" s="60"/>
    </row>
    <row r="67" spans="1:11">
      <c r="A67" s="92">
        <v>71</v>
      </c>
      <c r="B67" s="93" t="s">
        <v>2329</v>
      </c>
      <c r="C67" s="88" t="s">
        <v>2327</v>
      </c>
      <c r="D67" s="94" t="s">
        <v>2328</v>
      </c>
      <c r="E67" s="92">
        <v>2</v>
      </c>
      <c r="F67" s="91">
        <v>20</v>
      </c>
      <c r="G67" s="88" t="s">
        <v>1958</v>
      </c>
      <c r="H67" s="88" t="s">
        <v>2328</v>
      </c>
      <c r="I67" s="88" t="s">
        <v>5043</v>
      </c>
      <c r="J67" t="str">
        <f>VLOOKUP(C67,员工信息4!C:J,7,0)</f>
        <v>6228480405990945272</v>
      </c>
      <c r="K67" s="60"/>
    </row>
    <row r="68" spans="1:11">
      <c r="A68" s="92">
        <v>72</v>
      </c>
      <c r="B68" s="95" t="s">
        <v>1344</v>
      </c>
      <c r="C68" s="88" t="s">
        <v>1342</v>
      </c>
      <c r="D68" s="96" t="s">
        <v>1343</v>
      </c>
      <c r="E68" s="92">
        <v>10</v>
      </c>
      <c r="F68" s="91">
        <v>200</v>
      </c>
      <c r="G68" s="88" t="s">
        <v>1345</v>
      </c>
      <c r="H68" s="88" t="s">
        <v>1343</v>
      </c>
      <c r="I68" s="88" t="s">
        <v>5043</v>
      </c>
      <c r="J68" t="str">
        <f>VLOOKUP(C68,员工信息4!C:J,7,0)</f>
        <v>6228480038116027079</v>
      </c>
      <c r="K68" s="60"/>
    </row>
    <row r="69" spans="1:11">
      <c r="A69" s="92">
        <v>73</v>
      </c>
      <c r="B69" s="93" t="s">
        <v>2172</v>
      </c>
      <c r="C69" s="88" t="s">
        <v>2170</v>
      </c>
      <c r="D69" s="94" t="s">
        <v>2171</v>
      </c>
      <c r="E69" s="92">
        <v>1</v>
      </c>
      <c r="F69" s="91">
        <v>0</v>
      </c>
      <c r="G69" s="88" t="s">
        <v>1299</v>
      </c>
      <c r="H69" s="88" t="s">
        <v>2171</v>
      </c>
      <c r="I69" s="88" t="s">
        <v>5043</v>
      </c>
      <c r="J69" t="str">
        <f>VLOOKUP(C69,员工信息4!C:J,7,0)</f>
        <v>6230520030043140271</v>
      </c>
      <c r="K69" s="60"/>
    </row>
    <row r="70" spans="1:11">
      <c r="A70" s="92">
        <v>74</v>
      </c>
      <c r="B70" s="95" t="s">
        <v>2019</v>
      </c>
      <c r="C70" s="88" t="s">
        <v>2017</v>
      </c>
      <c r="D70" s="94" t="s">
        <v>2018</v>
      </c>
      <c r="E70" s="92">
        <v>8</v>
      </c>
      <c r="F70" s="91">
        <v>140</v>
      </c>
      <c r="G70" s="88" t="s">
        <v>1810</v>
      </c>
      <c r="H70" s="88" t="s">
        <v>2018</v>
      </c>
      <c r="I70" s="88" t="s">
        <v>5043</v>
      </c>
      <c r="J70" t="str">
        <f>VLOOKUP(C70,员工信息4!C:J,7,0)</f>
        <v>6228480038116005679</v>
      </c>
      <c r="K70" s="60"/>
    </row>
    <row r="71" spans="1:11">
      <c r="A71" s="92">
        <v>75</v>
      </c>
      <c r="B71" s="97" t="s">
        <v>2014</v>
      </c>
      <c r="C71" s="88" t="s">
        <v>2012</v>
      </c>
      <c r="D71" s="98" t="s">
        <v>2013</v>
      </c>
      <c r="E71" s="92">
        <v>4</v>
      </c>
      <c r="F71" s="91">
        <v>60</v>
      </c>
      <c r="G71" s="88" t="s">
        <v>1810</v>
      </c>
      <c r="H71" s="88" t="s">
        <v>2013</v>
      </c>
      <c r="I71" s="88" t="s">
        <v>5043</v>
      </c>
      <c r="J71" t="str">
        <f>VLOOKUP(C71,员工信息4!C:J,7,0)</f>
        <v>9559980030437912816</v>
      </c>
      <c r="K71" s="60"/>
    </row>
    <row r="72" spans="1:11">
      <c r="A72" s="92">
        <v>76</v>
      </c>
      <c r="B72" s="95" t="s">
        <v>1329</v>
      </c>
      <c r="C72" s="88" t="s">
        <v>1327</v>
      </c>
      <c r="D72" s="96" t="s">
        <v>1328</v>
      </c>
      <c r="E72" s="92">
        <v>10</v>
      </c>
      <c r="F72" s="91">
        <v>200</v>
      </c>
      <c r="G72" s="88" t="s">
        <v>1299</v>
      </c>
      <c r="H72" s="88" t="s">
        <v>1328</v>
      </c>
      <c r="I72" s="88" t="s">
        <v>5043</v>
      </c>
      <c r="J72" t="str">
        <f>VLOOKUP(C72,员工信息4!C:J,7,0)</f>
        <v>6228480038116026873</v>
      </c>
      <c r="K72" s="60"/>
    </row>
    <row r="73" spans="1:11">
      <c r="A73" s="92">
        <v>77</v>
      </c>
      <c r="B73" s="93" t="s">
        <v>1298</v>
      </c>
      <c r="C73" s="88" t="s">
        <v>1296</v>
      </c>
      <c r="D73" s="94" t="s">
        <v>1297</v>
      </c>
      <c r="E73" s="92">
        <v>6</v>
      </c>
      <c r="F73" s="91">
        <v>100</v>
      </c>
      <c r="G73" s="88" t="s">
        <v>1299</v>
      </c>
      <c r="H73" s="88" t="s">
        <v>1297</v>
      </c>
      <c r="I73" s="88" t="s">
        <v>5043</v>
      </c>
      <c r="J73" t="str">
        <f>VLOOKUP(C73,员工信息4!C:J,7,0)</f>
        <v>6228480038179505979</v>
      </c>
      <c r="K73" s="60"/>
    </row>
    <row r="74" spans="1:11">
      <c r="A74" s="92">
        <v>78</v>
      </c>
      <c r="B74" s="97" t="s">
        <v>2045</v>
      </c>
      <c r="C74" s="88" t="s">
        <v>2043</v>
      </c>
      <c r="D74" s="98" t="s">
        <v>2044</v>
      </c>
      <c r="E74" s="92">
        <v>5</v>
      </c>
      <c r="F74" s="91">
        <v>80</v>
      </c>
      <c r="G74" s="88" t="s">
        <v>2046</v>
      </c>
      <c r="H74" s="88" t="s">
        <v>2044</v>
      </c>
      <c r="I74" s="88" t="s">
        <v>5043</v>
      </c>
      <c r="J74" t="str">
        <f>VLOOKUP(C74,员工信息4!C:J,7,0)</f>
        <v>6228480038265305474</v>
      </c>
      <c r="K74" s="60"/>
    </row>
    <row r="75" spans="1:11">
      <c r="A75" s="92">
        <v>79</v>
      </c>
      <c r="B75" s="93" t="s">
        <v>2061</v>
      </c>
      <c r="C75" s="88" t="s">
        <v>2059</v>
      </c>
      <c r="D75" s="96" t="s">
        <v>2060</v>
      </c>
      <c r="E75" s="92">
        <v>2</v>
      </c>
      <c r="F75" s="91">
        <v>20</v>
      </c>
      <c r="G75" s="88" t="s">
        <v>2046</v>
      </c>
      <c r="H75" s="88" t="s">
        <v>2060</v>
      </c>
      <c r="I75" s="88" t="s">
        <v>5043</v>
      </c>
      <c r="J75" t="str">
        <f>VLOOKUP(C75,员工信息4!C:J,7,0)</f>
        <v>6228450038017267671</v>
      </c>
      <c r="K75" s="60"/>
    </row>
    <row r="76" spans="1:11">
      <c r="A76" s="92">
        <v>80</v>
      </c>
      <c r="B76" s="95" t="s">
        <v>2056</v>
      </c>
      <c r="C76" s="88" t="s">
        <v>2054</v>
      </c>
      <c r="D76" s="96" t="s">
        <v>2055</v>
      </c>
      <c r="E76" s="92">
        <v>3</v>
      </c>
      <c r="F76" s="91">
        <v>40</v>
      </c>
      <c r="G76" s="88" t="s">
        <v>2046</v>
      </c>
      <c r="H76" s="88" t="s">
        <v>2055</v>
      </c>
      <c r="I76" s="88" t="s">
        <v>5043</v>
      </c>
      <c r="J76" t="str">
        <f>VLOOKUP(C76,员工信息4!C:J,7,0)</f>
        <v>6228480038833158470</v>
      </c>
      <c r="K76" s="60"/>
    </row>
    <row r="77" spans="1:11">
      <c r="A77" s="92">
        <v>81</v>
      </c>
      <c r="B77" s="102" t="s">
        <v>2066</v>
      </c>
      <c r="C77" s="88" t="s">
        <v>2064</v>
      </c>
      <c r="D77" s="103" t="s">
        <v>2065</v>
      </c>
      <c r="E77" s="92">
        <v>10</v>
      </c>
      <c r="F77" s="91">
        <v>200</v>
      </c>
      <c r="G77" s="88" t="s">
        <v>2046</v>
      </c>
      <c r="H77" s="88" t="s">
        <v>2065</v>
      </c>
      <c r="I77" s="88" t="s">
        <v>5043</v>
      </c>
      <c r="J77" t="str">
        <f>VLOOKUP(C77,员工信息4!C:J,7,0)</f>
        <v>6228480038116054479</v>
      </c>
      <c r="K77" s="60"/>
    </row>
    <row r="78" spans="1:11">
      <c r="A78" s="92">
        <v>83</v>
      </c>
      <c r="B78" s="97" t="s">
        <v>2034</v>
      </c>
      <c r="C78" s="88" t="s">
        <v>2032</v>
      </c>
      <c r="D78" s="98" t="s">
        <v>2033</v>
      </c>
      <c r="E78" s="92">
        <v>10</v>
      </c>
      <c r="F78" s="91">
        <v>200</v>
      </c>
      <c r="G78" s="88" t="s">
        <v>1810</v>
      </c>
      <c r="H78" s="88" t="s">
        <v>2033</v>
      </c>
      <c r="I78" s="88" t="s">
        <v>5043</v>
      </c>
      <c r="J78" t="str">
        <f>VLOOKUP(C78,员工信息4!C:J,7,0)</f>
        <v>6228480038116022872</v>
      </c>
      <c r="K78" s="60"/>
    </row>
    <row r="79" spans="1:11">
      <c r="A79" s="92">
        <v>84</v>
      </c>
      <c r="B79" s="93" t="s">
        <v>632</v>
      </c>
      <c r="C79" s="88" t="s">
        <v>630</v>
      </c>
      <c r="D79" s="98" t="s">
        <v>631</v>
      </c>
      <c r="E79" s="92">
        <v>6</v>
      </c>
      <c r="F79" s="91">
        <v>100</v>
      </c>
      <c r="G79" s="88" t="s">
        <v>577</v>
      </c>
      <c r="H79" s="88" t="s">
        <v>631</v>
      </c>
      <c r="I79" s="88" t="s">
        <v>5043</v>
      </c>
      <c r="J79" t="str">
        <f>VLOOKUP(C79,员工信息4!C:J,7,0)</f>
        <v>6228480038116013673</v>
      </c>
      <c r="K79" s="60"/>
    </row>
    <row r="80" spans="1:11">
      <c r="A80" s="92">
        <v>88</v>
      </c>
      <c r="B80" s="97" t="s">
        <v>627</v>
      </c>
      <c r="C80" s="88" t="s">
        <v>625</v>
      </c>
      <c r="D80" s="98" t="s">
        <v>626</v>
      </c>
      <c r="E80" s="92">
        <v>3</v>
      </c>
      <c r="F80" s="91">
        <v>40</v>
      </c>
      <c r="G80" s="88" t="s">
        <v>577</v>
      </c>
      <c r="H80" s="88" t="s">
        <v>626</v>
      </c>
      <c r="I80" s="88" t="s">
        <v>5043</v>
      </c>
      <c r="J80" t="str">
        <f>VLOOKUP(C80,员工信息4!C:J,7,0)</f>
        <v>6228480038955894878</v>
      </c>
      <c r="K80" s="60"/>
    </row>
    <row r="81" spans="1:11">
      <c r="A81" s="92">
        <v>89</v>
      </c>
      <c r="B81" s="97" t="s">
        <v>2432</v>
      </c>
      <c r="C81" s="88" t="s">
        <v>2430</v>
      </c>
      <c r="D81" s="98" t="s">
        <v>2431</v>
      </c>
      <c r="E81" s="92">
        <v>1</v>
      </c>
      <c r="F81" s="91">
        <v>0</v>
      </c>
      <c r="G81" s="88" t="s">
        <v>577</v>
      </c>
      <c r="H81" s="88" t="s">
        <v>2431</v>
      </c>
      <c r="I81" s="88" t="s">
        <v>5043</v>
      </c>
      <c r="J81" t="str">
        <f>VLOOKUP(C81,员工信息4!C:J,7,0)</f>
        <v>6228480039166852879</v>
      </c>
      <c r="K81" s="60"/>
    </row>
    <row r="82" spans="1:11">
      <c r="A82" s="92">
        <v>91</v>
      </c>
      <c r="B82" s="93" t="s">
        <v>622</v>
      </c>
      <c r="C82" s="88" t="s">
        <v>620</v>
      </c>
      <c r="D82" s="94" t="s">
        <v>621</v>
      </c>
      <c r="E82" s="92">
        <v>5</v>
      </c>
      <c r="F82" s="91">
        <v>80</v>
      </c>
      <c r="G82" s="88" t="s">
        <v>577</v>
      </c>
      <c r="H82" s="88" t="s">
        <v>621</v>
      </c>
      <c r="I82" s="88" t="s">
        <v>5043</v>
      </c>
      <c r="J82" t="str">
        <f>VLOOKUP(C82,员工信息4!C:J,7,0)</f>
        <v>6228480038454976374</v>
      </c>
      <c r="K82" s="60"/>
    </row>
    <row r="83" spans="1:11">
      <c r="A83" s="92">
        <v>92</v>
      </c>
      <c r="B83" s="95" t="s">
        <v>612</v>
      </c>
      <c r="C83" s="88" t="s">
        <v>610</v>
      </c>
      <c r="D83" s="96" t="s">
        <v>611</v>
      </c>
      <c r="E83" s="92">
        <v>4</v>
      </c>
      <c r="F83" s="91">
        <v>60</v>
      </c>
      <c r="G83" s="88" t="s">
        <v>577</v>
      </c>
      <c r="H83" s="88" t="s">
        <v>611</v>
      </c>
      <c r="I83" s="88" t="s">
        <v>5043</v>
      </c>
      <c r="J83" t="str">
        <f>VLOOKUP(C83,员工信息4!C:J,7,0)</f>
        <v>6228480038569907579</v>
      </c>
      <c r="K83" s="60"/>
    </row>
    <row r="84" spans="1:11">
      <c r="A84" s="92">
        <v>93</v>
      </c>
      <c r="B84" s="93" t="s">
        <v>2309</v>
      </c>
      <c r="C84" s="88" t="s">
        <v>2307</v>
      </c>
      <c r="D84" s="94" t="s">
        <v>2308</v>
      </c>
      <c r="E84" s="92">
        <v>2</v>
      </c>
      <c r="F84" s="91">
        <v>20</v>
      </c>
      <c r="G84" s="88" t="s">
        <v>883</v>
      </c>
      <c r="H84" s="88" t="s">
        <v>2308</v>
      </c>
      <c r="I84" s="88" t="s">
        <v>5043</v>
      </c>
      <c r="J84" t="str">
        <f>VLOOKUP(C84,员工信息4!C:J,7,0)</f>
        <v>6228480030472402814</v>
      </c>
      <c r="K84" s="60"/>
    </row>
    <row r="85" spans="1:11">
      <c r="A85" s="92">
        <v>94</v>
      </c>
      <c r="B85" s="93" t="s">
        <v>2314</v>
      </c>
      <c r="C85" s="88" t="s">
        <v>2312</v>
      </c>
      <c r="D85" s="94" t="s">
        <v>2313</v>
      </c>
      <c r="E85" s="92">
        <v>1</v>
      </c>
      <c r="F85" s="91">
        <v>0</v>
      </c>
      <c r="G85" s="88" t="s">
        <v>883</v>
      </c>
      <c r="H85" s="88" t="s">
        <v>2313</v>
      </c>
      <c r="I85" s="88" t="s">
        <v>5043</v>
      </c>
      <c r="J85" t="str">
        <f>VLOOKUP(C85,员工信息4!C:J,7,0)</f>
        <v>6230520030055525773</v>
      </c>
      <c r="K85" s="60"/>
    </row>
    <row r="86" spans="1:11">
      <c r="A86" s="92">
        <v>95</v>
      </c>
      <c r="B86" s="97" t="s">
        <v>2300</v>
      </c>
      <c r="C86" s="88" t="s">
        <v>2298</v>
      </c>
      <c r="D86" s="94" t="s">
        <v>2299</v>
      </c>
      <c r="E86" s="92">
        <v>9</v>
      </c>
      <c r="F86" s="91">
        <v>160</v>
      </c>
      <c r="G86" s="88" t="s">
        <v>883</v>
      </c>
      <c r="H86" s="88" t="s">
        <v>2299</v>
      </c>
      <c r="I86" s="88" t="s">
        <v>5043</v>
      </c>
      <c r="J86" t="str">
        <f>VLOOKUP(C86,员工信息4!C:J,7,0)</f>
        <v>6228480038116006776</v>
      </c>
      <c r="K86" s="60"/>
    </row>
    <row r="87" spans="1:11">
      <c r="A87" s="92">
        <v>96</v>
      </c>
      <c r="B87" s="97" t="s">
        <v>2295</v>
      </c>
      <c r="C87" s="88" t="s">
        <v>2293</v>
      </c>
      <c r="D87" s="98" t="s">
        <v>2294</v>
      </c>
      <c r="E87" s="92">
        <v>9</v>
      </c>
      <c r="F87" s="91">
        <v>160</v>
      </c>
      <c r="G87" s="88" t="s">
        <v>883</v>
      </c>
      <c r="H87" s="88" t="s">
        <v>2294</v>
      </c>
      <c r="I87" s="88" t="s">
        <v>5043</v>
      </c>
      <c r="J87" t="str">
        <f>VLOOKUP(C87,员工信息4!C:J,7,0)</f>
        <v>6228480038116055278</v>
      </c>
      <c r="K87" s="60"/>
    </row>
    <row r="88" spans="1:11">
      <c r="A88" s="92">
        <v>97</v>
      </c>
      <c r="B88" s="97" t="s">
        <v>2404</v>
      </c>
      <c r="C88" s="88" t="s">
        <v>2402</v>
      </c>
      <c r="D88" s="98" t="s">
        <v>2403</v>
      </c>
      <c r="E88" s="92">
        <v>1</v>
      </c>
      <c r="F88" s="91">
        <v>0</v>
      </c>
      <c r="G88" s="88" t="s">
        <v>883</v>
      </c>
      <c r="H88" s="88" t="s">
        <v>2403</v>
      </c>
      <c r="I88" s="88" t="s">
        <v>5043</v>
      </c>
      <c r="J88" t="str">
        <f>VLOOKUP(C88,员工信息4!C:J,7,0)</f>
        <v>6228480039035692878</v>
      </c>
      <c r="K88" s="60"/>
    </row>
    <row r="89" spans="1:11">
      <c r="A89" s="92">
        <v>98</v>
      </c>
      <c r="B89" s="97" t="s">
        <v>2385</v>
      </c>
      <c r="C89" s="88" t="s">
        <v>2383</v>
      </c>
      <c r="D89" s="98" t="s">
        <v>2384</v>
      </c>
      <c r="E89" s="92">
        <v>1</v>
      </c>
      <c r="F89" s="91">
        <v>0</v>
      </c>
      <c r="G89" s="88" t="s">
        <v>1842</v>
      </c>
      <c r="H89" s="88" t="s">
        <v>2384</v>
      </c>
      <c r="I89" s="88" t="s">
        <v>5043</v>
      </c>
      <c r="J89" t="str">
        <f>VLOOKUP(C89,员工信息4!C:J,7,0)</f>
        <v>6228480039131387571</v>
      </c>
      <c r="K89" s="60"/>
    </row>
    <row r="90" spans="1:11">
      <c r="A90" s="92">
        <v>100</v>
      </c>
      <c r="B90" s="93" t="s">
        <v>1841</v>
      </c>
      <c r="C90" s="88" t="s">
        <v>1839</v>
      </c>
      <c r="D90" s="94" t="s">
        <v>1840</v>
      </c>
      <c r="E90" s="92">
        <v>3</v>
      </c>
      <c r="F90" s="91">
        <v>40</v>
      </c>
      <c r="G90" s="88" t="s">
        <v>1842</v>
      </c>
      <c r="H90" s="88" t="s">
        <v>1840</v>
      </c>
      <c r="I90" s="88" t="s">
        <v>5043</v>
      </c>
      <c r="J90" t="str">
        <f>VLOOKUP(C90,员工信息4!C:J,7,0)</f>
        <v>6228480038828689778</v>
      </c>
      <c r="K90" s="60"/>
    </row>
    <row r="91" spans="1:11">
      <c r="A91" s="92">
        <v>102</v>
      </c>
      <c r="B91" s="93" t="s">
        <v>1908</v>
      </c>
      <c r="C91" s="88" t="s">
        <v>1906</v>
      </c>
      <c r="D91" s="94" t="s">
        <v>1907</v>
      </c>
      <c r="E91" s="92">
        <v>1</v>
      </c>
      <c r="F91" s="91">
        <v>0</v>
      </c>
      <c r="G91" s="88" t="s">
        <v>1903</v>
      </c>
      <c r="H91" s="88" t="s">
        <v>1907</v>
      </c>
      <c r="I91" s="88" t="s">
        <v>5043</v>
      </c>
      <c r="J91" t="str">
        <f>VLOOKUP(C91,员工信息4!C:J,7,0)</f>
        <v>6228480038630216174</v>
      </c>
      <c r="K91" s="60"/>
    </row>
    <row r="92" spans="1:11">
      <c r="A92" s="92">
        <v>103</v>
      </c>
      <c r="B92" s="93" t="s">
        <v>1902</v>
      </c>
      <c r="C92" s="88" t="s">
        <v>1900</v>
      </c>
      <c r="D92" s="94" t="s">
        <v>1901</v>
      </c>
      <c r="E92" s="92">
        <v>1</v>
      </c>
      <c r="F92" s="91">
        <v>0</v>
      </c>
      <c r="G92" s="88" t="s">
        <v>1903</v>
      </c>
      <c r="H92" s="88" t="s">
        <v>1901</v>
      </c>
      <c r="I92" s="88" t="s">
        <v>5043</v>
      </c>
      <c r="J92" t="str">
        <f>VLOOKUP(C92,员工信息4!C:J,7,0)</f>
        <v>6230520030042866074</v>
      </c>
      <c r="K92" s="60"/>
    </row>
    <row r="93" spans="1:11">
      <c r="A93" s="92">
        <v>104</v>
      </c>
      <c r="B93" s="97" t="s">
        <v>4190</v>
      </c>
      <c r="C93" s="88" t="s">
        <v>1856</v>
      </c>
      <c r="D93" s="98" t="s">
        <v>1857</v>
      </c>
      <c r="E93" s="105">
        <v>2</v>
      </c>
      <c r="F93" s="91">
        <v>20</v>
      </c>
      <c r="G93" s="88" t="s">
        <v>1853</v>
      </c>
      <c r="H93" s="88" t="s">
        <v>1857</v>
      </c>
      <c r="I93" s="88" t="s">
        <v>5043</v>
      </c>
      <c r="J93" t="str">
        <f>VLOOKUP(C93,员工信息4!C:J,7,0)</f>
        <v>6228480031272845319</v>
      </c>
      <c r="K93" s="60"/>
    </row>
    <row r="94" spans="1:11">
      <c r="A94" s="92">
        <v>105</v>
      </c>
      <c r="B94" s="99" t="s">
        <v>1951</v>
      </c>
      <c r="C94" s="88" t="s">
        <v>1949</v>
      </c>
      <c r="D94" s="106" t="s">
        <v>1950</v>
      </c>
      <c r="E94" s="86">
        <v>10</v>
      </c>
      <c r="F94" s="91">
        <v>200</v>
      </c>
      <c r="G94" s="88" t="s">
        <v>1952</v>
      </c>
      <c r="H94" s="88" t="s">
        <v>1950</v>
      </c>
      <c r="I94" s="88" t="s">
        <v>5043</v>
      </c>
      <c r="J94" t="str">
        <f>VLOOKUP(C94,员工信息4!C:J,7,0)</f>
        <v>6228480038116026774</v>
      </c>
      <c r="K94" s="60"/>
    </row>
    <row r="95" spans="1:11">
      <c r="A95" s="92">
        <v>106</v>
      </c>
      <c r="B95" s="99" t="s">
        <v>104</v>
      </c>
      <c r="C95" s="88" t="s">
        <v>102</v>
      </c>
      <c r="D95" s="106" t="s">
        <v>103</v>
      </c>
      <c r="E95" s="86">
        <v>8</v>
      </c>
      <c r="F95" s="91">
        <v>140</v>
      </c>
      <c r="G95" s="88" t="s">
        <v>94</v>
      </c>
      <c r="H95" s="88" t="s">
        <v>103</v>
      </c>
      <c r="I95" s="88" t="s">
        <v>5043</v>
      </c>
      <c r="J95" t="str">
        <f>VLOOKUP(C95,员工信息4!C:J,7,0)</f>
        <v>6228480038116002775</v>
      </c>
      <c r="K95" s="60"/>
    </row>
    <row r="96" spans="1:11">
      <c r="A96" s="92">
        <v>108</v>
      </c>
      <c r="B96" s="99" t="s">
        <v>93</v>
      </c>
      <c r="C96" s="88" t="s">
        <v>91</v>
      </c>
      <c r="D96" s="106" t="s">
        <v>92</v>
      </c>
      <c r="E96" s="86">
        <v>10</v>
      </c>
      <c r="F96" s="91">
        <v>200</v>
      </c>
      <c r="G96" s="88" t="s">
        <v>94</v>
      </c>
      <c r="H96" s="88" t="s">
        <v>92</v>
      </c>
      <c r="I96" s="88" t="s">
        <v>5043</v>
      </c>
      <c r="J96" t="str">
        <f>VLOOKUP(C96,员工信息4!C:J,7,0)</f>
        <v>6228480038116014978</v>
      </c>
      <c r="K96" s="60"/>
    </row>
    <row r="97" spans="1:11">
      <c r="A97" s="92">
        <v>109</v>
      </c>
      <c r="B97" s="99" t="s">
        <v>28</v>
      </c>
      <c r="C97" s="88" t="s">
        <v>26</v>
      </c>
      <c r="D97" s="106" t="s">
        <v>27</v>
      </c>
      <c r="E97" s="86">
        <v>5</v>
      </c>
      <c r="F97" s="91">
        <v>80</v>
      </c>
      <c r="G97" s="88" t="s">
        <v>17</v>
      </c>
      <c r="H97" s="88" t="s">
        <v>27</v>
      </c>
      <c r="I97" s="88" t="s">
        <v>5043</v>
      </c>
      <c r="J97" t="str">
        <f>VLOOKUP(C97,员工信息4!C:J,7,0)</f>
        <v>6228480030790820713</v>
      </c>
      <c r="K97" s="60"/>
    </row>
    <row r="98" spans="1:11">
      <c r="A98" s="92">
        <v>112</v>
      </c>
      <c r="B98" s="99" t="s">
        <v>83</v>
      </c>
      <c r="C98" s="88" t="s">
        <v>81</v>
      </c>
      <c r="D98" s="106" t="s">
        <v>82</v>
      </c>
      <c r="E98" s="86">
        <v>10</v>
      </c>
      <c r="F98" s="91">
        <v>200</v>
      </c>
      <c r="G98" s="88" t="s">
        <v>17</v>
      </c>
      <c r="H98" s="88" t="s">
        <v>82</v>
      </c>
      <c r="I98" s="88" t="s">
        <v>5043</v>
      </c>
      <c r="J98" t="str">
        <f>VLOOKUP(C98,员工信息4!C:J,7,0)</f>
        <v>6228480038116002072</v>
      </c>
      <c r="K98" s="60"/>
    </row>
    <row r="99" spans="1:11">
      <c r="A99" s="92">
        <v>113</v>
      </c>
      <c r="B99" s="99" t="s">
        <v>124</v>
      </c>
      <c r="C99" s="88" t="s">
        <v>122</v>
      </c>
      <c r="D99" s="106" t="s">
        <v>123</v>
      </c>
      <c r="E99" s="86">
        <v>7</v>
      </c>
      <c r="F99" s="91">
        <v>120</v>
      </c>
      <c r="G99" s="88" t="s">
        <v>94</v>
      </c>
      <c r="H99" s="88" t="s">
        <v>123</v>
      </c>
      <c r="I99" s="88" t="s">
        <v>5043</v>
      </c>
      <c r="J99" t="str">
        <f>VLOOKUP(C99,员工信息4!C:J,7,0)</f>
        <v>6228480038116006073</v>
      </c>
      <c r="K99" s="60"/>
    </row>
    <row r="100" spans="1:11">
      <c r="A100" s="92">
        <v>114</v>
      </c>
      <c r="B100" s="99" t="s">
        <v>99</v>
      </c>
      <c r="C100" s="88" t="s">
        <v>97</v>
      </c>
      <c r="D100" s="106" t="s">
        <v>98</v>
      </c>
      <c r="E100" s="86">
        <v>9</v>
      </c>
      <c r="F100" s="91">
        <v>160</v>
      </c>
      <c r="G100" s="88" t="s">
        <v>94</v>
      </c>
      <c r="H100" s="88" t="s">
        <v>98</v>
      </c>
      <c r="I100" s="88" t="s">
        <v>5043</v>
      </c>
      <c r="J100" t="str">
        <f>VLOOKUP(C100,员工信息4!C:J,7,0)</f>
        <v>6228480038116045378</v>
      </c>
      <c r="K100" s="60"/>
    </row>
    <row r="101" spans="1:11">
      <c r="A101" s="92">
        <v>116</v>
      </c>
      <c r="B101" s="99" t="s">
        <v>23</v>
      </c>
      <c r="C101" s="88" t="s">
        <v>21</v>
      </c>
      <c r="D101" s="100" t="s">
        <v>22</v>
      </c>
      <c r="E101" s="86">
        <v>4</v>
      </c>
      <c r="F101" s="91">
        <v>60</v>
      </c>
      <c r="G101" s="88" t="s">
        <v>17</v>
      </c>
      <c r="H101" s="88" t="s">
        <v>22</v>
      </c>
      <c r="I101" s="88" t="s">
        <v>5043</v>
      </c>
      <c r="J101" t="str">
        <f>VLOOKUP(C101,员工信息4!C:J,7,0)</f>
        <v>6228480038572064376</v>
      </c>
      <c r="K101" s="60"/>
    </row>
    <row r="102" spans="1:11">
      <c r="A102" s="92">
        <v>117</v>
      </c>
      <c r="B102" s="99" t="s">
        <v>43</v>
      </c>
      <c r="C102" s="88" t="s">
        <v>41</v>
      </c>
      <c r="D102" s="107" t="s">
        <v>42</v>
      </c>
      <c r="E102" s="86">
        <v>10</v>
      </c>
      <c r="F102" s="91">
        <v>180</v>
      </c>
      <c r="G102" s="88" t="s">
        <v>17</v>
      </c>
      <c r="H102" s="88" t="s">
        <v>42</v>
      </c>
      <c r="I102" s="88" t="s">
        <v>5043</v>
      </c>
      <c r="J102" t="str">
        <f>VLOOKUP(C102,员工信息4!C:J,7,0)</f>
        <v>6228480031337388313</v>
      </c>
      <c r="K102" s="60"/>
    </row>
    <row r="103" spans="1:11">
      <c r="A103" s="92">
        <v>118</v>
      </c>
      <c r="B103" s="99" t="s">
        <v>38</v>
      </c>
      <c r="C103" s="88" t="s">
        <v>36</v>
      </c>
      <c r="D103" s="100" t="s">
        <v>37</v>
      </c>
      <c r="E103" s="86">
        <v>4</v>
      </c>
      <c r="F103" s="91">
        <v>60</v>
      </c>
      <c r="G103" s="88" t="s">
        <v>17</v>
      </c>
      <c r="H103" s="88" t="s">
        <v>37</v>
      </c>
      <c r="I103" s="88" t="s">
        <v>5043</v>
      </c>
      <c r="J103" t="str">
        <f>VLOOKUP(C103,员工信息4!C:J,7,0)</f>
        <v>6228480038643451370</v>
      </c>
      <c r="K103" s="60"/>
    </row>
    <row r="104" spans="1:11">
      <c r="A104" s="92">
        <v>119</v>
      </c>
      <c r="B104" s="99" t="s">
        <v>119</v>
      </c>
      <c r="C104" s="88" t="s">
        <v>117</v>
      </c>
      <c r="D104" s="106" t="s">
        <v>118</v>
      </c>
      <c r="E104" s="86">
        <v>6</v>
      </c>
      <c r="F104" s="91">
        <v>100</v>
      </c>
      <c r="G104" s="88" t="s">
        <v>94</v>
      </c>
      <c r="H104" s="88" t="s">
        <v>118</v>
      </c>
      <c r="I104" s="88" t="s">
        <v>5043</v>
      </c>
      <c r="J104" t="str">
        <f>VLOOKUP(C104,员工信息4!C:J,7,0)</f>
        <v>6228480038237519871</v>
      </c>
      <c r="K104" s="60"/>
    </row>
    <row r="105" spans="1:11">
      <c r="A105" s="92">
        <v>120</v>
      </c>
      <c r="B105" s="99" t="s">
        <v>16</v>
      </c>
      <c r="C105" s="88" t="s">
        <v>14</v>
      </c>
      <c r="D105" s="106" t="s">
        <v>15</v>
      </c>
      <c r="E105" s="86">
        <v>6</v>
      </c>
      <c r="F105" s="91">
        <v>100</v>
      </c>
      <c r="G105" s="88" t="s">
        <v>17</v>
      </c>
      <c r="H105" s="88" t="s">
        <v>15</v>
      </c>
      <c r="I105" s="88" t="s">
        <v>5043</v>
      </c>
      <c r="J105" t="str">
        <f>VLOOKUP(C105,员工信息4!C:J,7,0)</f>
        <v>6228480039069007878</v>
      </c>
      <c r="K105" s="60"/>
    </row>
    <row r="106" spans="1:11">
      <c r="A106" s="92">
        <v>121</v>
      </c>
      <c r="B106" s="99" t="s">
        <v>88</v>
      </c>
      <c r="C106" s="88" t="s">
        <v>86</v>
      </c>
      <c r="D106" s="106" t="s">
        <v>87</v>
      </c>
      <c r="E106" s="86">
        <v>10</v>
      </c>
      <c r="F106" s="91">
        <v>200</v>
      </c>
      <c r="G106" s="88" t="s">
        <v>17</v>
      </c>
      <c r="H106" s="88" t="s">
        <v>87</v>
      </c>
      <c r="I106" s="88" t="s">
        <v>5043</v>
      </c>
      <c r="J106" t="str">
        <f>VLOOKUP(C106,员工信息4!C:J,7,0)</f>
        <v>6228480038116015470</v>
      </c>
      <c r="K106" s="60"/>
    </row>
    <row r="107" spans="1:11">
      <c r="A107" s="92">
        <v>122</v>
      </c>
      <c r="B107" s="99" t="s">
        <v>109</v>
      </c>
      <c r="C107" s="88" t="s">
        <v>107</v>
      </c>
      <c r="D107" s="106" t="s">
        <v>108</v>
      </c>
      <c r="E107" s="86">
        <v>10</v>
      </c>
      <c r="F107" s="91">
        <v>200</v>
      </c>
      <c r="G107" s="88" t="s">
        <v>94</v>
      </c>
      <c r="H107" s="88" t="s">
        <v>108</v>
      </c>
      <c r="I107" s="88" t="s">
        <v>5043</v>
      </c>
      <c r="J107" t="str">
        <f>VLOOKUP(C107,员工信息4!C:J,7,0)</f>
        <v>6228480038967107871</v>
      </c>
      <c r="K107" s="60"/>
    </row>
    <row r="108" spans="1:11">
      <c r="A108" s="92">
        <v>123</v>
      </c>
      <c r="B108" s="99" t="s">
        <v>73</v>
      </c>
      <c r="C108" s="88" t="s">
        <v>71</v>
      </c>
      <c r="D108" s="100" t="s">
        <v>72</v>
      </c>
      <c r="E108" s="86">
        <v>2</v>
      </c>
      <c r="F108" s="91">
        <v>20</v>
      </c>
      <c r="G108" s="88" t="s">
        <v>17</v>
      </c>
      <c r="H108" s="88" t="s">
        <v>72</v>
      </c>
      <c r="I108" s="88" t="s">
        <v>5043</v>
      </c>
      <c r="J108" t="str">
        <f>VLOOKUP(C108,员工信息4!C:J,7,0)</f>
        <v>6230520030042034970</v>
      </c>
      <c r="K108" s="60"/>
    </row>
    <row r="109" spans="1:11">
      <c r="A109" s="92">
        <v>125</v>
      </c>
      <c r="B109" s="99" t="s">
        <v>78</v>
      </c>
      <c r="C109" s="88" t="s">
        <v>76</v>
      </c>
      <c r="D109" s="106" t="s">
        <v>77</v>
      </c>
      <c r="E109" s="86">
        <v>8</v>
      </c>
      <c r="F109" s="91">
        <v>140</v>
      </c>
      <c r="G109" s="88" t="s">
        <v>17</v>
      </c>
      <c r="H109" s="88" t="s">
        <v>77</v>
      </c>
      <c r="I109" s="88" t="s">
        <v>5043</v>
      </c>
      <c r="J109" t="str">
        <f>VLOOKUP(C109,员工信息4!C:J,7,0)</f>
        <v>6228480038116035577</v>
      </c>
      <c r="K109" s="60"/>
    </row>
    <row r="110" spans="1:11">
      <c r="A110" s="92">
        <v>126</v>
      </c>
      <c r="B110" s="99" t="s">
        <v>48</v>
      </c>
      <c r="C110" s="88" t="s">
        <v>46</v>
      </c>
      <c r="D110" s="106" t="s">
        <v>47</v>
      </c>
      <c r="E110" s="86">
        <v>9</v>
      </c>
      <c r="F110" s="91">
        <v>160</v>
      </c>
      <c r="G110" s="88" t="s">
        <v>17</v>
      </c>
      <c r="H110" s="88" t="s">
        <v>47</v>
      </c>
      <c r="I110" s="88" t="s">
        <v>5043</v>
      </c>
      <c r="J110" t="str">
        <f>VLOOKUP(C110,员工信息4!C:J,7,0)</f>
        <v>6228480038116007972</v>
      </c>
      <c r="K110" s="60"/>
    </row>
    <row r="111" spans="1:11">
      <c r="A111" s="92">
        <v>127</v>
      </c>
      <c r="B111" s="99" t="s">
        <v>114</v>
      </c>
      <c r="C111" s="88" t="s">
        <v>112</v>
      </c>
      <c r="D111" s="106" t="s">
        <v>113</v>
      </c>
      <c r="E111" s="86">
        <v>7</v>
      </c>
      <c r="F111" s="91">
        <v>120</v>
      </c>
      <c r="G111" s="88" t="s">
        <v>94</v>
      </c>
      <c r="H111" s="88" t="s">
        <v>113</v>
      </c>
      <c r="I111" s="88" t="s">
        <v>5043</v>
      </c>
      <c r="J111" t="str">
        <f>VLOOKUP(C111,员工信息4!C:J,7,0)</f>
        <v>6228480038116037078</v>
      </c>
      <c r="K111" s="60"/>
    </row>
    <row r="112" spans="1:11">
      <c r="A112" s="92">
        <v>128</v>
      </c>
      <c r="B112" s="99" t="s">
        <v>33</v>
      </c>
      <c r="C112" s="88" t="s">
        <v>31</v>
      </c>
      <c r="D112" s="106" t="s">
        <v>32</v>
      </c>
      <c r="E112" s="86">
        <v>3</v>
      </c>
      <c r="F112" s="91">
        <v>40</v>
      </c>
      <c r="G112" s="88" t="s">
        <v>17</v>
      </c>
      <c r="H112" s="88" t="s">
        <v>32</v>
      </c>
      <c r="I112" s="88" t="s">
        <v>5043</v>
      </c>
      <c r="J112" t="str">
        <f>VLOOKUP(C112,员工信息4!C:J,7,0)</f>
        <v>6228480038859385072</v>
      </c>
      <c r="K112" s="60"/>
    </row>
    <row r="113" spans="1:11">
      <c r="A113" s="92">
        <v>129</v>
      </c>
      <c r="B113" s="99" t="s">
        <v>53</v>
      </c>
      <c r="C113" s="88" t="s">
        <v>51</v>
      </c>
      <c r="D113" s="106" t="s">
        <v>52</v>
      </c>
      <c r="E113" s="86">
        <v>2</v>
      </c>
      <c r="F113" s="91">
        <v>20</v>
      </c>
      <c r="G113" s="88" t="s">
        <v>17</v>
      </c>
      <c r="H113" s="88" t="s">
        <v>52</v>
      </c>
      <c r="I113" s="88" t="s">
        <v>5043</v>
      </c>
      <c r="J113" t="str">
        <f>VLOOKUP(C113,员工信息4!C:J,7,0)</f>
        <v>6228480030540793616</v>
      </c>
      <c r="K113" s="60"/>
    </row>
    <row r="114" spans="1:11">
      <c r="A114" s="92">
        <v>131</v>
      </c>
      <c r="B114" s="99" t="s">
        <v>58</v>
      </c>
      <c r="C114" s="88" t="s">
        <v>56</v>
      </c>
      <c r="D114" s="106" t="s">
        <v>57</v>
      </c>
      <c r="E114" s="86">
        <v>2</v>
      </c>
      <c r="F114" s="91">
        <v>20</v>
      </c>
      <c r="G114" s="88" t="s">
        <v>17</v>
      </c>
      <c r="H114" s="88" t="s">
        <v>57</v>
      </c>
      <c r="I114" s="88" t="s">
        <v>5043</v>
      </c>
      <c r="J114" t="str">
        <f>VLOOKUP(C114,员工信息4!C:J,7,0)</f>
        <v>6228480038081611170</v>
      </c>
      <c r="K114" s="60"/>
    </row>
    <row r="115" spans="1:11">
      <c r="A115" s="92">
        <v>132</v>
      </c>
      <c r="B115" s="99" t="s">
        <v>63</v>
      </c>
      <c r="C115" s="88" t="s">
        <v>61</v>
      </c>
      <c r="D115" s="100" t="s">
        <v>62</v>
      </c>
      <c r="E115" s="86">
        <v>2</v>
      </c>
      <c r="F115" s="91">
        <v>20</v>
      </c>
      <c r="G115" s="88" t="s">
        <v>17</v>
      </c>
      <c r="H115" s="88" t="s">
        <v>62</v>
      </c>
      <c r="I115" s="88" t="s">
        <v>5043</v>
      </c>
      <c r="J115" t="str">
        <f>VLOOKUP(C115,员工信息4!C:J,7,0)</f>
        <v>6230520030026624275</v>
      </c>
      <c r="K115" s="60"/>
    </row>
    <row r="116" spans="1:11">
      <c r="A116" s="92">
        <v>133</v>
      </c>
      <c r="B116" s="99" t="s">
        <v>68</v>
      </c>
      <c r="C116" s="88" t="s">
        <v>66</v>
      </c>
      <c r="D116" s="100" t="s">
        <v>67</v>
      </c>
      <c r="E116" s="86">
        <v>2</v>
      </c>
      <c r="F116" s="91">
        <v>20</v>
      </c>
      <c r="G116" s="88" t="s">
        <v>17</v>
      </c>
      <c r="H116" s="88" t="s">
        <v>67</v>
      </c>
      <c r="I116" s="88" t="s">
        <v>5043</v>
      </c>
      <c r="J116" t="str">
        <f>VLOOKUP(C116,员工信息4!C:J,7,0)</f>
        <v>6228480038998940373</v>
      </c>
      <c r="K116" s="60"/>
    </row>
    <row r="117" spans="1:11" ht="14.25">
      <c r="A117" s="92">
        <v>135</v>
      </c>
      <c r="B117" s="108" t="s">
        <v>1984</v>
      </c>
      <c r="C117" s="88" t="s">
        <v>1982</v>
      </c>
      <c r="D117" s="106" t="s">
        <v>1983</v>
      </c>
      <c r="E117" s="101">
        <v>9</v>
      </c>
      <c r="F117" s="91">
        <v>160</v>
      </c>
      <c r="G117" s="88" t="s">
        <v>1969</v>
      </c>
      <c r="H117" s="88" t="s">
        <v>1983</v>
      </c>
      <c r="I117" s="88" t="s">
        <v>5043</v>
      </c>
      <c r="J117" t="str">
        <f>VLOOKUP(C117,员工信息4!C:J,7,0)</f>
        <v>6228480038116051970</v>
      </c>
      <c r="K117" s="60"/>
    </row>
    <row r="118" spans="1:11" ht="14.25">
      <c r="A118" s="92">
        <v>136</v>
      </c>
      <c r="B118" s="99" t="s">
        <v>1968</v>
      </c>
      <c r="C118" s="88" t="s">
        <v>1966</v>
      </c>
      <c r="D118" s="100" t="s">
        <v>1967</v>
      </c>
      <c r="E118" s="101">
        <v>2</v>
      </c>
      <c r="F118" s="91">
        <v>20</v>
      </c>
      <c r="G118" s="88" t="s">
        <v>1969</v>
      </c>
      <c r="H118" s="88" t="s">
        <v>1967</v>
      </c>
      <c r="I118" s="88" t="s">
        <v>5043</v>
      </c>
      <c r="J118" t="str">
        <f>VLOOKUP(C118,员工信息4!C:J,7,0)</f>
        <v>6228480038643469679</v>
      </c>
      <c r="K118" s="60"/>
    </row>
    <row r="119" spans="1:11" ht="14.25">
      <c r="A119" s="92">
        <v>137</v>
      </c>
      <c r="B119" s="102" t="s">
        <v>1170</v>
      </c>
      <c r="C119" s="88" t="s">
        <v>1168</v>
      </c>
      <c r="D119" s="103" t="s">
        <v>1169</v>
      </c>
      <c r="E119" s="101">
        <v>5</v>
      </c>
      <c r="F119" s="91">
        <v>80</v>
      </c>
      <c r="G119" s="88" t="s">
        <v>1104</v>
      </c>
      <c r="H119" s="88" t="s">
        <v>1169</v>
      </c>
      <c r="I119" s="88" t="s">
        <v>5043</v>
      </c>
      <c r="J119" t="str">
        <f>VLOOKUP(C119,员工信息4!C:J,7,0)</f>
        <v>6228480038018167072</v>
      </c>
      <c r="K119" s="60"/>
    </row>
    <row r="120" spans="1:11" ht="14.25">
      <c r="A120" s="92">
        <v>138</v>
      </c>
      <c r="B120" s="108" t="s">
        <v>1974</v>
      </c>
      <c r="C120" s="88" t="s">
        <v>1972</v>
      </c>
      <c r="D120" s="106" t="s">
        <v>1973</v>
      </c>
      <c r="E120" s="101">
        <v>10</v>
      </c>
      <c r="F120" s="91">
        <v>200</v>
      </c>
      <c r="G120" s="88" t="s">
        <v>1969</v>
      </c>
      <c r="H120" s="88" t="s">
        <v>1973</v>
      </c>
      <c r="I120" s="88" t="s">
        <v>5043</v>
      </c>
      <c r="J120" t="str">
        <f>VLOOKUP(C120,员工信息4!C:J,7,0)</f>
        <v>6228480038116007576</v>
      </c>
      <c r="K120" s="60"/>
    </row>
    <row r="121" spans="1:11" ht="14.25">
      <c r="A121" s="92">
        <v>139</v>
      </c>
      <c r="B121" s="108" t="s">
        <v>465</v>
      </c>
      <c r="C121" s="88" t="s">
        <v>463</v>
      </c>
      <c r="D121" s="106" t="s">
        <v>464</v>
      </c>
      <c r="E121" s="101">
        <v>9</v>
      </c>
      <c r="F121" s="91">
        <v>160</v>
      </c>
      <c r="G121" s="88" t="s">
        <v>455</v>
      </c>
      <c r="H121" s="88" t="s">
        <v>464</v>
      </c>
      <c r="I121" s="88" t="s">
        <v>5043</v>
      </c>
      <c r="J121" t="str">
        <f>VLOOKUP(C121,员工信息4!C:J,7,0)</f>
        <v>6228480038116008475</v>
      </c>
      <c r="K121" s="60"/>
    </row>
    <row r="122" spans="1:11" ht="14.25">
      <c r="A122" s="92">
        <v>140</v>
      </c>
      <c r="B122" s="108" t="s">
        <v>480</v>
      </c>
      <c r="C122" s="88" t="s">
        <v>478</v>
      </c>
      <c r="D122" s="106" t="s">
        <v>479</v>
      </c>
      <c r="E122" s="101">
        <v>6</v>
      </c>
      <c r="F122" s="91">
        <v>100</v>
      </c>
      <c r="G122" s="88" t="s">
        <v>455</v>
      </c>
      <c r="H122" s="88" t="s">
        <v>479</v>
      </c>
      <c r="I122" s="88" t="s">
        <v>5043</v>
      </c>
      <c r="J122" t="str">
        <f>VLOOKUP(C122,员工信息4!C:J,7,0)</f>
        <v>6228480038082017575</v>
      </c>
      <c r="K122" s="60"/>
    </row>
    <row r="123" spans="1:11" ht="14.25">
      <c r="A123" s="92">
        <v>141</v>
      </c>
      <c r="B123" s="108" t="s">
        <v>1979</v>
      </c>
      <c r="C123" s="88" t="s">
        <v>1977</v>
      </c>
      <c r="D123" s="106" t="s">
        <v>1978</v>
      </c>
      <c r="E123" s="101">
        <v>10</v>
      </c>
      <c r="F123" s="91">
        <v>200</v>
      </c>
      <c r="G123" s="88" t="s">
        <v>1969</v>
      </c>
      <c r="H123" s="88" t="s">
        <v>1978</v>
      </c>
      <c r="I123" s="88" t="s">
        <v>5043</v>
      </c>
      <c r="J123" t="str">
        <f>VLOOKUP(C123,员工信息4!C:J,7,0)</f>
        <v>6228480038116013079</v>
      </c>
      <c r="K123" s="60"/>
    </row>
    <row r="124" spans="1:11" ht="14.25">
      <c r="A124" s="92">
        <v>142</v>
      </c>
      <c r="B124" s="108" t="s">
        <v>475</v>
      </c>
      <c r="C124" s="88" t="s">
        <v>473</v>
      </c>
      <c r="D124" s="106" t="s">
        <v>474</v>
      </c>
      <c r="E124" s="101">
        <v>5</v>
      </c>
      <c r="F124" s="91">
        <v>80</v>
      </c>
      <c r="G124" s="88" t="s">
        <v>455</v>
      </c>
      <c r="H124" s="88" t="s">
        <v>474</v>
      </c>
      <c r="I124" s="88" t="s">
        <v>5043</v>
      </c>
      <c r="J124" t="str">
        <f>VLOOKUP(C124,员工信息4!C:J,7,0)</f>
        <v>6228480038265976175</v>
      </c>
      <c r="K124" s="60"/>
    </row>
    <row r="125" spans="1:11" ht="14.25">
      <c r="A125" s="92">
        <v>143</v>
      </c>
      <c r="B125" s="87" t="s">
        <v>460</v>
      </c>
      <c r="C125" s="88" t="s">
        <v>458</v>
      </c>
      <c r="D125" s="109" t="s">
        <v>459</v>
      </c>
      <c r="E125" s="101">
        <v>10</v>
      </c>
      <c r="F125" s="91">
        <v>180</v>
      </c>
      <c r="G125" s="88" t="s">
        <v>455</v>
      </c>
      <c r="H125" s="88" t="s">
        <v>459</v>
      </c>
      <c r="I125" s="88" t="s">
        <v>5043</v>
      </c>
      <c r="J125" t="str">
        <f>VLOOKUP(C125,员工信息4!C:J,7,0)</f>
        <v>6228480038116017070</v>
      </c>
      <c r="K125" s="60"/>
    </row>
    <row r="126" spans="1:11" ht="14.25">
      <c r="A126" s="92">
        <v>144</v>
      </c>
      <c r="B126" s="87" t="s">
        <v>485</v>
      </c>
      <c r="C126" s="88" t="s">
        <v>483</v>
      </c>
      <c r="D126" s="109" t="s">
        <v>484</v>
      </c>
      <c r="E126" s="101">
        <v>5</v>
      </c>
      <c r="F126" s="91">
        <v>80</v>
      </c>
      <c r="G126" s="88" t="s">
        <v>455</v>
      </c>
      <c r="H126" s="88" t="s">
        <v>484</v>
      </c>
      <c r="I126" s="88" t="s">
        <v>5043</v>
      </c>
      <c r="J126" t="str">
        <f>VLOOKUP(C126,员工信息4!C:J,7,0)</f>
        <v>6228480038116043779</v>
      </c>
      <c r="K126" s="60"/>
    </row>
    <row r="127" spans="1:11" ht="14.25">
      <c r="A127" s="92">
        <v>145</v>
      </c>
      <c r="B127" s="87" t="s">
        <v>1994</v>
      </c>
      <c r="C127" s="88" t="s">
        <v>1992</v>
      </c>
      <c r="D127" s="109" t="s">
        <v>1993</v>
      </c>
      <c r="E127" s="101">
        <v>7</v>
      </c>
      <c r="F127" s="91">
        <v>120</v>
      </c>
      <c r="G127" s="88" t="s">
        <v>1969</v>
      </c>
      <c r="H127" s="88" t="s">
        <v>1993</v>
      </c>
      <c r="I127" s="88" t="s">
        <v>5043</v>
      </c>
      <c r="J127" t="str">
        <f>VLOOKUP(C127,员工信息4!C:J,7,0)</f>
        <v>6228480038116018672</v>
      </c>
      <c r="K127" s="60"/>
    </row>
    <row r="128" spans="1:11" ht="14.25">
      <c r="A128" s="92">
        <v>146</v>
      </c>
      <c r="B128" s="108" t="s">
        <v>1989</v>
      </c>
      <c r="C128" s="88" t="s">
        <v>1987</v>
      </c>
      <c r="D128" s="106" t="s">
        <v>1988</v>
      </c>
      <c r="E128" s="101">
        <v>10</v>
      </c>
      <c r="F128" s="91">
        <v>200</v>
      </c>
      <c r="G128" s="88" t="s">
        <v>1969</v>
      </c>
      <c r="H128" s="88" t="s">
        <v>1988</v>
      </c>
      <c r="I128" s="88" t="s">
        <v>5043</v>
      </c>
      <c r="J128" t="str">
        <f>VLOOKUP(C128,员工信息4!C:J,7,0)</f>
        <v>6228480038116002270</v>
      </c>
      <c r="K128" s="60"/>
    </row>
    <row r="129" spans="1:11" ht="14.25">
      <c r="A129" s="92">
        <v>148</v>
      </c>
      <c r="B129" s="108" t="s">
        <v>470</v>
      </c>
      <c r="C129" s="88" t="s">
        <v>468</v>
      </c>
      <c r="D129" s="106" t="s">
        <v>469</v>
      </c>
      <c r="E129" s="101">
        <v>2</v>
      </c>
      <c r="F129" s="91">
        <v>20</v>
      </c>
      <c r="G129" s="88" t="s">
        <v>455</v>
      </c>
      <c r="H129" s="88" t="s">
        <v>469</v>
      </c>
      <c r="I129" s="88" t="s">
        <v>5043</v>
      </c>
      <c r="J129" t="str">
        <f>VLOOKUP(C129,员工信息4!C:J,7,0)</f>
        <v>6228480039049855875</v>
      </c>
      <c r="K129" s="60"/>
    </row>
    <row r="130" spans="1:11" ht="14.25">
      <c r="A130" s="92">
        <v>149</v>
      </c>
      <c r="B130" s="108" t="s">
        <v>506</v>
      </c>
      <c r="C130" s="88" t="s">
        <v>504</v>
      </c>
      <c r="D130" s="106" t="s">
        <v>505</v>
      </c>
      <c r="E130" s="101">
        <v>2</v>
      </c>
      <c r="F130" s="91">
        <v>20</v>
      </c>
      <c r="G130" s="88" t="s">
        <v>455</v>
      </c>
      <c r="H130" s="88" t="s">
        <v>505</v>
      </c>
      <c r="I130" s="88" t="s">
        <v>5043</v>
      </c>
      <c r="J130" t="str">
        <f>VLOOKUP(C130,员工信息4!C:J,7,0)</f>
        <v>6228480492616581616</v>
      </c>
      <c r="K130" s="60"/>
    </row>
    <row r="131" spans="1:11" ht="14.25">
      <c r="A131" s="92">
        <v>150</v>
      </c>
      <c r="B131" s="108" t="s">
        <v>454</v>
      </c>
      <c r="C131" s="88" t="s">
        <v>452</v>
      </c>
      <c r="D131" s="106" t="s">
        <v>453</v>
      </c>
      <c r="E131" s="101">
        <v>2</v>
      </c>
      <c r="F131" s="91">
        <v>20</v>
      </c>
      <c r="G131" s="88" t="s">
        <v>455</v>
      </c>
      <c r="H131" s="88" t="s">
        <v>453</v>
      </c>
      <c r="I131" s="88" t="s">
        <v>5043</v>
      </c>
      <c r="J131" t="str">
        <f>VLOOKUP(C131,员工信息4!C:J,7,0)</f>
        <v>6228480038613293778</v>
      </c>
      <c r="K131" s="60"/>
    </row>
    <row r="132" spans="1:11" ht="14.25">
      <c r="A132" s="92">
        <v>151</v>
      </c>
      <c r="B132" s="99" t="s">
        <v>2009</v>
      </c>
      <c r="C132" s="88" t="s">
        <v>2007</v>
      </c>
      <c r="D132" s="110" t="s">
        <v>2008</v>
      </c>
      <c r="E132" s="101">
        <v>6</v>
      </c>
      <c r="F132" s="91">
        <v>100</v>
      </c>
      <c r="G132" s="88" t="s">
        <v>1810</v>
      </c>
      <c r="H132" s="88" t="s">
        <v>2008</v>
      </c>
      <c r="I132" s="88" t="s">
        <v>5043</v>
      </c>
      <c r="J132" t="str">
        <f>VLOOKUP(C132,员工信息4!C:J,7,0)</f>
        <v>6228480038237506670</v>
      </c>
      <c r="K132" s="60"/>
    </row>
    <row r="133" spans="1:11" ht="14.25">
      <c r="A133" s="92">
        <v>152</v>
      </c>
      <c r="B133" s="99" t="s">
        <v>2004</v>
      </c>
      <c r="C133" s="88" t="s">
        <v>2002</v>
      </c>
      <c r="D133" s="110" t="s">
        <v>2003</v>
      </c>
      <c r="E133" s="101">
        <v>10</v>
      </c>
      <c r="F133" s="91">
        <v>180</v>
      </c>
      <c r="G133" s="88" t="s">
        <v>1810</v>
      </c>
      <c r="H133" s="88" t="s">
        <v>2003</v>
      </c>
      <c r="I133" s="88" t="s">
        <v>5043</v>
      </c>
      <c r="J133" t="str">
        <f>VLOOKUP(C133,员工信息4!C:J,7,0)</f>
        <v>6228480038116032475</v>
      </c>
      <c r="K133" s="60"/>
    </row>
    <row r="134" spans="1:11" ht="14.25">
      <c r="A134" s="92">
        <v>153</v>
      </c>
      <c r="B134" s="111" t="s">
        <v>2024</v>
      </c>
      <c r="C134" s="88" t="s">
        <v>2022</v>
      </c>
      <c r="D134" s="112" t="s">
        <v>2023</v>
      </c>
      <c r="E134" s="101">
        <v>3</v>
      </c>
      <c r="F134" s="91">
        <v>40</v>
      </c>
      <c r="G134" s="88" t="s">
        <v>1810</v>
      </c>
      <c r="H134" s="88" t="s">
        <v>2023</v>
      </c>
      <c r="I134" s="88" t="s">
        <v>5043</v>
      </c>
      <c r="J134" t="str">
        <f>VLOOKUP(C134,员工信息4!C:J,7,0)</f>
        <v>6228480038709655773</v>
      </c>
      <c r="K134" s="60"/>
    </row>
    <row r="135" spans="1:11" ht="14.25">
      <c r="A135" s="92">
        <v>154</v>
      </c>
      <c r="B135" s="111" t="s">
        <v>1999</v>
      </c>
      <c r="C135" s="88" t="s">
        <v>1997</v>
      </c>
      <c r="D135" s="112" t="s">
        <v>1998</v>
      </c>
      <c r="E135" s="101">
        <v>2</v>
      </c>
      <c r="F135" s="91">
        <v>20</v>
      </c>
      <c r="G135" s="88" t="s">
        <v>1810</v>
      </c>
      <c r="H135" s="88" t="s">
        <v>1998</v>
      </c>
      <c r="I135" s="88" t="s">
        <v>5043</v>
      </c>
      <c r="J135" t="str">
        <f>VLOOKUP(C135,员工信息4!C:J,7,0)</f>
        <v>6228480039013217870</v>
      </c>
      <c r="K135" s="60"/>
    </row>
    <row r="136" spans="1:11">
      <c r="A136" s="92">
        <v>156</v>
      </c>
      <c r="B136" s="95" t="s">
        <v>688</v>
      </c>
      <c r="C136" s="88" t="s">
        <v>686</v>
      </c>
      <c r="D136" s="113" t="s">
        <v>687</v>
      </c>
      <c r="E136" s="105">
        <v>9</v>
      </c>
      <c r="F136" s="91">
        <v>160</v>
      </c>
      <c r="G136" s="88" t="s">
        <v>663</v>
      </c>
      <c r="H136" s="88" t="s">
        <v>687</v>
      </c>
      <c r="I136" s="88" t="s">
        <v>5043</v>
      </c>
      <c r="J136" t="str">
        <f>VLOOKUP(C136,员工信息4!C:J,7,0)</f>
        <v>6228480038312733876</v>
      </c>
      <c r="K136" s="60"/>
    </row>
    <row r="137" spans="1:11">
      <c r="A137" s="92">
        <v>157</v>
      </c>
      <c r="B137" s="95" t="s">
        <v>698</v>
      </c>
      <c r="C137" s="88" t="s">
        <v>696</v>
      </c>
      <c r="D137" s="113" t="s">
        <v>697</v>
      </c>
      <c r="E137" s="105">
        <v>8</v>
      </c>
      <c r="F137" s="91">
        <v>140</v>
      </c>
      <c r="G137" s="88" t="s">
        <v>663</v>
      </c>
      <c r="H137" s="88" t="s">
        <v>697</v>
      </c>
      <c r="I137" s="88" t="s">
        <v>5043</v>
      </c>
      <c r="J137" t="str">
        <f>VLOOKUP(C137,员工信息4!C:J,7,0)</f>
        <v>6228480038252292578</v>
      </c>
      <c r="K137" s="60"/>
    </row>
    <row r="138" spans="1:11">
      <c r="A138" s="92">
        <v>159</v>
      </c>
      <c r="B138" s="93" t="s">
        <v>673</v>
      </c>
      <c r="C138" s="88" t="s">
        <v>671</v>
      </c>
      <c r="D138" s="113" t="s">
        <v>672</v>
      </c>
      <c r="E138" s="105">
        <v>8</v>
      </c>
      <c r="F138" s="91">
        <v>140</v>
      </c>
      <c r="G138" s="88" t="s">
        <v>663</v>
      </c>
      <c r="H138" s="88" t="s">
        <v>672</v>
      </c>
      <c r="I138" s="88" t="s">
        <v>5043</v>
      </c>
      <c r="J138" t="str">
        <f>VLOOKUP(C138,员工信息4!C:J,7,0)</f>
        <v>6228480038842567877</v>
      </c>
      <c r="K138" s="60"/>
    </row>
    <row r="139" spans="1:11">
      <c r="A139" s="92">
        <v>161</v>
      </c>
      <c r="B139" s="95" t="s">
        <v>728</v>
      </c>
      <c r="C139" s="88" t="s">
        <v>726</v>
      </c>
      <c r="D139" s="113" t="s">
        <v>727</v>
      </c>
      <c r="E139" s="105">
        <v>6</v>
      </c>
      <c r="F139" s="91">
        <v>100</v>
      </c>
      <c r="G139" s="88" t="s">
        <v>663</v>
      </c>
      <c r="H139" s="88" t="s">
        <v>727</v>
      </c>
      <c r="I139" s="88" t="s">
        <v>5043</v>
      </c>
      <c r="J139" t="str">
        <f>VLOOKUP(C139,员工信息4!C:J,7,0)</f>
        <v>6228480038868154279</v>
      </c>
      <c r="K139" s="60"/>
    </row>
    <row r="140" spans="1:11">
      <c r="A140" s="92">
        <v>162</v>
      </c>
      <c r="B140" s="97" t="s">
        <v>708</v>
      </c>
      <c r="C140" s="88" t="s">
        <v>706</v>
      </c>
      <c r="D140" s="113" t="s">
        <v>707</v>
      </c>
      <c r="E140" s="105">
        <v>7</v>
      </c>
      <c r="F140" s="91">
        <v>120</v>
      </c>
      <c r="G140" s="88" t="s">
        <v>663</v>
      </c>
      <c r="H140" s="88" t="s">
        <v>707</v>
      </c>
      <c r="I140" s="88" t="s">
        <v>5043</v>
      </c>
      <c r="J140" t="str">
        <f>VLOOKUP(C140,员工信息4!C:J,7,0)</f>
        <v>6228480038116018276</v>
      </c>
      <c r="K140" s="60"/>
    </row>
    <row r="141" spans="1:11">
      <c r="A141" s="92">
        <v>163</v>
      </c>
      <c r="B141" s="95" t="s">
        <v>723</v>
      </c>
      <c r="C141" s="88" t="s">
        <v>721</v>
      </c>
      <c r="D141" s="113" t="s">
        <v>722</v>
      </c>
      <c r="E141" s="105">
        <v>4</v>
      </c>
      <c r="F141" s="91">
        <v>60</v>
      </c>
      <c r="G141" s="88" t="s">
        <v>663</v>
      </c>
      <c r="H141" s="88" t="s">
        <v>722</v>
      </c>
      <c r="I141" s="88" t="s">
        <v>5043</v>
      </c>
      <c r="J141" t="str">
        <f>VLOOKUP(C141,员工信息4!C:J,7,0)</f>
        <v>6228480038509860078</v>
      </c>
      <c r="K141" s="60"/>
    </row>
    <row r="142" spans="1:11">
      <c r="A142" s="92">
        <v>165</v>
      </c>
      <c r="B142" s="95" t="s">
        <v>718</v>
      </c>
      <c r="C142" s="88" t="s">
        <v>716</v>
      </c>
      <c r="D142" s="113" t="s">
        <v>717</v>
      </c>
      <c r="E142" s="105">
        <v>9</v>
      </c>
      <c r="F142" s="91">
        <v>160</v>
      </c>
      <c r="G142" s="88" t="s">
        <v>663</v>
      </c>
      <c r="H142" s="88" t="s">
        <v>717</v>
      </c>
      <c r="I142" s="88" t="s">
        <v>5043</v>
      </c>
      <c r="J142" t="str">
        <f>VLOOKUP(C142,员工信息4!C:J,7,0)</f>
        <v>6228480038116008376</v>
      </c>
      <c r="K142" s="60"/>
    </row>
    <row r="143" spans="1:11">
      <c r="A143" s="92">
        <v>166</v>
      </c>
      <c r="B143" s="93" t="s">
        <v>693</v>
      </c>
      <c r="C143" s="88" t="s">
        <v>691</v>
      </c>
      <c r="D143" s="113" t="s">
        <v>692</v>
      </c>
      <c r="E143" s="105">
        <v>8</v>
      </c>
      <c r="F143" s="91">
        <v>140</v>
      </c>
      <c r="G143" s="88" t="s">
        <v>663</v>
      </c>
      <c r="H143" s="88" t="s">
        <v>692</v>
      </c>
      <c r="I143" s="88" t="s">
        <v>5043</v>
      </c>
      <c r="J143" t="str">
        <f>VLOOKUP(C143,员工信息4!C:J,7,0)</f>
        <v>6228480038116004375</v>
      </c>
      <c r="K143" s="60"/>
    </row>
    <row r="144" spans="1:11">
      <c r="A144" s="92">
        <v>167</v>
      </c>
      <c r="B144" s="95" t="s">
        <v>678</v>
      </c>
      <c r="C144" s="88" t="s">
        <v>676</v>
      </c>
      <c r="D144" s="113" t="s">
        <v>677</v>
      </c>
      <c r="E144" s="105">
        <v>10</v>
      </c>
      <c r="F144" s="91">
        <v>200</v>
      </c>
      <c r="G144" s="88" t="s">
        <v>663</v>
      </c>
      <c r="H144" s="88" t="s">
        <v>677</v>
      </c>
      <c r="I144" s="88" t="s">
        <v>5043</v>
      </c>
      <c r="J144" t="str">
        <f>VLOOKUP(C144,员工信息4!C:J,7,0)</f>
        <v>6228480039114150772</v>
      </c>
      <c r="K144" s="60"/>
    </row>
    <row r="145" spans="1:11">
      <c r="A145" s="92">
        <v>168</v>
      </c>
      <c r="B145" s="102" t="s">
        <v>668</v>
      </c>
      <c r="C145" s="88" t="s">
        <v>666</v>
      </c>
      <c r="D145" s="113" t="s">
        <v>667</v>
      </c>
      <c r="E145" s="105">
        <v>3</v>
      </c>
      <c r="F145" s="91">
        <v>40</v>
      </c>
      <c r="G145" s="88" t="s">
        <v>663</v>
      </c>
      <c r="H145" s="88" t="s">
        <v>667</v>
      </c>
      <c r="I145" s="88" t="s">
        <v>5043</v>
      </c>
      <c r="J145" t="str">
        <f>VLOOKUP(C145,员工信息4!C:J,7,0)</f>
        <v>6228480038523140473</v>
      </c>
      <c r="K145" s="60"/>
    </row>
    <row r="146" spans="1:11">
      <c r="A146" s="92">
        <v>169</v>
      </c>
      <c r="B146" s="95" t="s">
        <v>683</v>
      </c>
      <c r="C146" s="88" t="s">
        <v>681</v>
      </c>
      <c r="D146" s="113" t="s">
        <v>682</v>
      </c>
      <c r="E146" s="105">
        <v>10</v>
      </c>
      <c r="F146" s="91">
        <v>180</v>
      </c>
      <c r="G146" s="88" t="s">
        <v>663</v>
      </c>
      <c r="H146" s="88" t="s">
        <v>682</v>
      </c>
      <c r="I146" s="88" t="s">
        <v>5043</v>
      </c>
      <c r="J146" t="str">
        <f>VLOOKUP(C146,员工信息4!C:J,7,0)</f>
        <v>6228480038116043175</v>
      </c>
      <c r="K146" s="60"/>
    </row>
    <row r="147" spans="1:11">
      <c r="A147" s="92">
        <v>170</v>
      </c>
      <c r="B147" s="93" t="s">
        <v>703</v>
      </c>
      <c r="C147" s="88" t="s">
        <v>701</v>
      </c>
      <c r="D147" s="113" t="s">
        <v>702</v>
      </c>
      <c r="E147" s="105">
        <v>7</v>
      </c>
      <c r="F147" s="91">
        <v>120</v>
      </c>
      <c r="G147" s="88" t="s">
        <v>663</v>
      </c>
      <c r="H147" s="88" t="s">
        <v>702</v>
      </c>
      <c r="I147" s="88" t="s">
        <v>5043</v>
      </c>
      <c r="J147" t="str">
        <f>VLOOKUP(C147,员工信息4!C:J,7,0)</f>
        <v>6228480038116034679</v>
      </c>
      <c r="K147" s="60"/>
    </row>
    <row r="148" spans="1:11">
      <c r="A148" s="92">
        <v>173</v>
      </c>
      <c r="B148" s="95" t="s">
        <v>713</v>
      </c>
      <c r="C148" s="88" t="s">
        <v>711</v>
      </c>
      <c r="D148" s="113" t="s">
        <v>712</v>
      </c>
      <c r="E148" s="105">
        <v>6</v>
      </c>
      <c r="F148" s="91">
        <v>100</v>
      </c>
      <c r="G148" s="88" t="s">
        <v>663</v>
      </c>
      <c r="H148" s="88" t="s">
        <v>712</v>
      </c>
      <c r="I148" s="88" t="s">
        <v>5043</v>
      </c>
      <c r="J148" t="str">
        <f>VLOOKUP(C148,员工信息4!C:J,7,0)</f>
        <v>6228480038053786570</v>
      </c>
      <c r="K148" s="60"/>
    </row>
    <row r="149" spans="1:11">
      <c r="A149" s="92">
        <v>175</v>
      </c>
      <c r="B149" s="102" t="s">
        <v>1186</v>
      </c>
      <c r="C149" s="88" t="s">
        <v>1184</v>
      </c>
      <c r="D149" s="113" t="s">
        <v>1185</v>
      </c>
      <c r="E149" s="105">
        <v>6</v>
      </c>
      <c r="F149" s="91">
        <v>100</v>
      </c>
      <c r="G149" s="88" t="s">
        <v>2798</v>
      </c>
      <c r="H149" s="88" t="s">
        <v>1185</v>
      </c>
      <c r="I149" s="88" t="s">
        <v>5043</v>
      </c>
      <c r="J149" t="str">
        <f>VLOOKUP(C149,员工信息4!C:J,7,0)</f>
        <v>6228480038179487970</v>
      </c>
      <c r="K149" s="60"/>
    </row>
    <row r="150" spans="1:11">
      <c r="A150" s="92">
        <v>176</v>
      </c>
      <c r="B150" s="95" t="s">
        <v>1809</v>
      </c>
      <c r="C150" s="88" t="s">
        <v>1807</v>
      </c>
      <c r="D150" s="113" t="s">
        <v>1808</v>
      </c>
      <c r="E150" s="92">
        <v>10</v>
      </c>
      <c r="F150" s="91">
        <v>200</v>
      </c>
      <c r="G150" s="88" t="s">
        <v>1110</v>
      </c>
      <c r="H150" s="88" t="s">
        <v>1808</v>
      </c>
      <c r="I150" s="88" t="s">
        <v>5043</v>
      </c>
      <c r="J150" t="str">
        <f>VLOOKUP(C150,员工信息4!C:J,7,0)</f>
        <v>6228480038043016179</v>
      </c>
      <c r="K150" s="60"/>
    </row>
    <row r="151" spans="1:11">
      <c r="A151" s="92">
        <v>177</v>
      </c>
      <c r="B151" s="95" t="s">
        <v>662</v>
      </c>
      <c r="C151" s="88" t="s">
        <v>660</v>
      </c>
      <c r="D151" s="113" t="s">
        <v>661</v>
      </c>
      <c r="E151" s="92">
        <v>2</v>
      </c>
      <c r="F151" s="91">
        <v>20</v>
      </c>
      <c r="G151" s="88" t="s">
        <v>663</v>
      </c>
      <c r="H151" s="88" t="s">
        <v>661</v>
      </c>
      <c r="I151" s="88" t="s">
        <v>5043</v>
      </c>
      <c r="J151" t="str">
        <f>VLOOKUP(C151,员工信息4!C:J,7,0)</f>
        <v>6228480039052619374</v>
      </c>
      <c r="K151" s="60"/>
    </row>
    <row r="152" spans="1:11">
      <c r="A152" s="92">
        <v>178</v>
      </c>
      <c r="B152" s="102" t="s">
        <v>739</v>
      </c>
      <c r="C152" s="88" t="s">
        <v>737</v>
      </c>
      <c r="D152" s="113" t="s">
        <v>738</v>
      </c>
      <c r="E152" s="92">
        <v>1</v>
      </c>
      <c r="F152" s="91">
        <v>0</v>
      </c>
      <c r="G152" s="88" t="s">
        <v>663</v>
      </c>
      <c r="H152" s="88" t="s">
        <v>738</v>
      </c>
      <c r="I152" s="88" t="s">
        <v>5043</v>
      </c>
      <c r="J152" t="str">
        <f>VLOOKUP(C152,员工信息4!C:J,7,0)</f>
        <v>6230520030042496971</v>
      </c>
      <c r="K152" s="60"/>
    </row>
    <row r="153" spans="1:11">
      <c r="A153" s="92">
        <v>179</v>
      </c>
      <c r="B153" s="97" t="s">
        <v>733</v>
      </c>
      <c r="C153" s="88" t="s">
        <v>731</v>
      </c>
      <c r="D153" s="113" t="s">
        <v>732</v>
      </c>
      <c r="E153" s="92">
        <v>2</v>
      </c>
      <c r="F153" s="91">
        <v>20</v>
      </c>
      <c r="G153" s="88" t="s">
        <v>2798</v>
      </c>
      <c r="H153" s="88" t="s">
        <v>732</v>
      </c>
      <c r="I153" s="88" t="s">
        <v>5043</v>
      </c>
      <c r="J153" t="str">
        <f>VLOOKUP(C153,员工信息4!C:J,7,0)</f>
        <v>6230520030026642871</v>
      </c>
      <c r="K153" s="60"/>
    </row>
    <row r="154" spans="1:11">
      <c r="A154" s="92">
        <v>180</v>
      </c>
      <c r="B154" s="102" t="s">
        <v>1191</v>
      </c>
      <c r="C154" s="88" t="s">
        <v>1189</v>
      </c>
      <c r="D154" s="113" t="s">
        <v>1190</v>
      </c>
      <c r="E154" s="92">
        <v>1</v>
      </c>
      <c r="F154" s="91">
        <v>0</v>
      </c>
      <c r="G154" s="88" t="s">
        <v>2798</v>
      </c>
      <c r="H154" s="88" t="s">
        <v>1190</v>
      </c>
      <c r="I154" s="88" t="s">
        <v>5043</v>
      </c>
      <c r="J154" t="str">
        <f>VLOOKUP(C154,员工信息4!C:J,7,0)</f>
        <v>6230520030042590773</v>
      </c>
      <c r="K154" s="60"/>
    </row>
    <row r="155" spans="1:11">
      <c r="A155" s="92">
        <v>181</v>
      </c>
      <c r="B155" s="102" t="s">
        <v>958</v>
      </c>
      <c r="C155" s="88" t="s">
        <v>956</v>
      </c>
      <c r="D155" s="103" t="s">
        <v>957</v>
      </c>
      <c r="E155" s="105">
        <v>3</v>
      </c>
      <c r="F155" s="91">
        <v>40</v>
      </c>
      <c r="G155" s="88" t="s">
        <v>757</v>
      </c>
      <c r="H155" s="88" t="s">
        <v>957</v>
      </c>
      <c r="I155" s="88" t="s">
        <v>5043</v>
      </c>
      <c r="J155" t="str">
        <f>VLOOKUP(C155,员工信息4!C:J,7,0)</f>
        <v>6228480038806995973</v>
      </c>
      <c r="K155" s="60"/>
    </row>
    <row r="156" spans="1:11">
      <c r="A156" s="92">
        <v>182</v>
      </c>
      <c r="B156" s="102" t="s">
        <v>802</v>
      </c>
      <c r="C156" s="88" t="s">
        <v>800</v>
      </c>
      <c r="D156" s="103" t="s">
        <v>801</v>
      </c>
      <c r="E156" s="105">
        <v>8</v>
      </c>
      <c r="F156" s="91">
        <v>140</v>
      </c>
      <c r="G156" s="88" t="s">
        <v>757</v>
      </c>
      <c r="H156" s="88" t="s">
        <v>801</v>
      </c>
      <c r="I156" s="88" t="s">
        <v>5043</v>
      </c>
      <c r="J156" t="str">
        <f>VLOOKUP(C156,员工信息4!C:J,7,0)</f>
        <v>6228480038717002877</v>
      </c>
      <c r="K156" s="60"/>
    </row>
    <row r="157" spans="1:11">
      <c r="A157" s="92">
        <v>185</v>
      </c>
      <c r="B157" s="102" t="s">
        <v>767</v>
      </c>
      <c r="C157" s="88" t="s">
        <v>765</v>
      </c>
      <c r="D157" s="103" t="s">
        <v>766</v>
      </c>
      <c r="E157" s="105">
        <v>10</v>
      </c>
      <c r="F157" s="91">
        <v>200</v>
      </c>
      <c r="G157" s="88" t="s">
        <v>757</v>
      </c>
      <c r="H157" s="88" t="s">
        <v>766</v>
      </c>
      <c r="I157" s="88" t="s">
        <v>5043</v>
      </c>
      <c r="J157" t="str">
        <f>VLOOKUP(C157,员工信息4!C:J,7,0)</f>
        <v>6228480038116040072</v>
      </c>
      <c r="K157" s="60"/>
    </row>
    <row r="158" spans="1:11">
      <c r="A158" s="92">
        <v>186</v>
      </c>
      <c r="B158" s="102" t="s">
        <v>847</v>
      </c>
      <c r="C158" s="88" t="s">
        <v>845</v>
      </c>
      <c r="D158" s="103" t="s">
        <v>846</v>
      </c>
      <c r="E158" s="105">
        <v>5</v>
      </c>
      <c r="F158" s="91">
        <v>80</v>
      </c>
      <c r="G158" s="88" t="s">
        <v>757</v>
      </c>
      <c r="H158" s="88" t="s">
        <v>846</v>
      </c>
      <c r="I158" s="88" t="s">
        <v>5043</v>
      </c>
      <c r="J158" t="str">
        <f>VLOOKUP(C158,员工信息4!C:J,7,0)</f>
        <v>6228480038252284070</v>
      </c>
      <c r="K158" s="60"/>
    </row>
    <row r="159" spans="1:11">
      <c r="A159" s="92">
        <v>187</v>
      </c>
      <c r="B159" s="102" t="s">
        <v>756</v>
      </c>
      <c r="C159" s="88" t="s">
        <v>754</v>
      </c>
      <c r="D159" s="103" t="s">
        <v>755</v>
      </c>
      <c r="E159" s="105">
        <v>10</v>
      </c>
      <c r="F159" s="91">
        <v>200</v>
      </c>
      <c r="G159" s="88" t="s">
        <v>757</v>
      </c>
      <c r="H159" s="88" t="s">
        <v>755</v>
      </c>
      <c r="I159" s="88" t="s">
        <v>5043</v>
      </c>
      <c r="J159" t="str">
        <f>VLOOKUP(C159,员工信息4!C:J,7,0)</f>
        <v>6228480038116000175</v>
      </c>
      <c r="K159" s="60"/>
    </row>
    <row r="160" spans="1:11">
      <c r="A160" s="92">
        <v>189</v>
      </c>
      <c r="B160" s="102" t="s">
        <v>1799</v>
      </c>
      <c r="C160" s="88" t="s">
        <v>1797</v>
      </c>
      <c r="D160" s="103" t="s">
        <v>1798</v>
      </c>
      <c r="E160" s="105">
        <v>5</v>
      </c>
      <c r="F160" s="91">
        <v>80</v>
      </c>
      <c r="G160" s="88" t="s">
        <v>1110</v>
      </c>
      <c r="H160" s="88" t="s">
        <v>1798</v>
      </c>
      <c r="I160" s="88" t="s">
        <v>5043</v>
      </c>
      <c r="J160" t="str">
        <f>VLOOKUP(C160,员工信息4!C:J,7,0)</f>
        <v>6228480038252297973</v>
      </c>
      <c r="K160" s="60"/>
    </row>
    <row r="161" spans="1:11">
      <c r="A161" s="92">
        <v>190</v>
      </c>
      <c r="B161" s="102" t="s">
        <v>812</v>
      </c>
      <c r="C161" s="88" t="s">
        <v>810</v>
      </c>
      <c r="D161" s="103" t="s">
        <v>811</v>
      </c>
      <c r="E161" s="105">
        <v>8</v>
      </c>
      <c r="F161" s="91">
        <v>140</v>
      </c>
      <c r="G161" s="88" t="s">
        <v>757</v>
      </c>
      <c r="H161" s="88" t="s">
        <v>811</v>
      </c>
      <c r="I161" s="88" t="s">
        <v>5043</v>
      </c>
      <c r="J161" t="str">
        <f>VLOOKUP(C161,员工信息4!C:J,7,0)</f>
        <v>6228480038116011073</v>
      </c>
      <c r="K161" s="60"/>
    </row>
    <row r="162" spans="1:11">
      <c r="A162" s="92">
        <v>191</v>
      </c>
      <c r="B162" s="102" t="s">
        <v>837</v>
      </c>
      <c r="C162" s="88" t="s">
        <v>835</v>
      </c>
      <c r="D162" s="103" t="s">
        <v>836</v>
      </c>
      <c r="E162" s="105">
        <v>5</v>
      </c>
      <c r="F162" s="91">
        <v>80</v>
      </c>
      <c r="G162" s="88" t="s">
        <v>757</v>
      </c>
      <c r="H162" s="88" t="s">
        <v>836</v>
      </c>
      <c r="I162" s="88" t="s">
        <v>5043</v>
      </c>
      <c r="J162" t="str">
        <f>VLOOKUP(C162,员工信息4!C:J,7,0)</f>
        <v>6228480038377765979</v>
      </c>
      <c r="K162" s="60"/>
    </row>
    <row r="163" spans="1:11">
      <c r="A163" s="92">
        <v>192</v>
      </c>
      <c r="B163" s="102" t="s">
        <v>877</v>
      </c>
      <c r="C163" s="88" t="s">
        <v>875</v>
      </c>
      <c r="D163" s="103" t="s">
        <v>876</v>
      </c>
      <c r="E163" s="105">
        <v>5</v>
      </c>
      <c r="F163" s="91">
        <v>80</v>
      </c>
      <c r="G163" s="88" t="s">
        <v>757</v>
      </c>
      <c r="H163" s="88" t="s">
        <v>876</v>
      </c>
      <c r="I163" s="88" t="s">
        <v>5043</v>
      </c>
      <c r="J163" t="str">
        <f>VLOOKUP(C163,员工信息4!C:J,7,0)</f>
        <v>6228480038435622071</v>
      </c>
      <c r="K163" s="60"/>
    </row>
    <row r="164" spans="1:11">
      <c r="A164" s="92">
        <v>193</v>
      </c>
      <c r="B164" s="102" t="s">
        <v>1093</v>
      </c>
      <c r="C164" s="88" t="s">
        <v>1091</v>
      </c>
      <c r="D164" s="113" t="s">
        <v>1092</v>
      </c>
      <c r="E164" s="105">
        <v>2</v>
      </c>
      <c r="F164" s="91">
        <v>20</v>
      </c>
      <c r="G164" s="88" t="s">
        <v>757</v>
      </c>
      <c r="H164" s="88" t="s">
        <v>1092</v>
      </c>
      <c r="I164" s="88" t="s">
        <v>5043</v>
      </c>
      <c r="J164" t="str">
        <f>VLOOKUP(C164,员工信息4!C:J,7,0)</f>
        <v>6228481238593337376</v>
      </c>
      <c r="K164" s="60"/>
    </row>
    <row r="165" spans="1:11">
      <c r="A165" s="92">
        <v>194</v>
      </c>
      <c r="B165" s="102" t="s">
        <v>968</v>
      </c>
      <c r="C165" s="88" t="s">
        <v>966</v>
      </c>
      <c r="D165" s="103" t="s">
        <v>967</v>
      </c>
      <c r="E165" s="105">
        <v>3</v>
      </c>
      <c r="F165" s="91">
        <v>40</v>
      </c>
      <c r="G165" s="88" t="s">
        <v>757</v>
      </c>
      <c r="H165" s="88" t="s">
        <v>967</v>
      </c>
      <c r="I165" s="88" t="s">
        <v>5043</v>
      </c>
      <c r="J165" t="str">
        <f>VLOOKUP(C165,员工信息4!C:J,7,0)</f>
        <v>6228480038821224979</v>
      </c>
      <c r="K165" s="60"/>
    </row>
    <row r="166" spans="1:11">
      <c r="A166" s="92">
        <v>196</v>
      </c>
      <c r="B166" s="102" t="s">
        <v>903</v>
      </c>
      <c r="C166" s="88" t="s">
        <v>901</v>
      </c>
      <c r="D166" s="103" t="s">
        <v>902</v>
      </c>
      <c r="E166" s="105">
        <v>3</v>
      </c>
      <c r="F166" s="91">
        <v>40</v>
      </c>
      <c r="G166" s="88" t="s">
        <v>757</v>
      </c>
      <c r="H166" s="88" t="s">
        <v>902</v>
      </c>
      <c r="I166" s="88" t="s">
        <v>5043</v>
      </c>
      <c r="J166" t="str">
        <f>VLOOKUP(C166,员工信息4!C:J,7,0)</f>
        <v>6228480038523140572</v>
      </c>
      <c r="K166" s="60"/>
    </row>
    <row r="167" spans="1:11">
      <c r="A167" s="92">
        <v>197</v>
      </c>
      <c r="B167" s="102" t="s">
        <v>1130</v>
      </c>
      <c r="C167" s="88" t="s">
        <v>1128</v>
      </c>
      <c r="D167" s="113" t="s">
        <v>1129</v>
      </c>
      <c r="E167" s="105">
        <v>1</v>
      </c>
      <c r="F167" s="91">
        <v>0</v>
      </c>
      <c r="G167" s="88" t="s">
        <v>757</v>
      </c>
      <c r="H167" s="88" t="s">
        <v>1129</v>
      </c>
      <c r="I167" s="88" t="s">
        <v>5043</v>
      </c>
      <c r="J167" t="str">
        <f>VLOOKUP(C167,员工信息4!C:J,7,0)</f>
        <v>6230520030043142673</v>
      </c>
      <c r="K167" s="60"/>
    </row>
    <row r="168" spans="1:11">
      <c r="A168" s="92">
        <v>199</v>
      </c>
      <c r="B168" s="102" t="s">
        <v>1028</v>
      </c>
      <c r="C168" s="88" t="s">
        <v>1026</v>
      </c>
      <c r="D168" s="103" t="s">
        <v>1027</v>
      </c>
      <c r="E168" s="105">
        <v>6</v>
      </c>
      <c r="F168" s="91">
        <v>100</v>
      </c>
      <c r="G168" s="88" t="s">
        <v>757</v>
      </c>
      <c r="H168" s="88" t="s">
        <v>1027</v>
      </c>
      <c r="I168" s="88" t="s">
        <v>5043</v>
      </c>
      <c r="J168" t="str">
        <f>VLOOKUP(C168,员工信息4!C:J,7,0)</f>
        <v>6228480038179509971</v>
      </c>
      <c r="K168" s="60"/>
    </row>
    <row r="169" spans="1:11">
      <c r="A169" s="92">
        <v>200</v>
      </c>
      <c r="B169" s="102" t="s">
        <v>797</v>
      </c>
      <c r="C169" s="88" t="s">
        <v>795</v>
      </c>
      <c r="D169" s="103" t="s">
        <v>796</v>
      </c>
      <c r="E169" s="105">
        <v>8</v>
      </c>
      <c r="F169" s="91">
        <v>140</v>
      </c>
      <c r="G169" s="88" t="s">
        <v>757</v>
      </c>
      <c r="H169" s="88" t="s">
        <v>796</v>
      </c>
      <c r="I169" s="88" t="s">
        <v>5043</v>
      </c>
      <c r="J169" t="str">
        <f>VLOOKUP(C169,员工信息4!C:J,7,0)</f>
        <v>6228480038399399070</v>
      </c>
      <c r="K169" s="60"/>
    </row>
    <row r="170" spans="1:11">
      <c r="A170" s="92">
        <v>202</v>
      </c>
      <c r="B170" s="102" t="s">
        <v>862</v>
      </c>
      <c r="C170" s="88" t="s">
        <v>860</v>
      </c>
      <c r="D170" s="103" t="s">
        <v>861</v>
      </c>
      <c r="E170" s="105">
        <v>5</v>
      </c>
      <c r="F170" s="91">
        <v>80</v>
      </c>
      <c r="G170" s="88" t="s">
        <v>757</v>
      </c>
      <c r="H170" s="88" t="s">
        <v>861</v>
      </c>
      <c r="I170" s="88" t="s">
        <v>5043</v>
      </c>
      <c r="J170" t="str">
        <f>VLOOKUP(C170,员工信息4!C:J,7,0)</f>
        <v>6228480038312749872</v>
      </c>
      <c r="K170" s="60"/>
    </row>
    <row r="171" spans="1:11">
      <c r="A171" s="92">
        <v>203</v>
      </c>
      <c r="B171" s="102" t="s">
        <v>1135</v>
      </c>
      <c r="C171" s="88" t="s">
        <v>1133</v>
      </c>
      <c r="D171" s="113" t="s">
        <v>1134</v>
      </c>
      <c r="E171" s="105">
        <v>1</v>
      </c>
      <c r="F171" s="91">
        <v>0</v>
      </c>
      <c r="G171" s="88" t="s">
        <v>757</v>
      </c>
      <c r="H171" s="88" t="s">
        <v>1134</v>
      </c>
      <c r="I171" s="88" t="s">
        <v>5043</v>
      </c>
      <c r="J171" t="str">
        <f>VLOOKUP(C171,员工信息4!C:J,7,0)</f>
        <v>6228480405951268979</v>
      </c>
      <c r="K171" s="60"/>
    </row>
    <row r="172" spans="1:11">
      <c r="A172" s="92">
        <v>206</v>
      </c>
      <c r="B172" s="102" t="s">
        <v>772</v>
      </c>
      <c r="C172" s="88" t="s">
        <v>770</v>
      </c>
      <c r="D172" s="103" t="s">
        <v>771</v>
      </c>
      <c r="E172" s="105">
        <v>5</v>
      </c>
      <c r="F172" s="91">
        <v>80</v>
      </c>
      <c r="G172" s="88" t="s">
        <v>757</v>
      </c>
      <c r="H172" s="88" t="s">
        <v>771</v>
      </c>
      <c r="I172" s="88" t="s">
        <v>5043</v>
      </c>
      <c r="J172" t="str">
        <f>VLOOKUP(C172,员工信息4!C:J,7,0)</f>
        <v>6228480038134317478</v>
      </c>
      <c r="K172" s="60"/>
    </row>
    <row r="173" spans="1:11">
      <c r="A173" s="92">
        <v>207</v>
      </c>
      <c r="B173" s="102" t="s">
        <v>1033</v>
      </c>
      <c r="C173" s="88" t="s">
        <v>1031</v>
      </c>
      <c r="D173" s="113" t="s">
        <v>1032</v>
      </c>
      <c r="E173" s="105">
        <v>1</v>
      </c>
      <c r="F173" s="91">
        <v>0</v>
      </c>
      <c r="G173" s="88" t="s">
        <v>757</v>
      </c>
      <c r="H173" s="88" t="s">
        <v>1032</v>
      </c>
      <c r="I173" s="88" t="s">
        <v>5043</v>
      </c>
      <c r="J173" t="str">
        <f>VLOOKUP(C173,员工信息4!C:J,7,0)</f>
        <v>6228480038252283973</v>
      </c>
      <c r="K173" s="60"/>
    </row>
    <row r="174" spans="1:11">
      <c r="A174" s="92">
        <v>209</v>
      </c>
      <c r="B174" s="102" t="s">
        <v>998</v>
      </c>
      <c r="C174" s="88" t="s">
        <v>996</v>
      </c>
      <c r="D174" s="113" t="s">
        <v>997</v>
      </c>
      <c r="E174" s="105">
        <v>2</v>
      </c>
      <c r="F174" s="91">
        <v>20</v>
      </c>
      <c r="G174" s="88" t="s">
        <v>757</v>
      </c>
      <c r="H174" s="88" t="s">
        <v>997</v>
      </c>
      <c r="I174" s="88" t="s">
        <v>5043</v>
      </c>
      <c r="J174" t="str">
        <f>VLOOKUP(C174,员工信息4!C:J,7,0)</f>
        <v>6228480038850756479</v>
      </c>
      <c r="K174" s="60"/>
    </row>
    <row r="175" spans="1:11">
      <c r="A175" s="92">
        <v>211</v>
      </c>
      <c r="B175" s="102" t="s">
        <v>948</v>
      </c>
      <c r="C175" s="88" t="s">
        <v>946</v>
      </c>
      <c r="D175" s="103" t="s">
        <v>947</v>
      </c>
      <c r="E175" s="105">
        <v>3</v>
      </c>
      <c r="F175" s="91">
        <v>40</v>
      </c>
      <c r="G175" s="88" t="s">
        <v>757</v>
      </c>
      <c r="H175" s="88" t="s">
        <v>947</v>
      </c>
      <c r="I175" s="88" t="s">
        <v>5043</v>
      </c>
      <c r="J175" t="str">
        <f>VLOOKUP(C175,员工信息4!C:J,7,0)</f>
        <v>6228480038798052171</v>
      </c>
      <c r="K175" s="60"/>
    </row>
    <row r="176" spans="1:11">
      <c r="A176" s="92">
        <v>214</v>
      </c>
      <c r="B176" s="102" t="s">
        <v>908</v>
      </c>
      <c r="C176" s="88" t="s">
        <v>906</v>
      </c>
      <c r="D176" s="103" t="s">
        <v>907</v>
      </c>
      <c r="E176" s="105">
        <v>3</v>
      </c>
      <c r="F176" s="91">
        <v>40</v>
      </c>
      <c r="G176" s="88" t="s">
        <v>757</v>
      </c>
      <c r="H176" s="88" t="s">
        <v>907</v>
      </c>
      <c r="I176" s="88" t="s">
        <v>5043</v>
      </c>
      <c r="J176" t="str">
        <f>VLOOKUP(C176,员工信息4!C:J,7,0)</f>
        <v>6228480038859470072</v>
      </c>
      <c r="K176" s="60"/>
    </row>
    <row r="177" spans="1:11">
      <c r="A177" s="92">
        <v>215</v>
      </c>
      <c r="B177" s="102" t="s">
        <v>832</v>
      </c>
      <c r="C177" s="88" t="s">
        <v>830</v>
      </c>
      <c r="D177" s="103" t="s">
        <v>831</v>
      </c>
      <c r="E177" s="105">
        <v>7</v>
      </c>
      <c r="F177" s="91">
        <v>120</v>
      </c>
      <c r="G177" s="88" t="s">
        <v>757</v>
      </c>
      <c r="H177" s="88" t="s">
        <v>831</v>
      </c>
      <c r="I177" s="88" t="s">
        <v>5043</v>
      </c>
      <c r="J177" t="str">
        <f>VLOOKUP(C177,员工信息4!C:J,7,0)</f>
        <v>6228480038116030172</v>
      </c>
      <c r="K177" s="60"/>
    </row>
    <row r="178" spans="1:11">
      <c r="A178" s="92">
        <v>216</v>
      </c>
      <c r="B178" s="102" t="s">
        <v>1013</v>
      </c>
      <c r="C178" s="88" t="s">
        <v>1011</v>
      </c>
      <c r="D178" s="103" t="s">
        <v>1012</v>
      </c>
      <c r="E178" s="105">
        <v>6</v>
      </c>
      <c r="F178" s="91">
        <v>100</v>
      </c>
      <c r="G178" s="88" t="s">
        <v>757</v>
      </c>
      <c r="H178" s="88" t="s">
        <v>1012</v>
      </c>
      <c r="I178" s="88" t="s">
        <v>5043</v>
      </c>
      <c r="J178" t="str">
        <f>VLOOKUP(C178,员工信息4!C:J,7,0)</f>
        <v>6228480038116054370</v>
      </c>
      <c r="K178" s="60"/>
    </row>
    <row r="179" spans="1:11">
      <c r="A179" s="92">
        <v>217</v>
      </c>
      <c r="B179" s="102" t="s">
        <v>1023</v>
      </c>
      <c r="C179" s="88" t="s">
        <v>1021</v>
      </c>
      <c r="D179" s="103" t="s">
        <v>1022</v>
      </c>
      <c r="E179" s="105">
        <v>6</v>
      </c>
      <c r="F179" s="91">
        <v>100</v>
      </c>
      <c r="G179" s="88" t="s">
        <v>757</v>
      </c>
      <c r="H179" s="88" t="s">
        <v>1022</v>
      </c>
      <c r="I179" s="88" t="s">
        <v>5043</v>
      </c>
      <c r="J179" t="str">
        <f>VLOOKUP(C179,员工信息4!C:J,7,0)</f>
        <v>6228480038116081977</v>
      </c>
      <c r="K179" s="60"/>
    </row>
    <row r="180" spans="1:11">
      <c r="A180" s="92">
        <v>218</v>
      </c>
      <c r="B180" s="102" t="s">
        <v>2409</v>
      </c>
      <c r="C180" s="88" t="s">
        <v>2407</v>
      </c>
      <c r="D180" s="113" t="s">
        <v>2408</v>
      </c>
      <c r="E180" s="105">
        <v>1</v>
      </c>
      <c r="F180" s="91">
        <v>0</v>
      </c>
      <c r="G180" s="88" t="s">
        <v>757</v>
      </c>
      <c r="H180" s="88" t="s">
        <v>2408</v>
      </c>
      <c r="I180" s="88" t="s">
        <v>5043</v>
      </c>
      <c r="J180" t="str">
        <f>VLOOKUP(C180,员工信息4!C:J,7,0)</f>
        <v>6228480039166510873</v>
      </c>
      <c r="K180" s="60"/>
    </row>
    <row r="181" spans="1:11">
      <c r="A181" s="92">
        <v>219</v>
      </c>
      <c r="B181" s="102" t="s">
        <v>923</v>
      </c>
      <c r="C181" s="88" t="s">
        <v>921</v>
      </c>
      <c r="D181" s="113" t="s">
        <v>922</v>
      </c>
      <c r="E181" s="105">
        <v>2</v>
      </c>
      <c r="F181" s="91">
        <v>20</v>
      </c>
      <c r="G181" s="88" t="s">
        <v>757</v>
      </c>
      <c r="H181" s="88" t="s">
        <v>922</v>
      </c>
      <c r="I181" s="88" t="s">
        <v>5043</v>
      </c>
      <c r="J181" t="str">
        <f>VLOOKUP(C181,员工信息4!C:J,7,0)</f>
        <v>6228480039049512278</v>
      </c>
      <c r="K181" s="60"/>
    </row>
    <row r="182" spans="1:11">
      <c r="A182" s="92">
        <v>220</v>
      </c>
      <c r="B182" s="102" t="s">
        <v>867</v>
      </c>
      <c r="C182" s="88" t="s">
        <v>865</v>
      </c>
      <c r="D182" s="103" t="s">
        <v>866</v>
      </c>
      <c r="E182" s="105">
        <v>5</v>
      </c>
      <c r="F182" s="91">
        <v>80</v>
      </c>
      <c r="G182" s="88" t="s">
        <v>757</v>
      </c>
      <c r="H182" s="88" t="s">
        <v>866</v>
      </c>
      <c r="I182" s="88" t="s">
        <v>5043</v>
      </c>
      <c r="J182" t="str">
        <f>VLOOKUP(C182,员工信息4!C:J,7,0)</f>
        <v>6228480039087063374</v>
      </c>
      <c r="K182" s="60"/>
    </row>
    <row r="183" spans="1:11">
      <c r="A183" s="92">
        <v>222</v>
      </c>
      <c r="B183" s="102" t="s">
        <v>1150</v>
      </c>
      <c r="C183" s="88" t="s">
        <v>1148</v>
      </c>
      <c r="D183" s="113" t="s">
        <v>1149</v>
      </c>
      <c r="E183" s="105">
        <v>3</v>
      </c>
      <c r="F183" s="91">
        <v>40</v>
      </c>
      <c r="G183" s="88" t="s">
        <v>757</v>
      </c>
      <c r="H183" s="88" t="s">
        <v>1149</v>
      </c>
      <c r="I183" s="88" t="s">
        <v>5043</v>
      </c>
      <c r="J183" t="str">
        <f>VLOOKUP(C183,员工信息4!C:J,7,0)</f>
        <v>6228480038798045373</v>
      </c>
      <c r="K183" s="60"/>
    </row>
    <row r="184" spans="1:11">
      <c r="A184" s="92">
        <v>223</v>
      </c>
      <c r="B184" s="102" t="s">
        <v>1088</v>
      </c>
      <c r="C184" s="88" t="s">
        <v>1086</v>
      </c>
      <c r="D184" s="113" t="s">
        <v>1087</v>
      </c>
      <c r="E184" s="105">
        <v>2</v>
      </c>
      <c r="F184" s="91">
        <v>20</v>
      </c>
      <c r="G184" s="88" t="s">
        <v>757</v>
      </c>
      <c r="H184" s="88" t="s">
        <v>1087</v>
      </c>
      <c r="I184" s="88" t="s">
        <v>5043</v>
      </c>
      <c r="J184" t="str">
        <f>VLOOKUP(C184,员工信息4!C:J,7,0)</f>
        <v>6228480578871701277</v>
      </c>
      <c r="K184" s="60"/>
    </row>
    <row r="185" spans="1:11">
      <c r="A185" s="92">
        <v>224</v>
      </c>
      <c r="B185" s="102" t="s">
        <v>913</v>
      </c>
      <c r="C185" s="88" t="s">
        <v>911</v>
      </c>
      <c r="D185" s="103" t="s">
        <v>912</v>
      </c>
      <c r="E185" s="105">
        <v>3</v>
      </c>
      <c r="F185" s="91">
        <v>40</v>
      </c>
      <c r="G185" s="88" t="s">
        <v>757</v>
      </c>
      <c r="H185" s="88" t="s">
        <v>912</v>
      </c>
      <c r="I185" s="88" t="s">
        <v>5043</v>
      </c>
      <c r="J185" t="str">
        <f>VLOOKUP(C185,员工信息4!C:J,7,0)</f>
        <v>6228480038404098576</v>
      </c>
      <c r="K185" s="60"/>
    </row>
    <row r="186" spans="1:11">
      <c r="A186" s="92">
        <v>226</v>
      </c>
      <c r="B186" s="102" t="s">
        <v>1098</v>
      </c>
      <c r="C186" s="88" t="s">
        <v>1096</v>
      </c>
      <c r="D186" s="113" t="s">
        <v>1097</v>
      </c>
      <c r="E186" s="105">
        <v>2</v>
      </c>
      <c r="F186" s="91">
        <v>20</v>
      </c>
      <c r="G186" s="88" t="s">
        <v>757</v>
      </c>
      <c r="H186" s="88" t="s">
        <v>1097</v>
      </c>
      <c r="I186" s="88" t="s">
        <v>5043</v>
      </c>
      <c r="J186" t="str">
        <f>VLOOKUP(C186,员工信息4!C:J,7,0)</f>
        <v>6230520030041574471</v>
      </c>
      <c r="K186" s="60"/>
    </row>
    <row r="187" spans="1:11">
      <c r="A187" s="92">
        <v>227</v>
      </c>
      <c r="B187" s="102" t="s">
        <v>2380</v>
      </c>
      <c r="C187" s="88" t="s">
        <v>2378</v>
      </c>
      <c r="D187" s="103" t="s">
        <v>2379</v>
      </c>
      <c r="E187" s="105">
        <v>1</v>
      </c>
      <c r="F187" s="91">
        <v>0</v>
      </c>
      <c r="G187" s="88" t="s">
        <v>757</v>
      </c>
      <c r="H187" s="88" t="s">
        <v>2379</v>
      </c>
      <c r="I187" s="88" t="s">
        <v>5043</v>
      </c>
      <c r="J187" t="str">
        <f>VLOOKUP(C187,员工信息4!C:J,7,0)</f>
        <v>6228480039122706474</v>
      </c>
      <c r="K187" s="60"/>
    </row>
    <row r="188" spans="1:11">
      <c r="A188" s="92">
        <v>229</v>
      </c>
      <c r="B188" s="102" t="s">
        <v>1145</v>
      </c>
      <c r="C188" s="88" t="s">
        <v>1143</v>
      </c>
      <c r="D188" s="103" t="s">
        <v>1144</v>
      </c>
      <c r="E188" s="105">
        <v>1</v>
      </c>
      <c r="F188" s="91">
        <v>0</v>
      </c>
      <c r="G188" s="88" t="s">
        <v>757</v>
      </c>
      <c r="H188" s="88" t="s">
        <v>1144</v>
      </c>
      <c r="I188" s="88" t="s">
        <v>5043</v>
      </c>
      <c r="J188" t="str">
        <f>VLOOKUP(C188,员工信息4!C:J,7,0)</f>
        <v>6228480038660662776</v>
      </c>
      <c r="K188" s="60"/>
    </row>
    <row r="189" spans="1:11">
      <c r="A189" s="92">
        <v>230</v>
      </c>
      <c r="B189" s="102" t="s">
        <v>1048</v>
      </c>
      <c r="C189" s="88" t="s">
        <v>1046</v>
      </c>
      <c r="D189" s="103" t="s">
        <v>1047</v>
      </c>
      <c r="E189" s="105">
        <v>10</v>
      </c>
      <c r="F189" s="91">
        <v>200</v>
      </c>
      <c r="G189" s="88" t="s">
        <v>757</v>
      </c>
      <c r="H189" s="88" t="s">
        <v>1047</v>
      </c>
      <c r="I189" s="88" t="s">
        <v>5043</v>
      </c>
      <c r="J189" t="str">
        <f>VLOOKUP(C189,员工信息4!C:J,7,0)</f>
        <v>6228480038116028374</v>
      </c>
      <c r="K189" s="60"/>
    </row>
    <row r="190" spans="1:11">
      <c r="A190" s="92">
        <v>231</v>
      </c>
      <c r="B190" s="95" t="s">
        <v>1053</v>
      </c>
      <c r="C190" s="88" t="s">
        <v>1051</v>
      </c>
      <c r="D190" s="96" t="s">
        <v>1052</v>
      </c>
      <c r="E190" s="105">
        <v>8</v>
      </c>
      <c r="F190" s="91">
        <v>140</v>
      </c>
      <c r="G190" s="88" t="s">
        <v>757</v>
      </c>
      <c r="H190" s="88" t="s">
        <v>1052</v>
      </c>
      <c r="I190" s="88" t="s">
        <v>5043</v>
      </c>
      <c r="J190" t="str">
        <f>VLOOKUP(C190,员工信息4!C:J,7,0)</f>
        <v>6228480038116009879</v>
      </c>
      <c r="K190" s="60"/>
    </row>
    <row r="191" spans="1:11">
      <c r="A191" s="92">
        <v>232</v>
      </c>
      <c r="B191" s="102" t="s">
        <v>1058</v>
      </c>
      <c r="C191" s="88" t="s">
        <v>1056</v>
      </c>
      <c r="D191" s="103" t="s">
        <v>1057</v>
      </c>
      <c r="E191" s="105">
        <v>8</v>
      </c>
      <c r="F191" s="91">
        <v>140</v>
      </c>
      <c r="G191" s="88" t="s">
        <v>757</v>
      </c>
      <c r="H191" s="88" t="s">
        <v>1057</v>
      </c>
      <c r="I191" s="88" t="s">
        <v>5043</v>
      </c>
      <c r="J191" t="str">
        <f>VLOOKUP(C191,员工信息4!C:J,7,0)</f>
        <v>6228480038989070974</v>
      </c>
      <c r="K191" s="60"/>
    </row>
    <row r="192" spans="1:11">
      <c r="A192" s="92">
        <v>233</v>
      </c>
      <c r="B192" s="102" t="s">
        <v>817</v>
      </c>
      <c r="C192" s="88" t="s">
        <v>815</v>
      </c>
      <c r="D192" s="103" t="s">
        <v>816</v>
      </c>
      <c r="E192" s="105">
        <v>7</v>
      </c>
      <c r="F192" s="91">
        <v>120</v>
      </c>
      <c r="G192" s="88" t="s">
        <v>757</v>
      </c>
      <c r="H192" s="88" t="s">
        <v>816</v>
      </c>
      <c r="I192" s="88" t="s">
        <v>5043</v>
      </c>
      <c r="J192" t="str">
        <f>VLOOKUP(C192,员工信息4!C:J,7,0)</f>
        <v>6228480038116012477</v>
      </c>
      <c r="K192" s="60"/>
    </row>
    <row r="193" spans="1:11">
      <c r="A193" s="92">
        <v>234</v>
      </c>
      <c r="B193" s="102" t="s">
        <v>1063</v>
      </c>
      <c r="C193" s="88" t="s">
        <v>1061</v>
      </c>
      <c r="D193" s="103" t="s">
        <v>1062</v>
      </c>
      <c r="E193" s="105">
        <v>10</v>
      </c>
      <c r="F193" s="91">
        <v>200</v>
      </c>
      <c r="G193" s="88" t="s">
        <v>757</v>
      </c>
      <c r="H193" s="88" t="s">
        <v>1062</v>
      </c>
      <c r="I193" s="88" t="s">
        <v>5043</v>
      </c>
      <c r="J193" t="str">
        <f>VLOOKUP(C193,员工信息4!C:J,7,0)</f>
        <v>6228480038116055773</v>
      </c>
      <c r="K193" s="60"/>
    </row>
    <row r="194" spans="1:11">
      <c r="A194" s="92">
        <v>235</v>
      </c>
      <c r="B194" s="102" t="s">
        <v>898</v>
      </c>
      <c r="C194" s="88" t="s">
        <v>896</v>
      </c>
      <c r="D194" s="103" t="s">
        <v>897</v>
      </c>
      <c r="E194" s="105">
        <v>4</v>
      </c>
      <c r="F194" s="91">
        <v>60</v>
      </c>
      <c r="G194" s="88" t="s">
        <v>757</v>
      </c>
      <c r="H194" s="88" t="s">
        <v>897</v>
      </c>
      <c r="I194" s="88" t="s">
        <v>5043</v>
      </c>
      <c r="J194" t="str">
        <f>VLOOKUP(C194,员工信息4!C:J,7,0)</f>
        <v>6228480038429989775</v>
      </c>
      <c r="K194" s="60"/>
    </row>
    <row r="195" spans="1:11">
      <c r="A195" s="92">
        <v>236</v>
      </c>
      <c r="B195" s="102" t="s">
        <v>1068</v>
      </c>
      <c r="C195" s="88" t="s">
        <v>1066</v>
      </c>
      <c r="D195" s="103" t="s">
        <v>1067</v>
      </c>
      <c r="E195" s="105">
        <v>8</v>
      </c>
      <c r="F195" s="91">
        <v>140</v>
      </c>
      <c r="G195" s="88" t="s">
        <v>757</v>
      </c>
      <c r="H195" s="88" t="s">
        <v>1067</v>
      </c>
      <c r="I195" s="88" t="s">
        <v>5043</v>
      </c>
      <c r="J195" t="str">
        <f>VLOOKUP(C195,员工信息4!C:J,7,0)</f>
        <v>6228480038116040973</v>
      </c>
      <c r="K195" s="60"/>
    </row>
    <row r="196" spans="1:11">
      <c r="A196" s="92">
        <v>238</v>
      </c>
      <c r="B196" s="102" t="s">
        <v>1073</v>
      </c>
      <c r="C196" s="88" t="s">
        <v>1071</v>
      </c>
      <c r="D196" s="103" t="s">
        <v>1072</v>
      </c>
      <c r="E196" s="105">
        <v>6</v>
      </c>
      <c r="F196" s="91">
        <v>100</v>
      </c>
      <c r="G196" s="88" t="s">
        <v>757</v>
      </c>
      <c r="H196" s="88" t="s">
        <v>1072</v>
      </c>
      <c r="I196" s="88" t="s">
        <v>5043</v>
      </c>
      <c r="J196" t="str">
        <f>VLOOKUP(C196,员工信息4!C:J,7,0)</f>
        <v>6228480038116069774</v>
      </c>
      <c r="K196" s="60"/>
    </row>
    <row r="197" spans="1:11">
      <c r="A197" s="92">
        <v>239</v>
      </c>
      <c r="B197" s="102" t="s">
        <v>1125</v>
      </c>
      <c r="C197" s="88" t="s">
        <v>1123</v>
      </c>
      <c r="D197" s="113" t="s">
        <v>1124</v>
      </c>
      <c r="E197" s="105">
        <v>1</v>
      </c>
      <c r="F197" s="91">
        <v>0</v>
      </c>
      <c r="G197" s="88" t="s">
        <v>757</v>
      </c>
      <c r="H197" s="88" t="s">
        <v>1124</v>
      </c>
      <c r="I197" s="88" t="s">
        <v>5043</v>
      </c>
      <c r="J197" t="str">
        <f>VLOOKUP(C197,员工信息4!C:J,7,0)</f>
        <v>6228480078192668776</v>
      </c>
      <c r="K197" s="60"/>
    </row>
    <row r="198" spans="1:11">
      <c r="A198" s="92">
        <v>241</v>
      </c>
      <c r="B198" s="102" t="s">
        <v>882</v>
      </c>
      <c r="C198" s="88" t="s">
        <v>880</v>
      </c>
      <c r="D198" s="103" t="s">
        <v>881</v>
      </c>
      <c r="E198" s="105">
        <v>4</v>
      </c>
      <c r="F198" s="91">
        <v>60</v>
      </c>
      <c r="G198" s="88" t="s">
        <v>757</v>
      </c>
      <c r="H198" s="88" t="s">
        <v>881</v>
      </c>
      <c r="I198" s="88" t="s">
        <v>5043</v>
      </c>
      <c r="J198" t="str">
        <f>VLOOKUP(C198,员工信息4!C:J,7,0)</f>
        <v>6228480038562965475</v>
      </c>
      <c r="K198" s="60"/>
    </row>
    <row r="199" spans="1:11">
      <c r="A199" s="92">
        <v>242</v>
      </c>
      <c r="B199" s="102" t="s">
        <v>1078</v>
      </c>
      <c r="C199" s="88" t="s">
        <v>1076</v>
      </c>
      <c r="D199" s="103" t="s">
        <v>1077</v>
      </c>
      <c r="E199" s="105">
        <v>10</v>
      </c>
      <c r="F199" s="91">
        <v>200</v>
      </c>
      <c r="G199" s="88" t="s">
        <v>757</v>
      </c>
      <c r="H199" s="88" t="s">
        <v>1077</v>
      </c>
      <c r="I199" s="88" t="s">
        <v>5043</v>
      </c>
      <c r="J199" t="str">
        <f>VLOOKUP(C199,员工信息4!C:J,7,0)</f>
        <v>6228480038751225772</v>
      </c>
      <c r="K199" s="60"/>
    </row>
    <row r="200" spans="1:11">
      <c r="A200" s="92">
        <v>243</v>
      </c>
      <c r="B200" s="102" t="s">
        <v>857</v>
      </c>
      <c r="C200" s="88" t="s">
        <v>855</v>
      </c>
      <c r="D200" s="103" t="s">
        <v>856</v>
      </c>
      <c r="E200" s="105">
        <v>5</v>
      </c>
      <c r="F200" s="91">
        <v>80</v>
      </c>
      <c r="G200" s="88" t="s">
        <v>757</v>
      </c>
      <c r="H200" s="88" t="s">
        <v>856</v>
      </c>
      <c r="I200" s="88" t="s">
        <v>5043</v>
      </c>
      <c r="J200" t="str">
        <f>VLOOKUP(C200,员工信息4!C:J,7,0)</f>
        <v>6228480038351339577</v>
      </c>
      <c r="K200" s="60"/>
    </row>
    <row r="201" spans="1:11">
      <c r="A201" s="92">
        <v>245</v>
      </c>
      <c r="B201" s="102" t="s">
        <v>787</v>
      </c>
      <c r="C201" s="88" t="s">
        <v>785</v>
      </c>
      <c r="D201" s="113" t="s">
        <v>786</v>
      </c>
      <c r="E201" s="105">
        <v>3</v>
      </c>
      <c r="F201" s="91">
        <v>40</v>
      </c>
      <c r="G201" s="88" t="s">
        <v>757</v>
      </c>
      <c r="H201" s="88" t="s">
        <v>786</v>
      </c>
      <c r="I201" s="88" t="s">
        <v>5043</v>
      </c>
      <c r="J201" t="str">
        <f>VLOOKUP(C201,员工信息4!C:J,7,0)</f>
        <v>6228480038955894779</v>
      </c>
      <c r="K201" s="60"/>
    </row>
    <row r="202" spans="1:11">
      <c r="A202" s="92">
        <v>247</v>
      </c>
      <c r="B202" s="102" t="s">
        <v>1140</v>
      </c>
      <c r="C202" s="88" t="s">
        <v>1138</v>
      </c>
      <c r="D202" s="103" t="s">
        <v>1139</v>
      </c>
      <c r="E202" s="105">
        <v>1</v>
      </c>
      <c r="F202" s="91">
        <v>0</v>
      </c>
      <c r="G202" s="88" t="s">
        <v>757</v>
      </c>
      <c r="H202" s="88" t="s">
        <v>1139</v>
      </c>
      <c r="I202" s="88" t="s">
        <v>5043</v>
      </c>
      <c r="J202" t="str">
        <f>VLOOKUP(C202,员工信息4!C:J,7,0)</f>
        <v>6228480039111741276</v>
      </c>
      <c r="K202" s="60"/>
    </row>
    <row r="203" spans="1:11">
      <c r="A203" s="92">
        <v>248</v>
      </c>
      <c r="B203" s="102" t="s">
        <v>872</v>
      </c>
      <c r="C203" s="88" t="s">
        <v>870</v>
      </c>
      <c r="D203" s="103" t="s">
        <v>871</v>
      </c>
      <c r="E203" s="105">
        <v>5</v>
      </c>
      <c r="F203" s="91">
        <v>80</v>
      </c>
      <c r="G203" s="88" t="s">
        <v>757</v>
      </c>
      <c r="H203" s="88" t="s">
        <v>871</v>
      </c>
      <c r="I203" s="88" t="s">
        <v>5043</v>
      </c>
      <c r="J203" t="str">
        <f>VLOOKUP(C203,员工信息4!C:J,7,0)</f>
        <v>6228480038914445879</v>
      </c>
      <c r="K203" s="60"/>
    </row>
    <row r="204" spans="1:11">
      <c r="A204" s="92">
        <v>249</v>
      </c>
      <c r="B204" s="102" t="s">
        <v>1083</v>
      </c>
      <c r="C204" s="88" t="s">
        <v>1081</v>
      </c>
      <c r="D204" s="103" t="s">
        <v>1082</v>
      </c>
      <c r="E204" s="105">
        <v>5</v>
      </c>
      <c r="F204" s="91">
        <v>80</v>
      </c>
      <c r="G204" s="88" t="s">
        <v>757</v>
      </c>
      <c r="H204" s="88" t="s">
        <v>1082</v>
      </c>
      <c r="I204" s="88" t="s">
        <v>5043</v>
      </c>
      <c r="J204" t="str">
        <f>VLOOKUP(C204,员工信息4!C:J,7,0)</f>
        <v>6228480038251496873</v>
      </c>
      <c r="K204" s="60"/>
    </row>
    <row r="205" spans="1:11">
      <c r="A205" s="92">
        <v>250</v>
      </c>
      <c r="B205" s="102" t="s">
        <v>2414</v>
      </c>
      <c r="C205" s="88" t="s">
        <v>2412</v>
      </c>
      <c r="D205" s="103" t="s">
        <v>2413</v>
      </c>
      <c r="E205" s="105">
        <v>1</v>
      </c>
      <c r="F205" s="91">
        <v>0</v>
      </c>
      <c r="G205" s="88" t="s">
        <v>757</v>
      </c>
      <c r="H205" s="88" t="s">
        <v>2413</v>
      </c>
      <c r="I205" s="88" t="s">
        <v>5043</v>
      </c>
      <c r="J205" t="str">
        <f>VLOOKUP(C205,员工信息4!C:J,7,0)</f>
        <v>6228480039170966178</v>
      </c>
      <c r="K205" s="60"/>
    </row>
    <row r="206" spans="1:11">
      <c r="A206" s="92">
        <v>252</v>
      </c>
      <c r="B206" s="102" t="s">
        <v>2437</v>
      </c>
      <c r="C206" s="88" t="s">
        <v>2435</v>
      </c>
      <c r="D206" s="113" t="s">
        <v>2436</v>
      </c>
      <c r="E206" s="105">
        <v>1</v>
      </c>
      <c r="F206" s="91">
        <v>0</v>
      </c>
      <c r="G206" s="88" t="s">
        <v>757</v>
      </c>
      <c r="H206" s="88" t="s">
        <v>2436</v>
      </c>
      <c r="I206" s="88" t="s">
        <v>5043</v>
      </c>
      <c r="J206" t="str">
        <f>VLOOKUP(C206,员工信息4!C:J,7,0)</f>
        <v>6230520030042550975</v>
      </c>
      <c r="K206" s="60"/>
    </row>
    <row r="207" spans="1:11">
      <c r="A207" s="92">
        <v>253</v>
      </c>
      <c r="B207" s="102" t="s">
        <v>852</v>
      </c>
      <c r="C207" s="88" t="s">
        <v>850</v>
      </c>
      <c r="D207" s="103" t="s">
        <v>851</v>
      </c>
      <c r="E207" s="105">
        <v>5</v>
      </c>
      <c r="F207" s="91">
        <v>80</v>
      </c>
      <c r="G207" s="88" t="s">
        <v>757</v>
      </c>
      <c r="H207" s="88" t="s">
        <v>851</v>
      </c>
      <c r="I207" s="88" t="s">
        <v>5043</v>
      </c>
      <c r="J207" t="str">
        <f>VLOOKUP(C207,员工信息4!C:J,7,0)</f>
        <v>6228480038729833178</v>
      </c>
      <c r="K207" s="60"/>
    </row>
    <row r="208" spans="1:11">
      <c r="A208" s="92">
        <v>254</v>
      </c>
      <c r="B208" s="102" t="s">
        <v>953</v>
      </c>
      <c r="C208" s="88" t="s">
        <v>951</v>
      </c>
      <c r="D208" s="103" t="s">
        <v>952</v>
      </c>
      <c r="E208" s="105">
        <v>3</v>
      </c>
      <c r="F208" s="91">
        <v>40</v>
      </c>
      <c r="G208" s="88" t="s">
        <v>757</v>
      </c>
      <c r="H208" s="88" t="s">
        <v>952</v>
      </c>
      <c r="I208" s="88" t="s">
        <v>5043</v>
      </c>
      <c r="J208" t="str">
        <f>VLOOKUP(C208,员工信息4!C:J,7,0)</f>
        <v>6228480038850758178</v>
      </c>
      <c r="K208" s="60"/>
    </row>
    <row r="209" spans="1:11">
      <c r="A209" s="92">
        <v>255</v>
      </c>
      <c r="B209" s="102" t="s">
        <v>983</v>
      </c>
      <c r="C209" s="88" t="s">
        <v>981</v>
      </c>
      <c r="D209" s="103" t="s">
        <v>982</v>
      </c>
      <c r="E209" s="105">
        <v>2</v>
      </c>
      <c r="F209" s="91">
        <v>20</v>
      </c>
      <c r="G209" s="88" t="s">
        <v>757</v>
      </c>
      <c r="H209" s="88" t="s">
        <v>982</v>
      </c>
      <c r="I209" s="88" t="s">
        <v>5043</v>
      </c>
      <c r="J209" t="str">
        <f>VLOOKUP(C209,员工信息4!C:J,7,0)</f>
        <v>6228480038975009978</v>
      </c>
      <c r="K209" s="60"/>
    </row>
    <row r="210" spans="1:11">
      <c r="A210" s="92">
        <v>256</v>
      </c>
      <c r="B210" s="102" t="s">
        <v>1003</v>
      </c>
      <c r="C210" s="88" t="s">
        <v>1001</v>
      </c>
      <c r="D210" s="113" t="s">
        <v>1002</v>
      </c>
      <c r="E210" s="105">
        <v>2</v>
      </c>
      <c r="F210" s="91">
        <v>20</v>
      </c>
      <c r="G210" s="88" t="s">
        <v>757</v>
      </c>
      <c r="H210" s="88" t="s">
        <v>1002</v>
      </c>
      <c r="I210" s="88" t="s">
        <v>5043</v>
      </c>
      <c r="J210" t="str">
        <f>VLOOKUP(C210,员工信息4!C:J,7,0)</f>
        <v>6228482299133007670</v>
      </c>
      <c r="K210" s="60"/>
    </row>
    <row r="211" spans="1:11">
      <c r="A211" s="92">
        <v>257</v>
      </c>
      <c r="B211" s="102" t="s">
        <v>777</v>
      </c>
      <c r="C211" s="88" t="s">
        <v>775</v>
      </c>
      <c r="D211" s="103" t="s">
        <v>776</v>
      </c>
      <c r="E211" s="105">
        <v>10</v>
      </c>
      <c r="F211" s="91">
        <v>200</v>
      </c>
      <c r="G211" s="88" t="s">
        <v>757</v>
      </c>
      <c r="H211" s="88" t="s">
        <v>776</v>
      </c>
      <c r="I211" s="88" t="s">
        <v>5043</v>
      </c>
      <c r="J211" t="str">
        <f>VLOOKUP(C211,员工信息4!C:J,7,0)</f>
        <v>6228480038116044371</v>
      </c>
      <c r="K211" s="60"/>
    </row>
    <row r="212" spans="1:11">
      <c r="A212" s="92">
        <v>258</v>
      </c>
      <c r="B212" s="102" t="s">
        <v>928</v>
      </c>
      <c r="C212" s="88" t="s">
        <v>926</v>
      </c>
      <c r="D212" s="103" t="s">
        <v>927</v>
      </c>
      <c r="E212" s="105">
        <v>3</v>
      </c>
      <c r="F212" s="91">
        <v>40</v>
      </c>
      <c r="G212" s="88" t="s">
        <v>757</v>
      </c>
      <c r="H212" s="88" t="s">
        <v>927</v>
      </c>
      <c r="I212" s="88" t="s">
        <v>5043</v>
      </c>
      <c r="J212" t="str">
        <f>VLOOKUP(C212,员工信息4!C:J,7,0)</f>
        <v>6228480038764201075</v>
      </c>
      <c r="K212" s="60"/>
    </row>
    <row r="213" spans="1:11" ht="14.25">
      <c r="A213" s="92">
        <v>260</v>
      </c>
      <c r="B213" s="114" t="s">
        <v>1631</v>
      </c>
      <c r="C213" s="88" t="s">
        <v>1629</v>
      </c>
      <c r="D213" s="113" t="s">
        <v>1630</v>
      </c>
      <c r="E213" s="105">
        <v>1</v>
      </c>
      <c r="F213" s="91">
        <v>0</v>
      </c>
      <c r="G213" s="88" t="s">
        <v>757</v>
      </c>
      <c r="H213" s="88" t="s">
        <v>1630</v>
      </c>
      <c r="I213" s="88" t="s">
        <v>5043</v>
      </c>
      <c r="J213" t="str">
        <f>VLOOKUP(C213,员工信息4!C:J,7,0)</f>
        <v>6228480039015699976</v>
      </c>
      <c r="K213" s="60"/>
    </row>
    <row r="214" spans="1:11">
      <c r="A214" s="92">
        <v>261</v>
      </c>
      <c r="B214" s="102" t="s">
        <v>762</v>
      </c>
      <c r="C214" s="88" t="s">
        <v>760</v>
      </c>
      <c r="D214" s="103" t="s">
        <v>761</v>
      </c>
      <c r="E214" s="105">
        <v>10</v>
      </c>
      <c r="F214" s="91">
        <v>200</v>
      </c>
      <c r="G214" s="88" t="s">
        <v>757</v>
      </c>
      <c r="H214" s="88" t="s">
        <v>761</v>
      </c>
      <c r="I214" s="88" t="s">
        <v>5043</v>
      </c>
      <c r="J214" t="str">
        <f>VLOOKUP(C214,员工信息4!C:J,7,0)</f>
        <v>6228480038116048273</v>
      </c>
      <c r="K214" s="60"/>
    </row>
    <row r="215" spans="1:11">
      <c r="A215" s="92">
        <v>262</v>
      </c>
      <c r="B215" s="102" t="s">
        <v>1115</v>
      </c>
      <c r="C215" s="88" t="s">
        <v>1113</v>
      </c>
      <c r="D215" s="113" t="s">
        <v>1114</v>
      </c>
      <c r="E215" s="105">
        <v>1</v>
      </c>
      <c r="F215" s="91">
        <v>0</v>
      </c>
      <c r="G215" s="88" t="s">
        <v>757</v>
      </c>
      <c r="H215" s="88" t="s">
        <v>1114</v>
      </c>
      <c r="I215" s="88" t="s">
        <v>5043</v>
      </c>
      <c r="J215" t="str">
        <f>VLOOKUP(C215,员工信息4!C:J,7,0)</f>
        <v>6230520030042596879</v>
      </c>
      <c r="K215" s="60"/>
    </row>
    <row r="216" spans="1:11">
      <c r="A216" s="92">
        <v>264</v>
      </c>
      <c r="B216" s="102" t="s">
        <v>782</v>
      </c>
      <c r="C216" s="88" t="s">
        <v>780</v>
      </c>
      <c r="D216" s="113" t="s">
        <v>781</v>
      </c>
      <c r="E216" s="105">
        <v>3</v>
      </c>
      <c r="F216" s="91">
        <v>40</v>
      </c>
      <c r="G216" s="88" t="s">
        <v>757</v>
      </c>
      <c r="H216" s="88" t="s">
        <v>781</v>
      </c>
      <c r="I216" s="88" t="s">
        <v>5043</v>
      </c>
      <c r="J216" t="str">
        <f>VLOOKUP(C216,员工信息4!C:J,7,0)</f>
        <v>6228480038328975776</v>
      </c>
      <c r="K216" s="60"/>
    </row>
    <row r="217" spans="1:11">
      <c r="A217" s="92">
        <v>265</v>
      </c>
      <c r="B217" s="102" t="s">
        <v>993</v>
      </c>
      <c r="C217" s="88" t="s">
        <v>991</v>
      </c>
      <c r="D217" s="103" t="s">
        <v>992</v>
      </c>
      <c r="E217" s="105">
        <v>2</v>
      </c>
      <c r="F217" s="91">
        <v>20</v>
      </c>
      <c r="G217" s="88" t="s">
        <v>757</v>
      </c>
      <c r="H217" s="88" t="s">
        <v>992</v>
      </c>
      <c r="I217" s="88" t="s">
        <v>5043</v>
      </c>
      <c r="J217" t="str">
        <f>VLOOKUP(C217,员工信息4!C:J,7,0)</f>
        <v>6228480038868154873</v>
      </c>
      <c r="K217" s="60"/>
    </row>
    <row r="218" spans="1:11">
      <c r="A218" s="92">
        <v>266</v>
      </c>
      <c r="B218" s="102" t="s">
        <v>1008</v>
      </c>
      <c r="C218" s="88" t="s">
        <v>1006</v>
      </c>
      <c r="D218" s="103" t="s">
        <v>1007</v>
      </c>
      <c r="E218" s="105">
        <v>7</v>
      </c>
      <c r="F218" s="91">
        <v>120</v>
      </c>
      <c r="G218" s="88" t="s">
        <v>757</v>
      </c>
      <c r="H218" s="88" t="s">
        <v>1007</v>
      </c>
      <c r="I218" s="88" t="s">
        <v>5043</v>
      </c>
      <c r="J218" t="str">
        <f>VLOOKUP(C218,员工信息4!C:J,7,0)</f>
        <v>6228480038116004979</v>
      </c>
      <c r="K218" s="60"/>
    </row>
    <row r="219" spans="1:11">
      <c r="A219" s="92">
        <v>267</v>
      </c>
      <c r="B219" s="102" t="s">
        <v>978</v>
      </c>
      <c r="C219" s="88" t="s">
        <v>976</v>
      </c>
      <c r="D219" s="113" t="s">
        <v>977</v>
      </c>
      <c r="E219" s="115">
        <v>3</v>
      </c>
      <c r="F219" s="91">
        <v>40</v>
      </c>
      <c r="G219" s="88" t="s">
        <v>757</v>
      </c>
      <c r="H219" s="88" t="s">
        <v>977</v>
      </c>
      <c r="I219" s="88" t="s">
        <v>5043</v>
      </c>
      <c r="J219" t="str">
        <f>VLOOKUP(C219,员工信息4!C:J,7,0)</f>
        <v>6228480038962918074</v>
      </c>
      <c r="K219" s="60"/>
    </row>
    <row r="220" spans="1:11">
      <c r="A220" s="92">
        <v>268</v>
      </c>
      <c r="B220" s="102" t="s">
        <v>988</v>
      </c>
      <c r="C220" s="88" t="s">
        <v>986</v>
      </c>
      <c r="D220" s="103" t="s">
        <v>987</v>
      </c>
      <c r="E220" s="105">
        <v>2</v>
      </c>
      <c r="F220" s="91">
        <v>20</v>
      </c>
      <c r="G220" s="88" t="s">
        <v>757</v>
      </c>
      <c r="H220" s="88" t="s">
        <v>987</v>
      </c>
      <c r="I220" s="88" t="s">
        <v>5043</v>
      </c>
      <c r="J220" t="str">
        <f>VLOOKUP(C220,员工信息4!C:J,7,0)</f>
        <v>6228480439630168276</v>
      </c>
      <c r="K220" s="60"/>
    </row>
    <row r="221" spans="1:11">
      <c r="A221" s="92">
        <v>270</v>
      </c>
      <c r="B221" s="102" t="s">
        <v>792</v>
      </c>
      <c r="C221" s="88" t="s">
        <v>790</v>
      </c>
      <c r="D221" s="103" t="s">
        <v>791</v>
      </c>
      <c r="E221" s="105">
        <v>8</v>
      </c>
      <c r="F221" s="91">
        <v>140</v>
      </c>
      <c r="G221" s="88" t="s">
        <v>757</v>
      </c>
      <c r="H221" s="88" t="s">
        <v>791</v>
      </c>
      <c r="I221" s="88" t="s">
        <v>5043</v>
      </c>
      <c r="J221" t="str">
        <f>VLOOKUP(C221,员工信息4!C:J,7,0)</f>
        <v>6228480038667975775</v>
      </c>
      <c r="K221" s="60"/>
    </row>
    <row r="222" spans="1:11">
      <c r="A222" s="92">
        <v>272</v>
      </c>
      <c r="B222" s="102" t="s">
        <v>1109</v>
      </c>
      <c r="C222" s="88" t="s">
        <v>1107</v>
      </c>
      <c r="D222" s="113" t="s">
        <v>1108</v>
      </c>
      <c r="E222" s="105">
        <v>1</v>
      </c>
      <c r="F222" s="91">
        <v>0</v>
      </c>
      <c r="G222" s="88" t="s">
        <v>1110</v>
      </c>
      <c r="H222" s="88" t="s">
        <v>1108</v>
      </c>
      <c r="I222" s="88" t="s">
        <v>5043</v>
      </c>
      <c r="J222" t="str">
        <f>VLOOKUP(C222,员工信息4!C:J,7,0)</f>
        <v>6230520030042596770</v>
      </c>
      <c r="K222" s="60"/>
    </row>
    <row r="223" spans="1:11">
      <c r="A223" s="92">
        <v>274</v>
      </c>
      <c r="B223" s="102" t="s">
        <v>938</v>
      </c>
      <c r="C223" s="88" t="s">
        <v>936</v>
      </c>
      <c r="D223" s="103" t="s">
        <v>937</v>
      </c>
      <c r="E223" s="105">
        <v>3</v>
      </c>
      <c r="F223" s="91">
        <v>40</v>
      </c>
      <c r="G223" s="88" t="s">
        <v>1110</v>
      </c>
      <c r="H223" s="88" t="s">
        <v>937</v>
      </c>
      <c r="I223" s="88" t="s">
        <v>5043</v>
      </c>
      <c r="J223" t="str">
        <f>VLOOKUP(C223,员工信息4!C:J,7,0)</f>
        <v>6228480038052191871</v>
      </c>
      <c r="K223" s="60"/>
    </row>
    <row r="224" spans="1:11">
      <c r="A224" s="92">
        <v>276</v>
      </c>
      <c r="B224" s="102" t="s">
        <v>1043</v>
      </c>
      <c r="C224" s="88" t="s">
        <v>1041</v>
      </c>
      <c r="D224" s="113" t="s">
        <v>1042</v>
      </c>
      <c r="E224" s="105">
        <v>2</v>
      </c>
      <c r="F224" s="91">
        <v>20</v>
      </c>
      <c r="G224" s="88" t="s">
        <v>757</v>
      </c>
      <c r="H224" s="88" t="s">
        <v>1042</v>
      </c>
      <c r="I224" s="88" t="s">
        <v>5043</v>
      </c>
      <c r="J224" t="str">
        <f>VLOOKUP(C224,员工信息4!C:J,7,0)</f>
        <v>6228480031700313815</v>
      </c>
      <c r="K224" s="60"/>
    </row>
    <row r="225" spans="1:11">
      <c r="A225" s="92">
        <v>277</v>
      </c>
      <c r="B225" s="102" t="s">
        <v>827</v>
      </c>
      <c r="C225" s="88" t="s">
        <v>825</v>
      </c>
      <c r="D225" s="103" t="s">
        <v>826</v>
      </c>
      <c r="E225" s="105">
        <v>7</v>
      </c>
      <c r="F225" s="91">
        <v>120</v>
      </c>
      <c r="G225" s="88" t="s">
        <v>757</v>
      </c>
      <c r="H225" s="88" t="s">
        <v>826</v>
      </c>
      <c r="I225" s="88" t="s">
        <v>5043</v>
      </c>
      <c r="J225" t="str">
        <f>VLOOKUP(C225,员工信息4!C:J,7,0)</f>
        <v>6230520030004273970</v>
      </c>
      <c r="K225" s="60"/>
    </row>
    <row r="226" spans="1:11">
      <c r="A226" s="92">
        <v>278</v>
      </c>
      <c r="B226" s="102" t="s">
        <v>933</v>
      </c>
      <c r="C226" s="88" t="s">
        <v>931</v>
      </c>
      <c r="D226" s="103" t="s">
        <v>932</v>
      </c>
      <c r="E226" s="105">
        <v>3</v>
      </c>
      <c r="F226" s="91">
        <v>40</v>
      </c>
      <c r="G226" s="88" t="s">
        <v>757</v>
      </c>
      <c r="H226" s="88" t="s">
        <v>932</v>
      </c>
      <c r="I226" s="88" t="s">
        <v>5043</v>
      </c>
      <c r="J226" t="str">
        <f>VLOOKUP(C226,员工信息4!C:J,7,0)</f>
        <v>6228480038052191772</v>
      </c>
      <c r="K226" s="60"/>
    </row>
    <row r="227" spans="1:11">
      <c r="A227" s="92">
        <v>279</v>
      </c>
      <c r="B227" s="102" t="s">
        <v>1038</v>
      </c>
      <c r="C227" s="88" t="s">
        <v>1036</v>
      </c>
      <c r="D227" s="103" t="s">
        <v>1037</v>
      </c>
      <c r="E227" s="105">
        <v>2</v>
      </c>
      <c r="F227" s="91">
        <v>20</v>
      </c>
      <c r="G227" s="88" t="s">
        <v>757</v>
      </c>
      <c r="H227" s="88" t="s">
        <v>1037</v>
      </c>
      <c r="I227" s="88" t="s">
        <v>5043</v>
      </c>
      <c r="J227" t="str">
        <f>VLOOKUP(C227,员工信息4!C:J,7,0)</f>
        <v>6228480038116051277</v>
      </c>
      <c r="K227" s="60"/>
    </row>
    <row r="228" spans="1:11">
      <c r="A228" s="92">
        <v>280</v>
      </c>
      <c r="B228" s="102" t="s">
        <v>918</v>
      </c>
      <c r="C228" s="88" t="s">
        <v>916</v>
      </c>
      <c r="D228" s="103" t="s">
        <v>917</v>
      </c>
      <c r="E228" s="105">
        <v>4</v>
      </c>
      <c r="F228" s="91">
        <v>60</v>
      </c>
      <c r="G228" s="88" t="s">
        <v>757</v>
      </c>
      <c r="H228" s="88" t="s">
        <v>917</v>
      </c>
      <c r="I228" s="88" t="s">
        <v>5043</v>
      </c>
      <c r="J228" t="str">
        <f>VLOOKUP(C228,员工信息4!C:J,7,0)</f>
        <v>6228480038922263371</v>
      </c>
      <c r="K228" s="60"/>
    </row>
    <row r="229" spans="1:11">
      <c r="A229" s="92">
        <v>281</v>
      </c>
      <c r="B229" s="102" t="s">
        <v>822</v>
      </c>
      <c r="C229" s="88" t="s">
        <v>820</v>
      </c>
      <c r="D229" s="103" t="s">
        <v>821</v>
      </c>
      <c r="E229" s="105">
        <v>7</v>
      </c>
      <c r="F229" s="91">
        <v>120</v>
      </c>
      <c r="G229" s="88" t="s">
        <v>757</v>
      </c>
      <c r="H229" s="88" t="s">
        <v>821</v>
      </c>
      <c r="I229" s="88" t="s">
        <v>5043</v>
      </c>
      <c r="J229" t="str">
        <f>VLOOKUP(C229,员工信息4!C:J,7,0)</f>
        <v>6228480038116003575</v>
      </c>
      <c r="K229" s="60"/>
    </row>
    <row r="230" spans="1:11">
      <c r="A230" s="92">
        <v>282</v>
      </c>
      <c r="B230" s="102" t="s">
        <v>807</v>
      </c>
      <c r="C230" s="88" t="s">
        <v>805</v>
      </c>
      <c r="D230" s="103" t="s">
        <v>806</v>
      </c>
      <c r="E230" s="105">
        <v>8</v>
      </c>
      <c r="F230" s="91">
        <v>140</v>
      </c>
      <c r="G230" s="88" t="s">
        <v>757</v>
      </c>
      <c r="H230" s="88" t="s">
        <v>806</v>
      </c>
      <c r="I230" s="88" t="s">
        <v>5043</v>
      </c>
      <c r="J230" t="str">
        <f>VLOOKUP(C230,员工信息4!C:J,7,0)</f>
        <v>6228480038116021775</v>
      </c>
      <c r="K230" s="60"/>
    </row>
    <row r="231" spans="1:11">
      <c r="A231" s="92">
        <v>283</v>
      </c>
      <c r="B231" s="97" t="s">
        <v>1018</v>
      </c>
      <c r="C231" s="88" t="s">
        <v>1016</v>
      </c>
      <c r="D231" s="98" t="s">
        <v>1017</v>
      </c>
      <c r="E231" s="105">
        <v>5</v>
      </c>
      <c r="F231" s="91">
        <v>80</v>
      </c>
      <c r="G231" s="88" t="s">
        <v>757</v>
      </c>
      <c r="H231" s="88" t="s">
        <v>1017</v>
      </c>
      <c r="I231" s="88" t="s">
        <v>5043</v>
      </c>
      <c r="J231" t="str">
        <f>VLOOKUP(C231,员工信息4!C:J,7,0)</f>
        <v>6228480038798051777</v>
      </c>
      <c r="K231" s="60"/>
    </row>
    <row r="232" spans="1:11">
      <c r="A232" s="92">
        <v>284</v>
      </c>
      <c r="B232" s="102" t="s">
        <v>1120</v>
      </c>
      <c r="C232" s="88" t="s">
        <v>1118</v>
      </c>
      <c r="D232" s="113" t="s">
        <v>1119</v>
      </c>
      <c r="E232" s="105">
        <v>1</v>
      </c>
      <c r="F232" s="91">
        <v>0</v>
      </c>
      <c r="G232" s="88" t="s">
        <v>757</v>
      </c>
      <c r="H232" s="88" t="s">
        <v>1119</v>
      </c>
      <c r="I232" s="88" t="s">
        <v>5043</v>
      </c>
      <c r="J232" t="str">
        <f>VLOOKUP(C232,员工信息4!C:J,7,0)</f>
        <v>6228480039110903570</v>
      </c>
      <c r="K232" s="60"/>
    </row>
    <row r="233" spans="1:11">
      <c r="A233" s="92">
        <v>285</v>
      </c>
      <c r="B233" s="102" t="s">
        <v>963</v>
      </c>
      <c r="C233" s="88" t="s">
        <v>961</v>
      </c>
      <c r="D233" s="103" t="s">
        <v>962</v>
      </c>
      <c r="E233" s="105">
        <v>3</v>
      </c>
      <c r="F233" s="91">
        <v>40</v>
      </c>
      <c r="G233" s="88" t="s">
        <v>757</v>
      </c>
      <c r="H233" s="88" t="s">
        <v>962</v>
      </c>
      <c r="I233" s="88" t="s">
        <v>5043</v>
      </c>
      <c r="J233" t="str">
        <f>VLOOKUP(C233,员工信息4!C:J,7,0)</f>
        <v>6228480038806989570</v>
      </c>
      <c r="K233" s="60"/>
    </row>
    <row r="234" spans="1:11">
      <c r="A234" s="92">
        <v>286</v>
      </c>
      <c r="B234" s="102" t="s">
        <v>842</v>
      </c>
      <c r="C234" s="88" t="s">
        <v>840</v>
      </c>
      <c r="D234" s="103" t="s">
        <v>841</v>
      </c>
      <c r="E234" s="105">
        <v>5</v>
      </c>
      <c r="F234" s="91">
        <v>80</v>
      </c>
      <c r="G234" s="88" t="s">
        <v>757</v>
      </c>
      <c r="H234" s="88" t="s">
        <v>841</v>
      </c>
      <c r="I234" s="88" t="s">
        <v>5043</v>
      </c>
      <c r="J234" t="str">
        <f>VLOOKUP(C234,员工信息4!C:J,7,0)</f>
        <v>6228480038252282579</v>
      </c>
      <c r="K234" s="60"/>
    </row>
    <row r="235" spans="1:11">
      <c r="A235" s="92">
        <v>288</v>
      </c>
      <c r="B235" s="102" t="s">
        <v>1794</v>
      </c>
      <c r="C235" s="88" t="s">
        <v>1792</v>
      </c>
      <c r="D235" s="103" t="s">
        <v>1793</v>
      </c>
      <c r="E235" s="105">
        <v>7</v>
      </c>
      <c r="F235" s="91">
        <v>120</v>
      </c>
      <c r="G235" s="88" t="s">
        <v>1110</v>
      </c>
      <c r="H235" s="88" t="s">
        <v>1793</v>
      </c>
      <c r="I235" s="88" t="s">
        <v>5043</v>
      </c>
      <c r="J235" t="str">
        <f>VLOOKUP(C235,员工信息4!C:J,7,0)</f>
        <v>6228480038116053976</v>
      </c>
      <c r="K235" s="60"/>
    </row>
    <row r="236" spans="1:11">
      <c r="A236" s="92">
        <v>289</v>
      </c>
      <c r="B236" s="102" t="s">
        <v>1815</v>
      </c>
      <c r="C236" s="88" t="s">
        <v>1813</v>
      </c>
      <c r="D236" s="113" t="s">
        <v>1814</v>
      </c>
      <c r="E236" s="105">
        <v>2</v>
      </c>
      <c r="F236" s="91">
        <v>20</v>
      </c>
      <c r="G236" s="88" t="s">
        <v>1110</v>
      </c>
      <c r="H236" s="88" t="s">
        <v>1814</v>
      </c>
      <c r="I236" s="88" t="s">
        <v>5043</v>
      </c>
      <c r="J236" t="str">
        <f>VLOOKUP(C236,员工信息4!C:J,7,0)</f>
        <v>6228480038245508973</v>
      </c>
      <c r="K236" s="60"/>
    </row>
    <row r="237" spans="1:11">
      <c r="A237" s="92">
        <v>290</v>
      </c>
      <c r="B237" s="102" t="s">
        <v>1160</v>
      </c>
      <c r="C237" s="88" t="s">
        <v>1158</v>
      </c>
      <c r="D237" s="103" t="s">
        <v>1159</v>
      </c>
      <c r="E237" s="105">
        <v>9</v>
      </c>
      <c r="F237" s="91">
        <v>160</v>
      </c>
      <c r="G237" s="88" t="s">
        <v>1104</v>
      </c>
      <c r="H237" s="88" t="s">
        <v>1159</v>
      </c>
      <c r="I237" s="88" t="s">
        <v>5043</v>
      </c>
      <c r="J237" t="str">
        <f>VLOOKUP(C237,员工信息4!C:J,7,0)</f>
        <v>6228480038116012774</v>
      </c>
      <c r="K237" s="60"/>
    </row>
    <row r="238" spans="1:11">
      <c r="A238" s="92">
        <v>291</v>
      </c>
      <c r="B238" s="102" t="s">
        <v>1155</v>
      </c>
      <c r="C238" s="88" t="s">
        <v>1153</v>
      </c>
      <c r="D238" s="103" t="s">
        <v>1154</v>
      </c>
      <c r="E238" s="105">
        <v>10</v>
      </c>
      <c r="F238" s="91">
        <v>200</v>
      </c>
      <c r="G238" s="88" t="s">
        <v>1104</v>
      </c>
      <c r="H238" s="88" t="s">
        <v>1154</v>
      </c>
      <c r="I238" s="88" t="s">
        <v>5043</v>
      </c>
      <c r="J238" t="str">
        <f>VLOOKUP(C238,员工信息4!C:J,7,0)</f>
        <v>6228480038116028671</v>
      </c>
      <c r="K238" s="60"/>
    </row>
    <row r="239" spans="1:11">
      <c r="A239" s="92">
        <v>293</v>
      </c>
      <c r="B239" s="102" t="s">
        <v>1165</v>
      </c>
      <c r="C239" s="88" t="s">
        <v>1163</v>
      </c>
      <c r="D239" s="103" t="s">
        <v>1164</v>
      </c>
      <c r="E239" s="105">
        <v>9</v>
      </c>
      <c r="F239" s="91">
        <v>160</v>
      </c>
      <c r="G239" s="88" t="s">
        <v>1104</v>
      </c>
      <c r="H239" s="88" t="s">
        <v>1164</v>
      </c>
      <c r="I239" s="88" t="s">
        <v>5043</v>
      </c>
      <c r="J239" t="str">
        <f>VLOOKUP(C239,员工信息4!C:J,7,0)</f>
        <v>6228480038116008277</v>
      </c>
      <c r="K239" s="60"/>
    </row>
    <row r="240" spans="1:11">
      <c r="A240" s="92">
        <v>294</v>
      </c>
      <c r="B240" s="102" t="s">
        <v>1103</v>
      </c>
      <c r="C240" s="88" t="s">
        <v>1101</v>
      </c>
      <c r="D240" s="94" t="s">
        <v>1102</v>
      </c>
      <c r="E240" s="105">
        <v>4</v>
      </c>
      <c r="F240" s="91">
        <v>60</v>
      </c>
      <c r="G240" s="88" t="s">
        <v>1104</v>
      </c>
      <c r="H240" s="88" t="s">
        <v>1102</v>
      </c>
      <c r="I240" s="88" t="s">
        <v>5043</v>
      </c>
      <c r="J240" t="str">
        <f>VLOOKUP(C240,员工信息4!C:J,7,0)</f>
        <v>6228480038461392276</v>
      </c>
      <c r="K240" s="60"/>
    </row>
    <row r="241" spans="1:11">
      <c r="A241" s="92">
        <v>295</v>
      </c>
      <c r="B241" s="102" t="s">
        <v>2186</v>
      </c>
      <c r="C241" s="88" t="s">
        <v>2184</v>
      </c>
      <c r="D241" s="103" t="s">
        <v>2185</v>
      </c>
      <c r="E241" s="105">
        <v>9</v>
      </c>
      <c r="F241" s="91">
        <v>160</v>
      </c>
      <c r="G241" s="88" t="s">
        <v>2187</v>
      </c>
      <c r="H241" s="88" t="s">
        <v>2185</v>
      </c>
      <c r="I241" s="88" t="s">
        <v>5043</v>
      </c>
      <c r="J241" t="str">
        <f>VLOOKUP(C241,员工信息4!C:J,7,0)</f>
        <v>6228480038116048174</v>
      </c>
      <c r="K241" s="60"/>
    </row>
    <row r="242" spans="1:11">
      <c r="A242" s="92">
        <v>296</v>
      </c>
      <c r="B242" s="102" t="s">
        <v>1789</v>
      </c>
      <c r="C242" s="88" t="s">
        <v>1787</v>
      </c>
      <c r="D242" s="103" t="s">
        <v>1788</v>
      </c>
      <c r="E242" s="105">
        <v>10</v>
      </c>
      <c r="F242" s="91">
        <v>200</v>
      </c>
      <c r="G242" s="88" t="s">
        <v>1110</v>
      </c>
      <c r="H242" s="88" t="s">
        <v>1788</v>
      </c>
      <c r="I242" s="88" t="s">
        <v>5043</v>
      </c>
      <c r="J242" t="str">
        <f>VLOOKUP(C242,员工信息4!C:J,7,0)</f>
        <v>6228480038116018979</v>
      </c>
      <c r="K242" s="60"/>
    </row>
    <row r="243" spans="1:11">
      <c r="A243" s="92">
        <v>297</v>
      </c>
      <c r="B243" s="102" t="s">
        <v>1181</v>
      </c>
      <c r="C243" s="88" t="s">
        <v>1179</v>
      </c>
      <c r="D243" s="103" t="s">
        <v>1180</v>
      </c>
      <c r="E243" s="105">
        <v>2</v>
      </c>
      <c r="F243" s="91">
        <v>20</v>
      </c>
      <c r="G243" s="88" t="s">
        <v>1104</v>
      </c>
      <c r="H243" s="88" t="s">
        <v>1180</v>
      </c>
      <c r="I243" s="88" t="s">
        <v>5043</v>
      </c>
      <c r="J243" t="str">
        <f>VLOOKUP(C243,员工信息4!C:J,7,0)</f>
        <v>6228480039079509079</v>
      </c>
      <c r="K243" s="60"/>
    </row>
    <row r="244" spans="1:11">
      <c r="A244" s="92">
        <v>298</v>
      </c>
      <c r="B244" s="102" t="s">
        <v>1176</v>
      </c>
      <c r="C244" s="88" t="s">
        <v>1174</v>
      </c>
      <c r="D244" s="103" t="s">
        <v>1175</v>
      </c>
      <c r="E244" s="105">
        <v>4</v>
      </c>
      <c r="F244" s="91">
        <v>60</v>
      </c>
      <c r="G244" s="88" t="s">
        <v>1104</v>
      </c>
      <c r="H244" s="88" t="s">
        <v>1175</v>
      </c>
      <c r="I244" s="88" t="s">
        <v>5043</v>
      </c>
      <c r="J244" t="str">
        <f>VLOOKUP(C244,员工信息4!C:J,7,0)</f>
        <v>6228480038377782578</v>
      </c>
      <c r="K244" s="60"/>
    </row>
    <row r="245" spans="1:11">
      <c r="A245" s="92">
        <v>299</v>
      </c>
      <c r="B245" s="102" t="s">
        <v>1804</v>
      </c>
      <c r="C245" s="88" t="s">
        <v>1802</v>
      </c>
      <c r="D245" s="103" t="s">
        <v>1803</v>
      </c>
      <c r="E245" s="105">
        <v>5</v>
      </c>
      <c r="F245" s="91">
        <v>80</v>
      </c>
      <c r="G245" s="88" t="s">
        <v>1110</v>
      </c>
      <c r="H245" s="88" t="s">
        <v>1803</v>
      </c>
      <c r="I245" s="88" t="s">
        <v>5043</v>
      </c>
      <c r="J245" t="str">
        <f>VLOOKUP(C245,员工信息4!C:J,7,0)</f>
        <v>6228480038461390874</v>
      </c>
      <c r="K245" s="60"/>
    </row>
    <row r="246" spans="1:11">
      <c r="A246" s="92">
        <v>300</v>
      </c>
      <c r="B246" s="102" t="s">
        <v>1784</v>
      </c>
      <c r="C246" s="88" t="s">
        <v>1782</v>
      </c>
      <c r="D246" s="103" t="s">
        <v>1783</v>
      </c>
      <c r="E246" s="105">
        <v>8</v>
      </c>
      <c r="F246" s="91">
        <v>140</v>
      </c>
      <c r="G246" s="88" t="s">
        <v>1110</v>
      </c>
      <c r="H246" s="88" t="s">
        <v>1783</v>
      </c>
      <c r="I246" s="88" t="s">
        <v>5043</v>
      </c>
      <c r="J246" t="str">
        <f>VLOOKUP(C246,员工信息4!C:J,7,0)</f>
        <v>6228480038116045170</v>
      </c>
      <c r="K246" s="60"/>
    </row>
    <row r="247" spans="1:11">
      <c r="A247" s="92">
        <v>302</v>
      </c>
      <c r="B247" s="102" t="s">
        <v>943</v>
      </c>
      <c r="C247" s="88" t="s">
        <v>941</v>
      </c>
      <c r="D247" s="103" t="s">
        <v>942</v>
      </c>
      <c r="E247" s="105">
        <v>3</v>
      </c>
      <c r="F247" s="91">
        <v>40</v>
      </c>
      <c r="G247" s="88" t="s">
        <v>757</v>
      </c>
      <c r="H247" s="88" t="s">
        <v>942</v>
      </c>
      <c r="I247" s="88" t="s">
        <v>5043</v>
      </c>
      <c r="J247" t="str">
        <f>VLOOKUP(C247,员工信息4!C:J,7,0)</f>
        <v>6228480038751255779</v>
      </c>
      <c r="K247" s="60"/>
    </row>
    <row r="248" spans="1:11">
      <c r="A248" s="92">
        <v>303</v>
      </c>
      <c r="B248" s="102" t="s">
        <v>973</v>
      </c>
      <c r="C248" s="88" t="s">
        <v>971</v>
      </c>
      <c r="D248" s="103" t="s">
        <v>972</v>
      </c>
      <c r="E248" s="105">
        <v>3</v>
      </c>
      <c r="F248" s="91">
        <v>40</v>
      </c>
      <c r="G248" s="88" t="s">
        <v>757</v>
      </c>
      <c r="H248" s="88" t="s">
        <v>972</v>
      </c>
      <c r="I248" s="88" t="s">
        <v>5043</v>
      </c>
      <c r="J248" t="str">
        <f>VLOOKUP(C248,员工信息4!C:J,7,0)</f>
        <v>6228480038764209177</v>
      </c>
      <c r="K248" s="60"/>
    </row>
    <row r="249" spans="1:11">
      <c r="A249" s="92">
        <v>305</v>
      </c>
      <c r="B249" s="102" t="s">
        <v>893</v>
      </c>
      <c r="C249" s="88" t="s">
        <v>891</v>
      </c>
      <c r="D249" s="103" t="s">
        <v>892</v>
      </c>
      <c r="E249" s="105">
        <v>4</v>
      </c>
      <c r="F249" s="91">
        <v>60</v>
      </c>
      <c r="G249" s="88" t="s">
        <v>757</v>
      </c>
      <c r="H249" s="88" t="s">
        <v>892</v>
      </c>
      <c r="I249" s="88" t="s">
        <v>5043</v>
      </c>
      <c r="J249" t="str">
        <f>VLOOKUP(C249,员工信息4!C:J,7,0)</f>
        <v>6228480038517850277</v>
      </c>
      <c r="K249" s="60"/>
    </row>
    <row r="250" spans="1:11">
      <c r="A250" s="92">
        <v>308</v>
      </c>
      <c r="B250" s="102" t="s">
        <v>2427</v>
      </c>
      <c r="C250" s="88" t="s">
        <v>2425</v>
      </c>
      <c r="D250" s="113" t="s">
        <v>2426</v>
      </c>
      <c r="E250" s="105">
        <v>1</v>
      </c>
      <c r="F250" s="91">
        <v>0</v>
      </c>
      <c r="G250" s="88" t="s">
        <v>757</v>
      </c>
      <c r="H250" s="88" t="s">
        <v>2426</v>
      </c>
      <c r="I250" s="88" t="s">
        <v>5043</v>
      </c>
      <c r="J250" t="str">
        <f>VLOOKUP(C250,员工信息4!C:J,7,0)</f>
        <v>6228480039176849675</v>
      </c>
      <c r="K250" s="60"/>
    </row>
    <row r="251" spans="1:11">
      <c r="A251" s="92">
        <v>314</v>
      </c>
      <c r="B251" s="102" t="s">
        <v>3720</v>
      </c>
      <c r="C251" s="88" t="s">
        <v>514</v>
      </c>
      <c r="D251" s="103" t="s">
        <v>515</v>
      </c>
      <c r="E251" s="105">
        <v>7</v>
      </c>
      <c r="F251" s="91">
        <v>120</v>
      </c>
      <c r="G251" s="88" t="s">
        <v>3719</v>
      </c>
      <c r="H251" s="88" t="s">
        <v>515</v>
      </c>
      <c r="I251" s="88" t="s">
        <v>5043</v>
      </c>
      <c r="J251" t="str">
        <f>VLOOKUP(C251,员工信息4!C:J,7,0)</f>
        <v>6228480038116034372</v>
      </c>
      <c r="K251" s="60"/>
    </row>
    <row r="252" spans="1:11">
      <c r="A252" s="92">
        <v>316</v>
      </c>
      <c r="B252" s="102" t="s">
        <v>2442</v>
      </c>
      <c r="C252" s="88" t="s">
        <v>2440</v>
      </c>
      <c r="D252" s="103" t="s">
        <v>2441</v>
      </c>
      <c r="E252" s="105">
        <v>1</v>
      </c>
      <c r="F252" s="91">
        <v>0</v>
      </c>
      <c r="G252" s="88" t="s">
        <v>757</v>
      </c>
      <c r="H252" s="88" t="s">
        <v>2441</v>
      </c>
      <c r="I252" s="88" t="s">
        <v>5043</v>
      </c>
      <c r="J252" t="str">
        <f>VLOOKUP(C252,员工信息4!C:J,7,0)</f>
        <v>6228480039166554079</v>
      </c>
      <c r="K252" s="60"/>
    </row>
    <row r="253" spans="1:11">
      <c r="A253" s="92">
        <v>319</v>
      </c>
      <c r="B253" s="102" t="s">
        <v>2208</v>
      </c>
      <c r="C253" s="88" t="s">
        <v>2206</v>
      </c>
      <c r="D253" s="103" t="s">
        <v>2207</v>
      </c>
      <c r="E253" s="105">
        <v>10</v>
      </c>
      <c r="F253" s="91">
        <v>200</v>
      </c>
      <c r="G253" s="88" t="s">
        <v>2209</v>
      </c>
      <c r="H253" s="88" t="s">
        <v>2207</v>
      </c>
      <c r="I253" s="88" t="s">
        <v>5043</v>
      </c>
      <c r="J253" t="str">
        <f>VLOOKUP(C253,员工信息4!C:J,7,0)</f>
        <v>6228480038116048778</v>
      </c>
      <c r="K253" s="60"/>
    </row>
    <row r="254" spans="1:11">
      <c r="A254" s="92">
        <v>320</v>
      </c>
      <c r="B254" s="102" t="s">
        <v>1221</v>
      </c>
      <c r="C254" s="88" t="s">
        <v>1219</v>
      </c>
      <c r="D254" s="103" t="s">
        <v>1220</v>
      </c>
      <c r="E254" s="105">
        <v>3</v>
      </c>
      <c r="F254" s="91">
        <v>40</v>
      </c>
      <c r="G254" s="88" t="s">
        <v>343</v>
      </c>
      <c r="H254" s="88" t="s">
        <v>1220</v>
      </c>
      <c r="I254" s="88" t="s">
        <v>5043</v>
      </c>
      <c r="J254" t="str">
        <f>VLOOKUP(C254,员工信息4!C:J,7,0)</f>
        <v>6228480038764124871</v>
      </c>
      <c r="K254" s="60"/>
    </row>
    <row r="255" spans="1:11">
      <c r="A255" s="92">
        <v>321</v>
      </c>
      <c r="B255" s="102" t="s">
        <v>1216</v>
      </c>
      <c r="C255" s="88" t="s">
        <v>1214</v>
      </c>
      <c r="D255" s="103" t="s">
        <v>1215</v>
      </c>
      <c r="E255" s="105">
        <v>6</v>
      </c>
      <c r="F255" s="91">
        <v>100</v>
      </c>
      <c r="G255" s="88" t="s">
        <v>343</v>
      </c>
      <c r="H255" s="88" t="s">
        <v>1215</v>
      </c>
      <c r="I255" s="88" t="s">
        <v>5043</v>
      </c>
      <c r="J255" t="str">
        <f>VLOOKUP(C255,员工信息4!C:J,7,0)</f>
        <v>6228480038116050675</v>
      </c>
      <c r="K255" s="60"/>
    </row>
    <row r="256" spans="1:11">
      <c r="A256" s="92">
        <v>323</v>
      </c>
      <c r="B256" s="102" t="s">
        <v>1211</v>
      </c>
      <c r="C256" s="88" t="s">
        <v>1209</v>
      </c>
      <c r="D256" s="103" t="s">
        <v>1210</v>
      </c>
      <c r="E256" s="105">
        <v>10</v>
      </c>
      <c r="F256" s="91">
        <v>180</v>
      </c>
      <c r="G256" s="88" t="s">
        <v>343</v>
      </c>
      <c r="H256" s="88" t="s">
        <v>1210</v>
      </c>
      <c r="I256" s="88" t="s">
        <v>5043</v>
      </c>
      <c r="J256" t="str">
        <f>VLOOKUP(C256,员工信息4!C:J,7,0)</f>
        <v>6228480038116029174</v>
      </c>
      <c r="K256" s="60"/>
    </row>
    <row r="257" spans="1:11">
      <c r="A257" s="92">
        <v>324</v>
      </c>
      <c r="B257" s="102" t="s">
        <v>1196</v>
      </c>
      <c r="C257" s="88" t="s">
        <v>1194</v>
      </c>
      <c r="D257" s="103" t="s">
        <v>1195</v>
      </c>
      <c r="E257" s="105">
        <v>6</v>
      </c>
      <c r="F257" s="91">
        <v>100</v>
      </c>
      <c r="G257" s="88" t="s">
        <v>343</v>
      </c>
      <c r="H257" s="88" t="s">
        <v>1195</v>
      </c>
      <c r="I257" s="88" t="s">
        <v>5043</v>
      </c>
      <c r="J257" t="str">
        <f>VLOOKUP(C257,员工信息4!C:J,7,0)</f>
        <v>6228480038134346774</v>
      </c>
      <c r="K257" s="60"/>
    </row>
    <row r="258" spans="1:11">
      <c r="A258" s="92">
        <v>325</v>
      </c>
      <c r="B258" s="102" t="s">
        <v>1241</v>
      </c>
      <c r="C258" s="88" t="s">
        <v>1239</v>
      </c>
      <c r="D258" s="103" t="s">
        <v>1240</v>
      </c>
      <c r="E258" s="105">
        <v>2</v>
      </c>
      <c r="F258" s="91">
        <v>20</v>
      </c>
      <c r="G258" s="88" t="s">
        <v>343</v>
      </c>
      <c r="H258" s="88" t="s">
        <v>1240</v>
      </c>
      <c r="I258" s="88" t="s">
        <v>5043</v>
      </c>
      <c r="J258" t="str">
        <f>VLOOKUP(C258,员工信息4!C:J,7,0)</f>
        <v>6230520030027225874</v>
      </c>
      <c r="K258" s="60"/>
    </row>
    <row r="259" spans="1:11">
      <c r="A259" s="92">
        <v>326</v>
      </c>
      <c r="B259" s="102" t="s">
        <v>1206</v>
      </c>
      <c r="C259" s="88" t="s">
        <v>1204</v>
      </c>
      <c r="D259" s="103" t="s">
        <v>1205</v>
      </c>
      <c r="E259" s="105">
        <v>7</v>
      </c>
      <c r="F259" s="91">
        <v>120</v>
      </c>
      <c r="G259" s="88" t="s">
        <v>343</v>
      </c>
      <c r="H259" s="88" t="s">
        <v>1205</v>
      </c>
      <c r="I259" s="88" t="s">
        <v>5043</v>
      </c>
      <c r="J259" t="str">
        <f>VLOOKUP(C259,员工信息4!C:J,7,0)</f>
        <v>6228480038116020876</v>
      </c>
      <c r="K259" s="60"/>
    </row>
    <row r="260" spans="1:11">
      <c r="A260" s="92">
        <v>327</v>
      </c>
      <c r="B260" s="102" t="s">
        <v>1231</v>
      </c>
      <c r="C260" s="88" t="s">
        <v>1229</v>
      </c>
      <c r="D260" s="103" t="s">
        <v>1230</v>
      </c>
      <c r="E260" s="105">
        <v>5</v>
      </c>
      <c r="F260" s="91">
        <v>80</v>
      </c>
      <c r="G260" s="88" t="s">
        <v>343</v>
      </c>
      <c r="H260" s="88" t="s">
        <v>1230</v>
      </c>
      <c r="I260" s="88" t="s">
        <v>5043</v>
      </c>
      <c r="J260" t="str">
        <f>VLOOKUP(C260,员工信息4!C:J,7,0)</f>
        <v>6228480038278245774</v>
      </c>
      <c r="K260" s="60"/>
    </row>
    <row r="261" spans="1:11">
      <c r="A261" s="92">
        <v>328</v>
      </c>
      <c r="B261" s="102" t="s">
        <v>1226</v>
      </c>
      <c r="C261" s="88" t="s">
        <v>1224</v>
      </c>
      <c r="D261" s="103" t="s">
        <v>1225</v>
      </c>
      <c r="E261" s="105">
        <v>3</v>
      </c>
      <c r="F261" s="91">
        <v>40</v>
      </c>
      <c r="G261" s="88" t="s">
        <v>343</v>
      </c>
      <c r="H261" s="88" t="s">
        <v>1225</v>
      </c>
      <c r="I261" s="88" t="s">
        <v>5043</v>
      </c>
      <c r="J261" t="str">
        <f>VLOOKUP(C261,员工信息4!C:J,7,0)</f>
        <v>6228480038207226770</v>
      </c>
      <c r="K261" s="60"/>
    </row>
    <row r="262" spans="1:11">
      <c r="A262" s="92">
        <v>329</v>
      </c>
      <c r="B262" s="102" t="s">
        <v>1201</v>
      </c>
      <c r="C262" s="88" t="s">
        <v>1199</v>
      </c>
      <c r="D262" s="103" t="s">
        <v>1200</v>
      </c>
      <c r="E262" s="105">
        <v>8</v>
      </c>
      <c r="F262" s="91">
        <v>140</v>
      </c>
      <c r="G262" s="88" t="s">
        <v>343</v>
      </c>
      <c r="H262" s="88" t="s">
        <v>1200</v>
      </c>
      <c r="I262" s="88" t="s">
        <v>5043</v>
      </c>
      <c r="J262" t="str">
        <f>VLOOKUP(C262,员工信息4!C:J,7,0)</f>
        <v>6228480038116027475</v>
      </c>
      <c r="K262" s="60"/>
    </row>
    <row r="263" spans="1:11">
      <c r="A263" s="92">
        <v>330</v>
      </c>
      <c r="B263" s="102" t="s">
        <v>342</v>
      </c>
      <c r="C263" s="88" t="s">
        <v>340</v>
      </c>
      <c r="D263" s="103" t="s">
        <v>341</v>
      </c>
      <c r="E263" s="105">
        <v>6</v>
      </c>
      <c r="F263" s="91">
        <v>100</v>
      </c>
      <c r="G263" s="88" t="s">
        <v>343</v>
      </c>
      <c r="H263" s="88" t="s">
        <v>341</v>
      </c>
      <c r="I263" s="88" t="s">
        <v>5043</v>
      </c>
      <c r="J263" t="str">
        <f>VLOOKUP(C263,员工信息4!C:J,7,0)</f>
        <v>6228480038134294073</v>
      </c>
      <c r="K263" s="60"/>
    </row>
    <row r="264" spans="1:11">
      <c r="A264" s="92">
        <v>331</v>
      </c>
      <c r="B264" s="102" t="s">
        <v>1236</v>
      </c>
      <c r="C264" s="88" t="s">
        <v>1234</v>
      </c>
      <c r="D264" s="103" t="s">
        <v>1235</v>
      </c>
      <c r="E264" s="105">
        <v>2</v>
      </c>
      <c r="F264" s="91">
        <v>20</v>
      </c>
      <c r="G264" s="88" t="s">
        <v>343</v>
      </c>
      <c r="H264" s="88" t="s">
        <v>1235</v>
      </c>
      <c r="I264" s="88" t="s">
        <v>5043</v>
      </c>
      <c r="J264" t="str">
        <f>VLOOKUP(C264,员工信息4!C:J,7,0)</f>
        <v>6228480038902274273</v>
      </c>
      <c r="K264" s="60"/>
    </row>
    <row r="265" spans="1:11">
      <c r="A265" s="92">
        <v>333</v>
      </c>
      <c r="B265" s="102" t="s">
        <v>2360</v>
      </c>
      <c r="C265" s="88" t="s">
        <v>2358</v>
      </c>
      <c r="D265" s="103" t="s">
        <v>2359</v>
      </c>
      <c r="E265" s="105">
        <v>1</v>
      </c>
      <c r="F265" s="91">
        <v>0</v>
      </c>
      <c r="G265" s="88" t="s">
        <v>343</v>
      </c>
      <c r="H265" s="88" t="s">
        <v>2359</v>
      </c>
      <c r="I265" s="88" t="s">
        <v>5043</v>
      </c>
      <c r="J265" t="str">
        <f>VLOOKUP(C265,员工信息4!C:J,7,0)</f>
        <v>6228480039114341074</v>
      </c>
      <c r="K265" s="60"/>
    </row>
    <row r="266" spans="1:11">
      <c r="A266" s="92">
        <v>335</v>
      </c>
      <c r="B266" s="102" t="s">
        <v>1246</v>
      </c>
      <c r="C266" s="88" t="s">
        <v>1244</v>
      </c>
      <c r="D266" s="103" t="s">
        <v>1245</v>
      </c>
      <c r="E266" s="105">
        <v>1</v>
      </c>
      <c r="F266" s="91">
        <v>0</v>
      </c>
      <c r="G266" s="88" t="s">
        <v>343</v>
      </c>
      <c r="H266" s="88" t="s">
        <v>1245</v>
      </c>
      <c r="I266" s="88" t="s">
        <v>5043</v>
      </c>
      <c r="J266" t="str">
        <f>VLOOKUP(C266,员工信息4!C:J,7,0)</f>
        <v>6228480039087060073</v>
      </c>
      <c r="K266" s="60"/>
    </row>
    <row r="267" spans="1:11">
      <c r="A267" s="92">
        <v>337</v>
      </c>
      <c r="B267" s="102" t="s">
        <v>1251</v>
      </c>
      <c r="C267" s="88" t="s">
        <v>1249</v>
      </c>
      <c r="D267" s="103" t="s">
        <v>1250</v>
      </c>
      <c r="E267" s="105">
        <v>2</v>
      </c>
      <c r="F267" s="91">
        <v>20</v>
      </c>
      <c r="G267" s="88" t="s">
        <v>1252</v>
      </c>
      <c r="H267" s="88" t="s">
        <v>1250</v>
      </c>
      <c r="I267" s="88" t="s">
        <v>5043</v>
      </c>
      <c r="J267" t="str">
        <f>VLOOKUP(C267,员工信息4!C:J,7,0)</f>
        <v>6228480038625827472</v>
      </c>
      <c r="K267" s="60"/>
    </row>
    <row r="268" spans="1:11">
      <c r="A268" s="92">
        <v>338</v>
      </c>
      <c r="B268" s="102" t="s">
        <v>1257</v>
      </c>
      <c r="C268" s="88" t="s">
        <v>1255</v>
      </c>
      <c r="D268" s="103" t="s">
        <v>1256</v>
      </c>
      <c r="E268" s="105">
        <v>5</v>
      </c>
      <c r="F268" s="91">
        <v>80</v>
      </c>
      <c r="G268" s="88" t="s">
        <v>1252</v>
      </c>
      <c r="H268" s="88" t="s">
        <v>1256</v>
      </c>
      <c r="I268" s="88" t="s">
        <v>5043</v>
      </c>
      <c r="J268" t="str">
        <f>VLOOKUP(C268,员工信息4!C:J,7,0)</f>
        <v>6228480038265285270</v>
      </c>
      <c r="K268" s="60"/>
    </row>
    <row r="269" spans="1:11">
      <c r="A269" s="92">
        <v>339</v>
      </c>
      <c r="B269" s="102" t="s">
        <v>1277</v>
      </c>
      <c r="C269" s="88" t="s">
        <v>1275</v>
      </c>
      <c r="D269" s="103" t="s">
        <v>1276</v>
      </c>
      <c r="E269" s="105">
        <v>3</v>
      </c>
      <c r="F269" s="91">
        <v>40</v>
      </c>
      <c r="G269" s="88" t="s">
        <v>1252</v>
      </c>
      <c r="H269" s="88" t="s">
        <v>1276</v>
      </c>
      <c r="I269" s="88" t="s">
        <v>5043</v>
      </c>
      <c r="J269" t="str">
        <f>VLOOKUP(C269,员工信息4!C:J,7,0)</f>
        <v>6228480038890038672</v>
      </c>
      <c r="K269" s="60"/>
    </row>
    <row r="270" spans="1:11">
      <c r="A270" s="92">
        <v>343</v>
      </c>
      <c r="B270" s="102" t="s">
        <v>1282</v>
      </c>
      <c r="C270" s="88" t="s">
        <v>1280</v>
      </c>
      <c r="D270" s="103" t="s">
        <v>1281</v>
      </c>
      <c r="E270" s="105">
        <v>2</v>
      </c>
      <c r="F270" s="91">
        <v>20</v>
      </c>
      <c r="G270" s="88" t="s">
        <v>1252</v>
      </c>
      <c r="H270" s="88" t="s">
        <v>1281</v>
      </c>
      <c r="I270" s="88" t="s">
        <v>5043</v>
      </c>
      <c r="J270" t="str">
        <f>VLOOKUP(C270,员工信息4!C:J,7,0)</f>
        <v>6228480031356719513</v>
      </c>
      <c r="K270" s="60"/>
    </row>
    <row r="271" spans="1:11">
      <c r="A271" s="92">
        <v>344</v>
      </c>
      <c r="B271" s="99" t="s">
        <v>1272</v>
      </c>
      <c r="C271" s="88" t="s">
        <v>1270</v>
      </c>
      <c r="D271" s="106" t="s">
        <v>1271</v>
      </c>
      <c r="E271" s="86">
        <v>3</v>
      </c>
      <c r="F271" s="91">
        <v>40</v>
      </c>
      <c r="G271" s="88" t="s">
        <v>1252</v>
      </c>
      <c r="H271" s="88" t="s">
        <v>1271</v>
      </c>
      <c r="I271" s="88" t="s">
        <v>5043</v>
      </c>
      <c r="J271" t="str">
        <f>VLOOKUP(C271,员工信息4!C:J,7,0)</f>
        <v>6228480038328979372</v>
      </c>
      <c r="K271" s="60"/>
    </row>
    <row r="272" spans="1:11">
      <c r="A272" s="92">
        <v>345</v>
      </c>
      <c r="B272" s="87" t="s">
        <v>1267</v>
      </c>
      <c r="C272" s="88" t="s">
        <v>1265</v>
      </c>
      <c r="D272" s="109" t="s">
        <v>1266</v>
      </c>
      <c r="E272" s="86">
        <v>6</v>
      </c>
      <c r="F272" s="91">
        <v>100</v>
      </c>
      <c r="G272" s="88" t="s">
        <v>1252</v>
      </c>
      <c r="H272" s="88" t="s">
        <v>1266</v>
      </c>
      <c r="I272" s="88" t="s">
        <v>5043</v>
      </c>
      <c r="J272" t="str">
        <f>VLOOKUP(C272,员工信息4!C:J,7,0)</f>
        <v>6228480038134288778</v>
      </c>
      <c r="K272" s="60"/>
    </row>
    <row r="273" spans="1:11">
      <c r="A273" s="92">
        <v>346</v>
      </c>
      <c r="B273" s="116" t="s">
        <v>1262</v>
      </c>
      <c r="C273" s="88" t="s">
        <v>1260</v>
      </c>
      <c r="D273" s="117" t="s">
        <v>1261</v>
      </c>
      <c r="E273" s="86">
        <v>4</v>
      </c>
      <c r="F273" s="91">
        <v>60</v>
      </c>
      <c r="G273" s="88" t="s">
        <v>1252</v>
      </c>
      <c r="H273" s="88" t="s">
        <v>1261</v>
      </c>
      <c r="I273" s="88" t="s">
        <v>5043</v>
      </c>
      <c r="J273" t="str">
        <f>VLOOKUP(C273,员工信息4!C:J,7,0)</f>
        <v>6228480038124174772</v>
      </c>
      <c r="K273" s="60"/>
    </row>
    <row r="274" spans="1:11">
      <c r="A274" s="92">
        <v>347</v>
      </c>
      <c r="B274" s="108" t="s">
        <v>1287</v>
      </c>
      <c r="C274" s="88" t="s">
        <v>1285</v>
      </c>
      <c r="D274" s="106" t="s">
        <v>1286</v>
      </c>
      <c r="E274" s="86">
        <v>1</v>
      </c>
      <c r="F274" s="91">
        <v>0</v>
      </c>
      <c r="G274" s="88" t="s">
        <v>1252</v>
      </c>
      <c r="H274" s="88" t="s">
        <v>1286</v>
      </c>
      <c r="I274" s="88" t="s">
        <v>5043</v>
      </c>
      <c r="J274" t="str">
        <f>VLOOKUP(C274,员工信息4!C:J,7,0)</f>
        <v>6228480031206008810</v>
      </c>
      <c r="K274" s="60"/>
    </row>
    <row r="275" spans="1:11">
      <c r="A275" s="92">
        <v>348</v>
      </c>
      <c r="B275" s="87" t="s">
        <v>2219</v>
      </c>
      <c r="C275" s="88" t="s">
        <v>2217</v>
      </c>
      <c r="D275" s="109" t="s">
        <v>2218</v>
      </c>
      <c r="E275" s="86">
        <v>10</v>
      </c>
      <c r="F275" s="91">
        <v>200</v>
      </c>
      <c r="G275" s="88" t="s">
        <v>2220</v>
      </c>
      <c r="H275" s="88" t="s">
        <v>2218</v>
      </c>
      <c r="I275" s="88" t="s">
        <v>5043</v>
      </c>
      <c r="J275" t="str">
        <f>VLOOKUP(C275,员工信息4!C:J,7,0)</f>
        <v>6228480038116029976</v>
      </c>
      <c r="K275" s="60"/>
    </row>
    <row r="276" spans="1:11">
      <c r="A276" s="92">
        <v>349</v>
      </c>
      <c r="B276" s="97" t="s">
        <v>1309</v>
      </c>
      <c r="C276" s="88" t="s">
        <v>1307</v>
      </c>
      <c r="D276" s="98" t="s">
        <v>1308</v>
      </c>
      <c r="E276" s="92">
        <v>5</v>
      </c>
      <c r="F276" s="91">
        <v>80</v>
      </c>
      <c r="G276" s="88" t="s">
        <v>1293</v>
      </c>
      <c r="H276" s="88" t="s">
        <v>1308</v>
      </c>
      <c r="I276" s="88" t="s">
        <v>5043</v>
      </c>
      <c r="J276" t="str">
        <f>VLOOKUP(C276,员工信息4!C:J,7,0)</f>
        <v>6228480038326088978</v>
      </c>
      <c r="K276" s="60"/>
    </row>
    <row r="277" spans="1:11">
      <c r="A277" s="92">
        <v>350</v>
      </c>
      <c r="B277" s="93" t="s">
        <v>1314</v>
      </c>
      <c r="C277" s="88" t="s">
        <v>1312</v>
      </c>
      <c r="D277" s="94" t="s">
        <v>1313</v>
      </c>
      <c r="E277" s="92">
        <v>10</v>
      </c>
      <c r="F277" s="91">
        <v>180</v>
      </c>
      <c r="G277" s="88" t="s">
        <v>1293</v>
      </c>
      <c r="H277" s="88" t="s">
        <v>1313</v>
      </c>
      <c r="I277" s="88" t="s">
        <v>5043</v>
      </c>
      <c r="J277" t="str">
        <f>VLOOKUP(C277,员工信息4!C:J,7,0)</f>
        <v>6228480038116007279</v>
      </c>
      <c r="K277" s="60"/>
    </row>
    <row r="278" spans="1:11">
      <c r="A278" s="92">
        <v>351</v>
      </c>
      <c r="B278" s="95" t="s">
        <v>1319</v>
      </c>
      <c r="C278" s="88" t="s">
        <v>1317</v>
      </c>
      <c r="D278" s="96" t="s">
        <v>1318</v>
      </c>
      <c r="E278" s="92">
        <v>8</v>
      </c>
      <c r="F278" s="91">
        <v>140</v>
      </c>
      <c r="G278" s="88" t="s">
        <v>1293</v>
      </c>
      <c r="H278" s="88" t="s">
        <v>1318</v>
      </c>
      <c r="I278" s="88" t="s">
        <v>5043</v>
      </c>
      <c r="J278" t="str">
        <f>VLOOKUP(C278,员工信息4!C:J,7,0)</f>
        <v>6228480038116003476</v>
      </c>
      <c r="K278" s="60"/>
    </row>
    <row r="279" spans="1:11">
      <c r="A279" s="92">
        <v>352</v>
      </c>
      <c r="B279" s="97" t="s">
        <v>1350</v>
      </c>
      <c r="C279" s="88" t="s">
        <v>1348</v>
      </c>
      <c r="D279" s="98" t="s">
        <v>1349</v>
      </c>
      <c r="E279" s="92">
        <v>2</v>
      </c>
      <c r="F279" s="91">
        <v>20</v>
      </c>
      <c r="G279" s="88" t="s">
        <v>1293</v>
      </c>
      <c r="H279" s="88" t="s">
        <v>1349</v>
      </c>
      <c r="I279" s="88" t="s">
        <v>5043</v>
      </c>
      <c r="J279" t="str">
        <f>VLOOKUP(C279,员工信息4!C:J,7,0)</f>
        <v>6228480038994766574</v>
      </c>
      <c r="K279" s="60"/>
    </row>
    <row r="280" spans="1:11">
      <c r="A280" s="92">
        <v>353</v>
      </c>
      <c r="B280" s="97" t="s">
        <v>1356</v>
      </c>
      <c r="C280" s="88" t="s">
        <v>1354</v>
      </c>
      <c r="D280" s="98" t="s">
        <v>1355</v>
      </c>
      <c r="E280" s="92">
        <v>2</v>
      </c>
      <c r="F280" s="91">
        <v>20</v>
      </c>
      <c r="G280" s="88" t="s">
        <v>1293</v>
      </c>
      <c r="H280" s="88" t="s">
        <v>1355</v>
      </c>
      <c r="I280" s="88" t="s">
        <v>5043</v>
      </c>
      <c r="J280" t="str">
        <f>VLOOKUP(C280,员工信息4!C:J,7,0)</f>
        <v>6228480039007319773</v>
      </c>
      <c r="K280" s="60"/>
    </row>
    <row r="281" spans="1:11">
      <c r="A281" s="92">
        <v>354</v>
      </c>
      <c r="B281" s="97" t="s">
        <v>1334</v>
      </c>
      <c r="C281" s="88" t="s">
        <v>1332</v>
      </c>
      <c r="D281" s="118" t="s">
        <v>1333</v>
      </c>
      <c r="E281" s="92">
        <v>7</v>
      </c>
      <c r="F281" s="91">
        <v>120</v>
      </c>
      <c r="G281" s="88" t="s">
        <v>1293</v>
      </c>
      <c r="H281" s="88" t="s">
        <v>1333</v>
      </c>
      <c r="I281" s="88" t="s">
        <v>5043</v>
      </c>
      <c r="J281" t="str">
        <f>VLOOKUP(C281,员工信息4!C:J,7,0)</f>
        <v>6228480030709271313</v>
      </c>
      <c r="K281" s="60"/>
    </row>
    <row r="282" spans="1:11">
      <c r="A282" s="92">
        <v>355</v>
      </c>
      <c r="B282" s="95" t="s">
        <v>1324</v>
      </c>
      <c r="C282" s="88" t="s">
        <v>1322</v>
      </c>
      <c r="D282" s="96" t="s">
        <v>1323</v>
      </c>
      <c r="E282" s="92">
        <v>7</v>
      </c>
      <c r="F282" s="91">
        <v>120</v>
      </c>
      <c r="G282" s="88" t="s">
        <v>1293</v>
      </c>
      <c r="H282" s="88" t="s">
        <v>1323</v>
      </c>
      <c r="I282" s="88" t="s">
        <v>5043</v>
      </c>
      <c r="J282" t="str">
        <f>VLOOKUP(C282,员工信息4!C:J,7,0)</f>
        <v>6228480038116050477</v>
      </c>
      <c r="K282" s="60"/>
    </row>
    <row r="283" spans="1:11">
      <c r="A283" s="92">
        <v>357</v>
      </c>
      <c r="B283" s="97" t="s">
        <v>1292</v>
      </c>
      <c r="C283" s="88" t="s">
        <v>1290</v>
      </c>
      <c r="D283" s="98" t="s">
        <v>1291</v>
      </c>
      <c r="E283" s="92">
        <v>7</v>
      </c>
      <c r="F283" s="91">
        <v>120</v>
      </c>
      <c r="G283" s="88" t="s">
        <v>1293</v>
      </c>
      <c r="H283" s="88" t="s">
        <v>1291</v>
      </c>
      <c r="I283" s="88" t="s">
        <v>5043</v>
      </c>
      <c r="J283" t="str">
        <f>VLOOKUP(C283,员工信息4!C:J,7,0)</f>
        <v>6228480038116038571</v>
      </c>
      <c r="K283" s="60"/>
    </row>
    <row r="284" spans="1:11">
      <c r="A284" s="92">
        <v>358</v>
      </c>
      <c r="B284" s="97" t="s">
        <v>2203</v>
      </c>
      <c r="C284" s="88" t="s">
        <v>2201</v>
      </c>
      <c r="D284" s="98" t="s">
        <v>2202</v>
      </c>
      <c r="E284" s="92">
        <v>2</v>
      </c>
      <c r="F284" s="91">
        <v>20</v>
      </c>
      <c r="G284" s="88" t="s">
        <v>1293</v>
      </c>
      <c r="H284" s="88" t="s">
        <v>2202</v>
      </c>
      <c r="I284" s="88" t="s">
        <v>5043</v>
      </c>
      <c r="J284" t="str">
        <f>VLOOKUP(C284,员工信息4!C:J,7,0)</f>
        <v>6228480038211856372</v>
      </c>
      <c r="K284" s="60"/>
    </row>
    <row r="285" spans="1:11">
      <c r="A285" s="92">
        <v>359</v>
      </c>
      <c r="B285" s="93" t="s">
        <v>1304</v>
      </c>
      <c r="C285" s="88" t="s">
        <v>1302</v>
      </c>
      <c r="D285" s="94" t="s">
        <v>1303</v>
      </c>
      <c r="E285" s="92">
        <v>4</v>
      </c>
      <c r="F285" s="91">
        <v>60</v>
      </c>
      <c r="G285" s="88" t="s">
        <v>1293</v>
      </c>
      <c r="H285" s="88" t="s">
        <v>1303</v>
      </c>
      <c r="I285" s="88" t="s">
        <v>5043</v>
      </c>
      <c r="J285" t="str">
        <f>VLOOKUP(C285,员工信息4!C:J,7,0)</f>
        <v>6228480038629670472</v>
      </c>
      <c r="K285" s="60"/>
    </row>
    <row r="286" spans="1:11">
      <c r="A286" s="92">
        <v>360</v>
      </c>
      <c r="B286" s="102" t="s">
        <v>1361</v>
      </c>
      <c r="C286" s="88" t="s">
        <v>1359</v>
      </c>
      <c r="D286" s="98" t="s">
        <v>1360</v>
      </c>
      <c r="E286" s="92">
        <v>1</v>
      </c>
      <c r="F286" s="91">
        <v>0</v>
      </c>
      <c r="G286" s="88" t="s">
        <v>1293</v>
      </c>
      <c r="H286" s="88" t="s">
        <v>1360</v>
      </c>
      <c r="I286" s="88" t="s">
        <v>5043</v>
      </c>
      <c r="J286" t="str">
        <f>VLOOKUP(C286,员工信息4!C:J,7,0)</f>
        <v>6228480039087477673</v>
      </c>
      <c r="K286" s="60"/>
    </row>
    <row r="287" spans="1:11">
      <c r="A287" s="92">
        <v>361</v>
      </c>
      <c r="B287" s="93" t="s">
        <v>1366</v>
      </c>
      <c r="C287" s="88" t="s">
        <v>1364</v>
      </c>
      <c r="D287" s="94" t="s">
        <v>1365</v>
      </c>
      <c r="E287" s="92">
        <v>10</v>
      </c>
      <c r="F287" s="91">
        <v>200</v>
      </c>
      <c r="G287" s="88" t="s">
        <v>1293</v>
      </c>
      <c r="H287" s="88" t="s">
        <v>1365</v>
      </c>
      <c r="I287" s="88" t="s">
        <v>5043</v>
      </c>
      <c r="J287" t="str">
        <f>VLOOKUP(C287,员工信息4!C:J,7,0)</f>
        <v>6228480038116022377</v>
      </c>
      <c r="K287" s="60"/>
    </row>
    <row r="288" spans="1:11">
      <c r="A288" s="92">
        <v>362</v>
      </c>
      <c r="B288" s="97" t="s">
        <v>2455</v>
      </c>
      <c r="C288" s="88" t="s">
        <v>2453</v>
      </c>
      <c r="D288" s="98" t="s">
        <v>2454</v>
      </c>
      <c r="E288" s="92">
        <v>1</v>
      </c>
      <c r="F288" s="91">
        <v>0</v>
      </c>
      <c r="G288" s="88" t="s">
        <v>1293</v>
      </c>
      <c r="H288" s="88" t="s">
        <v>2454</v>
      </c>
      <c r="I288" s="88" t="s">
        <v>5043</v>
      </c>
      <c r="J288" t="str">
        <f>VLOOKUP(C288,员工信息4!C:J,7,0)</f>
        <v>6228480031446171915</v>
      </c>
      <c r="K288" s="60"/>
    </row>
    <row r="289" spans="1:11">
      <c r="A289" s="92">
        <v>363</v>
      </c>
      <c r="B289" s="97" t="s">
        <v>1339</v>
      </c>
      <c r="C289" s="88" t="s">
        <v>1337</v>
      </c>
      <c r="D289" s="98" t="s">
        <v>1338</v>
      </c>
      <c r="E289" s="92">
        <v>10</v>
      </c>
      <c r="F289" s="91">
        <v>180</v>
      </c>
      <c r="G289" s="88" t="s">
        <v>1293</v>
      </c>
      <c r="H289" s="88" t="s">
        <v>1338</v>
      </c>
      <c r="I289" s="88" t="s">
        <v>5043</v>
      </c>
      <c r="J289" t="str">
        <f>VLOOKUP(C289,员工信息4!C:J,7,0)</f>
        <v>6228480038116028572</v>
      </c>
      <c r="K289" s="60"/>
    </row>
    <row r="290" spans="1:11">
      <c r="A290" s="92">
        <v>364</v>
      </c>
      <c r="B290" s="93" t="s">
        <v>2350</v>
      </c>
      <c r="C290" s="88" t="s">
        <v>2348</v>
      </c>
      <c r="D290" s="94" t="s">
        <v>2349</v>
      </c>
      <c r="E290" s="92">
        <v>10</v>
      </c>
      <c r="F290" s="91">
        <v>180</v>
      </c>
      <c r="G290" s="88" t="s">
        <v>2267</v>
      </c>
      <c r="H290" s="88" t="s">
        <v>2349</v>
      </c>
      <c r="I290" s="88" t="s">
        <v>5043</v>
      </c>
      <c r="J290" t="str">
        <f>VLOOKUP(C290,员工信息4!C:J,7,0)</f>
        <v>6228480038116031378</v>
      </c>
      <c r="K290" s="60"/>
    </row>
    <row r="291" spans="1:11">
      <c r="A291" s="92">
        <v>365</v>
      </c>
      <c r="B291" s="93" t="s">
        <v>2257</v>
      </c>
      <c r="C291" s="88" t="s">
        <v>2255</v>
      </c>
      <c r="D291" s="96" t="s">
        <v>2256</v>
      </c>
      <c r="E291" s="92">
        <v>10</v>
      </c>
      <c r="F291" s="91">
        <v>200</v>
      </c>
      <c r="G291" s="88" t="s">
        <v>2232</v>
      </c>
      <c r="H291" s="88" t="s">
        <v>2256</v>
      </c>
      <c r="I291" s="88" t="s">
        <v>5043</v>
      </c>
      <c r="J291" t="str">
        <f>VLOOKUP(C291,员工信息4!C:J,7,0)</f>
        <v>6228480038116008178</v>
      </c>
      <c r="K291" s="60"/>
    </row>
    <row r="292" spans="1:11">
      <c r="A292" s="92">
        <v>366</v>
      </c>
      <c r="B292" s="93" t="s">
        <v>2247</v>
      </c>
      <c r="C292" s="88" t="s">
        <v>2245</v>
      </c>
      <c r="D292" s="96" t="s">
        <v>2246</v>
      </c>
      <c r="E292" s="92">
        <v>4</v>
      </c>
      <c r="F292" s="91">
        <v>60</v>
      </c>
      <c r="G292" s="88" t="s">
        <v>2232</v>
      </c>
      <c r="H292" s="88" t="s">
        <v>2246</v>
      </c>
      <c r="I292" s="88" t="s">
        <v>5043</v>
      </c>
      <c r="J292" t="str">
        <f>VLOOKUP(C292,员工信息4!C:J,7,0)</f>
        <v>6228480038509852778</v>
      </c>
      <c r="K292" s="60"/>
    </row>
    <row r="293" spans="1:11">
      <c r="A293" s="92">
        <v>367</v>
      </c>
      <c r="B293" s="93" t="s">
        <v>2262</v>
      </c>
      <c r="C293" s="88" t="s">
        <v>2260</v>
      </c>
      <c r="D293" s="96" t="s">
        <v>2261</v>
      </c>
      <c r="E293" s="92">
        <v>10</v>
      </c>
      <c r="F293" s="91">
        <v>200</v>
      </c>
      <c r="G293" s="88" t="s">
        <v>2232</v>
      </c>
      <c r="H293" s="88" t="s">
        <v>2261</v>
      </c>
      <c r="I293" s="88" t="s">
        <v>5043</v>
      </c>
      <c r="J293" t="str">
        <f>VLOOKUP(C293,员工信息4!C:J,7,0)</f>
        <v>6228480038116038274</v>
      </c>
      <c r="K293" s="60"/>
    </row>
    <row r="294" spans="1:11">
      <c r="A294" s="92">
        <v>368</v>
      </c>
      <c r="B294" s="93" t="s">
        <v>2242</v>
      </c>
      <c r="C294" s="88" t="s">
        <v>2240</v>
      </c>
      <c r="D294" s="96" t="s">
        <v>2241</v>
      </c>
      <c r="E294" s="92">
        <v>10</v>
      </c>
      <c r="F294" s="91">
        <v>200</v>
      </c>
      <c r="G294" s="88" t="s">
        <v>2232</v>
      </c>
      <c r="H294" s="88" t="s">
        <v>2241</v>
      </c>
      <c r="I294" s="88" t="s">
        <v>5043</v>
      </c>
      <c r="J294" t="str">
        <f>VLOOKUP(C294,员工信息4!C:J,7,0)</f>
        <v>6228480030128574917</v>
      </c>
      <c r="K294" s="60"/>
    </row>
    <row r="295" spans="1:11">
      <c r="A295" s="92">
        <v>369</v>
      </c>
      <c r="B295" s="93" t="s">
        <v>2237</v>
      </c>
      <c r="C295" s="88" t="s">
        <v>2235</v>
      </c>
      <c r="D295" s="96" t="s">
        <v>2236</v>
      </c>
      <c r="E295" s="92">
        <v>10</v>
      </c>
      <c r="F295" s="91">
        <v>200</v>
      </c>
      <c r="G295" s="88" t="s">
        <v>2232</v>
      </c>
      <c r="H295" s="88" t="s">
        <v>2236</v>
      </c>
      <c r="I295" s="88" t="s">
        <v>5043</v>
      </c>
      <c r="J295" t="str">
        <f>VLOOKUP(C295,员工信息4!C:J,7,0)</f>
        <v>6228480038116038175</v>
      </c>
      <c r="K295" s="60"/>
    </row>
    <row r="296" spans="1:11">
      <c r="A296" s="92">
        <v>370</v>
      </c>
      <c r="B296" s="93" t="s">
        <v>2252</v>
      </c>
      <c r="C296" s="88" t="s">
        <v>2250</v>
      </c>
      <c r="D296" s="96" t="s">
        <v>2251</v>
      </c>
      <c r="E296" s="92">
        <v>10</v>
      </c>
      <c r="F296" s="91">
        <v>200</v>
      </c>
      <c r="G296" s="88" t="s">
        <v>2232</v>
      </c>
      <c r="H296" s="88" t="s">
        <v>2251</v>
      </c>
      <c r="I296" s="88" t="s">
        <v>5043</v>
      </c>
      <c r="J296" t="str">
        <f>VLOOKUP(C296,员工信息4!C:J,7,0)</f>
        <v>6228480038116031576</v>
      </c>
      <c r="K296" s="60"/>
    </row>
    <row r="297" spans="1:11">
      <c r="A297" s="92">
        <v>371</v>
      </c>
      <c r="B297" s="93" t="s">
        <v>2231</v>
      </c>
      <c r="C297" s="88" t="s">
        <v>2229</v>
      </c>
      <c r="D297" s="96" t="s">
        <v>2230</v>
      </c>
      <c r="E297" s="92">
        <v>7</v>
      </c>
      <c r="F297" s="91">
        <v>120</v>
      </c>
      <c r="G297" s="88" t="s">
        <v>2232</v>
      </c>
      <c r="H297" s="88" t="s">
        <v>2230</v>
      </c>
      <c r="I297" s="88" t="s">
        <v>5043</v>
      </c>
      <c r="J297" t="str">
        <f>VLOOKUP(C297,员工信息4!C:J,7,0)</f>
        <v>6228480038116015777</v>
      </c>
      <c r="K297" s="60"/>
    </row>
    <row r="298" spans="1:11" ht="14.25">
      <c r="A298" s="92">
        <v>372</v>
      </c>
      <c r="B298" s="108" t="s">
        <v>1527</v>
      </c>
      <c r="C298" s="88" t="s">
        <v>1525</v>
      </c>
      <c r="D298" s="106" t="s">
        <v>1526</v>
      </c>
      <c r="E298" s="101">
        <v>5</v>
      </c>
      <c r="F298" s="91">
        <v>80</v>
      </c>
      <c r="G298" s="88" t="s">
        <v>745</v>
      </c>
      <c r="H298" s="88" t="s">
        <v>1526</v>
      </c>
      <c r="I298" s="88" t="s">
        <v>5043</v>
      </c>
      <c r="J298" t="str">
        <f>VLOOKUP(C298,员工信息4!C:J,7,0)</f>
        <v>6228480038030095772</v>
      </c>
      <c r="K298" s="60"/>
    </row>
    <row r="299" spans="1:11" ht="14.25">
      <c r="A299" s="92">
        <v>373</v>
      </c>
      <c r="B299" s="99" t="s">
        <v>1477</v>
      </c>
      <c r="C299" s="88" t="s">
        <v>1475</v>
      </c>
      <c r="D299" s="106" t="s">
        <v>1476</v>
      </c>
      <c r="E299" s="101">
        <v>4</v>
      </c>
      <c r="F299" s="91">
        <v>60</v>
      </c>
      <c r="G299" s="88" t="s">
        <v>745</v>
      </c>
      <c r="H299" s="88" t="s">
        <v>1476</v>
      </c>
      <c r="I299" s="88" t="s">
        <v>5043</v>
      </c>
      <c r="J299" t="str">
        <f>VLOOKUP(C299,员工信息4!C:J,7,0)</f>
        <v>6228480038509873774</v>
      </c>
      <c r="K299" s="60"/>
    </row>
    <row r="300" spans="1:11" ht="14.25">
      <c r="A300" s="92">
        <v>374</v>
      </c>
      <c r="B300" s="99" t="s">
        <v>1482</v>
      </c>
      <c r="C300" s="88" t="s">
        <v>1480</v>
      </c>
      <c r="D300" s="106" t="s">
        <v>1481</v>
      </c>
      <c r="E300" s="101">
        <v>4</v>
      </c>
      <c r="F300" s="91">
        <v>60</v>
      </c>
      <c r="G300" s="88" t="s">
        <v>745</v>
      </c>
      <c r="H300" s="88" t="s">
        <v>1481</v>
      </c>
      <c r="I300" s="88" t="s">
        <v>5043</v>
      </c>
      <c r="J300" t="str">
        <f>VLOOKUP(C300,员工信息4!C:J,7,0)</f>
        <v>6228480038546725078</v>
      </c>
      <c r="K300" s="60"/>
    </row>
    <row r="301" spans="1:11" ht="14.25">
      <c r="A301" s="92">
        <v>375</v>
      </c>
      <c r="B301" s="102" t="s">
        <v>888</v>
      </c>
      <c r="C301" s="88" t="s">
        <v>886</v>
      </c>
      <c r="D301" s="103" t="s">
        <v>887</v>
      </c>
      <c r="E301" s="101">
        <v>4</v>
      </c>
      <c r="F301" s="91">
        <v>60</v>
      </c>
      <c r="G301" s="88" t="s">
        <v>745</v>
      </c>
      <c r="H301" s="88" t="s">
        <v>887</v>
      </c>
      <c r="I301" s="88" t="s">
        <v>5043</v>
      </c>
      <c r="J301" t="str">
        <f>VLOOKUP(C301,员工信息4!C:J,7,0)</f>
        <v>6228480038509870077</v>
      </c>
      <c r="K301" s="60"/>
    </row>
    <row r="302" spans="1:11" ht="14.25">
      <c r="A302" s="92">
        <v>377</v>
      </c>
      <c r="B302" s="114" t="s">
        <v>1677</v>
      </c>
      <c r="C302" s="88" t="s">
        <v>1675</v>
      </c>
      <c r="D302" s="113" t="s">
        <v>1676</v>
      </c>
      <c r="E302" s="101">
        <v>1</v>
      </c>
      <c r="F302" s="91">
        <v>0</v>
      </c>
      <c r="G302" s="88" t="s">
        <v>745</v>
      </c>
      <c r="H302" s="88" t="s">
        <v>1676</v>
      </c>
      <c r="I302" s="88" t="s">
        <v>5043</v>
      </c>
      <c r="J302" t="str">
        <f>VLOOKUP(C302,员工信息4!C:J,7,0)</f>
        <v>6228480038828566471</v>
      </c>
      <c r="K302" s="60"/>
    </row>
    <row r="303" spans="1:11" ht="14.25">
      <c r="A303" s="92">
        <v>378</v>
      </c>
      <c r="B303" s="99" t="s">
        <v>1537</v>
      </c>
      <c r="C303" s="88" t="s">
        <v>1535</v>
      </c>
      <c r="D303" s="109" t="s">
        <v>1536</v>
      </c>
      <c r="E303" s="101">
        <v>2</v>
      </c>
      <c r="F303" s="91">
        <v>20</v>
      </c>
      <c r="G303" s="88" t="s">
        <v>745</v>
      </c>
      <c r="H303" s="88" t="s">
        <v>1536</v>
      </c>
      <c r="I303" s="88" t="s">
        <v>5043</v>
      </c>
      <c r="J303" t="str">
        <f>VLOOKUP(C303,员工信息4!C:J,7,0)</f>
        <v>6228480038806980876</v>
      </c>
      <c r="K303" s="60"/>
    </row>
    <row r="304" spans="1:11" ht="14.25">
      <c r="A304" s="92">
        <v>381</v>
      </c>
      <c r="B304" s="114" t="s">
        <v>1642</v>
      </c>
      <c r="C304" s="88" t="s">
        <v>1640</v>
      </c>
      <c r="D304" s="113" t="s">
        <v>1641</v>
      </c>
      <c r="E304" s="101">
        <v>1</v>
      </c>
      <c r="F304" s="91">
        <v>0</v>
      </c>
      <c r="G304" s="88" t="s">
        <v>745</v>
      </c>
      <c r="H304" s="88" t="s">
        <v>1641</v>
      </c>
      <c r="I304" s="88" t="s">
        <v>5043</v>
      </c>
      <c r="J304" t="str">
        <f>VLOOKUP(C304,员工信息4!C:J,7,0)</f>
        <v>6230520030043131171</v>
      </c>
      <c r="K304" s="60"/>
    </row>
    <row r="305" spans="1:11" ht="14.25">
      <c r="A305" s="92">
        <v>383</v>
      </c>
      <c r="B305" s="99" t="s">
        <v>1747</v>
      </c>
      <c r="C305" s="88" t="s">
        <v>1745</v>
      </c>
      <c r="D305" s="100" t="s">
        <v>1746</v>
      </c>
      <c r="E305" s="101">
        <v>10</v>
      </c>
      <c r="F305" s="91">
        <v>200</v>
      </c>
      <c r="G305" s="88" t="s">
        <v>745</v>
      </c>
      <c r="H305" s="88" t="s">
        <v>1746</v>
      </c>
      <c r="I305" s="88" t="s">
        <v>5043</v>
      </c>
      <c r="J305" t="str">
        <f>VLOOKUP(C305,员工信息4!C:J,7,0)</f>
        <v>6228480038116034877</v>
      </c>
      <c r="K305" s="60"/>
    </row>
    <row r="306" spans="1:11" ht="14.25">
      <c r="A306" s="92">
        <v>391</v>
      </c>
      <c r="B306" s="108" t="s">
        <v>1532</v>
      </c>
      <c r="C306" s="88" t="s">
        <v>1530</v>
      </c>
      <c r="D306" s="106" t="s">
        <v>1531</v>
      </c>
      <c r="E306" s="101">
        <v>5</v>
      </c>
      <c r="F306" s="91">
        <v>80</v>
      </c>
      <c r="G306" s="88" t="s">
        <v>745</v>
      </c>
      <c r="H306" s="88" t="s">
        <v>1531</v>
      </c>
      <c r="I306" s="88" t="s">
        <v>5043</v>
      </c>
      <c r="J306" t="str">
        <f>VLOOKUP(C306,员工信息4!C:J,7,0)</f>
        <v>6228480038351354071</v>
      </c>
      <c r="K306" s="60"/>
    </row>
    <row r="307" spans="1:11" ht="14.25">
      <c r="A307" s="92">
        <v>392</v>
      </c>
      <c r="B307" s="99" t="s">
        <v>1381</v>
      </c>
      <c r="C307" s="88" t="s">
        <v>1379</v>
      </c>
      <c r="D307" s="100" t="s">
        <v>1380</v>
      </c>
      <c r="E307" s="101">
        <v>8</v>
      </c>
      <c r="F307" s="91">
        <v>140</v>
      </c>
      <c r="G307" s="88" t="s">
        <v>745</v>
      </c>
      <c r="H307" s="88" t="s">
        <v>1380</v>
      </c>
      <c r="I307" s="88" t="s">
        <v>5043</v>
      </c>
      <c r="J307" t="str">
        <f>VLOOKUP(C307,员工信息4!C:J,7,0)</f>
        <v>6228480038116037177</v>
      </c>
      <c r="K307" s="60"/>
    </row>
    <row r="308" spans="1:11" ht="14.25">
      <c r="A308" s="92">
        <v>393</v>
      </c>
      <c r="B308" s="114" t="s">
        <v>751</v>
      </c>
      <c r="C308" s="88" t="s">
        <v>749</v>
      </c>
      <c r="D308" s="107" t="s">
        <v>750</v>
      </c>
      <c r="E308" s="101">
        <v>1</v>
      </c>
      <c r="F308" s="91">
        <v>0</v>
      </c>
      <c r="G308" s="88" t="s">
        <v>745</v>
      </c>
      <c r="H308" s="88" t="s">
        <v>750</v>
      </c>
      <c r="I308" s="88" t="s">
        <v>5043</v>
      </c>
      <c r="J308" t="str">
        <f>VLOOKUP(C308,员工信息4!C:J,7,0)</f>
        <v>6228480679215438079</v>
      </c>
      <c r="K308" s="60"/>
    </row>
    <row r="309" spans="1:11" ht="14.25">
      <c r="A309" s="92">
        <v>394</v>
      </c>
      <c r="B309" s="114" t="s">
        <v>2370</v>
      </c>
      <c r="C309" s="88" t="s">
        <v>2368</v>
      </c>
      <c r="D309" s="113" t="s">
        <v>2369</v>
      </c>
      <c r="E309" s="101">
        <v>1</v>
      </c>
      <c r="F309" s="91">
        <v>0</v>
      </c>
      <c r="G309" s="88" t="s">
        <v>745</v>
      </c>
      <c r="H309" s="88" t="s">
        <v>2369</v>
      </c>
      <c r="I309" s="88" t="s">
        <v>5043</v>
      </c>
      <c r="J309" t="str">
        <f>VLOOKUP(C309,员工信息4!C:J,7,0)</f>
        <v>6228480038116000571</v>
      </c>
      <c r="K309" s="60"/>
    </row>
    <row r="310" spans="1:11" ht="14.25">
      <c r="A310" s="92">
        <v>396</v>
      </c>
      <c r="B310" s="108" t="s">
        <v>1592</v>
      </c>
      <c r="C310" s="88" t="s">
        <v>1590</v>
      </c>
      <c r="D310" s="106" t="s">
        <v>1591</v>
      </c>
      <c r="E310" s="101">
        <v>5</v>
      </c>
      <c r="F310" s="91">
        <v>80</v>
      </c>
      <c r="G310" s="88" t="s">
        <v>745</v>
      </c>
      <c r="H310" s="88" t="s">
        <v>1591</v>
      </c>
      <c r="I310" s="88" t="s">
        <v>5043</v>
      </c>
      <c r="J310" t="str">
        <f>VLOOKUP(C310,员工信息4!C:J,7,0)</f>
        <v>6228480038278223474</v>
      </c>
      <c r="K310" s="60"/>
    </row>
    <row r="311" spans="1:11" ht="14.25">
      <c r="A311" s="92">
        <v>397</v>
      </c>
      <c r="B311" s="108" t="s">
        <v>1497</v>
      </c>
      <c r="C311" s="88" t="s">
        <v>1495</v>
      </c>
      <c r="D311" s="106" t="s">
        <v>1496</v>
      </c>
      <c r="E311" s="101">
        <v>3</v>
      </c>
      <c r="F311" s="91">
        <v>40</v>
      </c>
      <c r="G311" s="88" t="s">
        <v>745</v>
      </c>
      <c r="H311" s="88" t="s">
        <v>1496</v>
      </c>
      <c r="I311" s="88" t="s">
        <v>5043</v>
      </c>
      <c r="J311" t="str">
        <f>VLOOKUP(C311,员工信息4!C:J,7,0)</f>
        <v>6228480038764202479</v>
      </c>
      <c r="K311" s="60"/>
    </row>
    <row r="312" spans="1:11" ht="14.25">
      <c r="A312" s="92">
        <v>400</v>
      </c>
      <c r="B312" s="108" t="s">
        <v>1602</v>
      </c>
      <c r="C312" s="88" t="s">
        <v>1600</v>
      </c>
      <c r="D312" s="106" t="s">
        <v>1601</v>
      </c>
      <c r="E312" s="101">
        <v>6</v>
      </c>
      <c r="F312" s="91">
        <v>100</v>
      </c>
      <c r="G312" s="88" t="s">
        <v>745</v>
      </c>
      <c r="H312" s="88" t="s">
        <v>1601</v>
      </c>
      <c r="I312" s="88" t="s">
        <v>5043</v>
      </c>
      <c r="J312" t="str">
        <f>VLOOKUP(C312,员工信息4!C:J,7,0)</f>
        <v>6228480030708476616</v>
      </c>
      <c r="K312" s="60"/>
    </row>
    <row r="313" spans="1:11" ht="14.25">
      <c r="A313" s="92">
        <v>401</v>
      </c>
      <c r="B313" s="99" t="s">
        <v>1557</v>
      </c>
      <c r="C313" s="88" t="s">
        <v>1555</v>
      </c>
      <c r="D313" s="100" t="s">
        <v>1556</v>
      </c>
      <c r="E313" s="101">
        <v>2</v>
      </c>
      <c r="F313" s="91">
        <v>20</v>
      </c>
      <c r="G313" s="88" t="s">
        <v>745</v>
      </c>
      <c r="H313" s="88" t="s">
        <v>1556</v>
      </c>
      <c r="I313" s="88" t="s">
        <v>5043</v>
      </c>
      <c r="J313" t="str">
        <f>VLOOKUP(C313,员工信息4!C:J,7,0)</f>
        <v>6228480031748835118</v>
      </c>
      <c r="K313" s="60"/>
    </row>
    <row r="314" spans="1:11" ht="14.25">
      <c r="A314" s="92">
        <v>411</v>
      </c>
      <c r="B314" s="108" t="s">
        <v>1391</v>
      </c>
      <c r="C314" s="88" t="s">
        <v>1389</v>
      </c>
      <c r="D314" s="106" t="s">
        <v>1393</v>
      </c>
      <c r="E314" s="101">
        <v>3</v>
      </c>
      <c r="F314" s="91">
        <v>40</v>
      </c>
      <c r="G314" s="88" t="s">
        <v>745</v>
      </c>
      <c r="H314" s="88" t="s">
        <v>1393</v>
      </c>
      <c r="I314" s="88" t="s">
        <v>5043</v>
      </c>
      <c r="J314" t="str">
        <f>VLOOKUP(C314,员工信息4!C:J,7,0)</f>
        <v>6228480038955888474</v>
      </c>
      <c r="K314" s="60"/>
    </row>
    <row r="315" spans="1:11" ht="14.25">
      <c r="A315" s="92">
        <v>414</v>
      </c>
      <c r="B315" s="87" t="s">
        <v>1452</v>
      </c>
      <c r="C315" s="88" t="s">
        <v>1450</v>
      </c>
      <c r="D315" s="109" t="s">
        <v>1451</v>
      </c>
      <c r="E315" s="101">
        <v>6</v>
      </c>
      <c r="F315" s="91">
        <v>100</v>
      </c>
      <c r="G315" s="88" t="s">
        <v>745</v>
      </c>
      <c r="H315" s="88" t="s">
        <v>1451</v>
      </c>
      <c r="I315" s="88" t="s">
        <v>5043</v>
      </c>
      <c r="J315" t="str">
        <f>VLOOKUP(C315,员工信息4!C:J,7,0)</f>
        <v>6228480038116049974</v>
      </c>
      <c r="K315" s="60"/>
    </row>
    <row r="316" spans="1:11" ht="14.25">
      <c r="A316" s="92">
        <v>415</v>
      </c>
      <c r="B316" s="114" t="s">
        <v>1647</v>
      </c>
      <c r="C316" s="88" t="s">
        <v>1645</v>
      </c>
      <c r="D316" s="113" t="s">
        <v>1646</v>
      </c>
      <c r="E316" s="101">
        <v>1</v>
      </c>
      <c r="F316" s="91">
        <v>0</v>
      </c>
      <c r="G316" s="88" t="s">
        <v>745</v>
      </c>
      <c r="H316" s="88" t="s">
        <v>1646</v>
      </c>
      <c r="I316" s="88" t="s">
        <v>5043</v>
      </c>
      <c r="J316" t="str">
        <f>VLOOKUP(C316,员工信息4!C:J,7,0)</f>
        <v>6228480038850770371</v>
      </c>
      <c r="K316" s="60"/>
    </row>
    <row r="317" spans="1:11" ht="14.25">
      <c r="A317" s="92">
        <v>416</v>
      </c>
      <c r="B317" s="99" t="s">
        <v>1427</v>
      </c>
      <c r="C317" s="88" t="s">
        <v>1425</v>
      </c>
      <c r="D317" s="109" t="s">
        <v>1426</v>
      </c>
      <c r="E317" s="101">
        <v>2</v>
      </c>
      <c r="F317" s="91">
        <v>20</v>
      </c>
      <c r="G317" s="88" t="s">
        <v>745</v>
      </c>
      <c r="H317" s="88" t="s">
        <v>1426</v>
      </c>
      <c r="I317" s="88" t="s">
        <v>5043</v>
      </c>
      <c r="J317" t="str">
        <f>VLOOKUP(C317,员工信息4!C:J,7,0)</f>
        <v>6228480031464761811</v>
      </c>
      <c r="K317" s="60"/>
    </row>
    <row r="318" spans="1:11" ht="14.25">
      <c r="A318" s="92">
        <v>417</v>
      </c>
      <c r="B318" s="114" t="s">
        <v>1672</v>
      </c>
      <c r="C318" s="88" t="s">
        <v>1670</v>
      </c>
      <c r="D318" s="113" t="s">
        <v>1671</v>
      </c>
      <c r="E318" s="101">
        <v>1</v>
      </c>
      <c r="F318" s="91">
        <v>0</v>
      </c>
      <c r="G318" s="88" t="s">
        <v>745</v>
      </c>
      <c r="H318" s="88" t="s">
        <v>1671</v>
      </c>
      <c r="I318" s="88" t="s">
        <v>5043</v>
      </c>
      <c r="J318" t="str">
        <f>VLOOKUP(C318,员工信息4!C:J,7,0)</f>
        <v>6228480030952254313</v>
      </c>
      <c r="K318" s="60"/>
    </row>
    <row r="319" spans="1:11" ht="14.25">
      <c r="A319" s="92">
        <v>419</v>
      </c>
      <c r="B319" s="114" t="s">
        <v>1682</v>
      </c>
      <c r="C319" s="88" t="s">
        <v>1680</v>
      </c>
      <c r="D319" s="113" t="s">
        <v>1681</v>
      </c>
      <c r="E319" s="101">
        <v>1</v>
      </c>
      <c r="F319" s="91">
        <v>0</v>
      </c>
      <c r="G319" s="88" t="s">
        <v>745</v>
      </c>
      <c r="H319" s="88" t="s">
        <v>1681</v>
      </c>
      <c r="I319" s="88" t="s">
        <v>5043</v>
      </c>
      <c r="J319" t="str">
        <f>VLOOKUP(C319,员工信息4!C:J,7,0)</f>
        <v>6230520030063554278</v>
      </c>
      <c r="K319" s="60"/>
    </row>
    <row r="320" spans="1:11" ht="14.25">
      <c r="A320" s="92">
        <v>420</v>
      </c>
      <c r="B320" s="108" t="s">
        <v>1407</v>
      </c>
      <c r="C320" s="88" t="s">
        <v>1405</v>
      </c>
      <c r="D320" s="106" t="s">
        <v>1406</v>
      </c>
      <c r="E320" s="101">
        <v>3</v>
      </c>
      <c r="F320" s="91">
        <v>40</v>
      </c>
      <c r="G320" s="88" t="s">
        <v>745</v>
      </c>
      <c r="H320" s="88" t="s">
        <v>1406</v>
      </c>
      <c r="I320" s="88" t="s">
        <v>5043</v>
      </c>
      <c r="J320" t="str">
        <f>VLOOKUP(C320,员工信息4!C:J,7,0)</f>
        <v>6228480038902257872</v>
      </c>
      <c r="K320" s="60"/>
    </row>
    <row r="321" spans="1:11" ht="14.25">
      <c r="A321" s="92">
        <v>422</v>
      </c>
      <c r="B321" s="108" t="s">
        <v>1542</v>
      </c>
      <c r="C321" s="88" t="s">
        <v>1540</v>
      </c>
      <c r="D321" s="106" t="s">
        <v>1541</v>
      </c>
      <c r="E321" s="101">
        <v>2</v>
      </c>
      <c r="F321" s="91">
        <v>20</v>
      </c>
      <c r="G321" s="88" t="s">
        <v>745</v>
      </c>
      <c r="H321" s="88" t="s">
        <v>1541</v>
      </c>
      <c r="I321" s="88" t="s">
        <v>5043</v>
      </c>
      <c r="J321" t="str">
        <f>VLOOKUP(C321,员工信息4!C:J,7,0)</f>
        <v>6228480038962905378</v>
      </c>
      <c r="K321" s="60"/>
    </row>
    <row r="322" spans="1:11" ht="14.25">
      <c r="A322" s="92">
        <v>423</v>
      </c>
      <c r="B322" s="99" t="s">
        <v>1492</v>
      </c>
      <c r="C322" s="88" t="s">
        <v>1490</v>
      </c>
      <c r="D322" s="100" t="s">
        <v>1491</v>
      </c>
      <c r="E322" s="101">
        <v>4</v>
      </c>
      <c r="F322" s="91">
        <v>60</v>
      </c>
      <c r="G322" s="88" t="s">
        <v>745</v>
      </c>
      <c r="H322" s="88" t="s">
        <v>1491</v>
      </c>
      <c r="I322" s="88" t="s">
        <v>5043</v>
      </c>
      <c r="J322" t="str">
        <f>VLOOKUP(C322,员工信息4!C:J,7,0)</f>
        <v>6228480030439216018</v>
      </c>
      <c r="K322" s="60"/>
    </row>
    <row r="323" spans="1:11" ht="14.25">
      <c r="A323" s="92">
        <v>424</v>
      </c>
      <c r="B323" s="114" t="s">
        <v>2375</v>
      </c>
      <c r="C323" s="88" t="s">
        <v>2373</v>
      </c>
      <c r="D323" s="113" t="s">
        <v>2374</v>
      </c>
      <c r="E323" s="101">
        <v>1</v>
      </c>
      <c r="F323" s="91">
        <v>0</v>
      </c>
      <c r="G323" s="88" t="s">
        <v>745</v>
      </c>
      <c r="H323" s="88" t="s">
        <v>2374</v>
      </c>
      <c r="I323" s="88" t="s">
        <v>5043</v>
      </c>
      <c r="J323" t="str">
        <f>VLOOKUP(C323,员工信息4!C:J,7,0)</f>
        <v>6228480038545298572</v>
      </c>
      <c r="K323" s="60"/>
    </row>
    <row r="324" spans="1:11" ht="14.25">
      <c r="A324" s="92">
        <v>425</v>
      </c>
      <c r="B324" s="99" t="s">
        <v>1547</v>
      </c>
      <c r="C324" s="88" t="s">
        <v>1545</v>
      </c>
      <c r="D324" s="109" t="s">
        <v>1546</v>
      </c>
      <c r="E324" s="101">
        <v>2</v>
      </c>
      <c r="F324" s="91">
        <v>20</v>
      </c>
      <c r="G324" s="88" t="s">
        <v>745</v>
      </c>
      <c r="H324" s="88" t="s">
        <v>1546</v>
      </c>
      <c r="I324" s="88" t="s">
        <v>5043</v>
      </c>
      <c r="J324" t="str">
        <f>VLOOKUP(C324,员工信息4!C:J,7,0)</f>
        <v>6228480038444396378</v>
      </c>
      <c r="K324" s="60"/>
    </row>
    <row r="325" spans="1:11" ht="14.25">
      <c r="A325" s="92">
        <v>427</v>
      </c>
      <c r="B325" s="99" t="s">
        <v>1572</v>
      </c>
      <c r="C325" s="88" t="s">
        <v>1570</v>
      </c>
      <c r="D325" s="109" t="s">
        <v>1571</v>
      </c>
      <c r="E325" s="101">
        <v>2</v>
      </c>
      <c r="F325" s="91">
        <v>20</v>
      </c>
      <c r="G325" s="88" t="s">
        <v>745</v>
      </c>
      <c r="H325" s="88" t="s">
        <v>1571</v>
      </c>
      <c r="I325" s="88" t="s">
        <v>5043</v>
      </c>
      <c r="J325" t="str">
        <f>VLOOKUP(C325,员工信息4!C:J,7,0)</f>
        <v>6228480038033631979</v>
      </c>
      <c r="K325" s="60"/>
    </row>
    <row r="326" spans="1:11" ht="14.25">
      <c r="A326" s="92">
        <v>429</v>
      </c>
      <c r="B326" s="108" t="s">
        <v>1397</v>
      </c>
      <c r="C326" s="88" t="s">
        <v>1395</v>
      </c>
      <c r="D326" s="106" t="s">
        <v>1396</v>
      </c>
      <c r="E326" s="101">
        <v>3</v>
      </c>
      <c r="F326" s="91">
        <v>40</v>
      </c>
      <c r="G326" s="88" t="s">
        <v>745</v>
      </c>
      <c r="H326" s="88" t="s">
        <v>1396</v>
      </c>
      <c r="I326" s="88" t="s">
        <v>5043</v>
      </c>
      <c r="J326" t="str">
        <f>VLOOKUP(C326,员工信息4!C:J,7,0)</f>
        <v>6228480038962357778</v>
      </c>
      <c r="K326" s="60"/>
    </row>
    <row r="327" spans="1:11" ht="14.25">
      <c r="A327" s="92">
        <v>433</v>
      </c>
      <c r="B327" s="114" t="s">
        <v>1657</v>
      </c>
      <c r="C327" s="88" t="s">
        <v>1655</v>
      </c>
      <c r="D327" s="113" t="s">
        <v>1656</v>
      </c>
      <c r="E327" s="101">
        <v>1</v>
      </c>
      <c r="F327" s="91">
        <v>0</v>
      </c>
      <c r="G327" s="88" t="s">
        <v>745</v>
      </c>
      <c r="H327" s="88" t="s">
        <v>1656</v>
      </c>
      <c r="I327" s="88" t="s">
        <v>5043</v>
      </c>
      <c r="J327" t="str">
        <f>VLOOKUP(C327,员工信息4!C:J,7,0)</f>
        <v>6230520030042582176</v>
      </c>
      <c r="K327" s="60"/>
    </row>
    <row r="328" spans="1:11" ht="14.25">
      <c r="A328" s="92">
        <v>435</v>
      </c>
      <c r="B328" s="99" t="s">
        <v>1552</v>
      </c>
      <c r="C328" s="88" t="s">
        <v>1550</v>
      </c>
      <c r="D328" s="109" t="s">
        <v>1551</v>
      </c>
      <c r="E328" s="101">
        <v>2</v>
      </c>
      <c r="F328" s="91">
        <v>20</v>
      </c>
      <c r="G328" s="88" t="s">
        <v>745</v>
      </c>
      <c r="H328" s="88" t="s">
        <v>1551</v>
      </c>
      <c r="I328" s="88" t="s">
        <v>5043</v>
      </c>
      <c r="J328" t="str">
        <f>VLOOKUP(C328,员工信息4!C:J,7,0)</f>
        <v>6228480038989190673</v>
      </c>
      <c r="K328" s="60"/>
    </row>
    <row r="329" spans="1:11" ht="14.25">
      <c r="A329" s="92">
        <v>436</v>
      </c>
      <c r="B329" s="108" t="s">
        <v>1422</v>
      </c>
      <c r="C329" s="88" t="s">
        <v>1420</v>
      </c>
      <c r="D329" s="106" t="s">
        <v>1421</v>
      </c>
      <c r="E329" s="101">
        <v>2</v>
      </c>
      <c r="F329" s="91">
        <v>20</v>
      </c>
      <c r="G329" s="88" t="s">
        <v>745</v>
      </c>
      <c r="H329" s="88" t="s">
        <v>1421</v>
      </c>
      <c r="I329" s="88" t="s">
        <v>5043</v>
      </c>
      <c r="J329" t="str">
        <f>VLOOKUP(C329,员工信息4!C:J,7,0)</f>
        <v>6228480039013204076</v>
      </c>
      <c r="K329" s="60"/>
    </row>
    <row r="330" spans="1:11" ht="14.25">
      <c r="A330" s="92">
        <v>438</v>
      </c>
      <c r="B330" s="99" t="s">
        <v>1437</v>
      </c>
      <c r="C330" s="88" t="s">
        <v>1435</v>
      </c>
      <c r="D330" s="100" t="s">
        <v>1436</v>
      </c>
      <c r="E330" s="101">
        <v>7</v>
      </c>
      <c r="F330" s="91">
        <v>120</v>
      </c>
      <c r="G330" s="88" t="s">
        <v>745</v>
      </c>
      <c r="H330" s="88" t="s">
        <v>1436</v>
      </c>
      <c r="I330" s="88" t="s">
        <v>5043</v>
      </c>
      <c r="J330" t="str">
        <f>VLOOKUP(C330,员工信息4!C:J,7,0)</f>
        <v>6228480038572062370</v>
      </c>
      <c r="K330" s="60"/>
    </row>
    <row r="331" spans="1:11" ht="14.25">
      <c r="A331" s="92">
        <v>440</v>
      </c>
      <c r="B331" s="87" t="s">
        <v>1457</v>
      </c>
      <c r="C331" s="88" t="s">
        <v>1455</v>
      </c>
      <c r="D331" s="109" t="s">
        <v>1456</v>
      </c>
      <c r="E331" s="101">
        <v>6</v>
      </c>
      <c r="F331" s="91">
        <v>100</v>
      </c>
      <c r="G331" s="88" t="s">
        <v>745</v>
      </c>
      <c r="H331" s="88" t="s">
        <v>1456</v>
      </c>
      <c r="I331" s="88" t="s">
        <v>5043</v>
      </c>
      <c r="J331" t="str">
        <f>VLOOKUP(C331,员工信息4!C:J,7,0)</f>
        <v>6228480038116017674</v>
      </c>
      <c r="K331" s="60"/>
    </row>
    <row r="332" spans="1:11" ht="14.25">
      <c r="A332" s="92">
        <v>441</v>
      </c>
      <c r="B332" s="99" t="s">
        <v>1467</v>
      </c>
      <c r="C332" s="88" t="s">
        <v>1465</v>
      </c>
      <c r="D332" s="100" t="s">
        <v>1466</v>
      </c>
      <c r="E332" s="101">
        <v>6</v>
      </c>
      <c r="F332" s="91">
        <v>100</v>
      </c>
      <c r="G332" s="88" t="s">
        <v>745</v>
      </c>
      <c r="H332" s="88" t="s">
        <v>1466</v>
      </c>
      <c r="I332" s="88" t="s">
        <v>5043</v>
      </c>
      <c r="J332" t="str">
        <f>VLOOKUP(C332,员工信息4!C:J,7,0)</f>
        <v>6228480038116059577</v>
      </c>
      <c r="K332" s="60"/>
    </row>
    <row r="333" spans="1:11" ht="14.25">
      <c r="A333" s="92">
        <v>442</v>
      </c>
      <c r="B333" s="108" t="s">
        <v>1522</v>
      </c>
      <c r="C333" s="88" t="s">
        <v>1520</v>
      </c>
      <c r="D333" s="106" t="s">
        <v>1521</v>
      </c>
      <c r="E333" s="101">
        <v>5</v>
      </c>
      <c r="F333" s="91">
        <v>80</v>
      </c>
      <c r="G333" s="88" t="s">
        <v>745</v>
      </c>
      <c r="H333" s="88" t="s">
        <v>1521</v>
      </c>
      <c r="I333" s="88" t="s">
        <v>5043</v>
      </c>
      <c r="J333" t="str">
        <f>VLOOKUP(C333,员工信息4!C:J,7,0)</f>
        <v>6228480038278134671</v>
      </c>
      <c r="K333" s="60"/>
    </row>
    <row r="334" spans="1:11" ht="14.25">
      <c r="A334" s="92">
        <v>443</v>
      </c>
      <c r="B334" s="108" t="s">
        <v>1386</v>
      </c>
      <c r="C334" s="88" t="s">
        <v>1384</v>
      </c>
      <c r="D334" s="106" t="s">
        <v>1385</v>
      </c>
      <c r="E334" s="101">
        <v>3</v>
      </c>
      <c r="F334" s="91">
        <v>40</v>
      </c>
      <c r="G334" s="88" t="s">
        <v>745</v>
      </c>
      <c r="H334" s="88" t="s">
        <v>1385</v>
      </c>
      <c r="I334" s="88" t="s">
        <v>5043</v>
      </c>
      <c r="J334" t="str">
        <f>VLOOKUP(C334,员工信息4!C:J,7,0)</f>
        <v>6228480038842648776</v>
      </c>
      <c r="K334" s="60"/>
    </row>
    <row r="335" spans="1:11" ht="14.25">
      <c r="A335" s="92">
        <v>444</v>
      </c>
      <c r="B335" s="108" t="s">
        <v>1512</v>
      </c>
      <c r="C335" s="88" t="s">
        <v>1510</v>
      </c>
      <c r="D335" s="106" t="s">
        <v>1511</v>
      </c>
      <c r="E335" s="101">
        <v>1</v>
      </c>
      <c r="F335" s="91">
        <v>0</v>
      </c>
      <c r="G335" s="88" t="s">
        <v>745</v>
      </c>
      <c r="H335" s="88" t="s">
        <v>1511</v>
      </c>
      <c r="I335" s="88" t="s">
        <v>5043</v>
      </c>
      <c r="J335" t="str">
        <f>VLOOKUP(C335,员工信息4!C:J,7,0)</f>
        <v>6228480038545188070</v>
      </c>
      <c r="K335" s="60"/>
    </row>
    <row r="336" spans="1:11" ht="14.25">
      <c r="A336" s="92">
        <v>446</v>
      </c>
      <c r="B336" s="114" t="s">
        <v>1626</v>
      </c>
      <c r="C336" s="88" t="s">
        <v>1624</v>
      </c>
      <c r="D336" s="113" t="s">
        <v>1625</v>
      </c>
      <c r="E336" s="101">
        <v>1</v>
      </c>
      <c r="F336" s="91">
        <v>0</v>
      </c>
      <c r="G336" s="88" t="s">
        <v>745</v>
      </c>
      <c r="H336" s="88" t="s">
        <v>1625</v>
      </c>
      <c r="I336" s="88" t="s">
        <v>5043</v>
      </c>
      <c r="J336" t="str">
        <f>VLOOKUP(C336,员工信息4!C:J,7,0)</f>
        <v>6228481338068952376</v>
      </c>
      <c r="K336" s="60"/>
    </row>
    <row r="337" spans="1:11" ht="14.25">
      <c r="A337" s="92">
        <v>447</v>
      </c>
      <c r="B337" s="114" t="s">
        <v>1637</v>
      </c>
      <c r="C337" s="88" t="s">
        <v>1635</v>
      </c>
      <c r="D337" s="113" t="s">
        <v>1636</v>
      </c>
      <c r="E337" s="101">
        <v>1</v>
      </c>
      <c r="F337" s="91">
        <v>0</v>
      </c>
      <c r="G337" s="88" t="s">
        <v>745</v>
      </c>
      <c r="H337" s="88" t="s">
        <v>1636</v>
      </c>
      <c r="I337" s="88" t="s">
        <v>5043</v>
      </c>
      <c r="J337" t="str">
        <f>VLOOKUP(C337,员工信息4!C:J,7,0)</f>
        <v>6228480978333426671</v>
      </c>
      <c r="K337" s="60"/>
    </row>
    <row r="338" spans="1:11" ht="14.25">
      <c r="A338" s="92">
        <v>450</v>
      </c>
      <c r="B338" s="99" t="s">
        <v>1597</v>
      </c>
      <c r="C338" s="88" t="s">
        <v>1595</v>
      </c>
      <c r="D338" s="100" t="s">
        <v>1596</v>
      </c>
      <c r="E338" s="101">
        <v>7</v>
      </c>
      <c r="F338" s="91">
        <v>120</v>
      </c>
      <c r="G338" s="88" t="s">
        <v>745</v>
      </c>
      <c r="H338" s="88" t="s">
        <v>1596</v>
      </c>
      <c r="I338" s="88" t="s">
        <v>5043</v>
      </c>
      <c r="J338" t="str">
        <f>VLOOKUP(C338,员工信息4!C:J,7,0)</f>
        <v>6228480039086756770</v>
      </c>
      <c r="K338" s="60"/>
    </row>
    <row r="339" spans="1:11" ht="14.25">
      <c r="A339" s="92">
        <v>451</v>
      </c>
      <c r="B339" s="108" t="s">
        <v>133</v>
      </c>
      <c r="C339" s="88" t="s">
        <v>1620</v>
      </c>
      <c r="D339" s="106" t="s">
        <v>1621</v>
      </c>
      <c r="E339" s="101">
        <v>3</v>
      </c>
      <c r="F339" s="91">
        <v>40</v>
      </c>
      <c r="G339" s="88" t="s">
        <v>745</v>
      </c>
      <c r="H339" s="88" t="s">
        <v>1621</v>
      </c>
      <c r="I339" s="88" t="s">
        <v>5043</v>
      </c>
      <c r="J339" t="str">
        <f>VLOOKUP(C339,员工信息4!C:J,7,0)</f>
        <v>6228480038962365771</v>
      </c>
      <c r="K339" s="60"/>
    </row>
    <row r="340" spans="1:11" ht="14.25">
      <c r="A340" s="92">
        <v>452</v>
      </c>
      <c r="B340" s="114" t="s">
        <v>1652</v>
      </c>
      <c r="C340" s="88" t="s">
        <v>1650</v>
      </c>
      <c r="D340" s="113" t="s">
        <v>1651</v>
      </c>
      <c r="E340" s="101">
        <v>1</v>
      </c>
      <c r="F340" s="91">
        <v>0</v>
      </c>
      <c r="G340" s="88" t="s">
        <v>745</v>
      </c>
      <c r="H340" s="88" t="s">
        <v>1651</v>
      </c>
      <c r="I340" s="88" t="s">
        <v>5043</v>
      </c>
      <c r="J340" t="str">
        <f>VLOOKUP(C340,员工信息4!C:J,7,0)</f>
        <v>6228480038053776472</v>
      </c>
      <c r="K340" s="60"/>
    </row>
    <row r="341" spans="1:11" ht="14.25">
      <c r="A341" s="92">
        <v>453</v>
      </c>
      <c r="B341" s="108" t="s">
        <v>1612</v>
      </c>
      <c r="C341" s="88" t="s">
        <v>1610</v>
      </c>
      <c r="D341" s="106" t="s">
        <v>1611</v>
      </c>
      <c r="E341" s="101">
        <v>4</v>
      </c>
      <c r="F341" s="91">
        <v>60</v>
      </c>
      <c r="G341" s="88" t="s">
        <v>745</v>
      </c>
      <c r="H341" s="88" t="s">
        <v>1611</v>
      </c>
      <c r="I341" s="88" t="s">
        <v>5043</v>
      </c>
      <c r="J341" t="str">
        <f>VLOOKUP(C341,员工信息4!C:J,7,0)</f>
        <v>6228480038572056976</v>
      </c>
      <c r="K341" s="60"/>
    </row>
    <row r="342" spans="1:11" ht="14.25">
      <c r="A342" s="92">
        <v>454</v>
      </c>
      <c r="B342" s="99" t="s">
        <v>1577</v>
      </c>
      <c r="C342" s="88" t="s">
        <v>1575</v>
      </c>
      <c r="D342" s="109" t="s">
        <v>1576</v>
      </c>
      <c r="E342" s="101">
        <v>2</v>
      </c>
      <c r="F342" s="91">
        <v>20</v>
      </c>
      <c r="G342" s="88" t="s">
        <v>745</v>
      </c>
      <c r="H342" s="88" t="s">
        <v>1576</v>
      </c>
      <c r="I342" s="88" t="s">
        <v>5043</v>
      </c>
      <c r="J342" t="str">
        <f>VLOOKUP(C342,员工信息4!C:J,7,0)</f>
        <v>6228480031506314215</v>
      </c>
      <c r="K342" s="60"/>
    </row>
    <row r="343" spans="1:11" ht="14.25">
      <c r="A343" s="92">
        <v>456</v>
      </c>
      <c r="B343" s="99" t="s">
        <v>1567</v>
      </c>
      <c r="C343" s="88" t="s">
        <v>1565</v>
      </c>
      <c r="D343" s="109" t="s">
        <v>1566</v>
      </c>
      <c r="E343" s="101">
        <v>2</v>
      </c>
      <c r="F343" s="91">
        <v>20</v>
      </c>
      <c r="G343" s="88" t="s">
        <v>745</v>
      </c>
      <c r="H343" s="88" t="s">
        <v>1566</v>
      </c>
      <c r="I343" s="88" t="s">
        <v>5043</v>
      </c>
      <c r="J343" t="str">
        <f>VLOOKUP(C343,员工信息4!C:J,7,0)</f>
        <v>6228480038967124579</v>
      </c>
      <c r="K343" s="60"/>
    </row>
    <row r="344" spans="1:11" ht="14.25">
      <c r="A344" s="92">
        <v>457</v>
      </c>
      <c r="B344" s="108" t="s">
        <v>1417</v>
      </c>
      <c r="C344" s="88" t="s">
        <v>1415</v>
      </c>
      <c r="D344" s="106" t="s">
        <v>1416</v>
      </c>
      <c r="E344" s="101">
        <v>3</v>
      </c>
      <c r="F344" s="91">
        <v>40</v>
      </c>
      <c r="G344" s="88" t="s">
        <v>745</v>
      </c>
      <c r="H344" s="88" t="s">
        <v>1416</v>
      </c>
      <c r="I344" s="88" t="s">
        <v>5043</v>
      </c>
      <c r="J344" t="str">
        <f>VLOOKUP(C344,员工信息4!C:J,7,0)</f>
        <v>6228480038922258579</v>
      </c>
      <c r="K344" s="60"/>
    </row>
    <row r="345" spans="1:11" ht="14.25">
      <c r="A345" s="92">
        <v>459</v>
      </c>
      <c r="B345" s="99" t="s">
        <v>1376</v>
      </c>
      <c r="C345" s="88" t="s">
        <v>1374</v>
      </c>
      <c r="D345" s="100" t="s">
        <v>1375</v>
      </c>
      <c r="E345" s="101">
        <v>8</v>
      </c>
      <c r="F345" s="91">
        <v>140</v>
      </c>
      <c r="G345" s="88" t="s">
        <v>745</v>
      </c>
      <c r="H345" s="88" t="s">
        <v>1375</v>
      </c>
      <c r="I345" s="88" t="s">
        <v>5043</v>
      </c>
      <c r="J345" t="str">
        <f>VLOOKUP(C345,员工信息4!C:J,7,0)</f>
        <v>6228480038116044173</v>
      </c>
      <c r="K345" s="60"/>
    </row>
    <row r="346" spans="1:11" ht="14.25">
      <c r="A346" s="92">
        <v>461</v>
      </c>
      <c r="B346" s="108" t="s">
        <v>1517</v>
      </c>
      <c r="C346" s="88" t="s">
        <v>1515</v>
      </c>
      <c r="D346" s="106" t="s">
        <v>1516</v>
      </c>
      <c r="E346" s="101">
        <v>5</v>
      </c>
      <c r="F346" s="91">
        <v>80</v>
      </c>
      <c r="G346" s="88" t="s">
        <v>745</v>
      </c>
      <c r="H346" s="88" t="s">
        <v>1516</v>
      </c>
      <c r="I346" s="88" t="s">
        <v>5043</v>
      </c>
      <c r="J346" t="str">
        <f>VLOOKUP(C346,员工信息4!C:J,7,0)</f>
        <v>6228480038109582577</v>
      </c>
      <c r="K346" s="60"/>
    </row>
    <row r="347" spans="1:11" ht="14.25">
      <c r="A347" s="92">
        <v>462</v>
      </c>
      <c r="B347" s="87" t="s">
        <v>1447</v>
      </c>
      <c r="C347" s="88" t="s">
        <v>1445</v>
      </c>
      <c r="D347" s="109" t="s">
        <v>1446</v>
      </c>
      <c r="E347" s="101">
        <v>7</v>
      </c>
      <c r="F347" s="91">
        <v>120</v>
      </c>
      <c r="G347" s="88" t="s">
        <v>745</v>
      </c>
      <c r="H347" s="88" t="s">
        <v>1446</v>
      </c>
      <c r="I347" s="88" t="s">
        <v>5043</v>
      </c>
      <c r="J347" t="str">
        <f>VLOOKUP(C347,员工信息4!C:J,7,0)</f>
        <v>6228480038116043274</v>
      </c>
      <c r="K347" s="60"/>
    </row>
    <row r="348" spans="1:11" ht="14.25">
      <c r="A348" s="92">
        <v>463</v>
      </c>
      <c r="B348" s="99" t="s">
        <v>1432</v>
      </c>
      <c r="C348" s="88" t="s">
        <v>1430</v>
      </c>
      <c r="D348" s="100" t="s">
        <v>1431</v>
      </c>
      <c r="E348" s="101">
        <v>8</v>
      </c>
      <c r="F348" s="91">
        <v>140</v>
      </c>
      <c r="G348" s="88" t="s">
        <v>745</v>
      </c>
      <c r="H348" s="88" t="s">
        <v>1431</v>
      </c>
      <c r="I348" s="88" t="s">
        <v>5043</v>
      </c>
      <c r="J348" t="str">
        <f>VLOOKUP(C348,员工信息4!C:J,7,0)</f>
        <v>6228480038116000977</v>
      </c>
      <c r="K348" s="60"/>
    </row>
    <row r="349" spans="1:11" ht="14.25">
      <c r="A349" s="92">
        <v>464</v>
      </c>
      <c r="B349" s="108" t="s">
        <v>1502</v>
      </c>
      <c r="C349" s="88" t="s">
        <v>1500</v>
      </c>
      <c r="D349" s="106" t="s">
        <v>1501</v>
      </c>
      <c r="E349" s="101">
        <v>3</v>
      </c>
      <c r="F349" s="91">
        <v>40</v>
      </c>
      <c r="G349" s="88" t="s">
        <v>745</v>
      </c>
      <c r="H349" s="88" t="s">
        <v>1501</v>
      </c>
      <c r="I349" s="88" t="s">
        <v>5043</v>
      </c>
      <c r="J349" t="str">
        <f>VLOOKUP(C349,员工信息4!C:J,7,0)</f>
        <v>6228480038806975975</v>
      </c>
      <c r="K349" s="60"/>
    </row>
    <row r="350" spans="1:11" ht="14.25">
      <c r="A350" s="92">
        <v>465</v>
      </c>
      <c r="B350" s="99" t="s">
        <v>1562</v>
      </c>
      <c r="C350" s="88" t="s">
        <v>1560</v>
      </c>
      <c r="D350" s="109" t="s">
        <v>1561</v>
      </c>
      <c r="E350" s="101">
        <v>2</v>
      </c>
      <c r="F350" s="91">
        <v>20</v>
      </c>
      <c r="G350" s="88" t="s">
        <v>745</v>
      </c>
      <c r="H350" s="88" t="s">
        <v>1561</v>
      </c>
      <c r="I350" s="88" t="s">
        <v>5043</v>
      </c>
      <c r="J350" t="str">
        <f>VLOOKUP(C350,员工信息4!C:J,7,0)</f>
        <v>6228480038116081571</v>
      </c>
      <c r="K350" s="60"/>
    </row>
    <row r="351" spans="1:11" ht="14.25">
      <c r="A351" s="92">
        <v>466</v>
      </c>
      <c r="B351" s="108" t="s">
        <v>1617</v>
      </c>
      <c r="C351" s="88" t="s">
        <v>1615</v>
      </c>
      <c r="D351" s="106" t="s">
        <v>1616</v>
      </c>
      <c r="E351" s="101">
        <v>5</v>
      </c>
      <c r="F351" s="91">
        <v>80</v>
      </c>
      <c r="G351" s="88" t="s">
        <v>745</v>
      </c>
      <c r="H351" s="88" t="s">
        <v>1616</v>
      </c>
      <c r="I351" s="88" t="s">
        <v>5043</v>
      </c>
      <c r="J351" t="str">
        <f>VLOOKUP(C351,员工信息4!C:J,7,0)</f>
        <v>6228480038312696578</v>
      </c>
      <c r="K351" s="60"/>
    </row>
    <row r="352" spans="1:11" ht="14.25">
      <c r="A352" s="92">
        <v>467</v>
      </c>
      <c r="B352" s="99" t="s">
        <v>1462</v>
      </c>
      <c r="C352" s="88" t="s">
        <v>1460</v>
      </c>
      <c r="D352" s="100" t="s">
        <v>1461</v>
      </c>
      <c r="E352" s="101">
        <v>8</v>
      </c>
      <c r="F352" s="91">
        <v>140</v>
      </c>
      <c r="G352" s="88" t="s">
        <v>745</v>
      </c>
      <c r="H352" s="88" t="s">
        <v>1461</v>
      </c>
      <c r="I352" s="88" t="s">
        <v>5043</v>
      </c>
      <c r="J352" t="str">
        <f>VLOOKUP(C352,员工信息4!C:J,7,0)</f>
        <v>6228480038116012279</v>
      </c>
      <c r="K352" s="60"/>
    </row>
    <row r="353" spans="1:11" ht="14.25">
      <c r="A353" s="92">
        <v>468</v>
      </c>
      <c r="B353" s="108" t="s">
        <v>1402</v>
      </c>
      <c r="C353" s="88" t="s">
        <v>1400</v>
      </c>
      <c r="D353" s="106" t="s">
        <v>1401</v>
      </c>
      <c r="E353" s="101">
        <v>3</v>
      </c>
      <c r="F353" s="91">
        <v>40</v>
      </c>
      <c r="G353" s="88" t="s">
        <v>745</v>
      </c>
      <c r="H353" s="88" t="s">
        <v>1401</v>
      </c>
      <c r="I353" s="88" t="s">
        <v>5043</v>
      </c>
      <c r="J353" t="str">
        <f>VLOOKUP(C353,员工信息4!C:J,7,0)</f>
        <v>6228480038934343278</v>
      </c>
      <c r="K353" s="60"/>
    </row>
    <row r="354" spans="1:11" ht="14.25">
      <c r="A354" s="92">
        <v>470</v>
      </c>
      <c r="B354" s="108" t="s">
        <v>1412</v>
      </c>
      <c r="C354" s="88" t="s">
        <v>1410</v>
      </c>
      <c r="D354" s="106" t="s">
        <v>1411</v>
      </c>
      <c r="E354" s="101">
        <v>3</v>
      </c>
      <c r="F354" s="91">
        <v>40</v>
      </c>
      <c r="G354" s="88" t="s">
        <v>745</v>
      </c>
      <c r="H354" s="88" t="s">
        <v>1411</v>
      </c>
      <c r="I354" s="88" t="s">
        <v>5043</v>
      </c>
      <c r="J354" t="str">
        <f>VLOOKUP(C354,员工信息4!C:J,7,0)</f>
        <v>6228480038922258678</v>
      </c>
      <c r="K354" s="60"/>
    </row>
    <row r="355" spans="1:11" ht="14.25">
      <c r="A355" s="92">
        <v>472</v>
      </c>
      <c r="B355" s="111" t="s">
        <v>1702</v>
      </c>
      <c r="C355" s="88" t="s">
        <v>1700</v>
      </c>
      <c r="D355" s="113" t="s">
        <v>1701</v>
      </c>
      <c r="E355" s="101">
        <v>10</v>
      </c>
      <c r="F355" s="91">
        <v>200</v>
      </c>
      <c r="G355" s="88" t="s">
        <v>745</v>
      </c>
      <c r="H355" s="88" t="s">
        <v>1701</v>
      </c>
      <c r="I355" s="88" t="s">
        <v>5043</v>
      </c>
      <c r="J355" t="str">
        <f>VLOOKUP(C355,员工信息4!C:J,7,0)</f>
        <v>6228480038116011479</v>
      </c>
      <c r="K355" s="60"/>
    </row>
    <row r="356" spans="1:11" ht="14.25">
      <c r="A356" s="92">
        <v>473</v>
      </c>
      <c r="B356" s="102" t="s">
        <v>744</v>
      </c>
      <c r="C356" s="88" t="s">
        <v>742</v>
      </c>
      <c r="D356" s="113" t="s">
        <v>743</v>
      </c>
      <c r="E356" s="101">
        <v>1</v>
      </c>
      <c r="F356" s="91">
        <v>0</v>
      </c>
      <c r="G356" s="88" t="s">
        <v>745</v>
      </c>
      <c r="H356" s="88" t="s">
        <v>743</v>
      </c>
      <c r="I356" s="88" t="s">
        <v>5043</v>
      </c>
      <c r="J356" t="str">
        <f>VLOOKUP(C356,员工信息4!C:J,7,0)</f>
        <v>6228480031356239116</v>
      </c>
      <c r="K356" s="60"/>
    </row>
    <row r="357" spans="1:11" ht="14.25">
      <c r="A357" s="92">
        <v>474</v>
      </c>
      <c r="B357" s="102" t="s">
        <v>1662</v>
      </c>
      <c r="C357" s="88" t="s">
        <v>1660</v>
      </c>
      <c r="D357" s="113" t="s">
        <v>1661</v>
      </c>
      <c r="E357" s="101">
        <v>1</v>
      </c>
      <c r="F357" s="91">
        <v>0</v>
      </c>
      <c r="G357" s="88" t="s">
        <v>745</v>
      </c>
      <c r="H357" s="88" t="s">
        <v>1661</v>
      </c>
      <c r="I357" s="88" t="s">
        <v>5043</v>
      </c>
      <c r="J357" t="str">
        <f>VLOOKUP(C357,员工信息4!C:J,7,0)</f>
        <v>6228480038739725471</v>
      </c>
      <c r="K357" s="60"/>
    </row>
    <row r="358" spans="1:11" ht="14.25">
      <c r="A358" s="92">
        <v>475</v>
      </c>
      <c r="B358" s="87" t="s">
        <v>1472</v>
      </c>
      <c r="C358" s="88" t="s">
        <v>1470</v>
      </c>
      <c r="D358" s="109" t="s">
        <v>1471</v>
      </c>
      <c r="E358" s="101">
        <v>4</v>
      </c>
      <c r="F358" s="91">
        <v>60</v>
      </c>
      <c r="G358" s="88" t="s">
        <v>745</v>
      </c>
      <c r="H358" s="88" t="s">
        <v>1471</v>
      </c>
      <c r="I358" s="88" t="s">
        <v>5043</v>
      </c>
      <c r="J358" t="str">
        <f>VLOOKUP(C358,员工信息4!C:J,7,0)</f>
        <v>6228480038509858270</v>
      </c>
      <c r="K358" s="60"/>
    </row>
    <row r="359" spans="1:11" ht="14.25">
      <c r="A359" s="92">
        <v>476</v>
      </c>
      <c r="B359" s="111" t="s">
        <v>1371</v>
      </c>
      <c r="C359" s="88" t="s">
        <v>1369</v>
      </c>
      <c r="D359" s="113" t="s">
        <v>1370</v>
      </c>
      <c r="E359" s="101">
        <v>2</v>
      </c>
      <c r="F359" s="91">
        <v>20</v>
      </c>
      <c r="G359" s="88" t="s">
        <v>745</v>
      </c>
      <c r="H359" s="88" t="s">
        <v>1370</v>
      </c>
      <c r="I359" s="88" t="s">
        <v>5043</v>
      </c>
      <c r="J359" t="str">
        <f>VLOOKUP(C359,员工信息4!C:J,7,0)</f>
        <v>6228480031369946517</v>
      </c>
      <c r="K359" s="60"/>
    </row>
    <row r="360" spans="1:11" ht="14.25">
      <c r="A360" s="92">
        <v>477</v>
      </c>
      <c r="B360" s="108" t="s">
        <v>1487</v>
      </c>
      <c r="C360" s="88" t="s">
        <v>1485</v>
      </c>
      <c r="D360" s="106" t="s">
        <v>1486</v>
      </c>
      <c r="E360" s="101">
        <v>4</v>
      </c>
      <c r="F360" s="91">
        <v>60</v>
      </c>
      <c r="G360" s="88" t="s">
        <v>745</v>
      </c>
      <c r="H360" s="88" t="s">
        <v>1486</v>
      </c>
      <c r="I360" s="88" t="s">
        <v>5043</v>
      </c>
      <c r="J360" t="str">
        <f>VLOOKUP(C360,员工信息4!C:J,7,0)</f>
        <v>6228480038523148575</v>
      </c>
      <c r="K360" s="60"/>
    </row>
    <row r="361" spans="1:11" ht="14.25">
      <c r="A361" s="92">
        <v>478</v>
      </c>
      <c r="B361" s="108" t="s">
        <v>1607</v>
      </c>
      <c r="C361" s="88" t="s">
        <v>1605</v>
      </c>
      <c r="D361" s="119" t="s">
        <v>1606</v>
      </c>
      <c r="E361" s="101">
        <v>5</v>
      </c>
      <c r="F361" s="91">
        <v>80</v>
      </c>
      <c r="G361" s="88" t="s">
        <v>745</v>
      </c>
      <c r="H361" s="88" t="s">
        <v>1606</v>
      </c>
      <c r="I361" s="88" t="s">
        <v>5043</v>
      </c>
      <c r="J361" t="str">
        <f>VLOOKUP(C361,员工信息4!C:J,7,0)</f>
        <v>6228480038403920770</v>
      </c>
      <c r="K361" s="60"/>
    </row>
    <row r="362" spans="1:11" ht="14.25">
      <c r="A362" s="92">
        <v>479</v>
      </c>
      <c r="B362" s="120" t="s">
        <v>1717</v>
      </c>
      <c r="C362" s="88" t="s">
        <v>1715</v>
      </c>
      <c r="D362" s="113" t="s">
        <v>1716</v>
      </c>
      <c r="E362" s="101">
        <v>4</v>
      </c>
      <c r="F362" s="91">
        <v>60</v>
      </c>
      <c r="G362" s="88" t="s">
        <v>745</v>
      </c>
      <c r="H362" s="88" t="s">
        <v>1716</v>
      </c>
      <c r="I362" s="88" t="s">
        <v>5043</v>
      </c>
      <c r="J362" t="str">
        <f>VLOOKUP(C362,员工信息4!C:J,7,0)</f>
        <v>6228480038546749078</v>
      </c>
      <c r="K362" s="60"/>
    </row>
    <row r="363" spans="1:11" ht="14.25">
      <c r="A363" s="92">
        <v>480</v>
      </c>
      <c r="B363" s="114" t="s">
        <v>1727</v>
      </c>
      <c r="C363" s="88" t="s">
        <v>1725</v>
      </c>
      <c r="D363" s="113" t="s">
        <v>1726</v>
      </c>
      <c r="E363" s="101">
        <v>4</v>
      </c>
      <c r="F363" s="91">
        <v>60</v>
      </c>
      <c r="G363" s="88" t="s">
        <v>745</v>
      </c>
      <c r="H363" s="88" t="s">
        <v>1726</v>
      </c>
      <c r="I363" s="88" t="s">
        <v>5043</v>
      </c>
      <c r="J363" t="str">
        <f>VLOOKUP(C363,员工信息4!C:J,7,0)</f>
        <v>6228480038116043878</v>
      </c>
      <c r="K363" s="60"/>
    </row>
    <row r="364" spans="1:11" ht="14.25">
      <c r="A364" s="92">
        <v>481</v>
      </c>
      <c r="B364" s="111" t="s">
        <v>1707</v>
      </c>
      <c r="C364" s="88" t="s">
        <v>1705</v>
      </c>
      <c r="D364" s="113" t="s">
        <v>1706</v>
      </c>
      <c r="E364" s="101">
        <v>6</v>
      </c>
      <c r="F364" s="91">
        <v>100</v>
      </c>
      <c r="G364" s="88" t="s">
        <v>745</v>
      </c>
      <c r="H364" s="88" t="s">
        <v>1706</v>
      </c>
      <c r="I364" s="88" t="s">
        <v>5043</v>
      </c>
      <c r="J364" t="str">
        <f>VLOOKUP(C364,员工信息4!C:J,7,0)</f>
        <v>6228480038116010174</v>
      </c>
      <c r="K364" s="60"/>
    </row>
    <row r="365" spans="1:11" ht="14.25">
      <c r="A365" s="92">
        <v>482</v>
      </c>
      <c r="B365" s="108" t="s">
        <v>1507</v>
      </c>
      <c r="C365" s="88" t="s">
        <v>1505</v>
      </c>
      <c r="D365" s="106" t="s">
        <v>1506</v>
      </c>
      <c r="E365" s="101">
        <v>2</v>
      </c>
      <c r="F365" s="91">
        <v>20</v>
      </c>
      <c r="G365" s="88" t="s">
        <v>745</v>
      </c>
      <c r="H365" s="88" t="s">
        <v>1506</v>
      </c>
      <c r="I365" s="88" t="s">
        <v>5043</v>
      </c>
      <c r="J365" t="str">
        <f>VLOOKUP(C365,员工信息4!C:J,7,0)</f>
        <v>6228480038667951271</v>
      </c>
      <c r="K365" s="60"/>
    </row>
    <row r="366" spans="1:11" ht="14.25">
      <c r="A366" s="92">
        <v>483</v>
      </c>
      <c r="B366" s="99" t="s">
        <v>1582</v>
      </c>
      <c r="C366" s="88" t="s">
        <v>1580</v>
      </c>
      <c r="D366" s="109" t="s">
        <v>1581</v>
      </c>
      <c r="E366" s="101">
        <v>2</v>
      </c>
      <c r="F366" s="91">
        <v>20</v>
      </c>
      <c r="G366" s="88" t="s">
        <v>745</v>
      </c>
      <c r="H366" s="88" t="s">
        <v>1581</v>
      </c>
      <c r="I366" s="88" t="s">
        <v>5043</v>
      </c>
      <c r="J366" t="str">
        <f>VLOOKUP(C366,员工信息4!C:J,7,0)</f>
        <v>6230520030027251276</v>
      </c>
      <c r="K366" s="60"/>
    </row>
    <row r="367" spans="1:11" ht="14.25">
      <c r="A367" s="92">
        <v>484</v>
      </c>
      <c r="B367" s="120" t="s">
        <v>1712</v>
      </c>
      <c r="C367" s="88" t="s">
        <v>1710</v>
      </c>
      <c r="D367" s="113" t="s">
        <v>1711</v>
      </c>
      <c r="E367" s="101">
        <v>8</v>
      </c>
      <c r="F367" s="91">
        <v>140</v>
      </c>
      <c r="G367" s="88" t="s">
        <v>745</v>
      </c>
      <c r="H367" s="88" t="s">
        <v>1711</v>
      </c>
      <c r="I367" s="88" t="s">
        <v>5043</v>
      </c>
      <c r="J367" t="str">
        <f>VLOOKUP(C367,员工信息4!C:J,7,0)</f>
        <v>6228480038116015272</v>
      </c>
      <c r="K367" s="60"/>
    </row>
    <row r="368" spans="1:11" ht="14.25">
      <c r="A368" s="92">
        <v>485</v>
      </c>
      <c r="B368" s="111" t="s">
        <v>1737</v>
      </c>
      <c r="C368" s="88" t="s">
        <v>1735</v>
      </c>
      <c r="D368" s="113" t="s">
        <v>1736</v>
      </c>
      <c r="E368" s="101">
        <v>2</v>
      </c>
      <c r="F368" s="91">
        <v>20</v>
      </c>
      <c r="G368" s="88" t="s">
        <v>745</v>
      </c>
      <c r="H368" s="88" t="s">
        <v>1736</v>
      </c>
      <c r="I368" s="88" t="s">
        <v>5043</v>
      </c>
      <c r="J368" t="str">
        <f>VLOOKUP(C368,员工信息4!C:J,7,0)</f>
        <v>6228480038994921476</v>
      </c>
      <c r="K368" s="60"/>
    </row>
    <row r="369" spans="1:11" ht="14.25">
      <c r="A369" s="92">
        <v>488</v>
      </c>
      <c r="B369" s="121" t="s">
        <v>1697</v>
      </c>
      <c r="C369" s="88" t="s">
        <v>1695</v>
      </c>
      <c r="D369" s="113" t="s">
        <v>1696</v>
      </c>
      <c r="E369" s="101">
        <v>10</v>
      </c>
      <c r="F369" s="91">
        <v>200</v>
      </c>
      <c r="G369" s="88" t="s">
        <v>745</v>
      </c>
      <c r="H369" s="88" t="s">
        <v>1696</v>
      </c>
      <c r="I369" s="88" t="s">
        <v>5043</v>
      </c>
      <c r="J369" t="str">
        <f>VLOOKUP(C369,员工信息4!C:J,7,0)</f>
        <v>6228480038116014671</v>
      </c>
      <c r="K369" s="60"/>
    </row>
    <row r="370" spans="1:11" ht="14.25">
      <c r="A370" s="92">
        <v>489</v>
      </c>
      <c r="B370" s="114" t="s">
        <v>1732</v>
      </c>
      <c r="C370" s="88" t="s">
        <v>1730</v>
      </c>
      <c r="D370" s="113" t="s">
        <v>1731</v>
      </c>
      <c r="E370" s="101">
        <v>5</v>
      </c>
      <c r="F370" s="91">
        <v>80</v>
      </c>
      <c r="G370" s="88" t="s">
        <v>745</v>
      </c>
      <c r="H370" s="88" t="s">
        <v>1731</v>
      </c>
      <c r="I370" s="88" t="s">
        <v>5043</v>
      </c>
      <c r="J370" t="str">
        <f>VLOOKUP(C370,员工信息4!C:J,7,0)</f>
        <v>6228480038328977376</v>
      </c>
      <c r="K370" s="60"/>
    </row>
    <row r="371" spans="1:11" ht="14.25">
      <c r="A371" s="92">
        <v>490</v>
      </c>
      <c r="B371" s="114" t="s">
        <v>1667</v>
      </c>
      <c r="C371" s="88" t="s">
        <v>1665</v>
      </c>
      <c r="D371" s="113" t="s">
        <v>1666</v>
      </c>
      <c r="E371" s="101">
        <v>1</v>
      </c>
      <c r="F371" s="91">
        <v>0</v>
      </c>
      <c r="G371" s="88" t="s">
        <v>745</v>
      </c>
      <c r="H371" s="88" t="s">
        <v>1666</v>
      </c>
      <c r="I371" s="88" t="s">
        <v>5043</v>
      </c>
      <c r="J371" t="str">
        <f>VLOOKUP(C371,员工信息4!C:J,7,0)</f>
        <v>6228480405478849574</v>
      </c>
      <c r="K371" s="60"/>
    </row>
    <row r="372" spans="1:11" ht="14.25">
      <c r="A372" s="92">
        <v>492</v>
      </c>
      <c r="B372" s="114" t="s">
        <v>1692</v>
      </c>
      <c r="C372" s="88" t="s">
        <v>1690</v>
      </c>
      <c r="D372" s="113" t="s">
        <v>1691</v>
      </c>
      <c r="E372" s="101">
        <v>5</v>
      </c>
      <c r="F372" s="91">
        <v>80</v>
      </c>
      <c r="G372" s="88" t="s">
        <v>745</v>
      </c>
      <c r="H372" s="88" t="s">
        <v>1691</v>
      </c>
      <c r="I372" s="88" t="s">
        <v>5043</v>
      </c>
      <c r="J372" t="str">
        <f>VLOOKUP(C372,员工信息4!C:J,7,0)</f>
        <v>6228480038265282871</v>
      </c>
      <c r="K372" s="60"/>
    </row>
    <row r="373" spans="1:11" ht="14.25">
      <c r="A373" s="92">
        <v>493</v>
      </c>
      <c r="B373" s="111" t="s">
        <v>1722</v>
      </c>
      <c r="C373" s="88" t="s">
        <v>1720</v>
      </c>
      <c r="D373" s="113" t="s">
        <v>1721</v>
      </c>
      <c r="E373" s="101">
        <v>4</v>
      </c>
      <c r="F373" s="91">
        <v>60</v>
      </c>
      <c r="G373" s="88" t="s">
        <v>745</v>
      </c>
      <c r="H373" s="88" t="s">
        <v>1721</v>
      </c>
      <c r="I373" s="88" t="s">
        <v>5043</v>
      </c>
      <c r="J373" t="str">
        <f>VLOOKUP(C373,员工信息4!C:J,7,0)</f>
        <v>6228480038546747676</v>
      </c>
      <c r="K373" s="60"/>
    </row>
    <row r="374" spans="1:11" ht="14.25">
      <c r="A374" s="92">
        <v>494</v>
      </c>
      <c r="B374" s="114" t="s">
        <v>1687</v>
      </c>
      <c r="C374" s="88" t="s">
        <v>1685</v>
      </c>
      <c r="D374" s="113" t="s">
        <v>1686</v>
      </c>
      <c r="E374" s="101">
        <v>1</v>
      </c>
      <c r="F374" s="91">
        <v>0</v>
      </c>
      <c r="G374" s="88" t="s">
        <v>745</v>
      </c>
      <c r="H374" s="88" t="s">
        <v>1686</v>
      </c>
      <c r="I374" s="88" t="s">
        <v>5043</v>
      </c>
      <c r="J374" t="str">
        <f>VLOOKUP(C374,员工信息4!C:J,7,0)</f>
        <v>6228480038975024779</v>
      </c>
      <c r="K374" s="60"/>
    </row>
    <row r="375" spans="1:11" ht="14.25">
      <c r="A375" s="92">
        <v>495</v>
      </c>
      <c r="B375" s="111" t="s">
        <v>1826</v>
      </c>
      <c r="C375" s="88" t="s">
        <v>1824</v>
      </c>
      <c r="D375" s="113" t="s">
        <v>1825</v>
      </c>
      <c r="E375" s="101">
        <v>5</v>
      </c>
      <c r="F375" s="91">
        <v>80</v>
      </c>
      <c r="G375" s="88" t="s">
        <v>745</v>
      </c>
      <c r="H375" s="88" t="s">
        <v>1825</v>
      </c>
      <c r="I375" s="88" t="s">
        <v>5043</v>
      </c>
      <c r="J375" t="str">
        <f>VLOOKUP(C375,员工信息4!C:J,7,0)</f>
        <v>6228480038329002976</v>
      </c>
      <c r="K375" s="60"/>
    </row>
    <row r="376" spans="1:11" ht="14.25">
      <c r="A376" s="92">
        <v>496</v>
      </c>
      <c r="B376" s="114" t="s">
        <v>1831</v>
      </c>
      <c r="C376" s="88" t="s">
        <v>1829</v>
      </c>
      <c r="D376" s="113" t="s">
        <v>1830</v>
      </c>
      <c r="E376" s="101">
        <v>3</v>
      </c>
      <c r="F376" s="91">
        <v>40</v>
      </c>
      <c r="G376" s="88" t="s">
        <v>745</v>
      </c>
      <c r="H376" s="88" t="s">
        <v>1830</v>
      </c>
      <c r="I376" s="88" t="s">
        <v>5043</v>
      </c>
      <c r="J376" t="str">
        <f>VLOOKUP(C376,员工信息4!C:J,7,0)</f>
        <v>6228480038859474975</v>
      </c>
      <c r="K376" s="60"/>
    </row>
    <row r="377" spans="1:11" ht="14.25">
      <c r="A377" s="92">
        <v>497</v>
      </c>
      <c r="B377" s="99" t="s">
        <v>1742</v>
      </c>
      <c r="C377" s="88" t="s">
        <v>1740</v>
      </c>
      <c r="D377" s="100" t="s">
        <v>1741</v>
      </c>
      <c r="E377" s="101">
        <v>10</v>
      </c>
      <c r="F377" s="91">
        <v>200</v>
      </c>
      <c r="G377" s="88" t="s">
        <v>1110</v>
      </c>
      <c r="H377" s="88" t="s">
        <v>1741</v>
      </c>
      <c r="I377" s="88" t="s">
        <v>5043</v>
      </c>
      <c r="J377" t="str">
        <f>VLOOKUP(C377,员工信息4!C:J,7,0)</f>
        <v>6228480038116029679</v>
      </c>
      <c r="K377" s="60"/>
    </row>
    <row r="378" spans="1:11" ht="14.25">
      <c r="A378" s="92">
        <v>498</v>
      </c>
      <c r="B378" s="87" t="s">
        <v>2285</v>
      </c>
      <c r="C378" s="88" t="s">
        <v>2283</v>
      </c>
      <c r="D378" s="109" t="s">
        <v>2284</v>
      </c>
      <c r="E378" s="101">
        <v>10</v>
      </c>
      <c r="F378" s="91">
        <v>200</v>
      </c>
      <c r="G378" s="88" t="s">
        <v>1758</v>
      </c>
      <c r="H378" s="88" t="s">
        <v>2284</v>
      </c>
      <c r="I378" s="88" t="s">
        <v>5043</v>
      </c>
      <c r="J378" t="str">
        <f>VLOOKUP(C378,员工信息4!C:J,7,0)</f>
        <v>6228480038116030578</v>
      </c>
      <c r="K378" s="60"/>
    </row>
    <row r="379" spans="1:11" ht="14.25">
      <c r="A379" s="92">
        <v>499</v>
      </c>
      <c r="B379" s="99" t="s">
        <v>1752</v>
      </c>
      <c r="C379" s="88" t="s">
        <v>1750</v>
      </c>
      <c r="D379" s="100" t="s">
        <v>1751</v>
      </c>
      <c r="E379" s="101">
        <v>10</v>
      </c>
      <c r="F379" s="91">
        <v>200</v>
      </c>
      <c r="G379" s="88" t="s">
        <v>1110</v>
      </c>
      <c r="H379" s="88" t="s">
        <v>1751</v>
      </c>
      <c r="I379" s="88" t="s">
        <v>5043</v>
      </c>
      <c r="J379" t="str">
        <f>VLOOKUP(C379,员工信息4!C:J,7,0)</f>
        <v>6228480038116033077</v>
      </c>
      <c r="K379" s="60"/>
    </row>
    <row r="380" spans="1:11" ht="14.25">
      <c r="A380" s="92">
        <v>501</v>
      </c>
      <c r="B380" s="102" t="s">
        <v>1768</v>
      </c>
      <c r="C380" s="88" t="s">
        <v>1766</v>
      </c>
      <c r="D380" s="103" t="s">
        <v>1767</v>
      </c>
      <c r="E380" s="101">
        <v>6</v>
      </c>
      <c r="F380" s="91">
        <v>100</v>
      </c>
      <c r="G380" s="88" t="s">
        <v>1104</v>
      </c>
      <c r="H380" s="88" t="s">
        <v>1767</v>
      </c>
      <c r="I380" s="88" t="s">
        <v>5043</v>
      </c>
      <c r="J380" t="str">
        <f>VLOOKUP(C380,员工信息4!C:J,7,0)</f>
        <v>6228480038116049677</v>
      </c>
      <c r="K380" s="60"/>
    </row>
    <row r="381" spans="1:11" ht="14.25">
      <c r="A381" s="92">
        <v>502</v>
      </c>
      <c r="B381" s="99" t="s">
        <v>1836</v>
      </c>
      <c r="C381" s="88" t="s">
        <v>1834</v>
      </c>
      <c r="D381" s="106" t="s">
        <v>1835</v>
      </c>
      <c r="E381" s="101">
        <v>2</v>
      </c>
      <c r="F381" s="91">
        <v>20</v>
      </c>
      <c r="G381" s="88" t="s">
        <v>1104</v>
      </c>
      <c r="H381" s="88" t="s">
        <v>1835</v>
      </c>
      <c r="I381" s="88" t="s">
        <v>5043</v>
      </c>
      <c r="J381" t="str">
        <f>VLOOKUP(C381,员工信息4!C:J,7,0)</f>
        <v>6228430030007780214</v>
      </c>
      <c r="K381" s="60"/>
    </row>
    <row r="382" spans="1:11" ht="14.25">
      <c r="A382" s="92">
        <v>503</v>
      </c>
      <c r="B382" s="87" t="s">
        <v>1763</v>
      </c>
      <c r="C382" s="88" t="s">
        <v>1761</v>
      </c>
      <c r="D382" s="109" t="s">
        <v>1762</v>
      </c>
      <c r="E382" s="101">
        <v>6</v>
      </c>
      <c r="F382" s="91">
        <v>100</v>
      </c>
      <c r="G382" s="88" t="s">
        <v>1104</v>
      </c>
      <c r="H382" s="88" t="s">
        <v>1762</v>
      </c>
      <c r="I382" s="88" t="s">
        <v>5043</v>
      </c>
      <c r="J382" t="str">
        <f>VLOOKUP(C382,员工信息4!C:J,7,0)</f>
        <v>6228480038116022674</v>
      </c>
      <c r="K382" s="60"/>
    </row>
    <row r="383" spans="1:11" ht="14.25">
      <c r="A383" s="92">
        <v>504</v>
      </c>
      <c r="B383" s="87" t="s">
        <v>1442</v>
      </c>
      <c r="C383" s="88" t="s">
        <v>1440</v>
      </c>
      <c r="D383" s="109" t="s">
        <v>1441</v>
      </c>
      <c r="E383" s="101">
        <v>7</v>
      </c>
      <c r="F383" s="91">
        <v>120</v>
      </c>
      <c r="G383" s="88" t="s">
        <v>1110</v>
      </c>
      <c r="H383" s="88" t="s">
        <v>1441</v>
      </c>
      <c r="I383" s="88" t="s">
        <v>5043</v>
      </c>
      <c r="J383" t="str">
        <f>VLOOKUP(C383,员工信息4!C:J,7,0)</f>
        <v>6228480038116020074</v>
      </c>
      <c r="K383" s="60"/>
    </row>
    <row r="384" spans="1:11" ht="14.25">
      <c r="A384" s="92">
        <v>505</v>
      </c>
      <c r="B384" s="99" t="s">
        <v>1778</v>
      </c>
      <c r="C384" s="88" t="s">
        <v>1776</v>
      </c>
      <c r="D384" s="100" t="s">
        <v>1777</v>
      </c>
      <c r="E384" s="101">
        <v>9</v>
      </c>
      <c r="F384" s="91">
        <v>160</v>
      </c>
      <c r="G384" s="88" t="s">
        <v>1110</v>
      </c>
      <c r="H384" s="88" t="s">
        <v>1777</v>
      </c>
      <c r="I384" s="88" t="s">
        <v>5043</v>
      </c>
      <c r="J384" t="str">
        <f>VLOOKUP(C384,员工信息4!C:J,7,0)</f>
        <v>6228480038116009572</v>
      </c>
      <c r="K384" s="60"/>
    </row>
    <row r="385" spans="1:11" ht="14.25">
      <c r="A385" s="92">
        <v>506</v>
      </c>
      <c r="B385" s="87" t="s">
        <v>1773</v>
      </c>
      <c r="C385" s="88" t="s">
        <v>1771</v>
      </c>
      <c r="D385" s="109" t="s">
        <v>1772</v>
      </c>
      <c r="E385" s="101">
        <v>6</v>
      </c>
      <c r="F385" s="91">
        <v>100</v>
      </c>
      <c r="G385" s="88" t="s">
        <v>1110</v>
      </c>
      <c r="H385" s="88" t="s">
        <v>1772</v>
      </c>
      <c r="I385" s="88" t="s">
        <v>5043</v>
      </c>
      <c r="J385" t="str">
        <f>VLOOKUP(C385,员工信息4!C:J,7,0)</f>
        <v>6228480038109581579</v>
      </c>
      <c r="K385" s="60"/>
    </row>
    <row r="386" spans="1:11" ht="14.25">
      <c r="A386" s="92">
        <v>507</v>
      </c>
      <c r="B386" s="121" t="s">
        <v>1821</v>
      </c>
      <c r="C386" s="88" t="s">
        <v>1819</v>
      </c>
      <c r="D386" s="113" t="s">
        <v>1820</v>
      </c>
      <c r="E386" s="101">
        <v>7</v>
      </c>
      <c r="F386" s="91">
        <v>120</v>
      </c>
      <c r="G386" s="88" t="s">
        <v>1110</v>
      </c>
      <c r="H386" s="88" t="s">
        <v>1820</v>
      </c>
      <c r="I386" s="88" t="s">
        <v>5043</v>
      </c>
      <c r="J386" t="str">
        <f>VLOOKUP(C386,员工信息4!C:J,7,0)</f>
        <v>6228480038116011172</v>
      </c>
      <c r="K386" s="60"/>
    </row>
    <row r="387" spans="1:11" ht="14.25">
      <c r="A387" s="92">
        <v>508</v>
      </c>
      <c r="B387" s="87" t="s">
        <v>2280</v>
      </c>
      <c r="C387" s="88" t="s">
        <v>2278</v>
      </c>
      <c r="D387" s="109" t="s">
        <v>2279</v>
      </c>
      <c r="E387" s="101">
        <v>9</v>
      </c>
      <c r="F387" s="91">
        <v>160</v>
      </c>
      <c r="G387" s="88" t="s">
        <v>1758</v>
      </c>
      <c r="H387" s="88" t="s">
        <v>2279</v>
      </c>
      <c r="I387" s="88" t="s">
        <v>5043</v>
      </c>
      <c r="J387" t="str">
        <f>VLOOKUP(C387,员工信息4!C:J,7,0)</f>
        <v>6228480038116046574</v>
      </c>
      <c r="K387" s="60"/>
    </row>
    <row r="388" spans="1:11" ht="14.25">
      <c r="A388" s="92">
        <v>511</v>
      </c>
      <c r="B388" s="99" t="s">
        <v>135</v>
      </c>
      <c r="C388" s="88" t="s">
        <v>133</v>
      </c>
      <c r="D388" s="100" t="s">
        <v>134</v>
      </c>
      <c r="E388" s="101">
        <v>10</v>
      </c>
      <c r="F388" s="91">
        <v>200</v>
      </c>
      <c r="G388" s="88" t="s">
        <v>130</v>
      </c>
      <c r="H388" s="88" t="s">
        <v>134</v>
      </c>
      <c r="I388" s="88" t="s">
        <v>5043</v>
      </c>
      <c r="J388" t="str">
        <f>VLOOKUP(C388,员工信息4!C:J,7,0)</f>
        <v>6228480038116017971</v>
      </c>
      <c r="K388" s="60"/>
    </row>
    <row r="389" spans="1:11" ht="14.25">
      <c r="A389" s="92">
        <v>513</v>
      </c>
      <c r="B389" s="108" t="s">
        <v>140</v>
      </c>
      <c r="C389" s="88" t="s">
        <v>138</v>
      </c>
      <c r="D389" s="106" t="s">
        <v>139</v>
      </c>
      <c r="E389" s="101">
        <v>10</v>
      </c>
      <c r="F389" s="91">
        <v>200</v>
      </c>
      <c r="G389" s="88" t="s">
        <v>130</v>
      </c>
      <c r="H389" s="88" t="s">
        <v>139</v>
      </c>
      <c r="I389" s="88" t="s">
        <v>5043</v>
      </c>
      <c r="J389" t="str">
        <f>VLOOKUP(C389,员工信息4!C:J,7,0)</f>
        <v>6228480038116041179</v>
      </c>
      <c r="K389" s="60"/>
    </row>
    <row r="390" spans="1:11" ht="14.25">
      <c r="A390" s="92">
        <v>514</v>
      </c>
      <c r="B390" s="99" t="s">
        <v>145</v>
      </c>
      <c r="C390" s="88" t="s">
        <v>143</v>
      </c>
      <c r="D390" s="106" t="s">
        <v>144</v>
      </c>
      <c r="E390" s="101">
        <v>10</v>
      </c>
      <c r="F390" s="91">
        <v>200</v>
      </c>
      <c r="G390" s="88" t="s">
        <v>130</v>
      </c>
      <c r="H390" s="88" t="s">
        <v>144</v>
      </c>
      <c r="I390" s="88" t="s">
        <v>5043</v>
      </c>
      <c r="J390" t="str">
        <f>VLOOKUP(C390,员工信息4!C:J,7,0)</f>
        <v>6228480038116041674</v>
      </c>
      <c r="K390" s="60"/>
    </row>
    <row r="391" spans="1:11" ht="14.25">
      <c r="A391" s="92">
        <v>515</v>
      </c>
      <c r="B391" s="108" t="s">
        <v>129</v>
      </c>
      <c r="C391" s="88" t="s">
        <v>127</v>
      </c>
      <c r="D391" s="106" t="s">
        <v>128</v>
      </c>
      <c r="E391" s="101">
        <v>10</v>
      </c>
      <c r="F391" s="91">
        <v>200</v>
      </c>
      <c r="G391" s="88" t="s">
        <v>130</v>
      </c>
      <c r="H391" s="88" t="s">
        <v>128</v>
      </c>
      <c r="I391" s="88" t="s">
        <v>5043</v>
      </c>
      <c r="J391" t="str">
        <f>VLOOKUP(C391,员工信息4!C:J,7,0)</f>
        <v>6228480038116002577</v>
      </c>
      <c r="K391" s="60"/>
    </row>
    <row r="392" spans="1:11" ht="14.25">
      <c r="A392" s="92">
        <v>516</v>
      </c>
      <c r="B392" s="99" t="s">
        <v>171</v>
      </c>
      <c r="C392" s="88" t="s">
        <v>169</v>
      </c>
      <c r="D392" s="100" t="s">
        <v>170</v>
      </c>
      <c r="E392" s="101">
        <v>6</v>
      </c>
      <c r="F392" s="91">
        <v>100</v>
      </c>
      <c r="G392" s="88" t="s">
        <v>151</v>
      </c>
      <c r="H392" s="88" t="s">
        <v>170</v>
      </c>
      <c r="I392" s="88" t="s">
        <v>5043</v>
      </c>
      <c r="J392" t="str">
        <f>VLOOKUP(C392,员工信息4!C:J,7,0)</f>
        <v>6228480038116037375</v>
      </c>
      <c r="K392" s="60"/>
    </row>
    <row r="393" spans="1:11" ht="14.25">
      <c r="A393" s="92">
        <v>517</v>
      </c>
      <c r="B393" s="108" t="s">
        <v>302</v>
      </c>
      <c r="C393" s="88" t="s">
        <v>300</v>
      </c>
      <c r="D393" s="106" t="s">
        <v>301</v>
      </c>
      <c r="E393" s="101">
        <v>8</v>
      </c>
      <c r="F393" s="91">
        <v>140</v>
      </c>
      <c r="G393" s="88" t="s">
        <v>197</v>
      </c>
      <c r="H393" s="88" t="s">
        <v>301</v>
      </c>
      <c r="I393" s="88" t="s">
        <v>5043</v>
      </c>
      <c r="J393" t="str">
        <f>VLOOKUP(C393,员工信息4!C:J,7,0)</f>
        <v>6228480038116004177</v>
      </c>
      <c r="K393" s="60"/>
    </row>
    <row r="394" spans="1:11" ht="14.25">
      <c r="A394" s="92">
        <v>518</v>
      </c>
      <c r="B394" s="99" t="s">
        <v>222</v>
      </c>
      <c r="C394" s="88" t="s">
        <v>220</v>
      </c>
      <c r="D394" s="100" t="s">
        <v>221</v>
      </c>
      <c r="E394" s="101">
        <v>10</v>
      </c>
      <c r="F394" s="91">
        <v>200</v>
      </c>
      <c r="G394" s="88" t="s">
        <v>197</v>
      </c>
      <c r="H394" s="88" t="s">
        <v>221</v>
      </c>
      <c r="I394" s="88" t="s">
        <v>5043</v>
      </c>
      <c r="J394" t="str">
        <f>VLOOKUP(C394,员工信息4!C:J,7,0)</f>
        <v>6228480038116007071</v>
      </c>
      <c r="K394" s="60"/>
    </row>
    <row r="395" spans="1:11" ht="14.25">
      <c r="A395" s="92">
        <v>519</v>
      </c>
      <c r="B395" s="108" t="s">
        <v>202</v>
      </c>
      <c r="C395" s="88" t="s">
        <v>200</v>
      </c>
      <c r="D395" s="106" t="s">
        <v>201</v>
      </c>
      <c r="E395" s="101">
        <v>10</v>
      </c>
      <c r="F395" s="91">
        <v>180</v>
      </c>
      <c r="G395" s="88" t="s">
        <v>197</v>
      </c>
      <c r="H395" s="88" t="s">
        <v>201</v>
      </c>
      <c r="I395" s="88" t="s">
        <v>5043</v>
      </c>
      <c r="J395" t="str">
        <f>VLOOKUP(C395,员工信息4!C:J,7,0)</f>
        <v>6228480038116041872</v>
      </c>
      <c r="K395" s="60"/>
    </row>
    <row r="396" spans="1:11" ht="14.25">
      <c r="A396" s="92">
        <v>521</v>
      </c>
      <c r="B396" s="108" t="s">
        <v>292</v>
      </c>
      <c r="C396" s="88" t="s">
        <v>290</v>
      </c>
      <c r="D396" s="106" t="s">
        <v>291</v>
      </c>
      <c r="E396" s="101">
        <v>10</v>
      </c>
      <c r="F396" s="91">
        <v>200</v>
      </c>
      <c r="G396" s="88" t="s">
        <v>197</v>
      </c>
      <c r="H396" s="88" t="s">
        <v>291</v>
      </c>
      <c r="I396" s="88" t="s">
        <v>5043</v>
      </c>
      <c r="J396" t="str">
        <f>VLOOKUP(C396,员工信息4!C:J,7,0)</f>
        <v>6228480038116034273</v>
      </c>
      <c r="K396" s="60"/>
    </row>
    <row r="397" spans="1:11" ht="14.25">
      <c r="A397" s="92">
        <v>522</v>
      </c>
      <c r="B397" s="108" t="s">
        <v>212</v>
      </c>
      <c r="C397" s="88" t="s">
        <v>210</v>
      </c>
      <c r="D397" s="106" t="s">
        <v>211</v>
      </c>
      <c r="E397" s="101">
        <v>10</v>
      </c>
      <c r="F397" s="91">
        <v>200</v>
      </c>
      <c r="G397" s="88" t="s">
        <v>197</v>
      </c>
      <c r="H397" s="88" t="s">
        <v>211</v>
      </c>
      <c r="I397" s="88" t="s">
        <v>5043</v>
      </c>
      <c r="J397" t="str">
        <f>VLOOKUP(C397,员工信息4!C:J,7,0)</f>
        <v>6228480038116035478</v>
      </c>
      <c r="K397" s="60"/>
    </row>
    <row r="398" spans="1:11" ht="14.25">
      <c r="A398" s="92">
        <v>523</v>
      </c>
      <c r="B398" s="108" t="s">
        <v>374</v>
      </c>
      <c r="C398" s="88" t="s">
        <v>372</v>
      </c>
      <c r="D398" s="106" t="s">
        <v>373</v>
      </c>
      <c r="E398" s="101">
        <v>3</v>
      </c>
      <c r="F398" s="91">
        <v>40</v>
      </c>
      <c r="G398" s="88" t="s">
        <v>197</v>
      </c>
      <c r="H398" s="88" t="s">
        <v>373</v>
      </c>
      <c r="I398" s="88" t="s">
        <v>5043</v>
      </c>
      <c r="J398" t="str">
        <f>VLOOKUP(C398,员工信息4!C:J,7,0)</f>
        <v>6228480038764124376</v>
      </c>
      <c r="K398" s="60"/>
    </row>
    <row r="399" spans="1:11" ht="14.25">
      <c r="A399" s="92">
        <v>524</v>
      </c>
      <c r="B399" s="99" t="s">
        <v>389</v>
      </c>
      <c r="C399" s="88" t="s">
        <v>387</v>
      </c>
      <c r="D399" s="100" t="s">
        <v>388</v>
      </c>
      <c r="E399" s="101">
        <v>2</v>
      </c>
      <c r="F399" s="91">
        <v>20</v>
      </c>
      <c r="G399" s="88" t="s">
        <v>197</v>
      </c>
      <c r="H399" s="88" t="s">
        <v>388</v>
      </c>
      <c r="I399" s="88" t="s">
        <v>5043</v>
      </c>
      <c r="J399" t="str">
        <f>VLOOKUP(C399,员工信息4!C:J,7,0)</f>
        <v>6228480038999531270</v>
      </c>
      <c r="K399" s="60"/>
    </row>
    <row r="400" spans="1:11" ht="14.25">
      <c r="A400" s="92">
        <v>525</v>
      </c>
      <c r="B400" s="99" t="s">
        <v>429</v>
      </c>
      <c r="C400" s="88" t="s">
        <v>427</v>
      </c>
      <c r="D400" s="100" t="s">
        <v>428</v>
      </c>
      <c r="E400" s="101">
        <v>1</v>
      </c>
      <c r="F400" s="91">
        <v>0</v>
      </c>
      <c r="G400" s="88" t="s">
        <v>197</v>
      </c>
      <c r="H400" s="88" t="s">
        <v>428</v>
      </c>
      <c r="I400" s="88" t="s">
        <v>5043</v>
      </c>
      <c r="J400" t="str">
        <f>VLOOKUP(C400,员工信息4!C:J,7,0)</f>
        <v>6228480038798072575</v>
      </c>
      <c r="K400" s="60"/>
    </row>
    <row r="401" spans="1:11" ht="14.25">
      <c r="A401" s="92">
        <v>526</v>
      </c>
      <c r="B401" s="99" t="s">
        <v>394</v>
      </c>
      <c r="C401" s="88" t="s">
        <v>392</v>
      </c>
      <c r="D401" s="100" t="s">
        <v>393</v>
      </c>
      <c r="E401" s="101">
        <v>2</v>
      </c>
      <c r="F401" s="91">
        <v>20</v>
      </c>
      <c r="G401" s="88" t="s">
        <v>197</v>
      </c>
      <c r="H401" s="88" t="s">
        <v>393</v>
      </c>
      <c r="I401" s="88" t="s">
        <v>5043</v>
      </c>
      <c r="J401" t="str">
        <f>VLOOKUP(C401,员工信息4!C:J,7,0)</f>
        <v>6230520030042043278</v>
      </c>
      <c r="K401" s="60"/>
    </row>
    <row r="402" spans="1:11" ht="14.25">
      <c r="A402" s="92">
        <v>527</v>
      </c>
      <c r="B402" s="99" t="s">
        <v>207</v>
      </c>
      <c r="C402" s="88" t="s">
        <v>205</v>
      </c>
      <c r="D402" s="100" t="s">
        <v>206</v>
      </c>
      <c r="E402" s="101">
        <v>10</v>
      </c>
      <c r="F402" s="91">
        <v>200</v>
      </c>
      <c r="G402" s="88" t="s">
        <v>197</v>
      </c>
      <c r="H402" s="88" t="s">
        <v>206</v>
      </c>
      <c r="I402" s="88" t="s">
        <v>5043</v>
      </c>
      <c r="J402" t="str">
        <f>VLOOKUP(C402,员工信息4!C:J,7,0)</f>
        <v>9559980030321478114</v>
      </c>
      <c r="K402" s="60"/>
    </row>
    <row r="403" spans="1:11" ht="14.25">
      <c r="A403" s="92">
        <v>528</v>
      </c>
      <c r="B403" s="87" t="s">
        <v>297</v>
      </c>
      <c r="C403" s="88" t="s">
        <v>295</v>
      </c>
      <c r="D403" s="109" t="s">
        <v>296</v>
      </c>
      <c r="E403" s="101">
        <v>8</v>
      </c>
      <c r="F403" s="91">
        <v>140</v>
      </c>
      <c r="G403" s="88" t="s">
        <v>197</v>
      </c>
      <c r="H403" s="88" t="s">
        <v>296</v>
      </c>
      <c r="I403" s="88" t="s">
        <v>5043</v>
      </c>
      <c r="J403" t="str">
        <f>VLOOKUP(C403,员工信息4!C:J,7,0)</f>
        <v>6228480038116046079</v>
      </c>
      <c r="K403" s="60"/>
    </row>
    <row r="404" spans="1:11" ht="14.25">
      <c r="A404" s="92">
        <v>529</v>
      </c>
      <c r="B404" s="108" t="s">
        <v>444</v>
      </c>
      <c r="C404" s="88" t="s">
        <v>442</v>
      </c>
      <c r="D404" s="106" t="s">
        <v>443</v>
      </c>
      <c r="E404" s="101">
        <v>10</v>
      </c>
      <c r="F404" s="91">
        <v>200</v>
      </c>
      <c r="G404" s="88" t="s">
        <v>197</v>
      </c>
      <c r="H404" s="88" t="s">
        <v>443</v>
      </c>
      <c r="I404" s="88" t="s">
        <v>5043</v>
      </c>
      <c r="J404" t="str">
        <f>VLOOKUP(C404,员工信息4!C:J,7,0)</f>
        <v>6228480038116021874</v>
      </c>
      <c r="K404" s="60"/>
    </row>
    <row r="405" spans="1:11" ht="14.25">
      <c r="A405" s="92">
        <v>530</v>
      </c>
      <c r="B405" s="108" t="s">
        <v>322</v>
      </c>
      <c r="C405" s="88" t="s">
        <v>320</v>
      </c>
      <c r="D405" s="106" t="s">
        <v>321</v>
      </c>
      <c r="E405" s="101">
        <v>7</v>
      </c>
      <c r="F405" s="91">
        <v>120</v>
      </c>
      <c r="G405" s="88" t="s">
        <v>197</v>
      </c>
      <c r="H405" s="88" t="s">
        <v>321</v>
      </c>
      <c r="I405" s="88" t="s">
        <v>5043</v>
      </c>
      <c r="J405" t="str">
        <f>VLOOKUP(C405,员工信息4!C:J,7,0)</f>
        <v>6228480038116049271</v>
      </c>
      <c r="K405" s="60"/>
    </row>
    <row r="406" spans="1:11" ht="14.25">
      <c r="A406" s="92">
        <v>531</v>
      </c>
      <c r="B406" s="108" t="s">
        <v>252</v>
      </c>
      <c r="C406" s="88" t="s">
        <v>250</v>
      </c>
      <c r="D406" s="106" t="s">
        <v>251</v>
      </c>
      <c r="E406" s="101">
        <v>10</v>
      </c>
      <c r="F406" s="91">
        <v>180</v>
      </c>
      <c r="G406" s="88" t="s">
        <v>197</v>
      </c>
      <c r="H406" s="88" t="s">
        <v>251</v>
      </c>
      <c r="I406" s="88" t="s">
        <v>5043</v>
      </c>
      <c r="J406" t="str">
        <f>VLOOKUP(C406,员工信息4!C:J,7,0)</f>
        <v>6228480038116042375</v>
      </c>
      <c r="K406" s="60"/>
    </row>
    <row r="407" spans="1:11" ht="14.25">
      <c r="A407" s="92">
        <v>532</v>
      </c>
      <c r="B407" s="108" t="s">
        <v>399</v>
      </c>
      <c r="C407" s="88" t="s">
        <v>397</v>
      </c>
      <c r="D407" s="106" t="s">
        <v>398</v>
      </c>
      <c r="E407" s="101">
        <v>10</v>
      </c>
      <c r="F407" s="91">
        <v>180</v>
      </c>
      <c r="G407" s="88" t="s">
        <v>197</v>
      </c>
      <c r="H407" s="88" t="s">
        <v>398</v>
      </c>
      <c r="I407" s="88" t="s">
        <v>5043</v>
      </c>
      <c r="J407" t="str">
        <f>VLOOKUP(C407,员工信息4!C:J,7,0)</f>
        <v>6228480038116004276</v>
      </c>
      <c r="K407" s="60"/>
    </row>
    <row r="408" spans="1:11" ht="14.25">
      <c r="A408" s="92">
        <v>533</v>
      </c>
      <c r="B408" s="99" t="s">
        <v>424</v>
      </c>
      <c r="C408" s="88" t="s">
        <v>422</v>
      </c>
      <c r="D408" s="100" t="s">
        <v>423</v>
      </c>
      <c r="E408" s="101">
        <v>1</v>
      </c>
      <c r="F408" s="91">
        <v>0</v>
      </c>
      <c r="G408" s="88" t="s">
        <v>197</v>
      </c>
      <c r="H408" s="88" t="s">
        <v>423</v>
      </c>
      <c r="I408" s="88" t="s">
        <v>5043</v>
      </c>
      <c r="J408" t="str">
        <f>VLOOKUP(C408,员工信息4!C:J,7,0)</f>
        <v>6228480038278221171</v>
      </c>
      <c r="K408" s="60"/>
    </row>
    <row r="409" spans="1:11" ht="14.25">
      <c r="A409" s="92">
        <v>534</v>
      </c>
      <c r="B409" s="99" t="s">
        <v>404</v>
      </c>
      <c r="C409" s="88" t="s">
        <v>402</v>
      </c>
      <c r="D409" s="100" t="s">
        <v>403</v>
      </c>
      <c r="E409" s="101">
        <v>2</v>
      </c>
      <c r="F409" s="91">
        <v>20</v>
      </c>
      <c r="G409" s="88" t="s">
        <v>197</v>
      </c>
      <c r="H409" s="88" t="s">
        <v>403</v>
      </c>
      <c r="I409" s="88" t="s">
        <v>5043</v>
      </c>
      <c r="J409" t="str">
        <f>VLOOKUP(C409,员工信息4!C:J,7,0)</f>
        <v>6228480039013391576</v>
      </c>
      <c r="K409" s="60"/>
    </row>
    <row r="410" spans="1:11" ht="14.25">
      <c r="A410" s="92">
        <v>535</v>
      </c>
      <c r="B410" s="99" t="s">
        <v>227</v>
      </c>
      <c r="C410" s="88" t="s">
        <v>225</v>
      </c>
      <c r="D410" s="106" t="s">
        <v>226</v>
      </c>
      <c r="E410" s="101">
        <v>10</v>
      </c>
      <c r="F410" s="91">
        <v>200</v>
      </c>
      <c r="G410" s="88" t="s">
        <v>197</v>
      </c>
      <c r="H410" s="88" t="s">
        <v>226</v>
      </c>
      <c r="I410" s="88" t="s">
        <v>5043</v>
      </c>
      <c r="J410" t="str">
        <f>VLOOKUP(C410,员工信息4!C:J,7,0)</f>
        <v>6228480038116027871</v>
      </c>
      <c r="K410" s="60"/>
    </row>
    <row r="411" spans="1:11" ht="14.25">
      <c r="A411" s="92">
        <v>536</v>
      </c>
      <c r="B411" s="108" t="s">
        <v>247</v>
      </c>
      <c r="C411" s="88" t="s">
        <v>245</v>
      </c>
      <c r="D411" s="106" t="s">
        <v>246</v>
      </c>
      <c r="E411" s="101">
        <v>10</v>
      </c>
      <c r="F411" s="91">
        <v>180</v>
      </c>
      <c r="G411" s="88" t="s">
        <v>197</v>
      </c>
      <c r="H411" s="88" t="s">
        <v>246</v>
      </c>
      <c r="I411" s="88" t="s">
        <v>5043</v>
      </c>
      <c r="J411" t="str">
        <f>VLOOKUP(C411,员工信息4!C:J,7,0)</f>
        <v>6228480038116041476</v>
      </c>
      <c r="K411" s="60"/>
    </row>
    <row r="412" spans="1:11" ht="14.25">
      <c r="A412" s="92">
        <v>538</v>
      </c>
      <c r="B412" s="108" t="s">
        <v>237</v>
      </c>
      <c r="C412" s="88" t="s">
        <v>235</v>
      </c>
      <c r="D412" s="106" t="s">
        <v>236</v>
      </c>
      <c r="E412" s="101">
        <v>10</v>
      </c>
      <c r="F412" s="91">
        <v>200</v>
      </c>
      <c r="G412" s="88" t="s">
        <v>197</v>
      </c>
      <c r="H412" s="88" t="s">
        <v>236</v>
      </c>
      <c r="I412" s="88" t="s">
        <v>5043</v>
      </c>
      <c r="J412" t="str">
        <f>VLOOKUP(C412,员工信息4!C:J,7,0)</f>
        <v>6228480038116031972</v>
      </c>
      <c r="K412" s="60"/>
    </row>
    <row r="413" spans="1:11" ht="14.25">
      <c r="A413" s="92">
        <v>539</v>
      </c>
      <c r="B413" s="108" t="s">
        <v>257</v>
      </c>
      <c r="C413" s="88" t="s">
        <v>255</v>
      </c>
      <c r="D413" s="106" t="s">
        <v>256</v>
      </c>
      <c r="E413" s="101">
        <v>10</v>
      </c>
      <c r="F413" s="91">
        <v>180</v>
      </c>
      <c r="G413" s="88" t="s">
        <v>197</v>
      </c>
      <c r="H413" s="88" t="s">
        <v>256</v>
      </c>
      <c r="I413" s="88" t="s">
        <v>5043</v>
      </c>
      <c r="J413" t="str">
        <f>VLOOKUP(C413,员工信息4!C:J,7,0)</f>
        <v>6228480030718270512</v>
      </c>
      <c r="K413" s="60"/>
    </row>
    <row r="414" spans="1:11" ht="14.25">
      <c r="A414" s="92">
        <v>540</v>
      </c>
      <c r="B414" s="108" t="s">
        <v>272</v>
      </c>
      <c r="C414" s="88" t="s">
        <v>270</v>
      </c>
      <c r="D414" s="106" t="s">
        <v>271</v>
      </c>
      <c r="E414" s="101">
        <v>10</v>
      </c>
      <c r="F414" s="91">
        <v>180</v>
      </c>
      <c r="G414" s="88" t="s">
        <v>197</v>
      </c>
      <c r="H414" s="88" t="s">
        <v>271</v>
      </c>
      <c r="I414" s="88" t="s">
        <v>5043</v>
      </c>
      <c r="J414" t="str">
        <f>VLOOKUP(C414,员工信息4!C:J,7,0)</f>
        <v>6228480038116054172</v>
      </c>
      <c r="K414" s="60"/>
    </row>
    <row r="415" spans="1:11" ht="14.25">
      <c r="A415" s="92">
        <v>541</v>
      </c>
      <c r="B415" s="99" t="s">
        <v>262</v>
      </c>
      <c r="C415" s="88" t="s">
        <v>260</v>
      </c>
      <c r="D415" s="100" t="s">
        <v>261</v>
      </c>
      <c r="E415" s="101">
        <v>9</v>
      </c>
      <c r="F415" s="91">
        <v>160</v>
      </c>
      <c r="G415" s="88" t="s">
        <v>197</v>
      </c>
      <c r="H415" s="88" t="s">
        <v>261</v>
      </c>
      <c r="I415" s="88" t="s">
        <v>5043</v>
      </c>
      <c r="J415" t="str">
        <f>VLOOKUP(C415,员工信息4!C:J,7,0)</f>
        <v>6228480038116015876</v>
      </c>
      <c r="K415" s="60"/>
    </row>
    <row r="416" spans="1:11" ht="14.25">
      <c r="A416" s="92">
        <v>542</v>
      </c>
      <c r="B416" s="108" t="s">
        <v>287</v>
      </c>
      <c r="C416" s="88" t="s">
        <v>285</v>
      </c>
      <c r="D416" s="106" t="s">
        <v>286</v>
      </c>
      <c r="E416" s="101">
        <v>8</v>
      </c>
      <c r="F416" s="91">
        <v>140</v>
      </c>
      <c r="G416" s="88" t="s">
        <v>197</v>
      </c>
      <c r="H416" s="88" t="s">
        <v>286</v>
      </c>
      <c r="I416" s="88" t="s">
        <v>5043</v>
      </c>
      <c r="J416" t="str">
        <f>VLOOKUP(C416,员工信息4!C:J,7,0)</f>
        <v>6228480038116046178</v>
      </c>
      <c r="K416" s="60"/>
    </row>
    <row r="417" spans="1:11" ht="14.25">
      <c r="A417" s="92">
        <v>543</v>
      </c>
      <c r="B417" s="99" t="s">
        <v>364</v>
      </c>
      <c r="C417" s="88" t="s">
        <v>362</v>
      </c>
      <c r="D417" s="100" t="s">
        <v>363</v>
      </c>
      <c r="E417" s="101">
        <v>5</v>
      </c>
      <c r="F417" s="91">
        <v>80</v>
      </c>
      <c r="G417" s="88" t="s">
        <v>197</v>
      </c>
      <c r="H417" s="88" t="s">
        <v>363</v>
      </c>
      <c r="I417" s="88" t="s">
        <v>5043</v>
      </c>
      <c r="J417" t="str">
        <f>VLOOKUP(C417,员工信息4!C:J,7,0)</f>
        <v>6228480038312749971</v>
      </c>
      <c r="K417" s="60"/>
    </row>
    <row r="418" spans="1:11" ht="14.25">
      <c r="A418" s="92">
        <v>544</v>
      </c>
      <c r="B418" s="99" t="s">
        <v>384</v>
      </c>
      <c r="C418" s="88" t="s">
        <v>382</v>
      </c>
      <c r="D418" s="100" t="s">
        <v>383</v>
      </c>
      <c r="E418" s="101">
        <v>2</v>
      </c>
      <c r="F418" s="91">
        <v>20</v>
      </c>
      <c r="G418" s="88" t="s">
        <v>197</v>
      </c>
      <c r="H418" s="88" t="s">
        <v>383</v>
      </c>
      <c r="I418" s="88" t="s">
        <v>5043</v>
      </c>
      <c r="J418" t="str">
        <f>VLOOKUP(C418,员工信息4!C:J,7,0)</f>
        <v>6228480038975022179</v>
      </c>
      <c r="K418" s="60"/>
    </row>
    <row r="419" spans="1:11" ht="14.25">
      <c r="A419" s="92">
        <v>545</v>
      </c>
      <c r="B419" s="99" t="s">
        <v>232</v>
      </c>
      <c r="C419" s="88" t="s">
        <v>230</v>
      </c>
      <c r="D419" s="100" t="s">
        <v>231</v>
      </c>
      <c r="E419" s="101">
        <v>10</v>
      </c>
      <c r="F419" s="91">
        <v>200</v>
      </c>
      <c r="G419" s="88" t="s">
        <v>197</v>
      </c>
      <c r="H419" s="88" t="s">
        <v>231</v>
      </c>
      <c r="I419" s="88" t="s">
        <v>5043</v>
      </c>
      <c r="J419" t="str">
        <f>VLOOKUP(C419,员工信息4!C:J,7,0)</f>
        <v>6228480038116042177</v>
      </c>
      <c r="K419" s="60"/>
    </row>
    <row r="420" spans="1:11" ht="14.25">
      <c r="A420" s="92">
        <v>546</v>
      </c>
      <c r="B420" s="87" t="s">
        <v>217</v>
      </c>
      <c r="C420" s="88" t="s">
        <v>215</v>
      </c>
      <c r="D420" s="109" t="s">
        <v>216</v>
      </c>
      <c r="E420" s="101">
        <v>10</v>
      </c>
      <c r="F420" s="91">
        <v>200</v>
      </c>
      <c r="G420" s="88" t="s">
        <v>197</v>
      </c>
      <c r="H420" s="88" t="s">
        <v>216</v>
      </c>
      <c r="I420" s="88" t="s">
        <v>5043</v>
      </c>
      <c r="J420" t="str">
        <f>VLOOKUP(C420,员工信息4!C:J,7,0)</f>
        <v>6228480038031288673</v>
      </c>
      <c r="K420" s="60"/>
    </row>
    <row r="421" spans="1:11" ht="14.25">
      <c r="A421" s="92">
        <v>547</v>
      </c>
      <c r="B421" s="99" t="s">
        <v>242</v>
      </c>
      <c r="C421" s="88" t="s">
        <v>240</v>
      </c>
      <c r="D421" s="100" t="s">
        <v>241</v>
      </c>
      <c r="E421" s="101">
        <v>10</v>
      </c>
      <c r="F421" s="91">
        <v>200</v>
      </c>
      <c r="G421" s="88" t="s">
        <v>197</v>
      </c>
      <c r="H421" s="88" t="s">
        <v>241</v>
      </c>
      <c r="I421" s="88" t="s">
        <v>5043</v>
      </c>
      <c r="J421" t="str">
        <f>VLOOKUP(C421,员工信息4!C:J,7,0)</f>
        <v>6228480038116025073</v>
      </c>
      <c r="K421" s="60"/>
    </row>
    <row r="422" spans="1:11" ht="14.25">
      <c r="A422" s="92">
        <v>548</v>
      </c>
      <c r="B422" s="87" t="s">
        <v>327</v>
      </c>
      <c r="C422" s="88" t="s">
        <v>325</v>
      </c>
      <c r="D422" s="100" t="s">
        <v>326</v>
      </c>
      <c r="E422" s="101">
        <v>6</v>
      </c>
      <c r="F422" s="91">
        <v>100</v>
      </c>
      <c r="G422" s="88" t="s">
        <v>197</v>
      </c>
      <c r="H422" s="88" t="s">
        <v>326</v>
      </c>
      <c r="I422" s="88" t="s">
        <v>5043</v>
      </c>
      <c r="J422" t="str">
        <f>VLOOKUP(C422,员工信息4!C:J,7,0)</f>
        <v>6228480038042975672</v>
      </c>
      <c r="K422" s="60"/>
    </row>
    <row r="423" spans="1:11" ht="14.25">
      <c r="A423" s="92">
        <v>550</v>
      </c>
      <c r="B423" s="87" t="s">
        <v>354</v>
      </c>
      <c r="C423" s="88" t="s">
        <v>352</v>
      </c>
      <c r="D423" s="122" t="s">
        <v>353</v>
      </c>
      <c r="E423" s="101">
        <v>6</v>
      </c>
      <c r="F423" s="91">
        <v>100</v>
      </c>
      <c r="G423" s="88" t="s">
        <v>197</v>
      </c>
      <c r="H423" s="88" t="s">
        <v>353</v>
      </c>
      <c r="I423" s="88" t="s">
        <v>5043</v>
      </c>
      <c r="J423" t="str">
        <f>VLOOKUP(C423,员工信息4!C:J,7,0)</f>
        <v>6228480038052122371</v>
      </c>
      <c r="K423" s="60"/>
    </row>
    <row r="424" spans="1:11" ht="14.25">
      <c r="A424" s="92">
        <v>551</v>
      </c>
      <c r="B424" s="99" t="s">
        <v>277</v>
      </c>
      <c r="C424" s="88" t="s">
        <v>275</v>
      </c>
      <c r="D424" s="100" t="s">
        <v>276</v>
      </c>
      <c r="E424" s="101">
        <v>9</v>
      </c>
      <c r="F424" s="91">
        <v>160</v>
      </c>
      <c r="G424" s="88" t="s">
        <v>197</v>
      </c>
      <c r="H424" s="88" t="s">
        <v>276</v>
      </c>
      <c r="I424" s="88" t="s">
        <v>5043</v>
      </c>
      <c r="J424" t="str">
        <f>VLOOKUP(C424,员工信息4!C:J,7,0)</f>
        <v>6228480038116033770</v>
      </c>
      <c r="K424" s="60"/>
    </row>
    <row r="425" spans="1:11" ht="14.25">
      <c r="A425" s="92">
        <v>553</v>
      </c>
      <c r="B425" s="99" t="s">
        <v>332</v>
      </c>
      <c r="C425" s="88" t="s">
        <v>330</v>
      </c>
      <c r="D425" s="100" t="s">
        <v>331</v>
      </c>
      <c r="E425" s="101">
        <v>6</v>
      </c>
      <c r="F425" s="91">
        <v>100</v>
      </c>
      <c r="G425" s="88" t="s">
        <v>197</v>
      </c>
      <c r="H425" s="88" t="s">
        <v>331</v>
      </c>
      <c r="I425" s="88" t="s">
        <v>5043</v>
      </c>
      <c r="J425" t="str">
        <f>VLOOKUP(C425,员工信息4!C:J,7,0)</f>
        <v>6228480038116056375</v>
      </c>
      <c r="K425" s="60"/>
    </row>
    <row r="426" spans="1:11" ht="14.25">
      <c r="A426" s="92">
        <v>554</v>
      </c>
      <c r="B426" s="108" t="s">
        <v>307</v>
      </c>
      <c r="C426" s="88" t="s">
        <v>305</v>
      </c>
      <c r="D426" s="106" t="s">
        <v>306</v>
      </c>
      <c r="E426" s="101">
        <v>7</v>
      </c>
      <c r="F426" s="91">
        <v>120</v>
      </c>
      <c r="G426" s="88" t="s">
        <v>197</v>
      </c>
      <c r="H426" s="88" t="s">
        <v>306</v>
      </c>
      <c r="I426" s="88" t="s">
        <v>5043</v>
      </c>
      <c r="J426" t="str">
        <f>VLOOKUP(C426,员工信息4!C:J,7,0)</f>
        <v>6228480038116027970</v>
      </c>
      <c r="K426" s="60"/>
    </row>
    <row r="427" spans="1:11" ht="14.25">
      <c r="A427" s="92">
        <v>555</v>
      </c>
      <c r="B427" s="99" t="s">
        <v>409</v>
      </c>
      <c r="C427" s="88" t="s">
        <v>407</v>
      </c>
      <c r="D427" s="100" t="s">
        <v>408</v>
      </c>
      <c r="E427" s="101">
        <v>1</v>
      </c>
      <c r="F427" s="91">
        <v>0</v>
      </c>
      <c r="G427" s="88" t="s">
        <v>197</v>
      </c>
      <c r="H427" s="88" t="s">
        <v>408</v>
      </c>
      <c r="I427" s="88" t="s">
        <v>5043</v>
      </c>
      <c r="J427" t="str">
        <f>VLOOKUP(C427,员工信息4!C:J,7,0)</f>
        <v>6228480039110909676</v>
      </c>
      <c r="K427" s="60"/>
    </row>
    <row r="428" spans="1:11" ht="14.25">
      <c r="A428" s="92">
        <v>556</v>
      </c>
      <c r="B428" s="108" t="s">
        <v>419</v>
      </c>
      <c r="C428" s="88" t="s">
        <v>417</v>
      </c>
      <c r="D428" s="106" t="s">
        <v>418</v>
      </c>
      <c r="E428" s="101">
        <v>1</v>
      </c>
      <c r="F428" s="91">
        <v>0</v>
      </c>
      <c r="G428" s="88" t="s">
        <v>197</v>
      </c>
      <c r="H428" s="88" t="s">
        <v>418</v>
      </c>
      <c r="I428" s="88" t="s">
        <v>5043</v>
      </c>
      <c r="J428" t="str">
        <f>VLOOKUP(C428,员工信息4!C:J,7,0)</f>
        <v>6230520030042591276</v>
      </c>
      <c r="K428" s="60"/>
    </row>
    <row r="429" spans="1:11" ht="14.25">
      <c r="A429" s="92">
        <v>557</v>
      </c>
      <c r="B429" s="99" t="s">
        <v>317</v>
      </c>
      <c r="C429" s="88" t="s">
        <v>315</v>
      </c>
      <c r="D429" s="100" t="s">
        <v>316</v>
      </c>
      <c r="E429" s="101">
        <v>7</v>
      </c>
      <c r="F429" s="91">
        <v>120</v>
      </c>
      <c r="G429" s="88" t="s">
        <v>197</v>
      </c>
      <c r="H429" s="88" t="s">
        <v>316</v>
      </c>
      <c r="I429" s="88" t="s">
        <v>5043</v>
      </c>
      <c r="J429" t="str">
        <f>VLOOKUP(C429,员工信息4!C:J,7,0)</f>
        <v>6228480038116029075</v>
      </c>
      <c r="K429" s="60"/>
    </row>
    <row r="430" spans="1:11" ht="14.25">
      <c r="A430" s="92">
        <v>558</v>
      </c>
      <c r="B430" s="99" t="s">
        <v>414</v>
      </c>
      <c r="C430" s="88" t="s">
        <v>412</v>
      </c>
      <c r="D430" s="100" t="s">
        <v>413</v>
      </c>
      <c r="E430" s="101">
        <v>1</v>
      </c>
      <c r="F430" s="91">
        <v>0</v>
      </c>
      <c r="G430" s="88" t="s">
        <v>197</v>
      </c>
      <c r="H430" s="88" t="s">
        <v>413</v>
      </c>
      <c r="I430" s="88" t="s">
        <v>5043</v>
      </c>
      <c r="J430" t="str">
        <f>VLOOKUP(C430,员工信息4!C:J,7,0)</f>
        <v>6230520030043067771</v>
      </c>
      <c r="K430" s="60"/>
    </row>
    <row r="431" spans="1:11" ht="14.25">
      <c r="A431" s="92">
        <v>559</v>
      </c>
      <c r="B431" s="99" t="s">
        <v>282</v>
      </c>
      <c r="C431" s="88" t="s">
        <v>280</v>
      </c>
      <c r="D431" s="100" t="s">
        <v>281</v>
      </c>
      <c r="E431" s="101">
        <v>8</v>
      </c>
      <c r="F431" s="91">
        <v>140</v>
      </c>
      <c r="G431" s="88" t="s">
        <v>197</v>
      </c>
      <c r="H431" s="88" t="s">
        <v>281</v>
      </c>
      <c r="I431" s="88" t="s">
        <v>5043</v>
      </c>
      <c r="J431" t="str">
        <f>VLOOKUP(C431,员工信息4!C:J,7,0)</f>
        <v>6228480038116039678</v>
      </c>
      <c r="K431" s="60"/>
    </row>
    <row r="432" spans="1:11" ht="14.25">
      <c r="A432" s="92">
        <v>560</v>
      </c>
      <c r="B432" s="99" t="s">
        <v>379</v>
      </c>
      <c r="C432" s="88" t="s">
        <v>377</v>
      </c>
      <c r="D432" s="100" t="s">
        <v>378</v>
      </c>
      <c r="E432" s="101">
        <v>3</v>
      </c>
      <c r="F432" s="91">
        <v>40</v>
      </c>
      <c r="G432" s="88" t="s">
        <v>197</v>
      </c>
      <c r="H432" s="88" t="s">
        <v>378</v>
      </c>
      <c r="I432" s="88" t="s">
        <v>5043</v>
      </c>
      <c r="J432" t="str">
        <f>VLOOKUP(C432,员工信息4!C:J,7,0)</f>
        <v>6228480038914431176</v>
      </c>
      <c r="K432" s="60"/>
    </row>
    <row r="433" spans="1:11" ht="14.25">
      <c r="A433" s="92">
        <v>561</v>
      </c>
      <c r="B433" s="99" t="s">
        <v>359</v>
      </c>
      <c r="C433" s="88" t="s">
        <v>357</v>
      </c>
      <c r="D433" s="100" t="s">
        <v>358</v>
      </c>
      <c r="E433" s="101">
        <v>5</v>
      </c>
      <c r="F433" s="91">
        <v>80</v>
      </c>
      <c r="G433" s="88" t="s">
        <v>197</v>
      </c>
      <c r="H433" s="88" t="s">
        <v>358</v>
      </c>
      <c r="I433" s="88" t="s">
        <v>5043</v>
      </c>
      <c r="J433" t="str">
        <f>VLOOKUP(C433,员工信息4!C:J,7,0)</f>
        <v>6228480038277930376</v>
      </c>
      <c r="K433" s="60"/>
    </row>
    <row r="434" spans="1:11" ht="14.25">
      <c r="A434" s="92">
        <v>562</v>
      </c>
      <c r="B434" s="108" t="s">
        <v>337</v>
      </c>
      <c r="C434" s="88" t="s">
        <v>335</v>
      </c>
      <c r="D434" s="119" t="s">
        <v>336</v>
      </c>
      <c r="E434" s="101">
        <v>6</v>
      </c>
      <c r="F434" s="91">
        <v>100</v>
      </c>
      <c r="G434" s="88" t="s">
        <v>197</v>
      </c>
      <c r="H434" s="88" t="s">
        <v>336</v>
      </c>
      <c r="I434" s="88" t="s">
        <v>5043</v>
      </c>
      <c r="J434" t="str">
        <f>VLOOKUP(C434,员工信息4!C:J,7,0)</f>
        <v>6228480038116030073</v>
      </c>
      <c r="K434" s="60"/>
    </row>
    <row r="435" spans="1:11" ht="14.25">
      <c r="A435" s="92">
        <v>563</v>
      </c>
      <c r="B435" s="108" t="s">
        <v>150</v>
      </c>
      <c r="C435" s="88" t="s">
        <v>148</v>
      </c>
      <c r="D435" s="106" t="s">
        <v>149</v>
      </c>
      <c r="E435" s="101">
        <v>10</v>
      </c>
      <c r="F435" s="91">
        <v>200</v>
      </c>
      <c r="G435" s="88" t="s">
        <v>151</v>
      </c>
      <c r="H435" s="88" t="s">
        <v>149</v>
      </c>
      <c r="I435" s="88" t="s">
        <v>5043</v>
      </c>
      <c r="J435" t="str">
        <f>VLOOKUP(C435,员工信息4!C:J,7,0)</f>
        <v>6228480038116040577</v>
      </c>
      <c r="K435" s="60"/>
    </row>
    <row r="436" spans="1:11" ht="14.25">
      <c r="A436" s="92">
        <v>564</v>
      </c>
      <c r="B436" s="87" t="s">
        <v>176</v>
      </c>
      <c r="C436" s="88" t="s">
        <v>174</v>
      </c>
      <c r="D436" s="109" t="s">
        <v>175</v>
      </c>
      <c r="E436" s="101">
        <v>10</v>
      </c>
      <c r="F436" s="91">
        <v>200</v>
      </c>
      <c r="G436" s="88" t="s">
        <v>151</v>
      </c>
      <c r="H436" s="88" t="s">
        <v>175</v>
      </c>
      <c r="I436" s="88" t="s">
        <v>5043</v>
      </c>
      <c r="J436" t="str">
        <f>VLOOKUP(C436,员工信息4!C:J,7,0)</f>
        <v>6228480038116012576</v>
      </c>
      <c r="K436" s="60"/>
    </row>
    <row r="437" spans="1:11" ht="14.25">
      <c r="A437" s="92">
        <v>565</v>
      </c>
      <c r="B437" s="123" t="s">
        <v>191</v>
      </c>
      <c r="C437" s="88" t="s">
        <v>189</v>
      </c>
      <c r="D437" s="124" t="s">
        <v>190</v>
      </c>
      <c r="E437" s="101">
        <v>9</v>
      </c>
      <c r="F437" s="91">
        <v>160</v>
      </c>
      <c r="G437" s="88" t="s">
        <v>151</v>
      </c>
      <c r="H437" s="88" t="s">
        <v>190</v>
      </c>
      <c r="I437" s="88" t="s">
        <v>5043</v>
      </c>
      <c r="J437" t="str">
        <f>VLOOKUP(C437,员工信息4!C:J,7,0)</f>
        <v>6228480038116033176</v>
      </c>
      <c r="K437" s="60"/>
    </row>
    <row r="438" spans="1:11" ht="14.25">
      <c r="A438" s="92">
        <v>566</v>
      </c>
      <c r="B438" s="108" t="s">
        <v>196</v>
      </c>
      <c r="C438" s="88" t="s">
        <v>194</v>
      </c>
      <c r="D438" s="106" t="s">
        <v>195</v>
      </c>
      <c r="E438" s="101">
        <v>10</v>
      </c>
      <c r="F438" s="91">
        <v>180</v>
      </c>
      <c r="G438" s="88" t="s">
        <v>197</v>
      </c>
      <c r="H438" s="88" t="s">
        <v>195</v>
      </c>
      <c r="I438" s="88" t="s">
        <v>5043</v>
      </c>
      <c r="J438" t="str">
        <f>VLOOKUP(C438,员工信息4!C:J,7,0)</f>
        <v>6228480038116049073</v>
      </c>
      <c r="K438" s="60"/>
    </row>
    <row r="439" spans="1:11" ht="14.25">
      <c r="A439" s="92">
        <v>568</v>
      </c>
      <c r="B439" s="87" t="s">
        <v>181</v>
      </c>
      <c r="C439" s="88" t="s">
        <v>179</v>
      </c>
      <c r="D439" s="109" t="s">
        <v>180</v>
      </c>
      <c r="E439" s="101">
        <v>7</v>
      </c>
      <c r="F439" s="91">
        <v>120</v>
      </c>
      <c r="G439" s="88" t="s">
        <v>151</v>
      </c>
      <c r="H439" s="88" t="s">
        <v>180</v>
      </c>
      <c r="I439" s="88" t="s">
        <v>5043</v>
      </c>
      <c r="J439" t="str">
        <f>VLOOKUP(C439,员工信息4!C:J,7,0)</f>
        <v>6228480038116031477</v>
      </c>
      <c r="K439" s="60"/>
    </row>
    <row r="440" spans="1:11" ht="14.25">
      <c r="A440" s="92">
        <v>569</v>
      </c>
      <c r="B440" s="108" t="s">
        <v>156</v>
      </c>
      <c r="C440" s="88" t="s">
        <v>154</v>
      </c>
      <c r="D440" s="106" t="s">
        <v>155</v>
      </c>
      <c r="E440" s="101">
        <v>8</v>
      </c>
      <c r="F440" s="91">
        <v>140</v>
      </c>
      <c r="G440" s="88" t="s">
        <v>151</v>
      </c>
      <c r="H440" s="88" t="s">
        <v>155</v>
      </c>
      <c r="I440" s="88" t="s">
        <v>5043</v>
      </c>
      <c r="J440" t="str">
        <f>VLOOKUP(C440,员工信息4!C:J,7,0)</f>
        <v>6228480038116048471</v>
      </c>
      <c r="K440" s="60"/>
    </row>
    <row r="441" spans="1:11" ht="14.25">
      <c r="A441" s="92">
        <v>570</v>
      </c>
      <c r="B441" s="87" t="s">
        <v>161</v>
      </c>
      <c r="C441" s="88" t="s">
        <v>159</v>
      </c>
      <c r="D441" s="122" t="s">
        <v>160</v>
      </c>
      <c r="E441" s="101">
        <v>3</v>
      </c>
      <c r="F441" s="91">
        <v>40</v>
      </c>
      <c r="G441" s="88" t="s">
        <v>151</v>
      </c>
      <c r="H441" s="88" t="s">
        <v>160</v>
      </c>
      <c r="I441" s="88" t="s">
        <v>5043</v>
      </c>
      <c r="J441" t="str">
        <f>VLOOKUP(C441,员工信息4!C:J,7,0)</f>
        <v>6228480038859465171</v>
      </c>
      <c r="K441" s="60"/>
    </row>
    <row r="442" spans="1:11" ht="14.25">
      <c r="A442" s="92">
        <v>571</v>
      </c>
      <c r="B442" s="108" t="s">
        <v>186</v>
      </c>
      <c r="C442" s="88" t="s">
        <v>184</v>
      </c>
      <c r="D442" s="106" t="s">
        <v>185</v>
      </c>
      <c r="E442" s="101">
        <v>8</v>
      </c>
      <c r="F442" s="91">
        <v>140</v>
      </c>
      <c r="G442" s="88" t="s">
        <v>151</v>
      </c>
      <c r="H442" s="88" t="s">
        <v>185</v>
      </c>
      <c r="I442" s="88" t="s">
        <v>5043</v>
      </c>
      <c r="J442" t="str">
        <f>VLOOKUP(C442,员工信息4!C:J,7,0)</f>
        <v>6228480038116034778</v>
      </c>
      <c r="K442" s="60"/>
    </row>
    <row r="443" spans="1:11" ht="14.25">
      <c r="A443" s="92">
        <v>572</v>
      </c>
      <c r="B443" s="99" t="s">
        <v>166</v>
      </c>
      <c r="C443" s="88" t="s">
        <v>164</v>
      </c>
      <c r="D443" s="106" t="s">
        <v>165</v>
      </c>
      <c r="E443" s="101">
        <v>10</v>
      </c>
      <c r="F443" s="91">
        <v>200</v>
      </c>
      <c r="G443" s="88" t="s">
        <v>151</v>
      </c>
      <c r="H443" s="88" t="s">
        <v>165</v>
      </c>
      <c r="I443" s="88" t="s">
        <v>5043</v>
      </c>
      <c r="J443" t="str">
        <f>VLOOKUP(C443,员工信息4!C:J,7,0)</f>
        <v>6228480038116055476</v>
      </c>
      <c r="K443" s="60"/>
    </row>
    <row r="444" spans="1:11" ht="14.25">
      <c r="A444" s="92">
        <v>573</v>
      </c>
      <c r="B444" s="87" t="s">
        <v>349</v>
      </c>
      <c r="C444" s="88" t="s">
        <v>347</v>
      </c>
      <c r="D444" s="109" t="s">
        <v>348</v>
      </c>
      <c r="E444" s="101">
        <v>6</v>
      </c>
      <c r="F444" s="91">
        <v>100</v>
      </c>
      <c r="G444" s="88" t="s">
        <v>197</v>
      </c>
      <c r="H444" s="88" t="s">
        <v>348</v>
      </c>
      <c r="I444" s="88" t="s">
        <v>5043</v>
      </c>
      <c r="J444" t="str">
        <f>VLOOKUP(C444,员工信息4!C:J,7,0)</f>
        <v>6228480038351356878</v>
      </c>
      <c r="K444" s="60"/>
    </row>
    <row r="445" spans="1:11" ht="14.25">
      <c r="A445" s="92">
        <v>574</v>
      </c>
      <c r="B445" s="99" t="s">
        <v>434</v>
      </c>
      <c r="C445" s="88" t="s">
        <v>432</v>
      </c>
      <c r="D445" s="100" t="s">
        <v>433</v>
      </c>
      <c r="E445" s="101">
        <v>10</v>
      </c>
      <c r="F445" s="91">
        <v>200</v>
      </c>
      <c r="G445" s="88" t="s">
        <v>197</v>
      </c>
      <c r="H445" s="88" t="s">
        <v>433</v>
      </c>
      <c r="I445" s="88" t="s">
        <v>5043</v>
      </c>
      <c r="J445" t="str">
        <f>VLOOKUP(C445,员工信息4!C:J,7,0)</f>
        <v>6228480038116036575</v>
      </c>
      <c r="K445" s="60"/>
    </row>
    <row r="446" spans="1:11" ht="14.25">
      <c r="A446" s="92">
        <v>575</v>
      </c>
      <c r="B446" s="99" t="s">
        <v>449</v>
      </c>
      <c r="C446" s="88" t="s">
        <v>447</v>
      </c>
      <c r="D446" s="100" t="s">
        <v>448</v>
      </c>
      <c r="E446" s="101">
        <v>6</v>
      </c>
      <c r="F446" s="91">
        <v>100</v>
      </c>
      <c r="G446" s="88" t="s">
        <v>197</v>
      </c>
      <c r="H446" s="88" t="s">
        <v>448</v>
      </c>
      <c r="I446" s="88" t="s">
        <v>5043</v>
      </c>
      <c r="J446" t="str">
        <f>VLOOKUP(C446,员工信息4!C:J,7,0)</f>
        <v>6228480038134340678</v>
      </c>
      <c r="K446" s="60"/>
    </row>
    <row r="447" spans="1:11" ht="14.25">
      <c r="A447" s="92">
        <v>578</v>
      </c>
      <c r="B447" s="99" t="s">
        <v>369</v>
      </c>
      <c r="C447" s="88" t="s">
        <v>367</v>
      </c>
      <c r="D447" s="100" t="s">
        <v>368</v>
      </c>
      <c r="E447" s="101">
        <v>4</v>
      </c>
      <c r="F447" s="91">
        <v>60</v>
      </c>
      <c r="G447" s="88" t="s">
        <v>197</v>
      </c>
      <c r="H447" s="88" t="s">
        <v>368</v>
      </c>
      <c r="I447" s="88" t="s">
        <v>5043</v>
      </c>
      <c r="J447" t="str">
        <f>VLOOKUP(C447,员工信息4!C:J,7,0)</f>
        <v>6228480038850736372</v>
      </c>
      <c r="K447" s="60"/>
    </row>
    <row r="448" spans="1:11" ht="14.25">
      <c r="A448" s="92">
        <v>579</v>
      </c>
      <c r="B448" s="108" t="s">
        <v>312</v>
      </c>
      <c r="C448" s="88" t="s">
        <v>310</v>
      </c>
      <c r="D448" s="100" t="s">
        <v>311</v>
      </c>
      <c r="E448" s="101">
        <v>7</v>
      </c>
      <c r="F448" s="91">
        <v>120</v>
      </c>
      <c r="G448" s="88" t="s">
        <v>197</v>
      </c>
      <c r="H448" s="88" t="s">
        <v>311</v>
      </c>
      <c r="I448" s="88" t="s">
        <v>5043</v>
      </c>
      <c r="J448" t="str">
        <f>VLOOKUP(C448,员工信息4!C:J,7,0)</f>
        <v>6228480038116015173</v>
      </c>
      <c r="K448" s="60"/>
    </row>
    <row r="449" spans="1:11" ht="14.25">
      <c r="A449" s="92">
        <v>580</v>
      </c>
      <c r="B449" s="111" t="s">
        <v>267</v>
      </c>
      <c r="C449" s="88" t="s">
        <v>265</v>
      </c>
      <c r="D449" s="125" t="s">
        <v>266</v>
      </c>
      <c r="E449" s="101">
        <v>9</v>
      </c>
      <c r="F449" s="91">
        <v>160</v>
      </c>
      <c r="G449" s="88" t="s">
        <v>197</v>
      </c>
      <c r="H449" s="88" t="s">
        <v>266</v>
      </c>
      <c r="I449" s="88" t="s">
        <v>5043</v>
      </c>
      <c r="J449" t="str">
        <f>VLOOKUP(C449,员工信息4!C:J,7,0)</f>
        <v>6228480038116035874</v>
      </c>
      <c r="K449" s="60"/>
    </row>
    <row r="450" spans="1:11">
      <c r="K450" s="60"/>
    </row>
    <row r="451" spans="1:11">
      <c r="F451" s="85">
        <f>SUBTOTAL(9,F2:F449)</f>
        <v>41380</v>
      </c>
    </row>
  </sheetData>
  <autoFilter ref="A1:T450"/>
  <phoneticPr fontId="8" type="noConversion"/>
  <conditionalFormatting sqref="D2">
    <cfRule type="duplicateValues" dxfId="670" priority="645" stopIfTrue="1"/>
    <cfRule type="duplicateValues" dxfId="669" priority="716" stopIfTrue="1"/>
  </conditionalFormatting>
  <conditionalFormatting sqref="D3">
    <cfRule type="duplicateValues" dxfId="668" priority="642" stopIfTrue="1"/>
    <cfRule type="duplicateValues" dxfId="667" priority="691" stopIfTrue="1"/>
  </conditionalFormatting>
  <conditionalFormatting sqref="D4">
    <cfRule type="duplicateValues" dxfId="666" priority="637" stopIfTrue="1"/>
    <cfRule type="duplicateValues" dxfId="665" priority="641" stopIfTrue="1"/>
    <cfRule type="duplicateValues" dxfId="664" priority="646" stopIfTrue="1"/>
    <cfRule type="duplicateValues" dxfId="663" priority="690" stopIfTrue="1"/>
  </conditionalFormatting>
  <conditionalFormatting sqref="D5">
    <cfRule type="duplicateValues" dxfId="662" priority="634" stopIfTrue="1"/>
    <cfRule type="duplicateValues" dxfId="661" priority="635" stopIfTrue="1"/>
    <cfRule type="duplicateValues" dxfId="660" priority="638" stopIfTrue="1"/>
    <cfRule type="duplicateValues" dxfId="659" priority="639" stopIfTrue="1"/>
    <cfRule type="duplicateValues" dxfId="658" priority="640" stopIfTrue="1"/>
    <cfRule type="duplicateValues" dxfId="657" priority="644" stopIfTrue="1"/>
    <cfRule type="duplicateValues" dxfId="656" priority="712" stopIfTrue="1"/>
  </conditionalFormatting>
  <conditionalFormatting sqref="D6">
    <cfRule type="duplicateValues" dxfId="655" priority="643" stopIfTrue="1"/>
    <cfRule type="duplicateValues" dxfId="654" priority="698" stopIfTrue="1"/>
  </conditionalFormatting>
  <conditionalFormatting sqref="D9">
    <cfRule type="duplicateValues" dxfId="653" priority="628" stopIfTrue="1"/>
    <cfRule type="duplicateValues" dxfId="652" priority="703" stopIfTrue="1"/>
  </conditionalFormatting>
  <conditionalFormatting sqref="D10">
    <cfRule type="duplicateValues" dxfId="651" priority="611" stopIfTrue="1"/>
    <cfRule type="duplicateValues" dxfId="650" priority="710" stopIfTrue="1"/>
  </conditionalFormatting>
  <conditionalFormatting sqref="D11">
    <cfRule type="duplicateValues" dxfId="649" priority="623" stopIfTrue="1"/>
    <cfRule type="duplicateValues" dxfId="648" priority="686" stopIfTrue="1"/>
  </conditionalFormatting>
  <conditionalFormatting sqref="D12">
    <cfRule type="duplicateValues" dxfId="647" priority="613" stopIfTrue="1"/>
    <cfRule type="duplicateValues" dxfId="646" priority="702" stopIfTrue="1"/>
  </conditionalFormatting>
  <conditionalFormatting sqref="D13">
    <cfRule type="duplicateValues" dxfId="645" priority="622" stopIfTrue="1"/>
    <cfRule type="duplicateValues" dxfId="644" priority="689" stopIfTrue="1"/>
  </conditionalFormatting>
  <conditionalFormatting sqref="D14">
    <cfRule type="duplicateValues" dxfId="643" priority="595" stopIfTrue="1"/>
    <cfRule type="duplicateValues" dxfId="642" priority="701" stopIfTrue="1"/>
  </conditionalFormatting>
  <conditionalFormatting sqref="D15">
    <cfRule type="duplicateValues" dxfId="641" priority="610" stopIfTrue="1"/>
    <cfRule type="duplicateValues" dxfId="640" priority="672" stopIfTrue="1"/>
  </conditionalFormatting>
  <conditionalFormatting sqref="D16">
    <cfRule type="duplicateValues" dxfId="639" priority="685" stopIfTrue="1"/>
  </conditionalFormatting>
  <conditionalFormatting sqref="D17">
    <cfRule type="duplicateValues" dxfId="638" priority="581" stopIfTrue="1"/>
  </conditionalFormatting>
  <conditionalFormatting sqref="D18">
    <cfRule type="duplicateValues" dxfId="637" priority="66" stopIfTrue="1"/>
  </conditionalFormatting>
  <conditionalFormatting sqref="D19">
    <cfRule type="duplicateValues" dxfId="636" priority="579" stopIfTrue="1"/>
    <cfRule type="duplicateValues" dxfId="635" priority="692" stopIfTrue="1"/>
  </conditionalFormatting>
  <conditionalFormatting sqref="D20">
    <cfRule type="duplicateValues" dxfId="634" priority="604" stopIfTrue="1"/>
    <cfRule type="duplicateValues" dxfId="633" priority="700" stopIfTrue="1"/>
  </conditionalFormatting>
  <conditionalFormatting sqref="D21">
    <cfRule type="duplicateValues" dxfId="632" priority="578" stopIfTrue="1"/>
    <cfRule type="duplicateValues" dxfId="631" priority="680" stopIfTrue="1"/>
  </conditionalFormatting>
  <conditionalFormatting sqref="D22">
    <cfRule type="duplicateValues" dxfId="630" priority="619" stopIfTrue="1"/>
    <cfRule type="duplicateValues" dxfId="629" priority="687" stopIfTrue="1"/>
  </conditionalFormatting>
  <conditionalFormatting sqref="D23">
    <cfRule type="duplicateValues" dxfId="628" priority="596" stopIfTrue="1"/>
    <cfRule type="duplicateValues" dxfId="627" priority="697" stopIfTrue="1"/>
  </conditionalFormatting>
  <conditionalFormatting sqref="D24">
    <cfRule type="duplicateValues" dxfId="626" priority="606" stopIfTrue="1"/>
    <cfRule type="duplicateValues" dxfId="625" priority="674" stopIfTrue="1"/>
  </conditionalFormatting>
  <conditionalFormatting sqref="D25">
    <cfRule type="duplicateValues" dxfId="624" priority="618" stopIfTrue="1"/>
    <cfRule type="duplicateValues" dxfId="623" priority="682" stopIfTrue="1"/>
  </conditionalFormatting>
  <conditionalFormatting sqref="D26">
    <cfRule type="duplicateValues" dxfId="622" priority="605" stopIfTrue="1"/>
    <cfRule type="duplicateValues" dxfId="621" priority="696" stopIfTrue="1"/>
  </conditionalFormatting>
  <conditionalFormatting sqref="D27">
    <cfRule type="duplicateValues" dxfId="620" priority="612" stopIfTrue="1"/>
    <cfRule type="duplicateValues" dxfId="619" priority="681" stopIfTrue="1"/>
  </conditionalFormatting>
  <conditionalFormatting sqref="D28">
    <cfRule type="duplicateValues" dxfId="618" priority="592" stopIfTrue="1"/>
    <cfRule type="duplicateValues" dxfId="617" priority="630" stopIfTrue="1"/>
    <cfRule type="duplicateValues" dxfId="616" priority="688" stopIfTrue="1"/>
  </conditionalFormatting>
  <conditionalFormatting sqref="D29">
    <cfRule type="duplicateValues" dxfId="615" priority="580" stopIfTrue="1"/>
    <cfRule type="duplicateValues" dxfId="614" priority="714" stopIfTrue="1"/>
  </conditionalFormatting>
  <conditionalFormatting sqref="D30">
    <cfRule type="duplicateValues" dxfId="613" priority="599" stopIfTrue="1"/>
    <cfRule type="duplicateValues" dxfId="612" priority="609" stopIfTrue="1"/>
    <cfRule type="duplicateValues" dxfId="611" priority="627" stopIfTrue="1"/>
    <cfRule type="duplicateValues" dxfId="610" priority="713" stopIfTrue="1"/>
  </conditionalFormatting>
  <conditionalFormatting sqref="D31">
    <cfRule type="duplicateValues" dxfId="609" priority="626" stopIfTrue="1"/>
    <cfRule type="duplicateValues" dxfId="608" priority="707" stopIfTrue="1"/>
  </conditionalFormatting>
  <conditionalFormatting sqref="D32">
    <cfRule type="duplicateValues" dxfId="607" priority="706" stopIfTrue="1"/>
  </conditionalFormatting>
  <conditionalFormatting sqref="D33">
    <cfRule type="duplicateValues" dxfId="606" priority="624" stopIfTrue="1"/>
    <cfRule type="duplicateValues" dxfId="605" priority="632" stopIfTrue="1"/>
    <cfRule type="duplicateValues" dxfId="604" priority="708" stopIfTrue="1"/>
  </conditionalFormatting>
  <conditionalFormatting sqref="D34">
    <cfRule type="duplicateValues" dxfId="603" priority="577" stopIfTrue="1"/>
    <cfRule type="duplicateValues" dxfId="602" priority="601" stopIfTrue="1"/>
    <cfRule type="duplicateValues" dxfId="601" priority="608" stopIfTrue="1"/>
    <cfRule type="duplicateValues" dxfId="600" priority="615" stopIfTrue="1"/>
    <cfRule type="duplicateValues" dxfId="599" priority="617" stopIfTrue="1"/>
    <cfRule type="duplicateValues" dxfId="598" priority="629" stopIfTrue="1"/>
    <cfRule type="duplicateValues" dxfId="597" priority="704" stopIfTrue="1"/>
  </conditionalFormatting>
  <conditionalFormatting sqref="D35">
    <cfRule type="duplicateValues" dxfId="596" priority="711" stopIfTrue="1"/>
  </conditionalFormatting>
  <conditionalFormatting sqref="D36">
    <cfRule type="duplicateValues" dxfId="595" priority="582" stopIfTrue="1"/>
  </conditionalFormatting>
  <conditionalFormatting sqref="D37">
    <cfRule type="duplicateValues" dxfId="594" priority="583" stopIfTrue="1"/>
    <cfRule type="duplicateValues" dxfId="593" priority="586" stopIfTrue="1"/>
    <cfRule type="duplicateValues" dxfId="592" priority="589" stopIfTrue="1"/>
    <cfRule type="duplicateValues" dxfId="591" priority="598" stopIfTrue="1"/>
    <cfRule type="duplicateValues" dxfId="590" priority="600" stopIfTrue="1"/>
    <cfRule type="duplicateValues" dxfId="589" priority="602" stopIfTrue="1"/>
    <cfRule type="duplicateValues" dxfId="588" priority="620" stopIfTrue="1"/>
    <cfRule type="duplicateValues" dxfId="587" priority="709" stopIfTrue="1"/>
  </conditionalFormatting>
  <conditionalFormatting sqref="D38">
    <cfRule type="duplicateValues" dxfId="586" priority="699" stopIfTrue="1"/>
  </conditionalFormatting>
  <conditionalFormatting sqref="D39">
    <cfRule type="duplicateValues" dxfId="585" priority="594" stopIfTrue="1"/>
    <cfRule type="duplicateValues" dxfId="584" priority="664" stopIfTrue="1"/>
  </conditionalFormatting>
  <conditionalFormatting sqref="B40">
    <cfRule type="duplicateValues" dxfId="583" priority="557" stopIfTrue="1"/>
  </conditionalFormatting>
  <conditionalFormatting sqref="D40">
    <cfRule type="duplicateValues" dxfId="582" priority="558" stopIfTrue="1"/>
    <cfRule type="duplicateValues" dxfId="581" priority="660" stopIfTrue="1"/>
  </conditionalFormatting>
  <conditionalFormatting sqref="D41">
    <cfRule type="duplicateValues" dxfId="580" priority="574" stopIfTrue="1"/>
    <cfRule type="duplicateValues" dxfId="579" priority="661" stopIfTrue="1"/>
  </conditionalFormatting>
  <conditionalFormatting sqref="D42">
    <cfRule type="duplicateValues" dxfId="578" priority="573" stopIfTrue="1"/>
    <cfRule type="duplicateValues" dxfId="577" priority="663" stopIfTrue="1"/>
  </conditionalFormatting>
  <conditionalFormatting sqref="D43">
    <cfRule type="duplicateValues" dxfId="576" priority="576" stopIfTrue="1"/>
    <cfRule type="duplicateValues" dxfId="575" priority="659" stopIfTrue="1"/>
  </conditionalFormatting>
  <conditionalFormatting sqref="D44">
    <cfRule type="duplicateValues" dxfId="574" priority="562" stopIfTrue="1"/>
    <cfRule type="duplicateValues" dxfId="573" priority="563" stopIfTrue="1"/>
    <cfRule type="duplicateValues" dxfId="572" priority="658" stopIfTrue="1"/>
  </conditionalFormatting>
  <conditionalFormatting sqref="D45">
    <cfRule type="duplicateValues" dxfId="571" priority="561" stopIfTrue="1"/>
  </conditionalFormatting>
  <conditionalFormatting sqref="D46">
    <cfRule type="duplicateValues" dxfId="570" priority="560" stopIfTrue="1"/>
    <cfRule type="duplicateValues" dxfId="569" priority="564" stopIfTrue="1"/>
    <cfRule type="duplicateValues" dxfId="568" priority="565" stopIfTrue="1"/>
    <cfRule type="duplicateValues" dxfId="567" priority="566" stopIfTrue="1"/>
    <cfRule type="duplicateValues" dxfId="566" priority="567" stopIfTrue="1"/>
    <cfRule type="duplicateValues" dxfId="565" priority="568" stopIfTrue="1"/>
    <cfRule type="duplicateValues" dxfId="564" priority="571" stopIfTrue="1"/>
    <cfRule type="duplicateValues" dxfId="563" priority="575" stopIfTrue="1"/>
  </conditionalFormatting>
  <conditionalFormatting sqref="D47">
    <cfRule type="duplicateValues" dxfId="562" priority="569" stopIfTrue="1"/>
    <cfRule type="duplicateValues" dxfId="561" priority="572" stopIfTrue="1"/>
    <cfRule type="duplicateValues" dxfId="560" priority="648" stopIfTrue="1"/>
  </conditionalFormatting>
  <conditionalFormatting sqref="D48">
    <cfRule type="duplicateValues" dxfId="559" priority="570" stopIfTrue="1"/>
    <cfRule type="duplicateValues" dxfId="558" priority="647" stopIfTrue="1"/>
  </conditionalFormatting>
  <conditionalFormatting sqref="D49">
    <cfRule type="duplicateValues" dxfId="557" priority="559" stopIfTrue="1"/>
    <cfRule type="duplicateValues" dxfId="556" priority="655" stopIfTrue="1"/>
  </conditionalFormatting>
  <conditionalFormatting sqref="D50">
    <cfRule type="duplicateValues" dxfId="555" priority="556" stopIfTrue="1"/>
    <cfRule type="duplicateValues" dxfId="554" priority="656" stopIfTrue="1"/>
  </conditionalFormatting>
  <conditionalFormatting sqref="D51">
    <cfRule type="duplicateValues" dxfId="553" priority="504" stopIfTrue="1"/>
    <cfRule type="duplicateValues" dxfId="552" priority="541" stopIfTrue="1"/>
  </conditionalFormatting>
  <conditionalFormatting sqref="D52">
    <cfRule type="duplicateValues" dxfId="551" priority="502" stopIfTrue="1"/>
    <cfRule type="duplicateValues" dxfId="550" priority="522" stopIfTrue="1"/>
  </conditionalFormatting>
  <conditionalFormatting sqref="D53">
    <cfRule type="duplicateValues" dxfId="549" priority="479" stopIfTrue="1"/>
    <cfRule type="duplicateValues" dxfId="548" priority="505" stopIfTrue="1"/>
    <cfRule type="duplicateValues" dxfId="547" priority="535" stopIfTrue="1"/>
  </conditionalFormatting>
  <conditionalFormatting sqref="D54">
    <cfRule type="duplicateValues" dxfId="546" priority="485" stopIfTrue="1"/>
    <cfRule type="duplicateValues" dxfId="545" priority="528" stopIfTrue="1"/>
  </conditionalFormatting>
  <conditionalFormatting sqref="D55">
    <cfRule type="duplicateValues" dxfId="544" priority="498" stopIfTrue="1"/>
    <cfRule type="duplicateValues" dxfId="543" priority="536" stopIfTrue="1"/>
  </conditionalFormatting>
  <conditionalFormatting sqref="D56">
    <cfRule type="duplicateValues" dxfId="542" priority="494" stopIfTrue="1"/>
    <cfRule type="duplicateValues" dxfId="541" priority="526" stopIfTrue="1"/>
  </conditionalFormatting>
  <conditionalFormatting sqref="D57">
    <cfRule type="duplicateValues" dxfId="540" priority="499" stopIfTrue="1"/>
    <cfRule type="duplicateValues" dxfId="539" priority="532" stopIfTrue="1"/>
  </conditionalFormatting>
  <conditionalFormatting sqref="D58">
    <cfRule type="duplicateValues" dxfId="538" priority="491" stopIfTrue="1"/>
    <cfRule type="duplicateValues" dxfId="537" priority="545" stopIfTrue="1"/>
  </conditionalFormatting>
  <conditionalFormatting sqref="D59">
    <cfRule type="duplicateValues" dxfId="536" priority="464" stopIfTrue="1"/>
    <cfRule type="duplicateValues" dxfId="535" priority="474" stopIfTrue="1"/>
    <cfRule type="duplicateValues" dxfId="534" priority="486" stopIfTrue="1"/>
    <cfRule type="duplicateValues" dxfId="533" priority="508" stopIfTrue="1"/>
  </conditionalFormatting>
  <conditionalFormatting sqref="D60">
    <cfRule type="duplicateValues" dxfId="532" priority="469" stopIfTrue="1"/>
    <cfRule type="duplicateValues" dxfId="531" priority="547" stopIfTrue="1"/>
  </conditionalFormatting>
  <conditionalFormatting sqref="D61">
    <cfRule type="duplicateValues" dxfId="530" priority="461" stopIfTrue="1"/>
    <cfRule type="duplicateValues" dxfId="529" priority="492" stopIfTrue="1"/>
    <cfRule type="duplicateValues" dxfId="528" priority="530" stopIfTrue="1"/>
  </conditionalFormatting>
  <conditionalFormatting sqref="D62">
    <cfRule type="duplicateValues" dxfId="527" priority="539" stopIfTrue="1"/>
  </conditionalFormatting>
  <conditionalFormatting sqref="D63">
    <cfRule type="duplicateValues" dxfId="526" priority="451" stopIfTrue="1"/>
    <cfRule type="duplicateValues" dxfId="525" priority="453" stopIfTrue="1"/>
    <cfRule type="duplicateValues" dxfId="524" priority="454" stopIfTrue="1"/>
    <cfRule type="duplicateValues" dxfId="523" priority="477" stopIfTrue="1"/>
    <cfRule type="duplicateValues" dxfId="522" priority="484" stopIfTrue="1"/>
    <cfRule type="duplicateValues" dxfId="521" priority="487" stopIfTrue="1"/>
    <cfRule type="duplicateValues" dxfId="520" priority="488" stopIfTrue="1"/>
    <cfRule type="duplicateValues" dxfId="519" priority="489" stopIfTrue="1"/>
  </conditionalFormatting>
  <conditionalFormatting sqref="D64">
    <cfRule type="duplicateValues" dxfId="518" priority="495" stopIfTrue="1"/>
    <cfRule type="duplicateValues" dxfId="517" priority="549" stopIfTrue="1"/>
    <cfRule type="duplicateValues" dxfId="516" priority="652" stopIfTrue="1"/>
  </conditionalFormatting>
  <conditionalFormatting sqref="D65">
    <cfRule type="duplicateValues" dxfId="515" priority="460" stopIfTrue="1"/>
    <cfRule type="duplicateValues" dxfId="514" priority="531" stopIfTrue="1"/>
  </conditionalFormatting>
  <conditionalFormatting sqref="D66">
    <cfRule type="duplicateValues" dxfId="513" priority="480" stopIfTrue="1"/>
    <cfRule type="duplicateValues" dxfId="512" priority="529" stopIfTrue="1"/>
  </conditionalFormatting>
  <conditionalFormatting sqref="D67">
    <cfRule type="duplicateValues" dxfId="511" priority="457" stopIfTrue="1"/>
    <cfRule type="duplicateValues" dxfId="510" priority="519" stopIfTrue="1"/>
  </conditionalFormatting>
  <conditionalFormatting sqref="D68">
    <cfRule type="duplicateValues" dxfId="509" priority="459" stopIfTrue="1"/>
    <cfRule type="duplicateValues" dxfId="508" priority="546" stopIfTrue="1"/>
  </conditionalFormatting>
  <conditionalFormatting sqref="D69">
    <cfRule type="duplicateValues" dxfId="507" priority="540" stopIfTrue="1"/>
  </conditionalFormatting>
  <conditionalFormatting sqref="D70">
    <cfRule type="duplicateValues" dxfId="506" priority="465" stopIfTrue="1"/>
    <cfRule type="duplicateValues" dxfId="505" priority="467" stopIfTrue="1"/>
    <cfRule type="duplicateValues" dxfId="504" priority="468" stopIfTrue="1"/>
    <cfRule type="duplicateValues" dxfId="503" priority="490" stopIfTrue="1"/>
    <cfRule type="duplicateValues" dxfId="502" priority="501" stopIfTrue="1"/>
    <cfRule type="duplicateValues" dxfId="501" priority="509" stopIfTrue="1"/>
    <cfRule type="duplicateValues" dxfId="500" priority="510" stopIfTrue="1"/>
    <cfRule type="duplicateValues" dxfId="499" priority="537" stopIfTrue="1"/>
  </conditionalFormatting>
  <conditionalFormatting sqref="D71">
    <cfRule type="duplicateValues" dxfId="498" priority="503" stopIfTrue="1"/>
    <cfRule type="duplicateValues" dxfId="497" priority="542" stopIfTrue="1"/>
  </conditionalFormatting>
  <conditionalFormatting sqref="D72">
    <cfRule type="duplicateValues" dxfId="496" priority="456" stopIfTrue="1"/>
    <cfRule type="duplicateValues" dxfId="495" priority="544" stopIfTrue="1"/>
    <cfRule type="duplicateValues" dxfId="494" priority="650" stopIfTrue="1"/>
  </conditionalFormatting>
  <conditionalFormatting sqref="D73">
    <cfRule type="duplicateValues" dxfId="493" priority="455" stopIfTrue="1"/>
    <cfRule type="duplicateValues" dxfId="492" priority="515" stopIfTrue="1"/>
  </conditionalFormatting>
  <conditionalFormatting sqref="D74">
    <cfRule type="duplicateValues" dxfId="491" priority="466" stopIfTrue="1"/>
    <cfRule type="duplicateValues" dxfId="490" priority="472" stopIfTrue="1"/>
    <cfRule type="duplicateValues" dxfId="489" priority="475" stopIfTrue="1"/>
    <cfRule type="duplicateValues" dxfId="488" priority="483" stopIfTrue="1"/>
    <cfRule type="duplicateValues" dxfId="487" priority="497" stopIfTrue="1"/>
    <cfRule type="duplicateValues" dxfId="486" priority="507" stopIfTrue="1"/>
    <cfRule type="duplicateValues" dxfId="485" priority="533" stopIfTrue="1"/>
  </conditionalFormatting>
  <conditionalFormatting sqref="D75">
    <cfRule type="duplicateValues" dxfId="484" priority="470" stopIfTrue="1"/>
    <cfRule type="duplicateValues" dxfId="483" priority="471" stopIfTrue="1"/>
  </conditionalFormatting>
  <conditionalFormatting sqref="D76">
    <cfRule type="duplicateValues" dxfId="482" priority="500" stopIfTrue="1"/>
    <cfRule type="duplicateValues" dxfId="481" priority="520" stopIfTrue="1"/>
  </conditionalFormatting>
  <conditionalFormatting sqref="D77">
    <cfRule type="duplicateValues" dxfId="480" priority="506" stopIfTrue="1"/>
    <cfRule type="duplicateValues" dxfId="479" priority="525" stopIfTrue="1"/>
  </conditionalFormatting>
  <conditionalFormatting sqref="D78">
    <cfRule type="duplicateValues" dxfId="478" priority="445" stopIfTrue="1"/>
    <cfRule type="duplicateValues" dxfId="477" priority="446" stopIfTrue="1"/>
    <cfRule type="duplicateValues" dxfId="476" priority="447" stopIfTrue="1"/>
    <cfRule type="duplicateValues" dxfId="475" priority="448" stopIfTrue="1"/>
    <cfRule type="duplicateValues" dxfId="474" priority="449" stopIfTrue="1"/>
    <cfRule type="duplicateValues" dxfId="473" priority="450" stopIfTrue="1"/>
  </conditionalFormatting>
  <conditionalFormatting sqref="D79">
    <cfRule type="duplicateValues" dxfId="472" priority="408" stopIfTrue="1"/>
    <cfRule type="duplicateValues" dxfId="471" priority="443" stopIfTrue="1"/>
  </conditionalFormatting>
  <conditionalFormatting sqref="D80">
    <cfRule type="duplicateValues" dxfId="470" priority="435" stopIfTrue="1"/>
  </conditionalFormatting>
  <conditionalFormatting sqref="D81">
    <cfRule type="duplicateValues" dxfId="469" priority="433" stopIfTrue="1"/>
  </conditionalFormatting>
  <conditionalFormatting sqref="D82">
    <cfRule type="duplicateValues" dxfId="468" priority="395" stopIfTrue="1"/>
    <cfRule type="duplicateValues" dxfId="467" priority="399" stopIfTrue="1"/>
    <cfRule type="duplicateValues" dxfId="466" priority="403" stopIfTrue="1"/>
    <cfRule type="duplicateValues" dxfId="465" priority="409" stopIfTrue="1"/>
  </conditionalFormatting>
  <conditionalFormatting sqref="D83">
    <cfRule type="duplicateValues" dxfId="464" priority="398" stopIfTrue="1"/>
    <cfRule type="duplicateValues" dxfId="463" priority="401" stopIfTrue="1"/>
    <cfRule type="duplicateValues" dxfId="462" priority="404" stopIfTrue="1"/>
    <cfRule type="duplicateValues" dxfId="461" priority="405" stopIfTrue="1"/>
    <cfRule type="duplicateValues" dxfId="460" priority="412" stopIfTrue="1"/>
  </conditionalFormatting>
  <conditionalFormatting sqref="D84">
    <cfRule type="duplicateValues" dxfId="459" priority="396" stopIfTrue="1"/>
    <cfRule type="duplicateValues" dxfId="458" priority="431" stopIfTrue="1"/>
  </conditionalFormatting>
  <conditionalFormatting sqref="D85">
    <cfRule type="duplicateValues" dxfId="457" priority="380" stopIfTrue="1"/>
  </conditionalFormatting>
  <conditionalFormatting sqref="D86">
    <cfRule type="duplicateValues" dxfId="456" priority="383" stopIfTrue="1"/>
    <cfRule type="duplicateValues" dxfId="455" priority="384" stopIfTrue="1"/>
    <cfRule type="duplicateValues" dxfId="454" priority="389" stopIfTrue="1"/>
    <cfRule type="duplicateValues" dxfId="453" priority="390" stopIfTrue="1"/>
  </conditionalFormatting>
  <conditionalFormatting sqref="D87">
    <cfRule type="duplicateValues" dxfId="452" priority="385" stopIfTrue="1"/>
    <cfRule type="duplicateValues" dxfId="451" priority="387" stopIfTrue="1"/>
    <cfRule type="duplicateValues" dxfId="450" priority="388" stopIfTrue="1"/>
    <cfRule type="duplicateValues" dxfId="449" priority="391" stopIfTrue="1"/>
  </conditionalFormatting>
  <conditionalFormatting sqref="D88">
    <cfRule type="duplicateValues" dxfId="448" priority="379" stopIfTrue="1"/>
  </conditionalFormatting>
  <conditionalFormatting sqref="D89">
    <cfRule type="duplicateValues" dxfId="447" priority="381" stopIfTrue="1"/>
  </conditionalFormatting>
  <conditionalFormatting sqref="D90">
    <cfRule type="duplicateValues" dxfId="446" priority="367" stopIfTrue="1"/>
    <cfRule type="duplicateValues" dxfId="445" priority="368" stopIfTrue="1"/>
    <cfRule type="duplicateValues" dxfId="444" priority="369" stopIfTrue="1"/>
    <cfRule type="duplicateValues" dxfId="443" priority="370" stopIfTrue="1"/>
    <cfRule type="duplicateValues" dxfId="442" priority="371" stopIfTrue="1"/>
    <cfRule type="duplicateValues" dxfId="441" priority="373" stopIfTrue="1"/>
    <cfRule type="duplicateValues" dxfId="440" priority="374" stopIfTrue="1"/>
    <cfRule type="duplicateValues" dxfId="439" priority="375" stopIfTrue="1"/>
    <cfRule type="duplicateValues" dxfId="438" priority="376" stopIfTrue="1"/>
    <cfRule type="duplicateValues" dxfId="437" priority="377" stopIfTrue="1"/>
  </conditionalFormatting>
  <conditionalFormatting sqref="D93">
    <cfRule type="duplicateValues" dxfId="436" priority="365" stopIfTrue="1"/>
  </conditionalFormatting>
  <conditionalFormatting sqref="D98">
    <cfRule type="duplicateValues" dxfId="435" priority="428" stopIfTrue="1"/>
  </conditionalFormatting>
  <conditionalFormatting sqref="D99">
    <cfRule type="duplicateValues" dxfId="434" priority="426" stopIfTrue="1"/>
  </conditionalFormatting>
  <conditionalFormatting sqref="D100">
    <cfRule type="duplicateValues" dxfId="433" priority="424" stopIfTrue="1"/>
  </conditionalFormatting>
  <conditionalFormatting sqref="D101">
    <cfRule type="duplicateValues" dxfId="432" priority="430" stopIfTrue="1"/>
  </conditionalFormatting>
  <conditionalFormatting sqref="D102">
    <cfRule type="duplicateValues" dxfId="431" priority="353"/>
    <cfRule type="duplicateValues" dxfId="430" priority="354"/>
    <cfRule type="duplicateValues" dxfId="429" priority="355"/>
    <cfRule type="duplicateValues" dxfId="428" priority="356"/>
    <cfRule type="duplicateValues" dxfId="427" priority="357"/>
    <cfRule type="duplicateValues" dxfId="426" priority="358"/>
    <cfRule type="duplicateValues" dxfId="425" priority="359"/>
  </conditionalFormatting>
  <conditionalFormatting sqref="D103">
    <cfRule type="duplicateValues" dxfId="424" priority="362" stopIfTrue="1"/>
    <cfRule type="duplicateValues" dxfId="423" priority="425" stopIfTrue="1"/>
  </conditionalFormatting>
  <conditionalFormatting sqref="D104">
    <cfRule type="duplicateValues" dxfId="422" priority="423" stopIfTrue="1"/>
  </conditionalFormatting>
  <conditionalFormatting sqref="D105">
    <cfRule type="duplicateValues" dxfId="421" priority="422" stopIfTrue="1"/>
  </conditionalFormatting>
  <conditionalFormatting sqref="D109">
    <cfRule type="duplicateValues" dxfId="420" priority="361" stopIfTrue="1"/>
  </conditionalFormatting>
  <conditionalFormatting sqref="D113">
    <cfRule type="duplicateValues" dxfId="419" priority="417" stopIfTrue="1"/>
  </conditionalFormatting>
  <conditionalFormatting sqref="D114">
    <cfRule type="duplicateValues" dxfId="418" priority="413" stopIfTrue="1"/>
  </conditionalFormatting>
  <conditionalFormatting sqref="D115">
    <cfRule type="duplicateValues" dxfId="417" priority="416" stopIfTrue="1"/>
  </conditionalFormatting>
  <conditionalFormatting sqref="D116">
    <cfRule type="duplicateValues" dxfId="416" priority="415" stopIfTrue="1"/>
  </conditionalFormatting>
  <conditionalFormatting sqref="D117">
    <cfRule type="duplicateValues" dxfId="415" priority="346" stopIfTrue="1"/>
  </conditionalFormatting>
  <conditionalFormatting sqref="D118">
    <cfRule type="duplicateValues" dxfId="414" priority="345" stopIfTrue="1"/>
  </conditionalFormatting>
  <conditionalFormatting sqref="D120">
    <cfRule type="duplicateValues" dxfId="413" priority="339" stopIfTrue="1"/>
  </conditionalFormatting>
  <conditionalFormatting sqref="D121">
    <cfRule type="duplicateValues" dxfId="412" priority="336" stopIfTrue="1"/>
    <cfRule type="duplicateValues" dxfId="411" priority="351" stopIfTrue="1"/>
  </conditionalFormatting>
  <conditionalFormatting sqref="D122">
    <cfRule type="duplicateValues" dxfId="410" priority="338" stopIfTrue="1"/>
    <cfRule type="duplicateValues" dxfId="409" priority="352" stopIfTrue="1"/>
  </conditionalFormatting>
  <conditionalFormatting sqref="D123">
    <cfRule type="duplicateValues" dxfId="408" priority="343" stopIfTrue="1"/>
  </conditionalFormatting>
  <conditionalFormatting sqref="D124">
    <cfRule type="duplicateValues" dxfId="407" priority="342" stopIfTrue="1"/>
  </conditionalFormatting>
  <conditionalFormatting sqref="D125">
    <cfRule type="duplicateValues" dxfId="406" priority="341" stopIfTrue="1"/>
  </conditionalFormatting>
  <conditionalFormatting sqref="D126">
    <cfRule type="duplicateValues" dxfId="405" priority="335" stopIfTrue="1"/>
    <cfRule type="duplicateValues" dxfId="404" priority="349" stopIfTrue="1"/>
  </conditionalFormatting>
  <conditionalFormatting sqref="D127">
    <cfRule type="duplicateValues" dxfId="403" priority="340" stopIfTrue="1"/>
  </conditionalFormatting>
  <conditionalFormatting sqref="D128">
    <cfRule type="duplicateValues" dxfId="402" priority="347" stopIfTrue="1"/>
  </conditionalFormatting>
  <conditionalFormatting sqref="D129">
    <cfRule type="duplicateValues" dxfId="401" priority="344" stopIfTrue="1"/>
  </conditionalFormatting>
  <conditionalFormatting sqref="D130">
    <cfRule type="duplicateValues" dxfId="400" priority="337" stopIfTrue="1"/>
  </conditionalFormatting>
  <conditionalFormatting sqref="D131">
    <cfRule type="duplicateValues" dxfId="399" priority="333" stopIfTrue="1"/>
  </conditionalFormatting>
  <conditionalFormatting sqref="D133">
    <cfRule type="duplicateValues" dxfId="398" priority="350" stopIfTrue="1"/>
  </conditionalFormatting>
  <conditionalFormatting sqref="D134">
    <cfRule type="duplicateValues" dxfId="397" priority="330" stopIfTrue="1"/>
    <cfRule type="duplicateValues" dxfId="396" priority="332" stopIfTrue="1"/>
  </conditionalFormatting>
  <conditionalFormatting sqref="D135">
    <cfRule type="duplicateValues" dxfId="395" priority="331" stopIfTrue="1"/>
  </conditionalFormatting>
  <conditionalFormatting sqref="D138">
    <cfRule type="duplicateValues" dxfId="394" priority="322" stopIfTrue="1"/>
  </conditionalFormatting>
  <conditionalFormatting sqref="D139">
    <cfRule type="duplicateValues" dxfId="393" priority="324" stopIfTrue="1"/>
  </conditionalFormatting>
  <conditionalFormatting sqref="D142">
    <cfRule type="duplicateValues" dxfId="392" priority="325" stopIfTrue="1"/>
  </conditionalFormatting>
  <conditionalFormatting sqref="D143">
    <cfRule type="duplicateValues" dxfId="391" priority="328" stopIfTrue="1"/>
  </conditionalFormatting>
  <conditionalFormatting sqref="D144">
    <cfRule type="duplicateValues" dxfId="390" priority="326" stopIfTrue="1"/>
  </conditionalFormatting>
  <conditionalFormatting sqref="D147">
    <cfRule type="duplicateValues" dxfId="389" priority="327" stopIfTrue="1"/>
  </conditionalFormatting>
  <conditionalFormatting sqref="D149">
    <cfRule type="duplicateValues" dxfId="388" priority="318" stopIfTrue="1"/>
  </conditionalFormatting>
  <conditionalFormatting sqref="D240">
    <cfRule type="duplicateValues" dxfId="387" priority="309" stopIfTrue="1"/>
  </conditionalFormatting>
  <conditionalFormatting sqref="D244">
    <cfRule type="duplicateValues" dxfId="386" priority="314" stopIfTrue="1"/>
  </conditionalFormatting>
  <conditionalFormatting sqref="D245">
    <cfRule type="duplicateValues" dxfId="385" priority="315" stopIfTrue="1"/>
  </conditionalFormatting>
  <conditionalFormatting sqref="D246">
    <cfRule type="duplicateValues" dxfId="384" priority="313" stopIfTrue="1"/>
  </conditionalFormatting>
  <conditionalFormatting sqref="D247">
    <cfRule type="duplicateValues" dxfId="383" priority="310" stopIfTrue="1"/>
  </conditionalFormatting>
  <conditionalFormatting sqref="D248">
    <cfRule type="duplicateValues" dxfId="382" priority="312" stopIfTrue="1"/>
  </conditionalFormatting>
  <conditionalFormatting sqref="D271">
    <cfRule type="duplicateValues" dxfId="381" priority="308" stopIfTrue="1"/>
  </conditionalFormatting>
  <conditionalFormatting sqref="D272">
    <cfRule type="duplicateValues" dxfId="380" priority="306" stopIfTrue="1"/>
  </conditionalFormatting>
  <conditionalFormatting sqref="D273">
    <cfRule type="duplicateValues" dxfId="379" priority="307" stopIfTrue="1"/>
  </conditionalFormatting>
  <conditionalFormatting sqref="D275">
    <cfRule type="duplicateValues" dxfId="378" priority="301" stopIfTrue="1"/>
    <cfRule type="duplicateValues" dxfId="377" priority="302" stopIfTrue="1"/>
  </conditionalFormatting>
  <conditionalFormatting sqref="D276">
    <cfRule type="duplicateValues" dxfId="376" priority="299" stopIfTrue="1"/>
  </conditionalFormatting>
  <conditionalFormatting sqref="D277">
    <cfRule type="duplicateValues" dxfId="375" priority="300" stopIfTrue="1"/>
  </conditionalFormatting>
  <conditionalFormatting sqref="D278">
    <cfRule type="duplicateValues" dxfId="374" priority="298" stopIfTrue="1"/>
  </conditionalFormatting>
  <conditionalFormatting sqref="D281">
    <cfRule type="duplicateValues" dxfId="373" priority="295" stopIfTrue="1"/>
  </conditionalFormatting>
  <conditionalFormatting sqref="D282">
    <cfRule type="duplicateValues" dxfId="372" priority="296" stopIfTrue="1"/>
  </conditionalFormatting>
  <conditionalFormatting sqref="D283">
    <cfRule type="duplicateValues" dxfId="371" priority="294" stopIfTrue="1"/>
  </conditionalFormatting>
  <conditionalFormatting sqref="D285">
    <cfRule type="duplicateValues" dxfId="370" priority="292" stopIfTrue="1"/>
  </conditionalFormatting>
  <conditionalFormatting sqref="D287">
    <cfRule type="duplicateValues" dxfId="369" priority="293" stopIfTrue="1"/>
  </conditionalFormatting>
  <conditionalFormatting sqref="D290">
    <cfRule type="duplicateValues" dxfId="368" priority="297" stopIfTrue="1"/>
  </conditionalFormatting>
  <conditionalFormatting sqref="D291">
    <cfRule type="duplicateValues" dxfId="367" priority="291" stopIfTrue="1"/>
  </conditionalFormatting>
  <conditionalFormatting sqref="D292">
    <cfRule type="duplicateValues" dxfId="366" priority="288" stopIfTrue="1"/>
  </conditionalFormatting>
  <conditionalFormatting sqref="D293">
    <cfRule type="duplicateValues" dxfId="365" priority="287" stopIfTrue="1"/>
  </conditionalFormatting>
  <conditionalFormatting sqref="D294">
    <cfRule type="duplicateValues" dxfId="364" priority="290" stopIfTrue="1"/>
  </conditionalFormatting>
  <conditionalFormatting sqref="D295">
    <cfRule type="duplicateValues" dxfId="363" priority="289" stopIfTrue="1"/>
  </conditionalFormatting>
  <conditionalFormatting sqref="D296">
    <cfRule type="duplicateValues" dxfId="362" priority="285" stopIfTrue="1"/>
  </conditionalFormatting>
  <conditionalFormatting sqref="D297">
    <cfRule type="duplicateValues" dxfId="361" priority="284" stopIfTrue="1"/>
  </conditionalFormatting>
  <conditionalFormatting sqref="D298">
    <cfRule type="duplicateValues" dxfId="360" priority="282" stopIfTrue="1"/>
  </conditionalFormatting>
  <conditionalFormatting sqref="D303">
    <cfRule type="duplicateValues" dxfId="359" priority="281" stopIfTrue="1"/>
  </conditionalFormatting>
  <conditionalFormatting sqref="D305">
    <cfRule type="duplicateValues" dxfId="358" priority="280" stopIfTrue="1"/>
  </conditionalFormatting>
  <conditionalFormatting sqref="D306">
    <cfRule type="duplicateValues" dxfId="357" priority="271" stopIfTrue="1"/>
  </conditionalFormatting>
  <conditionalFormatting sqref="D307">
    <cfRule type="duplicateValues" dxfId="356" priority="270" stopIfTrue="1"/>
    <cfRule type="duplicateValues" dxfId="355" priority="272" stopIfTrue="1"/>
    <cfRule type="duplicateValues" dxfId="354" priority="273" stopIfTrue="1"/>
    <cfRule type="duplicateValues" dxfId="353" priority="274" stopIfTrue="1"/>
    <cfRule type="duplicateValues" dxfId="352" priority="275" stopIfTrue="1"/>
  </conditionalFormatting>
  <conditionalFormatting sqref="D308">
    <cfRule type="duplicateValues" dxfId="351" priority="263"/>
    <cfRule type="duplicateValues" dxfId="350" priority="264"/>
    <cfRule type="duplicateValues" dxfId="349" priority="265"/>
    <cfRule type="duplicateValues" dxfId="348" priority="266"/>
    <cfRule type="duplicateValues" dxfId="347" priority="267"/>
    <cfRule type="duplicateValues" dxfId="346" priority="268"/>
    <cfRule type="duplicateValues" dxfId="345" priority="269"/>
  </conditionalFormatting>
  <conditionalFormatting sqref="D310">
    <cfRule type="duplicateValues" dxfId="344" priority="261" stopIfTrue="1"/>
  </conditionalFormatting>
  <conditionalFormatting sqref="D312">
    <cfRule type="duplicateValues" dxfId="343" priority="262" stopIfTrue="1"/>
  </conditionalFormatting>
  <conditionalFormatting sqref="D315">
    <cfRule type="duplicateValues" dxfId="342" priority="248" stopIfTrue="1"/>
    <cfRule type="duplicateValues" dxfId="341" priority="250" stopIfTrue="1"/>
    <cfRule type="duplicateValues" dxfId="340" priority="251" stopIfTrue="1"/>
  </conditionalFormatting>
  <conditionalFormatting sqref="D317">
    <cfRule type="duplicateValues" dxfId="339" priority="249" stopIfTrue="1"/>
  </conditionalFormatting>
  <conditionalFormatting sqref="D322">
    <cfRule type="duplicateValues" dxfId="338" priority="245" stopIfTrue="1"/>
  </conditionalFormatting>
  <conditionalFormatting sqref="D325">
    <cfRule type="duplicateValues" dxfId="337" priority="244" stopIfTrue="1"/>
  </conditionalFormatting>
  <conditionalFormatting sqref="D330">
    <cfRule type="duplicateValues" dxfId="336" priority="217" stopIfTrue="1"/>
    <cfRule type="duplicateValues" dxfId="335" priority="220" stopIfTrue="1"/>
    <cfRule type="duplicateValues" dxfId="334" priority="224" stopIfTrue="1"/>
  </conditionalFormatting>
  <conditionalFormatting sqref="D331">
    <cfRule type="duplicateValues" dxfId="333" priority="219" stopIfTrue="1"/>
  </conditionalFormatting>
  <conditionalFormatting sqref="D332">
    <cfRule type="duplicateValues" dxfId="332" priority="218" stopIfTrue="1"/>
    <cfRule type="duplicateValues" dxfId="331" priority="223" stopIfTrue="1"/>
  </conditionalFormatting>
  <conditionalFormatting sqref="D333">
    <cfRule type="duplicateValues" dxfId="330" priority="216" stopIfTrue="1"/>
  </conditionalFormatting>
  <conditionalFormatting sqref="D338">
    <cfRule type="duplicateValues" dxfId="329" priority="213" stopIfTrue="1"/>
  </conditionalFormatting>
  <conditionalFormatting sqref="D340">
    <cfRule type="duplicateValues" dxfId="328" priority="239" stopIfTrue="1"/>
  </conditionalFormatting>
  <conditionalFormatting sqref="D341">
    <cfRule type="duplicateValues" dxfId="327" priority="212" stopIfTrue="1"/>
    <cfRule type="duplicateValues" dxfId="326" priority="236" stopIfTrue="1"/>
  </conditionalFormatting>
  <conditionalFormatting sqref="D342">
    <cfRule type="duplicateValues" dxfId="325" priority="210" stopIfTrue="1"/>
    <cfRule type="duplicateValues" dxfId="324" priority="237" stopIfTrue="1"/>
  </conditionalFormatting>
  <conditionalFormatting sqref="D343">
    <cfRule type="duplicateValues" dxfId="323" priority="211" stopIfTrue="1"/>
    <cfRule type="duplicateValues" dxfId="322" priority="240" stopIfTrue="1"/>
  </conditionalFormatting>
  <conditionalFormatting sqref="D344">
    <cfRule type="duplicateValues" dxfId="321" priority="230" stopIfTrue="1"/>
  </conditionalFormatting>
  <conditionalFormatting sqref="D345">
    <cfRule type="duplicateValues" dxfId="320" priority="208" stopIfTrue="1"/>
    <cfRule type="duplicateValues" dxfId="319" priority="209" stopIfTrue="1"/>
  </conditionalFormatting>
  <conditionalFormatting sqref="D346">
    <cfRule type="duplicateValues" dxfId="318" priority="205" stopIfTrue="1"/>
  </conditionalFormatting>
  <conditionalFormatting sqref="D347">
    <cfRule type="duplicateValues" dxfId="317" priority="192" stopIfTrue="1"/>
    <cfRule type="duplicateValues" dxfId="316" priority="193" stopIfTrue="1"/>
    <cfRule type="duplicateValues" dxfId="315" priority="194" stopIfTrue="1"/>
    <cfRule type="duplicateValues" dxfId="314" priority="206" stopIfTrue="1"/>
  </conditionalFormatting>
  <conditionalFormatting sqref="D348">
    <cfRule type="duplicateValues" dxfId="313" priority="189" stopIfTrue="1"/>
    <cfRule type="duplicateValues" dxfId="312" priority="204" stopIfTrue="1"/>
  </conditionalFormatting>
  <conditionalFormatting sqref="D349">
    <cfRule type="duplicateValues" dxfId="311" priority="201" stopIfTrue="1"/>
  </conditionalFormatting>
  <conditionalFormatting sqref="D350">
    <cfRule type="duplicateValues" dxfId="310" priority="188" stopIfTrue="1"/>
    <cfRule type="duplicateValues" dxfId="309" priority="200" stopIfTrue="1"/>
  </conditionalFormatting>
  <conditionalFormatting sqref="D351">
    <cfRule type="duplicateValues" dxfId="308" priority="190" stopIfTrue="1"/>
    <cfRule type="duplicateValues" dxfId="307" priority="203" stopIfTrue="1"/>
  </conditionalFormatting>
  <conditionalFormatting sqref="D352">
    <cfRule type="duplicateValues" dxfId="306" priority="187" stopIfTrue="1"/>
    <cfRule type="duplicateValues" dxfId="305" priority="191" stopIfTrue="1"/>
    <cfRule type="duplicateValues" dxfId="304" priority="202" stopIfTrue="1"/>
  </conditionalFormatting>
  <conditionalFormatting sqref="D353">
    <cfRule type="duplicateValues" dxfId="303" priority="198" stopIfTrue="1"/>
  </conditionalFormatting>
  <conditionalFormatting sqref="D354">
    <cfRule type="duplicateValues" dxfId="302" priority="196" stopIfTrue="1"/>
  </conditionalFormatting>
  <conditionalFormatting sqref="D355">
    <cfRule type="duplicateValues" dxfId="301" priority="195" stopIfTrue="1"/>
  </conditionalFormatting>
  <conditionalFormatting sqref="D356">
    <cfRule type="duplicateValues" dxfId="300" priority="184" stopIfTrue="1"/>
  </conditionalFormatting>
  <conditionalFormatting sqref="D357">
    <cfRule type="duplicateValues" dxfId="299" priority="185" stopIfTrue="1"/>
  </conditionalFormatting>
  <conditionalFormatting sqref="D358">
    <cfRule type="duplicateValues" dxfId="298" priority="182" stopIfTrue="1"/>
    <cfRule type="duplicateValues" dxfId="297" priority="186" stopIfTrue="1"/>
  </conditionalFormatting>
  <conditionalFormatting sqref="D359">
    <cfRule type="duplicateValues" dxfId="296" priority="183" stopIfTrue="1"/>
  </conditionalFormatting>
  <conditionalFormatting sqref="D360">
    <cfRule type="duplicateValues" dxfId="295" priority="181" stopIfTrue="1"/>
  </conditionalFormatting>
  <conditionalFormatting sqref="D361">
    <cfRule type="duplicateValues" dxfId="294" priority="180" stopIfTrue="1"/>
  </conditionalFormatting>
  <conditionalFormatting sqref="D362">
    <cfRule type="duplicateValues" dxfId="293" priority="179" stopIfTrue="1"/>
  </conditionalFormatting>
  <conditionalFormatting sqref="D363">
    <cfRule type="duplicateValues" dxfId="292" priority="178" stopIfTrue="1"/>
  </conditionalFormatting>
  <conditionalFormatting sqref="D365">
    <cfRule type="duplicateValues" dxfId="291" priority="177" stopIfTrue="1"/>
    <cfRule type="duplicateValues" dxfId="290" priority="50299" stopIfTrue="1"/>
  </conditionalFormatting>
  <conditionalFormatting sqref="D366">
    <cfRule type="duplicateValues" dxfId="289" priority="174" stopIfTrue="1"/>
  </conditionalFormatting>
  <conditionalFormatting sqref="D367">
    <cfRule type="duplicateValues" dxfId="288" priority="173" stopIfTrue="1"/>
  </conditionalFormatting>
  <conditionalFormatting sqref="D368">
    <cfRule type="duplicateValues" dxfId="287" priority="172" stopIfTrue="1"/>
    <cfRule type="duplicateValues" dxfId="286" priority="176" stopIfTrue="1"/>
  </conditionalFormatting>
  <conditionalFormatting sqref="D369">
    <cfRule type="duplicateValues" dxfId="285" priority="21888" stopIfTrue="1"/>
  </conditionalFormatting>
  <conditionalFormatting sqref="D370">
    <cfRule type="duplicateValues" dxfId="284" priority="148" stopIfTrue="1"/>
  </conditionalFormatting>
  <conditionalFormatting sqref="D372">
    <cfRule type="duplicateValues" dxfId="283" priority="147" stopIfTrue="1"/>
  </conditionalFormatting>
  <conditionalFormatting sqref="D373">
    <cfRule type="duplicateValues" dxfId="282" priority="169" stopIfTrue="1"/>
  </conditionalFormatting>
  <conditionalFormatting sqref="D374">
    <cfRule type="duplicateValues" dxfId="281" priority="168" stopIfTrue="1"/>
  </conditionalFormatting>
  <conditionalFormatting sqref="D375">
    <cfRule type="duplicateValues" dxfId="280" priority="153" stopIfTrue="1"/>
  </conditionalFormatting>
  <conditionalFormatting sqref="D376">
    <cfRule type="duplicateValues" dxfId="279" priority="163" stopIfTrue="1"/>
    <cfRule type="duplicateValues" dxfId="278" priority="165" stopIfTrue="1"/>
    <cfRule type="duplicateValues" dxfId="277" priority="10980" stopIfTrue="1"/>
  </conditionalFormatting>
  <conditionalFormatting sqref="D377">
    <cfRule type="duplicateValues" dxfId="276" priority="150" stopIfTrue="1"/>
    <cfRule type="duplicateValues" dxfId="275" priority="164" stopIfTrue="1"/>
    <cfRule type="duplicateValues" dxfId="274" priority="166" stopIfTrue="1"/>
    <cfRule type="duplicateValues" dxfId="273" priority="10979" stopIfTrue="1"/>
  </conditionalFormatting>
  <conditionalFormatting sqref="D378">
    <cfRule type="duplicateValues" dxfId="272" priority="139" stopIfTrue="1"/>
    <cfRule type="duplicateValues" dxfId="271" priority="161" stopIfTrue="1"/>
  </conditionalFormatting>
  <conditionalFormatting sqref="D379">
    <cfRule type="duplicateValues" dxfId="270" priority="143" stopIfTrue="1"/>
    <cfRule type="duplicateValues" dxfId="269" priority="162" stopIfTrue="1"/>
  </conditionalFormatting>
  <conditionalFormatting sqref="D380">
    <cfRule type="duplicateValues" dxfId="268" priority="156" stopIfTrue="1"/>
    <cfRule type="duplicateValues" dxfId="267" priority="158" stopIfTrue="1"/>
    <cfRule type="duplicateValues" dxfId="266" priority="159" stopIfTrue="1"/>
  </conditionalFormatting>
  <conditionalFormatting sqref="D381">
    <cfRule type="duplicateValues" dxfId="265" priority="155" stopIfTrue="1"/>
  </conditionalFormatting>
  <conditionalFormatting sqref="D382">
    <cfRule type="duplicateValues" dxfId="264" priority="138" stopIfTrue="1"/>
  </conditionalFormatting>
  <conditionalFormatting sqref="D383">
    <cfRule type="duplicateValues" dxfId="263" priority="134" stopIfTrue="1"/>
    <cfRule type="duplicateValues" dxfId="262" priority="135" stopIfTrue="1"/>
    <cfRule type="duplicateValues" dxfId="261" priority="136" stopIfTrue="1"/>
    <cfRule type="duplicateValues" dxfId="260" priority="141" stopIfTrue="1"/>
    <cfRule type="duplicateValues" dxfId="259" priority="142" stopIfTrue="1"/>
  </conditionalFormatting>
  <conditionalFormatting sqref="D385">
    <cfRule type="duplicateValues" dxfId="258" priority="144" stopIfTrue="1"/>
    <cfRule type="duplicateValues" dxfId="257" priority="171" stopIfTrue="1"/>
  </conditionalFormatting>
  <conditionalFormatting sqref="D387">
    <cfRule type="duplicateValues" dxfId="256" priority="140" stopIfTrue="1"/>
  </conditionalFormatting>
  <conditionalFormatting sqref="D388">
    <cfRule type="duplicateValues" dxfId="255" priority="92" stopIfTrue="1"/>
  </conditionalFormatting>
  <conditionalFormatting sqref="D389">
    <cfRule type="duplicateValues" dxfId="254" priority="127" stopIfTrue="1"/>
  </conditionalFormatting>
  <conditionalFormatting sqref="D390">
    <cfRule type="duplicateValues" dxfId="253" priority="125" stopIfTrue="1"/>
  </conditionalFormatting>
  <conditionalFormatting sqref="D391">
    <cfRule type="duplicateValues" dxfId="252" priority="124" stopIfTrue="1"/>
  </conditionalFormatting>
  <conditionalFormatting sqref="D392">
    <cfRule type="duplicateValues" dxfId="251" priority="129" stopIfTrue="1"/>
  </conditionalFormatting>
  <conditionalFormatting sqref="D393">
    <cfRule type="duplicateValues" dxfId="250" priority="128" stopIfTrue="1"/>
  </conditionalFormatting>
  <conditionalFormatting sqref="D394">
    <cfRule type="duplicateValues" dxfId="249" priority="121" stopIfTrue="1"/>
  </conditionalFormatting>
  <conditionalFormatting sqref="D395">
    <cfRule type="duplicateValues" dxfId="248" priority="126" stopIfTrue="1"/>
  </conditionalFormatting>
  <conditionalFormatting sqref="D396">
    <cfRule type="duplicateValues" dxfId="247" priority="87" stopIfTrue="1"/>
  </conditionalFormatting>
  <conditionalFormatting sqref="D397">
    <cfRule type="duplicateValues" dxfId="246" priority="116" stopIfTrue="1"/>
  </conditionalFormatting>
  <conditionalFormatting sqref="D398">
    <cfRule type="duplicateValues" dxfId="245" priority="88" stopIfTrue="1"/>
  </conditionalFormatting>
  <conditionalFormatting sqref="D399">
    <cfRule type="duplicateValues" dxfId="244" priority="120" stopIfTrue="1"/>
  </conditionalFormatting>
  <conditionalFormatting sqref="D400">
    <cfRule type="duplicateValues" dxfId="243" priority="85" stopIfTrue="1"/>
  </conditionalFormatting>
  <conditionalFormatting sqref="D401">
    <cfRule type="duplicateValues" dxfId="242" priority="117" stopIfTrue="1"/>
  </conditionalFormatting>
  <conditionalFormatting sqref="D402">
    <cfRule type="duplicateValues" dxfId="241" priority="118" stopIfTrue="1"/>
  </conditionalFormatting>
  <conditionalFormatting sqref="D403">
    <cfRule type="duplicateValues" dxfId="240" priority="91" stopIfTrue="1"/>
    <cfRule type="duplicateValues" dxfId="239" priority="122" stopIfTrue="1"/>
  </conditionalFormatting>
  <conditionalFormatting sqref="D404">
    <cfRule type="duplicateValues" dxfId="238" priority="123" stopIfTrue="1"/>
  </conditionalFormatting>
  <conditionalFormatting sqref="D405">
    <cfRule type="duplicateValues" dxfId="237" priority="89" stopIfTrue="1"/>
  </conditionalFormatting>
  <conditionalFormatting sqref="D406">
    <cfRule type="duplicateValues" dxfId="236" priority="84" stopIfTrue="1"/>
  </conditionalFormatting>
  <conditionalFormatting sqref="D407">
    <cfRule type="duplicateValues" dxfId="235" priority="108" stopIfTrue="1"/>
  </conditionalFormatting>
  <conditionalFormatting sqref="D408">
    <cfRule type="duplicateValues" dxfId="234" priority="115" stopIfTrue="1"/>
  </conditionalFormatting>
  <conditionalFormatting sqref="D409">
    <cfRule type="duplicateValues" dxfId="233" priority="109" stopIfTrue="1"/>
  </conditionalFormatting>
  <conditionalFormatting sqref="D410">
    <cfRule type="duplicateValues" dxfId="232" priority="112" stopIfTrue="1"/>
  </conditionalFormatting>
  <conditionalFormatting sqref="D411">
    <cfRule type="duplicateValues" dxfId="231" priority="107" stopIfTrue="1"/>
  </conditionalFormatting>
  <conditionalFormatting sqref="D412">
    <cfRule type="duplicateValues" dxfId="230" priority="98" stopIfTrue="1"/>
  </conditionalFormatting>
  <conditionalFormatting sqref="D413">
    <cfRule type="duplicateValues" dxfId="229" priority="83" stopIfTrue="1"/>
  </conditionalFormatting>
  <conditionalFormatting sqref="D414">
    <cfRule type="duplicateValues" dxfId="228" priority="106" stopIfTrue="1"/>
  </conditionalFormatting>
  <conditionalFormatting sqref="D415">
    <cfRule type="duplicateValues" dxfId="227" priority="95" stopIfTrue="1"/>
  </conditionalFormatting>
  <conditionalFormatting sqref="D416">
    <cfRule type="duplicateValues" dxfId="226" priority="94" stopIfTrue="1"/>
  </conditionalFormatting>
  <conditionalFormatting sqref="D417">
    <cfRule type="duplicateValues" dxfId="225" priority="100" stopIfTrue="1"/>
    <cfRule type="duplicateValues" dxfId="224" priority="102" stopIfTrue="1"/>
  </conditionalFormatting>
  <conditionalFormatting sqref="D418">
    <cfRule type="duplicateValues" dxfId="223" priority="75" stopIfTrue="1"/>
    <cfRule type="duplicateValues" dxfId="222" priority="97" stopIfTrue="1"/>
    <cfRule type="duplicateValues" dxfId="221" priority="99" stopIfTrue="1"/>
    <cfRule type="duplicateValues" dxfId="220" priority="101" stopIfTrue="1"/>
  </conditionalFormatting>
  <conditionalFormatting sqref="D419">
    <cfRule type="duplicateValues" dxfId="219" priority="76" stopIfTrue="1"/>
    <cfRule type="duplicateValues" dxfId="218" priority="78" stopIfTrue="1"/>
    <cfRule type="duplicateValues" dxfId="217" priority="96" stopIfTrue="1"/>
    <cfRule type="duplicateValues" dxfId="216" priority="113" stopIfTrue="1"/>
  </conditionalFormatting>
  <conditionalFormatting sqref="D420">
    <cfRule type="duplicateValues" dxfId="215" priority="105" stopIfTrue="1"/>
    <cfRule type="duplicateValues" dxfId="214" priority="111" stopIfTrue="1"/>
    <cfRule type="duplicateValues" dxfId="213" priority="114" stopIfTrue="1"/>
  </conditionalFormatting>
  <conditionalFormatting sqref="D421">
    <cfRule type="duplicateValues" dxfId="212" priority="50" stopIfTrue="1"/>
    <cfRule type="duplicateValues" dxfId="211" priority="10807" stopIfTrue="1"/>
    <cfRule type="duplicateValues" dxfId="210" priority="10830" stopIfTrue="1"/>
  </conditionalFormatting>
  <conditionalFormatting sqref="D422">
    <cfRule type="duplicateValues" dxfId="209" priority="67" stopIfTrue="1"/>
    <cfRule type="duplicateValues" dxfId="208" priority="10808" stopIfTrue="1"/>
    <cfRule type="duplicateValues" dxfId="207" priority="10841" stopIfTrue="1"/>
  </conditionalFormatting>
  <conditionalFormatting sqref="D423">
    <cfRule type="duplicateValues" dxfId="206" priority="73" stopIfTrue="1"/>
  </conditionalFormatting>
  <conditionalFormatting sqref="D424">
    <cfRule type="duplicateValues" dxfId="205" priority="60" stopIfTrue="1"/>
    <cfRule type="duplicateValues" dxfId="204" priority="10794" stopIfTrue="1"/>
  </conditionalFormatting>
  <conditionalFormatting sqref="D425">
    <cfRule type="duplicateValues" dxfId="203" priority="34" stopIfTrue="1"/>
    <cfRule type="duplicateValues" dxfId="202" priority="69" stopIfTrue="1"/>
  </conditionalFormatting>
  <conditionalFormatting sqref="D426">
    <cfRule type="duplicateValues" dxfId="201" priority="35" stopIfTrue="1"/>
    <cfRule type="duplicateValues" dxfId="200" priority="54" stopIfTrue="1"/>
  </conditionalFormatting>
  <conditionalFormatting sqref="D427">
    <cfRule type="duplicateValues" dxfId="199" priority="36" stopIfTrue="1"/>
  </conditionalFormatting>
  <conditionalFormatting sqref="D428">
    <cfRule type="duplicateValues" dxfId="198" priority="14" stopIfTrue="1"/>
  </conditionalFormatting>
  <conditionalFormatting sqref="D429">
    <cfRule type="duplicateValues" dxfId="197" priority="12" stopIfTrue="1"/>
  </conditionalFormatting>
  <conditionalFormatting sqref="D430">
    <cfRule type="duplicateValues" dxfId="196" priority="7" stopIfTrue="1"/>
  </conditionalFormatting>
  <conditionalFormatting sqref="D431">
    <cfRule type="duplicateValues" dxfId="195" priority="26" stopIfTrue="1"/>
  </conditionalFormatting>
  <conditionalFormatting sqref="D432">
    <cfRule type="duplicateValues" dxfId="194" priority="65" stopIfTrue="1"/>
  </conditionalFormatting>
  <conditionalFormatting sqref="D433">
    <cfRule type="duplicateValues" dxfId="193" priority="53" stopIfTrue="1"/>
  </conditionalFormatting>
  <conditionalFormatting sqref="D434">
    <cfRule type="duplicateValues" dxfId="192" priority="16" stopIfTrue="1"/>
    <cfRule type="duplicateValues" dxfId="191" priority="63" stopIfTrue="1"/>
  </conditionalFormatting>
  <conditionalFormatting sqref="D435">
    <cfRule type="duplicateValues" dxfId="190" priority="64" stopIfTrue="1"/>
  </conditionalFormatting>
  <conditionalFormatting sqref="D436">
    <cfRule type="duplicateValues" dxfId="189" priority="61" stopIfTrue="1"/>
  </conditionalFormatting>
  <conditionalFormatting sqref="D437">
    <cfRule type="duplicateValues" dxfId="188" priority="52" stopIfTrue="1"/>
  </conditionalFormatting>
  <conditionalFormatting sqref="D438">
    <cfRule type="duplicateValues" dxfId="187" priority="9" stopIfTrue="1"/>
  </conditionalFormatting>
  <conditionalFormatting sqref="D440">
    <cfRule type="duplicateValues" dxfId="186" priority="25" stopIfTrue="1"/>
  </conditionalFormatting>
  <conditionalFormatting sqref="D441">
    <cfRule type="duplicateValues" dxfId="185" priority="13" stopIfTrue="1"/>
  </conditionalFormatting>
  <conditionalFormatting sqref="D442">
    <cfRule type="duplicateValues" dxfId="184" priority="44" stopIfTrue="1"/>
  </conditionalFormatting>
  <conditionalFormatting sqref="D443">
    <cfRule type="duplicateValues" dxfId="183" priority="46" stopIfTrue="1"/>
  </conditionalFormatting>
  <conditionalFormatting sqref="D444">
    <cfRule type="duplicateValues" dxfId="182" priority="21" stopIfTrue="1"/>
    <cfRule type="duplicateValues" dxfId="181" priority="30" stopIfTrue="1"/>
    <cfRule type="duplicateValues" dxfId="180" priority="74" stopIfTrue="1"/>
    <cfRule type="duplicateValues" dxfId="179" priority="15955" stopIfTrue="1"/>
  </conditionalFormatting>
  <conditionalFormatting sqref="D445">
    <cfRule type="duplicateValues" dxfId="178" priority="27" stopIfTrue="1"/>
    <cfRule type="duplicateValues" dxfId="177" priority="70" stopIfTrue="1"/>
    <cfRule type="duplicateValues" dxfId="176" priority="10775" stopIfTrue="1"/>
  </conditionalFormatting>
  <conditionalFormatting sqref="D446">
    <cfRule type="duplicateValues" dxfId="175" priority="58" stopIfTrue="1"/>
    <cfRule type="duplicateValues" dxfId="174" priority="71" stopIfTrue="1"/>
  </conditionalFormatting>
  <conditionalFormatting sqref="D447">
    <cfRule type="duplicateValues" dxfId="173" priority="39" stopIfTrue="1"/>
    <cfRule type="duplicateValues" dxfId="172" priority="56" stopIfTrue="1"/>
  </conditionalFormatting>
  <conditionalFormatting sqref="D448">
    <cfRule type="duplicateValues" dxfId="171" priority="18" stopIfTrue="1"/>
    <cfRule type="duplicateValues" dxfId="170" priority="38" stopIfTrue="1"/>
  </conditionalFormatting>
  <conditionalFormatting sqref="D449">
    <cfRule type="duplicateValues" dxfId="169" priority="59" stopIfTrue="1"/>
  </conditionalFormatting>
  <conditionalFormatting sqref="B1:B449">
    <cfRule type="duplicateValues" dxfId="168" priority="50527"/>
  </conditionalFormatting>
  <conditionalFormatting sqref="C1:C449">
    <cfRule type="duplicateValues" dxfId="167" priority="50529"/>
    <cfRule type="duplicateValues" dxfId="166" priority="50530"/>
  </conditionalFormatting>
  <conditionalFormatting sqref="C2:C449">
    <cfRule type="duplicateValues" dxfId="165" priority="50533"/>
  </conditionalFormatting>
  <conditionalFormatting sqref="D1:D1048576">
    <cfRule type="duplicateValues" dxfId="164" priority="1"/>
  </conditionalFormatting>
  <conditionalFormatting sqref="D1:D449">
    <cfRule type="duplicateValues" dxfId="163" priority="50535"/>
  </conditionalFormatting>
  <conditionalFormatting sqref="D4:D5">
    <cfRule type="duplicateValues" dxfId="162" priority="633" stopIfTrue="1"/>
    <cfRule type="duplicateValues" dxfId="161" priority="636" stopIfTrue="1"/>
  </conditionalFormatting>
  <conditionalFormatting sqref="D11:D12">
    <cfRule type="duplicateValues" dxfId="160" priority="607" stopIfTrue="1"/>
  </conditionalFormatting>
  <conditionalFormatting sqref="D12:D13">
    <cfRule type="duplicateValues" dxfId="159" priority="683" stopIfTrue="1"/>
  </conditionalFormatting>
  <conditionalFormatting sqref="D20:D21">
    <cfRule type="duplicateValues" dxfId="158" priority="679" stopIfTrue="1"/>
  </conditionalFormatting>
  <conditionalFormatting sqref="D29:D32">
    <cfRule type="duplicateValues" dxfId="157" priority="715" stopIfTrue="1"/>
  </conditionalFormatting>
  <conditionalFormatting sqref="D30:D31">
    <cfRule type="duplicateValues" dxfId="156" priority="587" stopIfTrue="1"/>
    <cfRule type="duplicateValues" dxfId="155" priority="588" stopIfTrue="1"/>
    <cfRule type="duplicateValues" dxfId="154" priority="694" stopIfTrue="1"/>
  </conditionalFormatting>
  <conditionalFormatting sqref="D30:D32">
    <cfRule type="duplicateValues" dxfId="153" priority="668" stopIfTrue="1"/>
  </conditionalFormatting>
  <conditionalFormatting sqref="D31:D32">
    <cfRule type="duplicateValues" dxfId="152" priority="669" stopIfTrue="1"/>
  </conditionalFormatting>
  <conditionalFormatting sqref="D32:D33">
    <cfRule type="duplicateValues" dxfId="151" priority="678" stopIfTrue="1"/>
  </conditionalFormatting>
  <conditionalFormatting sqref="D37:D38">
    <cfRule type="duplicateValues" dxfId="150" priority="667" stopIfTrue="1"/>
  </conditionalFormatting>
  <conditionalFormatting sqref="D45:D46">
    <cfRule type="duplicateValues" dxfId="149" priority="654" stopIfTrue="1"/>
  </conditionalFormatting>
  <conditionalFormatting sqref="D52:D53">
    <cfRule type="duplicateValues" dxfId="148" priority="518" stopIfTrue="1"/>
  </conditionalFormatting>
  <conditionalFormatting sqref="D54:D55">
    <cfRule type="duplicateValues" dxfId="147" priority="478" stopIfTrue="1"/>
  </conditionalFormatting>
  <conditionalFormatting sqref="D61:D62">
    <cfRule type="duplicateValues" dxfId="146" priority="517" stopIfTrue="1"/>
  </conditionalFormatting>
  <conditionalFormatting sqref="D82:D83">
    <cfRule type="duplicateValues" dxfId="145" priority="392" stopIfTrue="1"/>
    <cfRule type="duplicateValues" dxfId="144" priority="393" stopIfTrue="1"/>
    <cfRule type="duplicateValues" dxfId="143" priority="394" stopIfTrue="1"/>
    <cfRule type="duplicateValues" dxfId="142" priority="402" stopIfTrue="1"/>
    <cfRule type="duplicateValues" dxfId="141" priority="432" stopIfTrue="1"/>
  </conditionalFormatting>
  <conditionalFormatting sqref="D86:D87">
    <cfRule type="duplicateValues" dxfId="140" priority="382" stopIfTrue="1"/>
    <cfRule type="duplicateValues" dxfId="139" priority="386" stopIfTrue="1"/>
  </conditionalFormatting>
  <conditionalFormatting sqref="D91:D92">
    <cfRule type="duplicateValues" dxfId="138" priority="366" stopIfTrue="1"/>
  </conditionalFormatting>
  <conditionalFormatting sqref="D103:D105">
    <cfRule type="duplicateValues" dxfId="137" priority="419" stopIfTrue="1"/>
  </conditionalFormatting>
  <conditionalFormatting sqref="D121:D122">
    <cfRule type="duplicateValues" dxfId="136" priority="334" stopIfTrue="1"/>
  </conditionalFormatting>
  <conditionalFormatting sqref="D235:D237">
    <cfRule type="duplicateValues" dxfId="135" priority="316" stopIfTrue="1"/>
  </conditionalFormatting>
  <conditionalFormatting sqref="D271:D273">
    <cfRule type="duplicateValues" dxfId="134" priority="303" stopIfTrue="1"/>
    <cfRule type="duplicateValues" dxfId="133" priority="304" stopIfTrue="1"/>
  </conditionalFormatting>
  <conditionalFormatting sqref="D292:D293">
    <cfRule type="duplicateValues" dxfId="132" priority="286" stopIfTrue="1"/>
  </conditionalFormatting>
  <conditionalFormatting sqref="D330:D333">
    <cfRule type="duplicateValues" dxfId="131" priority="39093" stopIfTrue="1"/>
  </conditionalFormatting>
  <conditionalFormatting sqref="D342:D343">
    <cfRule type="duplicateValues" dxfId="130" priority="235" stopIfTrue="1"/>
  </conditionalFormatting>
  <conditionalFormatting sqref="D349:D350">
    <cfRule type="duplicateValues" dxfId="129" priority="199" stopIfTrue="1"/>
  </conditionalFormatting>
  <conditionalFormatting sqref="D376:D381">
    <cfRule type="duplicateValues" dxfId="128" priority="10984" stopIfTrue="1"/>
  </conditionalFormatting>
  <conditionalFormatting sqref="D418:D420">
    <cfRule type="duplicateValues" dxfId="127" priority="110" stopIfTrue="1"/>
  </conditionalFormatting>
  <conditionalFormatting sqref="D419:D420">
    <cfRule type="duplicateValues" dxfId="126" priority="79" stopIfTrue="1"/>
    <cfRule type="duplicateValues" dxfId="125" priority="93" stopIfTrue="1"/>
  </conditionalFormatting>
  <conditionalFormatting sqref="D422:D429">
    <cfRule type="duplicateValues" dxfId="124" priority="40061" stopIfTrue="1"/>
  </conditionalFormatting>
  <conditionalFormatting sqref="D433:D434">
    <cfRule type="duplicateValues" dxfId="123" priority="15" stopIfTrue="1"/>
  </conditionalFormatting>
  <conditionalFormatting sqref="D439:D443">
    <cfRule type="duplicateValues" dxfId="122" priority="68" stopIfTrue="1"/>
  </conditionalFormatting>
  <conditionalFormatting sqref="D444:D445">
    <cfRule type="duplicateValues" dxfId="121" priority="19" stopIfTrue="1"/>
    <cfRule type="duplicateValues" dxfId="120" priority="20" stopIfTrue="1"/>
    <cfRule type="duplicateValues" dxfId="119" priority="22" stopIfTrue="1"/>
  </conditionalFormatting>
  <conditionalFormatting sqref="D444:D447">
    <cfRule type="duplicateValues" dxfId="118" priority="10770" stopIfTrue="1"/>
  </conditionalFormatting>
  <conditionalFormatting sqref="D444:D446">
    <cfRule type="duplicateValues" dxfId="117" priority="15962" stopIfTrue="1"/>
  </conditionalFormatting>
  <conditionalFormatting sqref="D447:D448">
    <cfRule type="duplicateValues" dxfId="116" priority="40" stopIfTrue="1"/>
  </conditionalFormatting>
  <conditionalFormatting sqref="D309:D449 D103:D307 D1:D101">
    <cfRule type="duplicateValues" dxfId="115" priority="50379"/>
  </conditionalFormatting>
  <conditionalFormatting sqref="D34 D9 D4">
    <cfRule type="duplicateValues" dxfId="114" priority="717" stopIfTrue="1"/>
  </conditionalFormatting>
  <conditionalFormatting sqref="D37 D31 D9 D4">
    <cfRule type="duplicateValues" dxfId="113" priority="676" stopIfTrue="1"/>
  </conditionalFormatting>
  <conditionalFormatting sqref="D20 D9 D4:D5">
    <cfRule type="duplicateValues" dxfId="112" priority="675" stopIfTrue="1"/>
  </conditionalFormatting>
  <conditionalFormatting sqref="D26 D9 D4:D5 D29:D32 D35">
    <cfRule type="duplicateValues" dxfId="111" priority="666" stopIfTrue="1"/>
  </conditionalFormatting>
  <conditionalFormatting sqref="D29:D32 D5">
    <cfRule type="duplicateValues" dxfId="110" priority="671" stopIfTrue="1"/>
  </conditionalFormatting>
  <conditionalFormatting sqref="D29:D31 D5">
    <cfRule type="duplicateValues" dxfId="109" priority="670" stopIfTrue="1"/>
  </conditionalFormatting>
  <conditionalFormatting sqref="D38 D14">
    <cfRule type="duplicateValues" dxfId="108" priority="593" stopIfTrue="1"/>
  </conditionalFormatting>
  <conditionalFormatting sqref="D34 D25 D28 D30:D31">
    <cfRule type="duplicateValues" dxfId="107" priority="585" stopIfTrue="1"/>
  </conditionalFormatting>
  <conditionalFormatting sqref="D28 D30:D31">
    <cfRule type="duplicateValues" dxfId="106" priority="631" stopIfTrue="1"/>
  </conditionalFormatting>
  <conditionalFormatting sqref="D31 D28">
    <cfRule type="duplicateValues" dxfId="105" priority="625" stopIfTrue="1"/>
  </conditionalFormatting>
  <conditionalFormatting sqref="D34 D28 D37">
    <cfRule type="duplicateValues" dxfId="104" priority="616" stopIfTrue="1"/>
  </conditionalFormatting>
  <conditionalFormatting sqref="D28 D30">
    <cfRule type="duplicateValues" dxfId="103" priority="591" stopIfTrue="1"/>
  </conditionalFormatting>
  <conditionalFormatting sqref="D32 D29">
    <cfRule type="duplicateValues" dxfId="102" priority="705" stopIfTrue="1"/>
  </conditionalFormatting>
  <conditionalFormatting sqref="D35 D29 D38">
    <cfRule type="duplicateValues" dxfId="101" priority="695" stopIfTrue="1"/>
  </conditionalFormatting>
  <conditionalFormatting sqref="D30:D31 D37 D34">
    <cfRule type="duplicateValues" dxfId="100" priority="584" stopIfTrue="1"/>
  </conditionalFormatting>
  <conditionalFormatting sqref="D37 D31">
    <cfRule type="duplicateValues" dxfId="99" priority="684" stopIfTrue="1"/>
  </conditionalFormatting>
  <conditionalFormatting sqref="D33 D31">
    <cfRule type="duplicateValues" dxfId="98" priority="677" stopIfTrue="1"/>
  </conditionalFormatting>
  <conditionalFormatting sqref="D31:D33 D35 D37:D38">
    <cfRule type="duplicateValues" dxfId="97" priority="665" stopIfTrue="1"/>
  </conditionalFormatting>
  <conditionalFormatting sqref="D34 D37">
    <cfRule type="duplicateValues" dxfId="96" priority="614" stopIfTrue="1"/>
  </conditionalFormatting>
  <conditionalFormatting sqref="D35 D38">
    <cfRule type="duplicateValues" dxfId="95" priority="693" stopIfTrue="1"/>
  </conditionalFormatting>
  <conditionalFormatting sqref="D51 D45:D46">
    <cfRule type="duplicateValues" dxfId="94" priority="653" stopIfTrue="1"/>
  </conditionalFormatting>
  <conditionalFormatting sqref="D62 D57">
    <cfRule type="duplicateValues" dxfId="93" priority="521" stopIfTrue="1"/>
  </conditionalFormatting>
  <conditionalFormatting sqref="D72 D64 D58">
    <cfRule type="duplicateValues" dxfId="92" priority="651" stopIfTrue="1"/>
  </conditionalFormatting>
  <conditionalFormatting sqref="D64 D58">
    <cfRule type="duplicateValues" dxfId="91" priority="538" stopIfTrue="1"/>
  </conditionalFormatting>
  <conditionalFormatting sqref="D76:D78 D72 D74 D58 D60:D62 D66">
    <cfRule type="duplicateValues" dxfId="90" priority="44925" stopIfTrue="1"/>
  </conditionalFormatting>
  <conditionalFormatting sqref="D63 D59">
    <cfRule type="duplicateValues" dxfId="89" priority="514" stopIfTrue="1"/>
  </conditionalFormatting>
  <conditionalFormatting sqref="D74 D59">
    <cfRule type="duplicateValues" dxfId="88" priority="476" stopIfTrue="1"/>
  </conditionalFormatting>
  <conditionalFormatting sqref="D61 D74 D59">
    <cfRule type="duplicateValues" dxfId="87" priority="44932" stopIfTrue="1"/>
  </conditionalFormatting>
  <conditionalFormatting sqref="D71 D64 D66 D68:D69 D60:D61">
    <cfRule type="duplicateValues" dxfId="86" priority="649" stopIfTrue="1"/>
  </conditionalFormatting>
  <conditionalFormatting sqref="D68 D60">
    <cfRule type="duplicateValues" dxfId="85" priority="548" stopIfTrue="1"/>
  </conditionalFormatting>
  <conditionalFormatting sqref="D74 D72 D60:D61">
    <cfRule type="duplicateValues" dxfId="84" priority="534" stopIfTrue="1"/>
  </conditionalFormatting>
  <conditionalFormatting sqref="D68 D60:D61">
    <cfRule type="duplicateValues" dxfId="83" priority="513" stopIfTrue="1"/>
  </conditionalFormatting>
  <conditionalFormatting sqref="D66 D61">
    <cfRule type="duplicateValues" dxfId="82" priority="512" stopIfTrue="1"/>
  </conditionalFormatting>
  <conditionalFormatting sqref="D63 D61">
    <cfRule type="duplicateValues" dxfId="81" priority="452" stopIfTrue="1"/>
  </conditionalFormatting>
  <conditionalFormatting sqref="D64 D62">
    <cfRule type="duplicateValues" dxfId="80" priority="523" stopIfTrue="1"/>
  </conditionalFormatting>
  <conditionalFormatting sqref="D69 D62">
    <cfRule type="duplicateValues" dxfId="79" priority="458" stopIfTrue="1"/>
  </conditionalFormatting>
  <conditionalFormatting sqref="D77 D70:D71">
    <cfRule type="duplicateValues" dxfId="78" priority="463" stopIfTrue="1"/>
  </conditionalFormatting>
  <conditionalFormatting sqref="D82:D83 D79">
    <cfRule type="duplicateValues" dxfId="77" priority="397" stopIfTrue="1"/>
  </conditionalFormatting>
  <conditionalFormatting sqref="D103:D105 D100:D101 D98">
    <cfRule type="duplicateValues" dxfId="76" priority="420" stopIfTrue="1"/>
  </conditionalFormatting>
  <conditionalFormatting sqref="D101 D98">
    <cfRule type="duplicateValues" dxfId="75" priority="364" stopIfTrue="1"/>
  </conditionalFormatting>
  <conditionalFormatting sqref="D103:D105 D99:D101">
    <cfRule type="duplicateValues" dxfId="74" priority="418" stopIfTrue="1"/>
  </conditionalFormatting>
  <conditionalFormatting sqref="D103:D105 D100:D101">
    <cfRule type="duplicateValues" dxfId="73" priority="421" stopIfTrue="1"/>
  </conditionalFormatting>
  <conditionalFormatting sqref="D129 D125:D126">
    <cfRule type="duplicateValues" dxfId="72" priority="348" stopIfTrue="1"/>
  </conditionalFormatting>
  <conditionalFormatting sqref="D146 D140">
    <cfRule type="duplicateValues" dxfId="71" priority="321" stopIfTrue="1"/>
  </conditionalFormatting>
  <conditionalFormatting sqref="D275 D271:D273">
    <cfRule type="duplicateValues" dxfId="70" priority="305" stopIfTrue="1"/>
  </conditionalFormatting>
  <conditionalFormatting sqref="B291:B297 E297">
    <cfRule type="duplicateValues" dxfId="69" priority="283" stopIfTrue="1"/>
  </conditionalFormatting>
  <conditionalFormatting sqref="D312 D310">
    <cfRule type="duplicateValues" dxfId="68" priority="260" stopIfTrue="1"/>
  </conditionalFormatting>
  <conditionalFormatting sqref="D328 D324">
    <cfRule type="duplicateValues" dxfId="67" priority="243" stopIfTrue="1"/>
  </conditionalFormatting>
  <conditionalFormatting sqref="D332 D330">
    <cfRule type="duplicateValues" dxfId="66" priority="222" stopIfTrue="1"/>
  </conditionalFormatting>
  <conditionalFormatting sqref="D345 D340:D341">
    <cfRule type="duplicateValues" dxfId="65" priority="50245" stopIfTrue="1"/>
  </conditionalFormatting>
  <conditionalFormatting sqref="D345 D341">
    <cfRule type="duplicateValues" dxfId="64" priority="50247" stopIfTrue="1"/>
  </conditionalFormatting>
  <conditionalFormatting sqref="D380 D378">
    <cfRule type="duplicateValues" dxfId="63" priority="160" stopIfTrue="1"/>
  </conditionalFormatting>
  <conditionalFormatting sqref="B382 D382">
    <cfRule type="duplicateValues" dxfId="62" priority="137" stopIfTrue="1"/>
  </conditionalFormatting>
  <conditionalFormatting sqref="D399 D401">
    <cfRule type="duplicateValues" dxfId="61" priority="86" stopIfTrue="1"/>
  </conditionalFormatting>
  <conditionalFormatting sqref="D417:D420 D410:D411">
    <cfRule type="duplicateValues" dxfId="60" priority="77" stopIfTrue="1"/>
  </conditionalFormatting>
  <conditionalFormatting sqref="D417 D419">
    <cfRule type="duplicateValues" dxfId="59" priority="103" stopIfTrue="1"/>
  </conditionalFormatting>
  <conditionalFormatting sqref="D417 D419:D420">
    <cfRule type="duplicateValues" dxfId="58" priority="82" stopIfTrue="1"/>
  </conditionalFormatting>
  <conditionalFormatting sqref="D419 D417">
    <cfRule type="duplicateValues" dxfId="57" priority="81" stopIfTrue="1"/>
  </conditionalFormatting>
  <conditionalFormatting sqref="D417 D420">
    <cfRule type="duplicateValues" dxfId="56" priority="80" stopIfTrue="1"/>
  </conditionalFormatting>
  <conditionalFormatting sqref="D424 D421">
    <cfRule type="duplicateValues" dxfId="55" priority="49" stopIfTrue="1"/>
  </conditionalFormatting>
  <conditionalFormatting sqref="D447 D428 D425 D444 D422">
    <cfRule type="duplicateValues" dxfId="54" priority="43" stopIfTrue="1"/>
  </conditionalFormatting>
  <conditionalFormatting sqref="D428 D422">
    <cfRule type="duplicateValues" dxfId="53" priority="42" stopIfTrue="1"/>
  </conditionalFormatting>
  <conditionalFormatting sqref="D441 D438 D422">
    <cfRule type="duplicateValues" dxfId="52" priority="6" stopIfTrue="1"/>
  </conditionalFormatting>
  <conditionalFormatting sqref="D444 D422:D426 D428 D446:D447 D442 D431:D437">
    <cfRule type="duplicateValues" dxfId="51" priority="10777" stopIfTrue="1"/>
  </conditionalFormatting>
  <conditionalFormatting sqref="D444:D448 D422">
    <cfRule type="duplicateValues" dxfId="50" priority="15969" stopIfTrue="1"/>
  </conditionalFormatting>
  <conditionalFormatting sqref="D446 D439 D423 D425">
    <cfRule type="duplicateValues" dxfId="49" priority="31" stopIfTrue="1"/>
  </conditionalFormatting>
  <conditionalFormatting sqref="D441 D424">
    <cfRule type="duplicateValues" dxfId="48" priority="10789" stopIfTrue="1"/>
  </conditionalFormatting>
  <conditionalFormatting sqref="D443 D425 D439 D441">
    <cfRule type="duplicateValues" dxfId="47" priority="4" stopIfTrue="1"/>
  </conditionalFormatting>
  <conditionalFormatting sqref="D443 D439 D441">
    <cfRule type="duplicateValues" dxfId="46" priority="45" stopIfTrue="1"/>
  </conditionalFormatting>
  <conditionalFormatting sqref="D448 D445">
    <cfRule type="duplicateValues" dxfId="45" priority="37" stopIfTrue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O935"/>
  <sheetViews>
    <sheetView zoomScale="115" zoomScaleNormal="115" workbookViewId="0">
      <pane xSplit="3" ySplit="2" topLeftCell="D264" activePane="bottomRight" state="frozen"/>
      <selection pane="topRight"/>
      <selection pane="bottomLeft"/>
      <selection pane="bottomRight" activeCell="A867" sqref="A867:O867"/>
    </sheetView>
  </sheetViews>
  <sheetFormatPr defaultColWidth="9" defaultRowHeight="13.5"/>
  <cols>
    <col min="7" max="7" width="21.625" style="29" customWidth="1"/>
    <col min="9" max="9" width="14" customWidth="1"/>
    <col min="12" max="12" width="11.625" customWidth="1"/>
    <col min="13" max="13" width="20.5" customWidth="1"/>
    <col min="14" max="14" width="10.625" customWidth="1"/>
    <col min="15" max="15" width="11" customWidth="1"/>
  </cols>
  <sheetData>
    <row r="1" spans="1:15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4" t="s">
        <v>2</v>
      </c>
      <c r="I1" s="5" t="s">
        <v>7</v>
      </c>
      <c r="J1" s="24" t="s">
        <v>8</v>
      </c>
      <c r="K1" s="2" t="s">
        <v>3</v>
      </c>
      <c r="L1" s="25" t="s">
        <v>9</v>
      </c>
      <c r="M1" s="3" t="s">
        <v>1</v>
      </c>
      <c r="N1" s="37"/>
      <c r="O1" s="25" t="s">
        <v>3675</v>
      </c>
    </row>
    <row r="2" spans="1:15" hidden="1">
      <c r="A2" s="2">
        <v>927</v>
      </c>
      <c r="B2" s="9" t="s">
        <v>5056</v>
      </c>
      <c r="C2" s="10" t="s">
        <v>5057</v>
      </c>
      <c r="D2" s="30" t="s">
        <v>4611</v>
      </c>
      <c r="E2" s="30">
        <v>68</v>
      </c>
      <c r="F2" s="11" t="s">
        <v>17</v>
      </c>
      <c r="G2" s="31" t="s">
        <v>5058</v>
      </c>
      <c r="H2" s="10" t="s">
        <v>5057</v>
      </c>
      <c r="I2" s="38" t="s">
        <v>19</v>
      </c>
      <c r="J2" s="2"/>
      <c r="K2" s="30" t="s">
        <v>4611</v>
      </c>
      <c r="L2" s="26">
        <v>201810</v>
      </c>
      <c r="M2" s="9" t="s">
        <v>5056</v>
      </c>
      <c r="N2" s="39"/>
      <c r="O2" s="39"/>
    </row>
    <row r="3" spans="1:15" hidden="1">
      <c r="A3" s="2">
        <v>931</v>
      </c>
      <c r="B3" s="9" t="s">
        <v>2406</v>
      </c>
      <c r="C3" s="10" t="s">
        <v>2407</v>
      </c>
      <c r="D3" s="30" t="s">
        <v>2408</v>
      </c>
      <c r="E3" s="30">
        <v>70</v>
      </c>
      <c r="F3" s="11" t="s">
        <v>2996</v>
      </c>
      <c r="G3" s="31" t="s">
        <v>2410</v>
      </c>
      <c r="H3" s="10" t="s">
        <v>2407</v>
      </c>
      <c r="I3" s="38" t="s">
        <v>19</v>
      </c>
      <c r="J3" s="2"/>
      <c r="K3" s="30" t="s">
        <v>2408</v>
      </c>
      <c r="L3" s="26">
        <v>201810</v>
      </c>
      <c r="M3" s="9" t="s">
        <v>2406</v>
      </c>
      <c r="N3" s="9"/>
      <c r="O3" s="9"/>
    </row>
    <row r="4" spans="1:15" hidden="1">
      <c r="A4" s="2">
        <v>934</v>
      </c>
      <c r="B4" s="9" t="s">
        <v>5059</v>
      </c>
      <c r="C4" s="10" t="s">
        <v>5060</v>
      </c>
      <c r="D4" s="11" t="s">
        <v>5061</v>
      </c>
      <c r="E4" s="11">
        <v>73</v>
      </c>
      <c r="F4" s="11" t="s">
        <v>2996</v>
      </c>
      <c r="G4" s="12" t="s">
        <v>5062</v>
      </c>
      <c r="H4" s="10" t="s">
        <v>5060</v>
      </c>
      <c r="I4" s="23" t="s">
        <v>5063</v>
      </c>
      <c r="J4" s="2"/>
      <c r="K4" s="11" t="s">
        <v>5061</v>
      </c>
      <c r="L4" s="26">
        <v>201810</v>
      </c>
      <c r="M4" s="9" t="s">
        <v>5059</v>
      </c>
      <c r="N4" s="39"/>
      <c r="O4" s="40" t="s">
        <v>5064</v>
      </c>
    </row>
    <row r="5" spans="1:15" hidden="1">
      <c r="A5" s="2">
        <v>930</v>
      </c>
      <c r="B5" s="9" t="s">
        <v>5065</v>
      </c>
      <c r="C5" s="10" t="s">
        <v>5066</v>
      </c>
      <c r="D5" s="30" t="s">
        <v>5067</v>
      </c>
      <c r="E5" s="30">
        <v>77</v>
      </c>
      <c r="F5" s="11" t="s">
        <v>2996</v>
      </c>
      <c r="G5" s="31" t="s">
        <v>5068</v>
      </c>
      <c r="H5" s="10" t="s">
        <v>5066</v>
      </c>
      <c r="I5" s="38" t="s">
        <v>19</v>
      </c>
      <c r="J5" s="2"/>
      <c r="K5" s="30" t="s">
        <v>5067</v>
      </c>
      <c r="L5" s="26">
        <v>201810</v>
      </c>
      <c r="M5" s="9" t="s">
        <v>5065</v>
      </c>
      <c r="N5" s="39"/>
      <c r="O5" s="39"/>
    </row>
    <row r="6" spans="1:15" hidden="1">
      <c r="A6" s="2">
        <v>928</v>
      </c>
      <c r="B6" s="9" t="s">
        <v>2401</v>
      </c>
      <c r="C6" s="10" t="s">
        <v>2402</v>
      </c>
      <c r="D6" s="32" t="s">
        <v>2403</v>
      </c>
      <c r="E6" s="30">
        <v>97</v>
      </c>
      <c r="F6" s="16" t="s">
        <v>883</v>
      </c>
      <c r="G6" s="31" t="s">
        <v>2405</v>
      </c>
      <c r="H6" s="10" t="s">
        <v>2402</v>
      </c>
      <c r="I6" s="38" t="s">
        <v>19</v>
      </c>
      <c r="J6" s="2"/>
      <c r="K6" s="32" t="s">
        <v>2403</v>
      </c>
      <c r="L6" s="26">
        <v>201810</v>
      </c>
      <c r="M6" s="9" t="s">
        <v>2401</v>
      </c>
      <c r="N6" s="39"/>
      <c r="O6" s="39"/>
    </row>
    <row r="7" spans="1:15" hidden="1">
      <c r="A7" s="2">
        <v>929</v>
      </c>
      <c r="B7" s="33" t="s">
        <v>5069</v>
      </c>
      <c r="C7" s="10" t="s">
        <v>5070</v>
      </c>
      <c r="D7" s="34" t="s">
        <v>4609</v>
      </c>
      <c r="E7" s="30">
        <v>103</v>
      </c>
      <c r="F7" s="35" t="s">
        <v>2996</v>
      </c>
      <c r="G7" s="31" t="s">
        <v>5071</v>
      </c>
      <c r="H7" s="10" t="s">
        <v>5070</v>
      </c>
      <c r="I7" s="38" t="s">
        <v>19</v>
      </c>
      <c r="J7" s="2"/>
      <c r="K7" s="34" t="s">
        <v>4609</v>
      </c>
      <c r="L7" s="26">
        <v>201810</v>
      </c>
      <c r="M7" s="33" t="s">
        <v>5069</v>
      </c>
      <c r="N7" s="41"/>
      <c r="O7" s="41"/>
    </row>
    <row r="8" spans="1:15" hidden="1">
      <c r="A8" s="2">
        <v>933</v>
      </c>
      <c r="B8" s="2" t="s">
        <v>5072</v>
      </c>
      <c r="C8" s="10" t="s">
        <v>5073</v>
      </c>
      <c r="D8" s="11" t="s">
        <v>5074</v>
      </c>
      <c r="E8" s="11">
        <v>112</v>
      </c>
      <c r="F8" s="11" t="s">
        <v>2996</v>
      </c>
      <c r="G8" s="12" t="s">
        <v>5075</v>
      </c>
      <c r="H8" s="10" t="s">
        <v>5073</v>
      </c>
      <c r="I8" s="23" t="s">
        <v>5063</v>
      </c>
      <c r="J8" s="2"/>
      <c r="K8" s="11" t="s">
        <v>5074</v>
      </c>
      <c r="L8" s="26">
        <v>201810</v>
      </c>
      <c r="M8" s="2" t="s">
        <v>5072</v>
      </c>
      <c r="N8" s="42"/>
      <c r="O8" s="40" t="s">
        <v>5064</v>
      </c>
    </row>
    <row r="9" spans="1:15" hidden="1">
      <c r="A9" s="2">
        <v>932</v>
      </c>
      <c r="B9" s="9" t="s">
        <v>2411</v>
      </c>
      <c r="C9" s="10" t="s">
        <v>2412</v>
      </c>
      <c r="D9" s="30" t="s">
        <v>2413</v>
      </c>
      <c r="E9" s="30">
        <v>119</v>
      </c>
      <c r="F9" s="11" t="s">
        <v>2996</v>
      </c>
      <c r="G9" s="31" t="s">
        <v>2415</v>
      </c>
      <c r="H9" s="10" t="s">
        <v>2412</v>
      </c>
      <c r="I9" s="38" t="s">
        <v>19</v>
      </c>
      <c r="J9" s="2"/>
      <c r="K9" s="30" t="s">
        <v>2413</v>
      </c>
      <c r="L9" s="26">
        <v>201810</v>
      </c>
      <c r="M9" s="9" t="s">
        <v>2411</v>
      </c>
      <c r="N9" s="39"/>
      <c r="O9" s="39"/>
    </row>
    <row r="10" spans="1:15" hidden="1">
      <c r="A10" s="2">
        <v>856</v>
      </c>
      <c r="B10" s="13" t="s">
        <v>2316</v>
      </c>
      <c r="C10" s="4" t="s">
        <v>2317</v>
      </c>
      <c r="D10" s="5" t="s">
        <v>2318</v>
      </c>
      <c r="E10" s="4" t="s">
        <v>2319</v>
      </c>
      <c r="F10" s="16" t="s">
        <v>1958</v>
      </c>
      <c r="G10" s="17" t="s">
        <v>2320</v>
      </c>
      <c r="H10" s="4" t="s">
        <v>2317</v>
      </c>
      <c r="I10" s="23" t="s">
        <v>19</v>
      </c>
      <c r="J10" s="2">
        <v>200</v>
      </c>
      <c r="K10" s="2" t="s">
        <v>2318</v>
      </c>
      <c r="L10" s="27">
        <v>34394</v>
      </c>
      <c r="M10" s="13" t="s">
        <v>2316</v>
      </c>
      <c r="N10" s="15"/>
    </row>
    <row r="11" spans="1:15" hidden="1">
      <c r="A11" s="2">
        <v>261</v>
      </c>
      <c r="B11" s="13" t="s">
        <v>3796</v>
      </c>
      <c r="C11" s="4" t="s">
        <v>3797</v>
      </c>
      <c r="D11" s="5" t="s">
        <v>3798</v>
      </c>
      <c r="E11" s="4" t="s">
        <v>3386</v>
      </c>
      <c r="F11" s="2" t="s">
        <v>757</v>
      </c>
      <c r="G11" s="14" t="s">
        <v>3799</v>
      </c>
      <c r="H11" s="4" t="s">
        <v>3797</v>
      </c>
      <c r="I11" s="23" t="s">
        <v>19</v>
      </c>
      <c r="J11" s="2">
        <v>100</v>
      </c>
      <c r="K11" s="2" t="s">
        <v>3798</v>
      </c>
      <c r="L11" s="27">
        <v>41100</v>
      </c>
      <c r="M11" s="13" t="s">
        <v>3796</v>
      </c>
      <c r="N11" s="15"/>
    </row>
    <row r="12" spans="1:15" hidden="1">
      <c r="A12" s="2">
        <v>35</v>
      </c>
      <c r="B12" s="13" t="s">
        <v>147</v>
      </c>
      <c r="C12" s="4" t="s">
        <v>148</v>
      </c>
      <c r="D12" s="5" t="s">
        <v>149</v>
      </c>
      <c r="E12" s="4" t="s">
        <v>150</v>
      </c>
      <c r="F12" s="2" t="s">
        <v>151</v>
      </c>
      <c r="G12" s="14" t="s">
        <v>152</v>
      </c>
      <c r="H12" s="4" t="s">
        <v>148</v>
      </c>
      <c r="I12" s="23" t="s">
        <v>19</v>
      </c>
      <c r="J12" s="2">
        <v>200</v>
      </c>
      <c r="K12" s="2" t="s">
        <v>149</v>
      </c>
      <c r="L12" s="27">
        <v>39254</v>
      </c>
      <c r="M12" s="13" t="s">
        <v>147</v>
      </c>
      <c r="N12" s="15"/>
    </row>
    <row r="13" spans="1:15" hidden="1">
      <c r="A13" s="2">
        <v>299</v>
      </c>
      <c r="B13" s="13" t="s">
        <v>5076</v>
      </c>
      <c r="C13" s="4" t="s">
        <v>5077</v>
      </c>
      <c r="D13" s="5" t="s">
        <v>5078</v>
      </c>
      <c r="E13" s="4" t="s">
        <v>127</v>
      </c>
      <c r="F13" s="2" t="s">
        <v>757</v>
      </c>
      <c r="G13" s="14" t="s">
        <v>5079</v>
      </c>
      <c r="H13" s="4" t="s">
        <v>5077</v>
      </c>
      <c r="I13" s="23" t="s">
        <v>5063</v>
      </c>
      <c r="J13" s="2">
        <v>20</v>
      </c>
      <c r="K13" s="2" t="s">
        <v>5078</v>
      </c>
      <c r="L13" s="27"/>
      <c r="M13" s="13" t="s">
        <v>5076</v>
      </c>
      <c r="N13" s="13"/>
      <c r="O13" s="2" t="s">
        <v>5080</v>
      </c>
    </row>
    <row r="14" spans="1:15" hidden="1">
      <c r="A14" s="2">
        <v>645</v>
      </c>
      <c r="B14" s="13" t="s">
        <v>1619</v>
      </c>
      <c r="C14" s="4" t="s">
        <v>1620</v>
      </c>
      <c r="D14" s="5" t="s">
        <v>1621</v>
      </c>
      <c r="E14" s="4" t="s">
        <v>133</v>
      </c>
      <c r="F14" s="2" t="s">
        <v>745</v>
      </c>
      <c r="G14" s="14" t="s">
        <v>1622</v>
      </c>
      <c r="H14" s="4" t="s">
        <v>1620</v>
      </c>
      <c r="I14" s="23" t="s">
        <v>19</v>
      </c>
      <c r="J14" s="2">
        <v>20</v>
      </c>
      <c r="K14" s="2" t="s">
        <v>1621</v>
      </c>
      <c r="L14" s="27">
        <v>42675</v>
      </c>
      <c r="M14" s="13" t="s">
        <v>1619</v>
      </c>
      <c r="N14" s="15"/>
    </row>
    <row r="15" spans="1:15" hidden="1">
      <c r="A15" s="2">
        <v>565</v>
      </c>
      <c r="B15" s="13" t="s">
        <v>5081</v>
      </c>
      <c r="C15" s="4" t="s">
        <v>5082</v>
      </c>
      <c r="D15" s="5" t="s">
        <v>5083</v>
      </c>
      <c r="E15" s="4" t="s">
        <v>3691</v>
      </c>
      <c r="F15" s="2" t="s">
        <v>745</v>
      </c>
      <c r="G15" s="14" t="s">
        <v>5084</v>
      </c>
      <c r="H15" s="4" t="s">
        <v>5082</v>
      </c>
      <c r="I15" s="23" t="s">
        <v>5085</v>
      </c>
      <c r="J15" s="2">
        <v>20</v>
      </c>
      <c r="K15" s="2" t="s">
        <v>5083</v>
      </c>
      <c r="L15" s="28"/>
      <c r="M15" s="13" t="s">
        <v>5081</v>
      </c>
      <c r="N15" s="15"/>
    </row>
    <row r="16" spans="1:15" hidden="1">
      <c r="A16" s="2">
        <v>566</v>
      </c>
      <c r="B16" s="13" t="s">
        <v>4019</v>
      </c>
      <c r="C16" s="4" t="s">
        <v>4020</v>
      </c>
      <c r="D16" s="5" t="s">
        <v>4021</v>
      </c>
      <c r="E16" s="4" t="s">
        <v>4022</v>
      </c>
      <c r="F16" s="2" t="s">
        <v>745</v>
      </c>
      <c r="G16" s="14" t="s">
        <v>4023</v>
      </c>
      <c r="H16" s="4" t="s">
        <v>4020</v>
      </c>
      <c r="I16" s="23" t="s">
        <v>19</v>
      </c>
      <c r="J16" s="2">
        <v>20</v>
      </c>
      <c r="K16" s="2" t="s">
        <v>4021</v>
      </c>
      <c r="L16" s="27">
        <v>42675</v>
      </c>
      <c r="M16" s="13" t="s">
        <v>4019</v>
      </c>
      <c r="N16" s="15"/>
    </row>
    <row r="17" spans="1:15" hidden="1">
      <c r="A17" s="2">
        <v>68</v>
      </c>
      <c r="B17" s="13" t="s">
        <v>289</v>
      </c>
      <c r="C17" s="4" t="s">
        <v>290</v>
      </c>
      <c r="D17" s="5" t="s">
        <v>291</v>
      </c>
      <c r="E17" s="4" t="s">
        <v>292</v>
      </c>
      <c r="F17" s="2" t="s">
        <v>197</v>
      </c>
      <c r="G17" s="14" t="s">
        <v>293</v>
      </c>
      <c r="H17" s="4" t="s">
        <v>290</v>
      </c>
      <c r="I17" s="23" t="s">
        <v>19</v>
      </c>
      <c r="J17" s="2">
        <v>200</v>
      </c>
      <c r="K17" s="2" t="s">
        <v>291</v>
      </c>
      <c r="L17" s="27">
        <v>38360</v>
      </c>
      <c r="M17" s="13" t="s">
        <v>289</v>
      </c>
      <c r="N17" s="15"/>
    </row>
    <row r="18" spans="1:15" hidden="1">
      <c r="A18" s="2">
        <v>300</v>
      </c>
      <c r="B18" s="13" t="s">
        <v>3817</v>
      </c>
      <c r="C18" s="4" t="s">
        <v>3818</v>
      </c>
      <c r="D18" s="5" t="s">
        <v>2631</v>
      </c>
      <c r="E18" s="4" t="s">
        <v>3819</v>
      </c>
      <c r="F18" s="2" t="s">
        <v>757</v>
      </c>
      <c r="G18" s="14" t="s">
        <v>3820</v>
      </c>
      <c r="H18" s="4" t="s">
        <v>3818</v>
      </c>
      <c r="I18" s="23" t="s">
        <v>19</v>
      </c>
      <c r="J18" s="2">
        <v>20</v>
      </c>
      <c r="K18" s="2" t="s">
        <v>2631</v>
      </c>
      <c r="L18" s="27">
        <v>42620</v>
      </c>
      <c r="M18" s="13" t="s">
        <v>3817</v>
      </c>
      <c r="N18" s="15"/>
    </row>
    <row r="19" spans="1:15" hidden="1">
      <c r="A19" s="2">
        <v>562</v>
      </c>
      <c r="B19" s="13" t="s">
        <v>1409</v>
      </c>
      <c r="C19" s="4" t="s">
        <v>1410</v>
      </c>
      <c r="D19" s="5" t="s">
        <v>1411</v>
      </c>
      <c r="E19" s="4" t="s">
        <v>1412</v>
      </c>
      <c r="F19" s="2" t="s">
        <v>745</v>
      </c>
      <c r="G19" s="14" t="s">
        <v>1413</v>
      </c>
      <c r="H19" s="4" t="s">
        <v>1410</v>
      </c>
      <c r="I19" s="23" t="s">
        <v>19</v>
      </c>
      <c r="J19" s="2">
        <v>20</v>
      </c>
      <c r="K19" s="2" t="s">
        <v>1411</v>
      </c>
      <c r="L19" s="27">
        <v>42620</v>
      </c>
      <c r="M19" s="13" t="s">
        <v>1409</v>
      </c>
      <c r="N19" s="15"/>
    </row>
    <row r="20" spans="1:15" hidden="1">
      <c r="A20" s="2">
        <v>563</v>
      </c>
      <c r="B20" s="13" t="s">
        <v>1414</v>
      </c>
      <c r="C20" s="4" t="s">
        <v>1415</v>
      </c>
      <c r="D20" s="5" t="s">
        <v>1416</v>
      </c>
      <c r="E20" s="4" t="s">
        <v>1417</v>
      </c>
      <c r="F20" s="2" t="s">
        <v>745</v>
      </c>
      <c r="G20" s="14" t="s">
        <v>1418</v>
      </c>
      <c r="H20" s="4" t="s">
        <v>1415</v>
      </c>
      <c r="I20" s="23" t="s">
        <v>19</v>
      </c>
      <c r="J20" s="2">
        <v>20</v>
      </c>
      <c r="K20" s="2" t="s">
        <v>1416</v>
      </c>
      <c r="L20" s="27">
        <v>42620</v>
      </c>
      <c r="M20" s="13" t="s">
        <v>1414</v>
      </c>
      <c r="N20" s="15"/>
    </row>
    <row r="21" spans="1:15" hidden="1">
      <c r="A21" s="2">
        <v>302</v>
      </c>
      <c r="B21" s="13" t="s">
        <v>975</v>
      </c>
      <c r="C21" s="4" t="s">
        <v>976</v>
      </c>
      <c r="D21" s="5" t="s">
        <v>977</v>
      </c>
      <c r="E21" s="4" t="s">
        <v>978</v>
      </c>
      <c r="F21" s="2" t="s">
        <v>757</v>
      </c>
      <c r="G21" s="14" t="s">
        <v>979</v>
      </c>
      <c r="H21" s="4" t="s">
        <v>976</v>
      </c>
      <c r="I21" s="23" t="s">
        <v>19</v>
      </c>
      <c r="J21" s="2">
        <v>20</v>
      </c>
      <c r="K21" s="2" t="s">
        <v>977</v>
      </c>
      <c r="L21" s="27">
        <v>42689</v>
      </c>
      <c r="M21" s="13" t="s">
        <v>975</v>
      </c>
      <c r="N21" s="15"/>
    </row>
    <row r="22" spans="1:15" hidden="1">
      <c r="A22" s="2">
        <v>49</v>
      </c>
      <c r="B22" s="13" t="s">
        <v>209</v>
      </c>
      <c r="C22" s="4" t="s">
        <v>210</v>
      </c>
      <c r="D22" s="5" t="s">
        <v>211</v>
      </c>
      <c r="E22" s="4" t="s">
        <v>212</v>
      </c>
      <c r="F22" s="2" t="s">
        <v>197</v>
      </c>
      <c r="G22" s="14" t="s">
        <v>213</v>
      </c>
      <c r="H22" s="4" t="s">
        <v>210</v>
      </c>
      <c r="I22" s="23" t="s">
        <v>19</v>
      </c>
      <c r="J22" s="2">
        <v>200</v>
      </c>
      <c r="K22" s="2" t="s">
        <v>211</v>
      </c>
      <c r="L22" s="27">
        <v>38497</v>
      </c>
      <c r="M22" s="13" t="s">
        <v>209</v>
      </c>
      <c r="N22" s="15"/>
    </row>
    <row r="23" spans="1:15" hidden="1">
      <c r="A23" s="2">
        <v>564</v>
      </c>
      <c r="B23" s="13" t="s">
        <v>4502</v>
      </c>
      <c r="C23" s="4" t="s">
        <v>4503</v>
      </c>
      <c r="D23" s="5" t="s">
        <v>4504</v>
      </c>
      <c r="E23" s="4" t="s">
        <v>5086</v>
      </c>
      <c r="F23" s="2" t="s">
        <v>745</v>
      </c>
      <c r="G23" s="14" t="s">
        <v>5087</v>
      </c>
      <c r="H23" s="4" t="s">
        <v>4503</v>
      </c>
      <c r="I23" s="23" t="s">
        <v>5088</v>
      </c>
      <c r="J23" s="2">
        <v>20</v>
      </c>
      <c r="K23" s="2" t="s">
        <v>4504</v>
      </c>
      <c r="L23" s="27"/>
      <c r="M23" s="13" t="s">
        <v>4502</v>
      </c>
      <c r="N23" s="15"/>
      <c r="O23" s="15" t="s">
        <v>5089</v>
      </c>
    </row>
    <row r="24" spans="1:15" hidden="1">
      <c r="A24" s="2">
        <v>91</v>
      </c>
      <c r="B24" s="13" t="s">
        <v>3714</v>
      </c>
      <c r="C24" s="4" t="s">
        <v>3715</v>
      </c>
      <c r="D24" s="5" t="s">
        <v>3716</v>
      </c>
      <c r="E24" s="4" t="s">
        <v>3717</v>
      </c>
      <c r="F24" s="2" t="s">
        <v>197</v>
      </c>
      <c r="G24" s="14" t="s">
        <v>3718</v>
      </c>
      <c r="H24" s="4" t="s">
        <v>3715</v>
      </c>
      <c r="I24" s="23" t="s">
        <v>19</v>
      </c>
      <c r="J24" s="2">
        <v>20</v>
      </c>
      <c r="K24" s="2" t="s">
        <v>3716</v>
      </c>
      <c r="L24" s="27">
        <v>42632</v>
      </c>
      <c r="M24" s="13" t="s">
        <v>3714</v>
      </c>
      <c r="N24" s="15"/>
    </row>
    <row r="25" spans="1:15" hidden="1">
      <c r="A25" s="2">
        <v>449</v>
      </c>
      <c r="B25" s="13" t="s">
        <v>5090</v>
      </c>
      <c r="C25" s="4" t="s">
        <v>5091</v>
      </c>
      <c r="D25" s="5" t="s">
        <v>5092</v>
      </c>
      <c r="E25" s="4"/>
      <c r="F25" s="2" t="s">
        <v>1293</v>
      </c>
      <c r="G25" s="14" t="s">
        <v>5093</v>
      </c>
      <c r="H25" s="4" t="s">
        <v>5091</v>
      </c>
      <c r="I25" s="23" t="s">
        <v>5085</v>
      </c>
      <c r="J25" s="2"/>
      <c r="K25" s="21" t="s">
        <v>5092</v>
      </c>
      <c r="L25" s="27"/>
      <c r="M25" s="13" t="s">
        <v>5090</v>
      </c>
      <c r="N25" s="15"/>
      <c r="O25" s="27">
        <v>43319</v>
      </c>
    </row>
    <row r="26" spans="1:15" hidden="1">
      <c r="A26" s="2">
        <v>442</v>
      </c>
      <c r="B26" s="13" t="s">
        <v>1326</v>
      </c>
      <c r="C26" s="4" t="s">
        <v>1327</v>
      </c>
      <c r="D26" s="5" t="s">
        <v>1328</v>
      </c>
      <c r="E26" s="4" t="s">
        <v>1329</v>
      </c>
      <c r="F26" s="2" t="s">
        <v>1293</v>
      </c>
      <c r="G26" s="14" t="s">
        <v>1330</v>
      </c>
      <c r="H26" s="4" t="s">
        <v>1327</v>
      </c>
      <c r="I26" s="23" t="s">
        <v>19</v>
      </c>
      <c r="J26" s="2">
        <v>200</v>
      </c>
      <c r="K26" s="2" t="s">
        <v>1328</v>
      </c>
      <c r="L26" s="27">
        <v>38681</v>
      </c>
      <c r="M26" s="13" t="s">
        <v>1326</v>
      </c>
      <c r="N26" s="15"/>
    </row>
    <row r="27" spans="1:15" hidden="1">
      <c r="A27" s="2">
        <v>795</v>
      </c>
      <c r="B27" s="13" t="s">
        <v>2053</v>
      </c>
      <c r="C27" s="4" t="s">
        <v>2054</v>
      </c>
      <c r="D27" s="5" t="s">
        <v>2055</v>
      </c>
      <c r="E27" s="4" t="s">
        <v>2056</v>
      </c>
      <c r="F27" s="16" t="s">
        <v>2046</v>
      </c>
      <c r="G27" s="17" t="s">
        <v>2057</v>
      </c>
      <c r="H27" s="4" t="s">
        <v>2054</v>
      </c>
      <c r="I27" s="23" t="s">
        <v>19</v>
      </c>
      <c r="J27" s="2">
        <v>20</v>
      </c>
      <c r="K27" s="2" t="s">
        <v>2055</v>
      </c>
      <c r="L27" s="27">
        <v>42493</v>
      </c>
      <c r="M27" s="13" t="s">
        <v>2053</v>
      </c>
      <c r="N27" s="15"/>
    </row>
    <row r="28" spans="1:15" hidden="1">
      <c r="A28" s="2">
        <v>764</v>
      </c>
      <c r="B28" s="13" t="s">
        <v>1925</v>
      </c>
      <c r="C28" s="4" t="s">
        <v>1926</v>
      </c>
      <c r="D28" s="5" t="s">
        <v>1927</v>
      </c>
      <c r="E28" s="4" t="s">
        <v>1928</v>
      </c>
      <c r="F28" s="16" t="s">
        <v>1903</v>
      </c>
      <c r="G28" s="17" t="s">
        <v>1929</v>
      </c>
      <c r="H28" s="4" t="s">
        <v>1926</v>
      </c>
      <c r="I28" s="23" t="s">
        <v>19</v>
      </c>
      <c r="J28" s="2">
        <v>40</v>
      </c>
      <c r="K28" s="2" t="s">
        <v>1927</v>
      </c>
      <c r="L28" s="27">
        <v>42429</v>
      </c>
      <c r="M28" s="13" t="s">
        <v>1925</v>
      </c>
      <c r="N28" s="15"/>
    </row>
    <row r="29" spans="1:15" hidden="1">
      <c r="A29" s="2">
        <v>811</v>
      </c>
      <c r="B29" s="13" t="s">
        <v>2124</v>
      </c>
      <c r="C29" s="4" t="s">
        <v>2125</v>
      </c>
      <c r="D29" s="5" t="s">
        <v>2126</v>
      </c>
      <c r="E29" s="4" t="s">
        <v>2127</v>
      </c>
      <c r="F29" s="16" t="s">
        <v>1299</v>
      </c>
      <c r="G29" s="17" t="s">
        <v>2128</v>
      </c>
      <c r="H29" s="4" t="s">
        <v>2125</v>
      </c>
      <c r="I29" s="23" t="s">
        <v>19</v>
      </c>
      <c r="J29" s="2">
        <v>200</v>
      </c>
      <c r="K29" s="2" t="s">
        <v>2126</v>
      </c>
      <c r="L29" s="27">
        <v>38845</v>
      </c>
      <c r="M29" s="13" t="s">
        <v>2124</v>
      </c>
      <c r="N29" s="15"/>
    </row>
    <row r="30" spans="1:15" hidden="1">
      <c r="A30" s="2">
        <v>850</v>
      </c>
      <c r="B30" s="13" t="s">
        <v>2287</v>
      </c>
      <c r="C30" s="4" t="s">
        <v>2288</v>
      </c>
      <c r="D30" s="5" t="s">
        <v>2289</v>
      </c>
      <c r="E30" s="4" t="s">
        <v>2290</v>
      </c>
      <c r="F30" s="16" t="s">
        <v>1758</v>
      </c>
      <c r="G30" s="17" t="s">
        <v>2291</v>
      </c>
      <c r="H30" s="4" t="s">
        <v>2288</v>
      </c>
      <c r="I30" s="23" t="s">
        <v>19</v>
      </c>
      <c r="J30" s="2">
        <v>200</v>
      </c>
      <c r="K30" s="2" t="s">
        <v>2289</v>
      </c>
      <c r="L30" s="27">
        <v>38593</v>
      </c>
      <c r="M30" s="13" t="s">
        <v>2287</v>
      </c>
      <c r="N30" s="15"/>
    </row>
    <row r="31" spans="1:15" hidden="1">
      <c r="A31" s="2">
        <v>440</v>
      </c>
      <c r="B31" s="13" t="s">
        <v>1316</v>
      </c>
      <c r="C31" s="4" t="s">
        <v>1317</v>
      </c>
      <c r="D31" s="5" t="s">
        <v>1318</v>
      </c>
      <c r="E31" s="4" t="s">
        <v>1319</v>
      </c>
      <c r="F31" s="2" t="s">
        <v>1293</v>
      </c>
      <c r="G31" s="14" t="s">
        <v>1320</v>
      </c>
      <c r="H31" s="4" t="s">
        <v>1317</v>
      </c>
      <c r="I31" s="23" t="s">
        <v>19</v>
      </c>
      <c r="J31" s="2">
        <v>120</v>
      </c>
      <c r="K31" s="2" t="s">
        <v>1318</v>
      </c>
      <c r="L31" s="27">
        <v>40826</v>
      </c>
      <c r="M31" s="13" t="s">
        <v>1316</v>
      </c>
      <c r="N31" s="15"/>
    </row>
    <row r="32" spans="1:15" hidden="1">
      <c r="A32" s="2">
        <v>791</v>
      </c>
      <c r="B32" s="13" t="s">
        <v>2031</v>
      </c>
      <c r="C32" s="4" t="s">
        <v>2032</v>
      </c>
      <c r="D32" s="5" t="s">
        <v>2033</v>
      </c>
      <c r="E32" s="4" t="s">
        <v>2034</v>
      </c>
      <c r="F32" s="16" t="s">
        <v>1810</v>
      </c>
      <c r="G32" s="17" t="s">
        <v>2035</v>
      </c>
      <c r="H32" s="4" t="s">
        <v>2032</v>
      </c>
      <c r="I32" s="23" t="s">
        <v>19</v>
      </c>
      <c r="J32" s="2">
        <v>200</v>
      </c>
      <c r="K32" s="2" t="s">
        <v>2033</v>
      </c>
      <c r="L32" s="27">
        <v>35462</v>
      </c>
      <c r="M32" s="13" t="s">
        <v>2031</v>
      </c>
      <c r="N32" s="15"/>
    </row>
    <row r="33" spans="1:15" hidden="1">
      <c r="A33" s="2">
        <v>17</v>
      </c>
      <c r="B33" s="13" t="s">
        <v>70</v>
      </c>
      <c r="C33" s="4" t="s">
        <v>71</v>
      </c>
      <c r="D33" s="5" t="s">
        <v>72</v>
      </c>
      <c r="E33" s="4" t="s">
        <v>73</v>
      </c>
      <c r="F33" s="21" t="s">
        <v>17</v>
      </c>
      <c r="G33" s="14" t="s">
        <v>74</v>
      </c>
      <c r="H33" s="4" t="s">
        <v>71</v>
      </c>
      <c r="I33" s="23" t="s">
        <v>19</v>
      </c>
      <c r="J33" s="2"/>
      <c r="K33" s="21" t="s">
        <v>72</v>
      </c>
      <c r="L33" s="27">
        <v>43015</v>
      </c>
      <c r="M33" s="13" t="s">
        <v>70</v>
      </c>
      <c r="N33" s="15"/>
    </row>
    <row r="34" spans="1:15" hidden="1">
      <c r="A34" s="2">
        <v>825</v>
      </c>
      <c r="B34" s="13" t="s">
        <v>2174</v>
      </c>
      <c r="C34" s="4" t="s">
        <v>2175</v>
      </c>
      <c r="D34" s="5" t="s">
        <v>2176</v>
      </c>
      <c r="E34" s="4" t="s">
        <v>2177</v>
      </c>
      <c r="F34" s="16" t="s">
        <v>1299</v>
      </c>
      <c r="G34" s="17" t="s">
        <v>2178</v>
      </c>
      <c r="H34" s="4" t="s">
        <v>2175</v>
      </c>
      <c r="I34" s="23" t="s">
        <v>19</v>
      </c>
      <c r="J34" s="2"/>
      <c r="K34" s="2" t="s">
        <v>2176</v>
      </c>
      <c r="L34" s="27">
        <v>43104</v>
      </c>
      <c r="M34" s="13" t="s">
        <v>2174</v>
      </c>
      <c r="N34" s="15"/>
    </row>
    <row r="35" spans="1:15" hidden="1">
      <c r="A35" s="2">
        <v>624</v>
      </c>
      <c r="B35" s="15" t="s">
        <v>5094</v>
      </c>
      <c r="C35" s="4" t="s">
        <v>5095</v>
      </c>
      <c r="D35" s="5" t="s">
        <v>5096</v>
      </c>
      <c r="E35" s="4"/>
      <c r="F35" s="2" t="s">
        <v>745</v>
      </c>
      <c r="G35" s="14" t="s">
        <v>5097</v>
      </c>
      <c r="H35" s="4" t="s">
        <v>5095</v>
      </c>
      <c r="I35" s="23" t="s">
        <v>5088</v>
      </c>
      <c r="J35" s="2"/>
      <c r="K35" s="2" t="s">
        <v>5096</v>
      </c>
      <c r="L35" s="27"/>
      <c r="M35" s="15" t="s">
        <v>5094</v>
      </c>
      <c r="N35" s="15"/>
      <c r="O35" s="15" t="s">
        <v>5098</v>
      </c>
    </row>
    <row r="36" spans="1:15" hidden="1">
      <c r="A36" s="2">
        <v>392</v>
      </c>
      <c r="B36" s="13" t="s">
        <v>1203</v>
      </c>
      <c r="C36" s="4" t="s">
        <v>1204</v>
      </c>
      <c r="D36" s="5" t="s">
        <v>1205</v>
      </c>
      <c r="E36" s="4" t="s">
        <v>1206</v>
      </c>
      <c r="F36" s="2" t="s">
        <v>343</v>
      </c>
      <c r="G36" s="14" t="s">
        <v>1207</v>
      </c>
      <c r="H36" s="4" t="s">
        <v>1204</v>
      </c>
      <c r="I36" s="23" t="s">
        <v>19</v>
      </c>
      <c r="J36" s="2">
        <v>100</v>
      </c>
      <c r="K36" s="2" t="s">
        <v>1205</v>
      </c>
      <c r="L36" s="27">
        <v>40956</v>
      </c>
      <c r="M36" s="13" t="s">
        <v>1203</v>
      </c>
      <c r="N36" s="15"/>
    </row>
    <row r="37" spans="1:15" hidden="1">
      <c r="A37" s="2">
        <v>33</v>
      </c>
      <c r="B37" s="13" t="s">
        <v>142</v>
      </c>
      <c r="C37" s="4" t="s">
        <v>143</v>
      </c>
      <c r="D37" s="5" t="s">
        <v>144</v>
      </c>
      <c r="E37" s="4" t="s">
        <v>145</v>
      </c>
      <c r="F37" s="2" t="s">
        <v>130</v>
      </c>
      <c r="G37" s="14" t="s">
        <v>146</v>
      </c>
      <c r="H37" s="4" t="s">
        <v>143</v>
      </c>
      <c r="I37" s="23" t="s">
        <v>19</v>
      </c>
      <c r="J37" s="2">
        <v>200</v>
      </c>
      <c r="K37" s="2" t="s">
        <v>144</v>
      </c>
      <c r="L37" s="27">
        <v>38054</v>
      </c>
      <c r="M37" s="13" t="s">
        <v>142</v>
      </c>
      <c r="N37" s="15"/>
    </row>
    <row r="38" spans="1:15" hidden="1">
      <c r="A38" s="2">
        <v>809</v>
      </c>
      <c r="B38" s="13" t="s">
        <v>2114</v>
      </c>
      <c r="C38" s="4" t="s">
        <v>2115</v>
      </c>
      <c r="D38" s="5" t="s">
        <v>2116</v>
      </c>
      <c r="E38" s="4" t="s">
        <v>2117</v>
      </c>
      <c r="F38" s="16" t="s">
        <v>1299</v>
      </c>
      <c r="G38" s="17" t="s">
        <v>2118</v>
      </c>
      <c r="H38" s="4" t="s">
        <v>2115</v>
      </c>
      <c r="I38" s="23" t="s">
        <v>19</v>
      </c>
      <c r="J38" s="2">
        <v>200</v>
      </c>
      <c r="K38" s="2" t="s">
        <v>2116</v>
      </c>
      <c r="L38" s="27">
        <v>38058</v>
      </c>
      <c r="M38" s="13" t="s">
        <v>2114</v>
      </c>
      <c r="N38" s="15"/>
    </row>
    <row r="39" spans="1:15" hidden="1">
      <c r="A39" s="2">
        <v>234</v>
      </c>
      <c r="B39" s="13" t="s">
        <v>3783</v>
      </c>
      <c r="C39" s="4" t="s">
        <v>3784</v>
      </c>
      <c r="D39" s="5" t="s">
        <v>3785</v>
      </c>
      <c r="E39" s="4" t="s">
        <v>2917</v>
      </c>
      <c r="F39" s="36" t="s">
        <v>757</v>
      </c>
      <c r="G39" s="14" t="s">
        <v>3786</v>
      </c>
      <c r="H39" s="4" t="s">
        <v>3784</v>
      </c>
      <c r="I39" s="23" t="s">
        <v>19</v>
      </c>
      <c r="J39" s="2"/>
      <c r="K39" s="21" t="s">
        <v>3785</v>
      </c>
      <c r="L39" s="27">
        <v>43158</v>
      </c>
      <c r="M39" s="13" t="s">
        <v>3783</v>
      </c>
      <c r="N39" s="15"/>
    </row>
    <row r="40" spans="1:15" hidden="1">
      <c r="A40" s="2">
        <v>202</v>
      </c>
      <c r="B40" s="13" t="s">
        <v>3757</v>
      </c>
      <c r="C40" s="4" t="s">
        <v>3758</v>
      </c>
      <c r="D40" s="5" t="s">
        <v>3759</v>
      </c>
      <c r="E40" s="4" t="s">
        <v>3045</v>
      </c>
      <c r="F40" s="21" t="s">
        <v>577</v>
      </c>
      <c r="G40" s="14" t="s">
        <v>3760</v>
      </c>
      <c r="H40" s="4" t="s">
        <v>3758</v>
      </c>
      <c r="I40" s="23" t="s">
        <v>19</v>
      </c>
      <c r="J40" s="2"/>
      <c r="K40" s="21" t="s">
        <v>3759</v>
      </c>
      <c r="L40" s="27">
        <v>43160</v>
      </c>
      <c r="M40" s="13" t="s">
        <v>3757</v>
      </c>
      <c r="N40" s="15"/>
    </row>
    <row r="41" spans="1:15" hidden="1">
      <c r="A41" s="2">
        <v>127</v>
      </c>
      <c r="B41" s="13" t="s">
        <v>503</v>
      </c>
      <c r="C41" s="4" t="s">
        <v>504</v>
      </c>
      <c r="D41" s="5" t="s">
        <v>505</v>
      </c>
      <c r="E41" s="4" t="s">
        <v>506</v>
      </c>
      <c r="F41" s="21" t="s">
        <v>455</v>
      </c>
      <c r="G41" s="14" t="s">
        <v>507</v>
      </c>
      <c r="H41" s="4" t="s">
        <v>504</v>
      </c>
      <c r="I41" s="23" t="s">
        <v>19</v>
      </c>
      <c r="J41" s="2"/>
      <c r="K41" s="21" t="s">
        <v>505</v>
      </c>
      <c r="L41" s="27">
        <v>43073</v>
      </c>
      <c r="M41" s="13" t="s">
        <v>503</v>
      </c>
      <c r="N41" s="15"/>
    </row>
    <row r="42" spans="1:15" hidden="1">
      <c r="A42" s="2">
        <v>420</v>
      </c>
      <c r="B42" s="13" t="s">
        <v>5099</v>
      </c>
      <c r="C42" s="4" t="s">
        <v>5100</v>
      </c>
      <c r="D42" s="5" t="s">
        <v>5101</v>
      </c>
      <c r="E42" s="4"/>
      <c r="F42" s="2" t="s">
        <v>1252</v>
      </c>
      <c r="G42" s="14" t="s">
        <v>5102</v>
      </c>
      <c r="H42" s="4" t="s">
        <v>5100</v>
      </c>
      <c r="I42" s="23" t="s">
        <v>5085</v>
      </c>
      <c r="J42" s="2"/>
      <c r="K42" s="2" t="s">
        <v>5101</v>
      </c>
      <c r="L42" s="27"/>
      <c r="M42" s="13" t="s">
        <v>5099</v>
      </c>
      <c r="N42" s="15"/>
      <c r="O42" s="27">
        <v>43341</v>
      </c>
    </row>
    <row r="43" spans="1:15" hidden="1">
      <c r="A43" s="2">
        <v>799</v>
      </c>
      <c r="B43" s="13" t="s">
        <v>2068</v>
      </c>
      <c r="C43" s="4" t="s">
        <v>2069</v>
      </c>
      <c r="D43" s="5" t="s">
        <v>2070</v>
      </c>
      <c r="E43" s="4" t="s">
        <v>2071</v>
      </c>
      <c r="F43" s="16" t="s">
        <v>2072</v>
      </c>
      <c r="G43" s="17" t="s">
        <v>2073</v>
      </c>
      <c r="H43" s="4" t="s">
        <v>2069</v>
      </c>
      <c r="I43" s="23" t="s">
        <v>19</v>
      </c>
      <c r="J43" s="2">
        <v>200</v>
      </c>
      <c r="K43" s="2" t="s">
        <v>2070</v>
      </c>
      <c r="L43" s="27">
        <v>34394</v>
      </c>
      <c r="M43" s="13" t="s">
        <v>2068</v>
      </c>
      <c r="N43" s="15"/>
    </row>
    <row r="44" spans="1:15" hidden="1">
      <c r="A44" s="2">
        <v>376</v>
      </c>
      <c r="B44" s="13" t="s">
        <v>5103</v>
      </c>
      <c r="C44" s="4" t="s">
        <v>5104</v>
      </c>
      <c r="D44" s="5" t="s">
        <v>4615</v>
      </c>
      <c r="E44" s="4" t="s">
        <v>2455</v>
      </c>
      <c r="F44" s="2" t="s">
        <v>757</v>
      </c>
      <c r="G44" s="14" t="s">
        <v>5105</v>
      </c>
      <c r="H44" s="4" t="s">
        <v>5104</v>
      </c>
      <c r="I44" s="23" t="s">
        <v>19</v>
      </c>
      <c r="J44" s="2"/>
      <c r="K44" s="2" t="s">
        <v>4615</v>
      </c>
      <c r="L44" s="27">
        <v>43228</v>
      </c>
      <c r="M44" s="13" t="s">
        <v>5103</v>
      </c>
      <c r="N44" s="15"/>
    </row>
    <row r="45" spans="1:15" hidden="1">
      <c r="A45" s="2">
        <v>16</v>
      </c>
      <c r="B45" s="13" t="s">
        <v>65</v>
      </c>
      <c r="C45" s="4" t="s">
        <v>66</v>
      </c>
      <c r="D45" s="5" t="s">
        <v>67</v>
      </c>
      <c r="E45" s="4" t="s">
        <v>68</v>
      </c>
      <c r="F45" s="21" t="s">
        <v>17</v>
      </c>
      <c r="G45" s="14" t="s">
        <v>69</v>
      </c>
      <c r="H45" s="4" t="s">
        <v>66</v>
      </c>
      <c r="I45" s="23" t="s">
        <v>19</v>
      </c>
      <c r="J45" s="2"/>
      <c r="K45" s="21" t="s">
        <v>67</v>
      </c>
      <c r="L45" s="27">
        <v>42887</v>
      </c>
      <c r="M45" s="13" t="s">
        <v>65</v>
      </c>
      <c r="N45" s="15"/>
    </row>
    <row r="46" spans="1:15" hidden="1">
      <c r="A46" s="2">
        <v>638</v>
      </c>
      <c r="B46" s="13" t="s">
        <v>1599</v>
      </c>
      <c r="C46" s="4" t="s">
        <v>1600</v>
      </c>
      <c r="D46" s="5" t="s">
        <v>1601</v>
      </c>
      <c r="E46" s="4" t="s">
        <v>1602</v>
      </c>
      <c r="F46" s="2" t="s">
        <v>745</v>
      </c>
      <c r="G46" s="14" t="s">
        <v>1603</v>
      </c>
      <c r="H46" s="4" t="s">
        <v>1600</v>
      </c>
      <c r="I46" s="23" t="s">
        <v>19</v>
      </c>
      <c r="J46" s="2">
        <v>80</v>
      </c>
      <c r="K46" s="2" t="s">
        <v>1601</v>
      </c>
      <c r="L46" s="27">
        <v>41512</v>
      </c>
      <c r="M46" s="13" t="s">
        <v>1599</v>
      </c>
      <c r="N46" s="15"/>
    </row>
    <row r="47" spans="1:15" hidden="1">
      <c r="A47" s="2">
        <v>817</v>
      </c>
      <c r="B47" s="13" t="s">
        <v>2144</v>
      </c>
      <c r="C47" s="4" t="s">
        <v>2145</v>
      </c>
      <c r="D47" s="5" t="s">
        <v>2146</v>
      </c>
      <c r="E47" s="4" t="s">
        <v>2147</v>
      </c>
      <c r="F47" s="16" t="s">
        <v>1299</v>
      </c>
      <c r="G47" s="17" t="s">
        <v>2148</v>
      </c>
      <c r="H47" s="4" t="s">
        <v>2145</v>
      </c>
      <c r="I47" s="23" t="s">
        <v>19</v>
      </c>
      <c r="J47" s="2">
        <v>100</v>
      </c>
      <c r="K47" s="2" t="s">
        <v>2146</v>
      </c>
      <c r="L47" s="27">
        <v>41055</v>
      </c>
      <c r="M47" s="13" t="s">
        <v>2144</v>
      </c>
      <c r="N47" s="15"/>
    </row>
    <row r="48" spans="1:15" hidden="1">
      <c r="A48" s="2">
        <v>288</v>
      </c>
      <c r="B48" s="13" t="s">
        <v>930</v>
      </c>
      <c r="C48" s="4" t="s">
        <v>931</v>
      </c>
      <c r="D48" s="5" t="s">
        <v>932</v>
      </c>
      <c r="E48" s="4" t="s">
        <v>933</v>
      </c>
      <c r="F48" s="2" t="s">
        <v>757</v>
      </c>
      <c r="G48" s="14" t="s">
        <v>934</v>
      </c>
      <c r="H48" s="4" t="s">
        <v>931</v>
      </c>
      <c r="I48" s="23" t="s">
        <v>19</v>
      </c>
      <c r="J48" s="2">
        <v>20</v>
      </c>
      <c r="K48" s="2" t="s">
        <v>932</v>
      </c>
      <c r="L48" s="27">
        <v>42418</v>
      </c>
      <c r="M48" s="13" t="s">
        <v>930</v>
      </c>
      <c r="N48" s="15"/>
    </row>
    <row r="49" spans="1:15" hidden="1">
      <c r="A49" s="2">
        <v>444</v>
      </c>
      <c r="B49" s="13" t="s">
        <v>1336</v>
      </c>
      <c r="C49" s="4" t="s">
        <v>1337</v>
      </c>
      <c r="D49" s="5" t="s">
        <v>1338</v>
      </c>
      <c r="E49" s="4" t="s">
        <v>1339</v>
      </c>
      <c r="F49" s="2" t="s">
        <v>1293</v>
      </c>
      <c r="G49" s="14" t="s">
        <v>1340</v>
      </c>
      <c r="H49" s="4" t="s">
        <v>1337</v>
      </c>
      <c r="I49" s="23" t="s">
        <v>19</v>
      </c>
      <c r="J49" s="2">
        <v>160</v>
      </c>
      <c r="K49" s="2" t="s">
        <v>1338</v>
      </c>
      <c r="L49" s="27">
        <v>39874</v>
      </c>
      <c r="M49" s="13" t="s">
        <v>1336</v>
      </c>
      <c r="N49" s="15"/>
    </row>
    <row r="50" spans="1:15" hidden="1">
      <c r="A50" s="2">
        <v>646</v>
      </c>
      <c r="B50" s="13" t="s">
        <v>4123</v>
      </c>
      <c r="C50" s="4" t="s">
        <v>4124</v>
      </c>
      <c r="D50" s="5" t="s">
        <v>4125</v>
      </c>
      <c r="E50" s="4" t="s">
        <v>2926</v>
      </c>
      <c r="F50" s="2" t="s">
        <v>745</v>
      </c>
      <c r="G50" s="14" t="s">
        <v>4126</v>
      </c>
      <c r="H50" s="4" t="s">
        <v>4124</v>
      </c>
      <c r="I50" s="23" t="s">
        <v>19</v>
      </c>
      <c r="J50" s="2"/>
      <c r="K50" s="21" t="s">
        <v>4125</v>
      </c>
      <c r="L50" s="27">
        <v>43105</v>
      </c>
      <c r="M50" s="13" t="s">
        <v>4123</v>
      </c>
      <c r="N50" s="15"/>
    </row>
    <row r="51" spans="1:15" hidden="1">
      <c r="A51" s="2">
        <v>52</v>
      </c>
      <c r="B51" s="13" t="s">
        <v>219</v>
      </c>
      <c r="C51" s="4" t="s">
        <v>220</v>
      </c>
      <c r="D51" s="5" t="s">
        <v>221</v>
      </c>
      <c r="E51" s="4" t="s">
        <v>222</v>
      </c>
      <c r="F51" s="2" t="s">
        <v>197</v>
      </c>
      <c r="G51" s="14" t="s">
        <v>223</v>
      </c>
      <c r="H51" s="4" t="s">
        <v>220</v>
      </c>
      <c r="I51" s="23" t="s">
        <v>19</v>
      </c>
      <c r="J51" s="2">
        <v>200</v>
      </c>
      <c r="K51" s="2" t="s">
        <v>221</v>
      </c>
      <c r="L51" s="27">
        <v>38565</v>
      </c>
      <c r="M51" s="13" t="s">
        <v>219</v>
      </c>
      <c r="N51" s="15"/>
    </row>
    <row r="52" spans="1:15" hidden="1">
      <c r="A52" s="2">
        <v>382</v>
      </c>
      <c r="B52" s="13" t="s">
        <v>3870</v>
      </c>
      <c r="C52" s="4" t="s">
        <v>3871</v>
      </c>
      <c r="D52" s="5" t="s">
        <v>3654</v>
      </c>
      <c r="E52" s="4" t="s">
        <v>2810</v>
      </c>
      <c r="F52" s="2" t="s">
        <v>1104</v>
      </c>
      <c r="G52" s="14" t="s">
        <v>3872</v>
      </c>
      <c r="H52" s="4" t="s">
        <v>3871</v>
      </c>
      <c r="I52" s="23" t="s">
        <v>19</v>
      </c>
      <c r="J52" s="2">
        <v>60</v>
      </c>
      <c r="K52" s="2" t="s">
        <v>3654</v>
      </c>
      <c r="L52" s="27">
        <v>41691</v>
      </c>
      <c r="M52" s="13" t="s">
        <v>3870</v>
      </c>
      <c r="N52" s="15"/>
    </row>
    <row r="53" spans="1:15" hidden="1">
      <c r="A53" s="2">
        <v>48</v>
      </c>
      <c r="B53" s="13" t="s">
        <v>204</v>
      </c>
      <c r="C53" s="4" t="s">
        <v>205</v>
      </c>
      <c r="D53" s="5" t="s">
        <v>206</v>
      </c>
      <c r="E53" s="4" t="s">
        <v>207</v>
      </c>
      <c r="F53" s="2" t="s">
        <v>197</v>
      </c>
      <c r="G53" s="14" t="s">
        <v>208</v>
      </c>
      <c r="H53" s="4" t="s">
        <v>205</v>
      </c>
      <c r="I53" s="23" t="s">
        <v>19</v>
      </c>
      <c r="J53" s="2">
        <v>200</v>
      </c>
      <c r="K53" s="2" t="s">
        <v>206</v>
      </c>
      <c r="L53" s="27">
        <v>38144</v>
      </c>
      <c r="M53" s="13" t="s">
        <v>204</v>
      </c>
      <c r="N53" s="15"/>
    </row>
    <row r="54" spans="1:15" hidden="1">
      <c r="A54" s="2">
        <v>577</v>
      </c>
      <c r="B54" s="13" t="s">
        <v>4028</v>
      </c>
      <c r="C54" s="4" t="s">
        <v>4029</v>
      </c>
      <c r="D54" s="5" t="s">
        <v>4030</v>
      </c>
      <c r="E54" s="4" t="s">
        <v>2742</v>
      </c>
      <c r="F54" s="2" t="s">
        <v>745</v>
      </c>
      <c r="G54" s="14" t="s">
        <v>4031</v>
      </c>
      <c r="H54" s="4" t="s">
        <v>4029</v>
      </c>
      <c r="I54" s="23" t="s">
        <v>19</v>
      </c>
      <c r="J54" s="2">
        <v>80</v>
      </c>
      <c r="K54" s="2" t="s">
        <v>4030</v>
      </c>
      <c r="L54" s="27">
        <v>41337</v>
      </c>
      <c r="M54" s="13" t="s">
        <v>4028</v>
      </c>
      <c r="N54" s="15"/>
    </row>
    <row r="55" spans="1:15" hidden="1">
      <c r="A55" s="2">
        <v>735</v>
      </c>
      <c r="B55" s="13" t="s">
        <v>1812</v>
      </c>
      <c r="C55" s="4" t="s">
        <v>1813</v>
      </c>
      <c r="D55" s="5" t="s">
        <v>1814</v>
      </c>
      <c r="E55" s="4" t="s">
        <v>1815</v>
      </c>
      <c r="F55" s="2" t="s">
        <v>1110</v>
      </c>
      <c r="G55" s="14" t="s">
        <v>1816</v>
      </c>
      <c r="H55" s="4" t="s">
        <v>1813</v>
      </c>
      <c r="I55" s="23" t="s">
        <v>19</v>
      </c>
      <c r="J55" s="2"/>
      <c r="K55" s="2" t="s">
        <v>1814</v>
      </c>
      <c r="L55" s="27">
        <v>42948</v>
      </c>
      <c r="M55" s="13" t="s">
        <v>1812</v>
      </c>
      <c r="N55" s="15"/>
    </row>
    <row r="56" spans="1:15" hidden="1">
      <c r="A56" s="2">
        <v>755</v>
      </c>
      <c r="B56" s="13" t="s">
        <v>4191</v>
      </c>
      <c r="C56" s="4" t="s">
        <v>4192</v>
      </c>
      <c r="D56" s="5" t="s">
        <v>4193</v>
      </c>
      <c r="E56" s="4" t="s">
        <v>3485</v>
      </c>
      <c r="F56" s="16" t="s">
        <v>1853</v>
      </c>
      <c r="G56" s="17" t="s">
        <v>4194</v>
      </c>
      <c r="H56" s="4" t="s">
        <v>4192</v>
      </c>
      <c r="I56" s="23" t="s">
        <v>19</v>
      </c>
      <c r="J56" s="2"/>
      <c r="K56" s="2" t="s">
        <v>4193</v>
      </c>
      <c r="L56" s="27">
        <v>43206</v>
      </c>
      <c r="M56" s="13" t="s">
        <v>4191</v>
      </c>
      <c r="N56" s="15"/>
    </row>
    <row r="57" spans="1:15" hidden="1">
      <c r="A57" s="2">
        <v>756</v>
      </c>
      <c r="B57" s="13" t="s">
        <v>5106</v>
      </c>
      <c r="C57" s="4" t="s">
        <v>5107</v>
      </c>
      <c r="D57" s="5" t="s">
        <v>5108</v>
      </c>
      <c r="E57" s="4" t="s">
        <v>2465</v>
      </c>
      <c r="F57" s="16" t="s">
        <v>1853</v>
      </c>
      <c r="G57" s="17" t="s">
        <v>5109</v>
      </c>
      <c r="H57" s="4" t="s">
        <v>5107</v>
      </c>
      <c r="I57" s="23" t="s">
        <v>19</v>
      </c>
      <c r="J57" s="2"/>
      <c r="K57" s="2" t="s">
        <v>5108</v>
      </c>
      <c r="L57" s="27">
        <v>42919</v>
      </c>
      <c r="M57" s="13" t="s">
        <v>5106</v>
      </c>
      <c r="N57" s="15"/>
    </row>
    <row r="58" spans="1:15" hidden="1">
      <c r="A58" s="2">
        <v>42</v>
      </c>
      <c r="B58" s="13" t="s">
        <v>173</v>
      </c>
      <c r="C58" s="4" t="s">
        <v>174</v>
      </c>
      <c r="D58" s="5" t="s">
        <v>175</v>
      </c>
      <c r="E58" s="4" t="s">
        <v>176</v>
      </c>
      <c r="F58" s="2" t="s">
        <v>151</v>
      </c>
      <c r="G58" s="14" t="s">
        <v>177</v>
      </c>
      <c r="H58" s="4" t="s">
        <v>174</v>
      </c>
      <c r="I58" s="23" t="s">
        <v>19</v>
      </c>
      <c r="J58" s="2">
        <v>200</v>
      </c>
      <c r="K58" s="2" t="s">
        <v>175</v>
      </c>
      <c r="L58" s="27">
        <v>38199</v>
      </c>
      <c r="M58" s="13" t="s">
        <v>173</v>
      </c>
      <c r="N58" s="15"/>
    </row>
    <row r="59" spans="1:15" hidden="1">
      <c r="A59" s="2">
        <v>641</v>
      </c>
      <c r="B59" s="13" t="s">
        <v>4111</v>
      </c>
      <c r="C59" s="4" t="s">
        <v>4112</v>
      </c>
      <c r="D59" s="5" t="s">
        <v>4113</v>
      </c>
      <c r="E59" s="4" t="s">
        <v>2607</v>
      </c>
      <c r="F59" s="2" t="s">
        <v>745</v>
      </c>
      <c r="G59" s="14" t="s">
        <v>4114</v>
      </c>
      <c r="H59" s="4" t="s">
        <v>4112</v>
      </c>
      <c r="I59" s="23" t="s">
        <v>19</v>
      </c>
      <c r="J59" s="2">
        <v>20</v>
      </c>
      <c r="K59" s="2" t="s">
        <v>4113</v>
      </c>
      <c r="L59" s="27">
        <v>42445</v>
      </c>
      <c r="M59" s="13" t="s">
        <v>4111</v>
      </c>
      <c r="N59" s="15"/>
    </row>
    <row r="60" spans="1:15" hidden="1">
      <c r="A60" s="2">
        <v>869</v>
      </c>
      <c r="B60" s="13" t="s">
        <v>4583</v>
      </c>
      <c r="C60" s="4" t="s">
        <v>5110</v>
      </c>
      <c r="D60" s="5" t="s">
        <v>4582</v>
      </c>
      <c r="E60" s="4" t="s">
        <v>2661</v>
      </c>
      <c r="F60" s="16" t="s">
        <v>745</v>
      </c>
      <c r="G60" s="17" t="s">
        <v>5111</v>
      </c>
      <c r="H60" s="4" t="s">
        <v>5110</v>
      </c>
      <c r="I60" s="23" t="s">
        <v>19</v>
      </c>
      <c r="J60" s="2"/>
      <c r="K60" s="2" t="s">
        <v>4582</v>
      </c>
      <c r="L60">
        <v>201805</v>
      </c>
      <c r="M60" s="13" t="s">
        <v>4583</v>
      </c>
      <c r="N60" s="15"/>
    </row>
    <row r="61" spans="1:15" hidden="1">
      <c r="A61" s="2">
        <v>748</v>
      </c>
      <c r="B61" s="13" t="s">
        <v>1864</v>
      </c>
      <c r="C61" s="4" t="s">
        <v>1865</v>
      </c>
      <c r="D61" s="5" t="s">
        <v>1866</v>
      </c>
      <c r="E61" s="4" t="s">
        <v>1867</v>
      </c>
      <c r="F61" s="16" t="s">
        <v>1853</v>
      </c>
      <c r="G61" s="17" t="s">
        <v>1868</v>
      </c>
      <c r="H61" s="4" t="s">
        <v>1865</v>
      </c>
      <c r="I61" s="23" t="s">
        <v>19</v>
      </c>
      <c r="J61" s="2">
        <v>200</v>
      </c>
      <c r="K61" s="2" t="s">
        <v>1866</v>
      </c>
      <c r="L61" s="27">
        <v>38236</v>
      </c>
      <c r="M61" s="13" t="s">
        <v>1864</v>
      </c>
      <c r="N61" s="15"/>
    </row>
    <row r="62" spans="1:15" hidden="1">
      <c r="A62" s="2">
        <v>830</v>
      </c>
      <c r="B62" s="13" t="s">
        <v>2189</v>
      </c>
      <c r="C62" s="4" t="s">
        <v>2190</v>
      </c>
      <c r="D62" s="5" t="s">
        <v>2191</v>
      </c>
      <c r="E62" s="4" t="s">
        <v>2192</v>
      </c>
      <c r="F62" s="16" t="s">
        <v>2193</v>
      </c>
      <c r="G62" s="17" t="s">
        <v>2194</v>
      </c>
      <c r="H62" s="4" t="s">
        <v>2190</v>
      </c>
      <c r="I62" s="23" t="s">
        <v>1352</v>
      </c>
      <c r="J62" s="2"/>
      <c r="K62" s="2" t="s">
        <v>2191</v>
      </c>
      <c r="L62" s="27">
        <v>43074</v>
      </c>
      <c r="M62" s="13" t="s">
        <v>2189</v>
      </c>
      <c r="N62" s="15"/>
    </row>
    <row r="63" spans="1:15" hidden="1">
      <c r="A63" s="2">
        <v>842</v>
      </c>
      <c r="B63" s="13" t="s">
        <v>2254</v>
      </c>
      <c r="C63" s="4" t="s">
        <v>2255</v>
      </c>
      <c r="D63" s="5" t="s">
        <v>2256</v>
      </c>
      <c r="E63" s="4" t="s">
        <v>2257</v>
      </c>
      <c r="F63" s="16" t="s">
        <v>2232</v>
      </c>
      <c r="G63" s="17" t="s">
        <v>2258</v>
      </c>
      <c r="H63" s="4" t="s">
        <v>2255</v>
      </c>
      <c r="I63" s="23" t="s">
        <v>19</v>
      </c>
      <c r="J63" s="2">
        <v>200</v>
      </c>
      <c r="K63" s="2" t="s">
        <v>2256</v>
      </c>
      <c r="L63" s="27">
        <v>36678</v>
      </c>
      <c r="M63" s="13" t="s">
        <v>2254</v>
      </c>
      <c r="N63" s="15"/>
    </row>
    <row r="64" spans="1:15" hidden="1">
      <c r="A64" s="2">
        <v>378</v>
      </c>
      <c r="B64" s="13" t="s">
        <v>1147</v>
      </c>
      <c r="C64" s="4" t="s">
        <v>1148</v>
      </c>
      <c r="D64" s="5" t="s">
        <v>1149</v>
      </c>
      <c r="E64" s="4" t="s">
        <v>1150</v>
      </c>
      <c r="F64" s="2" t="s">
        <v>757</v>
      </c>
      <c r="G64" s="14" t="s">
        <v>1151</v>
      </c>
      <c r="H64" s="4" t="s">
        <v>1148</v>
      </c>
      <c r="I64" s="23" t="s">
        <v>19</v>
      </c>
      <c r="J64" s="2">
        <v>20</v>
      </c>
      <c r="K64" s="2" t="s">
        <v>1149</v>
      </c>
      <c r="L64" s="27">
        <v>42584</v>
      </c>
      <c r="M64" s="13" t="s">
        <v>1147</v>
      </c>
      <c r="N64" s="13"/>
      <c r="O64" s="2"/>
    </row>
    <row r="65" spans="1:15" hidden="1">
      <c r="A65" s="2">
        <v>96</v>
      </c>
      <c r="B65" s="13" t="s">
        <v>391</v>
      </c>
      <c r="C65" s="4" t="s">
        <v>392</v>
      </c>
      <c r="D65" s="5" t="s">
        <v>393</v>
      </c>
      <c r="E65" s="4" t="s">
        <v>394</v>
      </c>
      <c r="F65" s="21" t="s">
        <v>197</v>
      </c>
      <c r="G65" s="14" t="s">
        <v>395</v>
      </c>
      <c r="H65" s="4" t="s">
        <v>392</v>
      </c>
      <c r="I65" s="23" t="s">
        <v>19</v>
      </c>
      <c r="J65" s="2"/>
      <c r="K65" s="21" t="s">
        <v>393</v>
      </c>
      <c r="L65" s="27">
        <v>43019</v>
      </c>
      <c r="M65" s="13" t="s">
        <v>391</v>
      </c>
      <c r="N65" s="15"/>
    </row>
    <row r="66" spans="1:15" hidden="1">
      <c r="A66" s="2">
        <v>114</v>
      </c>
      <c r="B66" s="13" t="s">
        <v>441</v>
      </c>
      <c r="C66" s="4" t="s">
        <v>442</v>
      </c>
      <c r="D66" s="5" t="s">
        <v>443</v>
      </c>
      <c r="E66" s="4" t="s">
        <v>444</v>
      </c>
      <c r="F66" s="2" t="s">
        <v>197</v>
      </c>
      <c r="G66" s="14" t="s">
        <v>445</v>
      </c>
      <c r="H66" s="4" t="s">
        <v>442</v>
      </c>
      <c r="I66" s="23" t="s">
        <v>19</v>
      </c>
      <c r="J66" s="2">
        <v>200</v>
      </c>
      <c r="K66" s="2" t="s">
        <v>443</v>
      </c>
      <c r="L66" s="27">
        <v>38529</v>
      </c>
      <c r="M66" s="13" t="s">
        <v>441</v>
      </c>
      <c r="N66" s="15"/>
    </row>
    <row r="67" spans="1:15" hidden="1">
      <c r="A67" s="2">
        <v>232</v>
      </c>
      <c r="B67" s="13" t="s">
        <v>736</v>
      </c>
      <c r="C67" s="4" t="s">
        <v>737</v>
      </c>
      <c r="D67" s="5" t="s">
        <v>738</v>
      </c>
      <c r="E67" s="4" t="s">
        <v>739</v>
      </c>
      <c r="F67" s="21" t="s">
        <v>663</v>
      </c>
      <c r="G67" s="14" t="s">
        <v>740</v>
      </c>
      <c r="H67" s="4" t="s">
        <v>737</v>
      </c>
      <c r="I67" s="23" t="s">
        <v>19</v>
      </c>
      <c r="J67" s="2"/>
      <c r="K67" s="21" t="s">
        <v>738</v>
      </c>
      <c r="L67" s="27">
        <v>43160</v>
      </c>
      <c r="M67" s="13" t="s">
        <v>736</v>
      </c>
      <c r="N67" s="15"/>
    </row>
    <row r="68" spans="1:15" hidden="1">
      <c r="A68" s="2">
        <v>181</v>
      </c>
      <c r="B68" s="13" t="s">
        <v>573</v>
      </c>
      <c r="C68" s="4" t="s">
        <v>574</v>
      </c>
      <c r="D68" s="5" t="s">
        <v>575</v>
      </c>
      <c r="E68" s="4" t="s">
        <v>576</v>
      </c>
      <c r="F68" s="2" t="s">
        <v>577</v>
      </c>
      <c r="G68" s="14" t="s">
        <v>578</v>
      </c>
      <c r="H68" s="4" t="s">
        <v>574</v>
      </c>
      <c r="I68" s="23" t="s">
        <v>19</v>
      </c>
      <c r="J68" s="2">
        <v>200</v>
      </c>
      <c r="K68" s="2" t="s">
        <v>575</v>
      </c>
      <c r="L68" s="27">
        <v>38173</v>
      </c>
      <c r="M68" s="13" t="s">
        <v>573</v>
      </c>
      <c r="N68" s="15"/>
    </row>
    <row r="69" spans="1:15" hidden="1">
      <c r="A69" s="2">
        <v>8</v>
      </c>
      <c r="B69" s="13" t="s">
        <v>30</v>
      </c>
      <c r="C69" s="4" t="s">
        <v>31</v>
      </c>
      <c r="D69" s="5" t="s">
        <v>32</v>
      </c>
      <c r="E69" s="4" t="s">
        <v>33</v>
      </c>
      <c r="F69" s="2" t="s">
        <v>17</v>
      </c>
      <c r="G69" s="14" t="s">
        <v>34</v>
      </c>
      <c r="H69" s="4" t="s">
        <v>31</v>
      </c>
      <c r="I69" s="23" t="s">
        <v>19</v>
      </c>
      <c r="J69" s="2">
        <v>20</v>
      </c>
      <c r="K69" s="2" t="s">
        <v>32</v>
      </c>
      <c r="L69" s="27">
        <v>42549</v>
      </c>
      <c r="M69" s="13" t="s">
        <v>30</v>
      </c>
      <c r="N69" s="15"/>
    </row>
    <row r="70" spans="1:15" hidden="1">
      <c r="A70" s="2">
        <v>746</v>
      </c>
      <c r="B70" s="13" t="s">
        <v>1855</v>
      </c>
      <c r="C70" s="4" t="s">
        <v>1856</v>
      </c>
      <c r="D70" s="5" t="s">
        <v>1857</v>
      </c>
      <c r="E70" s="4" t="s">
        <v>4190</v>
      </c>
      <c r="F70" s="16" t="s">
        <v>1853</v>
      </c>
      <c r="G70" s="17" t="s">
        <v>1858</v>
      </c>
      <c r="H70" s="4" t="s">
        <v>1856</v>
      </c>
      <c r="I70" s="23" t="s">
        <v>19</v>
      </c>
      <c r="J70" s="2"/>
      <c r="K70" s="2" t="s">
        <v>1857</v>
      </c>
      <c r="L70" s="27">
        <v>42919</v>
      </c>
      <c r="M70" s="13" t="s">
        <v>1855</v>
      </c>
      <c r="N70" s="15"/>
    </row>
    <row r="71" spans="1:15" hidden="1">
      <c r="A71" s="2">
        <v>384</v>
      </c>
      <c r="B71" s="13" t="s">
        <v>1173</v>
      </c>
      <c r="C71" s="4" t="s">
        <v>1174</v>
      </c>
      <c r="D71" s="5" t="s">
        <v>1175</v>
      </c>
      <c r="E71" s="4" t="s">
        <v>1176</v>
      </c>
      <c r="F71" s="2" t="s">
        <v>1104</v>
      </c>
      <c r="G71" s="14" t="s">
        <v>1177</v>
      </c>
      <c r="H71" s="4" t="s">
        <v>1174</v>
      </c>
      <c r="I71" s="23" t="s">
        <v>19</v>
      </c>
      <c r="J71" s="2">
        <v>40</v>
      </c>
      <c r="K71" s="2" t="s">
        <v>1175</v>
      </c>
      <c r="L71" s="27">
        <v>42095</v>
      </c>
      <c r="M71" s="13" t="s">
        <v>1173</v>
      </c>
      <c r="N71" s="15"/>
    </row>
    <row r="72" spans="1:15" hidden="1">
      <c r="A72" s="2">
        <v>379</v>
      </c>
      <c r="B72" s="13" t="s">
        <v>1152</v>
      </c>
      <c r="C72" s="4" t="s">
        <v>1153</v>
      </c>
      <c r="D72" s="5" t="s">
        <v>1154</v>
      </c>
      <c r="E72" s="4" t="s">
        <v>1155</v>
      </c>
      <c r="F72" s="2" t="s">
        <v>1104</v>
      </c>
      <c r="G72" s="14" t="s">
        <v>1156</v>
      </c>
      <c r="H72" s="4" t="s">
        <v>1153</v>
      </c>
      <c r="I72" s="23" t="s">
        <v>19</v>
      </c>
      <c r="J72" s="2">
        <v>200</v>
      </c>
      <c r="K72" s="2" t="s">
        <v>1154</v>
      </c>
      <c r="L72" s="27">
        <v>38504</v>
      </c>
      <c r="M72" s="13" t="s">
        <v>1152</v>
      </c>
      <c r="N72" s="15"/>
    </row>
    <row r="73" spans="1:15" hidden="1">
      <c r="A73" s="2">
        <v>43</v>
      </c>
      <c r="B73" s="13" t="s">
        <v>178</v>
      </c>
      <c r="C73" s="4" t="s">
        <v>179</v>
      </c>
      <c r="D73" s="5" t="s">
        <v>180</v>
      </c>
      <c r="E73" s="4" t="s">
        <v>181</v>
      </c>
      <c r="F73" s="2" t="s">
        <v>151</v>
      </c>
      <c r="G73" s="14" t="s">
        <v>182</v>
      </c>
      <c r="H73" s="4" t="s">
        <v>179</v>
      </c>
      <c r="I73" s="23" t="s">
        <v>19</v>
      </c>
      <c r="J73" s="2">
        <v>100</v>
      </c>
      <c r="K73" s="2" t="s">
        <v>180</v>
      </c>
      <c r="L73" s="27">
        <v>40995</v>
      </c>
      <c r="M73" s="13" t="s">
        <v>178</v>
      </c>
      <c r="N73" s="15"/>
    </row>
    <row r="74" spans="1:15" hidden="1">
      <c r="A74" s="2">
        <v>445</v>
      </c>
      <c r="B74" s="13" t="s">
        <v>1341</v>
      </c>
      <c r="C74" s="4" t="s">
        <v>1342</v>
      </c>
      <c r="D74" s="5" t="s">
        <v>1343</v>
      </c>
      <c r="E74" s="4" t="s">
        <v>1344</v>
      </c>
      <c r="F74" s="2" t="s">
        <v>1345</v>
      </c>
      <c r="G74" s="14" t="s">
        <v>1346</v>
      </c>
      <c r="H74" s="4" t="s">
        <v>1342</v>
      </c>
      <c r="I74" s="23" t="s">
        <v>19</v>
      </c>
      <c r="J74" s="2">
        <v>200</v>
      </c>
      <c r="K74" s="2" t="s">
        <v>1343</v>
      </c>
      <c r="L74" s="27">
        <v>38681</v>
      </c>
      <c r="M74" s="13" t="s">
        <v>1341</v>
      </c>
      <c r="N74" s="15"/>
    </row>
    <row r="75" spans="1:15" hidden="1">
      <c r="A75" s="2">
        <v>841</v>
      </c>
      <c r="B75" s="43" t="s">
        <v>2249</v>
      </c>
      <c r="C75" s="4" t="s">
        <v>2250</v>
      </c>
      <c r="D75" s="5" t="s">
        <v>2251</v>
      </c>
      <c r="E75" s="4" t="s">
        <v>2252</v>
      </c>
      <c r="F75" s="16" t="s">
        <v>2232</v>
      </c>
      <c r="G75" s="17" t="s">
        <v>2253</v>
      </c>
      <c r="H75" s="4" t="s">
        <v>2250</v>
      </c>
      <c r="I75" s="23" t="s">
        <v>19</v>
      </c>
      <c r="J75" s="2">
        <v>200</v>
      </c>
      <c r="K75" s="2" t="s">
        <v>2251</v>
      </c>
      <c r="L75" s="27">
        <v>39389</v>
      </c>
      <c r="M75" s="43" t="s">
        <v>2249</v>
      </c>
      <c r="N75" s="44"/>
    </row>
    <row r="76" spans="1:15" hidden="1">
      <c r="A76" s="2">
        <v>798</v>
      </c>
      <c r="B76" s="13" t="s">
        <v>2063</v>
      </c>
      <c r="C76" s="4" t="s">
        <v>2064</v>
      </c>
      <c r="D76" s="5" t="s">
        <v>2065</v>
      </c>
      <c r="E76" s="4" t="s">
        <v>2066</v>
      </c>
      <c r="F76" s="16" t="s">
        <v>2046</v>
      </c>
      <c r="G76" s="17" t="s">
        <v>2067</v>
      </c>
      <c r="H76" s="4" t="s">
        <v>2064</v>
      </c>
      <c r="I76" s="23" t="s">
        <v>19</v>
      </c>
      <c r="J76" s="2">
        <v>200</v>
      </c>
      <c r="K76" s="2" t="s">
        <v>2065</v>
      </c>
      <c r="L76" s="27">
        <v>39281</v>
      </c>
      <c r="M76" s="13" t="s">
        <v>2063</v>
      </c>
      <c r="N76" s="15"/>
    </row>
    <row r="77" spans="1:15" hidden="1">
      <c r="A77" s="2">
        <v>786</v>
      </c>
      <c r="B77" s="13" t="s">
        <v>2011</v>
      </c>
      <c r="C77" s="4" t="s">
        <v>2012</v>
      </c>
      <c r="D77" s="5" t="s">
        <v>2013</v>
      </c>
      <c r="E77" s="4" t="s">
        <v>2014</v>
      </c>
      <c r="F77" s="16" t="s">
        <v>1810</v>
      </c>
      <c r="G77" s="17" t="s">
        <v>2015</v>
      </c>
      <c r="H77" s="4" t="s">
        <v>2012</v>
      </c>
      <c r="I77" s="23" t="s">
        <v>19</v>
      </c>
      <c r="J77" s="2">
        <v>40</v>
      </c>
      <c r="K77" s="2" t="s">
        <v>2013</v>
      </c>
      <c r="L77" s="27">
        <v>42265</v>
      </c>
      <c r="M77" s="13" t="s">
        <v>2011</v>
      </c>
      <c r="N77" s="15"/>
    </row>
    <row r="78" spans="1:15" hidden="1">
      <c r="A78" s="2">
        <v>682</v>
      </c>
      <c r="B78" s="13" t="s">
        <v>5112</v>
      </c>
      <c r="C78" s="4" t="s">
        <v>5113</v>
      </c>
      <c r="D78" s="5" t="s">
        <v>5114</v>
      </c>
      <c r="E78" s="4" t="s">
        <v>2728</v>
      </c>
      <c r="F78" s="2" t="s">
        <v>745</v>
      </c>
      <c r="G78" s="14" t="s">
        <v>5115</v>
      </c>
      <c r="H78" s="4" t="s">
        <v>5113</v>
      </c>
      <c r="I78" s="23" t="s">
        <v>5085</v>
      </c>
      <c r="J78" s="2"/>
      <c r="K78" s="2" t="s">
        <v>5114</v>
      </c>
      <c r="L78" s="27"/>
      <c r="M78" s="13" t="s">
        <v>5112</v>
      </c>
      <c r="N78" s="15"/>
      <c r="O78" s="27" t="s">
        <v>5116</v>
      </c>
    </row>
    <row r="79" spans="1:15" hidden="1">
      <c r="A79" s="2">
        <v>296</v>
      </c>
      <c r="B79" s="13" t="s">
        <v>960</v>
      </c>
      <c r="C79" s="4" t="s">
        <v>961</v>
      </c>
      <c r="D79" s="5" t="s">
        <v>962</v>
      </c>
      <c r="E79" s="4" t="s">
        <v>963</v>
      </c>
      <c r="F79" s="2" t="s">
        <v>757</v>
      </c>
      <c r="G79" s="14" t="s">
        <v>964</v>
      </c>
      <c r="H79" s="4" t="s">
        <v>961</v>
      </c>
      <c r="I79" s="23" t="s">
        <v>19</v>
      </c>
      <c r="J79" s="2">
        <v>20</v>
      </c>
      <c r="K79" s="2" t="s">
        <v>962</v>
      </c>
      <c r="L79" s="27">
        <v>42466</v>
      </c>
      <c r="M79" s="13" t="s">
        <v>960</v>
      </c>
      <c r="N79" s="15"/>
    </row>
    <row r="80" spans="1:15" hidden="1">
      <c r="A80" s="2">
        <v>92</v>
      </c>
      <c r="B80" s="13" t="s">
        <v>5117</v>
      </c>
      <c r="C80" s="4" t="s">
        <v>5118</v>
      </c>
      <c r="D80" s="5" t="s">
        <v>5119</v>
      </c>
      <c r="E80" s="4" t="s">
        <v>2973</v>
      </c>
      <c r="F80" s="21" t="s">
        <v>197</v>
      </c>
      <c r="G80" s="14" t="s">
        <v>5120</v>
      </c>
      <c r="H80" s="4" t="s">
        <v>5118</v>
      </c>
      <c r="I80" s="23" t="s">
        <v>19</v>
      </c>
      <c r="J80" s="2"/>
      <c r="K80" s="21" t="s">
        <v>5119</v>
      </c>
      <c r="L80" s="27">
        <v>43019</v>
      </c>
      <c r="M80" s="13" t="s">
        <v>5117</v>
      </c>
      <c r="N80" s="15"/>
    </row>
    <row r="81" spans="1:15" hidden="1">
      <c r="A81" s="2">
        <v>28</v>
      </c>
      <c r="B81" s="13" t="s">
        <v>116</v>
      </c>
      <c r="C81" s="4" t="s">
        <v>117</v>
      </c>
      <c r="D81" s="5" t="s">
        <v>118</v>
      </c>
      <c r="E81" s="4" t="s">
        <v>119</v>
      </c>
      <c r="F81" s="2" t="s">
        <v>94</v>
      </c>
      <c r="G81" s="14" t="s">
        <v>120</v>
      </c>
      <c r="H81" s="4" t="s">
        <v>117</v>
      </c>
      <c r="I81" s="23" t="s">
        <v>19</v>
      </c>
      <c r="J81" s="2">
        <v>80</v>
      </c>
      <c r="K81" s="2" t="s">
        <v>118</v>
      </c>
      <c r="L81" s="27">
        <v>41626</v>
      </c>
      <c r="M81" s="13" t="s">
        <v>116</v>
      </c>
      <c r="N81" s="15"/>
    </row>
    <row r="82" spans="1:15" hidden="1">
      <c r="A82" s="2">
        <v>634</v>
      </c>
      <c r="B82" s="13" t="s">
        <v>4107</v>
      </c>
      <c r="C82" s="4" t="s">
        <v>4108</v>
      </c>
      <c r="D82" s="5" t="s">
        <v>4109</v>
      </c>
      <c r="E82" s="4" t="s">
        <v>3570</v>
      </c>
      <c r="F82" s="2" t="s">
        <v>745</v>
      </c>
      <c r="G82" s="14" t="s">
        <v>4110</v>
      </c>
      <c r="H82" s="4" t="s">
        <v>4108</v>
      </c>
      <c r="I82" s="23" t="s">
        <v>19</v>
      </c>
      <c r="J82" s="2"/>
      <c r="K82" s="2" t="s">
        <v>4109</v>
      </c>
      <c r="L82" s="27">
        <v>43022</v>
      </c>
      <c r="M82" s="13" t="s">
        <v>4107</v>
      </c>
      <c r="N82" s="15"/>
    </row>
    <row r="83" spans="1:15" hidden="1">
      <c r="A83" s="2">
        <v>863</v>
      </c>
      <c r="B83" s="13" t="s">
        <v>2352</v>
      </c>
      <c r="C83" s="4" t="s">
        <v>2353</v>
      </c>
      <c r="D83" s="5" t="s">
        <v>2354</v>
      </c>
      <c r="E83" s="4" t="s">
        <v>2355</v>
      </c>
      <c r="F83" s="16" t="s">
        <v>1853</v>
      </c>
      <c r="G83" s="17" t="s">
        <v>2356</v>
      </c>
      <c r="H83" s="4" t="s">
        <v>2353</v>
      </c>
      <c r="I83" s="23" t="s">
        <v>19</v>
      </c>
      <c r="J83" s="2"/>
      <c r="K83" s="2" t="s">
        <v>2354</v>
      </c>
      <c r="L83">
        <v>201805</v>
      </c>
      <c r="M83" s="13" t="s">
        <v>2352</v>
      </c>
      <c r="N83" s="15"/>
    </row>
    <row r="84" spans="1:15" hidden="1">
      <c r="A84" s="2">
        <v>192</v>
      </c>
      <c r="B84" s="13" t="s">
        <v>3741</v>
      </c>
      <c r="C84" s="4" t="s">
        <v>3742</v>
      </c>
      <c r="D84" s="5" t="s">
        <v>3743</v>
      </c>
      <c r="E84" s="4" t="s">
        <v>2962</v>
      </c>
      <c r="F84" s="2" t="s">
        <v>577</v>
      </c>
      <c r="G84" s="14" t="s">
        <v>3744</v>
      </c>
      <c r="H84" s="4" t="s">
        <v>3742</v>
      </c>
      <c r="I84" s="23" t="s">
        <v>19</v>
      </c>
      <c r="J84" s="2">
        <v>140</v>
      </c>
      <c r="K84" s="2" t="s">
        <v>3743</v>
      </c>
      <c r="L84" s="27">
        <v>40337</v>
      </c>
      <c r="M84" s="13" t="s">
        <v>3741</v>
      </c>
      <c r="N84" s="15"/>
    </row>
    <row r="85" spans="1:15" hidden="1">
      <c r="A85" s="2">
        <v>864</v>
      </c>
      <c r="B85" s="13" t="s">
        <v>5121</v>
      </c>
      <c r="C85" s="4" t="s">
        <v>5122</v>
      </c>
      <c r="D85" s="5" t="s">
        <v>2526</v>
      </c>
      <c r="E85" s="4" t="s">
        <v>3480</v>
      </c>
      <c r="F85" s="16" t="s">
        <v>1842</v>
      </c>
      <c r="G85" s="17" t="s">
        <v>5123</v>
      </c>
      <c r="H85" s="4" t="s">
        <v>5122</v>
      </c>
      <c r="I85" s="23" t="s">
        <v>5085</v>
      </c>
      <c r="J85" s="2"/>
      <c r="K85" s="2" t="s">
        <v>2526</v>
      </c>
      <c r="L85">
        <v>201805</v>
      </c>
      <c r="M85" s="13" t="s">
        <v>5121</v>
      </c>
      <c r="N85" s="15"/>
      <c r="O85" s="27" t="s">
        <v>5124</v>
      </c>
    </row>
    <row r="86" spans="1:15" hidden="1">
      <c r="A86" s="2">
        <v>433</v>
      </c>
      <c r="B86" s="13" t="s">
        <v>2843</v>
      </c>
      <c r="C86" s="4" t="s">
        <v>2844</v>
      </c>
      <c r="D86" s="5" t="s">
        <v>2845</v>
      </c>
      <c r="E86" s="4" t="s">
        <v>2522</v>
      </c>
      <c r="F86" s="2" t="s">
        <v>1252</v>
      </c>
      <c r="G86" s="14" t="s">
        <v>2846</v>
      </c>
      <c r="H86" s="4" t="s">
        <v>2844</v>
      </c>
      <c r="I86" s="23" t="s">
        <v>5088</v>
      </c>
      <c r="J86" s="2">
        <v>200</v>
      </c>
      <c r="K86" s="2" t="s">
        <v>2845</v>
      </c>
      <c r="L86" s="27"/>
      <c r="M86" s="13" t="s">
        <v>2843</v>
      </c>
      <c r="N86" s="15"/>
      <c r="O86" s="15" t="s">
        <v>5089</v>
      </c>
    </row>
    <row r="87" spans="1:15" hidden="1">
      <c r="A87" s="2">
        <v>642</v>
      </c>
      <c r="B87" s="13" t="s">
        <v>4115</v>
      </c>
      <c r="C87" s="4" t="s">
        <v>4116</v>
      </c>
      <c r="D87" s="5" t="s">
        <v>4117</v>
      </c>
      <c r="E87" s="4" t="s">
        <v>3490</v>
      </c>
      <c r="F87" s="2" t="s">
        <v>745</v>
      </c>
      <c r="G87" s="14" t="s">
        <v>4118</v>
      </c>
      <c r="H87" s="4" t="s">
        <v>4116</v>
      </c>
      <c r="I87" s="23" t="s">
        <v>19</v>
      </c>
      <c r="J87" s="2">
        <v>20</v>
      </c>
      <c r="K87" s="2" t="s">
        <v>4117</v>
      </c>
      <c r="L87" s="27">
        <v>42467</v>
      </c>
      <c r="M87" s="13" t="s">
        <v>4115</v>
      </c>
      <c r="N87" s="15"/>
    </row>
    <row r="88" spans="1:15" hidden="1">
      <c r="A88" s="2">
        <v>758</v>
      </c>
      <c r="B88" s="13" t="s">
        <v>1894</v>
      </c>
      <c r="C88" s="4" t="s">
        <v>1895</v>
      </c>
      <c r="D88" s="5" t="s">
        <v>1896</v>
      </c>
      <c r="E88" s="4" t="s">
        <v>1897</v>
      </c>
      <c r="F88" s="16" t="s">
        <v>1853</v>
      </c>
      <c r="G88" s="17" t="s">
        <v>1898</v>
      </c>
      <c r="H88" s="4" t="s">
        <v>1895</v>
      </c>
      <c r="I88" s="23" t="s">
        <v>19</v>
      </c>
      <c r="J88" s="2">
        <v>200</v>
      </c>
      <c r="K88" s="2" t="s">
        <v>1896</v>
      </c>
      <c r="L88" s="27">
        <v>38506</v>
      </c>
      <c r="M88" s="13" t="s">
        <v>1894</v>
      </c>
      <c r="N88" s="15"/>
    </row>
    <row r="89" spans="1:15" hidden="1">
      <c r="A89" s="2">
        <v>595</v>
      </c>
      <c r="B89" s="13" t="s">
        <v>4044</v>
      </c>
      <c r="C89" s="4" t="s">
        <v>4045</v>
      </c>
      <c r="D89" s="5" t="s">
        <v>4046</v>
      </c>
      <c r="E89" s="4" t="s">
        <v>2656</v>
      </c>
      <c r="F89" s="2" t="s">
        <v>745</v>
      </c>
      <c r="G89" s="14" t="s">
        <v>4047</v>
      </c>
      <c r="H89" s="4" t="s">
        <v>4045</v>
      </c>
      <c r="I89" s="23" t="s">
        <v>19</v>
      </c>
      <c r="J89" s="2">
        <v>20</v>
      </c>
      <c r="K89" s="2" t="s">
        <v>4046</v>
      </c>
      <c r="L89" s="27">
        <v>42467</v>
      </c>
      <c r="M89" s="13" t="s">
        <v>4044</v>
      </c>
      <c r="N89" s="15"/>
    </row>
    <row r="90" spans="1:15" hidden="1">
      <c r="A90" s="2">
        <v>59</v>
      </c>
      <c r="B90" s="13" t="s">
        <v>249</v>
      </c>
      <c r="C90" s="4" t="s">
        <v>250</v>
      </c>
      <c r="D90" s="5" t="s">
        <v>251</v>
      </c>
      <c r="E90" s="4" t="s">
        <v>252</v>
      </c>
      <c r="F90" s="2" t="s">
        <v>197</v>
      </c>
      <c r="G90" s="14" t="s">
        <v>253</v>
      </c>
      <c r="H90" s="4" t="s">
        <v>250</v>
      </c>
      <c r="I90" s="23" t="s">
        <v>19</v>
      </c>
      <c r="J90" s="2">
        <v>160</v>
      </c>
      <c r="K90" s="2" t="s">
        <v>251</v>
      </c>
      <c r="L90" s="27">
        <v>39879</v>
      </c>
      <c r="M90" s="13" t="s">
        <v>249</v>
      </c>
      <c r="N90" s="15"/>
    </row>
    <row r="91" spans="1:15" hidden="1">
      <c r="A91" s="2">
        <v>848</v>
      </c>
      <c r="B91" s="13" t="s">
        <v>2277</v>
      </c>
      <c r="C91" s="4" t="s">
        <v>2278</v>
      </c>
      <c r="D91" s="5" t="s">
        <v>2279</v>
      </c>
      <c r="E91" s="4" t="s">
        <v>2280</v>
      </c>
      <c r="F91" s="16" t="s">
        <v>1758</v>
      </c>
      <c r="G91" s="17" t="s">
        <v>2281</v>
      </c>
      <c r="H91" s="4" t="s">
        <v>2278</v>
      </c>
      <c r="I91" s="23" t="s">
        <v>19</v>
      </c>
      <c r="J91" s="2">
        <v>140</v>
      </c>
      <c r="K91" s="2" t="s">
        <v>2279</v>
      </c>
      <c r="L91" s="27">
        <v>40237</v>
      </c>
      <c r="M91" s="13" t="s">
        <v>2277</v>
      </c>
      <c r="N91" s="15"/>
    </row>
    <row r="92" spans="1:15" hidden="1">
      <c r="A92" s="2">
        <v>810</v>
      </c>
      <c r="B92" s="13" t="s">
        <v>2119</v>
      </c>
      <c r="C92" s="4" t="s">
        <v>2120</v>
      </c>
      <c r="D92" s="5" t="s">
        <v>2121</v>
      </c>
      <c r="E92" s="4" t="s">
        <v>2122</v>
      </c>
      <c r="F92" s="16" t="s">
        <v>1299</v>
      </c>
      <c r="G92" s="17" t="s">
        <v>2123</v>
      </c>
      <c r="H92" s="4" t="s">
        <v>2120</v>
      </c>
      <c r="I92" s="23" t="s">
        <v>19</v>
      </c>
      <c r="J92" s="2">
        <v>180</v>
      </c>
      <c r="K92" s="2" t="s">
        <v>2121</v>
      </c>
      <c r="L92" s="27">
        <v>39626</v>
      </c>
      <c r="M92" s="13" t="s">
        <v>2119</v>
      </c>
      <c r="N92" s="15"/>
    </row>
    <row r="93" spans="1:15" hidden="1">
      <c r="A93" s="2">
        <v>717</v>
      </c>
      <c r="B93" s="13" t="s">
        <v>1744</v>
      </c>
      <c r="C93" s="4" t="s">
        <v>1745</v>
      </c>
      <c r="D93" s="5" t="s">
        <v>1746</v>
      </c>
      <c r="E93" s="4" t="s">
        <v>1747</v>
      </c>
      <c r="F93" s="2" t="s">
        <v>745</v>
      </c>
      <c r="G93" s="14" t="s">
        <v>1748</v>
      </c>
      <c r="H93" s="4" t="s">
        <v>1745</v>
      </c>
      <c r="I93" s="23" t="s">
        <v>19</v>
      </c>
      <c r="J93" s="2">
        <v>200</v>
      </c>
      <c r="K93" s="2" t="s">
        <v>1746</v>
      </c>
      <c r="L93" s="27">
        <v>38534</v>
      </c>
      <c r="M93" s="13" t="s">
        <v>1744</v>
      </c>
      <c r="N93" s="15"/>
    </row>
    <row r="94" spans="1:15" hidden="1">
      <c r="A94" s="2">
        <v>613</v>
      </c>
      <c r="B94" s="13" t="s">
        <v>3052</v>
      </c>
      <c r="C94" s="4" t="s">
        <v>5125</v>
      </c>
      <c r="D94" s="5" t="s">
        <v>3054</v>
      </c>
      <c r="E94" s="4" t="s">
        <v>2733</v>
      </c>
      <c r="F94" s="2" t="s">
        <v>745</v>
      </c>
      <c r="G94" s="14" t="s">
        <v>3056</v>
      </c>
      <c r="H94" s="4" t="s">
        <v>5125</v>
      </c>
      <c r="I94" s="23" t="s">
        <v>5085</v>
      </c>
      <c r="J94" s="2"/>
      <c r="K94" s="2" t="s">
        <v>3054</v>
      </c>
      <c r="L94" s="28"/>
      <c r="M94" s="13" t="s">
        <v>3052</v>
      </c>
      <c r="N94" s="15"/>
    </row>
    <row r="95" spans="1:15" hidden="1">
      <c r="A95" s="2">
        <v>439</v>
      </c>
      <c r="B95" s="13" t="s">
        <v>1311</v>
      </c>
      <c r="C95" s="4" t="s">
        <v>1312</v>
      </c>
      <c r="D95" s="5" t="s">
        <v>1313</v>
      </c>
      <c r="E95" s="4" t="s">
        <v>1314</v>
      </c>
      <c r="F95" s="2" t="s">
        <v>1293</v>
      </c>
      <c r="G95" s="14" t="s">
        <v>1315</v>
      </c>
      <c r="H95" s="4" t="s">
        <v>1312</v>
      </c>
      <c r="I95" s="23" t="s">
        <v>19</v>
      </c>
      <c r="J95" s="2">
        <v>160</v>
      </c>
      <c r="K95" s="2" t="s">
        <v>1313</v>
      </c>
      <c r="L95" s="27">
        <v>40044</v>
      </c>
      <c r="M95" s="13" t="s">
        <v>1311</v>
      </c>
      <c r="N95" s="15"/>
    </row>
    <row r="96" spans="1:15" hidden="1">
      <c r="A96" s="2">
        <v>548</v>
      </c>
      <c r="B96" s="13" t="s">
        <v>4005</v>
      </c>
      <c r="C96" s="4" t="s">
        <v>4006</v>
      </c>
      <c r="D96" s="5" t="s">
        <v>4007</v>
      </c>
      <c r="E96" s="4" t="s">
        <v>2642</v>
      </c>
      <c r="F96" s="2" t="s">
        <v>745</v>
      </c>
      <c r="G96" s="14" t="s">
        <v>4008</v>
      </c>
      <c r="H96" s="4" t="s">
        <v>4006</v>
      </c>
      <c r="I96" s="23" t="s">
        <v>19</v>
      </c>
      <c r="J96" s="2">
        <v>200</v>
      </c>
      <c r="K96" s="2" t="s">
        <v>4007</v>
      </c>
      <c r="L96" s="27">
        <v>38517</v>
      </c>
      <c r="M96" s="13" t="s">
        <v>4005</v>
      </c>
      <c r="N96" s="15"/>
    </row>
    <row r="97" spans="1:15" hidden="1">
      <c r="A97" s="2">
        <v>285</v>
      </c>
      <c r="B97" s="13" t="s">
        <v>920</v>
      </c>
      <c r="C97" s="4" t="s">
        <v>921</v>
      </c>
      <c r="D97" s="5" t="s">
        <v>922</v>
      </c>
      <c r="E97" s="4" t="s">
        <v>923</v>
      </c>
      <c r="F97" s="2" t="s">
        <v>757</v>
      </c>
      <c r="G97" s="14" t="s">
        <v>924</v>
      </c>
      <c r="H97" s="4" t="s">
        <v>921</v>
      </c>
      <c r="I97" s="23" t="s">
        <v>19</v>
      </c>
      <c r="J97" s="2"/>
      <c r="K97" s="2" t="s">
        <v>922</v>
      </c>
      <c r="L97" s="27">
        <v>42894</v>
      </c>
      <c r="M97" s="13" t="s">
        <v>920</v>
      </c>
      <c r="N97" s="15"/>
    </row>
    <row r="98" spans="1:15" hidden="1">
      <c r="A98" s="2">
        <v>763</v>
      </c>
      <c r="B98" s="13" t="s">
        <v>1920</v>
      </c>
      <c r="C98" s="4" t="s">
        <v>1921</v>
      </c>
      <c r="D98" s="5" t="s">
        <v>1922</v>
      </c>
      <c r="E98" s="4" t="s">
        <v>1923</v>
      </c>
      <c r="F98" s="16" t="s">
        <v>1903</v>
      </c>
      <c r="G98" s="17" t="s">
        <v>1924</v>
      </c>
      <c r="H98" s="4" t="s">
        <v>1921</v>
      </c>
      <c r="I98" s="23" t="s">
        <v>19</v>
      </c>
      <c r="J98" s="2">
        <v>100</v>
      </c>
      <c r="K98" s="2" t="s">
        <v>1922</v>
      </c>
      <c r="L98" s="27">
        <v>41199</v>
      </c>
      <c r="M98" s="13" t="s">
        <v>1920</v>
      </c>
      <c r="N98" s="15"/>
    </row>
    <row r="99" spans="1:15" hidden="1">
      <c r="A99" s="2">
        <v>97</v>
      </c>
      <c r="B99" s="13" t="s">
        <v>396</v>
      </c>
      <c r="C99" s="4" t="s">
        <v>397</v>
      </c>
      <c r="D99" s="5" t="s">
        <v>398</v>
      </c>
      <c r="E99" s="4" t="s">
        <v>399</v>
      </c>
      <c r="F99" s="2" t="s">
        <v>197</v>
      </c>
      <c r="G99" s="14" t="s">
        <v>400</v>
      </c>
      <c r="H99" s="4" t="s">
        <v>397</v>
      </c>
      <c r="I99" s="23" t="s">
        <v>19</v>
      </c>
      <c r="J99" s="2">
        <v>160</v>
      </c>
      <c r="K99" s="2" t="s">
        <v>398</v>
      </c>
      <c r="L99" s="27">
        <v>39918</v>
      </c>
      <c r="M99" s="13" t="s">
        <v>396</v>
      </c>
      <c r="N99" s="15"/>
    </row>
    <row r="100" spans="1:15" hidden="1">
      <c r="A100" s="2">
        <v>861</v>
      </c>
      <c r="B100" s="13" t="s">
        <v>2341</v>
      </c>
      <c r="C100" s="4" t="s">
        <v>2342</v>
      </c>
      <c r="D100" s="5" t="s">
        <v>2343</v>
      </c>
      <c r="E100" s="4" t="s">
        <v>2344</v>
      </c>
      <c r="F100" s="16" t="s">
        <v>2345</v>
      </c>
      <c r="G100" s="17" t="s">
        <v>2346</v>
      </c>
      <c r="H100" s="4" t="s">
        <v>2342</v>
      </c>
      <c r="I100" s="23" t="s">
        <v>19</v>
      </c>
      <c r="J100" s="2">
        <v>200</v>
      </c>
      <c r="K100" s="2" t="s">
        <v>2343</v>
      </c>
      <c r="L100" s="27">
        <v>38757</v>
      </c>
      <c r="M100" s="13" t="s">
        <v>2341</v>
      </c>
      <c r="N100" s="15"/>
    </row>
    <row r="101" spans="1:15" hidden="1">
      <c r="A101" s="2">
        <v>44</v>
      </c>
      <c r="B101" s="13" t="s">
        <v>183</v>
      </c>
      <c r="C101" s="4" t="s">
        <v>184</v>
      </c>
      <c r="D101" s="5" t="s">
        <v>185</v>
      </c>
      <c r="E101" s="4" t="s">
        <v>186</v>
      </c>
      <c r="F101" s="2" t="s">
        <v>151</v>
      </c>
      <c r="G101" s="14" t="s">
        <v>187</v>
      </c>
      <c r="H101" s="4" t="s">
        <v>184</v>
      </c>
      <c r="I101" s="23" t="s">
        <v>19</v>
      </c>
      <c r="J101" s="2">
        <v>120</v>
      </c>
      <c r="K101" s="2" t="s">
        <v>185</v>
      </c>
      <c r="L101" s="27">
        <v>40586</v>
      </c>
      <c r="M101" s="13" t="s">
        <v>183</v>
      </c>
      <c r="N101" s="15"/>
    </row>
    <row r="102" spans="1:15" hidden="1">
      <c r="A102" s="2">
        <v>554</v>
      </c>
      <c r="B102" s="13" t="s">
        <v>1383</v>
      </c>
      <c r="C102" s="4" t="s">
        <v>1384</v>
      </c>
      <c r="D102" s="5" t="s">
        <v>1385</v>
      </c>
      <c r="E102" s="4" t="s">
        <v>1386</v>
      </c>
      <c r="F102" s="2" t="s">
        <v>745</v>
      </c>
      <c r="G102" s="14" t="s">
        <v>1387</v>
      </c>
      <c r="H102" s="4" t="s">
        <v>1384</v>
      </c>
      <c r="I102" s="23" t="s">
        <v>19</v>
      </c>
      <c r="J102" s="2">
        <v>20</v>
      </c>
      <c r="K102" s="2" t="s">
        <v>1385</v>
      </c>
      <c r="L102" s="27">
        <v>42552</v>
      </c>
      <c r="M102" s="13" t="s">
        <v>1383</v>
      </c>
      <c r="N102" s="15"/>
    </row>
    <row r="103" spans="1:15" hidden="1">
      <c r="A103" s="2">
        <v>89</v>
      </c>
      <c r="B103" s="13" t="s">
        <v>371</v>
      </c>
      <c r="C103" s="4" t="s">
        <v>372</v>
      </c>
      <c r="D103" s="5" t="s">
        <v>373</v>
      </c>
      <c r="E103" s="4" t="s">
        <v>374</v>
      </c>
      <c r="F103" s="2" t="s">
        <v>197</v>
      </c>
      <c r="G103" s="14" t="s">
        <v>375</v>
      </c>
      <c r="H103" s="4" t="s">
        <v>372</v>
      </c>
      <c r="I103" s="23" t="s">
        <v>19</v>
      </c>
      <c r="J103" s="2">
        <v>20</v>
      </c>
      <c r="K103" s="2" t="s">
        <v>373</v>
      </c>
      <c r="L103" s="27">
        <v>42496</v>
      </c>
      <c r="M103" s="13" t="s">
        <v>371</v>
      </c>
      <c r="N103" s="13"/>
      <c r="O103" s="2"/>
    </row>
    <row r="104" spans="1:15" hidden="1">
      <c r="A104" s="2">
        <v>452</v>
      </c>
      <c r="B104" s="13" t="s">
        <v>1363</v>
      </c>
      <c r="C104" s="4" t="s">
        <v>1364</v>
      </c>
      <c r="D104" s="5" t="s">
        <v>1365</v>
      </c>
      <c r="E104" s="4" t="s">
        <v>1366</v>
      </c>
      <c r="F104" s="2" t="s">
        <v>1293</v>
      </c>
      <c r="G104" s="14" t="s">
        <v>1367</v>
      </c>
      <c r="H104" s="4" t="s">
        <v>1364</v>
      </c>
      <c r="I104" s="23" t="s">
        <v>19</v>
      </c>
      <c r="J104" s="2">
        <v>200</v>
      </c>
      <c r="K104" s="2" t="s">
        <v>1365</v>
      </c>
      <c r="L104" s="27">
        <v>38544</v>
      </c>
      <c r="M104" s="13" t="s">
        <v>1363</v>
      </c>
      <c r="N104" s="13"/>
      <c r="O104" s="2"/>
    </row>
    <row r="105" spans="1:15" hidden="1">
      <c r="A105" s="2">
        <v>789</v>
      </c>
      <c r="B105" s="13" t="s">
        <v>2021</v>
      </c>
      <c r="C105" s="4" t="s">
        <v>2022</v>
      </c>
      <c r="D105" s="5" t="s">
        <v>2023</v>
      </c>
      <c r="E105" s="4" t="s">
        <v>2024</v>
      </c>
      <c r="F105" s="16" t="s">
        <v>1810</v>
      </c>
      <c r="G105" s="17" t="s">
        <v>2025</v>
      </c>
      <c r="H105" s="4" t="s">
        <v>2022</v>
      </c>
      <c r="I105" s="23" t="s">
        <v>1352</v>
      </c>
      <c r="J105" s="2">
        <v>20</v>
      </c>
      <c r="K105" s="2" t="s">
        <v>2023</v>
      </c>
      <c r="L105" s="27">
        <v>42618</v>
      </c>
      <c r="M105" s="13" t="s">
        <v>2021</v>
      </c>
      <c r="N105" s="15"/>
    </row>
    <row r="106" spans="1:15" hidden="1">
      <c r="A106" s="2">
        <v>865</v>
      </c>
      <c r="B106" s="13" t="s">
        <v>5126</v>
      </c>
      <c r="C106" s="4" t="s">
        <v>5127</v>
      </c>
      <c r="D106" s="5" t="s">
        <v>5128</v>
      </c>
      <c r="E106" s="4" t="s">
        <v>2854</v>
      </c>
      <c r="F106" s="16" t="s">
        <v>17</v>
      </c>
      <c r="G106" s="17" t="s">
        <v>5129</v>
      </c>
      <c r="H106" s="4" t="s">
        <v>5127</v>
      </c>
      <c r="I106" s="23" t="s">
        <v>5085</v>
      </c>
      <c r="J106" s="2"/>
      <c r="K106" s="2" t="s">
        <v>5128</v>
      </c>
      <c r="L106">
        <v>201805</v>
      </c>
      <c r="M106" s="13" t="s">
        <v>5126</v>
      </c>
      <c r="N106" s="15"/>
      <c r="O106" s="27" t="s">
        <v>5130</v>
      </c>
    </row>
    <row r="107" spans="1:15" hidden="1">
      <c r="A107" s="2">
        <v>683</v>
      </c>
      <c r="B107" s="13" t="s">
        <v>5131</v>
      </c>
      <c r="C107" s="4" t="s">
        <v>5132</v>
      </c>
      <c r="D107" s="5" t="s">
        <v>5133</v>
      </c>
      <c r="E107" s="4" t="s">
        <v>2470</v>
      </c>
      <c r="F107" s="2" t="s">
        <v>745</v>
      </c>
      <c r="G107" s="14" t="s">
        <v>5134</v>
      </c>
      <c r="H107" s="4" t="s">
        <v>5132</v>
      </c>
      <c r="I107" s="23" t="s">
        <v>5085</v>
      </c>
      <c r="J107" s="2"/>
      <c r="K107" s="2" t="s">
        <v>5133</v>
      </c>
      <c r="L107" s="27"/>
      <c r="M107" s="13" t="s">
        <v>5131</v>
      </c>
      <c r="N107" s="15"/>
      <c r="O107" s="27">
        <v>43343</v>
      </c>
    </row>
    <row r="108" spans="1:15" hidden="1">
      <c r="A108" s="2">
        <v>396</v>
      </c>
      <c r="B108" s="13" t="s">
        <v>1213</v>
      </c>
      <c r="C108" s="4" t="s">
        <v>1214</v>
      </c>
      <c r="D108" s="5" t="s">
        <v>1215</v>
      </c>
      <c r="E108" s="4" t="s">
        <v>1216</v>
      </c>
      <c r="F108" s="2" t="s">
        <v>343</v>
      </c>
      <c r="G108" s="14" t="s">
        <v>1217</v>
      </c>
      <c r="H108" s="4" t="s">
        <v>1214</v>
      </c>
      <c r="I108" s="23" t="s">
        <v>19</v>
      </c>
      <c r="J108" s="2">
        <v>80</v>
      </c>
      <c r="K108" s="2" t="s">
        <v>1215</v>
      </c>
      <c r="L108" s="27">
        <v>41334</v>
      </c>
      <c r="M108" s="13" t="s">
        <v>1213</v>
      </c>
      <c r="N108" s="15"/>
    </row>
    <row r="109" spans="1:15" hidden="1">
      <c r="A109" s="2">
        <v>914</v>
      </c>
      <c r="B109" s="13" t="s">
        <v>5135</v>
      </c>
      <c r="C109" s="10" t="s">
        <v>5136</v>
      </c>
      <c r="D109" s="18" t="s">
        <v>5137</v>
      </c>
      <c r="E109" s="4" t="s">
        <v>3495</v>
      </c>
      <c r="F109" s="19" t="s">
        <v>17</v>
      </c>
      <c r="G109" s="20" t="s">
        <v>5138</v>
      </c>
      <c r="H109" s="10" t="s">
        <v>5136</v>
      </c>
      <c r="I109" s="23" t="s">
        <v>5088</v>
      </c>
      <c r="J109" s="2"/>
      <c r="K109" s="18" t="s">
        <v>5137</v>
      </c>
      <c r="L109" s="26">
        <v>201808</v>
      </c>
      <c r="M109" s="13" t="s">
        <v>5135</v>
      </c>
      <c r="N109" s="15"/>
      <c r="O109" s="15" t="s">
        <v>5139</v>
      </c>
    </row>
    <row r="110" spans="1:15" hidden="1">
      <c r="A110" s="2">
        <v>262</v>
      </c>
      <c r="B110" s="13" t="s">
        <v>824</v>
      </c>
      <c r="C110" s="4" t="s">
        <v>825</v>
      </c>
      <c r="D110" s="5" t="s">
        <v>826</v>
      </c>
      <c r="E110" s="4" t="s">
        <v>827</v>
      </c>
      <c r="F110" s="2" t="s">
        <v>757</v>
      </c>
      <c r="G110" s="14" t="s">
        <v>828</v>
      </c>
      <c r="H110" s="4" t="s">
        <v>825</v>
      </c>
      <c r="I110" s="23" t="s">
        <v>19</v>
      </c>
      <c r="J110" s="2">
        <v>100</v>
      </c>
      <c r="K110" s="2" t="s">
        <v>826</v>
      </c>
      <c r="L110" s="27">
        <v>41128</v>
      </c>
      <c r="M110" s="13" t="s">
        <v>824</v>
      </c>
      <c r="N110" s="15"/>
    </row>
    <row r="111" spans="1:15" hidden="1">
      <c r="A111" s="2">
        <v>678</v>
      </c>
      <c r="B111" s="13" t="s">
        <v>5140</v>
      </c>
      <c r="C111" s="4" t="s">
        <v>5141</v>
      </c>
      <c r="D111" s="5" t="s">
        <v>5142</v>
      </c>
      <c r="E111" s="4" t="s">
        <v>2932</v>
      </c>
      <c r="F111" s="2" t="s">
        <v>745</v>
      </c>
      <c r="G111" s="14" t="s">
        <v>5143</v>
      </c>
      <c r="H111" s="4" t="s">
        <v>5141</v>
      </c>
      <c r="I111" s="23" t="s">
        <v>5063</v>
      </c>
      <c r="J111" s="2"/>
      <c r="K111" s="21" t="s">
        <v>5142</v>
      </c>
      <c r="L111" s="27"/>
      <c r="M111" s="13" t="s">
        <v>5140</v>
      </c>
      <c r="N111" s="15"/>
      <c r="O111" t="s">
        <v>5144</v>
      </c>
    </row>
    <row r="112" spans="1:15" hidden="1">
      <c r="A112" s="2">
        <v>844</v>
      </c>
      <c r="B112" s="13" t="s">
        <v>2259</v>
      </c>
      <c r="C112" s="4" t="s">
        <v>2260</v>
      </c>
      <c r="D112" s="5" t="s">
        <v>2261</v>
      </c>
      <c r="E112" s="4" t="s">
        <v>2262</v>
      </c>
      <c r="F112" s="16" t="s">
        <v>2232</v>
      </c>
      <c r="G112" s="17" t="s">
        <v>2263</v>
      </c>
      <c r="H112" s="4" t="s">
        <v>2260</v>
      </c>
      <c r="I112" s="23" t="s">
        <v>19</v>
      </c>
      <c r="J112" s="2">
        <v>200</v>
      </c>
      <c r="K112" s="2" t="s">
        <v>2261</v>
      </c>
      <c r="L112" s="27">
        <v>39342</v>
      </c>
      <c r="M112" s="13" t="s">
        <v>2259</v>
      </c>
      <c r="N112" s="15"/>
    </row>
    <row r="113" spans="1:15" hidden="1">
      <c r="A113" s="2">
        <v>337</v>
      </c>
      <c r="B113" s="13" t="s">
        <v>3838</v>
      </c>
      <c r="C113" s="4" t="s">
        <v>3839</v>
      </c>
      <c r="D113" s="5" t="s">
        <v>3840</v>
      </c>
      <c r="E113" s="4" t="s">
        <v>2937</v>
      </c>
      <c r="F113" s="2" t="s">
        <v>757</v>
      </c>
      <c r="G113" s="14" t="s">
        <v>3841</v>
      </c>
      <c r="H113" s="4" t="s">
        <v>3839</v>
      </c>
      <c r="I113" s="23" t="s">
        <v>19</v>
      </c>
      <c r="J113" s="2">
        <v>80</v>
      </c>
      <c r="K113" s="2" t="s">
        <v>3840</v>
      </c>
      <c r="L113" s="27">
        <v>41516</v>
      </c>
      <c r="M113" s="13" t="s">
        <v>3838</v>
      </c>
      <c r="N113" s="15"/>
    </row>
    <row r="114" spans="1:15" hidden="1">
      <c r="A114" s="2">
        <v>773</v>
      </c>
      <c r="B114" s="13" t="s">
        <v>1960</v>
      </c>
      <c r="C114" s="4" t="s">
        <v>1961</v>
      </c>
      <c r="D114" s="5" t="s">
        <v>1962</v>
      </c>
      <c r="E114" s="4" t="s">
        <v>1963</v>
      </c>
      <c r="F114" s="16" t="s">
        <v>1345</v>
      </c>
      <c r="G114" s="17" t="s">
        <v>1964</v>
      </c>
      <c r="H114" s="4" t="s">
        <v>1961</v>
      </c>
      <c r="I114" s="23" t="s">
        <v>19</v>
      </c>
      <c r="J114" s="2">
        <v>200</v>
      </c>
      <c r="K114" s="2" t="s">
        <v>1962</v>
      </c>
      <c r="L114" s="27">
        <v>34547</v>
      </c>
      <c r="M114" s="13" t="s">
        <v>1960</v>
      </c>
      <c r="N114" s="15"/>
    </row>
    <row r="115" spans="1:15" hidden="1">
      <c r="A115" s="2">
        <v>596</v>
      </c>
      <c r="B115" s="13" t="s">
        <v>4048</v>
      </c>
      <c r="C115" s="4" t="s">
        <v>4049</v>
      </c>
      <c r="D115" s="5" t="s">
        <v>4050</v>
      </c>
      <c r="E115" s="4" t="s">
        <v>2822</v>
      </c>
      <c r="F115" s="2" t="s">
        <v>745</v>
      </c>
      <c r="G115" s="14" t="s">
        <v>4051</v>
      </c>
      <c r="H115" s="4" t="s">
        <v>4049</v>
      </c>
      <c r="I115" s="23" t="s">
        <v>19</v>
      </c>
      <c r="J115" s="2"/>
      <c r="K115" s="2" t="s">
        <v>4050</v>
      </c>
      <c r="L115" s="27">
        <v>42774</v>
      </c>
      <c r="M115" s="13" t="s">
        <v>4048</v>
      </c>
      <c r="N115" s="15"/>
    </row>
    <row r="116" spans="1:15" hidden="1">
      <c r="A116" s="2">
        <v>53</v>
      </c>
      <c r="B116" s="13" t="s">
        <v>224</v>
      </c>
      <c r="C116" s="4" t="s">
        <v>225</v>
      </c>
      <c r="D116" s="5" t="s">
        <v>226</v>
      </c>
      <c r="E116" s="4" t="s">
        <v>227</v>
      </c>
      <c r="F116" s="2" t="s">
        <v>197</v>
      </c>
      <c r="G116" s="14" t="s">
        <v>228</v>
      </c>
      <c r="H116" s="4" t="s">
        <v>225</v>
      </c>
      <c r="I116" s="23" t="s">
        <v>19</v>
      </c>
      <c r="J116" s="2">
        <v>200</v>
      </c>
      <c r="K116" s="2" t="s">
        <v>226</v>
      </c>
      <c r="L116" s="27">
        <v>38565</v>
      </c>
      <c r="M116" s="13" t="s">
        <v>224</v>
      </c>
      <c r="N116" s="15"/>
    </row>
    <row r="117" spans="1:15" hidden="1">
      <c r="A117" s="2">
        <v>567</v>
      </c>
      <c r="B117" s="13" t="s">
        <v>1419</v>
      </c>
      <c r="C117" s="4" t="s">
        <v>1420</v>
      </c>
      <c r="D117" s="5" t="s">
        <v>1421</v>
      </c>
      <c r="E117" s="4" t="s">
        <v>1422</v>
      </c>
      <c r="F117" s="2" t="s">
        <v>745</v>
      </c>
      <c r="G117" s="14" t="s">
        <v>1423</v>
      </c>
      <c r="H117" s="4" t="s">
        <v>1420</v>
      </c>
      <c r="I117" s="23" t="s">
        <v>19</v>
      </c>
      <c r="J117" s="2"/>
      <c r="K117" s="2" t="s">
        <v>1421</v>
      </c>
      <c r="L117" s="27">
        <v>42900</v>
      </c>
      <c r="M117" s="13" t="s">
        <v>1419</v>
      </c>
      <c r="N117" s="15"/>
    </row>
    <row r="118" spans="1:15" hidden="1">
      <c r="A118" s="2">
        <v>710</v>
      </c>
      <c r="B118" s="13" t="s">
        <v>1714</v>
      </c>
      <c r="C118" s="4" t="s">
        <v>1715</v>
      </c>
      <c r="D118" s="5" t="s">
        <v>1716</v>
      </c>
      <c r="E118" s="4" t="s">
        <v>1717</v>
      </c>
      <c r="F118" s="2" t="s">
        <v>745</v>
      </c>
      <c r="G118" s="14" t="s">
        <v>1718</v>
      </c>
      <c r="H118" s="4" t="s">
        <v>1715</v>
      </c>
      <c r="I118" s="23" t="s">
        <v>19</v>
      </c>
      <c r="J118" s="2">
        <v>40</v>
      </c>
      <c r="K118" s="2" t="s">
        <v>1716</v>
      </c>
      <c r="L118" s="27">
        <v>42089</v>
      </c>
      <c r="M118" s="13" t="s">
        <v>1714</v>
      </c>
      <c r="N118" s="15"/>
    </row>
    <row r="119" spans="1:15" hidden="1">
      <c r="A119" s="2">
        <v>325</v>
      </c>
      <c r="B119" s="15" t="s">
        <v>5145</v>
      </c>
      <c r="C119" s="4" t="s">
        <v>5146</v>
      </c>
      <c r="D119" s="5" t="s">
        <v>5147</v>
      </c>
      <c r="E119" s="4" t="s">
        <v>2527</v>
      </c>
      <c r="F119" s="2" t="s">
        <v>757</v>
      </c>
      <c r="G119" s="14" t="s">
        <v>5148</v>
      </c>
      <c r="H119" s="4" t="s">
        <v>5146</v>
      </c>
      <c r="I119" s="23" t="s">
        <v>5063</v>
      </c>
      <c r="J119" s="2"/>
      <c r="K119" s="2" t="s">
        <v>5147</v>
      </c>
      <c r="L119" s="27"/>
      <c r="M119" s="15" t="s">
        <v>5145</v>
      </c>
      <c r="N119" s="15"/>
      <c r="O119" t="s">
        <v>5080</v>
      </c>
    </row>
    <row r="120" spans="1:15" hidden="1">
      <c r="A120" s="2">
        <v>21</v>
      </c>
      <c r="B120" s="13" t="s">
        <v>85</v>
      </c>
      <c r="C120" s="4" t="s">
        <v>86</v>
      </c>
      <c r="D120" s="5" t="s">
        <v>87</v>
      </c>
      <c r="E120" s="4" t="s">
        <v>88</v>
      </c>
      <c r="F120" s="2" t="s">
        <v>17</v>
      </c>
      <c r="G120" s="14" t="s">
        <v>89</v>
      </c>
      <c r="H120" s="4" t="s">
        <v>86</v>
      </c>
      <c r="I120" s="23" t="s">
        <v>19</v>
      </c>
      <c r="J120" s="2">
        <v>200</v>
      </c>
      <c r="K120" s="2" t="s">
        <v>87</v>
      </c>
      <c r="L120" s="27">
        <v>38546</v>
      </c>
      <c r="M120" s="13" t="s">
        <v>85</v>
      </c>
      <c r="N120" s="15"/>
    </row>
    <row r="121" spans="1:15" hidden="1">
      <c r="A121" s="2">
        <v>183</v>
      </c>
      <c r="B121" s="13" t="s">
        <v>584</v>
      </c>
      <c r="C121" s="4" t="s">
        <v>585</v>
      </c>
      <c r="D121" s="5" t="s">
        <v>586</v>
      </c>
      <c r="E121" s="4" t="s">
        <v>587</v>
      </c>
      <c r="F121" s="2" t="s">
        <v>577</v>
      </c>
      <c r="G121" s="14" t="s">
        <v>588</v>
      </c>
      <c r="H121" s="4" t="s">
        <v>585</v>
      </c>
      <c r="I121" s="23" t="s">
        <v>19</v>
      </c>
      <c r="J121" s="2">
        <v>60</v>
      </c>
      <c r="K121" s="2" t="s">
        <v>586</v>
      </c>
      <c r="L121" s="27">
        <v>41645</v>
      </c>
      <c r="M121" s="13" t="s">
        <v>584</v>
      </c>
      <c r="N121" s="15"/>
    </row>
    <row r="122" spans="1:15" hidden="1">
      <c r="A122" s="2">
        <v>739</v>
      </c>
      <c r="B122" s="13" t="s">
        <v>1828</v>
      </c>
      <c r="C122" s="4" t="s">
        <v>1829</v>
      </c>
      <c r="D122" s="5" t="s">
        <v>1830</v>
      </c>
      <c r="E122" s="4" t="s">
        <v>1831</v>
      </c>
      <c r="F122" s="23" t="s">
        <v>745</v>
      </c>
      <c r="G122" s="14" t="s">
        <v>1832</v>
      </c>
      <c r="H122" s="4" t="s">
        <v>1829</v>
      </c>
      <c r="I122" s="23" t="s">
        <v>1817</v>
      </c>
      <c r="J122" s="2">
        <v>20</v>
      </c>
      <c r="K122" s="2" t="s">
        <v>1830</v>
      </c>
      <c r="L122" s="27">
        <v>42556</v>
      </c>
      <c r="M122" s="13" t="s">
        <v>1828</v>
      </c>
      <c r="N122" s="15"/>
    </row>
    <row r="123" spans="1:15" hidden="1">
      <c r="A123" s="2">
        <v>58</v>
      </c>
      <c r="B123" s="13" t="s">
        <v>244</v>
      </c>
      <c r="C123" s="4" t="s">
        <v>245</v>
      </c>
      <c r="D123" s="5" t="s">
        <v>246</v>
      </c>
      <c r="E123" s="4" t="s">
        <v>247</v>
      </c>
      <c r="F123" s="2" t="s">
        <v>197</v>
      </c>
      <c r="G123" s="14" t="s">
        <v>248</v>
      </c>
      <c r="H123" s="4" t="s">
        <v>245</v>
      </c>
      <c r="I123" s="23" t="s">
        <v>19</v>
      </c>
      <c r="J123" s="2">
        <v>160</v>
      </c>
      <c r="K123" s="2" t="s">
        <v>246</v>
      </c>
      <c r="L123" s="27">
        <v>39863</v>
      </c>
      <c r="M123" s="13" t="s">
        <v>244</v>
      </c>
      <c r="N123" s="15"/>
    </row>
    <row r="124" spans="1:15" hidden="1">
      <c r="A124" s="2">
        <v>857</v>
      </c>
      <c r="B124" s="13" t="s">
        <v>2321</v>
      </c>
      <c r="C124" s="4" t="s">
        <v>2322</v>
      </c>
      <c r="D124" s="5" t="s">
        <v>2323</v>
      </c>
      <c r="E124" s="4" t="s">
        <v>2324</v>
      </c>
      <c r="F124" s="16" t="s">
        <v>1958</v>
      </c>
      <c r="G124" s="17" t="s">
        <v>2325</v>
      </c>
      <c r="H124" s="4" t="s">
        <v>2322</v>
      </c>
      <c r="I124" s="23" t="s">
        <v>19</v>
      </c>
      <c r="J124" s="2"/>
      <c r="K124" s="2" t="s">
        <v>2323</v>
      </c>
      <c r="L124" s="45">
        <v>34700</v>
      </c>
      <c r="M124" s="13" t="s">
        <v>2321</v>
      </c>
      <c r="N124" s="15"/>
    </row>
    <row r="125" spans="1:15" hidden="1">
      <c r="A125" s="2">
        <v>34</v>
      </c>
      <c r="B125" s="43" t="s">
        <v>3690</v>
      </c>
      <c r="C125" s="4" t="s">
        <v>3691</v>
      </c>
      <c r="D125" s="5" t="s">
        <v>3692</v>
      </c>
      <c r="E125" s="4" t="s">
        <v>2968</v>
      </c>
      <c r="F125" s="2" t="s">
        <v>130</v>
      </c>
      <c r="G125" s="14" t="s">
        <v>3693</v>
      </c>
      <c r="H125" s="4" t="s">
        <v>3691</v>
      </c>
      <c r="I125" s="23" t="s">
        <v>19</v>
      </c>
      <c r="J125" s="2">
        <v>200</v>
      </c>
      <c r="K125" s="2" t="s">
        <v>3692</v>
      </c>
      <c r="L125" s="27">
        <v>36226</v>
      </c>
      <c r="M125" s="43" t="s">
        <v>3690</v>
      </c>
      <c r="N125" s="44"/>
    </row>
    <row r="126" spans="1:15" hidden="1">
      <c r="A126" s="2">
        <v>771</v>
      </c>
      <c r="B126" s="13" t="s">
        <v>1948</v>
      </c>
      <c r="C126" s="4" t="s">
        <v>1949</v>
      </c>
      <c r="D126" s="5" t="s">
        <v>1950</v>
      </c>
      <c r="E126" s="4" t="s">
        <v>1951</v>
      </c>
      <c r="F126" s="16" t="s">
        <v>1952</v>
      </c>
      <c r="G126" s="17" t="s">
        <v>1953</v>
      </c>
      <c r="H126" s="4" t="s">
        <v>1949</v>
      </c>
      <c r="I126" s="23" t="s">
        <v>19</v>
      </c>
      <c r="J126" s="2">
        <v>200</v>
      </c>
      <c r="K126" s="2" t="s">
        <v>1950</v>
      </c>
      <c r="L126" s="27">
        <v>38765</v>
      </c>
      <c r="M126" s="13" t="s">
        <v>1948</v>
      </c>
      <c r="N126" s="15"/>
    </row>
    <row r="127" spans="1:15" hidden="1">
      <c r="A127" s="2">
        <v>629</v>
      </c>
      <c r="B127" s="13" t="s">
        <v>1569</v>
      </c>
      <c r="C127" s="4" t="s">
        <v>1570</v>
      </c>
      <c r="D127" s="5" t="s">
        <v>1571</v>
      </c>
      <c r="E127" s="4" t="s">
        <v>1572</v>
      </c>
      <c r="F127" s="2" t="s">
        <v>745</v>
      </c>
      <c r="G127" s="14" t="s">
        <v>1573</v>
      </c>
      <c r="H127" s="4" t="s">
        <v>1570</v>
      </c>
      <c r="I127" s="23" t="s">
        <v>19</v>
      </c>
      <c r="J127" s="2"/>
      <c r="K127" s="2" t="s">
        <v>1571</v>
      </c>
      <c r="L127" s="27">
        <v>42936</v>
      </c>
      <c r="M127" s="13" t="s">
        <v>1569</v>
      </c>
      <c r="N127" s="15"/>
    </row>
    <row r="128" spans="1:15" hidden="1">
      <c r="A128" s="2">
        <v>394</v>
      </c>
      <c r="B128" s="13" t="s">
        <v>3873</v>
      </c>
      <c r="C128" s="4" t="s">
        <v>3874</v>
      </c>
      <c r="D128" s="5" t="s">
        <v>3875</v>
      </c>
      <c r="E128" s="4" t="s">
        <v>3505</v>
      </c>
      <c r="F128" s="2" t="s">
        <v>343</v>
      </c>
      <c r="G128" s="14" t="s">
        <v>3876</v>
      </c>
      <c r="H128" s="4" t="s">
        <v>3874</v>
      </c>
      <c r="I128" s="23" t="s">
        <v>19</v>
      </c>
      <c r="J128" s="2">
        <v>100</v>
      </c>
      <c r="K128" s="2" t="s">
        <v>3875</v>
      </c>
      <c r="L128" s="27">
        <v>41124</v>
      </c>
      <c r="M128" s="13" t="s">
        <v>3873</v>
      </c>
      <c r="N128" s="15"/>
    </row>
    <row r="129" spans="1:14" hidden="1">
      <c r="A129" s="2">
        <v>198</v>
      </c>
      <c r="B129" s="13" t="s">
        <v>634</v>
      </c>
      <c r="C129" s="4" t="s">
        <v>635</v>
      </c>
      <c r="D129" s="5" t="s">
        <v>636</v>
      </c>
      <c r="E129" s="4" t="s">
        <v>637</v>
      </c>
      <c r="F129" s="2" t="s">
        <v>577</v>
      </c>
      <c r="G129" s="14" t="s">
        <v>638</v>
      </c>
      <c r="H129" s="4" t="s">
        <v>635</v>
      </c>
      <c r="I129" s="23" t="s">
        <v>19</v>
      </c>
      <c r="J129" s="2">
        <v>60</v>
      </c>
      <c r="K129" s="2" t="s">
        <v>636</v>
      </c>
      <c r="L129" s="27">
        <v>41648</v>
      </c>
      <c r="M129" s="13" t="s">
        <v>634</v>
      </c>
      <c r="N129" s="15"/>
    </row>
    <row r="130" spans="1:14" hidden="1">
      <c r="A130" s="2">
        <v>24</v>
      </c>
      <c r="B130" s="13" t="s">
        <v>101</v>
      </c>
      <c r="C130" s="4" t="s">
        <v>102</v>
      </c>
      <c r="D130" s="5" t="s">
        <v>103</v>
      </c>
      <c r="E130" s="4" t="s">
        <v>104</v>
      </c>
      <c r="F130" s="2" t="s">
        <v>94</v>
      </c>
      <c r="G130" s="14" t="s">
        <v>105</v>
      </c>
      <c r="H130" s="4" t="s">
        <v>102</v>
      </c>
      <c r="I130" s="23" t="s">
        <v>19</v>
      </c>
      <c r="J130" s="2">
        <v>120</v>
      </c>
      <c r="K130" s="2" t="s">
        <v>103</v>
      </c>
      <c r="L130" s="27">
        <v>40585</v>
      </c>
      <c r="M130" s="13" t="s">
        <v>101</v>
      </c>
      <c r="N130" s="15"/>
    </row>
    <row r="131" spans="1:14" hidden="1">
      <c r="A131" s="2">
        <v>45</v>
      </c>
      <c r="B131" s="13" t="s">
        <v>188</v>
      </c>
      <c r="C131" s="4" t="s">
        <v>189</v>
      </c>
      <c r="D131" s="5" t="s">
        <v>190</v>
      </c>
      <c r="E131" s="4" t="s">
        <v>191</v>
      </c>
      <c r="F131" s="2" t="s">
        <v>151</v>
      </c>
      <c r="G131" s="14" t="s">
        <v>192</v>
      </c>
      <c r="H131" s="4" t="s">
        <v>189</v>
      </c>
      <c r="I131" s="23" t="s">
        <v>19</v>
      </c>
      <c r="J131" s="2">
        <v>140</v>
      </c>
      <c r="K131" s="2" t="s">
        <v>190</v>
      </c>
      <c r="L131" s="27">
        <v>40240</v>
      </c>
      <c r="M131" s="13" t="s">
        <v>188</v>
      </c>
      <c r="N131" s="15"/>
    </row>
    <row r="132" spans="1:14" hidden="1">
      <c r="A132" s="2">
        <v>188</v>
      </c>
      <c r="B132" s="13" t="s">
        <v>604</v>
      </c>
      <c r="C132" s="4" t="s">
        <v>605</v>
      </c>
      <c r="D132" s="5" t="s">
        <v>606</v>
      </c>
      <c r="E132" s="4" t="s">
        <v>607</v>
      </c>
      <c r="F132" s="2" t="s">
        <v>577</v>
      </c>
      <c r="G132" s="14" t="s">
        <v>608</v>
      </c>
      <c r="H132" s="4" t="s">
        <v>605</v>
      </c>
      <c r="I132" s="23" t="s">
        <v>19</v>
      </c>
      <c r="J132" s="2">
        <v>200</v>
      </c>
      <c r="K132" s="2" t="s">
        <v>606</v>
      </c>
      <c r="L132" s="27">
        <v>38778</v>
      </c>
      <c r="M132" s="13" t="s">
        <v>604</v>
      </c>
      <c r="N132" s="15"/>
    </row>
    <row r="133" spans="1:14" hidden="1">
      <c r="A133" s="2">
        <v>680</v>
      </c>
      <c r="B133" s="13" t="s">
        <v>1659</v>
      </c>
      <c r="C133" s="4" t="s">
        <v>1660</v>
      </c>
      <c r="D133" s="5" t="s">
        <v>1661</v>
      </c>
      <c r="E133" s="4" t="s">
        <v>1662</v>
      </c>
      <c r="F133" s="2" t="s">
        <v>745</v>
      </c>
      <c r="G133" s="14" t="s">
        <v>1663</v>
      </c>
      <c r="H133" s="4" t="s">
        <v>1660</v>
      </c>
      <c r="I133" s="23" t="s">
        <v>19</v>
      </c>
      <c r="J133" s="2"/>
      <c r="K133" s="2" t="s">
        <v>1661</v>
      </c>
      <c r="L133" s="27">
        <v>43228</v>
      </c>
      <c r="M133" s="13" t="s">
        <v>1659</v>
      </c>
      <c r="N133" s="15"/>
    </row>
    <row r="134" spans="1:14" hidden="1">
      <c r="A134" s="2">
        <v>206</v>
      </c>
      <c r="B134" s="13" t="s">
        <v>659</v>
      </c>
      <c r="C134" s="4" t="s">
        <v>660</v>
      </c>
      <c r="D134" s="5" t="s">
        <v>661</v>
      </c>
      <c r="E134" s="4" t="s">
        <v>662</v>
      </c>
      <c r="F134" s="21" t="s">
        <v>663</v>
      </c>
      <c r="G134" s="14" t="s">
        <v>664</v>
      </c>
      <c r="H134" s="4" t="s">
        <v>660</v>
      </c>
      <c r="I134" s="23" t="s">
        <v>19</v>
      </c>
      <c r="J134" s="2"/>
      <c r="K134" s="21" t="s">
        <v>661</v>
      </c>
      <c r="L134" s="27">
        <v>42993</v>
      </c>
      <c r="M134" s="13" t="s">
        <v>659</v>
      </c>
      <c r="N134" s="15"/>
    </row>
    <row r="135" spans="1:14" hidden="1">
      <c r="A135" s="2">
        <v>270</v>
      </c>
      <c r="B135" s="13" t="s">
        <v>864</v>
      </c>
      <c r="C135" s="4" t="s">
        <v>865</v>
      </c>
      <c r="D135" s="5" t="s">
        <v>866</v>
      </c>
      <c r="E135" s="4" t="s">
        <v>867</v>
      </c>
      <c r="F135" s="2" t="s">
        <v>757</v>
      </c>
      <c r="G135" s="14" t="s">
        <v>868</v>
      </c>
      <c r="H135" s="4" t="s">
        <v>865</v>
      </c>
      <c r="I135" s="23" t="s">
        <v>19</v>
      </c>
      <c r="J135" s="2">
        <v>60</v>
      </c>
      <c r="K135" s="2" t="s">
        <v>866</v>
      </c>
      <c r="L135" s="27">
        <v>41820</v>
      </c>
      <c r="M135" s="13" t="s">
        <v>864</v>
      </c>
      <c r="N135" s="15"/>
    </row>
    <row r="136" spans="1:14" hidden="1">
      <c r="A136" s="2">
        <v>741</v>
      </c>
      <c r="B136" s="13" t="s">
        <v>1833</v>
      </c>
      <c r="C136" s="4" t="s">
        <v>1834</v>
      </c>
      <c r="D136" s="5" t="s">
        <v>1835</v>
      </c>
      <c r="E136" s="4" t="s">
        <v>1836</v>
      </c>
      <c r="F136" s="2" t="s">
        <v>1110</v>
      </c>
      <c r="G136" s="14" t="s">
        <v>1837</v>
      </c>
      <c r="H136" s="4" t="s">
        <v>1834</v>
      </c>
      <c r="I136" s="23" t="s">
        <v>19</v>
      </c>
      <c r="J136" s="2"/>
      <c r="K136" s="2" t="s">
        <v>1835</v>
      </c>
      <c r="L136" s="27">
        <v>42832</v>
      </c>
      <c r="M136" s="13" t="s">
        <v>1833</v>
      </c>
      <c r="N136" s="15"/>
    </row>
    <row r="137" spans="1:14" hidden="1">
      <c r="A137" s="2">
        <v>55</v>
      </c>
      <c r="B137" s="13" t="s">
        <v>234</v>
      </c>
      <c r="C137" s="4" t="s">
        <v>235</v>
      </c>
      <c r="D137" s="5" t="s">
        <v>236</v>
      </c>
      <c r="E137" s="4" t="s">
        <v>237</v>
      </c>
      <c r="F137" s="2" t="s">
        <v>197</v>
      </c>
      <c r="G137" s="14" t="s">
        <v>238</v>
      </c>
      <c r="H137" s="4" t="s">
        <v>235</v>
      </c>
      <c r="I137" s="23" t="s">
        <v>19</v>
      </c>
      <c r="J137" s="2">
        <v>200</v>
      </c>
      <c r="K137" s="2" t="s">
        <v>236</v>
      </c>
      <c r="L137" s="27">
        <v>38798</v>
      </c>
      <c r="M137" s="13" t="s">
        <v>234</v>
      </c>
      <c r="N137" s="15"/>
    </row>
    <row r="138" spans="1:14" hidden="1">
      <c r="A138" s="2">
        <v>886</v>
      </c>
      <c r="B138" s="13" t="s">
        <v>4580</v>
      </c>
      <c r="C138" s="4" t="s">
        <v>5149</v>
      </c>
      <c r="D138" s="5" t="s">
        <v>4579</v>
      </c>
      <c r="E138" s="4" t="s">
        <v>2651</v>
      </c>
      <c r="F138" s="16" t="s">
        <v>343</v>
      </c>
      <c r="G138" s="17" t="s">
        <v>5150</v>
      </c>
      <c r="H138" s="4" t="s">
        <v>5149</v>
      </c>
      <c r="I138" s="23" t="s">
        <v>19</v>
      </c>
      <c r="J138" s="2"/>
      <c r="K138" s="2" t="s">
        <v>4579</v>
      </c>
      <c r="L138">
        <v>201807</v>
      </c>
      <c r="M138" s="13" t="s">
        <v>4580</v>
      </c>
      <c r="N138" s="15"/>
    </row>
    <row r="139" spans="1:14" hidden="1">
      <c r="A139" s="2">
        <v>222</v>
      </c>
      <c r="B139" s="13" t="s">
        <v>710</v>
      </c>
      <c r="C139" s="4" t="s">
        <v>711</v>
      </c>
      <c r="D139" s="5" t="s">
        <v>712</v>
      </c>
      <c r="E139" s="4" t="s">
        <v>713</v>
      </c>
      <c r="F139" s="2" t="s">
        <v>663</v>
      </c>
      <c r="G139" s="14" t="s">
        <v>714</v>
      </c>
      <c r="H139" s="4" t="s">
        <v>711</v>
      </c>
      <c r="I139" s="23" t="s">
        <v>19</v>
      </c>
      <c r="J139" s="2">
        <v>80</v>
      </c>
      <c r="K139" s="2" t="s">
        <v>712</v>
      </c>
      <c r="L139" s="27">
        <v>41422</v>
      </c>
      <c r="M139" s="13" t="s">
        <v>710</v>
      </c>
      <c r="N139" s="15"/>
    </row>
    <row r="140" spans="1:14" hidden="1">
      <c r="A140" s="2">
        <v>797</v>
      </c>
      <c r="B140" s="13" t="s">
        <v>2058</v>
      </c>
      <c r="C140" s="4" t="s">
        <v>2059</v>
      </c>
      <c r="D140" s="5" t="s">
        <v>2060</v>
      </c>
      <c r="E140" s="4" t="s">
        <v>2061</v>
      </c>
      <c r="F140" s="16" t="s">
        <v>2046</v>
      </c>
      <c r="G140" s="17" t="s">
        <v>2062</v>
      </c>
      <c r="H140" s="4" t="s">
        <v>2059</v>
      </c>
      <c r="I140" s="23" t="s">
        <v>19</v>
      </c>
      <c r="J140" s="2"/>
      <c r="K140" s="2" t="s">
        <v>2060</v>
      </c>
      <c r="L140" s="27">
        <v>42835</v>
      </c>
      <c r="M140" s="13" t="s">
        <v>2058</v>
      </c>
      <c r="N140" s="15"/>
    </row>
    <row r="141" spans="1:14" hidden="1">
      <c r="A141" s="2">
        <v>60</v>
      </c>
      <c r="B141" s="13" t="s">
        <v>254</v>
      </c>
      <c r="C141" s="4" t="s">
        <v>255</v>
      </c>
      <c r="D141" s="5" t="s">
        <v>256</v>
      </c>
      <c r="E141" s="4" t="s">
        <v>257</v>
      </c>
      <c r="F141" s="2" t="s">
        <v>197</v>
      </c>
      <c r="G141" s="14" t="s">
        <v>258</v>
      </c>
      <c r="H141" s="4" t="s">
        <v>255</v>
      </c>
      <c r="I141" s="23" t="s">
        <v>19</v>
      </c>
      <c r="J141" s="2">
        <v>160</v>
      </c>
      <c r="K141" s="2" t="s">
        <v>256</v>
      </c>
      <c r="L141" s="27">
        <v>39900</v>
      </c>
      <c r="M141" s="13" t="s">
        <v>254</v>
      </c>
      <c r="N141" s="15"/>
    </row>
    <row r="142" spans="1:14" hidden="1">
      <c r="A142" s="2">
        <v>623</v>
      </c>
      <c r="B142" s="13" t="s">
        <v>1559</v>
      </c>
      <c r="C142" s="4" t="s">
        <v>1560</v>
      </c>
      <c r="D142" s="5" t="s">
        <v>1561</v>
      </c>
      <c r="E142" s="4" t="s">
        <v>1562</v>
      </c>
      <c r="F142" s="2" t="s">
        <v>745</v>
      </c>
      <c r="G142" s="14" t="s">
        <v>1563</v>
      </c>
      <c r="H142" s="4" t="s">
        <v>1560</v>
      </c>
      <c r="I142" s="23" t="s">
        <v>19</v>
      </c>
      <c r="J142" s="2"/>
      <c r="K142" s="2" t="s">
        <v>1561</v>
      </c>
      <c r="L142" s="27">
        <v>42860</v>
      </c>
      <c r="M142" s="13" t="s">
        <v>1559</v>
      </c>
      <c r="N142" s="15"/>
    </row>
    <row r="143" spans="1:14" hidden="1">
      <c r="A143" s="2">
        <v>776</v>
      </c>
      <c r="B143" s="13" t="s">
        <v>1965</v>
      </c>
      <c r="C143" s="4" t="s">
        <v>1966</v>
      </c>
      <c r="D143" s="5" t="s">
        <v>1967</v>
      </c>
      <c r="E143" s="4" t="s">
        <v>1968</v>
      </c>
      <c r="F143" s="16" t="s">
        <v>1969</v>
      </c>
      <c r="G143" s="17" t="s">
        <v>1970</v>
      </c>
      <c r="H143" s="4" t="s">
        <v>1966</v>
      </c>
      <c r="I143" s="23" t="s">
        <v>19</v>
      </c>
      <c r="J143" s="2"/>
      <c r="K143" s="2" t="s">
        <v>1967</v>
      </c>
      <c r="L143" s="27">
        <v>43019</v>
      </c>
      <c r="M143" s="13" t="s">
        <v>1965</v>
      </c>
      <c r="N143" s="15"/>
    </row>
    <row r="144" spans="1:14" hidden="1">
      <c r="A144" s="2">
        <v>395</v>
      </c>
      <c r="B144" s="13" t="s">
        <v>1208</v>
      </c>
      <c r="C144" s="4" t="s">
        <v>1209</v>
      </c>
      <c r="D144" s="5" t="s">
        <v>1210</v>
      </c>
      <c r="E144" s="4" t="s">
        <v>1211</v>
      </c>
      <c r="F144" s="2" t="s">
        <v>343</v>
      </c>
      <c r="G144" s="14" t="s">
        <v>1212</v>
      </c>
      <c r="H144" s="4" t="s">
        <v>1209</v>
      </c>
      <c r="I144" s="23" t="s">
        <v>19</v>
      </c>
      <c r="J144" s="2">
        <v>160</v>
      </c>
      <c r="K144" s="2" t="s">
        <v>1210</v>
      </c>
      <c r="L144" s="27">
        <v>39882</v>
      </c>
      <c r="M144" s="13" t="s">
        <v>1208</v>
      </c>
      <c r="N144" s="15"/>
    </row>
    <row r="145" spans="1:15" hidden="1">
      <c r="A145" s="2">
        <v>712</v>
      </c>
      <c r="B145" s="13" t="s">
        <v>1724</v>
      </c>
      <c r="C145" s="4" t="s">
        <v>1725</v>
      </c>
      <c r="D145" s="5" t="s">
        <v>1726</v>
      </c>
      <c r="E145" s="4" t="s">
        <v>1727</v>
      </c>
      <c r="F145" s="2" t="s">
        <v>745</v>
      </c>
      <c r="G145" s="14" t="s">
        <v>1728</v>
      </c>
      <c r="H145" s="4" t="s">
        <v>1725</v>
      </c>
      <c r="I145" s="23" t="s">
        <v>19</v>
      </c>
      <c r="J145" s="2">
        <v>40</v>
      </c>
      <c r="K145" s="2" t="s">
        <v>1726</v>
      </c>
      <c r="L145" s="27">
        <v>42264</v>
      </c>
      <c r="M145" s="13" t="s">
        <v>1724</v>
      </c>
      <c r="N145" s="15"/>
    </row>
    <row r="146" spans="1:15" hidden="1">
      <c r="A146" s="2">
        <v>599</v>
      </c>
      <c r="B146" s="13" t="s">
        <v>4052</v>
      </c>
      <c r="C146" s="4" t="s">
        <v>4053</v>
      </c>
      <c r="D146" s="5" t="s">
        <v>4054</v>
      </c>
      <c r="E146" s="4" t="s">
        <v>3009</v>
      </c>
      <c r="F146" s="2" t="s">
        <v>745</v>
      </c>
      <c r="G146" s="14" t="s">
        <v>4055</v>
      </c>
      <c r="H146" s="4" t="s">
        <v>4053</v>
      </c>
      <c r="I146" s="23" t="s">
        <v>19</v>
      </c>
      <c r="J146" s="2">
        <v>80</v>
      </c>
      <c r="K146" s="2" t="s">
        <v>4054</v>
      </c>
      <c r="L146" s="27">
        <v>41579</v>
      </c>
      <c r="M146" s="13" t="s">
        <v>4052</v>
      </c>
      <c r="N146" s="15"/>
    </row>
    <row r="147" spans="1:15" ht="14.25" hidden="1">
      <c r="A147" s="2">
        <v>839</v>
      </c>
      <c r="B147" s="13" t="s">
        <v>2239</v>
      </c>
      <c r="C147" s="4" t="s">
        <v>2240</v>
      </c>
      <c r="D147" s="46" t="s">
        <v>2241</v>
      </c>
      <c r="E147" s="4" t="s">
        <v>2242</v>
      </c>
      <c r="F147" s="16" t="s">
        <v>2232</v>
      </c>
      <c r="G147" s="17" t="s">
        <v>2243</v>
      </c>
      <c r="H147" s="4" t="s">
        <v>2240</v>
      </c>
      <c r="I147" s="23" t="s">
        <v>19</v>
      </c>
      <c r="J147" s="2">
        <v>200</v>
      </c>
      <c r="K147" s="2" t="s">
        <v>2241</v>
      </c>
      <c r="L147" s="27">
        <v>38994</v>
      </c>
      <c r="M147" s="13" t="s">
        <v>2239</v>
      </c>
      <c r="N147" s="15"/>
    </row>
    <row r="148" spans="1:15" hidden="1">
      <c r="A148" s="2">
        <v>246</v>
      </c>
      <c r="B148" s="13" t="s">
        <v>764</v>
      </c>
      <c r="C148" s="4" t="s">
        <v>765</v>
      </c>
      <c r="D148" s="5" t="s">
        <v>766</v>
      </c>
      <c r="E148" s="4" t="s">
        <v>767</v>
      </c>
      <c r="F148" s="2" t="s">
        <v>757</v>
      </c>
      <c r="G148" s="14" t="s">
        <v>768</v>
      </c>
      <c r="H148" s="4" t="s">
        <v>765</v>
      </c>
      <c r="I148" s="23" t="s">
        <v>19</v>
      </c>
      <c r="J148" s="2">
        <v>180</v>
      </c>
      <c r="K148" s="2" t="s">
        <v>766</v>
      </c>
      <c r="L148" s="27">
        <v>39506</v>
      </c>
      <c r="M148" s="13" t="s">
        <v>764</v>
      </c>
      <c r="N148" s="15"/>
    </row>
    <row r="149" spans="1:15" hidden="1">
      <c r="A149" s="2">
        <v>777</v>
      </c>
      <c r="B149" s="13" t="s">
        <v>1971</v>
      </c>
      <c r="C149" s="4" t="s">
        <v>1972</v>
      </c>
      <c r="D149" s="5" t="s">
        <v>1973</v>
      </c>
      <c r="E149" s="4" t="s">
        <v>1974</v>
      </c>
      <c r="F149" s="16" t="s">
        <v>1969</v>
      </c>
      <c r="G149" s="17" t="s">
        <v>1975</v>
      </c>
      <c r="H149" s="4" t="s">
        <v>1972</v>
      </c>
      <c r="I149" s="23" t="s">
        <v>19</v>
      </c>
      <c r="J149" s="2">
        <v>200</v>
      </c>
      <c r="K149" s="2" t="s">
        <v>1973</v>
      </c>
      <c r="L149" s="27">
        <v>38807</v>
      </c>
      <c r="M149" s="13" t="s">
        <v>1971</v>
      </c>
      <c r="N149" s="15"/>
    </row>
    <row r="150" spans="1:15" hidden="1">
      <c r="A150" s="2">
        <v>762</v>
      </c>
      <c r="B150" s="13" t="s">
        <v>1915</v>
      </c>
      <c r="C150" s="4" t="s">
        <v>1916</v>
      </c>
      <c r="D150" s="5" t="s">
        <v>1917</v>
      </c>
      <c r="E150" s="4" t="s">
        <v>1918</v>
      </c>
      <c r="F150" s="16" t="s">
        <v>1903</v>
      </c>
      <c r="G150" s="17" t="s">
        <v>1919</v>
      </c>
      <c r="H150" s="4" t="s">
        <v>1916</v>
      </c>
      <c r="I150" s="23" t="s">
        <v>19</v>
      </c>
      <c r="J150" s="2"/>
      <c r="K150" s="2" t="s">
        <v>1917</v>
      </c>
      <c r="L150" s="27">
        <v>42800</v>
      </c>
      <c r="M150" s="13" t="s">
        <v>1915</v>
      </c>
      <c r="N150" s="15"/>
    </row>
    <row r="151" spans="1:15" hidden="1">
      <c r="A151" s="2">
        <v>118</v>
      </c>
      <c r="B151" s="43" t="s">
        <v>462</v>
      </c>
      <c r="C151" s="4" t="s">
        <v>463</v>
      </c>
      <c r="D151" s="5" t="s">
        <v>464</v>
      </c>
      <c r="E151" s="4" t="s">
        <v>465</v>
      </c>
      <c r="F151" s="2" t="s">
        <v>455</v>
      </c>
      <c r="G151" s="14" t="s">
        <v>466</v>
      </c>
      <c r="H151" s="4" t="s">
        <v>463</v>
      </c>
      <c r="I151" s="23" t="s">
        <v>19</v>
      </c>
      <c r="J151" s="2">
        <v>140</v>
      </c>
      <c r="K151" s="2" t="s">
        <v>464</v>
      </c>
      <c r="L151" s="27">
        <v>40331</v>
      </c>
      <c r="M151" s="43" t="s">
        <v>462</v>
      </c>
      <c r="N151" s="44"/>
    </row>
    <row r="152" spans="1:15" hidden="1">
      <c r="A152" s="2">
        <v>204</v>
      </c>
      <c r="B152" s="13" t="s">
        <v>649</v>
      </c>
      <c r="C152" s="4" t="s">
        <v>650</v>
      </c>
      <c r="D152" s="5" t="s">
        <v>651</v>
      </c>
      <c r="E152" s="4" t="s">
        <v>652</v>
      </c>
      <c r="F152" s="2" t="s">
        <v>577</v>
      </c>
      <c r="G152" s="14" t="s">
        <v>653</v>
      </c>
      <c r="H152" s="4" t="s">
        <v>650</v>
      </c>
      <c r="I152" s="23" t="s">
        <v>19</v>
      </c>
      <c r="J152" s="2">
        <v>200</v>
      </c>
      <c r="K152" s="2" t="s">
        <v>651</v>
      </c>
      <c r="L152" s="27">
        <v>38514</v>
      </c>
      <c r="M152" s="13" t="s">
        <v>649</v>
      </c>
      <c r="N152" s="15"/>
    </row>
    <row r="153" spans="1:15" hidden="1">
      <c r="A153" s="2">
        <v>340</v>
      </c>
      <c r="B153" s="13" t="s">
        <v>3846</v>
      </c>
      <c r="C153" s="4" t="s">
        <v>3847</v>
      </c>
      <c r="D153" s="5" t="s">
        <v>3848</v>
      </c>
      <c r="E153" s="4" t="s">
        <v>2826</v>
      </c>
      <c r="F153" s="2" t="s">
        <v>757</v>
      </c>
      <c r="G153" s="14" t="s">
        <v>3849</v>
      </c>
      <c r="H153" s="4" t="s">
        <v>3847</v>
      </c>
      <c r="I153" s="23" t="s">
        <v>19</v>
      </c>
      <c r="J153" s="2">
        <v>100</v>
      </c>
      <c r="K153" s="2" t="s">
        <v>3848</v>
      </c>
      <c r="L153" s="27">
        <v>41249</v>
      </c>
      <c r="M153" s="13" t="s">
        <v>3846</v>
      </c>
      <c r="N153" s="15"/>
    </row>
    <row r="154" spans="1:15" hidden="1">
      <c r="A154" s="2">
        <v>736</v>
      </c>
      <c r="B154" s="13" t="s">
        <v>4184</v>
      </c>
      <c r="C154" s="4" t="s">
        <v>4185</v>
      </c>
      <c r="D154" s="5" t="s">
        <v>3641</v>
      </c>
      <c r="E154" s="4" t="s">
        <v>2995</v>
      </c>
      <c r="F154" s="2" t="s">
        <v>1110</v>
      </c>
      <c r="G154" s="14" t="s">
        <v>4186</v>
      </c>
      <c r="H154" s="4" t="s">
        <v>4185</v>
      </c>
      <c r="I154" s="23" t="s">
        <v>19</v>
      </c>
      <c r="J154" s="2"/>
      <c r="K154" s="21" t="s">
        <v>3641</v>
      </c>
      <c r="L154" s="27">
        <v>43081</v>
      </c>
      <c r="M154" s="13" t="s">
        <v>4184</v>
      </c>
      <c r="N154" s="15"/>
    </row>
    <row r="155" spans="1:15" hidden="1">
      <c r="A155" s="2">
        <v>722</v>
      </c>
      <c r="B155" s="13" t="s">
        <v>1765</v>
      </c>
      <c r="C155" s="4" t="s">
        <v>1766</v>
      </c>
      <c r="D155" s="5" t="s">
        <v>1767</v>
      </c>
      <c r="E155" s="4" t="s">
        <v>1768</v>
      </c>
      <c r="F155" s="2" t="s">
        <v>1110</v>
      </c>
      <c r="G155" s="14" t="s">
        <v>1769</v>
      </c>
      <c r="H155" s="4" t="s">
        <v>1766</v>
      </c>
      <c r="I155" s="23" t="s">
        <v>19</v>
      </c>
      <c r="J155" s="2">
        <v>80</v>
      </c>
      <c r="K155" s="2" t="s">
        <v>1767</v>
      </c>
      <c r="L155" s="27">
        <v>41325</v>
      </c>
      <c r="M155" s="13" t="s">
        <v>1765</v>
      </c>
      <c r="N155" s="15"/>
    </row>
    <row r="156" spans="1:15" hidden="1">
      <c r="A156" s="2">
        <v>849</v>
      </c>
      <c r="B156" s="43" t="s">
        <v>2282</v>
      </c>
      <c r="C156" s="4" t="s">
        <v>2283</v>
      </c>
      <c r="D156" s="5" t="s">
        <v>2284</v>
      </c>
      <c r="E156" s="4" t="s">
        <v>2285</v>
      </c>
      <c r="F156" s="16" t="s">
        <v>1758</v>
      </c>
      <c r="G156" s="17" t="s">
        <v>2286</v>
      </c>
      <c r="H156" s="4" t="s">
        <v>2283</v>
      </c>
      <c r="I156" s="23" t="s">
        <v>19</v>
      </c>
      <c r="J156" s="2">
        <v>200</v>
      </c>
      <c r="K156" s="2" t="s">
        <v>2284</v>
      </c>
      <c r="L156" s="27">
        <v>38454</v>
      </c>
      <c r="M156" s="43" t="s">
        <v>2282</v>
      </c>
      <c r="N156" s="44"/>
    </row>
    <row r="157" spans="1:15" hidden="1">
      <c r="A157" s="2">
        <v>375</v>
      </c>
      <c r="B157" s="13" t="s">
        <v>3862</v>
      </c>
      <c r="C157" s="4" t="s">
        <v>3863</v>
      </c>
      <c r="D157" s="5" t="s">
        <v>3864</v>
      </c>
      <c r="E157" s="4" t="s">
        <v>3001</v>
      </c>
      <c r="F157" s="23" t="s">
        <v>1110</v>
      </c>
      <c r="G157" s="14" t="s">
        <v>3865</v>
      </c>
      <c r="H157" s="4" t="s">
        <v>3863</v>
      </c>
      <c r="I157" s="23" t="s">
        <v>747</v>
      </c>
      <c r="J157" s="2"/>
      <c r="K157" s="21" t="s">
        <v>3864</v>
      </c>
      <c r="L157" s="27">
        <v>43193</v>
      </c>
      <c r="M157" s="13" t="s">
        <v>3862</v>
      </c>
      <c r="N157" s="15"/>
    </row>
    <row r="158" spans="1:15" hidden="1">
      <c r="A158" s="2">
        <v>286</v>
      </c>
      <c r="B158" s="13" t="s">
        <v>5151</v>
      </c>
      <c r="C158" s="4" t="s">
        <v>5152</v>
      </c>
      <c r="D158" s="5" t="s">
        <v>5153</v>
      </c>
      <c r="E158" s="4" t="s">
        <v>3050</v>
      </c>
      <c r="F158" s="2" t="s">
        <v>757</v>
      </c>
      <c r="G158" s="14" t="s">
        <v>5154</v>
      </c>
      <c r="H158" s="4" t="s">
        <v>5152</v>
      </c>
      <c r="I158" s="23" t="s">
        <v>5088</v>
      </c>
      <c r="J158" s="2"/>
      <c r="K158" s="2" t="s">
        <v>5153</v>
      </c>
      <c r="L158" s="27"/>
      <c r="M158" s="13" t="s">
        <v>5151</v>
      </c>
      <c r="N158" s="15"/>
      <c r="O158" s="15" t="s">
        <v>5098</v>
      </c>
    </row>
    <row r="159" spans="1:15" hidden="1">
      <c r="A159" s="2">
        <v>64</v>
      </c>
      <c r="B159" s="13" t="s">
        <v>269</v>
      </c>
      <c r="C159" s="4" t="s">
        <v>270</v>
      </c>
      <c r="D159" s="5" t="s">
        <v>271</v>
      </c>
      <c r="E159" s="4" t="s">
        <v>272</v>
      </c>
      <c r="F159" s="2" t="s">
        <v>197</v>
      </c>
      <c r="G159" s="14" t="s">
        <v>273</v>
      </c>
      <c r="H159" s="4" t="s">
        <v>270</v>
      </c>
      <c r="I159" s="23" t="s">
        <v>19</v>
      </c>
      <c r="J159" s="2">
        <v>160</v>
      </c>
      <c r="K159" s="2" t="s">
        <v>271</v>
      </c>
      <c r="L159" s="27">
        <v>40058</v>
      </c>
      <c r="M159" s="13" t="s">
        <v>269</v>
      </c>
      <c r="N159" s="15"/>
    </row>
    <row r="160" spans="1:15" hidden="1">
      <c r="A160" s="2">
        <v>887</v>
      </c>
      <c r="B160" s="13" t="s">
        <v>2362</v>
      </c>
      <c r="C160" s="4" t="s">
        <v>2363</v>
      </c>
      <c r="D160" s="5" t="s">
        <v>2364</v>
      </c>
      <c r="E160" s="4" t="s">
        <v>2365</v>
      </c>
      <c r="F160" s="22" t="s">
        <v>1299</v>
      </c>
      <c r="G160" s="17" t="s">
        <v>2366</v>
      </c>
      <c r="H160" s="4" t="s">
        <v>2363</v>
      </c>
      <c r="I160" s="23" t="s">
        <v>19</v>
      </c>
      <c r="J160" s="2"/>
      <c r="K160" s="2" t="s">
        <v>2364</v>
      </c>
      <c r="L160">
        <v>201807</v>
      </c>
      <c r="M160" s="13" t="s">
        <v>2362</v>
      </c>
      <c r="N160" s="15"/>
    </row>
    <row r="161" spans="1:15" hidden="1">
      <c r="A161" s="2">
        <v>429</v>
      </c>
      <c r="B161" s="13" t="s">
        <v>1269</v>
      </c>
      <c r="C161" s="4" t="s">
        <v>1270</v>
      </c>
      <c r="D161" s="5" t="s">
        <v>1271</v>
      </c>
      <c r="E161" s="4" t="s">
        <v>1272</v>
      </c>
      <c r="F161" s="2" t="s">
        <v>1252</v>
      </c>
      <c r="G161" s="14" t="s">
        <v>1273</v>
      </c>
      <c r="H161" s="4" t="s">
        <v>1270</v>
      </c>
      <c r="I161" s="23" t="s">
        <v>19</v>
      </c>
      <c r="J161" s="2">
        <v>20</v>
      </c>
      <c r="K161" s="2" t="s">
        <v>1271</v>
      </c>
      <c r="L161" s="27">
        <v>42417</v>
      </c>
      <c r="M161" s="13" t="s">
        <v>1269</v>
      </c>
      <c r="N161" s="15"/>
    </row>
    <row r="162" spans="1:15" hidden="1">
      <c r="A162" s="2">
        <v>368</v>
      </c>
      <c r="B162" s="13" t="s">
        <v>5155</v>
      </c>
      <c r="C162" s="4" t="s">
        <v>5156</v>
      </c>
      <c r="D162" s="5" t="s">
        <v>5157</v>
      </c>
      <c r="E162" s="4" t="s">
        <v>2942</v>
      </c>
      <c r="F162" s="2" t="s">
        <v>757</v>
      </c>
      <c r="G162" s="14" t="s">
        <v>5158</v>
      </c>
      <c r="H162" s="4" t="s">
        <v>5156</v>
      </c>
      <c r="I162" s="23" t="s">
        <v>5085</v>
      </c>
      <c r="J162" s="2"/>
      <c r="K162" s="21" t="s">
        <v>5157</v>
      </c>
      <c r="L162" s="27"/>
      <c r="M162" s="13" t="s">
        <v>5155</v>
      </c>
      <c r="N162" s="15"/>
      <c r="O162" s="27" t="s">
        <v>5159</v>
      </c>
    </row>
    <row r="163" spans="1:15" hidden="1">
      <c r="A163" s="2">
        <v>203</v>
      </c>
      <c r="B163" s="13" t="s">
        <v>3761</v>
      </c>
      <c r="C163" s="4" t="s">
        <v>3762</v>
      </c>
      <c r="D163" s="5" t="s">
        <v>3763</v>
      </c>
      <c r="E163" s="4" t="s">
        <v>3005</v>
      </c>
      <c r="F163" s="21" t="s">
        <v>577</v>
      </c>
      <c r="G163" s="14" t="s">
        <v>3764</v>
      </c>
      <c r="H163" s="4" t="s">
        <v>3762</v>
      </c>
      <c r="I163" s="23" t="s">
        <v>19</v>
      </c>
      <c r="J163" s="2"/>
      <c r="K163" s="21" t="s">
        <v>3763</v>
      </c>
      <c r="L163" s="27">
        <v>43199</v>
      </c>
      <c r="M163" s="13" t="s">
        <v>3761</v>
      </c>
      <c r="N163" s="15"/>
    </row>
    <row r="164" spans="1:15" hidden="1">
      <c r="A164" s="2">
        <v>121</v>
      </c>
      <c r="B164" s="13" t="s">
        <v>477</v>
      </c>
      <c r="C164" s="4" t="s">
        <v>478</v>
      </c>
      <c r="D164" s="5" t="s">
        <v>479</v>
      </c>
      <c r="E164" s="4" t="s">
        <v>480</v>
      </c>
      <c r="F164" s="2" t="s">
        <v>455</v>
      </c>
      <c r="G164" s="14" t="s">
        <v>481</v>
      </c>
      <c r="H164" s="4" t="s">
        <v>478</v>
      </c>
      <c r="I164" s="23" t="s">
        <v>19</v>
      </c>
      <c r="J164" s="2">
        <v>80</v>
      </c>
      <c r="K164" s="2" t="s">
        <v>479</v>
      </c>
      <c r="L164" s="27">
        <v>41445</v>
      </c>
      <c r="M164" s="13" t="s">
        <v>477</v>
      </c>
      <c r="N164" s="15"/>
    </row>
    <row r="165" spans="1:15" hidden="1">
      <c r="A165" s="2">
        <v>405</v>
      </c>
      <c r="B165" s="13" t="s">
        <v>1238</v>
      </c>
      <c r="C165" s="4" t="s">
        <v>1239</v>
      </c>
      <c r="D165" s="5" t="s">
        <v>1240</v>
      </c>
      <c r="E165" s="4" t="s">
        <v>1241</v>
      </c>
      <c r="F165" s="2" t="s">
        <v>343</v>
      </c>
      <c r="G165" s="14" t="s">
        <v>1242</v>
      </c>
      <c r="H165" s="4" t="s">
        <v>1239</v>
      </c>
      <c r="I165" s="23" t="s">
        <v>19</v>
      </c>
      <c r="J165" s="2"/>
      <c r="K165" s="2" t="s">
        <v>1240</v>
      </c>
      <c r="L165" s="27">
        <v>42863</v>
      </c>
      <c r="M165" s="13" t="s">
        <v>1238</v>
      </c>
      <c r="N165" s="15"/>
    </row>
    <row r="166" spans="1:15" hidden="1">
      <c r="A166" s="2">
        <v>264</v>
      </c>
      <c r="B166" s="13" t="s">
        <v>834</v>
      </c>
      <c r="C166" s="4" t="s">
        <v>835</v>
      </c>
      <c r="D166" s="5" t="s">
        <v>836</v>
      </c>
      <c r="E166" s="4" t="s">
        <v>837</v>
      </c>
      <c r="F166" s="2" t="s">
        <v>757</v>
      </c>
      <c r="G166" s="14" t="s">
        <v>838</v>
      </c>
      <c r="H166" s="4" t="s">
        <v>835</v>
      </c>
      <c r="I166" s="23" t="s">
        <v>19</v>
      </c>
      <c r="J166" s="2">
        <v>60</v>
      </c>
      <c r="K166" s="2" t="s">
        <v>836</v>
      </c>
      <c r="L166" s="27">
        <v>41799</v>
      </c>
      <c r="M166" s="13" t="s">
        <v>834</v>
      </c>
      <c r="N166" s="15"/>
    </row>
    <row r="167" spans="1:15" hidden="1">
      <c r="A167" s="2">
        <v>754</v>
      </c>
      <c r="B167" s="13" t="s">
        <v>1884</v>
      </c>
      <c r="C167" s="4" t="s">
        <v>1885</v>
      </c>
      <c r="D167" s="5" t="s">
        <v>1886</v>
      </c>
      <c r="E167" s="4" t="s">
        <v>1887</v>
      </c>
      <c r="F167" s="16" t="s">
        <v>1853</v>
      </c>
      <c r="G167" s="17" t="s">
        <v>1888</v>
      </c>
      <c r="H167" s="4" t="s">
        <v>1885</v>
      </c>
      <c r="I167" s="23" t="s">
        <v>1352</v>
      </c>
      <c r="J167" s="2"/>
      <c r="K167" s="2" t="s">
        <v>1886</v>
      </c>
      <c r="L167" s="27">
        <v>43171</v>
      </c>
      <c r="M167" s="13" t="s">
        <v>1884</v>
      </c>
      <c r="N167" s="15"/>
    </row>
    <row r="168" spans="1:15" hidden="1">
      <c r="A168" s="2">
        <v>808</v>
      </c>
      <c r="B168" s="13" t="s">
        <v>2109</v>
      </c>
      <c r="C168" s="4" t="s">
        <v>2110</v>
      </c>
      <c r="D168" s="5" t="s">
        <v>2111</v>
      </c>
      <c r="E168" s="4" t="s">
        <v>2112</v>
      </c>
      <c r="F168" s="16" t="s">
        <v>1299</v>
      </c>
      <c r="G168" s="17" t="s">
        <v>2113</v>
      </c>
      <c r="H168" s="4" t="s">
        <v>2110</v>
      </c>
      <c r="I168" s="23" t="s">
        <v>19</v>
      </c>
      <c r="J168" s="2">
        <v>200</v>
      </c>
      <c r="K168" s="2" t="s">
        <v>2111</v>
      </c>
      <c r="L168" s="27">
        <v>39041</v>
      </c>
      <c r="M168" s="13" t="s">
        <v>2109</v>
      </c>
      <c r="N168" s="15"/>
    </row>
    <row r="169" spans="1:15" hidden="1">
      <c r="A169" s="2">
        <v>397</v>
      </c>
      <c r="B169" s="13" t="s">
        <v>1218</v>
      </c>
      <c r="C169" s="4" t="s">
        <v>1219</v>
      </c>
      <c r="D169" s="5" t="s">
        <v>1220</v>
      </c>
      <c r="E169" s="4" t="s">
        <v>1221</v>
      </c>
      <c r="F169" s="2" t="s">
        <v>343</v>
      </c>
      <c r="G169" s="14" t="s">
        <v>1222</v>
      </c>
      <c r="H169" s="4" t="s">
        <v>1219</v>
      </c>
      <c r="I169" s="23" t="s">
        <v>19</v>
      </c>
      <c r="J169" s="2">
        <v>20</v>
      </c>
      <c r="K169" s="2" t="s">
        <v>1220</v>
      </c>
      <c r="L169" s="27">
        <v>42419</v>
      </c>
      <c r="M169" s="13" t="s">
        <v>1218</v>
      </c>
      <c r="N169" s="15"/>
    </row>
    <row r="170" spans="1:15" hidden="1">
      <c r="A170" s="2">
        <v>349</v>
      </c>
      <c r="B170" s="13" t="s">
        <v>3850</v>
      </c>
      <c r="C170" s="4" t="s">
        <v>3851</v>
      </c>
      <c r="D170" s="5" t="s">
        <v>3630</v>
      </c>
      <c r="E170" s="4" t="s">
        <v>3510</v>
      </c>
      <c r="F170" s="2" t="s">
        <v>757</v>
      </c>
      <c r="G170" s="14" t="s">
        <v>3852</v>
      </c>
      <c r="H170" s="4" t="s">
        <v>3851</v>
      </c>
      <c r="I170" s="23" t="s">
        <v>19</v>
      </c>
      <c r="J170" s="2"/>
      <c r="K170" s="21" t="s">
        <v>3630</v>
      </c>
      <c r="L170" s="27">
        <v>43158</v>
      </c>
      <c r="M170" s="13" t="s">
        <v>3850</v>
      </c>
      <c r="N170" s="15"/>
    </row>
    <row r="171" spans="1:15" hidden="1">
      <c r="A171" s="2">
        <v>253</v>
      </c>
      <c r="B171" s="13" t="s">
        <v>794</v>
      </c>
      <c r="C171" s="4" t="s">
        <v>795</v>
      </c>
      <c r="D171" s="5" t="s">
        <v>796</v>
      </c>
      <c r="E171" s="4" t="s">
        <v>797</v>
      </c>
      <c r="F171" s="2" t="s">
        <v>757</v>
      </c>
      <c r="G171" s="14" t="s">
        <v>798</v>
      </c>
      <c r="H171" s="4" t="s">
        <v>795</v>
      </c>
      <c r="I171" s="23" t="s">
        <v>19</v>
      </c>
      <c r="J171" s="2">
        <v>120</v>
      </c>
      <c r="K171" s="2" t="s">
        <v>796</v>
      </c>
      <c r="L171" s="27">
        <v>40593</v>
      </c>
      <c r="M171" s="13" t="s">
        <v>794</v>
      </c>
      <c r="N171" s="15"/>
    </row>
    <row r="172" spans="1:15" hidden="1">
      <c r="A172" s="2">
        <v>333</v>
      </c>
      <c r="B172" s="13" t="s">
        <v>1060</v>
      </c>
      <c r="C172" s="4" t="s">
        <v>1061</v>
      </c>
      <c r="D172" s="5" t="s">
        <v>1062</v>
      </c>
      <c r="E172" s="4" t="s">
        <v>1063</v>
      </c>
      <c r="F172" s="2" t="s">
        <v>757</v>
      </c>
      <c r="G172" s="14" t="s">
        <v>1064</v>
      </c>
      <c r="H172" s="4" t="s">
        <v>1061</v>
      </c>
      <c r="I172" s="23" t="s">
        <v>19</v>
      </c>
      <c r="J172" s="2">
        <v>200</v>
      </c>
      <c r="K172" s="2" t="s">
        <v>1062</v>
      </c>
      <c r="L172" s="27">
        <v>39140</v>
      </c>
      <c r="M172" s="13" t="s">
        <v>1060</v>
      </c>
      <c r="N172" s="15"/>
    </row>
    <row r="173" spans="1:15" hidden="1">
      <c r="A173" s="2">
        <v>289</v>
      </c>
      <c r="B173" s="13" t="s">
        <v>935</v>
      </c>
      <c r="C173" s="4" t="s">
        <v>936</v>
      </c>
      <c r="D173" s="5" t="s">
        <v>937</v>
      </c>
      <c r="E173" s="4" t="s">
        <v>938</v>
      </c>
      <c r="F173" s="23" t="s">
        <v>1110</v>
      </c>
      <c r="G173" s="14" t="s">
        <v>939</v>
      </c>
      <c r="H173" s="4" t="s">
        <v>936</v>
      </c>
      <c r="I173" s="23" t="s">
        <v>747</v>
      </c>
      <c r="J173" s="2">
        <v>20</v>
      </c>
      <c r="K173" s="2" t="s">
        <v>937</v>
      </c>
      <c r="L173" s="27">
        <v>42418</v>
      </c>
      <c r="M173" s="13" t="s">
        <v>935</v>
      </c>
      <c r="N173" s="15"/>
    </row>
    <row r="174" spans="1:15" hidden="1">
      <c r="A174" s="2">
        <v>753</v>
      </c>
      <c r="B174" s="13" t="s">
        <v>1879</v>
      </c>
      <c r="C174" s="4" t="s">
        <v>1880</v>
      </c>
      <c r="D174" s="5" t="s">
        <v>1881</v>
      </c>
      <c r="E174" s="4" t="s">
        <v>1882</v>
      </c>
      <c r="F174" s="16" t="s">
        <v>1853</v>
      </c>
      <c r="G174" s="17" t="s">
        <v>1883</v>
      </c>
      <c r="H174" s="4" t="s">
        <v>1880</v>
      </c>
      <c r="I174" s="23" t="s">
        <v>19</v>
      </c>
      <c r="J174" s="2"/>
      <c r="K174" s="2" t="s">
        <v>1881</v>
      </c>
      <c r="L174" s="27">
        <v>43108</v>
      </c>
      <c r="M174" s="13" t="s">
        <v>1879</v>
      </c>
      <c r="N174" s="15"/>
    </row>
    <row r="175" spans="1:15" hidden="1">
      <c r="A175" s="2">
        <v>812</v>
      </c>
      <c r="B175" s="13" t="s">
        <v>4204</v>
      </c>
      <c r="C175" s="4" t="s">
        <v>4205</v>
      </c>
      <c r="D175" s="5" t="s">
        <v>3652</v>
      </c>
      <c r="E175" s="4" t="s">
        <v>2859</v>
      </c>
      <c r="F175" s="16" t="s">
        <v>1299</v>
      </c>
      <c r="G175" s="17" t="s">
        <v>4206</v>
      </c>
      <c r="H175" s="4" t="s">
        <v>4205</v>
      </c>
      <c r="I175" s="23" t="s">
        <v>19</v>
      </c>
      <c r="J175" s="2">
        <v>140</v>
      </c>
      <c r="K175" s="2" t="s">
        <v>3652</v>
      </c>
      <c r="L175" s="27">
        <v>40392</v>
      </c>
      <c r="M175" s="13" t="s">
        <v>4204</v>
      </c>
      <c r="N175" s="15"/>
    </row>
    <row r="176" spans="1:15" hidden="1">
      <c r="A176" s="2">
        <v>547</v>
      </c>
      <c r="B176" s="13" t="s">
        <v>4001</v>
      </c>
      <c r="C176" s="4" t="s">
        <v>4002</v>
      </c>
      <c r="D176" s="5" t="s">
        <v>4003</v>
      </c>
      <c r="E176" s="4" t="s">
        <v>2671</v>
      </c>
      <c r="F176" s="2" t="s">
        <v>745</v>
      </c>
      <c r="G176" s="14" t="s">
        <v>4004</v>
      </c>
      <c r="H176" s="4" t="s">
        <v>4002</v>
      </c>
      <c r="I176" s="23" t="s">
        <v>19</v>
      </c>
      <c r="J176" s="2">
        <v>20</v>
      </c>
      <c r="K176" s="2" t="s">
        <v>4003</v>
      </c>
      <c r="L176" s="27">
        <v>42417</v>
      </c>
      <c r="M176" s="13" t="s">
        <v>4001</v>
      </c>
      <c r="N176" s="15"/>
    </row>
    <row r="177" spans="1:15" hidden="1">
      <c r="A177" s="2">
        <v>603</v>
      </c>
      <c r="B177" s="13" t="s">
        <v>4060</v>
      </c>
      <c r="C177" s="4" t="s">
        <v>4061</v>
      </c>
      <c r="D177" s="5" t="s">
        <v>4062</v>
      </c>
      <c r="E177" s="4" t="s">
        <v>2957</v>
      </c>
      <c r="F177" s="2" t="s">
        <v>745</v>
      </c>
      <c r="G177" s="14" t="s">
        <v>4063</v>
      </c>
      <c r="H177" s="4" t="s">
        <v>4061</v>
      </c>
      <c r="I177" s="23" t="s">
        <v>19</v>
      </c>
      <c r="J177" s="2">
        <v>60</v>
      </c>
      <c r="K177" s="2" t="s">
        <v>4062</v>
      </c>
      <c r="L177" s="27">
        <v>41701</v>
      </c>
      <c r="M177" s="13" t="s">
        <v>4060</v>
      </c>
      <c r="N177" s="15"/>
    </row>
    <row r="178" spans="1:15" hidden="1">
      <c r="A178" s="2">
        <v>833</v>
      </c>
      <c r="B178" s="13" t="s">
        <v>2205</v>
      </c>
      <c r="C178" s="4" t="s">
        <v>2206</v>
      </c>
      <c r="D178" s="5" t="s">
        <v>2207</v>
      </c>
      <c r="E178" s="4" t="s">
        <v>2208</v>
      </c>
      <c r="F178" s="22" t="s">
        <v>2209</v>
      </c>
      <c r="G178" s="17" t="s">
        <v>2210</v>
      </c>
      <c r="H178" s="4" t="s">
        <v>2206</v>
      </c>
      <c r="I178" s="23" t="s">
        <v>19</v>
      </c>
      <c r="J178" s="2">
        <v>200</v>
      </c>
      <c r="K178" s="2" t="s">
        <v>2207</v>
      </c>
      <c r="L178" s="27">
        <v>36572</v>
      </c>
      <c r="M178" s="13" t="s">
        <v>2205</v>
      </c>
      <c r="N178" s="15"/>
    </row>
    <row r="179" spans="1:15" hidden="1">
      <c r="A179" s="2">
        <v>321</v>
      </c>
      <c r="B179" s="13" t="s">
        <v>1025</v>
      </c>
      <c r="C179" s="4" t="s">
        <v>1026</v>
      </c>
      <c r="D179" s="5" t="s">
        <v>1027</v>
      </c>
      <c r="E179" s="4" t="s">
        <v>1028</v>
      </c>
      <c r="F179" s="2" t="s">
        <v>757</v>
      </c>
      <c r="G179" s="14" t="s">
        <v>1029</v>
      </c>
      <c r="H179" s="4" t="s">
        <v>1026</v>
      </c>
      <c r="I179" s="23" t="s">
        <v>19</v>
      </c>
      <c r="J179" s="2">
        <v>80</v>
      </c>
      <c r="K179" s="2" t="s">
        <v>1027</v>
      </c>
      <c r="L179" s="27">
        <v>41557</v>
      </c>
      <c r="M179" s="13" t="s">
        <v>1025</v>
      </c>
      <c r="N179" s="15"/>
    </row>
    <row r="180" spans="1:15" hidden="1">
      <c r="A180" s="2">
        <v>757</v>
      </c>
      <c r="B180" s="13" t="s">
        <v>1889</v>
      </c>
      <c r="C180" s="4" t="s">
        <v>1890</v>
      </c>
      <c r="D180" s="5" t="s">
        <v>1891</v>
      </c>
      <c r="E180" s="4" t="s">
        <v>1892</v>
      </c>
      <c r="F180" s="16" t="s">
        <v>1853</v>
      </c>
      <c r="G180" s="17" t="s">
        <v>1893</v>
      </c>
      <c r="H180" s="4" t="s">
        <v>1890</v>
      </c>
      <c r="I180" s="23" t="s">
        <v>19</v>
      </c>
      <c r="J180" s="2"/>
      <c r="K180" s="2" t="s">
        <v>1891</v>
      </c>
      <c r="L180" s="27">
        <v>42800</v>
      </c>
      <c r="M180" s="13" t="s">
        <v>1889</v>
      </c>
      <c r="N180" s="15"/>
    </row>
    <row r="181" spans="1:15" hidden="1">
      <c r="A181" s="2">
        <v>715</v>
      </c>
      <c r="B181" s="13" t="s">
        <v>1734</v>
      </c>
      <c r="C181" s="4" t="s">
        <v>1735</v>
      </c>
      <c r="D181" s="5" t="s">
        <v>1736</v>
      </c>
      <c r="E181" s="4" t="s">
        <v>1737</v>
      </c>
      <c r="F181" s="2" t="s">
        <v>745</v>
      </c>
      <c r="G181" s="14" t="s">
        <v>1738</v>
      </c>
      <c r="H181" s="4" t="s">
        <v>1735</v>
      </c>
      <c r="I181" s="23" t="s">
        <v>19</v>
      </c>
      <c r="J181" s="2"/>
      <c r="K181" s="2" t="s">
        <v>1736</v>
      </c>
      <c r="L181" s="27">
        <v>42902</v>
      </c>
      <c r="M181" s="13" t="s">
        <v>1734</v>
      </c>
      <c r="N181" s="15"/>
    </row>
    <row r="182" spans="1:15" hidden="1">
      <c r="A182" s="2">
        <v>438</v>
      </c>
      <c r="B182" s="13" t="s">
        <v>1306</v>
      </c>
      <c r="C182" s="4" t="s">
        <v>1307</v>
      </c>
      <c r="D182" s="5" t="s">
        <v>1308</v>
      </c>
      <c r="E182" s="4" t="s">
        <v>1309</v>
      </c>
      <c r="F182" s="2" t="s">
        <v>1293</v>
      </c>
      <c r="G182" s="14" t="s">
        <v>1310</v>
      </c>
      <c r="H182" s="4" t="s">
        <v>1307</v>
      </c>
      <c r="I182" s="23" t="s">
        <v>19</v>
      </c>
      <c r="J182" s="2">
        <v>60</v>
      </c>
      <c r="K182" s="2" t="s">
        <v>1308</v>
      </c>
      <c r="L182" s="27">
        <v>41754</v>
      </c>
      <c r="M182" s="13" t="s">
        <v>1306</v>
      </c>
      <c r="N182" s="15"/>
    </row>
    <row r="183" spans="1:15" hidden="1">
      <c r="A183" s="2">
        <v>401</v>
      </c>
      <c r="B183" s="13" t="s">
        <v>1223</v>
      </c>
      <c r="C183" s="4" t="s">
        <v>1224</v>
      </c>
      <c r="D183" s="5" t="s">
        <v>1225</v>
      </c>
      <c r="E183" s="4" t="s">
        <v>1226</v>
      </c>
      <c r="F183" s="2" t="s">
        <v>343</v>
      </c>
      <c r="G183" s="14" t="s">
        <v>1227</v>
      </c>
      <c r="H183" s="4" t="s">
        <v>1224</v>
      </c>
      <c r="I183" s="23" t="s">
        <v>19</v>
      </c>
      <c r="J183" s="2">
        <v>20</v>
      </c>
      <c r="K183" s="2" t="s">
        <v>1225</v>
      </c>
      <c r="L183" s="27">
        <v>42438</v>
      </c>
      <c r="M183" s="13" t="s">
        <v>1223</v>
      </c>
      <c r="N183" s="15"/>
    </row>
    <row r="184" spans="1:15" hidden="1">
      <c r="A184" s="2">
        <v>61</v>
      </c>
      <c r="B184" s="13" t="s">
        <v>259</v>
      </c>
      <c r="C184" s="4" t="s">
        <v>260</v>
      </c>
      <c r="D184" s="5" t="s">
        <v>261</v>
      </c>
      <c r="E184" s="4" t="s">
        <v>262</v>
      </c>
      <c r="F184" s="2" t="s">
        <v>197</v>
      </c>
      <c r="G184" s="14" t="s">
        <v>263</v>
      </c>
      <c r="H184" s="4" t="s">
        <v>260</v>
      </c>
      <c r="I184" s="23" t="s">
        <v>19</v>
      </c>
      <c r="J184" s="2">
        <v>140</v>
      </c>
      <c r="K184" s="2" t="s">
        <v>261</v>
      </c>
      <c r="L184" s="27">
        <v>40240</v>
      </c>
      <c r="M184" s="13" t="s">
        <v>259</v>
      </c>
      <c r="N184" s="15"/>
    </row>
    <row r="185" spans="1:15" hidden="1">
      <c r="A185" s="2">
        <v>245</v>
      </c>
      <c r="B185" s="13" t="s">
        <v>759</v>
      </c>
      <c r="C185" s="4" t="s">
        <v>760</v>
      </c>
      <c r="D185" s="5" t="s">
        <v>761</v>
      </c>
      <c r="E185" s="4" t="s">
        <v>762</v>
      </c>
      <c r="F185" s="2" t="s">
        <v>757</v>
      </c>
      <c r="G185" s="14" t="s">
        <v>763</v>
      </c>
      <c r="H185" s="4" t="s">
        <v>760</v>
      </c>
      <c r="I185" s="23" t="s">
        <v>19</v>
      </c>
      <c r="J185" s="2">
        <v>200</v>
      </c>
      <c r="K185" s="2" t="s">
        <v>761</v>
      </c>
      <c r="L185" s="27">
        <v>39136</v>
      </c>
      <c r="M185" s="13" t="s">
        <v>759</v>
      </c>
      <c r="N185" s="15"/>
    </row>
    <row r="186" spans="1:15" hidden="1">
      <c r="A186" s="2">
        <v>257</v>
      </c>
      <c r="B186" s="13" t="s">
        <v>809</v>
      </c>
      <c r="C186" s="4" t="s">
        <v>810</v>
      </c>
      <c r="D186" s="5" t="s">
        <v>811</v>
      </c>
      <c r="E186" s="4" t="s">
        <v>812</v>
      </c>
      <c r="F186" s="2" t="s">
        <v>757</v>
      </c>
      <c r="G186" s="14" t="s">
        <v>813</v>
      </c>
      <c r="H186" s="4" t="s">
        <v>810</v>
      </c>
      <c r="I186" s="23" t="s">
        <v>19</v>
      </c>
      <c r="J186" s="2">
        <v>120</v>
      </c>
      <c r="K186" s="2" t="s">
        <v>811</v>
      </c>
      <c r="L186" s="27">
        <v>40757</v>
      </c>
      <c r="M186" s="13" t="s">
        <v>809</v>
      </c>
      <c r="N186" s="15"/>
    </row>
    <row r="187" spans="1:15" hidden="1">
      <c r="A187" s="2">
        <v>684</v>
      </c>
      <c r="B187" s="13" t="s">
        <v>5160</v>
      </c>
      <c r="C187" s="4" t="s">
        <v>5161</v>
      </c>
      <c r="D187" s="5" t="s">
        <v>5114</v>
      </c>
      <c r="E187" s="4" t="s">
        <v>2737</v>
      </c>
      <c r="F187" s="2" t="s">
        <v>745</v>
      </c>
      <c r="G187" s="14" t="s">
        <v>5162</v>
      </c>
      <c r="H187" s="4" t="s">
        <v>5161</v>
      </c>
      <c r="I187" s="23" t="s">
        <v>5085</v>
      </c>
      <c r="J187" s="2"/>
      <c r="K187" s="2" t="s">
        <v>5114</v>
      </c>
      <c r="L187" s="27"/>
      <c r="M187" s="13" t="s">
        <v>5160</v>
      </c>
      <c r="N187" s="15"/>
      <c r="O187" s="27" t="s">
        <v>5116</v>
      </c>
    </row>
    <row r="188" spans="1:15" hidden="1">
      <c r="A188" s="2">
        <v>784</v>
      </c>
      <c r="B188" s="13" t="s">
        <v>2001</v>
      </c>
      <c r="C188" s="4" t="s">
        <v>2002</v>
      </c>
      <c r="D188" s="5" t="s">
        <v>2003</v>
      </c>
      <c r="E188" s="4" t="s">
        <v>2004</v>
      </c>
      <c r="F188" s="16" t="s">
        <v>1810</v>
      </c>
      <c r="G188" s="17" t="s">
        <v>2005</v>
      </c>
      <c r="H188" s="4" t="s">
        <v>2002</v>
      </c>
      <c r="I188" s="23" t="s">
        <v>19</v>
      </c>
      <c r="J188" s="2">
        <v>160</v>
      </c>
      <c r="K188" s="2" t="s">
        <v>2003</v>
      </c>
      <c r="L188" s="27">
        <v>39874</v>
      </c>
      <c r="M188" s="13" t="s">
        <v>2001</v>
      </c>
      <c r="N188" s="15"/>
    </row>
    <row r="189" spans="1:15" hidden="1">
      <c r="A189" s="2">
        <v>888</v>
      </c>
      <c r="B189" s="13" t="s">
        <v>2367</v>
      </c>
      <c r="C189" s="4" t="s">
        <v>2368</v>
      </c>
      <c r="D189" s="5" t="s">
        <v>2369</v>
      </c>
      <c r="E189" s="4" t="s">
        <v>2370</v>
      </c>
      <c r="F189" s="16" t="s">
        <v>745</v>
      </c>
      <c r="G189" s="17" t="s">
        <v>2371</v>
      </c>
      <c r="H189" s="4" t="s">
        <v>2368</v>
      </c>
      <c r="I189" s="23" t="s">
        <v>19</v>
      </c>
      <c r="J189" s="2"/>
      <c r="K189" s="2" t="s">
        <v>2369</v>
      </c>
      <c r="L189">
        <v>201807</v>
      </c>
      <c r="M189" s="13" t="s">
        <v>2367</v>
      </c>
      <c r="N189" s="15"/>
    </row>
    <row r="190" spans="1:15" hidden="1">
      <c r="A190" s="2">
        <v>889</v>
      </c>
      <c r="B190" s="13" t="s">
        <v>4235</v>
      </c>
      <c r="C190" s="4" t="s">
        <v>4236</v>
      </c>
      <c r="D190" s="5" t="s">
        <v>4237</v>
      </c>
      <c r="E190" s="4" t="s">
        <v>2676</v>
      </c>
      <c r="F190" s="16" t="s">
        <v>745</v>
      </c>
      <c r="G190" s="17" t="s">
        <v>4238</v>
      </c>
      <c r="H190" s="4" t="s">
        <v>4236</v>
      </c>
      <c r="I190" s="23" t="s">
        <v>19</v>
      </c>
      <c r="J190" s="2"/>
      <c r="K190" s="2" t="s">
        <v>4237</v>
      </c>
      <c r="L190">
        <v>201807</v>
      </c>
      <c r="M190" s="13" t="s">
        <v>4235</v>
      </c>
      <c r="N190" s="15"/>
    </row>
    <row r="191" spans="1:15" hidden="1">
      <c r="A191" s="2">
        <v>57</v>
      </c>
      <c r="B191" s="13" t="s">
        <v>5163</v>
      </c>
      <c r="C191" s="4" t="s">
        <v>5164</v>
      </c>
      <c r="D191" s="5" t="s">
        <v>4616</v>
      </c>
      <c r="E191" s="4" t="s">
        <v>2532</v>
      </c>
      <c r="F191" s="2" t="s">
        <v>197</v>
      </c>
      <c r="G191" s="14" t="s">
        <v>5165</v>
      </c>
      <c r="H191" s="4" t="s">
        <v>5164</v>
      </c>
      <c r="I191" s="23" t="s">
        <v>19</v>
      </c>
      <c r="J191" s="2">
        <v>200</v>
      </c>
      <c r="K191" s="2" t="s">
        <v>4616</v>
      </c>
      <c r="L191" s="27">
        <v>35991</v>
      </c>
      <c r="M191" s="13" t="s">
        <v>5163</v>
      </c>
      <c r="N191" s="15"/>
    </row>
    <row r="192" spans="1:15" hidden="1">
      <c r="A192" s="2">
        <v>651</v>
      </c>
      <c r="B192" s="13" t="s">
        <v>4131</v>
      </c>
      <c r="C192" s="4" t="s">
        <v>4132</v>
      </c>
      <c r="D192" s="5" t="s">
        <v>4133</v>
      </c>
      <c r="E192" s="4" t="s">
        <v>3515</v>
      </c>
      <c r="F192" s="2" t="s">
        <v>745</v>
      </c>
      <c r="G192" s="14" t="s">
        <v>4134</v>
      </c>
      <c r="H192" s="4" t="s">
        <v>4132</v>
      </c>
      <c r="I192" s="23" t="s">
        <v>19</v>
      </c>
      <c r="J192" s="2"/>
      <c r="K192" s="21" t="s">
        <v>4133</v>
      </c>
      <c r="L192" s="27">
        <v>43158</v>
      </c>
      <c r="M192" s="13" t="s">
        <v>4131</v>
      </c>
      <c r="N192" s="15"/>
    </row>
    <row r="193" spans="1:15" hidden="1">
      <c r="A193" s="2">
        <v>451</v>
      </c>
      <c r="B193" s="13" t="s">
        <v>3886</v>
      </c>
      <c r="C193" s="4" t="s">
        <v>3887</v>
      </c>
      <c r="D193" s="5" t="s">
        <v>3642</v>
      </c>
      <c r="E193" s="4" t="s">
        <v>3055</v>
      </c>
      <c r="F193" s="2" t="s">
        <v>1293</v>
      </c>
      <c r="G193" s="14" t="s">
        <v>3888</v>
      </c>
      <c r="H193" s="4" t="s">
        <v>3887</v>
      </c>
      <c r="I193" s="23" t="s">
        <v>19</v>
      </c>
      <c r="J193" s="2"/>
      <c r="K193" s="21" t="s">
        <v>3642</v>
      </c>
      <c r="L193" s="27">
        <v>43203</v>
      </c>
      <c r="M193" s="13" t="s">
        <v>3886</v>
      </c>
      <c r="N193" s="15"/>
    </row>
    <row r="194" spans="1:15" hidden="1">
      <c r="A194" s="2">
        <v>86</v>
      </c>
      <c r="B194" s="13" t="s">
        <v>361</v>
      </c>
      <c r="C194" s="4" t="s">
        <v>362</v>
      </c>
      <c r="D194" s="5" t="s">
        <v>363</v>
      </c>
      <c r="E194" s="4" t="s">
        <v>364</v>
      </c>
      <c r="F194" s="2" t="s">
        <v>197</v>
      </c>
      <c r="G194" s="14" t="s">
        <v>365</v>
      </c>
      <c r="H194" s="4" t="s">
        <v>362</v>
      </c>
      <c r="I194" s="23" t="s">
        <v>19</v>
      </c>
      <c r="J194" s="2">
        <v>60</v>
      </c>
      <c r="K194" s="2" t="s">
        <v>363</v>
      </c>
      <c r="L194" s="27">
        <v>41766</v>
      </c>
      <c r="M194" s="13" t="s">
        <v>361</v>
      </c>
      <c r="N194" s="15"/>
    </row>
    <row r="195" spans="1:15" hidden="1">
      <c r="A195" s="2">
        <v>652</v>
      </c>
      <c r="B195" s="13" t="s">
        <v>1634</v>
      </c>
      <c r="C195" s="4" t="s">
        <v>1635</v>
      </c>
      <c r="D195" s="5" t="s">
        <v>1636</v>
      </c>
      <c r="E195" s="4" t="s">
        <v>1637</v>
      </c>
      <c r="F195" s="2" t="s">
        <v>745</v>
      </c>
      <c r="G195" s="14" t="s">
        <v>1638</v>
      </c>
      <c r="H195" s="4" t="s">
        <v>1635</v>
      </c>
      <c r="I195" s="23" t="s">
        <v>19</v>
      </c>
      <c r="J195" s="2"/>
      <c r="K195" s="21" t="s">
        <v>1636</v>
      </c>
      <c r="L195" s="27">
        <v>43158</v>
      </c>
      <c r="M195" s="13" t="s">
        <v>1634</v>
      </c>
      <c r="N195" s="15"/>
    </row>
    <row r="196" spans="1:15" hidden="1">
      <c r="A196" s="2">
        <v>326</v>
      </c>
      <c r="B196" s="13" t="s">
        <v>1040</v>
      </c>
      <c r="C196" s="4" t="s">
        <v>1041</v>
      </c>
      <c r="D196" s="5" t="s">
        <v>1042</v>
      </c>
      <c r="E196" s="4" t="s">
        <v>1043</v>
      </c>
      <c r="F196" s="2" t="s">
        <v>757</v>
      </c>
      <c r="G196" s="14" t="s">
        <v>1044</v>
      </c>
      <c r="H196" s="4" t="s">
        <v>1041</v>
      </c>
      <c r="I196" s="23" t="s">
        <v>19</v>
      </c>
      <c r="J196" s="2"/>
      <c r="K196" s="2" t="s">
        <v>1042</v>
      </c>
      <c r="L196" s="27">
        <v>42921</v>
      </c>
      <c r="M196" s="13" t="s">
        <v>1040</v>
      </c>
      <c r="N196" s="13"/>
      <c r="O196" s="2"/>
    </row>
    <row r="197" spans="1:15" hidden="1">
      <c r="A197" s="2">
        <v>800</v>
      </c>
      <c r="B197" s="13" t="s">
        <v>2074</v>
      </c>
      <c r="C197" s="4" t="s">
        <v>2075</v>
      </c>
      <c r="D197" s="5" t="s">
        <v>2076</v>
      </c>
      <c r="E197" s="4" t="s">
        <v>2077</v>
      </c>
      <c r="F197" s="16" t="s">
        <v>1171</v>
      </c>
      <c r="G197" s="17" t="s">
        <v>2078</v>
      </c>
      <c r="H197" s="4" t="s">
        <v>2075</v>
      </c>
      <c r="I197" s="23" t="s">
        <v>19</v>
      </c>
      <c r="J197" s="2">
        <v>200</v>
      </c>
      <c r="K197" s="2" t="s">
        <v>2076</v>
      </c>
      <c r="L197" s="27">
        <v>36861</v>
      </c>
      <c r="M197" s="13" t="s">
        <v>2074</v>
      </c>
      <c r="N197" s="15"/>
    </row>
    <row r="198" spans="1:15" hidden="1">
      <c r="A198" s="2">
        <v>312</v>
      </c>
      <c r="B198" s="13" t="s">
        <v>1000</v>
      </c>
      <c r="C198" s="4" t="s">
        <v>1001</v>
      </c>
      <c r="D198" s="5" t="s">
        <v>1002</v>
      </c>
      <c r="E198" s="4" t="s">
        <v>1003</v>
      </c>
      <c r="F198" s="2" t="s">
        <v>757</v>
      </c>
      <c r="G198" s="14" t="s">
        <v>1004</v>
      </c>
      <c r="H198" s="4" t="s">
        <v>1001</v>
      </c>
      <c r="I198" s="23" t="s">
        <v>19</v>
      </c>
      <c r="J198" s="2"/>
      <c r="K198" s="2" t="s">
        <v>1002</v>
      </c>
      <c r="L198" s="27">
        <v>42836</v>
      </c>
      <c r="M198" s="13" t="s">
        <v>1000</v>
      </c>
      <c r="N198" s="15"/>
    </row>
    <row r="199" spans="1:15" hidden="1">
      <c r="A199" s="2">
        <v>339</v>
      </c>
      <c r="B199" s="13" t="s">
        <v>1075</v>
      </c>
      <c r="C199" s="4" t="s">
        <v>1076</v>
      </c>
      <c r="D199" s="5" t="s">
        <v>1077</v>
      </c>
      <c r="E199" s="4" t="s">
        <v>1078</v>
      </c>
      <c r="F199" s="2" t="s">
        <v>757</v>
      </c>
      <c r="G199" s="14" t="s">
        <v>1079</v>
      </c>
      <c r="H199" s="4" t="s">
        <v>1076</v>
      </c>
      <c r="I199" s="23" t="s">
        <v>19</v>
      </c>
      <c r="J199" s="2">
        <v>200</v>
      </c>
      <c r="K199" s="2" t="s">
        <v>1077</v>
      </c>
      <c r="L199" s="27">
        <v>38884</v>
      </c>
      <c r="M199" s="13" t="s">
        <v>1075</v>
      </c>
      <c r="N199" s="15"/>
    </row>
    <row r="200" spans="1:15" hidden="1">
      <c r="A200" s="2">
        <v>390</v>
      </c>
      <c r="B200" s="13" t="s">
        <v>5166</v>
      </c>
      <c r="C200" s="4" t="s">
        <v>5167</v>
      </c>
      <c r="D200" s="5" t="s">
        <v>5168</v>
      </c>
      <c r="E200" s="4" t="s">
        <v>2475</v>
      </c>
      <c r="F200" s="2" t="s">
        <v>343</v>
      </c>
      <c r="G200" s="14" t="s">
        <v>5169</v>
      </c>
      <c r="H200" s="4" t="s">
        <v>5167</v>
      </c>
      <c r="I200" s="23" t="s">
        <v>5085</v>
      </c>
      <c r="J200" s="2">
        <v>120</v>
      </c>
      <c r="K200" s="2" t="s">
        <v>5168</v>
      </c>
      <c r="L200" s="27"/>
      <c r="M200" s="13" t="s">
        <v>5166</v>
      </c>
      <c r="N200" s="15"/>
      <c r="O200" s="27" t="s">
        <v>5170</v>
      </c>
    </row>
    <row r="201" spans="1:15" hidden="1">
      <c r="A201" s="2">
        <v>792</v>
      </c>
      <c r="B201" s="13" t="s">
        <v>2036</v>
      </c>
      <c r="C201" s="4" t="s">
        <v>2037</v>
      </c>
      <c r="D201" s="5" t="s">
        <v>2038</v>
      </c>
      <c r="E201" s="4" t="s">
        <v>2039</v>
      </c>
      <c r="F201" s="16" t="s">
        <v>4203</v>
      </c>
      <c r="G201" s="17" t="s">
        <v>2041</v>
      </c>
      <c r="H201" s="4" t="s">
        <v>2037</v>
      </c>
      <c r="I201" s="23" t="s">
        <v>19</v>
      </c>
      <c r="J201" s="2">
        <v>80</v>
      </c>
      <c r="K201" s="2" t="s">
        <v>2038</v>
      </c>
      <c r="L201" s="27">
        <v>41358</v>
      </c>
      <c r="M201" s="13" t="s">
        <v>2036</v>
      </c>
      <c r="N201" s="15"/>
    </row>
    <row r="202" spans="1:15" hidden="1">
      <c r="A202" s="2">
        <v>54</v>
      </c>
      <c r="B202" s="13" t="s">
        <v>229</v>
      </c>
      <c r="C202" s="4" t="s">
        <v>230</v>
      </c>
      <c r="D202" s="5" t="s">
        <v>231</v>
      </c>
      <c r="E202" s="4" t="s">
        <v>232</v>
      </c>
      <c r="F202" s="2" t="s">
        <v>197</v>
      </c>
      <c r="G202" s="14" t="s">
        <v>233</v>
      </c>
      <c r="H202" s="4" t="s">
        <v>230</v>
      </c>
      <c r="I202" s="23" t="s">
        <v>19</v>
      </c>
      <c r="J202" s="2">
        <v>200</v>
      </c>
      <c r="K202" s="2" t="s">
        <v>231</v>
      </c>
      <c r="L202" s="27">
        <v>38997</v>
      </c>
      <c r="M202" s="13" t="s">
        <v>229</v>
      </c>
      <c r="N202" s="15"/>
    </row>
    <row r="203" spans="1:15" hidden="1">
      <c r="A203" s="2">
        <v>826</v>
      </c>
      <c r="B203" s="13" t="s">
        <v>4211</v>
      </c>
      <c r="C203" s="4" t="s">
        <v>4212</v>
      </c>
      <c r="D203" s="5" t="s">
        <v>4213</v>
      </c>
      <c r="E203" s="4" t="s">
        <v>2863</v>
      </c>
      <c r="F203" s="16" t="s">
        <v>1299</v>
      </c>
      <c r="G203" s="17" t="s">
        <v>4214</v>
      </c>
      <c r="H203" s="4" t="s">
        <v>4212</v>
      </c>
      <c r="I203" s="23" t="s">
        <v>19</v>
      </c>
      <c r="J203" s="2"/>
      <c r="K203" s="2" t="s">
        <v>4213</v>
      </c>
      <c r="L203" s="27">
        <v>43115</v>
      </c>
      <c r="M203" s="13" t="s">
        <v>4211</v>
      </c>
      <c r="N203" s="15"/>
    </row>
    <row r="204" spans="1:15" hidden="1">
      <c r="A204" s="2">
        <v>50</v>
      </c>
      <c r="B204" s="13" t="s">
        <v>214</v>
      </c>
      <c r="C204" s="4" t="s">
        <v>215</v>
      </c>
      <c r="D204" s="5" t="s">
        <v>216</v>
      </c>
      <c r="E204" s="4" t="s">
        <v>217</v>
      </c>
      <c r="F204" s="2" t="s">
        <v>197</v>
      </c>
      <c r="G204" s="14" t="s">
        <v>218</v>
      </c>
      <c r="H204" s="4" t="s">
        <v>215</v>
      </c>
      <c r="I204" s="23" t="s">
        <v>19</v>
      </c>
      <c r="J204" s="2">
        <v>200</v>
      </c>
      <c r="K204" s="2" t="s">
        <v>216</v>
      </c>
      <c r="L204" s="27">
        <v>39286</v>
      </c>
      <c r="M204" s="13" t="s">
        <v>214</v>
      </c>
      <c r="N204" s="15"/>
    </row>
    <row r="205" spans="1:15" hidden="1">
      <c r="A205" s="2">
        <v>81</v>
      </c>
      <c r="B205" s="13" t="s">
        <v>346</v>
      </c>
      <c r="C205" s="4" t="s">
        <v>347</v>
      </c>
      <c r="D205" s="5" t="s">
        <v>348</v>
      </c>
      <c r="E205" s="4" t="s">
        <v>349</v>
      </c>
      <c r="F205" s="2" t="s">
        <v>197</v>
      </c>
      <c r="G205" s="14" t="s">
        <v>350</v>
      </c>
      <c r="H205" s="4" t="s">
        <v>347</v>
      </c>
      <c r="I205" s="23" t="s">
        <v>19</v>
      </c>
      <c r="J205" s="2">
        <v>80</v>
      </c>
      <c r="K205" s="2" t="s">
        <v>348</v>
      </c>
      <c r="L205" s="27">
        <v>41457</v>
      </c>
      <c r="M205" s="13" t="s">
        <v>346</v>
      </c>
      <c r="N205" s="15"/>
    </row>
    <row r="206" spans="1:15" hidden="1">
      <c r="A206" s="2">
        <v>742</v>
      </c>
      <c r="B206" s="13" t="s">
        <v>1838</v>
      </c>
      <c r="C206" s="4" t="s">
        <v>1839</v>
      </c>
      <c r="D206" s="5" t="s">
        <v>1840</v>
      </c>
      <c r="E206" s="4" t="s">
        <v>1841</v>
      </c>
      <c r="F206" s="16" t="s">
        <v>1842</v>
      </c>
      <c r="G206" s="17" t="s">
        <v>1843</v>
      </c>
      <c r="H206" s="4" t="s">
        <v>1839</v>
      </c>
      <c r="I206" s="23" t="s">
        <v>19</v>
      </c>
      <c r="J206" s="2">
        <v>20</v>
      </c>
      <c r="K206" s="2" t="s">
        <v>1840</v>
      </c>
      <c r="L206" s="27">
        <v>42555</v>
      </c>
      <c r="M206" s="13" t="s">
        <v>1838</v>
      </c>
      <c r="N206" s="15"/>
    </row>
    <row r="207" spans="1:15" hidden="1">
      <c r="A207" s="2">
        <v>387</v>
      </c>
      <c r="B207" s="13" t="s">
        <v>1183</v>
      </c>
      <c r="C207" s="4" t="s">
        <v>1184</v>
      </c>
      <c r="D207" s="5" t="s">
        <v>1185</v>
      </c>
      <c r="E207" s="4" t="s">
        <v>1186</v>
      </c>
      <c r="F207" s="2" t="s">
        <v>2798</v>
      </c>
      <c r="G207" s="14" t="s">
        <v>1187</v>
      </c>
      <c r="H207" s="4" t="s">
        <v>1184</v>
      </c>
      <c r="I207" s="23" t="s">
        <v>19</v>
      </c>
      <c r="J207" s="2">
        <v>80</v>
      </c>
      <c r="K207" s="2" t="s">
        <v>1185</v>
      </c>
      <c r="L207" s="27">
        <v>41521</v>
      </c>
      <c r="M207" s="13" t="s">
        <v>1183</v>
      </c>
      <c r="N207" s="15"/>
    </row>
    <row r="208" spans="1:15" hidden="1">
      <c r="A208" s="2">
        <v>576</v>
      </c>
      <c r="B208" s="13" t="s">
        <v>1454</v>
      </c>
      <c r="C208" s="4" t="s">
        <v>1455</v>
      </c>
      <c r="D208" s="5" t="s">
        <v>1456</v>
      </c>
      <c r="E208" s="4" t="s">
        <v>1457</v>
      </c>
      <c r="F208" s="2" t="s">
        <v>745</v>
      </c>
      <c r="G208" s="14" t="s">
        <v>1458</v>
      </c>
      <c r="H208" s="4" t="s">
        <v>1455</v>
      </c>
      <c r="I208" s="23" t="s">
        <v>19</v>
      </c>
      <c r="J208" s="2">
        <v>80</v>
      </c>
      <c r="K208" s="2" t="s">
        <v>1456</v>
      </c>
      <c r="L208" s="27">
        <v>41325</v>
      </c>
      <c r="M208" s="13" t="s">
        <v>1454</v>
      </c>
      <c r="N208" s="15"/>
    </row>
    <row r="209" spans="1:15" hidden="1">
      <c r="A209" s="2">
        <v>220</v>
      </c>
      <c r="B209" s="13" t="s">
        <v>700</v>
      </c>
      <c r="C209" s="4" t="s">
        <v>701</v>
      </c>
      <c r="D209" s="5" t="s">
        <v>702</v>
      </c>
      <c r="E209" s="4" t="s">
        <v>703</v>
      </c>
      <c r="F209" s="2" t="s">
        <v>663</v>
      </c>
      <c r="G209" s="14" t="s">
        <v>704</v>
      </c>
      <c r="H209" s="4" t="s">
        <v>701</v>
      </c>
      <c r="I209" s="23" t="s">
        <v>19</v>
      </c>
      <c r="J209" s="2">
        <v>100</v>
      </c>
      <c r="K209" s="2" t="s">
        <v>702</v>
      </c>
      <c r="L209" s="27">
        <v>40946</v>
      </c>
      <c r="M209" s="13" t="s">
        <v>700</v>
      </c>
      <c r="N209" s="15"/>
    </row>
    <row r="210" spans="1:15" hidden="1">
      <c r="A210" s="2">
        <v>291</v>
      </c>
      <c r="B210" s="13" t="s">
        <v>945</v>
      </c>
      <c r="C210" s="4" t="s">
        <v>946</v>
      </c>
      <c r="D210" s="5" t="s">
        <v>947</v>
      </c>
      <c r="E210" s="4" t="s">
        <v>948</v>
      </c>
      <c r="F210" s="2" t="s">
        <v>757</v>
      </c>
      <c r="G210" s="14" t="s">
        <v>949</v>
      </c>
      <c r="H210" s="4" t="s">
        <v>946</v>
      </c>
      <c r="I210" s="23" t="s">
        <v>19</v>
      </c>
      <c r="J210" s="2">
        <v>20</v>
      </c>
      <c r="K210" s="2" t="s">
        <v>947</v>
      </c>
      <c r="L210" s="27">
        <v>42438</v>
      </c>
      <c r="M210" s="13" t="s">
        <v>945</v>
      </c>
      <c r="N210" s="15"/>
    </row>
    <row r="211" spans="1:15" hidden="1">
      <c r="A211" s="2">
        <v>862</v>
      </c>
      <c r="B211" s="13" t="s">
        <v>2347</v>
      </c>
      <c r="C211" s="4" t="s">
        <v>2348</v>
      </c>
      <c r="D211" s="5" t="s">
        <v>2349</v>
      </c>
      <c r="E211" s="4" t="s">
        <v>2350</v>
      </c>
      <c r="F211" s="16" t="s">
        <v>2345</v>
      </c>
      <c r="G211" s="17" t="s">
        <v>2351</v>
      </c>
      <c r="H211" s="4" t="s">
        <v>2348</v>
      </c>
      <c r="I211" s="23" t="s">
        <v>19</v>
      </c>
      <c r="J211" s="2">
        <v>160</v>
      </c>
      <c r="K211" s="2" t="s">
        <v>2349</v>
      </c>
      <c r="L211" s="27">
        <v>39944</v>
      </c>
      <c r="M211" s="13" t="s">
        <v>2347</v>
      </c>
      <c r="N211" s="15"/>
    </row>
    <row r="212" spans="1:15" hidden="1">
      <c r="A212" s="2">
        <v>331</v>
      </c>
      <c r="B212" s="13" t="s">
        <v>1050</v>
      </c>
      <c r="C212" s="4" t="s">
        <v>1051</v>
      </c>
      <c r="D212" s="5" t="s">
        <v>1052</v>
      </c>
      <c r="E212" s="4" t="s">
        <v>1053</v>
      </c>
      <c r="F212" s="2" t="s">
        <v>757</v>
      </c>
      <c r="G212" s="14" t="s">
        <v>1054</v>
      </c>
      <c r="H212" s="4" t="s">
        <v>1051</v>
      </c>
      <c r="I212" s="23" t="s">
        <v>19</v>
      </c>
      <c r="J212" s="2">
        <v>120</v>
      </c>
      <c r="K212" s="2" t="s">
        <v>1052</v>
      </c>
      <c r="L212" s="27">
        <v>40693</v>
      </c>
      <c r="M212" s="13" t="s">
        <v>1050</v>
      </c>
      <c r="N212" s="15"/>
    </row>
    <row r="213" spans="1:15" hidden="1">
      <c r="A213" s="2">
        <v>911</v>
      </c>
      <c r="B213" s="13" t="s">
        <v>2382</v>
      </c>
      <c r="C213" s="10" t="s">
        <v>2383</v>
      </c>
      <c r="D213" s="18" t="s">
        <v>2384</v>
      </c>
      <c r="E213" s="4" t="s">
        <v>2385</v>
      </c>
      <c r="F213" s="16" t="s">
        <v>1842</v>
      </c>
      <c r="G213" s="20" t="s">
        <v>2386</v>
      </c>
      <c r="H213" s="10" t="s">
        <v>2383</v>
      </c>
      <c r="I213" s="38" t="s">
        <v>19</v>
      </c>
      <c r="J213" s="2"/>
      <c r="K213" s="18" t="s">
        <v>2384</v>
      </c>
      <c r="L213" s="26">
        <v>201808</v>
      </c>
      <c r="M213" s="13" t="s">
        <v>2382</v>
      </c>
      <c r="N213" s="15"/>
    </row>
    <row r="214" spans="1:15" hidden="1">
      <c r="A214" s="2">
        <v>112</v>
      </c>
      <c r="B214" s="13" t="s">
        <v>431</v>
      </c>
      <c r="C214" s="4" t="s">
        <v>432</v>
      </c>
      <c r="D214" s="5" t="s">
        <v>433</v>
      </c>
      <c r="E214" s="4" t="s">
        <v>434</v>
      </c>
      <c r="F214" s="2" t="s">
        <v>197</v>
      </c>
      <c r="G214" s="14" t="s">
        <v>435</v>
      </c>
      <c r="H214" s="4" t="s">
        <v>432</v>
      </c>
      <c r="I214" s="23" t="s">
        <v>19</v>
      </c>
      <c r="J214" s="2">
        <v>200</v>
      </c>
      <c r="K214" s="2" t="s">
        <v>433</v>
      </c>
      <c r="L214" s="27">
        <v>38950</v>
      </c>
      <c r="M214" s="13" t="s">
        <v>431</v>
      </c>
      <c r="N214" s="15"/>
    </row>
    <row r="215" spans="1:15" hidden="1">
      <c r="A215" s="2">
        <v>453</v>
      </c>
      <c r="B215" s="13" t="s">
        <v>3889</v>
      </c>
      <c r="C215" s="4" t="s">
        <v>3890</v>
      </c>
      <c r="D215" s="5" t="s">
        <v>3891</v>
      </c>
      <c r="E215" s="4" t="s">
        <v>2612</v>
      </c>
      <c r="F215" s="2" t="s">
        <v>2345</v>
      </c>
      <c r="G215" s="14" t="s">
        <v>3892</v>
      </c>
      <c r="H215" s="4" t="s">
        <v>3890</v>
      </c>
      <c r="I215" s="23" t="s">
        <v>19</v>
      </c>
      <c r="J215" s="2"/>
      <c r="K215" s="21" t="s">
        <v>3891</v>
      </c>
      <c r="L215" s="27">
        <v>42615</v>
      </c>
      <c r="M215" s="13" t="s">
        <v>3889</v>
      </c>
      <c r="N215" s="15"/>
    </row>
    <row r="216" spans="1:15" hidden="1">
      <c r="A216" s="2">
        <v>654</v>
      </c>
      <c r="B216" s="13" t="s">
        <v>4135</v>
      </c>
      <c r="C216" s="4" t="s">
        <v>4136</v>
      </c>
      <c r="D216" s="5" t="s">
        <v>3631</v>
      </c>
      <c r="E216" s="4" t="s">
        <v>3520</v>
      </c>
      <c r="F216" s="2" t="s">
        <v>745</v>
      </c>
      <c r="G216" s="14" t="s">
        <v>4137</v>
      </c>
      <c r="H216" s="4" t="s">
        <v>4136</v>
      </c>
      <c r="I216" s="23" t="s">
        <v>19</v>
      </c>
      <c r="J216" s="2"/>
      <c r="K216" s="21" t="s">
        <v>3631</v>
      </c>
      <c r="L216" s="27">
        <v>43158</v>
      </c>
      <c r="M216" s="13" t="s">
        <v>4135</v>
      </c>
      <c r="N216" s="15"/>
    </row>
    <row r="217" spans="1:15" hidden="1">
      <c r="A217" s="2">
        <v>32</v>
      </c>
      <c r="B217" s="13" t="s">
        <v>137</v>
      </c>
      <c r="C217" s="4" t="s">
        <v>138</v>
      </c>
      <c r="D217" s="5" t="s">
        <v>139</v>
      </c>
      <c r="E217" s="4" t="s">
        <v>140</v>
      </c>
      <c r="F217" s="2" t="s">
        <v>130</v>
      </c>
      <c r="G217" s="14" t="s">
        <v>141</v>
      </c>
      <c r="H217" s="4" t="s">
        <v>138</v>
      </c>
      <c r="I217" s="23" t="s">
        <v>19</v>
      </c>
      <c r="J217" s="2">
        <v>200</v>
      </c>
      <c r="K217" s="2" t="s">
        <v>139</v>
      </c>
      <c r="L217" s="27">
        <v>37134</v>
      </c>
      <c r="M217" s="13" t="s">
        <v>137</v>
      </c>
      <c r="N217" s="15"/>
    </row>
    <row r="218" spans="1:15" hidden="1">
      <c r="A218" s="2">
        <v>273</v>
      </c>
      <c r="B218" s="13" t="s">
        <v>5171</v>
      </c>
      <c r="C218" s="4" t="s">
        <v>5172</v>
      </c>
      <c r="D218" s="5" t="s">
        <v>5173</v>
      </c>
      <c r="E218" s="4" t="s">
        <v>3525</v>
      </c>
      <c r="F218" s="2" t="s">
        <v>757</v>
      </c>
      <c r="G218" s="14" t="s">
        <v>5174</v>
      </c>
      <c r="H218" s="4" t="s">
        <v>5172</v>
      </c>
      <c r="I218" s="23" t="s">
        <v>5088</v>
      </c>
      <c r="J218" s="2">
        <v>60</v>
      </c>
      <c r="K218" s="2" t="s">
        <v>5173</v>
      </c>
      <c r="L218" s="27"/>
      <c r="M218" s="13" t="s">
        <v>5171</v>
      </c>
      <c r="N218" s="15"/>
      <c r="O218" s="15" t="s">
        <v>5089</v>
      </c>
    </row>
    <row r="219" spans="1:15" hidden="1">
      <c r="A219" s="2">
        <v>803</v>
      </c>
      <c r="B219" s="13" t="s">
        <v>2089</v>
      </c>
      <c r="C219" s="4" t="s">
        <v>2090</v>
      </c>
      <c r="D219" s="5" t="s">
        <v>2091</v>
      </c>
      <c r="E219" s="4" t="s">
        <v>2092</v>
      </c>
      <c r="F219" s="16" t="s">
        <v>1299</v>
      </c>
      <c r="G219" s="17" t="s">
        <v>2093</v>
      </c>
      <c r="H219" s="4" t="s">
        <v>2090</v>
      </c>
      <c r="I219" s="23" t="s">
        <v>19</v>
      </c>
      <c r="J219" s="2">
        <v>200</v>
      </c>
      <c r="K219" s="2" t="s">
        <v>2091</v>
      </c>
      <c r="L219" s="27">
        <v>39055</v>
      </c>
      <c r="M219" s="13" t="s">
        <v>2089</v>
      </c>
      <c r="N219" s="15"/>
    </row>
    <row r="220" spans="1:15" hidden="1">
      <c r="A220" s="2">
        <v>10</v>
      </c>
      <c r="B220" s="13" t="s">
        <v>40</v>
      </c>
      <c r="C220" s="4" t="s">
        <v>41</v>
      </c>
      <c r="D220" s="5" t="s">
        <v>42</v>
      </c>
      <c r="E220" s="4" t="s">
        <v>43</v>
      </c>
      <c r="F220" s="2" t="s">
        <v>17</v>
      </c>
      <c r="G220" s="14" t="s">
        <v>44</v>
      </c>
      <c r="H220" s="4" t="s">
        <v>41</v>
      </c>
      <c r="I220" s="23" t="s">
        <v>19</v>
      </c>
      <c r="J220" s="2">
        <v>160</v>
      </c>
      <c r="K220" s="2" t="s">
        <v>42</v>
      </c>
      <c r="L220" s="27">
        <v>40010</v>
      </c>
      <c r="M220" s="13" t="s">
        <v>40</v>
      </c>
      <c r="N220" s="13"/>
      <c r="O220" s="2"/>
    </row>
    <row r="221" spans="1:15" hidden="1">
      <c r="A221" s="2">
        <v>706</v>
      </c>
      <c r="B221" s="13" t="s">
        <v>1694</v>
      </c>
      <c r="C221" s="4" t="s">
        <v>1695</v>
      </c>
      <c r="D221" s="5" t="s">
        <v>1696</v>
      </c>
      <c r="E221" s="4" t="s">
        <v>1697</v>
      </c>
      <c r="F221" s="2" t="s">
        <v>745</v>
      </c>
      <c r="G221" s="14" t="s">
        <v>1698</v>
      </c>
      <c r="H221" s="4" t="s">
        <v>1695</v>
      </c>
      <c r="I221" s="23" t="s">
        <v>19</v>
      </c>
      <c r="J221" s="2">
        <v>200</v>
      </c>
      <c r="K221" s="2" t="s">
        <v>1696</v>
      </c>
      <c r="L221" s="27">
        <v>38903</v>
      </c>
      <c r="M221" s="13" t="s">
        <v>1694</v>
      </c>
      <c r="N221" s="15"/>
    </row>
    <row r="222" spans="1:15" hidden="1">
      <c r="A222" s="2">
        <v>730</v>
      </c>
      <c r="B222" s="13" t="s">
        <v>5175</v>
      </c>
      <c r="C222" s="4" t="s">
        <v>5176</v>
      </c>
      <c r="D222" s="5" t="s">
        <v>5177</v>
      </c>
      <c r="E222" s="4" t="s">
        <v>2480</v>
      </c>
      <c r="F222" s="2" t="s">
        <v>1110</v>
      </c>
      <c r="G222" s="14" t="s">
        <v>5178</v>
      </c>
      <c r="H222" s="4" t="s">
        <v>5176</v>
      </c>
      <c r="I222" s="23" t="s">
        <v>5085</v>
      </c>
      <c r="J222" s="2">
        <v>200</v>
      </c>
      <c r="K222" s="2" t="s">
        <v>5177</v>
      </c>
      <c r="L222" s="27"/>
      <c r="M222" s="13" t="s">
        <v>5175</v>
      </c>
      <c r="N222" s="15"/>
      <c r="O222" s="27">
        <v>43321</v>
      </c>
    </row>
    <row r="223" spans="1:15" hidden="1">
      <c r="A223" s="2">
        <v>890</v>
      </c>
      <c r="B223" s="13" t="s">
        <v>5179</v>
      </c>
      <c r="C223" s="4" t="s">
        <v>5180</v>
      </c>
      <c r="D223" s="5" t="s">
        <v>4121</v>
      </c>
      <c r="E223" s="4" t="s">
        <v>2485</v>
      </c>
      <c r="F223" s="16" t="s">
        <v>757</v>
      </c>
      <c r="G223" s="17" t="s">
        <v>5181</v>
      </c>
      <c r="H223" s="4" t="s">
        <v>5180</v>
      </c>
      <c r="I223" s="23" t="s">
        <v>5085</v>
      </c>
      <c r="J223" s="2"/>
      <c r="K223" s="2" t="s">
        <v>4121</v>
      </c>
      <c r="L223">
        <v>201807</v>
      </c>
      <c r="M223" s="13" t="s">
        <v>5179</v>
      </c>
      <c r="N223" s="15"/>
      <c r="O223" s="27">
        <v>43343</v>
      </c>
    </row>
    <row r="224" spans="1:15" hidden="1">
      <c r="A224" s="2">
        <v>249</v>
      </c>
      <c r="B224" s="13" t="s">
        <v>779</v>
      </c>
      <c r="C224" s="4" t="s">
        <v>780</v>
      </c>
      <c r="D224" s="5" t="s">
        <v>781</v>
      </c>
      <c r="E224" s="4" t="s">
        <v>782</v>
      </c>
      <c r="F224" s="2" t="s">
        <v>757</v>
      </c>
      <c r="G224" s="14" t="s">
        <v>783</v>
      </c>
      <c r="H224" s="4" t="s">
        <v>780</v>
      </c>
      <c r="I224" s="23" t="s">
        <v>19</v>
      </c>
      <c r="J224" s="2">
        <v>20</v>
      </c>
      <c r="K224" s="2" t="s">
        <v>781</v>
      </c>
      <c r="L224" s="27">
        <v>42652</v>
      </c>
      <c r="M224" s="13" t="s">
        <v>779</v>
      </c>
      <c r="N224" s="15"/>
    </row>
    <row r="225" spans="1:15" hidden="1">
      <c r="A225" s="2">
        <v>51</v>
      </c>
      <c r="B225" s="13" t="s">
        <v>3698</v>
      </c>
      <c r="C225" s="4" t="s">
        <v>3699</v>
      </c>
      <c r="D225" s="5" t="s">
        <v>3700</v>
      </c>
      <c r="E225" s="4" t="s">
        <v>2867</v>
      </c>
      <c r="F225" s="2" t="s">
        <v>197</v>
      </c>
      <c r="G225" s="14" t="s">
        <v>3701</v>
      </c>
      <c r="H225" s="4" t="s">
        <v>3699</v>
      </c>
      <c r="I225" s="23" t="s">
        <v>19</v>
      </c>
      <c r="J225" s="2">
        <v>160</v>
      </c>
      <c r="K225" s="2" t="s">
        <v>3700</v>
      </c>
      <c r="L225" s="27">
        <v>39949</v>
      </c>
      <c r="M225" s="13" t="s">
        <v>3698</v>
      </c>
      <c r="N225" s="15"/>
    </row>
    <row r="226" spans="1:15" hidden="1">
      <c r="A226" s="2">
        <v>622</v>
      </c>
      <c r="B226" s="13" t="s">
        <v>1554</v>
      </c>
      <c r="C226" s="4" t="s">
        <v>1555</v>
      </c>
      <c r="D226" s="5" t="s">
        <v>1556</v>
      </c>
      <c r="E226" s="4" t="s">
        <v>1557</v>
      </c>
      <c r="F226" s="2" t="s">
        <v>745</v>
      </c>
      <c r="G226" s="14" t="s">
        <v>1558</v>
      </c>
      <c r="H226" s="4" t="s">
        <v>1555</v>
      </c>
      <c r="I226" s="23" t="s">
        <v>19</v>
      </c>
      <c r="J226" s="2"/>
      <c r="K226" s="2" t="s">
        <v>1556</v>
      </c>
      <c r="L226" s="27">
        <v>42861</v>
      </c>
      <c r="M226" s="13" t="s">
        <v>1554</v>
      </c>
      <c r="N226" s="15"/>
    </row>
    <row r="227" spans="1:15" hidden="1">
      <c r="A227" s="2">
        <v>723</v>
      </c>
      <c r="B227" s="13" t="s">
        <v>1770</v>
      </c>
      <c r="C227" s="4" t="s">
        <v>1771</v>
      </c>
      <c r="D227" s="5" t="s">
        <v>1772</v>
      </c>
      <c r="E227" s="4" t="s">
        <v>1773</v>
      </c>
      <c r="F227" s="2" t="s">
        <v>1110</v>
      </c>
      <c r="G227" s="14" t="s">
        <v>1774</v>
      </c>
      <c r="H227" s="4" t="s">
        <v>1771</v>
      </c>
      <c r="I227" s="23" t="s">
        <v>19</v>
      </c>
      <c r="J227" s="2">
        <v>80</v>
      </c>
      <c r="K227" s="2" t="s">
        <v>1772</v>
      </c>
      <c r="L227" s="27">
        <v>41471</v>
      </c>
      <c r="M227" s="13" t="s">
        <v>1770</v>
      </c>
      <c r="N227" s="15"/>
    </row>
    <row r="228" spans="1:15" hidden="1">
      <c r="A228" s="2">
        <v>860</v>
      </c>
      <c r="B228" s="13" t="s">
        <v>2336</v>
      </c>
      <c r="C228" s="4" t="s">
        <v>2337</v>
      </c>
      <c r="D228" s="5" t="s">
        <v>2338</v>
      </c>
      <c r="E228" s="4" t="s">
        <v>2339</v>
      </c>
      <c r="F228" s="16" t="s">
        <v>1958</v>
      </c>
      <c r="G228" s="17" t="s">
        <v>2340</v>
      </c>
      <c r="H228" s="4" t="s">
        <v>2337</v>
      </c>
      <c r="I228" s="23" t="s">
        <v>19</v>
      </c>
      <c r="J228" s="2">
        <v>120</v>
      </c>
      <c r="K228" s="2" t="s">
        <v>2338</v>
      </c>
      <c r="L228" s="27">
        <v>40695</v>
      </c>
      <c r="M228" s="13" t="s">
        <v>2336</v>
      </c>
      <c r="N228" s="15"/>
    </row>
    <row r="229" spans="1:15" hidden="1">
      <c r="A229" s="2">
        <v>805</v>
      </c>
      <c r="B229" s="13" t="s">
        <v>2099</v>
      </c>
      <c r="C229" s="4" t="s">
        <v>2100</v>
      </c>
      <c r="D229" s="5" t="s">
        <v>2101</v>
      </c>
      <c r="E229" s="4" t="s">
        <v>2102</v>
      </c>
      <c r="F229" s="16" t="s">
        <v>1299</v>
      </c>
      <c r="G229" s="17" t="s">
        <v>2103</v>
      </c>
      <c r="H229" s="4" t="s">
        <v>2100</v>
      </c>
      <c r="I229" s="23" t="s">
        <v>19</v>
      </c>
      <c r="J229" s="2">
        <v>200</v>
      </c>
      <c r="K229" s="2" t="s">
        <v>2101</v>
      </c>
      <c r="L229" s="27">
        <v>38782</v>
      </c>
      <c r="M229" s="13" t="s">
        <v>2099</v>
      </c>
      <c r="N229" s="15"/>
    </row>
    <row r="230" spans="1:15">
      <c r="A230" s="2">
        <v>46</v>
      </c>
      <c r="B230" s="13" t="s">
        <v>193</v>
      </c>
      <c r="C230" s="4" t="s">
        <v>194</v>
      </c>
      <c r="D230" s="5" t="s">
        <v>195</v>
      </c>
      <c r="E230" s="4" t="s">
        <v>196</v>
      </c>
      <c r="F230" s="2" t="s">
        <v>151</v>
      </c>
      <c r="G230" s="14" t="s">
        <v>198</v>
      </c>
      <c r="H230" s="4" t="s">
        <v>194</v>
      </c>
      <c r="I230" s="23" t="s">
        <v>19</v>
      </c>
      <c r="J230" s="2">
        <v>160</v>
      </c>
      <c r="K230" s="2" t="s">
        <v>195</v>
      </c>
      <c r="L230" s="27">
        <v>40057</v>
      </c>
      <c r="M230" s="13" t="s">
        <v>193</v>
      </c>
      <c r="N230" s="15"/>
    </row>
    <row r="231" spans="1:15" hidden="1">
      <c r="A231" s="2">
        <v>231</v>
      </c>
      <c r="B231" s="13" t="s">
        <v>730</v>
      </c>
      <c r="C231" s="4" t="s">
        <v>731</v>
      </c>
      <c r="D231" s="5" t="s">
        <v>732</v>
      </c>
      <c r="E231" s="4" t="s">
        <v>733</v>
      </c>
      <c r="F231" s="23" t="s">
        <v>2798</v>
      </c>
      <c r="G231" s="14" t="s">
        <v>734</v>
      </c>
      <c r="H231" s="4" t="s">
        <v>731</v>
      </c>
      <c r="I231" s="23" t="s">
        <v>735</v>
      </c>
      <c r="J231" s="2"/>
      <c r="K231" s="2" t="s">
        <v>732</v>
      </c>
      <c r="L231" s="27">
        <v>42863</v>
      </c>
      <c r="M231" s="13" t="s">
        <v>730</v>
      </c>
      <c r="N231" s="15"/>
    </row>
    <row r="232" spans="1:15" hidden="1">
      <c r="A232" s="2">
        <v>778</v>
      </c>
      <c r="B232" s="13" t="s">
        <v>1976</v>
      </c>
      <c r="C232" s="4" t="s">
        <v>1977</v>
      </c>
      <c r="D232" s="5" t="s">
        <v>1978</v>
      </c>
      <c r="E232" s="4" t="s">
        <v>1979</v>
      </c>
      <c r="F232" s="16" t="s">
        <v>1969</v>
      </c>
      <c r="G232" s="17" t="s">
        <v>1980</v>
      </c>
      <c r="H232" s="4" t="s">
        <v>1977</v>
      </c>
      <c r="I232" s="23" t="s">
        <v>19</v>
      </c>
      <c r="J232" s="2">
        <v>180</v>
      </c>
      <c r="K232" s="2" t="s">
        <v>1978</v>
      </c>
      <c r="L232" s="27">
        <v>39646</v>
      </c>
      <c r="M232" s="13" t="s">
        <v>1976</v>
      </c>
      <c r="N232" s="15"/>
    </row>
    <row r="233" spans="1:15" hidden="1">
      <c r="A233" s="2">
        <v>398</v>
      </c>
      <c r="B233" s="13" t="s">
        <v>5182</v>
      </c>
      <c r="C233" s="4" t="s">
        <v>5183</v>
      </c>
      <c r="D233" s="5" t="s">
        <v>4597</v>
      </c>
      <c r="E233" s="4" t="s">
        <v>2947</v>
      </c>
      <c r="F233" s="2" t="s">
        <v>343</v>
      </c>
      <c r="G233" s="14" t="s">
        <v>5184</v>
      </c>
      <c r="H233" s="4" t="s">
        <v>5183</v>
      </c>
      <c r="I233" s="23" t="s">
        <v>19</v>
      </c>
      <c r="J233" s="2">
        <v>100</v>
      </c>
      <c r="K233" s="2" t="s">
        <v>4597</v>
      </c>
      <c r="L233" s="27">
        <v>41122</v>
      </c>
      <c r="M233" s="13" t="s">
        <v>5182</v>
      </c>
      <c r="N233" s="15"/>
    </row>
    <row r="234" spans="1:15" hidden="1">
      <c r="A234" s="2">
        <v>11</v>
      </c>
      <c r="B234" s="13" t="s">
        <v>45</v>
      </c>
      <c r="C234" s="4" t="s">
        <v>46</v>
      </c>
      <c r="D234" s="5" t="s">
        <v>47</v>
      </c>
      <c r="E234" s="4" t="s">
        <v>48</v>
      </c>
      <c r="F234" s="2" t="s">
        <v>17</v>
      </c>
      <c r="G234" s="14" t="s">
        <v>49</v>
      </c>
      <c r="H234" s="4" t="s">
        <v>46</v>
      </c>
      <c r="I234" s="23" t="s">
        <v>19</v>
      </c>
      <c r="J234" s="2">
        <v>140</v>
      </c>
      <c r="K234" s="2" t="s">
        <v>47</v>
      </c>
      <c r="L234" s="27">
        <v>40418</v>
      </c>
      <c r="M234" s="13" t="s">
        <v>45</v>
      </c>
      <c r="N234" s="13"/>
      <c r="O234" s="2"/>
    </row>
    <row r="235" spans="1:15" hidden="1">
      <c r="A235" s="2">
        <v>891</v>
      </c>
      <c r="B235" s="13" t="s">
        <v>4239</v>
      </c>
      <c r="C235" s="4" t="s">
        <v>4240</v>
      </c>
      <c r="D235" s="5" t="s">
        <v>4241</v>
      </c>
      <c r="E235" s="4" t="s">
        <v>3060</v>
      </c>
      <c r="F235" s="22" t="s">
        <v>663</v>
      </c>
      <c r="G235" s="17" t="s">
        <v>4242</v>
      </c>
      <c r="H235" s="4" t="s">
        <v>4240</v>
      </c>
      <c r="I235" s="23" t="s">
        <v>4243</v>
      </c>
      <c r="J235" s="2"/>
      <c r="K235" s="2" t="s">
        <v>4241</v>
      </c>
      <c r="L235">
        <v>201807</v>
      </c>
      <c r="M235" s="13" t="s">
        <v>4239</v>
      </c>
      <c r="N235" s="15"/>
    </row>
    <row r="236" spans="1:15" hidden="1">
      <c r="A236" s="2">
        <v>892</v>
      </c>
      <c r="B236" s="13" t="s">
        <v>4244</v>
      </c>
      <c r="C236" s="4" t="s">
        <v>4245</v>
      </c>
      <c r="D236" s="5" t="s">
        <v>4246</v>
      </c>
      <c r="E236" s="4" t="s">
        <v>2871</v>
      </c>
      <c r="F236" s="22" t="s">
        <v>757</v>
      </c>
      <c r="G236" s="17" t="s">
        <v>4247</v>
      </c>
      <c r="H236" s="4" t="s">
        <v>4245</v>
      </c>
      <c r="I236" s="23" t="s">
        <v>4243</v>
      </c>
      <c r="J236" s="2"/>
      <c r="K236" s="2" t="s">
        <v>4246</v>
      </c>
      <c r="L236">
        <v>201807</v>
      </c>
      <c r="M236" s="13" t="s">
        <v>4244</v>
      </c>
      <c r="N236" s="15"/>
    </row>
    <row r="237" spans="1:15" hidden="1">
      <c r="A237" s="2">
        <v>427</v>
      </c>
      <c r="B237" s="13" t="s">
        <v>1259</v>
      </c>
      <c r="C237" s="4" t="s">
        <v>1260</v>
      </c>
      <c r="D237" s="5" t="s">
        <v>1261</v>
      </c>
      <c r="E237" s="4" t="s">
        <v>1262</v>
      </c>
      <c r="F237" s="2" t="s">
        <v>1252</v>
      </c>
      <c r="G237" s="14" t="s">
        <v>1263</v>
      </c>
      <c r="H237" s="4" t="s">
        <v>1260</v>
      </c>
      <c r="I237" s="23" t="s">
        <v>19</v>
      </c>
      <c r="J237" s="2">
        <v>40</v>
      </c>
      <c r="K237" s="2" t="s">
        <v>1261</v>
      </c>
      <c r="L237" s="27">
        <v>42284</v>
      </c>
      <c r="M237" s="13" t="s">
        <v>1259</v>
      </c>
      <c r="N237" s="15"/>
    </row>
    <row r="238" spans="1:15" hidden="1">
      <c r="A238" s="2">
        <v>280</v>
      </c>
      <c r="B238" s="13" t="s">
        <v>900</v>
      </c>
      <c r="C238" s="4" t="s">
        <v>901</v>
      </c>
      <c r="D238" s="5" t="s">
        <v>902</v>
      </c>
      <c r="E238" s="4" t="s">
        <v>903</v>
      </c>
      <c r="F238" s="2" t="s">
        <v>757</v>
      </c>
      <c r="G238" s="14" t="s">
        <v>904</v>
      </c>
      <c r="H238" s="4" t="s">
        <v>901</v>
      </c>
      <c r="I238" s="23" t="s">
        <v>19</v>
      </c>
      <c r="J238" s="2">
        <v>20</v>
      </c>
      <c r="K238" s="2" t="s">
        <v>902</v>
      </c>
      <c r="L238" s="47">
        <v>42550</v>
      </c>
      <c r="M238" s="13" t="s">
        <v>900</v>
      </c>
      <c r="N238" s="15"/>
    </row>
    <row r="239" spans="1:15" hidden="1">
      <c r="A239" s="2">
        <v>41</v>
      </c>
      <c r="B239" s="13" t="s">
        <v>168</v>
      </c>
      <c r="C239" s="4" t="s">
        <v>169</v>
      </c>
      <c r="D239" s="5" t="s">
        <v>170</v>
      </c>
      <c r="E239" s="4" t="s">
        <v>171</v>
      </c>
      <c r="F239" s="2" t="s">
        <v>151</v>
      </c>
      <c r="G239" s="14" t="s">
        <v>172</v>
      </c>
      <c r="H239" s="4" t="s">
        <v>169</v>
      </c>
      <c r="I239" s="23" t="s">
        <v>19</v>
      </c>
      <c r="J239" s="2">
        <v>80</v>
      </c>
      <c r="K239" s="2" t="s">
        <v>170</v>
      </c>
      <c r="L239" s="27">
        <v>41334</v>
      </c>
      <c r="M239" s="13" t="s">
        <v>168</v>
      </c>
      <c r="N239" s="15"/>
    </row>
    <row r="240" spans="1:15" hidden="1">
      <c r="A240" s="2">
        <v>374</v>
      </c>
      <c r="B240" s="13" t="s">
        <v>5185</v>
      </c>
      <c r="C240" s="4" t="s">
        <v>5186</v>
      </c>
      <c r="D240" s="5" t="s">
        <v>4595</v>
      </c>
      <c r="E240" s="4" t="s">
        <v>2490</v>
      </c>
      <c r="F240" s="2" t="s">
        <v>757</v>
      </c>
      <c r="G240" s="14" t="s">
        <v>5187</v>
      </c>
      <c r="H240" s="4" t="s">
        <v>5186</v>
      </c>
      <c r="I240" s="23" t="s">
        <v>19</v>
      </c>
      <c r="J240" s="2">
        <v>200</v>
      </c>
      <c r="K240" s="2" t="s">
        <v>4595</v>
      </c>
      <c r="L240" s="27">
        <v>39140</v>
      </c>
      <c r="M240" s="13" t="s">
        <v>5185</v>
      </c>
      <c r="N240" s="15"/>
    </row>
    <row r="241" spans="1:15" hidden="1">
      <c r="A241" s="2">
        <v>435</v>
      </c>
      <c r="B241" s="13" t="s">
        <v>1295</v>
      </c>
      <c r="C241" s="4" t="s">
        <v>1296</v>
      </c>
      <c r="D241" s="5" t="s">
        <v>1297</v>
      </c>
      <c r="E241" s="4" t="s">
        <v>1298</v>
      </c>
      <c r="F241" s="2" t="s">
        <v>1293</v>
      </c>
      <c r="G241" s="14" t="s">
        <v>1300</v>
      </c>
      <c r="H241" s="4" t="s">
        <v>1296</v>
      </c>
      <c r="I241" s="23" t="s">
        <v>19</v>
      </c>
      <c r="J241" s="2">
        <v>80</v>
      </c>
      <c r="K241" s="2" t="s">
        <v>1297</v>
      </c>
      <c r="L241" s="27">
        <v>41344</v>
      </c>
      <c r="M241" s="13" t="s">
        <v>1295</v>
      </c>
      <c r="N241" s="15"/>
    </row>
    <row r="242" spans="1:15" hidden="1">
      <c r="A242" s="2">
        <v>129</v>
      </c>
      <c r="B242" s="13" t="s">
        <v>513</v>
      </c>
      <c r="C242" s="4" t="s">
        <v>514</v>
      </c>
      <c r="D242" s="5" t="s">
        <v>515</v>
      </c>
      <c r="E242" s="4" t="s">
        <v>3720</v>
      </c>
      <c r="F242" s="2" t="s">
        <v>3719</v>
      </c>
      <c r="G242" s="14" t="s">
        <v>516</v>
      </c>
      <c r="H242" s="4" t="s">
        <v>514</v>
      </c>
      <c r="I242" s="23" t="s">
        <v>19</v>
      </c>
      <c r="J242" s="2">
        <v>100</v>
      </c>
      <c r="K242" s="2" t="s">
        <v>515</v>
      </c>
      <c r="L242" s="27">
        <v>41201</v>
      </c>
      <c r="M242" s="13" t="s">
        <v>513</v>
      </c>
      <c r="N242" s="15"/>
    </row>
    <row r="243" spans="1:15" hidden="1">
      <c r="A243" s="2">
        <v>25</v>
      </c>
      <c r="B243" s="13" t="s">
        <v>106</v>
      </c>
      <c r="C243" s="4" t="s">
        <v>107</v>
      </c>
      <c r="D243" s="5" t="s">
        <v>108</v>
      </c>
      <c r="E243" s="4" t="s">
        <v>109</v>
      </c>
      <c r="F243" s="2" t="s">
        <v>94</v>
      </c>
      <c r="G243" s="14" t="s">
        <v>110</v>
      </c>
      <c r="H243" s="4" t="s">
        <v>107</v>
      </c>
      <c r="I243" s="23" t="s">
        <v>19</v>
      </c>
      <c r="J243" s="2">
        <v>200</v>
      </c>
      <c r="K243" s="2" t="s">
        <v>108</v>
      </c>
      <c r="L243" s="27">
        <v>39140</v>
      </c>
      <c r="M243" s="13" t="s">
        <v>106</v>
      </c>
      <c r="N243" s="15"/>
    </row>
    <row r="244" spans="1:15" hidden="1">
      <c r="A244" s="2">
        <v>644</v>
      </c>
      <c r="B244" s="13" t="s">
        <v>4119</v>
      </c>
      <c r="C244" s="4" t="s">
        <v>4120</v>
      </c>
      <c r="D244" s="5" t="s">
        <v>4121</v>
      </c>
      <c r="E244" s="4" t="s">
        <v>3065</v>
      </c>
      <c r="F244" s="2" t="s">
        <v>745</v>
      </c>
      <c r="G244" s="14" t="s">
        <v>4122</v>
      </c>
      <c r="H244" s="4" t="s">
        <v>4120</v>
      </c>
      <c r="I244" s="23" t="s">
        <v>19</v>
      </c>
      <c r="J244" s="2">
        <v>40</v>
      </c>
      <c r="K244" s="2" t="s">
        <v>4121</v>
      </c>
      <c r="L244" s="27">
        <v>42332</v>
      </c>
      <c r="M244" s="13" t="s">
        <v>4119</v>
      </c>
      <c r="N244" s="15"/>
      <c r="O244" s="27"/>
    </row>
    <row r="245" spans="1:15" hidden="1">
      <c r="A245" s="2">
        <v>549</v>
      </c>
      <c r="B245" s="13" t="s">
        <v>1368</v>
      </c>
      <c r="C245" s="4" t="s">
        <v>1369</v>
      </c>
      <c r="D245" s="5" t="s">
        <v>1370</v>
      </c>
      <c r="E245" s="4" t="s">
        <v>1371</v>
      </c>
      <c r="F245" s="2" t="s">
        <v>745</v>
      </c>
      <c r="G245" s="14" t="s">
        <v>1372</v>
      </c>
      <c r="H245" s="4" t="s">
        <v>1369</v>
      </c>
      <c r="I245" s="23" t="s">
        <v>19</v>
      </c>
      <c r="J245" s="2"/>
      <c r="K245" s="2" t="s">
        <v>1370</v>
      </c>
      <c r="L245" s="27">
        <v>43026</v>
      </c>
      <c r="M245" s="13" t="s">
        <v>1368</v>
      </c>
      <c r="N245" s="15"/>
    </row>
    <row r="246" spans="1:15" hidden="1">
      <c r="A246" s="2">
        <v>734</v>
      </c>
      <c r="B246" s="13" t="s">
        <v>1806</v>
      </c>
      <c r="C246" s="4" t="s">
        <v>1807</v>
      </c>
      <c r="D246" s="5" t="s">
        <v>1808</v>
      </c>
      <c r="E246" s="4" t="s">
        <v>1809</v>
      </c>
      <c r="F246" s="2" t="s">
        <v>1110</v>
      </c>
      <c r="G246" s="14" t="s">
        <v>1811</v>
      </c>
      <c r="H246" s="4" t="s">
        <v>1807</v>
      </c>
      <c r="I246" s="23" t="s">
        <v>19</v>
      </c>
      <c r="J246" s="2">
        <v>200</v>
      </c>
      <c r="K246" s="2" t="s">
        <v>1808</v>
      </c>
      <c r="L246" s="27">
        <v>39140</v>
      </c>
      <c r="M246" s="13" t="s">
        <v>1806</v>
      </c>
      <c r="N246" s="15"/>
    </row>
    <row r="247" spans="1:15" hidden="1">
      <c r="A247" s="2">
        <v>780</v>
      </c>
      <c r="B247" s="13" t="s">
        <v>1986</v>
      </c>
      <c r="C247" s="4" t="s">
        <v>1987</v>
      </c>
      <c r="D247" s="5" t="s">
        <v>1988</v>
      </c>
      <c r="E247" s="4" t="s">
        <v>1989</v>
      </c>
      <c r="F247" s="16" t="s">
        <v>1969</v>
      </c>
      <c r="G247" s="17" t="s">
        <v>1990</v>
      </c>
      <c r="H247" s="4" t="s">
        <v>1987</v>
      </c>
      <c r="I247" s="23" t="s">
        <v>19</v>
      </c>
      <c r="J247" s="2">
        <v>200</v>
      </c>
      <c r="K247" s="2" t="s">
        <v>1988</v>
      </c>
      <c r="L247" s="27">
        <v>39155</v>
      </c>
      <c r="M247" s="13" t="s">
        <v>1986</v>
      </c>
      <c r="N247" s="15"/>
    </row>
    <row r="248" spans="1:15" hidden="1">
      <c r="A248" s="2">
        <v>560</v>
      </c>
      <c r="B248" s="13" t="s">
        <v>1399</v>
      </c>
      <c r="C248" s="4" t="s">
        <v>1400</v>
      </c>
      <c r="D248" s="5" t="s">
        <v>1401</v>
      </c>
      <c r="E248" s="4" t="s">
        <v>1402</v>
      </c>
      <c r="F248" s="2" t="s">
        <v>745</v>
      </c>
      <c r="G248" s="14" t="s">
        <v>1403</v>
      </c>
      <c r="H248" s="4" t="s">
        <v>1400</v>
      </c>
      <c r="I248" s="23" t="s">
        <v>19</v>
      </c>
      <c r="J248" s="2">
        <v>20</v>
      </c>
      <c r="K248" s="2" t="s">
        <v>1401</v>
      </c>
      <c r="L248" s="27">
        <v>42640</v>
      </c>
      <c r="M248" s="13" t="s">
        <v>1399</v>
      </c>
      <c r="N248" s="15"/>
    </row>
    <row r="249" spans="1:15" hidden="1">
      <c r="A249" s="2">
        <v>315</v>
      </c>
      <c r="B249" s="13" t="s">
        <v>1005</v>
      </c>
      <c r="C249" s="4" t="s">
        <v>1006</v>
      </c>
      <c r="D249" s="5" t="s">
        <v>1007</v>
      </c>
      <c r="E249" s="4" t="s">
        <v>1008</v>
      </c>
      <c r="F249" s="2" t="s">
        <v>757</v>
      </c>
      <c r="G249" s="14" t="s">
        <v>1009</v>
      </c>
      <c r="H249" s="4" t="s">
        <v>1006</v>
      </c>
      <c r="I249" s="23" t="s">
        <v>19</v>
      </c>
      <c r="J249" s="2">
        <v>100</v>
      </c>
      <c r="K249" s="2" t="s">
        <v>1007</v>
      </c>
      <c r="L249" s="27">
        <v>41249</v>
      </c>
      <c r="M249" s="13" t="s">
        <v>1005</v>
      </c>
      <c r="N249" s="15"/>
    </row>
    <row r="250" spans="1:15" hidden="1">
      <c r="A250" s="2">
        <v>650</v>
      </c>
      <c r="B250" s="13" t="s">
        <v>4127</v>
      </c>
      <c r="C250" s="4" t="s">
        <v>4128</v>
      </c>
      <c r="D250" s="5" t="s">
        <v>4129</v>
      </c>
      <c r="E250" s="4" t="s">
        <v>3024</v>
      </c>
      <c r="F250" s="2" t="s">
        <v>745</v>
      </c>
      <c r="G250" s="14" t="s">
        <v>4130</v>
      </c>
      <c r="H250" s="4" t="s">
        <v>4128</v>
      </c>
      <c r="I250" s="23" t="s">
        <v>19</v>
      </c>
      <c r="J250" s="2"/>
      <c r="K250" s="21" t="s">
        <v>4129</v>
      </c>
      <c r="L250" s="27">
        <v>43156</v>
      </c>
      <c r="M250" s="13" t="s">
        <v>4127</v>
      </c>
      <c r="N250" s="15"/>
    </row>
    <row r="251" spans="1:15" hidden="1">
      <c r="A251" s="2">
        <v>30</v>
      </c>
      <c r="B251" s="13" t="s">
        <v>126</v>
      </c>
      <c r="C251" s="4" t="s">
        <v>127</v>
      </c>
      <c r="D251" s="5" t="s">
        <v>128</v>
      </c>
      <c r="E251" s="4" t="s">
        <v>129</v>
      </c>
      <c r="F251" s="2" t="s">
        <v>130</v>
      </c>
      <c r="G251" s="14" t="s">
        <v>131</v>
      </c>
      <c r="H251" s="4" t="s">
        <v>127</v>
      </c>
      <c r="I251" s="23" t="s">
        <v>19</v>
      </c>
      <c r="J251" s="2">
        <v>200</v>
      </c>
      <c r="K251" s="2" t="s">
        <v>128</v>
      </c>
      <c r="L251" s="27">
        <v>39146</v>
      </c>
      <c r="M251" s="13" t="s">
        <v>126</v>
      </c>
      <c r="N251" s="15"/>
    </row>
    <row r="252" spans="1:15" hidden="1">
      <c r="A252" s="2">
        <v>87</v>
      </c>
      <c r="B252" s="13" t="s">
        <v>5188</v>
      </c>
      <c r="C252" s="4" t="s">
        <v>5189</v>
      </c>
      <c r="D252" s="5" t="s">
        <v>2484</v>
      </c>
      <c r="E252" s="4" t="s">
        <v>3070</v>
      </c>
      <c r="F252" s="2" t="s">
        <v>197</v>
      </c>
      <c r="G252" s="14" t="s">
        <v>5190</v>
      </c>
      <c r="H252" s="4" t="s">
        <v>5189</v>
      </c>
      <c r="I252" s="23" t="s">
        <v>5085</v>
      </c>
      <c r="J252" s="2">
        <v>40</v>
      </c>
      <c r="K252" s="2" t="s">
        <v>2484</v>
      </c>
      <c r="L252" s="27"/>
      <c r="M252" s="13" t="s">
        <v>5188</v>
      </c>
      <c r="N252" s="15"/>
      <c r="O252" s="27" t="s">
        <v>5116</v>
      </c>
    </row>
    <row r="253" spans="1:15" hidden="1">
      <c r="A253" s="2">
        <v>22</v>
      </c>
      <c r="B253" s="13" t="s">
        <v>90</v>
      </c>
      <c r="C253" s="4" t="s">
        <v>91</v>
      </c>
      <c r="D253" s="5" t="s">
        <v>92</v>
      </c>
      <c r="E253" s="4" t="s">
        <v>93</v>
      </c>
      <c r="F253" s="2" t="s">
        <v>94</v>
      </c>
      <c r="G253" s="14" t="s">
        <v>95</v>
      </c>
      <c r="H253" s="4" t="s">
        <v>91</v>
      </c>
      <c r="I253" s="23" t="s">
        <v>19</v>
      </c>
      <c r="J253" s="2">
        <v>200</v>
      </c>
      <c r="K253" s="2" t="s">
        <v>92</v>
      </c>
      <c r="L253" s="27">
        <v>39194</v>
      </c>
      <c r="M253" s="13" t="s">
        <v>90</v>
      </c>
      <c r="N253" s="15"/>
    </row>
    <row r="254" spans="1:15" hidden="1">
      <c r="A254" s="2">
        <v>282</v>
      </c>
      <c r="B254" s="13" t="s">
        <v>910</v>
      </c>
      <c r="C254" s="4" t="s">
        <v>911</v>
      </c>
      <c r="D254" s="5" t="s">
        <v>912</v>
      </c>
      <c r="E254" s="4" t="s">
        <v>913</v>
      </c>
      <c r="F254" s="2" t="s">
        <v>757</v>
      </c>
      <c r="G254" s="14" t="s">
        <v>914</v>
      </c>
      <c r="H254" s="4" t="s">
        <v>911</v>
      </c>
      <c r="I254" s="23" t="s">
        <v>19</v>
      </c>
      <c r="J254" s="2">
        <v>20</v>
      </c>
      <c r="K254" s="2" t="s">
        <v>912</v>
      </c>
      <c r="L254" s="27">
        <v>42558</v>
      </c>
      <c r="M254" s="13" t="s">
        <v>910</v>
      </c>
      <c r="N254" s="15"/>
    </row>
    <row r="255" spans="1:15" hidden="1">
      <c r="A255" s="2">
        <v>816</v>
      </c>
      <c r="B255" s="13" t="s">
        <v>2139</v>
      </c>
      <c r="C255" s="4" t="s">
        <v>2140</v>
      </c>
      <c r="D255" s="5" t="s">
        <v>2141</v>
      </c>
      <c r="E255" s="4" t="s">
        <v>2142</v>
      </c>
      <c r="F255" s="16" t="s">
        <v>1299</v>
      </c>
      <c r="G255" s="17" t="s">
        <v>2143</v>
      </c>
      <c r="H255" s="4" t="s">
        <v>2140</v>
      </c>
      <c r="I255" s="23" t="s">
        <v>19</v>
      </c>
      <c r="J255" s="2">
        <v>60</v>
      </c>
      <c r="K255" s="2" t="s">
        <v>2141</v>
      </c>
      <c r="L255" s="27">
        <v>41779</v>
      </c>
      <c r="M255" s="13" t="s">
        <v>2139</v>
      </c>
      <c r="N255" s="15"/>
    </row>
    <row r="256" spans="1:15" hidden="1">
      <c r="A256" s="2">
        <v>615</v>
      </c>
      <c r="B256" s="13" t="s">
        <v>2668</v>
      </c>
      <c r="C256" s="4" t="s">
        <v>5191</v>
      </c>
      <c r="D256" s="5" t="s">
        <v>2670</v>
      </c>
      <c r="E256" s="4" t="s">
        <v>2495</v>
      </c>
      <c r="F256" s="2" t="s">
        <v>745</v>
      </c>
      <c r="G256" s="14" t="s">
        <v>2672</v>
      </c>
      <c r="H256" s="4" t="s">
        <v>5191</v>
      </c>
      <c r="I256" s="23" t="s">
        <v>5088</v>
      </c>
      <c r="J256" s="2"/>
      <c r="K256" s="2" t="s">
        <v>2670</v>
      </c>
      <c r="L256" s="27"/>
      <c r="M256" s="13" t="s">
        <v>2668</v>
      </c>
      <c r="N256" s="15"/>
      <c r="O256" s="15" t="s">
        <v>5192</v>
      </c>
    </row>
    <row r="257" spans="1:15" hidden="1">
      <c r="A257" s="2">
        <v>329</v>
      </c>
      <c r="B257" s="13" t="s">
        <v>5193</v>
      </c>
      <c r="C257" s="4" t="s">
        <v>5194</v>
      </c>
      <c r="D257" s="5" t="s">
        <v>5195</v>
      </c>
      <c r="E257" s="4" t="s">
        <v>3530</v>
      </c>
      <c r="F257" s="2" t="s">
        <v>757</v>
      </c>
      <c r="G257" s="14" t="s">
        <v>5196</v>
      </c>
      <c r="H257" s="4" t="s">
        <v>5194</v>
      </c>
      <c r="I257" s="23" t="s">
        <v>5063</v>
      </c>
      <c r="J257" s="2"/>
      <c r="K257" s="2" t="s">
        <v>5195</v>
      </c>
      <c r="L257" s="27"/>
      <c r="M257" s="13" t="s">
        <v>5193</v>
      </c>
      <c r="N257" s="15"/>
      <c r="O257" t="s">
        <v>5144</v>
      </c>
    </row>
    <row r="258" spans="1:15" hidden="1">
      <c r="A258" s="2">
        <v>555</v>
      </c>
      <c r="B258" s="13" t="s">
        <v>3294</v>
      </c>
      <c r="C258" s="4" t="s">
        <v>4014</v>
      </c>
      <c r="D258" s="5" t="s">
        <v>3296</v>
      </c>
      <c r="E258" s="4" t="s">
        <v>3075</v>
      </c>
      <c r="F258" s="2" t="s">
        <v>745</v>
      </c>
      <c r="G258" s="14" t="s">
        <v>3298</v>
      </c>
      <c r="H258" s="4" t="s">
        <v>4014</v>
      </c>
      <c r="I258" s="23" t="s">
        <v>19</v>
      </c>
      <c r="J258" s="2">
        <v>20</v>
      </c>
      <c r="K258" s="2" t="s">
        <v>3296</v>
      </c>
      <c r="L258" s="27">
        <v>42653</v>
      </c>
      <c r="M258" s="13" t="s">
        <v>3294</v>
      </c>
      <c r="N258" s="15"/>
    </row>
    <row r="259" spans="1:15" hidden="1">
      <c r="A259" s="2">
        <v>589</v>
      </c>
      <c r="B259" s="13" t="s">
        <v>1489</v>
      </c>
      <c r="C259" s="4" t="s">
        <v>1490</v>
      </c>
      <c r="D259" s="5" t="s">
        <v>1491</v>
      </c>
      <c r="E259" s="4" t="s">
        <v>1492</v>
      </c>
      <c r="F259" s="2" t="s">
        <v>745</v>
      </c>
      <c r="G259" s="14" t="s">
        <v>1493</v>
      </c>
      <c r="H259" s="4" t="s">
        <v>1490</v>
      </c>
      <c r="I259" s="23" t="s">
        <v>19</v>
      </c>
      <c r="J259" s="2">
        <v>40</v>
      </c>
      <c r="K259" s="2" t="s">
        <v>1491</v>
      </c>
      <c r="L259" s="27">
        <v>42079</v>
      </c>
      <c r="M259" s="13" t="s">
        <v>1489</v>
      </c>
      <c r="N259" s="15"/>
    </row>
    <row r="260" spans="1:15" hidden="1">
      <c r="A260" s="2">
        <v>910</v>
      </c>
      <c r="B260" s="13" t="s">
        <v>4264</v>
      </c>
      <c r="C260" s="10" t="s">
        <v>4265</v>
      </c>
      <c r="D260" s="18" t="s">
        <v>4266</v>
      </c>
      <c r="E260" s="4" t="s">
        <v>3080</v>
      </c>
      <c r="F260" s="48" t="s">
        <v>1252</v>
      </c>
      <c r="G260" s="20" t="s">
        <v>4267</v>
      </c>
      <c r="H260" s="10" t="s">
        <v>4265</v>
      </c>
      <c r="I260" s="38" t="s">
        <v>4268</v>
      </c>
      <c r="J260" s="2"/>
      <c r="K260" s="18" t="s">
        <v>4266</v>
      </c>
      <c r="L260" s="26">
        <v>201808</v>
      </c>
      <c r="M260" s="13" t="s">
        <v>4264</v>
      </c>
      <c r="N260" s="15"/>
    </row>
    <row r="261" spans="1:15" hidden="1">
      <c r="A261" s="2">
        <v>314</v>
      </c>
      <c r="B261" s="13" t="s">
        <v>3830</v>
      </c>
      <c r="C261" s="4" t="s">
        <v>3831</v>
      </c>
      <c r="D261" s="5" t="s">
        <v>3832</v>
      </c>
      <c r="E261" s="4" t="s">
        <v>2978</v>
      </c>
      <c r="F261" s="2" t="s">
        <v>757</v>
      </c>
      <c r="G261" s="14" t="s">
        <v>3833</v>
      </c>
      <c r="H261" s="4" t="s">
        <v>3831</v>
      </c>
      <c r="I261" s="23" t="s">
        <v>19</v>
      </c>
      <c r="J261" s="2">
        <v>100</v>
      </c>
      <c r="K261" s="2" t="s">
        <v>3832</v>
      </c>
      <c r="L261" s="45">
        <v>41229</v>
      </c>
      <c r="M261" s="13" t="s">
        <v>3830</v>
      </c>
      <c r="N261" s="15"/>
    </row>
    <row r="262" spans="1:15" hidden="1">
      <c r="A262" s="2">
        <v>244</v>
      </c>
      <c r="B262" s="13" t="s">
        <v>753</v>
      </c>
      <c r="C262" s="4" t="s">
        <v>754</v>
      </c>
      <c r="D262" s="5" t="s">
        <v>755</v>
      </c>
      <c r="E262" s="4" t="s">
        <v>756</v>
      </c>
      <c r="F262" s="2" t="s">
        <v>757</v>
      </c>
      <c r="G262" s="14" t="s">
        <v>758</v>
      </c>
      <c r="H262" s="4" t="s">
        <v>754</v>
      </c>
      <c r="I262" s="23" t="s">
        <v>19</v>
      </c>
      <c r="J262" s="2">
        <v>200</v>
      </c>
      <c r="K262" s="2" t="s">
        <v>755</v>
      </c>
      <c r="L262" s="27">
        <v>39142</v>
      </c>
      <c r="M262" s="13" t="s">
        <v>753</v>
      </c>
      <c r="N262" s="15"/>
    </row>
    <row r="263" spans="1:15" hidden="1">
      <c r="A263" s="2">
        <v>227</v>
      </c>
      <c r="B263" s="13" t="s">
        <v>725</v>
      </c>
      <c r="C263" s="4" t="s">
        <v>726</v>
      </c>
      <c r="D263" s="5" t="s">
        <v>727</v>
      </c>
      <c r="E263" s="4" t="s">
        <v>728</v>
      </c>
      <c r="F263" s="2" t="s">
        <v>663</v>
      </c>
      <c r="G263" s="14" t="s">
        <v>729</v>
      </c>
      <c r="H263" s="4" t="s">
        <v>726</v>
      </c>
      <c r="I263" s="23" t="s">
        <v>19</v>
      </c>
      <c r="J263" s="2">
        <v>80</v>
      </c>
      <c r="K263" s="2" t="s">
        <v>727</v>
      </c>
      <c r="L263" s="27">
        <v>41561</v>
      </c>
      <c r="M263" s="13" t="s">
        <v>725</v>
      </c>
      <c r="N263" s="15"/>
    </row>
    <row r="264" spans="1:15" hidden="1">
      <c r="A264" s="2">
        <v>223</v>
      </c>
      <c r="B264" s="13" t="s">
        <v>715</v>
      </c>
      <c r="C264" s="4" t="s">
        <v>716</v>
      </c>
      <c r="D264" s="5" t="s">
        <v>717</v>
      </c>
      <c r="E264" s="4" t="s">
        <v>718</v>
      </c>
      <c r="F264" s="2" t="s">
        <v>663</v>
      </c>
      <c r="G264" s="14" t="s">
        <v>719</v>
      </c>
      <c r="H264" s="4" t="s">
        <v>716</v>
      </c>
      <c r="I264" s="23" t="s">
        <v>19</v>
      </c>
      <c r="J264" s="2">
        <v>140</v>
      </c>
      <c r="K264" s="2" t="s">
        <v>717</v>
      </c>
      <c r="L264" s="27">
        <v>40402</v>
      </c>
      <c r="M264" s="13" t="s">
        <v>715</v>
      </c>
      <c r="N264" s="15"/>
    </row>
    <row r="265" spans="1:15" hidden="1">
      <c r="A265" s="2">
        <v>691</v>
      </c>
      <c r="B265" s="13" t="s">
        <v>4162</v>
      </c>
      <c r="C265" s="4" t="s">
        <v>4163</v>
      </c>
      <c r="D265" s="5" t="s">
        <v>4164</v>
      </c>
      <c r="E265" s="4" t="s">
        <v>3535</v>
      </c>
      <c r="F265" s="2" t="s">
        <v>745</v>
      </c>
      <c r="G265" s="14" t="s">
        <v>4165</v>
      </c>
      <c r="H265" s="4" t="s">
        <v>4163</v>
      </c>
      <c r="I265" s="23" t="s">
        <v>19</v>
      </c>
      <c r="J265" s="2">
        <v>20</v>
      </c>
      <c r="K265" s="2" t="s">
        <v>4164</v>
      </c>
      <c r="L265" s="27">
        <v>42733</v>
      </c>
      <c r="M265" s="13" t="s">
        <v>4162</v>
      </c>
      <c r="N265" s="15"/>
    </row>
    <row r="266" spans="1:15" hidden="1">
      <c r="A266" s="2">
        <v>62</v>
      </c>
      <c r="B266" s="13" t="s">
        <v>264</v>
      </c>
      <c r="C266" s="4" t="s">
        <v>265</v>
      </c>
      <c r="D266" s="5" t="s">
        <v>266</v>
      </c>
      <c r="E266" s="4" t="s">
        <v>267</v>
      </c>
      <c r="F266" s="2" t="s">
        <v>197</v>
      </c>
      <c r="G266" s="14" t="s">
        <v>268</v>
      </c>
      <c r="H266" s="4" t="s">
        <v>265</v>
      </c>
      <c r="I266" s="23" t="s">
        <v>19</v>
      </c>
      <c r="J266" s="2">
        <v>140</v>
      </c>
      <c r="K266" s="2" t="s">
        <v>266</v>
      </c>
      <c r="L266" s="27">
        <v>40332</v>
      </c>
      <c r="M266" s="13" t="s">
        <v>264</v>
      </c>
      <c r="N266" s="15"/>
    </row>
    <row r="267" spans="1:15" hidden="1">
      <c r="A267" s="2">
        <v>655</v>
      </c>
      <c r="B267" s="13" t="s">
        <v>4138</v>
      </c>
      <c r="C267" s="4" t="s">
        <v>4139</v>
      </c>
      <c r="D267" s="5" t="s">
        <v>4140</v>
      </c>
      <c r="E267" s="4" t="s">
        <v>3085</v>
      </c>
      <c r="F267" s="2" t="s">
        <v>745</v>
      </c>
      <c r="G267" s="14" t="s">
        <v>4141</v>
      </c>
      <c r="H267" s="4" t="s">
        <v>4139</v>
      </c>
      <c r="I267" s="23" t="s">
        <v>19</v>
      </c>
      <c r="J267" s="2"/>
      <c r="K267" s="21" t="s">
        <v>4140</v>
      </c>
      <c r="L267" s="27">
        <v>43158</v>
      </c>
      <c r="M267" s="13" t="s">
        <v>4138</v>
      </c>
      <c r="N267" s="15"/>
    </row>
    <row r="268" spans="1:15" hidden="1">
      <c r="A268" s="2">
        <v>633</v>
      </c>
      <c r="B268" s="13" t="s">
        <v>1584</v>
      </c>
      <c r="C268" s="4" t="s">
        <v>1585</v>
      </c>
      <c r="D268" s="5" t="s">
        <v>1586</v>
      </c>
      <c r="E268" s="4" t="s">
        <v>1587</v>
      </c>
      <c r="F268" s="2" t="s">
        <v>3719</v>
      </c>
      <c r="G268" s="14" t="s">
        <v>1588</v>
      </c>
      <c r="H268" s="4" t="s">
        <v>1585</v>
      </c>
      <c r="I268" s="23" t="s">
        <v>19</v>
      </c>
      <c r="J268" s="2"/>
      <c r="K268" s="2" t="s">
        <v>1586</v>
      </c>
      <c r="L268" s="27">
        <v>42950</v>
      </c>
      <c r="M268" s="13" t="s">
        <v>1584</v>
      </c>
      <c r="N268" s="15"/>
    </row>
    <row r="269" spans="1:15" hidden="1">
      <c r="A269" s="2">
        <v>840</v>
      </c>
      <c r="B269" s="13" t="s">
        <v>2244</v>
      </c>
      <c r="C269" s="4" t="s">
        <v>2245</v>
      </c>
      <c r="D269" s="5" t="s">
        <v>2246</v>
      </c>
      <c r="E269" s="4" t="s">
        <v>2247</v>
      </c>
      <c r="F269" s="16" t="s">
        <v>2232</v>
      </c>
      <c r="G269" s="17" t="s">
        <v>2248</v>
      </c>
      <c r="H269" s="4" t="s">
        <v>2245</v>
      </c>
      <c r="I269" s="23" t="s">
        <v>19</v>
      </c>
      <c r="J269" s="2">
        <v>40</v>
      </c>
      <c r="K269" s="2" t="s">
        <v>2246</v>
      </c>
      <c r="L269" s="27">
        <v>42060</v>
      </c>
      <c r="M269" s="13" t="s">
        <v>2244</v>
      </c>
      <c r="N269" s="15"/>
    </row>
    <row r="270" spans="1:15" hidden="1">
      <c r="A270" s="2">
        <v>628</v>
      </c>
      <c r="B270" s="13" t="s">
        <v>1564</v>
      </c>
      <c r="C270" s="4" t="s">
        <v>1565</v>
      </c>
      <c r="D270" s="5" t="s">
        <v>1566</v>
      </c>
      <c r="E270" s="4" t="s">
        <v>1567</v>
      </c>
      <c r="F270" s="2" t="s">
        <v>745</v>
      </c>
      <c r="G270" s="14" t="s">
        <v>1568</v>
      </c>
      <c r="H270" s="4" t="s">
        <v>1565</v>
      </c>
      <c r="I270" s="23" t="s">
        <v>19</v>
      </c>
      <c r="J270" s="2"/>
      <c r="K270" s="2" t="s">
        <v>1566</v>
      </c>
      <c r="L270" s="27">
        <v>42921</v>
      </c>
      <c r="M270" s="13" t="s">
        <v>1564</v>
      </c>
      <c r="N270" s="15"/>
    </row>
    <row r="271" spans="1:15" hidden="1">
      <c r="A271" s="2">
        <v>806</v>
      </c>
      <c r="B271" s="13" t="s">
        <v>5197</v>
      </c>
      <c r="C271" s="4" t="s">
        <v>5198</v>
      </c>
      <c r="D271" s="5" t="s">
        <v>5199</v>
      </c>
      <c r="E271" s="4" t="s">
        <v>2681</v>
      </c>
      <c r="F271" s="16" t="s">
        <v>1299</v>
      </c>
      <c r="G271" s="17" t="s">
        <v>5200</v>
      </c>
      <c r="H271" s="4" t="s">
        <v>5198</v>
      </c>
      <c r="I271" s="23" t="s">
        <v>5085</v>
      </c>
      <c r="J271" s="2">
        <v>200</v>
      </c>
      <c r="K271" s="2" t="s">
        <v>5199</v>
      </c>
      <c r="L271" s="27"/>
      <c r="M271" s="13" t="s">
        <v>5197</v>
      </c>
      <c r="N271" s="15"/>
      <c r="O271" s="27" t="s">
        <v>5124</v>
      </c>
    </row>
    <row r="272" spans="1:15" hidden="1">
      <c r="A272" s="2">
        <v>893</v>
      </c>
      <c r="B272" s="13" t="s">
        <v>5201</v>
      </c>
      <c r="C272" s="4" t="s">
        <v>5202</v>
      </c>
      <c r="D272" s="5" t="s">
        <v>5203</v>
      </c>
      <c r="E272" s="4" t="s">
        <v>2686</v>
      </c>
      <c r="F272" s="16" t="s">
        <v>757</v>
      </c>
      <c r="G272" s="17" t="s">
        <v>5204</v>
      </c>
      <c r="H272" s="4" t="s">
        <v>5202</v>
      </c>
      <c r="I272" s="23" t="s">
        <v>5085</v>
      </c>
      <c r="J272" s="2"/>
      <c r="K272" s="2" t="s">
        <v>5203</v>
      </c>
      <c r="L272">
        <v>201807</v>
      </c>
      <c r="M272" s="13" t="s">
        <v>5201</v>
      </c>
      <c r="N272" s="15"/>
      <c r="O272" s="27" t="s">
        <v>5205</v>
      </c>
    </row>
    <row r="273" spans="1:15" hidden="1">
      <c r="A273" s="2">
        <v>894</v>
      </c>
      <c r="B273" s="13" t="s">
        <v>2372</v>
      </c>
      <c r="C273" s="4" t="s">
        <v>2373</v>
      </c>
      <c r="D273" s="5" t="s">
        <v>2374</v>
      </c>
      <c r="E273" s="4" t="s">
        <v>2375</v>
      </c>
      <c r="F273" s="16" t="s">
        <v>745</v>
      </c>
      <c r="G273" s="17" t="s">
        <v>2376</v>
      </c>
      <c r="H273" s="4" t="s">
        <v>2373</v>
      </c>
      <c r="I273" s="23" t="s">
        <v>19</v>
      </c>
      <c r="J273" s="2"/>
      <c r="K273" s="2" t="s">
        <v>2374</v>
      </c>
      <c r="L273">
        <v>201807</v>
      </c>
      <c r="M273" s="13" t="s">
        <v>2372</v>
      </c>
      <c r="N273" s="15"/>
    </row>
    <row r="274" spans="1:15" hidden="1">
      <c r="A274" s="2">
        <v>23</v>
      </c>
      <c r="B274" s="13" t="s">
        <v>96</v>
      </c>
      <c r="C274" s="4" t="s">
        <v>97</v>
      </c>
      <c r="D274" s="5" t="s">
        <v>98</v>
      </c>
      <c r="E274" s="4" t="s">
        <v>99</v>
      </c>
      <c r="F274" s="2" t="s">
        <v>94</v>
      </c>
      <c r="G274" s="14" t="s">
        <v>100</v>
      </c>
      <c r="H274" s="4" t="s">
        <v>97</v>
      </c>
      <c r="I274" s="23" t="s">
        <v>19</v>
      </c>
      <c r="J274" s="2">
        <v>140</v>
      </c>
      <c r="K274" s="2" t="s">
        <v>98</v>
      </c>
      <c r="L274" s="27">
        <v>40357</v>
      </c>
      <c r="M274" s="13" t="s">
        <v>96</v>
      </c>
      <c r="N274" s="15"/>
    </row>
    <row r="275" spans="1:15" hidden="1">
      <c r="A275" s="2">
        <v>781</v>
      </c>
      <c r="B275" s="13" t="s">
        <v>1991</v>
      </c>
      <c r="C275" s="4" t="s">
        <v>1992</v>
      </c>
      <c r="D275" s="5" t="s">
        <v>1993</v>
      </c>
      <c r="E275" s="4" t="s">
        <v>1994</v>
      </c>
      <c r="F275" s="16" t="s">
        <v>1969</v>
      </c>
      <c r="G275" s="17" t="s">
        <v>1995</v>
      </c>
      <c r="H275" s="4" t="s">
        <v>1992</v>
      </c>
      <c r="I275" s="23" t="s">
        <v>19</v>
      </c>
      <c r="J275" s="2">
        <v>100</v>
      </c>
      <c r="K275" s="2" t="s">
        <v>1993</v>
      </c>
      <c r="L275" s="27">
        <v>40949</v>
      </c>
      <c r="M275" s="13" t="s">
        <v>1991</v>
      </c>
      <c r="N275" s="15"/>
    </row>
    <row r="276" spans="1:15" hidden="1">
      <c r="A276" s="2">
        <v>787</v>
      </c>
      <c r="B276" s="13" t="s">
        <v>2016</v>
      </c>
      <c r="C276" s="4" t="s">
        <v>2017</v>
      </c>
      <c r="D276" s="5" t="s">
        <v>2018</v>
      </c>
      <c r="E276" s="4" t="s">
        <v>2019</v>
      </c>
      <c r="F276" s="16" t="s">
        <v>1810</v>
      </c>
      <c r="G276" s="17" t="s">
        <v>2020</v>
      </c>
      <c r="H276" s="4" t="s">
        <v>2017</v>
      </c>
      <c r="I276" s="23" t="s">
        <v>19</v>
      </c>
      <c r="J276" s="2">
        <v>120</v>
      </c>
      <c r="K276" s="2" t="s">
        <v>2018</v>
      </c>
      <c r="L276" s="27">
        <v>40618</v>
      </c>
      <c r="M276" s="13" t="s">
        <v>2016</v>
      </c>
      <c r="N276" s="15"/>
    </row>
    <row r="277" spans="1:15" hidden="1">
      <c r="A277" s="2">
        <v>895</v>
      </c>
      <c r="B277" s="13" t="s">
        <v>5206</v>
      </c>
      <c r="C277" s="4" t="s">
        <v>5207</v>
      </c>
      <c r="D277" s="5" t="s">
        <v>5208</v>
      </c>
      <c r="E277" s="4" t="s">
        <v>2500</v>
      </c>
      <c r="F277" s="16" t="s">
        <v>757</v>
      </c>
      <c r="G277" s="17" t="s">
        <v>5209</v>
      </c>
      <c r="H277" s="4" t="s">
        <v>5207</v>
      </c>
      <c r="I277" s="23" t="s">
        <v>5085</v>
      </c>
      <c r="J277" s="2"/>
      <c r="K277" s="2" t="s">
        <v>5208</v>
      </c>
      <c r="L277">
        <v>201807</v>
      </c>
      <c r="M277" s="13" t="s">
        <v>5206</v>
      </c>
      <c r="N277" s="15"/>
      <c r="O277" s="27" t="s">
        <v>5205</v>
      </c>
    </row>
    <row r="278" spans="1:15" hidden="1">
      <c r="A278" s="2">
        <v>265</v>
      </c>
      <c r="B278" s="13" t="s">
        <v>839</v>
      </c>
      <c r="C278" s="4" t="s">
        <v>840</v>
      </c>
      <c r="D278" s="5" t="s">
        <v>841</v>
      </c>
      <c r="E278" s="4" t="s">
        <v>842</v>
      </c>
      <c r="F278" s="2" t="s">
        <v>757</v>
      </c>
      <c r="G278" s="14" t="s">
        <v>843</v>
      </c>
      <c r="H278" s="4" t="s">
        <v>840</v>
      </c>
      <c r="I278" s="23" t="s">
        <v>19</v>
      </c>
      <c r="J278" s="2">
        <v>60</v>
      </c>
      <c r="K278" s="2" t="s">
        <v>841</v>
      </c>
      <c r="L278" s="27">
        <v>41682</v>
      </c>
      <c r="M278" s="13" t="s">
        <v>839</v>
      </c>
      <c r="N278" s="15"/>
    </row>
    <row r="279" spans="1:15" hidden="1">
      <c r="A279" s="2">
        <v>572</v>
      </c>
      <c r="B279" s="13" t="s">
        <v>1439</v>
      </c>
      <c r="C279" s="4" t="s">
        <v>1440</v>
      </c>
      <c r="D279" s="5" t="s">
        <v>1441</v>
      </c>
      <c r="E279" s="4" t="s">
        <v>1442</v>
      </c>
      <c r="F279" s="2" t="s">
        <v>745</v>
      </c>
      <c r="G279" s="14" t="s">
        <v>1443</v>
      </c>
      <c r="H279" s="4" t="s">
        <v>1440</v>
      </c>
      <c r="I279" s="23" t="s">
        <v>19</v>
      </c>
      <c r="J279" s="2">
        <v>100</v>
      </c>
      <c r="K279" s="2" t="s">
        <v>1441</v>
      </c>
      <c r="L279" s="27">
        <v>41087</v>
      </c>
      <c r="M279" s="13" t="s">
        <v>1439</v>
      </c>
      <c r="N279" s="15"/>
    </row>
    <row r="280" spans="1:15" hidden="1">
      <c r="A280" s="2">
        <v>574</v>
      </c>
      <c r="B280" s="13" t="s">
        <v>1444</v>
      </c>
      <c r="C280" s="4" t="s">
        <v>1445</v>
      </c>
      <c r="D280" s="5" t="s">
        <v>1446</v>
      </c>
      <c r="E280" s="4" t="s">
        <v>1447</v>
      </c>
      <c r="F280" s="2" t="s">
        <v>745</v>
      </c>
      <c r="G280" s="14" t="s">
        <v>1448</v>
      </c>
      <c r="H280" s="4" t="s">
        <v>1445</v>
      </c>
      <c r="I280" s="23" t="s">
        <v>19</v>
      </c>
      <c r="J280" s="2">
        <v>100</v>
      </c>
      <c r="K280" s="2" t="s">
        <v>1446</v>
      </c>
      <c r="L280" s="27">
        <v>41220</v>
      </c>
      <c r="M280" s="13" t="s">
        <v>1444</v>
      </c>
      <c r="N280" s="15"/>
    </row>
    <row r="281" spans="1:15" hidden="1">
      <c r="A281" s="2">
        <v>725</v>
      </c>
      <c r="B281" s="13" t="s">
        <v>4177</v>
      </c>
      <c r="C281" s="4" t="s">
        <v>4178</v>
      </c>
      <c r="D281" s="5" t="s">
        <v>3648</v>
      </c>
      <c r="E281" s="4" t="s">
        <v>2691</v>
      </c>
      <c r="F281" s="2" t="s">
        <v>1110</v>
      </c>
      <c r="G281" s="14" t="s">
        <v>4179</v>
      </c>
      <c r="H281" s="4" t="s">
        <v>4178</v>
      </c>
      <c r="I281" s="23" t="s">
        <v>19</v>
      </c>
      <c r="J281" s="2">
        <v>40</v>
      </c>
      <c r="K281" s="2" t="s">
        <v>3648</v>
      </c>
      <c r="L281" s="49">
        <v>42063</v>
      </c>
      <c r="M281" s="13" t="s">
        <v>4177</v>
      </c>
      <c r="N281" s="15"/>
    </row>
    <row r="282" spans="1:15" hidden="1">
      <c r="A282" s="2">
        <v>113</v>
      </c>
      <c r="B282" s="13" t="s">
        <v>436</v>
      </c>
      <c r="C282" s="4" t="s">
        <v>437</v>
      </c>
      <c r="D282" s="5" t="s">
        <v>438</v>
      </c>
      <c r="E282" s="4" t="s">
        <v>439</v>
      </c>
      <c r="F282" s="2" t="s">
        <v>197</v>
      </c>
      <c r="G282" s="14" t="s">
        <v>440</v>
      </c>
      <c r="H282" s="4" t="s">
        <v>437</v>
      </c>
      <c r="I282" s="23" t="s">
        <v>19</v>
      </c>
      <c r="J282" s="2">
        <v>100</v>
      </c>
      <c r="K282" s="2" t="s">
        <v>438</v>
      </c>
      <c r="L282" s="27">
        <v>41006</v>
      </c>
      <c r="M282" s="13" t="s">
        <v>436</v>
      </c>
      <c r="N282" s="15"/>
    </row>
    <row r="283" spans="1:15" hidden="1">
      <c r="A283" s="2">
        <v>56</v>
      </c>
      <c r="B283" s="13" t="s">
        <v>239</v>
      </c>
      <c r="C283" s="4" t="s">
        <v>240</v>
      </c>
      <c r="D283" s="5" t="s">
        <v>241</v>
      </c>
      <c r="E283" s="4" t="s">
        <v>242</v>
      </c>
      <c r="F283" s="2" t="s">
        <v>197</v>
      </c>
      <c r="G283" s="14" t="s">
        <v>243</v>
      </c>
      <c r="H283" s="4" t="s">
        <v>240</v>
      </c>
      <c r="I283" s="23" t="s">
        <v>19</v>
      </c>
      <c r="J283" s="2">
        <v>200</v>
      </c>
      <c r="K283" s="2" t="s">
        <v>241</v>
      </c>
      <c r="L283" s="27">
        <v>39174</v>
      </c>
      <c r="M283" s="13" t="s">
        <v>239</v>
      </c>
      <c r="N283" s="15"/>
    </row>
    <row r="284" spans="1:15" hidden="1">
      <c r="A284" s="2">
        <v>685</v>
      </c>
      <c r="B284" s="13" t="s">
        <v>5210</v>
      </c>
      <c r="C284" s="4" t="s">
        <v>5211</v>
      </c>
      <c r="D284" s="5" t="s">
        <v>5212</v>
      </c>
      <c r="E284" s="4" t="s">
        <v>2747</v>
      </c>
      <c r="F284" s="2" t="s">
        <v>745</v>
      </c>
      <c r="G284" s="14" t="s">
        <v>5213</v>
      </c>
      <c r="H284" s="4" t="s">
        <v>5211</v>
      </c>
      <c r="I284" s="23" t="s">
        <v>5085</v>
      </c>
      <c r="J284" s="2"/>
      <c r="K284" s="2" t="s">
        <v>5212</v>
      </c>
      <c r="L284" s="27"/>
      <c r="M284" s="13" t="s">
        <v>5210</v>
      </c>
      <c r="N284" s="15"/>
      <c r="O284" s="27">
        <v>43321</v>
      </c>
    </row>
    <row r="285" spans="1:15" hidden="1">
      <c r="A285" s="2">
        <v>90</v>
      </c>
      <c r="B285" s="13" t="s">
        <v>376</v>
      </c>
      <c r="C285" s="4" t="s">
        <v>377</v>
      </c>
      <c r="D285" s="5" t="s">
        <v>378</v>
      </c>
      <c r="E285" s="4" t="s">
        <v>379</v>
      </c>
      <c r="F285" s="2" t="s">
        <v>197</v>
      </c>
      <c r="G285" s="14" t="s">
        <v>380</v>
      </c>
      <c r="H285" s="4" t="s">
        <v>377</v>
      </c>
      <c r="I285" s="23" t="s">
        <v>19</v>
      </c>
      <c r="J285" s="2">
        <v>20</v>
      </c>
      <c r="K285" s="2" t="s">
        <v>378</v>
      </c>
      <c r="L285" s="27">
        <v>42601</v>
      </c>
      <c r="M285" s="13" t="s">
        <v>376</v>
      </c>
      <c r="N285" s="15"/>
    </row>
    <row r="286" spans="1:15" hidden="1">
      <c r="A286" s="2">
        <v>707</v>
      </c>
      <c r="B286" s="13" t="s">
        <v>1699</v>
      </c>
      <c r="C286" s="4" t="s">
        <v>1700</v>
      </c>
      <c r="D286" s="5" t="s">
        <v>1701</v>
      </c>
      <c r="E286" s="4" t="s">
        <v>1702</v>
      </c>
      <c r="F286" s="2" t="s">
        <v>745</v>
      </c>
      <c r="G286" s="14" t="s">
        <v>1703</v>
      </c>
      <c r="H286" s="4" t="s">
        <v>1700</v>
      </c>
      <c r="I286" s="23" t="s">
        <v>19</v>
      </c>
      <c r="J286" s="2">
        <v>200</v>
      </c>
      <c r="K286" s="2" t="s">
        <v>1701</v>
      </c>
      <c r="L286" s="27">
        <v>39147</v>
      </c>
      <c r="M286" s="13" t="s">
        <v>1699</v>
      </c>
      <c r="N286" s="15"/>
    </row>
    <row r="287" spans="1:15" hidden="1">
      <c r="A287" s="2">
        <v>601</v>
      </c>
      <c r="B287" s="13" t="s">
        <v>4056</v>
      </c>
      <c r="C287" s="4" t="s">
        <v>4057</v>
      </c>
      <c r="D287" s="5" t="s">
        <v>4058</v>
      </c>
      <c r="E287" s="4" t="s">
        <v>3090</v>
      </c>
      <c r="F287" s="2" t="s">
        <v>745</v>
      </c>
      <c r="G287" s="14" t="s">
        <v>4059</v>
      </c>
      <c r="H287" s="4" t="s">
        <v>4057</v>
      </c>
      <c r="I287" s="23" t="s">
        <v>19</v>
      </c>
      <c r="J287" s="2">
        <v>60</v>
      </c>
      <c r="K287" s="2" t="s">
        <v>4058</v>
      </c>
      <c r="L287" s="27">
        <v>41681</v>
      </c>
      <c r="M287" s="13" t="s">
        <v>4056</v>
      </c>
      <c r="N287" s="15"/>
    </row>
    <row r="288" spans="1:15" hidden="1">
      <c r="A288" s="2">
        <v>446</v>
      </c>
      <c r="B288" s="13" t="s">
        <v>1347</v>
      </c>
      <c r="C288" s="4" t="s">
        <v>1348</v>
      </c>
      <c r="D288" s="5" t="s">
        <v>1349</v>
      </c>
      <c r="E288" s="4" t="s">
        <v>1350</v>
      </c>
      <c r="F288" s="2" t="s">
        <v>1293</v>
      </c>
      <c r="G288" s="14" t="s">
        <v>1351</v>
      </c>
      <c r="H288" s="4" t="s">
        <v>1348</v>
      </c>
      <c r="I288" s="23" t="s">
        <v>1352</v>
      </c>
      <c r="J288" s="2"/>
      <c r="K288" s="2" t="s">
        <v>1349</v>
      </c>
      <c r="L288" s="27">
        <v>42804</v>
      </c>
      <c r="M288" s="13" t="s">
        <v>1347</v>
      </c>
      <c r="N288" s="15"/>
    </row>
    <row r="289" spans="1:15" hidden="1">
      <c r="A289" s="2">
        <v>897</v>
      </c>
      <c r="B289" s="13" t="s">
        <v>5214</v>
      </c>
      <c r="C289" s="4" t="s">
        <v>5215</v>
      </c>
      <c r="D289" s="5" t="s">
        <v>5216</v>
      </c>
      <c r="E289" s="4" t="s">
        <v>3095</v>
      </c>
      <c r="F289" s="16" t="s">
        <v>757</v>
      </c>
      <c r="G289" s="17" t="s">
        <v>5217</v>
      </c>
      <c r="H289" s="4" t="s">
        <v>5215</v>
      </c>
      <c r="I289" s="23" t="s">
        <v>5085</v>
      </c>
      <c r="J289" s="2"/>
      <c r="K289" s="2" t="s">
        <v>5216</v>
      </c>
      <c r="L289">
        <v>201807</v>
      </c>
      <c r="M289" s="13" t="s">
        <v>5214</v>
      </c>
      <c r="N289" s="15"/>
      <c r="O289" s="27">
        <v>43341</v>
      </c>
    </row>
    <row r="290" spans="1:15" hidden="1">
      <c r="A290" s="2">
        <v>924</v>
      </c>
      <c r="B290" s="13" t="s">
        <v>2396</v>
      </c>
      <c r="C290" s="10" t="s">
        <v>2397</v>
      </c>
      <c r="D290" s="18" t="s">
        <v>2398</v>
      </c>
      <c r="E290" s="18" t="s">
        <v>2399</v>
      </c>
      <c r="F290" s="19" t="s">
        <v>1299</v>
      </c>
      <c r="G290" s="20" t="s">
        <v>2400</v>
      </c>
      <c r="H290" s="10" t="s">
        <v>2397</v>
      </c>
      <c r="I290" s="38" t="s">
        <v>19</v>
      </c>
      <c r="J290" s="2"/>
      <c r="K290" s="18" t="s">
        <v>2398</v>
      </c>
      <c r="L290" s="26">
        <v>201809</v>
      </c>
      <c r="M290" s="13" t="s">
        <v>2396</v>
      </c>
      <c r="N290" s="15"/>
    </row>
    <row r="291" spans="1:15" hidden="1">
      <c r="A291" s="2">
        <v>443</v>
      </c>
      <c r="B291" s="13" t="s">
        <v>1331</v>
      </c>
      <c r="C291" s="4" t="s">
        <v>1332</v>
      </c>
      <c r="D291" s="5" t="s">
        <v>1333</v>
      </c>
      <c r="E291" s="4" t="s">
        <v>1334</v>
      </c>
      <c r="F291" s="2" t="s">
        <v>1293</v>
      </c>
      <c r="G291" s="14" t="s">
        <v>1335</v>
      </c>
      <c r="H291" s="4" t="s">
        <v>1332</v>
      </c>
      <c r="I291" s="23" t="s">
        <v>19</v>
      </c>
      <c r="J291" s="2">
        <v>100</v>
      </c>
      <c r="K291" s="2" t="s">
        <v>1333</v>
      </c>
      <c r="L291" s="27">
        <v>41079</v>
      </c>
      <c r="M291" s="13" t="s">
        <v>1331</v>
      </c>
      <c r="N291" s="15"/>
    </row>
    <row r="292" spans="1:15" hidden="1">
      <c r="A292" s="2">
        <v>731</v>
      </c>
      <c r="B292" s="13" t="s">
        <v>1791</v>
      </c>
      <c r="C292" s="4" t="s">
        <v>1792</v>
      </c>
      <c r="D292" s="5" t="s">
        <v>1793</v>
      </c>
      <c r="E292" s="4" t="s">
        <v>1794</v>
      </c>
      <c r="F292" s="2" t="s">
        <v>1110</v>
      </c>
      <c r="G292" s="14" t="s">
        <v>1795</v>
      </c>
      <c r="H292" s="4" t="s">
        <v>1792</v>
      </c>
      <c r="I292" s="23" t="s">
        <v>19</v>
      </c>
      <c r="J292" s="2">
        <v>100</v>
      </c>
      <c r="K292" s="2" t="s">
        <v>1793</v>
      </c>
      <c r="L292" s="27">
        <v>40946</v>
      </c>
      <c r="M292" s="13" t="s">
        <v>1791</v>
      </c>
      <c r="N292" s="15"/>
    </row>
    <row r="293" spans="1:15" hidden="1">
      <c r="A293" s="2">
        <v>829</v>
      </c>
      <c r="B293" s="13" t="s">
        <v>4216</v>
      </c>
      <c r="C293" s="4" t="s">
        <v>4217</v>
      </c>
      <c r="D293" s="5" t="s">
        <v>3643</v>
      </c>
      <c r="E293" s="4" t="s">
        <v>3100</v>
      </c>
      <c r="F293" s="16" t="s">
        <v>2187</v>
      </c>
      <c r="G293" s="17" t="s">
        <v>4218</v>
      </c>
      <c r="H293" s="4" t="s">
        <v>4217</v>
      </c>
      <c r="I293" s="23" t="s">
        <v>1352</v>
      </c>
      <c r="J293" s="2"/>
      <c r="K293" s="2" t="s">
        <v>3643</v>
      </c>
      <c r="L293" s="27">
        <v>43046</v>
      </c>
      <c r="M293" s="13" t="s">
        <v>4216</v>
      </c>
      <c r="N293" s="15"/>
    </row>
    <row r="294" spans="1:15" hidden="1">
      <c r="A294" s="2">
        <v>76</v>
      </c>
      <c r="B294" s="13" t="s">
        <v>324</v>
      </c>
      <c r="C294" s="4" t="s">
        <v>325</v>
      </c>
      <c r="D294" s="5" t="s">
        <v>326</v>
      </c>
      <c r="E294" s="4" t="s">
        <v>327</v>
      </c>
      <c r="F294" s="2" t="s">
        <v>197</v>
      </c>
      <c r="G294" s="14" t="s">
        <v>328</v>
      </c>
      <c r="H294" s="4" t="s">
        <v>325</v>
      </c>
      <c r="I294" s="23" t="s">
        <v>19</v>
      </c>
      <c r="J294" s="2">
        <v>80</v>
      </c>
      <c r="K294" s="2" t="s">
        <v>326</v>
      </c>
      <c r="L294" s="27">
        <v>41324</v>
      </c>
      <c r="M294" s="13" t="s">
        <v>324</v>
      </c>
      <c r="N294" s="15"/>
    </row>
    <row r="295" spans="1:15" hidden="1">
      <c r="A295" s="2">
        <v>4</v>
      </c>
      <c r="B295" s="13" t="s">
        <v>5218</v>
      </c>
      <c r="C295" s="4" t="s">
        <v>5219</v>
      </c>
      <c r="D295" s="5" t="s">
        <v>4596</v>
      </c>
      <c r="E295" s="4" t="s">
        <v>2696</v>
      </c>
      <c r="F295" s="2" t="s">
        <v>17</v>
      </c>
      <c r="G295" s="14" t="s">
        <v>5220</v>
      </c>
      <c r="H295" s="4" t="s">
        <v>5219</v>
      </c>
      <c r="I295" s="23" t="s">
        <v>19</v>
      </c>
      <c r="J295" s="2">
        <v>60</v>
      </c>
      <c r="K295" s="2" t="s">
        <v>4596</v>
      </c>
      <c r="L295" s="49">
        <v>41684</v>
      </c>
      <c r="M295" s="13" t="s">
        <v>5218</v>
      </c>
      <c r="N295" s="15"/>
    </row>
    <row r="296" spans="1:15" hidden="1">
      <c r="A296" s="2">
        <v>1</v>
      </c>
      <c r="B296" s="13" t="s">
        <v>13</v>
      </c>
      <c r="C296" s="4" t="s">
        <v>14</v>
      </c>
      <c r="D296" s="5" t="s">
        <v>15</v>
      </c>
      <c r="E296" s="4" t="s">
        <v>16</v>
      </c>
      <c r="F296" s="2" t="s">
        <v>17</v>
      </c>
      <c r="G296" s="14" t="s">
        <v>18</v>
      </c>
      <c r="H296" s="4" t="s">
        <v>14</v>
      </c>
      <c r="I296" s="23" t="s">
        <v>19</v>
      </c>
      <c r="J296" s="2">
        <v>80</v>
      </c>
      <c r="K296" s="2" t="s">
        <v>15</v>
      </c>
      <c r="L296" s="27">
        <v>41606</v>
      </c>
      <c r="M296" s="13" t="s">
        <v>13</v>
      </c>
      <c r="N296" s="15"/>
    </row>
    <row r="297" spans="1:15" hidden="1">
      <c r="A297" s="2">
        <v>85</v>
      </c>
      <c r="B297" s="13" t="s">
        <v>3710</v>
      </c>
      <c r="C297" s="4" t="s">
        <v>3711</v>
      </c>
      <c r="D297" s="5" t="s">
        <v>3712</v>
      </c>
      <c r="E297" s="4" t="s">
        <v>3105</v>
      </c>
      <c r="F297" s="2" t="s">
        <v>197</v>
      </c>
      <c r="G297" s="14" t="s">
        <v>3713</v>
      </c>
      <c r="H297" s="4" t="s">
        <v>3711</v>
      </c>
      <c r="I297" s="23" t="s">
        <v>19</v>
      </c>
      <c r="J297" s="2">
        <v>60</v>
      </c>
      <c r="K297" s="2" t="s">
        <v>3712</v>
      </c>
      <c r="L297" s="27">
        <v>41748</v>
      </c>
      <c r="M297" s="13" t="s">
        <v>3710</v>
      </c>
      <c r="N297" s="15"/>
    </row>
    <row r="298" spans="1:15" hidden="1">
      <c r="A298" s="2">
        <v>616</v>
      </c>
      <c r="B298" s="13" t="s">
        <v>1539</v>
      </c>
      <c r="C298" s="4" t="s">
        <v>1540</v>
      </c>
      <c r="D298" s="5" t="s">
        <v>1541</v>
      </c>
      <c r="E298" s="4" t="s">
        <v>1542</v>
      </c>
      <c r="F298" s="2" t="s">
        <v>745</v>
      </c>
      <c r="G298" s="14" t="s">
        <v>1543</v>
      </c>
      <c r="H298" s="4" t="s">
        <v>1540</v>
      </c>
      <c r="I298" s="23" t="s">
        <v>19</v>
      </c>
      <c r="J298" s="2"/>
      <c r="K298" s="2" t="s">
        <v>1541</v>
      </c>
      <c r="L298" s="27">
        <v>42838</v>
      </c>
      <c r="M298" s="13" t="s">
        <v>1539</v>
      </c>
      <c r="N298" s="15"/>
    </row>
    <row r="299" spans="1:15" hidden="1">
      <c r="A299" s="2">
        <v>838</v>
      </c>
      <c r="B299" s="13" t="s">
        <v>2234</v>
      </c>
      <c r="C299" s="4" t="s">
        <v>2235</v>
      </c>
      <c r="D299" s="5" t="s">
        <v>2236</v>
      </c>
      <c r="E299" s="4" t="s">
        <v>2237</v>
      </c>
      <c r="F299" s="16" t="s">
        <v>2232</v>
      </c>
      <c r="G299" s="17" t="s">
        <v>2238</v>
      </c>
      <c r="H299" s="4" t="s">
        <v>2235</v>
      </c>
      <c r="I299" s="23" t="s">
        <v>19</v>
      </c>
      <c r="J299" s="2">
        <v>200</v>
      </c>
      <c r="K299" s="2" t="s">
        <v>2236</v>
      </c>
      <c r="L299" s="27">
        <v>39162</v>
      </c>
      <c r="M299" s="13" t="s">
        <v>2234</v>
      </c>
      <c r="N299" s="15"/>
    </row>
    <row r="300" spans="1:15" hidden="1">
      <c r="A300" s="2">
        <v>751</v>
      </c>
      <c r="B300" s="13" t="s">
        <v>1874</v>
      </c>
      <c r="C300" s="4" t="s">
        <v>1875</v>
      </c>
      <c r="D300" s="5" t="s">
        <v>1876</v>
      </c>
      <c r="E300" s="4" t="s">
        <v>1877</v>
      </c>
      <c r="F300" s="16" t="s">
        <v>1853</v>
      </c>
      <c r="G300" s="17" t="s">
        <v>1878</v>
      </c>
      <c r="H300" s="4" t="s">
        <v>1875</v>
      </c>
      <c r="I300" s="23" t="s">
        <v>1352</v>
      </c>
      <c r="J300" s="2"/>
      <c r="K300" s="2" t="s">
        <v>1876</v>
      </c>
      <c r="L300" s="27">
        <v>42950</v>
      </c>
      <c r="M300" s="13" t="s">
        <v>1874</v>
      </c>
      <c r="N300" s="15"/>
    </row>
    <row r="301" spans="1:15" hidden="1">
      <c r="A301" s="2">
        <v>19</v>
      </c>
      <c r="B301" s="13" t="s">
        <v>3683</v>
      </c>
      <c r="C301" s="4" t="s">
        <v>3684</v>
      </c>
      <c r="D301" s="5" t="s">
        <v>3685</v>
      </c>
      <c r="E301" s="4" t="s">
        <v>3029</v>
      </c>
      <c r="F301" s="2" t="s">
        <v>17</v>
      </c>
      <c r="G301" s="14" t="s">
        <v>3686</v>
      </c>
      <c r="H301" s="4" t="s">
        <v>3684</v>
      </c>
      <c r="I301" s="23" t="s">
        <v>19</v>
      </c>
      <c r="J301" s="2">
        <v>200</v>
      </c>
      <c r="K301" s="2" t="s">
        <v>3685</v>
      </c>
      <c r="L301" s="27">
        <v>37111</v>
      </c>
      <c r="M301" s="13" t="s">
        <v>3683</v>
      </c>
      <c r="N301" s="15"/>
    </row>
    <row r="302" spans="1:15" hidden="1">
      <c r="A302" s="2">
        <v>254</v>
      </c>
      <c r="B302" s="13" t="s">
        <v>799</v>
      </c>
      <c r="C302" s="4" t="s">
        <v>800</v>
      </c>
      <c r="D302" s="5" t="s">
        <v>801</v>
      </c>
      <c r="E302" s="4" t="s">
        <v>802</v>
      </c>
      <c r="F302" s="2" t="s">
        <v>757</v>
      </c>
      <c r="G302" s="14" t="s">
        <v>803</v>
      </c>
      <c r="H302" s="4" t="s">
        <v>800</v>
      </c>
      <c r="I302" s="23" t="s">
        <v>19</v>
      </c>
      <c r="J302" s="2">
        <v>120</v>
      </c>
      <c r="K302" s="2" t="s">
        <v>801</v>
      </c>
      <c r="L302" s="27">
        <v>40585</v>
      </c>
      <c r="M302" s="13" t="s">
        <v>799</v>
      </c>
      <c r="N302" s="15"/>
    </row>
    <row r="303" spans="1:15" hidden="1">
      <c r="A303" s="2">
        <v>297</v>
      </c>
      <c r="B303" s="13" t="s">
        <v>5221</v>
      </c>
      <c r="C303" s="4" t="s">
        <v>5222</v>
      </c>
      <c r="D303" s="5" t="s">
        <v>5223</v>
      </c>
      <c r="E303" s="4" t="s">
        <v>2617</v>
      </c>
      <c r="F303" s="2" t="s">
        <v>757</v>
      </c>
      <c r="G303" s="14" t="s">
        <v>5224</v>
      </c>
      <c r="H303" s="4" t="s">
        <v>5222</v>
      </c>
      <c r="I303" s="23" t="s">
        <v>5085</v>
      </c>
      <c r="J303" s="2">
        <v>20</v>
      </c>
      <c r="K303" s="2" t="s">
        <v>5223</v>
      </c>
      <c r="L303" s="28"/>
      <c r="M303" s="13" t="s">
        <v>5221</v>
      </c>
      <c r="N303" s="15"/>
    </row>
    <row r="304" spans="1:15" hidden="1">
      <c r="A304" s="2">
        <v>724</v>
      </c>
      <c r="B304" s="13" t="s">
        <v>1775</v>
      </c>
      <c r="C304" s="4" t="s">
        <v>1776</v>
      </c>
      <c r="D304" s="5" t="s">
        <v>1777</v>
      </c>
      <c r="E304" s="4" t="s">
        <v>1778</v>
      </c>
      <c r="F304" s="2" t="s">
        <v>1110</v>
      </c>
      <c r="G304" s="14" t="s">
        <v>1780</v>
      </c>
      <c r="H304" s="4" t="s">
        <v>1776</v>
      </c>
      <c r="I304" s="23" t="s">
        <v>19</v>
      </c>
      <c r="J304" s="2">
        <v>140</v>
      </c>
      <c r="K304" s="2" t="s">
        <v>1777</v>
      </c>
      <c r="L304" s="27">
        <v>40294</v>
      </c>
      <c r="M304" s="13" t="s">
        <v>1775</v>
      </c>
      <c r="N304" s="15"/>
    </row>
    <row r="305" spans="1:15" hidden="1">
      <c r="A305" s="2">
        <v>82</v>
      </c>
      <c r="B305" s="13" t="s">
        <v>351</v>
      </c>
      <c r="C305" s="4" t="s">
        <v>352</v>
      </c>
      <c r="D305" s="5" t="s">
        <v>353</v>
      </c>
      <c r="E305" s="4" t="s">
        <v>354</v>
      </c>
      <c r="F305" s="2" t="s">
        <v>197</v>
      </c>
      <c r="G305" s="14" t="s">
        <v>355</v>
      </c>
      <c r="H305" s="4" t="s">
        <v>352</v>
      </c>
      <c r="I305" s="23" t="s">
        <v>19</v>
      </c>
      <c r="J305" s="2">
        <v>80</v>
      </c>
      <c r="K305" s="2" t="s">
        <v>353</v>
      </c>
      <c r="L305" s="27">
        <v>41564</v>
      </c>
      <c r="M305" s="13" t="s">
        <v>351</v>
      </c>
      <c r="N305" s="15"/>
    </row>
    <row r="306" spans="1:15" hidden="1">
      <c r="A306" s="2">
        <v>744</v>
      </c>
      <c r="B306" s="13" t="s">
        <v>4187</v>
      </c>
      <c r="C306" s="4" t="s">
        <v>4188</v>
      </c>
      <c r="D306" s="5" t="s">
        <v>3657</v>
      </c>
      <c r="E306" s="4" t="s">
        <v>2875</v>
      </c>
      <c r="F306" s="16" t="s">
        <v>1842</v>
      </c>
      <c r="G306" s="17" t="s">
        <v>4189</v>
      </c>
      <c r="H306" s="4" t="s">
        <v>4188</v>
      </c>
      <c r="I306" s="23" t="s">
        <v>1352</v>
      </c>
      <c r="J306" s="2"/>
      <c r="K306" s="2" t="s">
        <v>3657</v>
      </c>
      <c r="L306" s="27">
        <v>42906</v>
      </c>
      <c r="M306" s="13" t="s">
        <v>4187</v>
      </c>
      <c r="N306" s="15"/>
    </row>
    <row r="307" spans="1:15" hidden="1">
      <c r="A307" s="2">
        <v>600</v>
      </c>
      <c r="B307" s="13" t="s">
        <v>1514</v>
      </c>
      <c r="C307" s="4" t="s">
        <v>1515</v>
      </c>
      <c r="D307" s="5" t="s">
        <v>1516</v>
      </c>
      <c r="E307" s="4" t="s">
        <v>1517</v>
      </c>
      <c r="F307" s="2" t="s">
        <v>745</v>
      </c>
      <c r="G307" s="14" t="s">
        <v>1518</v>
      </c>
      <c r="H307" s="4" t="s">
        <v>1515</v>
      </c>
      <c r="I307" s="23" t="s">
        <v>19</v>
      </c>
      <c r="J307" s="2">
        <v>60</v>
      </c>
      <c r="K307" s="2" t="s">
        <v>1516</v>
      </c>
      <c r="L307" s="27">
        <v>41696</v>
      </c>
      <c r="M307" s="13" t="s">
        <v>1514</v>
      </c>
      <c r="N307" s="15"/>
    </row>
    <row r="308" spans="1:15" hidden="1">
      <c r="A308" s="2">
        <v>278</v>
      </c>
      <c r="B308" s="13" t="s">
        <v>5225</v>
      </c>
      <c r="C308" s="4" t="s">
        <v>5226</v>
      </c>
      <c r="D308" s="5" t="s">
        <v>5227</v>
      </c>
      <c r="E308" s="4" t="s">
        <v>3540</v>
      </c>
      <c r="F308" s="2" t="s">
        <v>757</v>
      </c>
      <c r="G308" s="14" t="s">
        <v>5228</v>
      </c>
      <c r="H308" s="4" t="s">
        <v>5226</v>
      </c>
      <c r="I308" s="23" t="s">
        <v>19</v>
      </c>
      <c r="J308" s="2">
        <v>20</v>
      </c>
      <c r="K308" s="2" t="s">
        <v>5227</v>
      </c>
      <c r="L308" s="27">
        <v>42531</v>
      </c>
      <c r="M308" s="13" t="s">
        <v>5225</v>
      </c>
      <c r="N308" s="13"/>
      <c r="O308" s="2"/>
    </row>
    <row r="309" spans="1:15" hidden="1">
      <c r="A309" s="2">
        <v>686</v>
      </c>
      <c r="B309" s="13" t="s">
        <v>5229</v>
      </c>
      <c r="C309" s="4" t="s">
        <v>5230</v>
      </c>
      <c r="D309" s="5" t="s">
        <v>4612</v>
      </c>
      <c r="E309" s="4" t="s">
        <v>2537</v>
      </c>
      <c r="F309" s="2" t="s">
        <v>745</v>
      </c>
      <c r="G309" s="14" t="s">
        <v>5231</v>
      </c>
      <c r="H309" s="4" t="s">
        <v>5230</v>
      </c>
      <c r="I309" s="23" t="s">
        <v>19</v>
      </c>
      <c r="J309" s="2"/>
      <c r="K309" s="2" t="s">
        <v>4612</v>
      </c>
      <c r="L309" s="27">
        <v>43232</v>
      </c>
      <c r="M309" s="13" t="s">
        <v>5229</v>
      </c>
      <c r="N309" s="15"/>
    </row>
    <row r="310" spans="1:15" hidden="1">
      <c r="A310" s="2">
        <v>648</v>
      </c>
      <c r="B310" s="13" t="s">
        <v>1628</v>
      </c>
      <c r="C310" s="4" t="s">
        <v>1629</v>
      </c>
      <c r="D310" s="5" t="s">
        <v>1630</v>
      </c>
      <c r="E310" s="4" t="s">
        <v>1631</v>
      </c>
      <c r="F310" s="2" t="s">
        <v>745</v>
      </c>
      <c r="G310" s="14" t="s">
        <v>1632</v>
      </c>
      <c r="H310" s="4" t="s">
        <v>1629</v>
      </c>
      <c r="I310" s="23" t="s">
        <v>19</v>
      </c>
      <c r="J310" s="2"/>
      <c r="K310" s="21" t="s">
        <v>1630</v>
      </c>
      <c r="L310" s="27">
        <v>43159</v>
      </c>
      <c r="M310" s="13" t="s">
        <v>1628</v>
      </c>
      <c r="N310" s="15"/>
    </row>
    <row r="311" spans="1:15" hidden="1">
      <c r="A311" s="2">
        <v>336</v>
      </c>
      <c r="B311" s="13" t="s">
        <v>1070</v>
      </c>
      <c r="C311" s="4" t="s">
        <v>1071</v>
      </c>
      <c r="D311" s="5" t="s">
        <v>1072</v>
      </c>
      <c r="E311" s="4" t="s">
        <v>1073</v>
      </c>
      <c r="F311" s="2" t="s">
        <v>757</v>
      </c>
      <c r="G311" s="14" t="s">
        <v>1074</v>
      </c>
      <c r="H311" s="4" t="s">
        <v>1071</v>
      </c>
      <c r="I311" s="23" t="s">
        <v>19</v>
      </c>
      <c r="J311" s="2">
        <v>80</v>
      </c>
      <c r="K311" s="2" t="s">
        <v>1072</v>
      </c>
      <c r="L311" s="27">
        <v>41327</v>
      </c>
      <c r="M311" s="13" t="s">
        <v>1070</v>
      </c>
      <c r="N311" s="15"/>
    </row>
    <row r="312" spans="1:15" hidden="1">
      <c r="A312" s="2">
        <v>406</v>
      </c>
      <c r="B312" s="13" t="s">
        <v>1243</v>
      </c>
      <c r="C312" s="4" t="s">
        <v>1244</v>
      </c>
      <c r="D312" s="5" t="s">
        <v>1245</v>
      </c>
      <c r="E312" s="4" t="s">
        <v>1246</v>
      </c>
      <c r="F312" s="2" t="s">
        <v>343</v>
      </c>
      <c r="G312" s="14" t="s">
        <v>1247</v>
      </c>
      <c r="H312" s="4" t="s">
        <v>1244</v>
      </c>
      <c r="I312" s="23" t="s">
        <v>19</v>
      </c>
      <c r="J312" s="2"/>
      <c r="K312" s="21" t="s">
        <v>1245</v>
      </c>
      <c r="L312" s="27">
        <v>43115</v>
      </c>
      <c r="M312" s="13" t="s">
        <v>1243</v>
      </c>
      <c r="N312" s="15"/>
    </row>
    <row r="313" spans="1:15" hidden="1">
      <c r="A313" s="2">
        <v>120</v>
      </c>
      <c r="B313" s="13" t="s">
        <v>472</v>
      </c>
      <c r="C313" s="4" t="s">
        <v>473</v>
      </c>
      <c r="D313" s="5" t="s">
        <v>474</v>
      </c>
      <c r="E313" s="4" t="s">
        <v>475</v>
      </c>
      <c r="F313" s="2" t="s">
        <v>455</v>
      </c>
      <c r="G313" s="14" t="s">
        <v>476</v>
      </c>
      <c r="H313" s="4" t="s">
        <v>473</v>
      </c>
      <c r="I313" s="23" t="s">
        <v>19</v>
      </c>
      <c r="J313" s="2">
        <v>60</v>
      </c>
      <c r="K313" s="2" t="s">
        <v>474</v>
      </c>
      <c r="L313" s="27">
        <v>41699</v>
      </c>
      <c r="M313" s="13" t="s">
        <v>472</v>
      </c>
      <c r="N313" s="15"/>
    </row>
    <row r="314" spans="1:15" hidden="1">
      <c r="A314" s="2">
        <v>26</v>
      </c>
      <c r="B314" s="13" t="s">
        <v>3687</v>
      </c>
      <c r="C314" s="4" t="s">
        <v>3688</v>
      </c>
      <c r="D314" s="5" t="s">
        <v>3669</v>
      </c>
      <c r="E314" s="4" t="s">
        <v>3545</v>
      </c>
      <c r="F314" s="2" t="s">
        <v>94</v>
      </c>
      <c r="G314" s="14" t="s">
        <v>3689</v>
      </c>
      <c r="H314" s="4" t="s">
        <v>3688</v>
      </c>
      <c r="I314" s="23" t="s">
        <v>19</v>
      </c>
      <c r="J314" s="2">
        <v>140</v>
      </c>
      <c r="K314" s="2" t="s">
        <v>3669</v>
      </c>
      <c r="L314" s="27">
        <v>40245</v>
      </c>
      <c r="M314" s="13" t="s">
        <v>3687</v>
      </c>
      <c r="N314" s="15"/>
    </row>
    <row r="315" spans="1:15" hidden="1">
      <c r="A315" s="2">
        <v>625</v>
      </c>
      <c r="B315" s="13" t="s">
        <v>4088</v>
      </c>
      <c r="C315" s="4" t="s">
        <v>4089</v>
      </c>
      <c r="D315" s="5" t="s">
        <v>4090</v>
      </c>
      <c r="E315" s="4" t="s">
        <v>2666</v>
      </c>
      <c r="F315" s="2" t="s">
        <v>745</v>
      </c>
      <c r="G315" s="14" t="s">
        <v>4091</v>
      </c>
      <c r="H315" s="4" t="s">
        <v>4089</v>
      </c>
      <c r="I315" s="23" t="s">
        <v>19</v>
      </c>
      <c r="J315" s="2"/>
      <c r="K315" s="2" t="s">
        <v>4090</v>
      </c>
      <c r="L315" s="27">
        <v>42864</v>
      </c>
      <c r="M315" s="13" t="s">
        <v>4088</v>
      </c>
      <c r="N315" s="15"/>
    </row>
    <row r="316" spans="1:15" hidden="1">
      <c r="A316" s="2">
        <v>119</v>
      </c>
      <c r="B316" s="13" t="s">
        <v>467</v>
      </c>
      <c r="C316" s="4" t="s">
        <v>468</v>
      </c>
      <c r="D316" s="5" t="s">
        <v>469</v>
      </c>
      <c r="E316" s="4" t="s">
        <v>470</v>
      </c>
      <c r="F316" s="21" t="s">
        <v>455</v>
      </c>
      <c r="G316" s="14" t="s">
        <v>471</v>
      </c>
      <c r="H316" s="4" t="s">
        <v>468</v>
      </c>
      <c r="I316" s="23" t="s">
        <v>19</v>
      </c>
      <c r="J316" s="2"/>
      <c r="K316" s="21" t="s">
        <v>469</v>
      </c>
      <c r="L316" s="27">
        <v>42895</v>
      </c>
      <c r="M316" s="13" t="s">
        <v>467</v>
      </c>
      <c r="N316" s="15"/>
    </row>
    <row r="317" spans="1:15" hidden="1">
      <c r="A317" s="2">
        <v>229</v>
      </c>
      <c r="B317" s="13" t="s">
        <v>3775</v>
      </c>
      <c r="C317" s="4" t="s">
        <v>3776</v>
      </c>
      <c r="D317" s="5" t="s">
        <v>3777</v>
      </c>
      <c r="E317" s="4" t="s">
        <v>3110</v>
      </c>
      <c r="F317" s="2" t="s">
        <v>663</v>
      </c>
      <c r="G317" s="14" t="s">
        <v>3778</v>
      </c>
      <c r="H317" s="4" t="s">
        <v>3776</v>
      </c>
      <c r="I317" s="23" t="s">
        <v>19</v>
      </c>
      <c r="J317" s="2"/>
      <c r="K317" s="2" t="s">
        <v>3777</v>
      </c>
      <c r="L317" s="27">
        <v>42922</v>
      </c>
      <c r="M317" s="13" t="s">
        <v>3775</v>
      </c>
      <c r="N317" s="15"/>
    </row>
    <row r="318" spans="1:15" hidden="1">
      <c r="A318" s="2">
        <v>900</v>
      </c>
      <c r="B318" s="13" t="s">
        <v>5232</v>
      </c>
      <c r="C318" s="4" t="s">
        <v>5233</v>
      </c>
      <c r="D318" s="5" t="s">
        <v>5234</v>
      </c>
      <c r="E318" s="4" t="s">
        <v>2622</v>
      </c>
      <c r="F318" s="16" t="s">
        <v>745</v>
      </c>
      <c r="G318" s="17" t="s">
        <v>5235</v>
      </c>
      <c r="H318" s="4" t="s">
        <v>5233</v>
      </c>
      <c r="I318" s="23" t="s">
        <v>19</v>
      </c>
      <c r="J318" s="2"/>
      <c r="K318" s="2" t="s">
        <v>5234</v>
      </c>
      <c r="L318">
        <v>201807</v>
      </c>
      <c r="M318" s="13" t="s">
        <v>5232</v>
      </c>
      <c r="N318" s="15"/>
    </row>
    <row r="319" spans="1:15" hidden="1">
      <c r="A319" s="2">
        <v>761</v>
      </c>
      <c r="B319" s="13" t="s">
        <v>1910</v>
      </c>
      <c r="C319" s="4" t="s">
        <v>1911</v>
      </c>
      <c r="D319" s="5" t="s">
        <v>1912</v>
      </c>
      <c r="E319" s="4" t="s">
        <v>1913</v>
      </c>
      <c r="F319" s="16" t="s">
        <v>1903</v>
      </c>
      <c r="G319" s="17" t="s">
        <v>1914</v>
      </c>
      <c r="H319" s="4" t="s">
        <v>1911</v>
      </c>
      <c r="I319" s="23" t="s">
        <v>19</v>
      </c>
      <c r="J319" s="2">
        <v>180</v>
      </c>
      <c r="K319" s="2" t="s">
        <v>1912</v>
      </c>
      <c r="L319" s="27">
        <v>39540</v>
      </c>
      <c r="M319" s="13" t="s">
        <v>1910</v>
      </c>
      <c r="N319" s="15"/>
    </row>
    <row r="320" spans="1:15" hidden="1">
      <c r="A320" s="2">
        <v>371</v>
      </c>
      <c r="B320" s="13" t="s">
        <v>5236</v>
      </c>
      <c r="C320" s="4" t="s">
        <v>5237</v>
      </c>
      <c r="D320" s="5" t="s">
        <v>5238</v>
      </c>
      <c r="E320" s="4" t="s">
        <v>2542</v>
      </c>
      <c r="F320" s="2" t="s">
        <v>757</v>
      </c>
      <c r="G320" s="14" t="s">
        <v>5239</v>
      </c>
      <c r="H320" s="4" t="s">
        <v>5237</v>
      </c>
      <c r="I320" s="23" t="s">
        <v>5085</v>
      </c>
      <c r="J320" s="2"/>
      <c r="K320" s="2" t="s">
        <v>5238</v>
      </c>
      <c r="L320" s="27"/>
      <c r="M320" s="13" t="s">
        <v>5236</v>
      </c>
      <c r="N320" s="15"/>
      <c r="O320" s="27" t="s">
        <v>5170</v>
      </c>
    </row>
    <row r="321" spans="1:15" hidden="1">
      <c r="A321" s="2">
        <v>247</v>
      </c>
      <c r="B321" s="13" t="s">
        <v>769</v>
      </c>
      <c r="C321" s="4" t="s">
        <v>770</v>
      </c>
      <c r="D321" s="5" t="s">
        <v>771</v>
      </c>
      <c r="E321" s="4" t="s">
        <v>772</v>
      </c>
      <c r="F321" s="2" t="s">
        <v>757</v>
      </c>
      <c r="G321" s="14" t="s">
        <v>773</v>
      </c>
      <c r="H321" s="4" t="s">
        <v>770</v>
      </c>
      <c r="I321" s="23" t="s">
        <v>19</v>
      </c>
      <c r="J321" s="2">
        <v>60</v>
      </c>
      <c r="K321" s="2" t="s">
        <v>771</v>
      </c>
      <c r="L321" s="27">
        <v>41851</v>
      </c>
      <c r="M321" s="13" t="s">
        <v>769</v>
      </c>
      <c r="N321" s="15"/>
    </row>
    <row r="322" spans="1:15" hidden="1">
      <c r="A322" s="2">
        <v>867</v>
      </c>
      <c r="B322" s="13" t="s">
        <v>4223</v>
      </c>
      <c r="C322" s="4" t="s">
        <v>4224</v>
      </c>
      <c r="D322" s="5" t="s">
        <v>4225</v>
      </c>
      <c r="E322" s="4" t="s">
        <v>2912</v>
      </c>
      <c r="F322" s="16" t="s">
        <v>17</v>
      </c>
      <c r="G322" s="17" t="s">
        <v>4226</v>
      </c>
      <c r="H322" s="4" t="s">
        <v>4224</v>
      </c>
      <c r="I322" s="23" t="s">
        <v>19</v>
      </c>
      <c r="J322" s="2"/>
      <c r="K322" s="2" t="s">
        <v>4225</v>
      </c>
      <c r="L322">
        <v>201805</v>
      </c>
      <c r="M322" s="13" t="s">
        <v>4223</v>
      </c>
      <c r="N322" s="15"/>
    </row>
    <row r="323" spans="1:15" hidden="1">
      <c r="A323" s="2">
        <v>319</v>
      </c>
      <c r="B323" s="13" t="s">
        <v>1015</v>
      </c>
      <c r="C323" s="4" t="s">
        <v>1016</v>
      </c>
      <c r="D323" s="5" t="s">
        <v>1017</v>
      </c>
      <c r="E323" s="4" t="s">
        <v>1018</v>
      </c>
      <c r="F323" s="2" t="s">
        <v>757</v>
      </c>
      <c r="G323" s="14" t="s">
        <v>1019</v>
      </c>
      <c r="H323" s="4" t="s">
        <v>1016</v>
      </c>
      <c r="I323" s="23" t="s">
        <v>19</v>
      </c>
      <c r="J323" s="2">
        <v>60</v>
      </c>
      <c r="K323" s="2" t="s">
        <v>1017</v>
      </c>
      <c r="L323" s="27">
        <v>41682</v>
      </c>
      <c r="M323" s="13" t="s">
        <v>1015</v>
      </c>
      <c r="N323" s="15"/>
    </row>
    <row r="324" spans="1:15" hidden="1">
      <c r="A324" s="2">
        <v>875</v>
      </c>
      <c r="B324" s="13" t="s">
        <v>5240</v>
      </c>
      <c r="C324" s="4" t="s">
        <v>5241</v>
      </c>
      <c r="D324" s="5" t="s">
        <v>5242</v>
      </c>
      <c r="E324" s="4" t="s">
        <v>2547</v>
      </c>
      <c r="F324" s="16" t="s">
        <v>757</v>
      </c>
      <c r="G324" s="17" t="s">
        <v>5243</v>
      </c>
      <c r="H324" s="4" t="s">
        <v>5241</v>
      </c>
      <c r="I324" s="23" t="s">
        <v>5085</v>
      </c>
      <c r="J324" s="2"/>
      <c r="K324" s="2" t="s">
        <v>5242</v>
      </c>
      <c r="L324">
        <v>201805</v>
      </c>
      <c r="M324" s="13" t="s">
        <v>5240</v>
      </c>
      <c r="N324" s="15"/>
      <c r="O324" s="27">
        <v>43321</v>
      </c>
    </row>
    <row r="325" spans="1:15" hidden="1">
      <c r="A325" s="2">
        <v>36</v>
      </c>
      <c r="B325" s="13" t="s">
        <v>3694</v>
      </c>
      <c r="C325" s="4" t="s">
        <v>3695</v>
      </c>
      <c r="D325" s="5" t="s">
        <v>3696</v>
      </c>
      <c r="E325" s="4" t="s">
        <v>3396</v>
      </c>
      <c r="F325" s="2" t="s">
        <v>151</v>
      </c>
      <c r="G325" s="14" t="s">
        <v>3697</v>
      </c>
      <c r="H325" s="4" t="s">
        <v>3695</v>
      </c>
      <c r="I325" s="23" t="s">
        <v>19</v>
      </c>
      <c r="J325" s="2">
        <v>60</v>
      </c>
      <c r="K325" s="2" t="s">
        <v>3696</v>
      </c>
      <c r="L325" s="27">
        <v>41874</v>
      </c>
      <c r="M325" s="13" t="s">
        <v>3694</v>
      </c>
      <c r="N325" s="15"/>
    </row>
    <row r="326" spans="1:15">
      <c r="A326" s="2">
        <v>592</v>
      </c>
      <c r="B326" s="13" t="s">
        <v>1494</v>
      </c>
      <c r="C326" s="4" t="s">
        <v>1495</v>
      </c>
      <c r="D326" s="5" t="s">
        <v>1496</v>
      </c>
      <c r="E326" s="4" t="s">
        <v>1497</v>
      </c>
      <c r="F326" s="2" t="s">
        <v>745</v>
      </c>
      <c r="G326" s="14" t="s">
        <v>1498</v>
      </c>
      <c r="H326" s="4" t="s">
        <v>1495</v>
      </c>
      <c r="I326" s="23" t="s">
        <v>19</v>
      </c>
      <c r="J326" s="2">
        <v>20</v>
      </c>
      <c r="K326" s="2" t="s">
        <v>1496</v>
      </c>
      <c r="L326" s="27">
        <v>42417</v>
      </c>
      <c r="M326" s="13" t="s">
        <v>1494</v>
      </c>
      <c r="N326" s="15"/>
    </row>
    <row r="327" spans="1:15" hidden="1">
      <c r="A327" s="2">
        <v>15</v>
      </c>
      <c r="B327" s="13" t="s">
        <v>60</v>
      </c>
      <c r="C327" s="4" t="s">
        <v>61</v>
      </c>
      <c r="D327" s="5" t="s">
        <v>62</v>
      </c>
      <c r="E327" s="4" t="s">
        <v>63</v>
      </c>
      <c r="F327" s="2" t="s">
        <v>17</v>
      </c>
      <c r="G327" s="14" t="s">
        <v>64</v>
      </c>
      <c r="H327" s="4" t="s">
        <v>61</v>
      </c>
      <c r="I327" s="23" t="s">
        <v>19</v>
      </c>
      <c r="J327" s="2"/>
      <c r="K327" s="2" t="s">
        <v>62</v>
      </c>
      <c r="L327" s="27">
        <v>42843</v>
      </c>
      <c r="M327" s="13" t="s">
        <v>60</v>
      </c>
      <c r="N327" s="15"/>
    </row>
    <row r="328" spans="1:15" hidden="1">
      <c r="A328" s="2">
        <v>248</v>
      </c>
      <c r="B328" s="13" t="s">
        <v>774</v>
      </c>
      <c r="C328" s="4" t="s">
        <v>775</v>
      </c>
      <c r="D328" s="5" t="s">
        <v>776</v>
      </c>
      <c r="E328" s="4" t="s">
        <v>777</v>
      </c>
      <c r="F328" s="2" t="s">
        <v>757</v>
      </c>
      <c r="G328" s="14" t="s">
        <v>778</v>
      </c>
      <c r="H328" s="4" t="s">
        <v>775</v>
      </c>
      <c r="I328" s="23" t="s">
        <v>19</v>
      </c>
      <c r="J328" s="2">
        <v>180</v>
      </c>
      <c r="K328" s="2" t="s">
        <v>776</v>
      </c>
      <c r="L328" s="27">
        <v>39559</v>
      </c>
      <c r="M328" s="13" t="s">
        <v>774</v>
      </c>
      <c r="N328" s="15"/>
    </row>
    <row r="329" spans="1:15" hidden="1">
      <c r="A329" s="2">
        <v>668</v>
      </c>
      <c r="B329" s="13" t="s">
        <v>1654</v>
      </c>
      <c r="C329" s="4" t="s">
        <v>1655</v>
      </c>
      <c r="D329" s="5" t="s">
        <v>1656</v>
      </c>
      <c r="E329" s="4" t="s">
        <v>1657</v>
      </c>
      <c r="F329" s="2" t="s">
        <v>745</v>
      </c>
      <c r="G329" s="14" t="s">
        <v>1658</v>
      </c>
      <c r="H329" s="4" t="s">
        <v>1655</v>
      </c>
      <c r="I329" s="23" t="s">
        <v>19</v>
      </c>
      <c r="J329" s="2"/>
      <c r="K329" s="21" t="s">
        <v>1656</v>
      </c>
      <c r="L329" s="27">
        <v>43167</v>
      </c>
      <c r="M329" s="13" t="s">
        <v>1654</v>
      </c>
      <c r="N329" s="15"/>
    </row>
    <row r="330" spans="1:15" hidden="1">
      <c r="A330" s="2">
        <v>117</v>
      </c>
      <c r="B330" s="13" t="s">
        <v>457</v>
      </c>
      <c r="C330" s="4" t="s">
        <v>458</v>
      </c>
      <c r="D330" s="5" t="s">
        <v>459</v>
      </c>
      <c r="E330" s="4" t="s">
        <v>460</v>
      </c>
      <c r="F330" s="2" t="s">
        <v>455</v>
      </c>
      <c r="G330" s="14" t="s">
        <v>461</v>
      </c>
      <c r="H330" s="4" t="s">
        <v>458</v>
      </c>
      <c r="I330" s="23" t="s">
        <v>19</v>
      </c>
      <c r="J330" s="2">
        <v>160</v>
      </c>
      <c r="K330" s="2" t="s">
        <v>459</v>
      </c>
      <c r="L330" s="27">
        <v>40015</v>
      </c>
      <c r="M330" s="13" t="s">
        <v>457</v>
      </c>
      <c r="N330" s="15"/>
    </row>
    <row r="331" spans="1:15" hidden="1">
      <c r="A331" s="2">
        <v>402</v>
      </c>
      <c r="B331" s="13" t="s">
        <v>1228</v>
      </c>
      <c r="C331" s="4" t="s">
        <v>1229</v>
      </c>
      <c r="D331" s="5" t="s">
        <v>1230</v>
      </c>
      <c r="E331" s="4" t="s">
        <v>1231</v>
      </c>
      <c r="F331" s="2" t="s">
        <v>343</v>
      </c>
      <c r="G331" s="14" t="s">
        <v>1232</v>
      </c>
      <c r="H331" s="4" t="s">
        <v>1229</v>
      </c>
      <c r="I331" s="23" t="s">
        <v>19</v>
      </c>
      <c r="J331" s="2">
        <v>60</v>
      </c>
      <c r="K331" s="2" t="s">
        <v>1230</v>
      </c>
      <c r="L331" s="27">
        <v>41724</v>
      </c>
      <c r="M331" s="13" t="s">
        <v>1228</v>
      </c>
      <c r="N331" s="15"/>
    </row>
    <row r="332" spans="1:15" hidden="1">
      <c r="A332" s="2">
        <v>377</v>
      </c>
      <c r="B332" s="13" t="s">
        <v>3866</v>
      </c>
      <c r="C332" s="4" t="s">
        <v>3867</v>
      </c>
      <c r="D332" s="5" t="s">
        <v>3868</v>
      </c>
      <c r="E332" s="4" t="s">
        <v>3115</v>
      </c>
      <c r="F332" s="2" t="s">
        <v>757</v>
      </c>
      <c r="G332" s="14" t="s">
        <v>3869</v>
      </c>
      <c r="H332" s="4" t="s">
        <v>3867</v>
      </c>
      <c r="I332" s="23" t="s">
        <v>19</v>
      </c>
      <c r="J332" s="2">
        <v>40</v>
      </c>
      <c r="K332" s="2" t="s">
        <v>3868</v>
      </c>
      <c r="L332" s="27">
        <v>42297</v>
      </c>
      <c r="M332" s="13" t="s">
        <v>3866</v>
      </c>
      <c r="N332" s="15"/>
    </row>
    <row r="333" spans="1:15" hidden="1">
      <c r="A333" s="2">
        <v>859</v>
      </c>
      <c r="B333" s="13" t="s">
        <v>2331</v>
      </c>
      <c r="C333" s="4" t="s">
        <v>2332</v>
      </c>
      <c r="D333" s="5" t="s">
        <v>2333</v>
      </c>
      <c r="E333" s="4" t="s">
        <v>2334</v>
      </c>
      <c r="F333" s="16" t="s">
        <v>1958</v>
      </c>
      <c r="G333" s="17" t="s">
        <v>2335</v>
      </c>
      <c r="H333" s="4" t="s">
        <v>2332</v>
      </c>
      <c r="I333" s="23" t="s">
        <v>19</v>
      </c>
      <c r="J333" s="2">
        <v>200</v>
      </c>
      <c r="K333" s="2" t="s">
        <v>2333</v>
      </c>
      <c r="L333" s="27">
        <v>34425</v>
      </c>
      <c r="M333" s="13" t="s">
        <v>2331</v>
      </c>
      <c r="N333" s="15"/>
    </row>
    <row r="334" spans="1:15" hidden="1">
      <c r="A334" s="2">
        <v>832</v>
      </c>
      <c r="B334" s="13" t="s">
        <v>2200</v>
      </c>
      <c r="C334" s="4" t="s">
        <v>2201</v>
      </c>
      <c r="D334" s="5" t="s">
        <v>2202</v>
      </c>
      <c r="E334" s="4" t="s">
        <v>2203</v>
      </c>
      <c r="F334" s="50" t="s">
        <v>1293</v>
      </c>
      <c r="G334" s="17" t="s">
        <v>2204</v>
      </c>
      <c r="H334" s="4" t="s">
        <v>2201</v>
      </c>
      <c r="I334" s="23" t="s">
        <v>19</v>
      </c>
      <c r="J334" s="2"/>
      <c r="K334" s="2" t="s">
        <v>2202</v>
      </c>
      <c r="L334" s="27">
        <v>42857</v>
      </c>
      <c r="M334" s="13" t="s">
        <v>2200</v>
      </c>
      <c r="N334" s="15"/>
    </row>
    <row r="335" spans="1:15" hidden="1">
      <c r="A335" s="2">
        <v>216</v>
      </c>
      <c r="B335" s="13" t="s">
        <v>685</v>
      </c>
      <c r="C335" s="4" t="s">
        <v>686</v>
      </c>
      <c r="D335" s="5" t="s">
        <v>687</v>
      </c>
      <c r="E335" s="4" t="s">
        <v>688</v>
      </c>
      <c r="F335" s="2" t="s">
        <v>663</v>
      </c>
      <c r="G335" s="14" t="s">
        <v>689</v>
      </c>
      <c r="H335" s="4" t="s">
        <v>686</v>
      </c>
      <c r="I335" s="23" t="s">
        <v>19</v>
      </c>
      <c r="J335" s="2">
        <v>140</v>
      </c>
      <c r="K335" s="2" t="s">
        <v>687</v>
      </c>
      <c r="L335" s="27">
        <v>40252</v>
      </c>
      <c r="M335" s="13" t="s">
        <v>685</v>
      </c>
      <c r="N335" s="15"/>
    </row>
    <row r="336" spans="1:15" hidden="1">
      <c r="A336" s="2">
        <v>896</v>
      </c>
      <c r="B336" s="13" t="s">
        <v>5244</v>
      </c>
      <c r="C336" s="4" t="s">
        <v>5245</v>
      </c>
      <c r="D336" s="5" t="s">
        <v>5246</v>
      </c>
      <c r="E336" s="4" t="s">
        <v>2752</v>
      </c>
      <c r="F336" s="16" t="s">
        <v>745</v>
      </c>
      <c r="G336" s="17" t="s">
        <v>5247</v>
      </c>
      <c r="H336" s="4" t="s">
        <v>5245</v>
      </c>
      <c r="I336" s="23" t="s">
        <v>5085</v>
      </c>
      <c r="J336" s="2"/>
      <c r="K336" s="2" t="s">
        <v>5246</v>
      </c>
      <c r="L336">
        <v>201807</v>
      </c>
      <c r="M336" s="13" t="s">
        <v>5244</v>
      </c>
      <c r="N336" s="15"/>
      <c r="O336" s="27" t="s">
        <v>5116</v>
      </c>
    </row>
    <row r="337" spans="1:15" hidden="1">
      <c r="A337" s="2">
        <v>621</v>
      </c>
      <c r="B337" s="13" t="s">
        <v>4084</v>
      </c>
      <c r="C337" s="4" t="s">
        <v>4085</v>
      </c>
      <c r="D337" s="5" t="s">
        <v>4086</v>
      </c>
      <c r="E337" s="4" t="s">
        <v>2701</v>
      </c>
      <c r="F337" s="2" t="s">
        <v>745</v>
      </c>
      <c r="G337" s="14" t="s">
        <v>4087</v>
      </c>
      <c r="H337" s="4" t="s">
        <v>4085</v>
      </c>
      <c r="I337" s="23" t="s">
        <v>19</v>
      </c>
      <c r="J337" s="2"/>
      <c r="K337" s="2" t="s">
        <v>4086</v>
      </c>
      <c r="L337" s="27">
        <v>42845</v>
      </c>
      <c r="M337" s="13" t="s">
        <v>4084</v>
      </c>
      <c r="N337" s="15"/>
    </row>
    <row r="338" spans="1:15" hidden="1">
      <c r="A338" s="2">
        <v>901</v>
      </c>
      <c r="B338" s="13" t="s">
        <v>5248</v>
      </c>
      <c r="C338" s="4" t="s">
        <v>5249</v>
      </c>
      <c r="D338" s="5" t="s">
        <v>5250</v>
      </c>
      <c r="E338" s="4" t="s">
        <v>2891</v>
      </c>
      <c r="F338" s="16" t="s">
        <v>745</v>
      </c>
      <c r="G338" s="17" t="s">
        <v>5251</v>
      </c>
      <c r="H338" s="4" t="s">
        <v>5249</v>
      </c>
      <c r="I338" s="23" t="s">
        <v>19</v>
      </c>
      <c r="J338" s="2"/>
      <c r="K338" s="2" t="s">
        <v>5250</v>
      </c>
      <c r="L338">
        <v>201807</v>
      </c>
      <c r="M338" s="13" t="s">
        <v>5248</v>
      </c>
      <c r="N338" s="15"/>
    </row>
    <row r="339" spans="1:15" hidden="1">
      <c r="A339" s="2">
        <v>425</v>
      </c>
      <c r="B339" s="13" t="s">
        <v>5252</v>
      </c>
      <c r="C339" s="4" t="s">
        <v>5253</v>
      </c>
      <c r="D339" s="5" t="s">
        <v>5254</v>
      </c>
      <c r="E339" s="4" t="s">
        <v>2627</v>
      </c>
      <c r="F339" s="2" t="s">
        <v>1252</v>
      </c>
      <c r="G339" s="14" t="s">
        <v>5255</v>
      </c>
      <c r="H339" s="4" t="s">
        <v>5253</v>
      </c>
      <c r="I339" s="23" t="s">
        <v>5085</v>
      </c>
      <c r="J339" s="2">
        <v>60</v>
      </c>
      <c r="K339" s="2" t="s">
        <v>5254</v>
      </c>
      <c r="L339" s="27"/>
      <c r="M339" s="13" t="s">
        <v>5252</v>
      </c>
      <c r="N339" s="15"/>
      <c r="O339" s="27">
        <v>43341</v>
      </c>
    </row>
    <row r="340" spans="1:15" hidden="1">
      <c r="A340" s="2">
        <v>73</v>
      </c>
      <c r="B340" s="13" t="s">
        <v>309</v>
      </c>
      <c r="C340" s="4" t="s">
        <v>310</v>
      </c>
      <c r="D340" s="5" t="s">
        <v>311</v>
      </c>
      <c r="E340" s="4" t="s">
        <v>312</v>
      </c>
      <c r="F340" s="2" t="s">
        <v>197</v>
      </c>
      <c r="G340" s="14" t="s">
        <v>313</v>
      </c>
      <c r="H340" s="4" t="s">
        <v>310</v>
      </c>
      <c r="I340" s="23" t="s">
        <v>19</v>
      </c>
      <c r="J340" s="2">
        <v>100</v>
      </c>
      <c r="K340" s="2" t="s">
        <v>311</v>
      </c>
      <c r="L340" s="27">
        <v>41080</v>
      </c>
      <c r="M340" s="13" t="s">
        <v>309</v>
      </c>
      <c r="N340" s="15"/>
    </row>
    <row r="341" spans="1:15" hidden="1">
      <c r="A341" s="2">
        <v>372</v>
      </c>
      <c r="B341" s="13" t="s">
        <v>1142</v>
      </c>
      <c r="C341" s="4" t="s">
        <v>1143</v>
      </c>
      <c r="D341" s="5" t="s">
        <v>1144</v>
      </c>
      <c r="E341" s="4" t="s">
        <v>1145</v>
      </c>
      <c r="F341" s="2" t="s">
        <v>757</v>
      </c>
      <c r="G341" s="14" t="s">
        <v>1146</v>
      </c>
      <c r="H341" s="4" t="s">
        <v>1143</v>
      </c>
      <c r="I341" s="23" t="s">
        <v>19</v>
      </c>
      <c r="J341" s="2"/>
      <c r="K341" s="2" t="s">
        <v>1144</v>
      </c>
      <c r="L341" s="27">
        <v>43238</v>
      </c>
      <c r="M341" s="13" t="s">
        <v>1142</v>
      </c>
      <c r="N341" s="15"/>
    </row>
    <row r="342" spans="1:15" hidden="1">
      <c r="A342" s="2">
        <v>898</v>
      </c>
      <c r="B342" s="13" t="s">
        <v>2377</v>
      </c>
      <c r="C342" s="4" t="s">
        <v>2378</v>
      </c>
      <c r="D342" s="5" t="s">
        <v>2379</v>
      </c>
      <c r="E342" s="4" t="s">
        <v>2380</v>
      </c>
      <c r="F342" s="16" t="s">
        <v>757</v>
      </c>
      <c r="G342" s="17" t="s">
        <v>2381</v>
      </c>
      <c r="H342" s="4" t="s">
        <v>2378</v>
      </c>
      <c r="I342" s="23" t="s">
        <v>19</v>
      </c>
      <c r="J342" s="2"/>
      <c r="K342" s="2" t="s">
        <v>2379</v>
      </c>
      <c r="L342">
        <v>201807</v>
      </c>
      <c r="M342" s="13" t="s">
        <v>2377</v>
      </c>
      <c r="N342" s="15"/>
    </row>
    <row r="343" spans="1:15" hidden="1">
      <c r="A343" s="2">
        <v>344</v>
      </c>
      <c r="B343" s="13" t="s">
        <v>1095</v>
      </c>
      <c r="C343" s="4" t="s">
        <v>1096</v>
      </c>
      <c r="D343" s="5" t="s">
        <v>1097</v>
      </c>
      <c r="E343" s="4" t="s">
        <v>1098</v>
      </c>
      <c r="F343" s="2" t="s">
        <v>757</v>
      </c>
      <c r="G343" s="14" t="s">
        <v>1099</v>
      </c>
      <c r="H343" s="4" t="s">
        <v>1096</v>
      </c>
      <c r="I343" s="23" t="s">
        <v>19</v>
      </c>
      <c r="J343" s="2"/>
      <c r="K343" s="21" t="s">
        <v>1097</v>
      </c>
      <c r="L343" s="27">
        <v>43048</v>
      </c>
      <c r="M343" s="13" t="s">
        <v>1095</v>
      </c>
      <c r="N343" s="15"/>
    </row>
    <row r="344" spans="1:15" hidden="1">
      <c r="A344" s="2">
        <v>647</v>
      </c>
      <c r="B344" s="13" t="s">
        <v>1623</v>
      </c>
      <c r="C344" s="4" t="s">
        <v>1624</v>
      </c>
      <c r="D344" s="5" t="s">
        <v>1625</v>
      </c>
      <c r="E344" s="4" t="s">
        <v>1626</v>
      </c>
      <c r="F344" s="2" t="s">
        <v>745</v>
      </c>
      <c r="G344" s="14" t="s">
        <v>1627</v>
      </c>
      <c r="H344" s="4" t="s">
        <v>1624</v>
      </c>
      <c r="I344" s="23" t="s">
        <v>19</v>
      </c>
      <c r="J344" s="2"/>
      <c r="K344" s="21" t="s">
        <v>1625</v>
      </c>
      <c r="L344" s="27">
        <v>43159</v>
      </c>
      <c r="M344" s="13" t="s">
        <v>1623</v>
      </c>
      <c r="N344" s="15"/>
    </row>
    <row r="345" spans="1:15" hidden="1">
      <c r="A345" s="2">
        <v>774</v>
      </c>
      <c r="B345" s="13" t="s">
        <v>5256</v>
      </c>
      <c r="C345" s="4" t="s">
        <v>5257</v>
      </c>
      <c r="D345" s="5" t="s">
        <v>4588</v>
      </c>
      <c r="E345" s="4" t="s">
        <v>2460</v>
      </c>
      <c r="F345" s="16" t="s">
        <v>1345</v>
      </c>
      <c r="G345" s="17" t="s">
        <v>5258</v>
      </c>
      <c r="H345" s="4" t="s">
        <v>5257</v>
      </c>
      <c r="I345" s="23" t="s">
        <v>19</v>
      </c>
      <c r="J345" s="2">
        <v>200</v>
      </c>
      <c r="K345" s="2" t="s">
        <v>4588</v>
      </c>
      <c r="L345" s="27">
        <v>37046</v>
      </c>
      <c r="M345" s="13" t="s">
        <v>5256</v>
      </c>
      <c r="N345" s="15"/>
    </row>
    <row r="346" spans="1:15" hidden="1">
      <c r="A346" s="2">
        <v>269</v>
      </c>
      <c r="B346" s="13" t="s">
        <v>859</v>
      </c>
      <c r="C346" s="4" t="s">
        <v>860</v>
      </c>
      <c r="D346" s="5" t="s">
        <v>861</v>
      </c>
      <c r="E346" s="4" t="s">
        <v>862</v>
      </c>
      <c r="F346" s="2" t="s">
        <v>757</v>
      </c>
      <c r="G346" s="14" t="s">
        <v>863</v>
      </c>
      <c r="H346" s="4" t="s">
        <v>860</v>
      </c>
      <c r="I346" s="23" t="s">
        <v>19</v>
      </c>
      <c r="J346" s="2">
        <v>60</v>
      </c>
      <c r="K346" s="2" t="s">
        <v>861</v>
      </c>
      <c r="L346" s="27">
        <v>41766</v>
      </c>
      <c r="M346" s="13" t="s">
        <v>859</v>
      </c>
      <c r="N346" s="13"/>
      <c r="O346" s="2"/>
    </row>
    <row r="347" spans="1:15" hidden="1">
      <c r="A347" s="2">
        <v>828</v>
      </c>
      <c r="B347" s="13" t="s">
        <v>2183</v>
      </c>
      <c r="C347" s="4" t="s">
        <v>2184</v>
      </c>
      <c r="D347" s="5" t="s">
        <v>2185</v>
      </c>
      <c r="E347" s="4" t="s">
        <v>2186</v>
      </c>
      <c r="F347" s="16" t="s">
        <v>2187</v>
      </c>
      <c r="G347" s="17" t="s">
        <v>2188</v>
      </c>
      <c r="H347" s="4" t="s">
        <v>2184</v>
      </c>
      <c r="I347" s="23" t="s">
        <v>19</v>
      </c>
      <c r="J347" s="2">
        <v>140</v>
      </c>
      <c r="K347" s="2" t="s">
        <v>2185</v>
      </c>
      <c r="L347" s="27">
        <v>40309</v>
      </c>
      <c r="M347" s="13" t="s">
        <v>2183</v>
      </c>
      <c r="N347" s="15"/>
    </row>
    <row r="348" spans="1:15" hidden="1">
      <c r="A348" s="2">
        <v>675</v>
      </c>
      <c r="B348" s="13" t="s">
        <v>5259</v>
      </c>
      <c r="C348" s="4" t="s">
        <v>5260</v>
      </c>
      <c r="D348" s="5" t="s">
        <v>5261</v>
      </c>
      <c r="E348" s="4" t="s">
        <v>3120</v>
      </c>
      <c r="F348" s="2" t="s">
        <v>745</v>
      </c>
      <c r="G348" s="14" t="s">
        <v>5262</v>
      </c>
      <c r="H348" s="4" t="s">
        <v>5260</v>
      </c>
      <c r="I348" s="23" t="s">
        <v>5085</v>
      </c>
      <c r="J348" s="2"/>
      <c r="K348" s="21" t="s">
        <v>5261</v>
      </c>
      <c r="L348" s="27"/>
      <c r="M348" s="13" t="s">
        <v>5259</v>
      </c>
      <c r="N348" s="15"/>
      <c r="O348" s="27">
        <v>43321</v>
      </c>
    </row>
    <row r="349" spans="1:15" hidden="1">
      <c r="A349" s="2">
        <v>93</v>
      </c>
      <c r="B349" s="13" t="s">
        <v>381</v>
      </c>
      <c r="C349" s="4" t="s">
        <v>382</v>
      </c>
      <c r="D349" s="5" t="s">
        <v>383</v>
      </c>
      <c r="E349" s="4" t="s">
        <v>384</v>
      </c>
      <c r="F349" s="2" t="s">
        <v>197</v>
      </c>
      <c r="G349" s="14" t="s">
        <v>385</v>
      </c>
      <c r="H349" s="4" t="s">
        <v>382</v>
      </c>
      <c r="I349" s="23" t="s">
        <v>19</v>
      </c>
      <c r="J349" s="2"/>
      <c r="K349" s="2" t="s">
        <v>383</v>
      </c>
      <c r="L349" s="27">
        <v>42779</v>
      </c>
      <c r="M349" s="13" t="s">
        <v>381</v>
      </c>
      <c r="N349" s="15"/>
    </row>
    <row r="350" spans="1:15" hidden="1">
      <c r="A350" s="2">
        <v>568</v>
      </c>
      <c r="B350" s="13" t="s">
        <v>1424</v>
      </c>
      <c r="C350" s="4" t="s">
        <v>1425</v>
      </c>
      <c r="D350" s="5" t="s">
        <v>1426</v>
      </c>
      <c r="E350" s="4" t="s">
        <v>1427</v>
      </c>
      <c r="F350" s="2" t="s">
        <v>745</v>
      </c>
      <c r="G350" s="14" t="s">
        <v>1428</v>
      </c>
      <c r="H350" s="4" t="s">
        <v>1425</v>
      </c>
      <c r="I350" s="23" t="s">
        <v>19</v>
      </c>
      <c r="J350" s="2"/>
      <c r="K350" s="2" t="s">
        <v>1426</v>
      </c>
      <c r="L350" s="27">
        <v>42913</v>
      </c>
      <c r="M350" s="13" t="s">
        <v>1424</v>
      </c>
      <c r="N350" s="15"/>
    </row>
    <row r="351" spans="1:15" hidden="1">
      <c r="A351" s="2">
        <v>251</v>
      </c>
      <c r="B351" s="13" t="s">
        <v>3787</v>
      </c>
      <c r="C351" s="4" t="s">
        <v>3788</v>
      </c>
      <c r="D351" s="5" t="s">
        <v>3789</v>
      </c>
      <c r="E351" s="4" t="s">
        <v>3171</v>
      </c>
      <c r="F351" s="2" t="s">
        <v>757</v>
      </c>
      <c r="G351" s="14" t="s">
        <v>3790</v>
      </c>
      <c r="H351" s="4" t="s">
        <v>3788</v>
      </c>
      <c r="I351" s="23" t="s">
        <v>19</v>
      </c>
      <c r="J351" s="2">
        <v>140</v>
      </c>
      <c r="K351" s="2" t="s">
        <v>3789</v>
      </c>
      <c r="L351" s="27">
        <v>40409</v>
      </c>
      <c r="M351" s="13" t="s">
        <v>3787</v>
      </c>
      <c r="N351" s="15"/>
    </row>
    <row r="352" spans="1:15" hidden="1">
      <c r="A352" s="2">
        <v>587</v>
      </c>
      <c r="B352" s="13" t="s">
        <v>4040</v>
      </c>
      <c r="C352" s="4" t="s">
        <v>4041</v>
      </c>
      <c r="D352" s="5" t="s">
        <v>4042</v>
      </c>
      <c r="E352" s="4" t="s">
        <v>3126</v>
      </c>
      <c r="F352" s="2" t="s">
        <v>745</v>
      </c>
      <c r="G352" s="14" t="s">
        <v>4043</v>
      </c>
      <c r="H352" s="4" t="s">
        <v>4041</v>
      </c>
      <c r="I352" s="23" t="s">
        <v>19</v>
      </c>
      <c r="J352" s="2">
        <v>40</v>
      </c>
      <c r="K352" s="2" t="s">
        <v>4042</v>
      </c>
      <c r="L352" s="27">
        <v>42093</v>
      </c>
      <c r="M352" s="13" t="s">
        <v>4040</v>
      </c>
      <c r="N352" s="15"/>
    </row>
    <row r="353" spans="1:15" hidden="1">
      <c r="A353" s="2">
        <v>569</v>
      </c>
      <c r="B353" s="13" t="s">
        <v>1429</v>
      </c>
      <c r="C353" s="4" t="s">
        <v>1430</v>
      </c>
      <c r="D353" s="5" t="s">
        <v>1431</v>
      </c>
      <c r="E353" s="4" t="s">
        <v>1432</v>
      </c>
      <c r="F353" s="2" t="s">
        <v>745</v>
      </c>
      <c r="G353" s="14" t="s">
        <v>1433</v>
      </c>
      <c r="H353" s="4" t="s">
        <v>1430</v>
      </c>
      <c r="I353" s="23" t="s">
        <v>19</v>
      </c>
      <c r="J353" s="2">
        <v>120</v>
      </c>
      <c r="K353" s="2" t="s">
        <v>1431</v>
      </c>
      <c r="L353" s="27">
        <v>40775</v>
      </c>
      <c r="M353" s="13" t="s">
        <v>1429</v>
      </c>
      <c r="N353" s="13"/>
      <c r="O353" s="2"/>
    </row>
    <row r="354" spans="1:15" hidden="1">
      <c r="A354" s="2">
        <v>607</v>
      </c>
      <c r="B354" s="13" t="s">
        <v>1529</v>
      </c>
      <c r="C354" s="4" t="s">
        <v>1530</v>
      </c>
      <c r="D354" s="5" t="s">
        <v>1531</v>
      </c>
      <c r="E354" s="4" t="s">
        <v>1532</v>
      </c>
      <c r="F354" s="2" t="s">
        <v>745</v>
      </c>
      <c r="G354" s="14" t="s">
        <v>1533</v>
      </c>
      <c r="H354" s="4" t="s">
        <v>1530</v>
      </c>
      <c r="I354" s="23" t="s">
        <v>19</v>
      </c>
      <c r="J354" s="2">
        <v>60</v>
      </c>
      <c r="K354" s="2" t="s">
        <v>1531</v>
      </c>
      <c r="L354" s="27">
        <v>41809</v>
      </c>
      <c r="M354" s="13" t="s">
        <v>1529</v>
      </c>
      <c r="N354" s="15"/>
    </row>
    <row r="355" spans="1:15" hidden="1">
      <c r="A355" s="2">
        <v>866</v>
      </c>
      <c r="B355" s="13" t="s">
        <v>5263</v>
      </c>
      <c r="C355" s="4" t="s">
        <v>5264</v>
      </c>
      <c r="D355" s="5" t="s">
        <v>5265</v>
      </c>
      <c r="E355" s="4" t="s">
        <v>2552</v>
      </c>
      <c r="F355" s="16" t="s">
        <v>745</v>
      </c>
      <c r="G355" s="17" t="s">
        <v>5266</v>
      </c>
      <c r="H355" s="4" t="s">
        <v>5264</v>
      </c>
      <c r="I355" s="23" t="s">
        <v>5088</v>
      </c>
      <c r="J355" s="2"/>
      <c r="K355" s="2" t="s">
        <v>5265</v>
      </c>
      <c r="L355">
        <v>201805</v>
      </c>
      <c r="M355" s="13" t="s">
        <v>5263</v>
      </c>
      <c r="N355" s="15"/>
      <c r="O355" s="15" t="s">
        <v>5267</v>
      </c>
    </row>
    <row r="356" spans="1:15" hidden="1">
      <c r="A356" s="2">
        <v>381</v>
      </c>
      <c r="B356" s="13" t="s">
        <v>1162</v>
      </c>
      <c r="C356" s="4" t="s">
        <v>1163</v>
      </c>
      <c r="D356" s="5" t="s">
        <v>1164</v>
      </c>
      <c r="E356" s="4" t="s">
        <v>1165</v>
      </c>
      <c r="F356" s="2" t="s">
        <v>1104</v>
      </c>
      <c r="G356" s="14" t="s">
        <v>1166</v>
      </c>
      <c r="H356" s="4" t="s">
        <v>1163</v>
      </c>
      <c r="I356" s="23" t="s">
        <v>19</v>
      </c>
      <c r="J356" s="2">
        <v>140</v>
      </c>
      <c r="K356" s="2" t="s">
        <v>1164</v>
      </c>
      <c r="L356" s="27">
        <v>40359</v>
      </c>
      <c r="M356" s="13" t="s">
        <v>1162</v>
      </c>
      <c r="N356" s="15"/>
    </row>
    <row r="357" spans="1:15" hidden="1">
      <c r="A357" s="2">
        <v>788</v>
      </c>
      <c r="B357" s="43" t="s">
        <v>5268</v>
      </c>
      <c r="C357" s="4" t="s">
        <v>5269</v>
      </c>
      <c r="D357" s="5" t="s">
        <v>5270</v>
      </c>
      <c r="E357" s="4" t="s">
        <v>2637</v>
      </c>
      <c r="F357" s="16" t="s">
        <v>1810</v>
      </c>
      <c r="G357" s="17" t="s">
        <v>5271</v>
      </c>
      <c r="H357" s="4" t="s">
        <v>5269</v>
      </c>
      <c r="I357" s="23" t="s">
        <v>1352</v>
      </c>
      <c r="J357" s="2">
        <v>20</v>
      </c>
      <c r="K357" s="2" t="s">
        <v>5270</v>
      </c>
      <c r="L357" s="27">
        <v>42471</v>
      </c>
      <c r="M357" s="43" t="s">
        <v>5268</v>
      </c>
      <c r="N357" s="44"/>
    </row>
    <row r="358" spans="1:15" hidden="1">
      <c r="A358" s="2">
        <v>708</v>
      </c>
      <c r="B358" s="13" t="s">
        <v>1704</v>
      </c>
      <c r="C358" s="4" t="s">
        <v>1705</v>
      </c>
      <c r="D358" s="5" t="s">
        <v>1706</v>
      </c>
      <c r="E358" s="4" t="s">
        <v>1707</v>
      </c>
      <c r="F358" s="2" t="s">
        <v>745</v>
      </c>
      <c r="G358" s="14" t="s">
        <v>1708</v>
      </c>
      <c r="H358" s="4" t="s">
        <v>1705</v>
      </c>
      <c r="I358" s="23" t="s">
        <v>19</v>
      </c>
      <c r="J358" s="2">
        <v>80</v>
      </c>
      <c r="K358" s="2" t="s">
        <v>1706</v>
      </c>
      <c r="L358" s="27">
        <v>41339</v>
      </c>
      <c r="M358" s="13" t="s">
        <v>1704</v>
      </c>
      <c r="N358" s="15"/>
    </row>
    <row r="359" spans="1:15" hidden="1">
      <c r="A359" s="2">
        <v>556</v>
      </c>
      <c r="B359" s="13" t="s">
        <v>1388</v>
      </c>
      <c r="C359" s="4" t="s">
        <v>1389</v>
      </c>
      <c r="D359" s="5" t="s">
        <v>1393</v>
      </c>
      <c r="E359" s="4" t="s">
        <v>1391</v>
      </c>
      <c r="F359" s="2" t="s">
        <v>745</v>
      </c>
      <c r="G359" s="14" t="s">
        <v>1392</v>
      </c>
      <c r="H359" s="4" t="s">
        <v>1389</v>
      </c>
      <c r="I359" s="23" t="s">
        <v>19</v>
      </c>
      <c r="J359" s="2">
        <v>20</v>
      </c>
      <c r="K359" s="2" t="s">
        <v>1393</v>
      </c>
      <c r="L359" s="27">
        <v>42654</v>
      </c>
      <c r="M359" s="13" t="s">
        <v>1388</v>
      </c>
      <c r="N359" s="13"/>
      <c r="O359" s="2"/>
    </row>
    <row r="360" spans="1:15" hidden="1">
      <c r="A360" s="2">
        <v>75</v>
      </c>
      <c r="B360" s="13" t="s">
        <v>319</v>
      </c>
      <c r="C360" s="4" t="s">
        <v>320</v>
      </c>
      <c r="D360" s="5" t="s">
        <v>321</v>
      </c>
      <c r="E360" s="4" t="s">
        <v>322</v>
      </c>
      <c r="F360" s="2" t="s">
        <v>197</v>
      </c>
      <c r="G360" s="14" t="s">
        <v>323</v>
      </c>
      <c r="H360" s="4" t="s">
        <v>320</v>
      </c>
      <c r="I360" s="23" t="s">
        <v>19</v>
      </c>
      <c r="J360" s="2">
        <v>100</v>
      </c>
      <c r="K360" s="2" t="s">
        <v>321</v>
      </c>
      <c r="L360" s="27">
        <v>41239</v>
      </c>
      <c r="M360" s="13" t="s">
        <v>319</v>
      </c>
      <c r="N360" s="15"/>
    </row>
    <row r="361" spans="1:15" hidden="1">
      <c r="A361" s="2">
        <v>218</v>
      </c>
      <c r="B361" s="13" t="s">
        <v>695</v>
      </c>
      <c r="C361" s="4" t="s">
        <v>696</v>
      </c>
      <c r="D361" s="5" t="s">
        <v>697</v>
      </c>
      <c r="E361" s="4" t="s">
        <v>698</v>
      </c>
      <c r="F361" s="2" t="s">
        <v>663</v>
      </c>
      <c r="G361" s="14" t="s">
        <v>699</v>
      </c>
      <c r="H361" s="4" t="s">
        <v>696</v>
      </c>
      <c r="I361" s="23" t="s">
        <v>19</v>
      </c>
      <c r="J361" s="2">
        <v>120</v>
      </c>
      <c r="K361" s="2" t="s">
        <v>697</v>
      </c>
      <c r="L361" s="27">
        <v>40586</v>
      </c>
      <c r="M361" s="13" t="s">
        <v>695</v>
      </c>
      <c r="N361" s="13"/>
      <c r="O361" s="2"/>
    </row>
    <row r="362" spans="1:15" hidden="1">
      <c r="A362" s="2">
        <v>687</v>
      </c>
      <c r="B362" s="13" t="s">
        <v>5272</v>
      </c>
      <c r="C362" s="4" t="s">
        <v>5273</v>
      </c>
      <c r="D362" s="5" t="s">
        <v>4610</v>
      </c>
      <c r="E362" s="4" t="s">
        <v>2557</v>
      </c>
      <c r="F362" s="23" t="s">
        <v>757</v>
      </c>
      <c r="G362" s="14" t="s">
        <v>5274</v>
      </c>
      <c r="H362" s="4" t="s">
        <v>5273</v>
      </c>
      <c r="I362" s="23" t="s">
        <v>1633</v>
      </c>
      <c r="J362" s="2"/>
      <c r="K362" s="2" t="s">
        <v>4610</v>
      </c>
      <c r="L362" s="27">
        <v>43241</v>
      </c>
      <c r="M362" s="13" t="s">
        <v>5272</v>
      </c>
      <c r="N362" s="15"/>
    </row>
    <row r="363" spans="1:15" hidden="1">
      <c r="A363" s="2">
        <v>228</v>
      </c>
      <c r="B363" s="13" t="s">
        <v>5275</v>
      </c>
      <c r="C363" s="4" t="s">
        <v>5276</v>
      </c>
      <c r="D363" s="5" t="s">
        <v>5277</v>
      </c>
      <c r="E363" s="4" t="s">
        <v>2632</v>
      </c>
      <c r="F363" s="2" t="s">
        <v>663</v>
      </c>
      <c r="G363" s="14" t="s">
        <v>5278</v>
      </c>
      <c r="H363" s="4" t="s">
        <v>5276</v>
      </c>
      <c r="I363" s="23" t="s">
        <v>19</v>
      </c>
      <c r="J363" s="2">
        <v>20</v>
      </c>
      <c r="K363" s="2" t="s">
        <v>5277</v>
      </c>
      <c r="L363" s="27">
        <v>42562</v>
      </c>
      <c r="M363" s="13" t="s">
        <v>5275</v>
      </c>
      <c r="N363" s="15"/>
    </row>
    <row r="364" spans="1:15" hidden="1">
      <c r="A364" s="2">
        <v>782</v>
      </c>
      <c r="B364" s="13" t="s">
        <v>1996</v>
      </c>
      <c r="C364" s="4" t="s">
        <v>1997</v>
      </c>
      <c r="D364" s="5" t="s">
        <v>1998</v>
      </c>
      <c r="E364" s="4" t="s">
        <v>1999</v>
      </c>
      <c r="F364" s="16" t="s">
        <v>1810</v>
      </c>
      <c r="G364" s="17" t="s">
        <v>2000</v>
      </c>
      <c r="H364" s="4" t="s">
        <v>1997</v>
      </c>
      <c r="I364" s="23" t="s">
        <v>19</v>
      </c>
      <c r="J364" s="2"/>
      <c r="K364" s="2" t="s">
        <v>1998</v>
      </c>
      <c r="L364" s="27">
        <v>42913</v>
      </c>
      <c r="M364" s="13" t="s">
        <v>1996</v>
      </c>
      <c r="N364" s="15"/>
    </row>
    <row r="365" spans="1:15" hidden="1">
      <c r="A365" s="2">
        <v>745</v>
      </c>
      <c r="B365" s="13" t="s">
        <v>1849</v>
      </c>
      <c r="C365" s="4" t="s">
        <v>1850</v>
      </c>
      <c r="D365" s="5" t="s">
        <v>1851</v>
      </c>
      <c r="E365" s="4" t="s">
        <v>1852</v>
      </c>
      <c r="F365" s="16" t="s">
        <v>1853</v>
      </c>
      <c r="G365" s="17" t="s">
        <v>1854</v>
      </c>
      <c r="H365" s="4" t="s">
        <v>1850</v>
      </c>
      <c r="I365" s="23" t="s">
        <v>19</v>
      </c>
      <c r="J365" s="2"/>
      <c r="K365" s="2" t="s">
        <v>1851</v>
      </c>
      <c r="L365" s="27">
        <v>42984</v>
      </c>
      <c r="M365" s="13" t="s">
        <v>1849</v>
      </c>
      <c r="N365" s="15"/>
    </row>
    <row r="366" spans="1:15" hidden="1">
      <c r="A366" s="2">
        <v>670</v>
      </c>
      <c r="B366" s="13" t="s">
        <v>4147</v>
      </c>
      <c r="C366" s="4" t="s">
        <v>4148</v>
      </c>
      <c r="D366" s="5" t="s">
        <v>134</v>
      </c>
      <c r="E366" s="4" t="s">
        <v>3176</v>
      </c>
      <c r="F366" s="2" t="s">
        <v>745</v>
      </c>
      <c r="G366" s="14" t="s">
        <v>4149</v>
      </c>
      <c r="H366" s="4" t="s">
        <v>4148</v>
      </c>
      <c r="I366" s="23" t="s">
        <v>19</v>
      </c>
      <c r="J366" s="2"/>
      <c r="K366" s="2" t="s">
        <v>134</v>
      </c>
      <c r="L366" s="27"/>
      <c r="M366" s="13" t="s">
        <v>4147</v>
      </c>
      <c r="N366" s="15"/>
    </row>
    <row r="367" spans="1:15" hidden="1">
      <c r="A367" s="2">
        <v>899</v>
      </c>
      <c r="B367" s="13" t="s">
        <v>4248</v>
      </c>
      <c r="C367" s="4" t="s">
        <v>4249</v>
      </c>
      <c r="D367" s="5" t="s">
        <v>3665</v>
      </c>
      <c r="E367" s="4" t="s">
        <v>4250</v>
      </c>
      <c r="F367" s="22" t="s">
        <v>1252</v>
      </c>
      <c r="G367" s="17" t="s">
        <v>4251</v>
      </c>
      <c r="H367" s="4" t="s">
        <v>4249</v>
      </c>
      <c r="I367" s="23" t="s">
        <v>747</v>
      </c>
      <c r="J367" s="2"/>
      <c r="K367" s="2" t="s">
        <v>3665</v>
      </c>
      <c r="L367">
        <v>201807</v>
      </c>
      <c r="M367" s="13" t="s">
        <v>4248</v>
      </c>
      <c r="N367" s="15"/>
    </row>
    <row r="368" spans="1:15" hidden="1">
      <c r="A368" s="2">
        <v>80</v>
      </c>
      <c r="B368" s="13" t="s">
        <v>339</v>
      </c>
      <c r="C368" s="4" t="s">
        <v>340</v>
      </c>
      <c r="D368" s="5" t="s">
        <v>341</v>
      </c>
      <c r="E368" s="4" t="s">
        <v>342</v>
      </c>
      <c r="F368" s="23" t="s">
        <v>343</v>
      </c>
      <c r="G368" s="14" t="s">
        <v>344</v>
      </c>
      <c r="H368" s="4" t="s">
        <v>340</v>
      </c>
      <c r="I368" s="23" t="s">
        <v>345</v>
      </c>
      <c r="J368" s="2">
        <v>80</v>
      </c>
      <c r="K368" s="2" t="s">
        <v>341</v>
      </c>
      <c r="L368" s="27">
        <v>41461</v>
      </c>
      <c r="M368" s="13" t="s">
        <v>339</v>
      </c>
      <c r="N368" s="15"/>
    </row>
    <row r="369" spans="1:15" hidden="1">
      <c r="A369" s="2">
        <v>301</v>
      </c>
      <c r="B369" s="13" t="s">
        <v>970</v>
      </c>
      <c r="C369" s="4" t="s">
        <v>971</v>
      </c>
      <c r="D369" s="5" t="s">
        <v>972</v>
      </c>
      <c r="E369" s="4" t="s">
        <v>973</v>
      </c>
      <c r="F369" s="2" t="s">
        <v>757</v>
      </c>
      <c r="G369" s="14" t="s">
        <v>974</v>
      </c>
      <c r="H369" s="4" t="s">
        <v>971</v>
      </c>
      <c r="I369" s="23" t="s">
        <v>19</v>
      </c>
      <c r="J369" s="2">
        <v>20</v>
      </c>
      <c r="K369" s="2" t="s">
        <v>972</v>
      </c>
      <c r="L369" s="27">
        <v>42592</v>
      </c>
      <c r="M369" s="13" t="s">
        <v>970</v>
      </c>
      <c r="N369" s="15"/>
    </row>
    <row r="370" spans="1:15" hidden="1">
      <c r="A370" s="2">
        <v>815</v>
      </c>
      <c r="B370" s="13" t="s">
        <v>2134</v>
      </c>
      <c r="C370" s="4" t="s">
        <v>2135</v>
      </c>
      <c r="D370" s="5" t="s">
        <v>2136</v>
      </c>
      <c r="E370" s="4" t="s">
        <v>2137</v>
      </c>
      <c r="F370" s="16" t="s">
        <v>1299</v>
      </c>
      <c r="G370" s="17" t="s">
        <v>2138</v>
      </c>
      <c r="H370" s="4" t="s">
        <v>2135</v>
      </c>
      <c r="I370" s="23" t="s">
        <v>19</v>
      </c>
      <c r="J370" s="2">
        <v>100</v>
      </c>
      <c r="K370" s="2" t="s">
        <v>2136</v>
      </c>
      <c r="L370" s="27">
        <v>41239</v>
      </c>
      <c r="M370" s="13" t="s">
        <v>2134</v>
      </c>
      <c r="N370" s="15"/>
    </row>
    <row r="371" spans="1:15" hidden="1">
      <c r="A371" s="2">
        <v>559</v>
      </c>
      <c r="B371" s="13" t="s">
        <v>1394</v>
      </c>
      <c r="C371" s="4" t="s">
        <v>1395</v>
      </c>
      <c r="D371" s="5" t="s">
        <v>1396</v>
      </c>
      <c r="E371" s="4" t="s">
        <v>1397</v>
      </c>
      <c r="F371" s="2" t="s">
        <v>745</v>
      </c>
      <c r="G371" s="14" t="s">
        <v>1398</v>
      </c>
      <c r="H371" s="4" t="s">
        <v>1395</v>
      </c>
      <c r="I371" s="23" t="s">
        <v>19</v>
      </c>
      <c r="J371" s="2">
        <v>20</v>
      </c>
      <c r="K371" s="2" t="s">
        <v>1396</v>
      </c>
      <c r="L371" s="27">
        <v>42671</v>
      </c>
      <c r="M371" s="13" t="s">
        <v>1394</v>
      </c>
      <c r="N371" s="13"/>
      <c r="O371" s="2"/>
    </row>
    <row r="372" spans="1:15" hidden="1">
      <c r="A372" s="2">
        <v>346</v>
      </c>
      <c r="B372" s="13" t="s">
        <v>1100</v>
      </c>
      <c r="C372" s="4" t="s">
        <v>1101</v>
      </c>
      <c r="D372" s="5" t="s">
        <v>1102</v>
      </c>
      <c r="E372" s="4" t="s">
        <v>1103</v>
      </c>
      <c r="F372" s="23" t="s">
        <v>1104</v>
      </c>
      <c r="G372" s="14" t="s">
        <v>1105</v>
      </c>
      <c r="H372" s="4" t="s">
        <v>1101</v>
      </c>
      <c r="I372" s="23" t="s">
        <v>747</v>
      </c>
      <c r="J372" s="2">
        <v>40</v>
      </c>
      <c r="K372" s="2" t="s">
        <v>1102</v>
      </c>
      <c r="L372" s="27">
        <v>42067</v>
      </c>
      <c r="M372" s="13" t="s">
        <v>1100</v>
      </c>
      <c r="N372" s="15"/>
    </row>
    <row r="373" spans="1:15" hidden="1">
      <c r="A373" s="2">
        <v>674</v>
      </c>
      <c r="B373" s="13" t="s">
        <v>4154</v>
      </c>
      <c r="C373" s="4" t="s">
        <v>4155</v>
      </c>
      <c r="D373" s="5" t="s">
        <v>4156</v>
      </c>
      <c r="E373" s="4" t="s">
        <v>3181</v>
      </c>
      <c r="F373" s="2" t="s">
        <v>745</v>
      </c>
      <c r="G373" s="14" t="s">
        <v>4157</v>
      </c>
      <c r="H373" s="4" t="s">
        <v>4155</v>
      </c>
      <c r="I373" s="23" t="s">
        <v>19</v>
      </c>
      <c r="J373" s="2"/>
      <c r="K373" s="21" t="s">
        <v>4156</v>
      </c>
      <c r="L373" s="27">
        <v>43160</v>
      </c>
      <c r="M373" s="13" t="s">
        <v>4154</v>
      </c>
      <c r="N373" s="15"/>
    </row>
    <row r="374" spans="1:15" hidden="1">
      <c r="A374" s="2">
        <v>380</v>
      </c>
      <c r="B374" s="13" t="s">
        <v>1157</v>
      </c>
      <c r="C374" s="4" t="s">
        <v>1158</v>
      </c>
      <c r="D374" s="5" t="s">
        <v>1159</v>
      </c>
      <c r="E374" s="4" t="s">
        <v>1160</v>
      </c>
      <c r="F374" s="2" t="s">
        <v>1104</v>
      </c>
      <c r="G374" s="14" t="s">
        <v>1161</v>
      </c>
      <c r="H374" s="4" t="s">
        <v>1158</v>
      </c>
      <c r="I374" s="23" t="s">
        <v>19</v>
      </c>
      <c r="J374" s="2">
        <v>140</v>
      </c>
      <c r="K374" s="2" t="s">
        <v>1159</v>
      </c>
      <c r="L374" s="27">
        <v>40400</v>
      </c>
      <c r="M374" s="13" t="s">
        <v>1157</v>
      </c>
      <c r="N374" s="15"/>
    </row>
    <row r="375" spans="1:15" hidden="1">
      <c r="A375" s="2">
        <v>290</v>
      </c>
      <c r="B375" s="13" t="s">
        <v>940</v>
      </c>
      <c r="C375" s="4" t="s">
        <v>941</v>
      </c>
      <c r="D375" s="5" t="s">
        <v>942</v>
      </c>
      <c r="E375" s="4" t="s">
        <v>943</v>
      </c>
      <c r="F375" s="2" t="s">
        <v>757</v>
      </c>
      <c r="G375" s="14" t="s">
        <v>944</v>
      </c>
      <c r="H375" s="4" t="s">
        <v>941</v>
      </c>
      <c r="I375" s="23" t="s">
        <v>19</v>
      </c>
      <c r="J375" s="2">
        <v>20</v>
      </c>
      <c r="K375" s="2" t="s">
        <v>942</v>
      </c>
      <c r="L375" s="27">
        <v>42417</v>
      </c>
      <c r="M375" s="13" t="s">
        <v>940</v>
      </c>
      <c r="N375" s="15"/>
    </row>
    <row r="376" spans="1:15" hidden="1">
      <c r="A376" s="2">
        <v>868</v>
      </c>
      <c r="B376" s="13" t="s">
        <v>2357</v>
      </c>
      <c r="C376" s="4" t="s">
        <v>2358</v>
      </c>
      <c r="D376" s="5" t="s">
        <v>2359</v>
      </c>
      <c r="E376" s="4" t="s">
        <v>2360</v>
      </c>
      <c r="F376" s="16" t="s">
        <v>343</v>
      </c>
      <c r="G376" s="17" t="s">
        <v>2361</v>
      </c>
      <c r="H376" s="4" t="s">
        <v>2358</v>
      </c>
      <c r="I376" s="23" t="s">
        <v>19</v>
      </c>
      <c r="J376" s="2"/>
      <c r="K376" s="2" t="s">
        <v>2359</v>
      </c>
      <c r="L376">
        <v>201805</v>
      </c>
      <c r="M376" s="13" t="s">
        <v>2357</v>
      </c>
      <c r="N376" s="15"/>
    </row>
    <row r="377" spans="1:15" hidden="1">
      <c r="A377" s="2">
        <v>323</v>
      </c>
      <c r="B377" s="13" t="s">
        <v>5279</v>
      </c>
      <c r="C377" s="4" t="s">
        <v>5280</v>
      </c>
      <c r="D377" s="5" t="s">
        <v>5281</v>
      </c>
      <c r="E377" s="4" t="s">
        <v>2897</v>
      </c>
      <c r="F377" s="2" t="s">
        <v>757</v>
      </c>
      <c r="G377" s="14" t="s">
        <v>5282</v>
      </c>
      <c r="H377" s="4" t="s">
        <v>5280</v>
      </c>
      <c r="I377" s="23" t="s">
        <v>5063</v>
      </c>
      <c r="J377" s="2"/>
      <c r="K377" s="2" t="s">
        <v>5281</v>
      </c>
      <c r="L377" s="27"/>
      <c r="M377" s="13" t="s">
        <v>5279</v>
      </c>
      <c r="N377" s="15"/>
      <c r="O377" t="s">
        <v>5283</v>
      </c>
    </row>
    <row r="378" spans="1:15" hidden="1">
      <c r="A378" s="2">
        <v>275</v>
      </c>
      <c r="B378" s="13" t="s">
        <v>885</v>
      </c>
      <c r="C378" s="4" t="s">
        <v>886</v>
      </c>
      <c r="D378" s="5" t="s">
        <v>887</v>
      </c>
      <c r="E378" s="4" t="s">
        <v>888</v>
      </c>
      <c r="F378" s="23" t="s">
        <v>745</v>
      </c>
      <c r="G378" s="14" t="s">
        <v>889</v>
      </c>
      <c r="H378" s="4" t="s">
        <v>886</v>
      </c>
      <c r="I378" s="23" t="s">
        <v>747</v>
      </c>
      <c r="J378" s="2">
        <v>40</v>
      </c>
      <c r="K378" s="2" t="s">
        <v>887</v>
      </c>
      <c r="L378" s="27">
        <v>42065</v>
      </c>
      <c r="M378" s="13" t="s">
        <v>885</v>
      </c>
      <c r="N378" s="15"/>
    </row>
    <row r="379" spans="1:15" hidden="1">
      <c r="A379" s="2">
        <v>558</v>
      </c>
      <c r="B379" s="13" t="s">
        <v>4015</v>
      </c>
      <c r="C379" s="4" t="s">
        <v>4016</v>
      </c>
      <c r="D379" s="5" t="s">
        <v>4017</v>
      </c>
      <c r="E379" s="4" t="s">
        <v>3187</v>
      </c>
      <c r="F379" s="2" t="s">
        <v>745</v>
      </c>
      <c r="G379" s="14" t="s">
        <v>4018</v>
      </c>
      <c r="H379" s="4" t="s">
        <v>4016</v>
      </c>
      <c r="I379" s="23" t="s">
        <v>19</v>
      </c>
      <c r="J379" s="2">
        <v>20</v>
      </c>
      <c r="K379" s="2" t="s">
        <v>4017</v>
      </c>
      <c r="L379" s="27">
        <v>42655</v>
      </c>
      <c r="M379" s="13" t="s">
        <v>4015</v>
      </c>
      <c r="N379" s="15"/>
    </row>
    <row r="380" spans="1:15" hidden="1">
      <c r="A380" s="2">
        <v>252</v>
      </c>
      <c r="B380" s="13" t="s">
        <v>789</v>
      </c>
      <c r="C380" s="4" t="s">
        <v>790</v>
      </c>
      <c r="D380" s="5" t="s">
        <v>791</v>
      </c>
      <c r="E380" s="4" t="s">
        <v>792</v>
      </c>
      <c r="F380" s="2" t="s">
        <v>757</v>
      </c>
      <c r="G380" s="14" t="s">
        <v>793</v>
      </c>
      <c r="H380" s="4" t="s">
        <v>790</v>
      </c>
      <c r="I380" s="23" t="s">
        <v>19</v>
      </c>
      <c r="J380" s="2">
        <v>120</v>
      </c>
      <c r="K380" s="2" t="s">
        <v>791</v>
      </c>
      <c r="L380" s="27">
        <v>40588</v>
      </c>
      <c r="M380" s="13" t="s">
        <v>789</v>
      </c>
      <c r="N380" s="15"/>
    </row>
    <row r="381" spans="1:15" hidden="1">
      <c r="A381" s="2">
        <v>852</v>
      </c>
      <c r="B381" s="13" t="s">
        <v>2297</v>
      </c>
      <c r="C381" s="4" t="s">
        <v>2298</v>
      </c>
      <c r="D381" s="5" t="s">
        <v>2299</v>
      </c>
      <c r="E381" s="4" t="s">
        <v>2300</v>
      </c>
      <c r="F381" s="16" t="s">
        <v>883</v>
      </c>
      <c r="G381" s="17" t="s">
        <v>2301</v>
      </c>
      <c r="H381" s="4" t="s">
        <v>2298</v>
      </c>
      <c r="I381" s="23" t="s">
        <v>19</v>
      </c>
      <c r="J381" s="2">
        <v>140</v>
      </c>
      <c r="K381" s="2" t="s">
        <v>2299</v>
      </c>
      <c r="L381" s="27">
        <v>40406</v>
      </c>
      <c r="M381" s="13" t="s">
        <v>2297</v>
      </c>
      <c r="N381" s="15"/>
    </row>
    <row r="382" spans="1:15" hidden="1">
      <c r="A382" s="2">
        <v>637</v>
      </c>
      <c r="B382" s="13" t="s">
        <v>1594</v>
      </c>
      <c r="C382" s="4" t="s">
        <v>1595</v>
      </c>
      <c r="D382" s="5" t="s">
        <v>1596</v>
      </c>
      <c r="E382" s="4" t="s">
        <v>1597</v>
      </c>
      <c r="F382" s="2" t="s">
        <v>745</v>
      </c>
      <c r="G382" s="14" t="s">
        <v>1598</v>
      </c>
      <c r="H382" s="4" t="s">
        <v>1595</v>
      </c>
      <c r="I382" s="23" t="s">
        <v>19</v>
      </c>
      <c r="J382" s="2">
        <v>100</v>
      </c>
      <c r="K382" s="2" t="s">
        <v>1596</v>
      </c>
      <c r="L382" s="27">
        <v>40943</v>
      </c>
      <c r="M382" s="13" t="s">
        <v>1594</v>
      </c>
      <c r="N382" s="15"/>
    </row>
    <row r="383" spans="1:15" hidden="1">
      <c r="A383" s="2">
        <v>582</v>
      </c>
      <c r="B383" s="13" t="s">
        <v>1469</v>
      </c>
      <c r="C383" s="4" t="s">
        <v>1470</v>
      </c>
      <c r="D383" s="5" t="s">
        <v>1471</v>
      </c>
      <c r="E383" s="4" t="s">
        <v>1472</v>
      </c>
      <c r="F383" s="2" t="s">
        <v>745</v>
      </c>
      <c r="G383" s="14" t="s">
        <v>1473</v>
      </c>
      <c r="H383" s="4" t="s">
        <v>1470</v>
      </c>
      <c r="I383" s="23" t="s">
        <v>19</v>
      </c>
      <c r="J383" s="2">
        <v>40</v>
      </c>
      <c r="K383" s="2" t="s">
        <v>1471</v>
      </c>
      <c r="L383" s="27">
        <v>42063</v>
      </c>
      <c r="M383" s="13" t="s">
        <v>1469</v>
      </c>
      <c r="N383" s="15"/>
    </row>
    <row r="384" spans="1:15" hidden="1">
      <c r="A384" s="2">
        <v>107</v>
      </c>
      <c r="B384" s="13" t="s">
        <v>421</v>
      </c>
      <c r="C384" s="4" t="s">
        <v>422</v>
      </c>
      <c r="D384" s="5" t="s">
        <v>423</v>
      </c>
      <c r="E384" s="4" t="s">
        <v>424</v>
      </c>
      <c r="F384" s="21" t="s">
        <v>197</v>
      </c>
      <c r="G384" s="14" t="s">
        <v>425</v>
      </c>
      <c r="H384" s="4" t="s">
        <v>422</v>
      </c>
      <c r="I384" s="23" t="s">
        <v>19</v>
      </c>
      <c r="J384" s="2"/>
      <c r="K384" s="21" t="s">
        <v>423</v>
      </c>
      <c r="L384" s="27">
        <v>43160</v>
      </c>
      <c r="M384" s="13" t="s">
        <v>421</v>
      </c>
      <c r="N384" s="15"/>
    </row>
    <row r="385" spans="1:14" hidden="1">
      <c r="A385" s="2">
        <v>608</v>
      </c>
      <c r="B385" s="13" t="s">
        <v>3487</v>
      </c>
      <c r="C385" s="4" t="s">
        <v>4069</v>
      </c>
      <c r="D385" s="5" t="s">
        <v>3489</v>
      </c>
      <c r="E385" s="4" t="s">
        <v>3411</v>
      </c>
      <c r="F385" s="2" t="s">
        <v>745</v>
      </c>
      <c r="G385" s="14" t="s">
        <v>3491</v>
      </c>
      <c r="H385" s="4" t="s">
        <v>4069</v>
      </c>
      <c r="I385" s="23" t="s">
        <v>19</v>
      </c>
      <c r="J385" s="2">
        <v>60</v>
      </c>
      <c r="K385" s="2" t="s">
        <v>3489</v>
      </c>
      <c r="L385" s="27">
        <v>41809</v>
      </c>
      <c r="M385" s="13" t="s">
        <v>3487</v>
      </c>
      <c r="N385" s="15"/>
    </row>
    <row r="386" spans="1:14" hidden="1">
      <c r="A386" s="2">
        <v>436</v>
      </c>
      <c r="B386" s="13" t="s">
        <v>1301</v>
      </c>
      <c r="C386" s="4" t="s">
        <v>1302</v>
      </c>
      <c r="D386" s="5" t="s">
        <v>1303</v>
      </c>
      <c r="E386" s="4" t="s">
        <v>1304</v>
      </c>
      <c r="F386" s="2" t="s">
        <v>1293</v>
      </c>
      <c r="G386" s="14" t="s">
        <v>1305</v>
      </c>
      <c r="H386" s="4" t="s">
        <v>1302</v>
      </c>
      <c r="I386" s="23" t="s">
        <v>19</v>
      </c>
      <c r="J386" s="2">
        <v>40</v>
      </c>
      <c r="K386" s="2" t="s">
        <v>1303</v>
      </c>
      <c r="L386" s="27">
        <v>42221</v>
      </c>
      <c r="M386" s="13" t="s">
        <v>1301</v>
      </c>
      <c r="N386" s="15"/>
    </row>
    <row r="387" spans="1:14" hidden="1">
      <c r="A387" s="2">
        <v>790</v>
      </c>
      <c r="B387" s="13" t="s">
        <v>2026</v>
      </c>
      <c r="C387" s="4" t="s">
        <v>2027</v>
      </c>
      <c r="D387" s="5" t="s">
        <v>2028</v>
      </c>
      <c r="E387" s="4" t="s">
        <v>2029</v>
      </c>
      <c r="F387" s="16" t="s">
        <v>1810</v>
      </c>
      <c r="G387" s="17" t="s">
        <v>2030</v>
      </c>
      <c r="H387" s="4" t="s">
        <v>2027</v>
      </c>
      <c r="I387" s="23" t="s">
        <v>19</v>
      </c>
      <c r="J387" s="2"/>
      <c r="K387" s="2" t="s">
        <v>2028</v>
      </c>
      <c r="L387" s="27">
        <v>42979</v>
      </c>
      <c r="M387" s="13" t="s">
        <v>2026</v>
      </c>
      <c r="N387" s="15"/>
    </row>
    <row r="388" spans="1:14" hidden="1">
      <c r="A388" s="2">
        <v>561</v>
      </c>
      <c r="B388" s="13" t="s">
        <v>1404</v>
      </c>
      <c r="C388" s="4" t="s">
        <v>1405</v>
      </c>
      <c r="D388" s="5" t="s">
        <v>1406</v>
      </c>
      <c r="E388" s="4" t="s">
        <v>1407</v>
      </c>
      <c r="F388" s="2" t="s">
        <v>745</v>
      </c>
      <c r="G388" s="14" t="s">
        <v>1408</v>
      </c>
      <c r="H388" s="4" t="s">
        <v>1405</v>
      </c>
      <c r="I388" s="23" t="s">
        <v>19</v>
      </c>
      <c r="J388" s="2">
        <v>20</v>
      </c>
      <c r="K388" s="2" t="s">
        <v>1406</v>
      </c>
      <c r="L388" s="27">
        <v>42593</v>
      </c>
      <c r="M388" s="13" t="s">
        <v>1404</v>
      </c>
      <c r="N388" s="15"/>
    </row>
    <row r="389" spans="1:14" hidden="1">
      <c r="A389" s="2">
        <v>357</v>
      </c>
      <c r="B389" s="13" t="s">
        <v>1122</v>
      </c>
      <c r="C389" s="4" t="s">
        <v>1123</v>
      </c>
      <c r="D389" s="5" t="s">
        <v>1124</v>
      </c>
      <c r="E389" s="4" t="s">
        <v>1125</v>
      </c>
      <c r="F389" s="2" t="s">
        <v>757</v>
      </c>
      <c r="G389" s="14" t="s">
        <v>1126</v>
      </c>
      <c r="H389" s="4" t="s">
        <v>1123</v>
      </c>
      <c r="I389" s="23" t="s">
        <v>19</v>
      </c>
      <c r="J389" s="2"/>
      <c r="K389" s="21" t="s">
        <v>1124</v>
      </c>
      <c r="L389" s="27">
        <v>43160</v>
      </c>
      <c r="M389" s="13" t="s">
        <v>1122</v>
      </c>
      <c r="N389" s="15"/>
    </row>
    <row r="390" spans="1:14" hidden="1">
      <c r="A390" s="2">
        <v>266</v>
      </c>
      <c r="B390" s="13" t="s">
        <v>844</v>
      </c>
      <c r="C390" s="4" t="s">
        <v>845</v>
      </c>
      <c r="D390" s="5" t="s">
        <v>846</v>
      </c>
      <c r="E390" s="4" t="s">
        <v>847</v>
      </c>
      <c r="F390" s="2" t="s">
        <v>757</v>
      </c>
      <c r="G390" s="14" t="s">
        <v>848</v>
      </c>
      <c r="H390" s="4" t="s">
        <v>845</v>
      </c>
      <c r="I390" s="23" t="s">
        <v>19</v>
      </c>
      <c r="J390" s="2">
        <v>60</v>
      </c>
      <c r="K390" s="2" t="s">
        <v>846</v>
      </c>
      <c r="L390" s="27">
        <v>41683</v>
      </c>
      <c r="M390" s="13" t="s">
        <v>844</v>
      </c>
      <c r="N390" s="15"/>
    </row>
    <row r="391" spans="1:14" hidden="1">
      <c r="A391" s="2">
        <v>728</v>
      </c>
      <c r="B391" s="13" t="s">
        <v>4180</v>
      </c>
      <c r="C391" s="4" t="s">
        <v>4181</v>
      </c>
      <c r="D391" s="5" t="s">
        <v>4182</v>
      </c>
      <c r="E391" s="4" t="s">
        <v>3197</v>
      </c>
      <c r="F391" s="23" t="s">
        <v>757</v>
      </c>
      <c r="G391" s="14" t="s">
        <v>4183</v>
      </c>
      <c r="H391" s="4" t="s">
        <v>4181</v>
      </c>
      <c r="I391" s="23" t="s">
        <v>1817</v>
      </c>
      <c r="J391" s="2">
        <v>100</v>
      </c>
      <c r="K391" s="2" t="s">
        <v>4182</v>
      </c>
      <c r="L391" s="27">
        <v>40947</v>
      </c>
      <c r="M391" s="13" t="s">
        <v>4180</v>
      </c>
      <c r="N391" s="15"/>
    </row>
    <row r="392" spans="1:14" hidden="1">
      <c r="A392" s="2">
        <v>550</v>
      </c>
      <c r="B392" s="13" t="s">
        <v>5284</v>
      </c>
      <c r="C392" s="4" t="s">
        <v>5285</v>
      </c>
      <c r="D392" s="5" t="s">
        <v>5286</v>
      </c>
      <c r="E392" s="4" t="s">
        <v>2767</v>
      </c>
      <c r="F392" s="2" t="s">
        <v>745</v>
      </c>
      <c r="G392" s="14" t="s">
        <v>5287</v>
      </c>
      <c r="H392" s="4" t="s">
        <v>5285</v>
      </c>
      <c r="I392" s="23" t="s">
        <v>5085</v>
      </c>
      <c r="J392" s="2"/>
      <c r="K392" s="2" t="s">
        <v>5286</v>
      </c>
      <c r="L392" s="28"/>
      <c r="M392" s="13" t="s">
        <v>5284</v>
      </c>
      <c r="N392" s="15"/>
    </row>
    <row r="393" spans="1:14" hidden="1">
      <c r="A393" s="2">
        <v>851</v>
      </c>
      <c r="B393" s="13" t="s">
        <v>2292</v>
      </c>
      <c r="C393" s="4" t="s">
        <v>2293</v>
      </c>
      <c r="D393" s="5" t="s">
        <v>2294</v>
      </c>
      <c r="E393" s="4" t="s">
        <v>2295</v>
      </c>
      <c r="F393" s="16" t="s">
        <v>883</v>
      </c>
      <c r="G393" s="17" t="s">
        <v>2296</v>
      </c>
      <c r="H393" s="4" t="s">
        <v>2293</v>
      </c>
      <c r="I393" s="23" t="s">
        <v>19</v>
      </c>
      <c r="J393" s="2">
        <v>140</v>
      </c>
      <c r="K393" s="2" t="s">
        <v>2294</v>
      </c>
      <c r="L393" s="27">
        <v>40424</v>
      </c>
      <c r="M393" s="13" t="s">
        <v>2292</v>
      </c>
      <c r="N393" s="15"/>
    </row>
    <row r="394" spans="1:14" hidden="1">
      <c r="A394" s="2">
        <v>65</v>
      </c>
      <c r="B394" s="13" t="s">
        <v>274</v>
      </c>
      <c r="C394" s="4" t="s">
        <v>275</v>
      </c>
      <c r="D394" s="5" t="s">
        <v>276</v>
      </c>
      <c r="E394" s="4" t="s">
        <v>277</v>
      </c>
      <c r="F394" s="2" t="s">
        <v>197</v>
      </c>
      <c r="G394" s="14" t="s">
        <v>278</v>
      </c>
      <c r="H394" s="4" t="s">
        <v>275</v>
      </c>
      <c r="I394" s="23" t="s">
        <v>19</v>
      </c>
      <c r="J394" s="2">
        <v>140</v>
      </c>
      <c r="K394" s="2" t="s">
        <v>276</v>
      </c>
      <c r="L394" s="27">
        <v>40439</v>
      </c>
      <c r="M394" s="13" t="s">
        <v>274</v>
      </c>
      <c r="N394" s="15"/>
    </row>
    <row r="395" spans="1:14" hidden="1">
      <c r="A395" s="2">
        <v>727</v>
      </c>
      <c r="B395" s="13" t="s">
        <v>1781</v>
      </c>
      <c r="C395" s="4" t="s">
        <v>1782</v>
      </c>
      <c r="D395" s="5" t="s">
        <v>1783</v>
      </c>
      <c r="E395" s="4" t="s">
        <v>1784</v>
      </c>
      <c r="F395" s="2" t="s">
        <v>1110</v>
      </c>
      <c r="G395" s="14" t="s">
        <v>1785</v>
      </c>
      <c r="H395" s="4" t="s">
        <v>1782</v>
      </c>
      <c r="I395" s="23" t="s">
        <v>19</v>
      </c>
      <c r="J395" s="2">
        <v>120</v>
      </c>
      <c r="K395" s="2" t="s">
        <v>1783</v>
      </c>
      <c r="L395" s="27">
        <v>40590</v>
      </c>
      <c r="M395" s="13" t="s">
        <v>1781</v>
      </c>
      <c r="N395" s="15"/>
    </row>
    <row r="396" spans="1:14" hidden="1">
      <c r="A396" s="2">
        <v>259</v>
      </c>
      <c r="B396" s="13" t="s">
        <v>814</v>
      </c>
      <c r="C396" s="4" t="s">
        <v>815</v>
      </c>
      <c r="D396" s="5" t="s">
        <v>816</v>
      </c>
      <c r="E396" s="4" t="s">
        <v>817</v>
      </c>
      <c r="F396" s="2" t="s">
        <v>757</v>
      </c>
      <c r="G396" s="14" t="s">
        <v>818</v>
      </c>
      <c r="H396" s="4" t="s">
        <v>815</v>
      </c>
      <c r="I396" s="23" t="s">
        <v>19</v>
      </c>
      <c r="J396" s="2">
        <v>100</v>
      </c>
      <c r="K396" s="2" t="s">
        <v>816</v>
      </c>
      <c r="L396" s="27">
        <v>41016</v>
      </c>
      <c r="M396" s="13" t="s">
        <v>814</v>
      </c>
      <c r="N396" s="15"/>
    </row>
    <row r="397" spans="1:14" hidden="1">
      <c r="A397" s="2">
        <v>688</v>
      </c>
      <c r="B397" s="13" t="s">
        <v>4158</v>
      </c>
      <c r="C397" s="4" t="s">
        <v>4159</v>
      </c>
      <c r="D397" s="5" t="s">
        <v>4160</v>
      </c>
      <c r="E397" s="4" t="s">
        <v>3406</v>
      </c>
      <c r="F397" s="2" t="s">
        <v>745</v>
      </c>
      <c r="G397" s="14" t="s">
        <v>4161</v>
      </c>
      <c r="H397" s="4" t="s">
        <v>4159</v>
      </c>
      <c r="I397" s="23" t="s">
        <v>19</v>
      </c>
      <c r="J397" s="2"/>
      <c r="K397" s="2" t="s">
        <v>4160</v>
      </c>
      <c r="L397" s="27">
        <v>43241</v>
      </c>
      <c r="M397" s="13" t="s">
        <v>4158</v>
      </c>
      <c r="N397" s="15"/>
    </row>
    <row r="398" spans="1:14" hidden="1">
      <c r="A398" s="2">
        <v>83</v>
      </c>
      <c r="B398" s="13" t="s">
        <v>5288</v>
      </c>
      <c r="C398" s="4" t="s">
        <v>5289</v>
      </c>
      <c r="D398" s="5" t="s">
        <v>4590</v>
      </c>
      <c r="E398" s="4" t="s">
        <v>3401</v>
      </c>
      <c r="F398" s="2" t="s">
        <v>197</v>
      </c>
      <c r="G398" s="14" t="s">
        <v>5290</v>
      </c>
      <c r="H398" s="4" t="s">
        <v>5289</v>
      </c>
      <c r="I398" s="23" t="s">
        <v>19</v>
      </c>
      <c r="J398" s="2">
        <v>60</v>
      </c>
      <c r="K398" s="2" t="s">
        <v>4590</v>
      </c>
      <c r="L398" s="27">
        <v>41694</v>
      </c>
      <c r="M398" s="13" t="s">
        <v>5288</v>
      </c>
      <c r="N398" s="15"/>
    </row>
    <row r="399" spans="1:14" hidden="1">
      <c r="A399" s="2">
        <v>342</v>
      </c>
      <c r="B399" s="13" t="s">
        <v>1085</v>
      </c>
      <c r="C399" s="4" t="s">
        <v>1086</v>
      </c>
      <c r="D399" s="5" t="s">
        <v>1087</v>
      </c>
      <c r="E399" s="4" t="s">
        <v>1088</v>
      </c>
      <c r="F399" s="2" t="s">
        <v>757</v>
      </c>
      <c r="G399" s="14" t="s">
        <v>1089</v>
      </c>
      <c r="H399" s="4" t="s">
        <v>1086</v>
      </c>
      <c r="I399" s="23" t="s">
        <v>19</v>
      </c>
      <c r="J399" s="2"/>
      <c r="K399" s="21" t="s">
        <v>1087</v>
      </c>
      <c r="L399" s="27">
        <v>43062</v>
      </c>
      <c r="M399" s="13" t="s">
        <v>1085</v>
      </c>
      <c r="N399" s="15"/>
    </row>
    <row r="400" spans="1:14" hidden="1">
      <c r="A400" s="2">
        <v>287</v>
      </c>
      <c r="B400" s="13" t="s">
        <v>925</v>
      </c>
      <c r="C400" s="4" t="s">
        <v>926</v>
      </c>
      <c r="D400" s="5" t="s">
        <v>927</v>
      </c>
      <c r="E400" s="4" t="s">
        <v>928</v>
      </c>
      <c r="F400" s="2" t="s">
        <v>757</v>
      </c>
      <c r="G400" s="14" t="s">
        <v>929</v>
      </c>
      <c r="H400" s="4" t="s">
        <v>926</v>
      </c>
      <c r="I400" s="23" t="s">
        <v>19</v>
      </c>
      <c r="J400" s="2">
        <v>20</v>
      </c>
      <c r="K400" s="2" t="s">
        <v>927</v>
      </c>
      <c r="L400" s="27">
        <v>42423</v>
      </c>
      <c r="M400" s="13" t="s">
        <v>925</v>
      </c>
      <c r="N400" s="15"/>
    </row>
    <row r="401" spans="1:15" hidden="1">
      <c r="A401" s="2">
        <v>284</v>
      </c>
      <c r="B401" s="13" t="s">
        <v>3804</v>
      </c>
      <c r="C401" s="4" t="s">
        <v>3805</v>
      </c>
      <c r="D401" s="5" t="s">
        <v>3806</v>
      </c>
      <c r="E401" s="4" t="s">
        <v>3207</v>
      </c>
      <c r="F401" s="2" t="s">
        <v>757</v>
      </c>
      <c r="G401" s="14" t="s">
        <v>3807</v>
      </c>
      <c r="H401" s="4" t="s">
        <v>3805</v>
      </c>
      <c r="I401" s="23" t="s">
        <v>19</v>
      </c>
      <c r="J401" s="2">
        <v>40</v>
      </c>
      <c r="K401" s="2" t="s">
        <v>3806</v>
      </c>
      <c r="L401" s="27">
        <v>42170</v>
      </c>
      <c r="M401" s="13" t="s">
        <v>3804</v>
      </c>
      <c r="N401" s="13"/>
      <c r="O401" s="2"/>
    </row>
    <row r="402" spans="1:15" hidden="1">
      <c r="A402" s="2">
        <v>714</v>
      </c>
      <c r="B402" s="13" t="s">
        <v>4174</v>
      </c>
      <c r="C402" s="4" t="s">
        <v>4175</v>
      </c>
      <c r="D402" s="5" t="s">
        <v>3629</v>
      </c>
      <c r="E402" s="4" t="s">
        <v>3426</v>
      </c>
      <c r="F402" s="2" t="s">
        <v>745</v>
      </c>
      <c r="G402" s="14" t="s">
        <v>4176</v>
      </c>
      <c r="H402" s="4" t="s">
        <v>4175</v>
      </c>
      <c r="I402" s="23" t="s">
        <v>19</v>
      </c>
      <c r="J402" s="2"/>
      <c r="K402" s="2" t="s">
        <v>3629</v>
      </c>
      <c r="L402" s="27">
        <v>42821</v>
      </c>
      <c r="M402" s="13" t="s">
        <v>4174</v>
      </c>
      <c r="N402" s="15"/>
    </row>
    <row r="403" spans="1:15" hidden="1">
      <c r="A403" s="2">
        <v>343</v>
      </c>
      <c r="B403" s="13" t="s">
        <v>1090</v>
      </c>
      <c r="C403" s="4" t="s">
        <v>1091</v>
      </c>
      <c r="D403" s="5" t="s">
        <v>1092</v>
      </c>
      <c r="E403" s="4" t="s">
        <v>1093</v>
      </c>
      <c r="F403" s="2" t="s">
        <v>757</v>
      </c>
      <c r="G403" s="14" t="s">
        <v>1094</v>
      </c>
      <c r="H403" s="4" t="s">
        <v>1091</v>
      </c>
      <c r="I403" s="23" t="s">
        <v>19</v>
      </c>
      <c r="J403" s="2"/>
      <c r="K403" s="21" t="s">
        <v>1092</v>
      </c>
      <c r="L403" s="27">
        <v>43062</v>
      </c>
      <c r="M403" s="13" t="s">
        <v>1090</v>
      </c>
      <c r="N403" s="15"/>
    </row>
    <row r="404" spans="1:15" hidden="1">
      <c r="A404" s="2">
        <v>796</v>
      </c>
      <c r="B404" s="13" t="s">
        <v>5291</v>
      </c>
      <c r="C404" s="4" t="s">
        <v>5292</v>
      </c>
      <c r="D404" s="5" t="s">
        <v>5293</v>
      </c>
      <c r="E404" s="4" t="s">
        <v>2902</v>
      </c>
      <c r="F404" s="16" t="s">
        <v>2046</v>
      </c>
      <c r="G404" s="17" t="s">
        <v>5294</v>
      </c>
      <c r="H404" s="4" t="s">
        <v>5292</v>
      </c>
      <c r="I404" s="23" t="s">
        <v>5085</v>
      </c>
      <c r="J404" s="2"/>
      <c r="K404" s="2" t="s">
        <v>5293</v>
      </c>
      <c r="L404" s="27"/>
      <c r="M404" s="13" t="s">
        <v>5291</v>
      </c>
      <c r="N404" s="15"/>
      <c r="O404" s="27">
        <v>43343</v>
      </c>
    </row>
    <row r="405" spans="1:15" hidden="1">
      <c r="A405" s="2">
        <v>77</v>
      </c>
      <c r="B405" s="13" t="s">
        <v>329</v>
      </c>
      <c r="C405" s="4" t="s">
        <v>330</v>
      </c>
      <c r="D405" s="5" t="s">
        <v>331</v>
      </c>
      <c r="E405" s="4" t="s">
        <v>332</v>
      </c>
      <c r="F405" s="2" t="s">
        <v>197</v>
      </c>
      <c r="G405" s="14" t="s">
        <v>333</v>
      </c>
      <c r="H405" s="4" t="s">
        <v>330</v>
      </c>
      <c r="I405" s="23" t="s">
        <v>19</v>
      </c>
      <c r="J405" s="2">
        <v>80</v>
      </c>
      <c r="K405" s="2" t="s">
        <v>331</v>
      </c>
      <c r="L405" s="27">
        <v>41340</v>
      </c>
      <c r="M405" s="13" t="s">
        <v>329</v>
      </c>
      <c r="N405" s="13"/>
      <c r="O405" s="2"/>
    </row>
    <row r="406" spans="1:15" hidden="1">
      <c r="A406" s="2">
        <v>775</v>
      </c>
      <c r="B406" s="13" t="s">
        <v>4200</v>
      </c>
      <c r="C406" s="4" t="s">
        <v>4201</v>
      </c>
      <c r="D406" s="5" t="s">
        <v>3656</v>
      </c>
      <c r="E406" s="4" t="s">
        <v>2814</v>
      </c>
      <c r="F406" s="16" t="s">
        <v>1969</v>
      </c>
      <c r="G406" s="17" t="s">
        <v>4202</v>
      </c>
      <c r="H406" s="4" t="s">
        <v>4201</v>
      </c>
      <c r="I406" s="23" t="s">
        <v>19</v>
      </c>
      <c r="J406" s="2">
        <v>200</v>
      </c>
      <c r="K406" s="2" t="s">
        <v>3656</v>
      </c>
      <c r="L406" s="27">
        <v>36688</v>
      </c>
      <c r="M406" s="13" t="s">
        <v>4200</v>
      </c>
      <c r="N406" s="15"/>
    </row>
    <row r="407" spans="1:15" hidden="1">
      <c r="A407" s="2">
        <v>241</v>
      </c>
      <c r="B407" s="13" t="s">
        <v>741</v>
      </c>
      <c r="C407" s="4" t="s">
        <v>742</v>
      </c>
      <c r="D407" s="5" t="s">
        <v>743</v>
      </c>
      <c r="E407" s="4" t="s">
        <v>744</v>
      </c>
      <c r="F407" s="23" t="s">
        <v>745</v>
      </c>
      <c r="G407" s="14" t="s">
        <v>746</v>
      </c>
      <c r="H407" s="4" t="s">
        <v>742</v>
      </c>
      <c r="I407" s="23" t="s">
        <v>747</v>
      </c>
      <c r="J407" s="2"/>
      <c r="K407" s="2" t="s">
        <v>743</v>
      </c>
      <c r="L407" s="27">
        <v>43243</v>
      </c>
      <c r="M407" s="13" t="s">
        <v>741</v>
      </c>
      <c r="N407" s="15"/>
    </row>
    <row r="408" spans="1:15" hidden="1">
      <c r="A408" s="2">
        <v>71</v>
      </c>
      <c r="B408" s="13" t="s">
        <v>304</v>
      </c>
      <c r="C408" s="4" t="s">
        <v>305</v>
      </c>
      <c r="D408" s="5" t="s">
        <v>306</v>
      </c>
      <c r="E408" s="4" t="s">
        <v>307</v>
      </c>
      <c r="F408" s="2" t="s">
        <v>197</v>
      </c>
      <c r="G408" s="14" t="s">
        <v>308</v>
      </c>
      <c r="H408" s="4" t="s">
        <v>305</v>
      </c>
      <c r="I408" s="23" t="s">
        <v>19</v>
      </c>
      <c r="J408" s="2">
        <v>100</v>
      </c>
      <c r="K408" s="2" t="s">
        <v>306</v>
      </c>
      <c r="L408" s="27">
        <v>40949</v>
      </c>
      <c r="M408" s="13" t="s">
        <v>304</v>
      </c>
      <c r="N408" s="15"/>
    </row>
    <row r="409" spans="1:15" hidden="1">
      <c r="A409" s="2">
        <v>295</v>
      </c>
      <c r="B409" s="13" t="s">
        <v>955</v>
      </c>
      <c r="C409" s="4" t="s">
        <v>956</v>
      </c>
      <c r="D409" s="5" t="s">
        <v>957</v>
      </c>
      <c r="E409" s="4" t="s">
        <v>958</v>
      </c>
      <c r="F409" s="2" t="s">
        <v>757</v>
      </c>
      <c r="G409" s="14" t="s">
        <v>959</v>
      </c>
      <c r="H409" s="4" t="s">
        <v>956</v>
      </c>
      <c r="I409" s="23" t="s">
        <v>19</v>
      </c>
      <c r="J409" s="2">
        <v>20</v>
      </c>
      <c r="K409" s="2" t="s">
        <v>957</v>
      </c>
      <c r="L409" s="27">
        <v>42482</v>
      </c>
      <c r="M409" s="13" t="s">
        <v>955</v>
      </c>
      <c r="N409" s="15"/>
    </row>
    <row r="410" spans="1:15" hidden="1">
      <c r="A410" s="2">
        <v>597</v>
      </c>
      <c r="B410" s="13" t="s">
        <v>1504</v>
      </c>
      <c r="C410" s="4" t="s">
        <v>1505</v>
      </c>
      <c r="D410" s="5" t="s">
        <v>1506</v>
      </c>
      <c r="E410" s="4" t="s">
        <v>1507</v>
      </c>
      <c r="F410" s="2" t="s">
        <v>745</v>
      </c>
      <c r="G410" s="14" t="s">
        <v>1508</v>
      </c>
      <c r="H410" s="4" t="s">
        <v>1505</v>
      </c>
      <c r="I410" s="23" t="s">
        <v>19</v>
      </c>
      <c r="J410" s="2"/>
      <c r="K410" s="2" t="s">
        <v>1506</v>
      </c>
      <c r="L410" s="27">
        <v>42776</v>
      </c>
      <c r="M410" s="13" t="s">
        <v>1504</v>
      </c>
      <c r="N410" s="15"/>
    </row>
    <row r="411" spans="1:15" hidden="1">
      <c r="A411" s="2">
        <v>551</v>
      </c>
      <c r="B411" s="13" t="s">
        <v>1373</v>
      </c>
      <c r="C411" s="4" t="s">
        <v>1374</v>
      </c>
      <c r="D411" s="5" t="s">
        <v>1375</v>
      </c>
      <c r="E411" s="4" t="s">
        <v>1376</v>
      </c>
      <c r="F411" s="2" t="s">
        <v>745</v>
      </c>
      <c r="G411" s="14" t="s">
        <v>1377</v>
      </c>
      <c r="H411" s="4" t="s">
        <v>1374</v>
      </c>
      <c r="I411" s="23" t="s">
        <v>19</v>
      </c>
      <c r="J411" s="2">
        <v>120</v>
      </c>
      <c r="K411" s="2" t="s">
        <v>1375</v>
      </c>
      <c r="L411" s="27">
        <v>40587</v>
      </c>
      <c r="M411" s="13" t="s">
        <v>1373</v>
      </c>
      <c r="N411" s="15"/>
    </row>
    <row r="412" spans="1:15" hidden="1">
      <c r="A412" s="2">
        <v>242</v>
      </c>
      <c r="B412" s="13" t="s">
        <v>748</v>
      </c>
      <c r="C412" s="4" t="s">
        <v>749</v>
      </c>
      <c r="D412" s="5" t="s">
        <v>750</v>
      </c>
      <c r="E412" s="4" t="s">
        <v>751</v>
      </c>
      <c r="F412" s="23" t="s">
        <v>745</v>
      </c>
      <c r="G412" s="14" t="s">
        <v>752</v>
      </c>
      <c r="H412" s="4" t="s">
        <v>749</v>
      </c>
      <c r="I412" s="23" t="s">
        <v>747</v>
      </c>
      <c r="J412" s="2"/>
      <c r="K412" s="2" t="s">
        <v>750</v>
      </c>
      <c r="L412" s="28"/>
      <c r="M412" s="13" t="s">
        <v>748</v>
      </c>
      <c r="N412" s="15"/>
    </row>
    <row r="413" spans="1:15" hidden="1">
      <c r="A413" s="2">
        <v>213</v>
      </c>
      <c r="B413" s="13" t="s">
        <v>670</v>
      </c>
      <c r="C413" s="4" t="s">
        <v>671</v>
      </c>
      <c r="D413" s="5" t="s">
        <v>672</v>
      </c>
      <c r="E413" s="4" t="s">
        <v>673</v>
      </c>
      <c r="F413" s="2" t="s">
        <v>663</v>
      </c>
      <c r="G413" s="14" t="s">
        <v>674</v>
      </c>
      <c r="H413" s="4" t="s">
        <v>671</v>
      </c>
      <c r="I413" s="23" t="s">
        <v>19</v>
      </c>
      <c r="J413" s="2">
        <v>120</v>
      </c>
      <c r="K413" s="2" t="s">
        <v>672</v>
      </c>
      <c r="L413" s="27">
        <v>40587</v>
      </c>
      <c r="M413" s="13" t="s">
        <v>670</v>
      </c>
      <c r="N413" s="15"/>
    </row>
    <row r="414" spans="1:15" hidden="1">
      <c r="A414" s="2">
        <v>673</v>
      </c>
      <c r="B414" s="13" t="s">
        <v>4150</v>
      </c>
      <c r="C414" s="4" t="s">
        <v>4151</v>
      </c>
      <c r="D414" s="5" t="s">
        <v>4152</v>
      </c>
      <c r="E414" s="4" t="s">
        <v>2907</v>
      </c>
      <c r="F414" s="2" t="s">
        <v>745</v>
      </c>
      <c r="G414" s="14" t="s">
        <v>4153</v>
      </c>
      <c r="H414" s="4" t="s">
        <v>4151</v>
      </c>
      <c r="I414" s="23" t="s">
        <v>19</v>
      </c>
      <c r="J414" s="2"/>
      <c r="K414" s="21" t="s">
        <v>4152</v>
      </c>
      <c r="L414" s="27">
        <v>43160</v>
      </c>
      <c r="M414" s="13" t="s">
        <v>4150</v>
      </c>
      <c r="N414" s="15"/>
    </row>
    <row r="415" spans="1:15" hidden="1">
      <c r="A415" s="2">
        <v>230</v>
      </c>
      <c r="B415" s="13" t="s">
        <v>3779</v>
      </c>
      <c r="C415" s="4" t="s">
        <v>3780</v>
      </c>
      <c r="D415" s="5" t="s">
        <v>3781</v>
      </c>
      <c r="E415" s="4" t="s">
        <v>2780</v>
      </c>
      <c r="F415" s="2" t="s">
        <v>663</v>
      </c>
      <c r="G415" s="14" t="s">
        <v>3782</v>
      </c>
      <c r="H415" s="4" t="s">
        <v>3780</v>
      </c>
      <c r="I415" s="23" t="s">
        <v>19</v>
      </c>
      <c r="J415" s="2"/>
      <c r="K415" s="2" t="s">
        <v>3781</v>
      </c>
      <c r="L415" s="27">
        <v>42933</v>
      </c>
      <c r="M415" s="13" t="s">
        <v>3779</v>
      </c>
      <c r="N415" s="15"/>
    </row>
    <row r="416" spans="1:15" hidden="1">
      <c r="A416" s="2">
        <v>393</v>
      </c>
      <c r="B416" s="13" t="s">
        <v>5295</v>
      </c>
      <c r="C416" s="4" t="s">
        <v>5296</v>
      </c>
      <c r="D416" s="5" t="s">
        <v>5297</v>
      </c>
      <c r="E416" s="4" t="s">
        <v>2785</v>
      </c>
      <c r="F416" s="2" t="s">
        <v>343</v>
      </c>
      <c r="G416" s="14" t="s">
        <v>5298</v>
      </c>
      <c r="H416" s="4" t="s">
        <v>5296</v>
      </c>
      <c r="I416" s="23" t="s">
        <v>5088</v>
      </c>
      <c r="J416" s="2"/>
      <c r="K416" s="21" t="s">
        <v>5297</v>
      </c>
      <c r="L416" s="27"/>
      <c r="M416" s="13" t="s">
        <v>5295</v>
      </c>
      <c r="N416" s="15"/>
      <c r="O416" s="15" t="s">
        <v>5299</v>
      </c>
    </row>
    <row r="417" spans="1:15" hidden="1">
      <c r="A417" s="2">
        <v>313</v>
      </c>
      <c r="B417" s="13" t="s">
        <v>3826</v>
      </c>
      <c r="C417" s="4" t="s">
        <v>3827</v>
      </c>
      <c r="D417" s="5" t="s">
        <v>3828</v>
      </c>
      <c r="E417" s="4" t="s">
        <v>2818</v>
      </c>
      <c r="F417" s="2" t="s">
        <v>757</v>
      </c>
      <c r="G417" s="14" t="s">
        <v>3829</v>
      </c>
      <c r="H417" s="4" t="s">
        <v>3827</v>
      </c>
      <c r="I417" s="23" t="s">
        <v>19</v>
      </c>
      <c r="J417" s="2"/>
      <c r="K417" s="2" t="s">
        <v>3828</v>
      </c>
      <c r="L417" s="27">
        <v>43225</v>
      </c>
      <c r="M417" s="13" t="s">
        <v>3826</v>
      </c>
      <c r="N417" s="15"/>
    </row>
    <row r="418" spans="1:15" hidden="1">
      <c r="A418" s="2">
        <v>581</v>
      </c>
      <c r="B418" s="13" t="s">
        <v>4032</v>
      </c>
      <c r="C418" s="4" t="s">
        <v>4033</v>
      </c>
      <c r="D418" s="5" t="s">
        <v>4034</v>
      </c>
      <c r="E418" s="4" t="s">
        <v>2789</v>
      </c>
      <c r="F418" s="2" t="s">
        <v>745</v>
      </c>
      <c r="G418" s="14" t="s">
        <v>4035</v>
      </c>
      <c r="H418" s="4" t="s">
        <v>4033</v>
      </c>
      <c r="I418" s="23" t="s">
        <v>19</v>
      </c>
      <c r="J418" s="2">
        <v>60</v>
      </c>
      <c r="K418" s="2" t="s">
        <v>4034</v>
      </c>
      <c r="L418" s="27">
        <v>41862</v>
      </c>
      <c r="M418" s="13" t="s">
        <v>4032</v>
      </c>
      <c r="N418" s="15"/>
    </row>
    <row r="419" spans="1:15" hidden="1">
      <c r="A419" s="2">
        <v>593</v>
      </c>
      <c r="B419" s="13" t="s">
        <v>5300</v>
      </c>
      <c r="C419" s="4" t="s">
        <v>5301</v>
      </c>
      <c r="D419" s="5" t="s">
        <v>5302</v>
      </c>
      <c r="E419" s="4" t="s">
        <v>2793</v>
      </c>
      <c r="F419" s="2" t="s">
        <v>745</v>
      </c>
      <c r="G419" s="14" t="s">
        <v>5303</v>
      </c>
      <c r="H419" s="4" t="s">
        <v>5301</v>
      </c>
      <c r="I419" s="23" t="s">
        <v>19</v>
      </c>
      <c r="J419" s="2">
        <v>20</v>
      </c>
      <c r="K419" s="2" t="s">
        <v>5302</v>
      </c>
      <c r="L419" s="27">
        <v>42445</v>
      </c>
      <c r="M419" s="13" t="s">
        <v>5300</v>
      </c>
      <c r="N419" s="15"/>
    </row>
    <row r="420" spans="1:15" hidden="1">
      <c r="A420" s="2">
        <v>575</v>
      </c>
      <c r="B420" s="13" t="s">
        <v>1449</v>
      </c>
      <c r="C420" s="4" t="s">
        <v>1450</v>
      </c>
      <c r="D420" s="5" t="s">
        <v>1451</v>
      </c>
      <c r="E420" s="4" t="s">
        <v>1452</v>
      </c>
      <c r="F420" s="2" t="s">
        <v>745</v>
      </c>
      <c r="G420" s="14" t="s">
        <v>1453</v>
      </c>
      <c r="H420" s="4" t="s">
        <v>1450</v>
      </c>
      <c r="I420" s="23" t="s">
        <v>19</v>
      </c>
      <c r="J420" s="2">
        <v>80</v>
      </c>
      <c r="K420" s="2" t="s">
        <v>1451</v>
      </c>
      <c r="L420" s="27">
        <v>41327</v>
      </c>
      <c r="M420" s="13" t="s">
        <v>1449</v>
      </c>
      <c r="N420" s="15"/>
    </row>
    <row r="421" spans="1:15" hidden="1">
      <c r="A421" s="2">
        <v>98</v>
      </c>
      <c r="B421" s="13" t="s">
        <v>401</v>
      </c>
      <c r="C421" s="4" t="s">
        <v>402</v>
      </c>
      <c r="D421" s="5" t="s">
        <v>403</v>
      </c>
      <c r="E421" s="4" t="s">
        <v>404</v>
      </c>
      <c r="F421" s="21" t="s">
        <v>197</v>
      </c>
      <c r="G421" s="14" t="s">
        <v>405</v>
      </c>
      <c r="H421" s="4" t="s">
        <v>402</v>
      </c>
      <c r="I421" s="23" t="s">
        <v>19</v>
      </c>
      <c r="J421" s="2"/>
      <c r="K421" s="21" t="s">
        <v>403</v>
      </c>
      <c r="L421" s="27">
        <v>43088</v>
      </c>
      <c r="M421" s="13" t="s">
        <v>401</v>
      </c>
      <c r="N421" s="15"/>
    </row>
    <row r="422" spans="1:15" hidden="1">
      <c r="A422" s="2">
        <v>212</v>
      </c>
      <c r="B422" s="13" t="s">
        <v>665</v>
      </c>
      <c r="C422" s="4" t="s">
        <v>666</v>
      </c>
      <c r="D422" s="5" t="s">
        <v>667</v>
      </c>
      <c r="E422" s="4" t="s">
        <v>668</v>
      </c>
      <c r="F422" s="2" t="s">
        <v>663</v>
      </c>
      <c r="G422" s="14" t="s">
        <v>669</v>
      </c>
      <c r="H422" s="4" t="s">
        <v>666</v>
      </c>
      <c r="I422" s="23" t="s">
        <v>19</v>
      </c>
      <c r="J422" s="2">
        <v>20</v>
      </c>
      <c r="K422" s="2" t="s">
        <v>667</v>
      </c>
      <c r="L422" s="27">
        <v>42550</v>
      </c>
      <c r="M422" s="13" t="s">
        <v>665</v>
      </c>
      <c r="N422" s="15"/>
    </row>
    <row r="423" spans="1:15" hidden="1">
      <c r="A423" s="2">
        <v>74</v>
      </c>
      <c r="B423" s="13" t="s">
        <v>314</v>
      </c>
      <c r="C423" s="4" t="s">
        <v>315</v>
      </c>
      <c r="D423" s="5" t="s">
        <v>316</v>
      </c>
      <c r="E423" s="4" t="s">
        <v>317</v>
      </c>
      <c r="F423" s="2" t="s">
        <v>197</v>
      </c>
      <c r="G423" s="14" t="s">
        <v>318</v>
      </c>
      <c r="H423" s="4" t="s">
        <v>315</v>
      </c>
      <c r="I423" s="23" t="s">
        <v>19</v>
      </c>
      <c r="J423" s="2">
        <v>100</v>
      </c>
      <c r="K423" s="2" t="s">
        <v>316</v>
      </c>
      <c r="L423" s="27">
        <v>41111</v>
      </c>
      <c r="M423" s="13" t="s">
        <v>314</v>
      </c>
      <c r="N423" s="15"/>
    </row>
    <row r="424" spans="1:15" hidden="1">
      <c r="A424" s="2">
        <v>335</v>
      </c>
      <c r="B424" s="13" t="s">
        <v>1065</v>
      </c>
      <c r="C424" s="4" t="s">
        <v>1066</v>
      </c>
      <c r="D424" s="5" t="s">
        <v>1067</v>
      </c>
      <c r="E424" s="4" t="s">
        <v>1068</v>
      </c>
      <c r="F424" s="2" t="s">
        <v>757</v>
      </c>
      <c r="G424" s="14" t="s">
        <v>1069</v>
      </c>
      <c r="H424" s="4" t="s">
        <v>1066</v>
      </c>
      <c r="I424" s="23" t="s">
        <v>19</v>
      </c>
      <c r="J424" s="2">
        <v>120</v>
      </c>
      <c r="K424" s="2" t="s">
        <v>1067</v>
      </c>
      <c r="L424" s="27">
        <v>40763</v>
      </c>
      <c r="M424" s="13" t="s">
        <v>1065</v>
      </c>
      <c r="N424" s="15"/>
    </row>
    <row r="425" spans="1:15" hidden="1">
      <c r="A425" s="2">
        <v>106</v>
      </c>
      <c r="B425" s="13" t="s">
        <v>5304</v>
      </c>
      <c r="C425" s="4" t="s">
        <v>5305</v>
      </c>
      <c r="D425" s="5" t="s">
        <v>5306</v>
      </c>
      <c r="E425" s="4" t="s">
        <v>2797</v>
      </c>
      <c r="F425" s="21" t="s">
        <v>197</v>
      </c>
      <c r="G425" s="14" t="s">
        <v>5307</v>
      </c>
      <c r="H425" s="4" t="s">
        <v>5305</v>
      </c>
      <c r="I425" s="23" t="s">
        <v>5088</v>
      </c>
      <c r="J425" s="2"/>
      <c r="K425" s="21" t="s">
        <v>5306</v>
      </c>
      <c r="L425" s="27"/>
      <c r="M425" s="13" t="s">
        <v>5304</v>
      </c>
      <c r="N425" s="13"/>
      <c r="O425" s="13" t="s">
        <v>5299</v>
      </c>
    </row>
    <row r="426" spans="1:15" hidden="1">
      <c r="A426" s="2">
        <v>617</v>
      </c>
      <c r="B426" s="13" t="s">
        <v>1544</v>
      </c>
      <c r="C426" s="4" t="s">
        <v>1545</v>
      </c>
      <c r="D426" s="5" t="s">
        <v>1546</v>
      </c>
      <c r="E426" s="4" t="s">
        <v>1547</v>
      </c>
      <c r="F426" s="2" t="s">
        <v>745</v>
      </c>
      <c r="G426" s="14" t="s">
        <v>1548</v>
      </c>
      <c r="H426" s="4" t="s">
        <v>1545</v>
      </c>
      <c r="I426" s="23" t="s">
        <v>19</v>
      </c>
      <c r="J426" s="2"/>
      <c r="K426" s="2" t="s">
        <v>1546</v>
      </c>
      <c r="L426" s="27">
        <v>42850</v>
      </c>
      <c r="M426" s="13" t="s">
        <v>1544</v>
      </c>
      <c r="N426" s="15"/>
    </row>
    <row r="427" spans="1:15" hidden="1">
      <c r="A427" s="2">
        <v>583</v>
      </c>
      <c r="B427" s="13" t="s">
        <v>4036</v>
      </c>
      <c r="C427" s="4" t="s">
        <v>4037</v>
      </c>
      <c r="D427" s="5" t="s">
        <v>4038</v>
      </c>
      <c r="E427" s="4" t="s">
        <v>2802</v>
      </c>
      <c r="F427" s="2" t="s">
        <v>745</v>
      </c>
      <c r="G427" s="14" t="s">
        <v>4039</v>
      </c>
      <c r="H427" s="4" t="s">
        <v>4037</v>
      </c>
      <c r="I427" s="23" t="s">
        <v>19</v>
      </c>
      <c r="J427" s="2">
        <v>40</v>
      </c>
      <c r="K427" s="2" t="s">
        <v>4038</v>
      </c>
      <c r="L427" s="27">
        <v>42067</v>
      </c>
      <c r="M427" s="13" t="s">
        <v>4036</v>
      </c>
      <c r="N427" s="15"/>
    </row>
    <row r="428" spans="1:15" hidden="1">
      <c r="A428" s="2">
        <v>807</v>
      </c>
      <c r="B428" s="13" t="s">
        <v>2104</v>
      </c>
      <c r="C428" s="4" t="s">
        <v>2105</v>
      </c>
      <c r="D428" s="5" t="s">
        <v>2106</v>
      </c>
      <c r="E428" s="4" t="s">
        <v>2107</v>
      </c>
      <c r="F428" s="16" t="s">
        <v>1299</v>
      </c>
      <c r="G428" s="17" t="s">
        <v>2108</v>
      </c>
      <c r="H428" s="4" t="s">
        <v>2105</v>
      </c>
      <c r="I428" s="23" t="s">
        <v>19</v>
      </c>
      <c r="J428" s="2">
        <v>200</v>
      </c>
      <c r="K428" s="2" t="s">
        <v>2106</v>
      </c>
      <c r="L428" s="27">
        <v>36799</v>
      </c>
      <c r="M428" s="13" t="s">
        <v>2104</v>
      </c>
      <c r="N428" s="15"/>
    </row>
    <row r="429" spans="1:15" hidden="1">
      <c r="A429" s="2">
        <v>37</v>
      </c>
      <c r="B429" s="13" t="s">
        <v>153</v>
      </c>
      <c r="C429" s="4" t="s">
        <v>154</v>
      </c>
      <c r="D429" s="5" t="s">
        <v>155</v>
      </c>
      <c r="E429" s="4" t="s">
        <v>156</v>
      </c>
      <c r="F429" s="2" t="s">
        <v>151</v>
      </c>
      <c r="G429" s="14" t="s">
        <v>157</v>
      </c>
      <c r="H429" s="4" t="s">
        <v>154</v>
      </c>
      <c r="I429" s="23" t="s">
        <v>19</v>
      </c>
      <c r="J429" s="2">
        <v>120</v>
      </c>
      <c r="K429" s="2" t="s">
        <v>155</v>
      </c>
      <c r="L429" s="27">
        <v>40705</v>
      </c>
      <c r="M429" s="13" t="s">
        <v>153</v>
      </c>
      <c r="N429" s="15"/>
    </row>
    <row r="430" spans="1:15" hidden="1">
      <c r="A430" s="2">
        <v>338</v>
      </c>
      <c r="B430" s="13" t="s">
        <v>3842</v>
      </c>
      <c r="C430" s="4" t="s">
        <v>3843</v>
      </c>
      <c r="D430" s="5" t="s">
        <v>3844</v>
      </c>
      <c r="E430" s="4" t="s">
        <v>3212</v>
      </c>
      <c r="F430" s="23" t="s">
        <v>1110</v>
      </c>
      <c r="G430" s="14" t="s">
        <v>3845</v>
      </c>
      <c r="H430" s="4" t="s">
        <v>3843</v>
      </c>
      <c r="I430" s="23" t="s">
        <v>747</v>
      </c>
      <c r="J430" s="2">
        <v>40</v>
      </c>
      <c r="K430" s="2" t="s">
        <v>3844</v>
      </c>
      <c r="L430" s="27">
        <v>42131</v>
      </c>
      <c r="M430" s="13" t="s">
        <v>3842</v>
      </c>
      <c r="N430" s="15"/>
    </row>
    <row r="431" spans="1:15" hidden="1">
      <c r="A431" s="2">
        <v>221</v>
      </c>
      <c r="B431" s="13" t="s">
        <v>705</v>
      </c>
      <c r="C431" s="4" t="s">
        <v>706</v>
      </c>
      <c r="D431" s="5" t="s">
        <v>707</v>
      </c>
      <c r="E431" s="4" t="s">
        <v>708</v>
      </c>
      <c r="F431" s="2" t="s">
        <v>663</v>
      </c>
      <c r="G431" s="14" t="s">
        <v>709</v>
      </c>
      <c r="H431" s="4" t="s">
        <v>706</v>
      </c>
      <c r="I431" s="23" t="s">
        <v>19</v>
      </c>
      <c r="J431" s="2">
        <v>100</v>
      </c>
      <c r="K431" s="2" t="s">
        <v>707</v>
      </c>
      <c r="L431" s="27">
        <v>40941</v>
      </c>
      <c r="M431" s="13" t="s">
        <v>705</v>
      </c>
      <c r="N431" s="15"/>
    </row>
    <row r="432" spans="1:15" hidden="1">
      <c r="A432" s="2">
        <v>316</v>
      </c>
      <c r="B432" s="13" t="s">
        <v>3834</v>
      </c>
      <c r="C432" s="4" t="s">
        <v>3835</v>
      </c>
      <c r="D432" s="5" t="s">
        <v>3836</v>
      </c>
      <c r="E432" s="4" t="s">
        <v>3416</v>
      </c>
      <c r="F432" s="2" t="s">
        <v>757</v>
      </c>
      <c r="G432" s="14" t="s">
        <v>3837</v>
      </c>
      <c r="H432" s="4" t="s">
        <v>3835</v>
      </c>
      <c r="I432" s="23" t="s">
        <v>19</v>
      </c>
      <c r="J432" s="2">
        <v>80</v>
      </c>
      <c r="K432" s="2" t="s">
        <v>3836</v>
      </c>
      <c r="L432" s="27">
        <v>41324</v>
      </c>
      <c r="M432" s="13" t="s">
        <v>3834</v>
      </c>
      <c r="N432" s="15"/>
    </row>
    <row r="433" spans="1:14" hidden="1">
      <c r="A433" s="2">
        <v>385</v>
      </c>
      <c r="B433" s="13" t="s">
        <v>1178</v>
      </c>
      <c r="C433" s="4" t="s">
        <v>1179</v>
      </c>
      <c r="D433" s="5" t="s">
        <v>1180</v>
      </c>
      <c r="E433" s="4" t="s">
        <v>1181</v>
      </c>
      <c r="F433" s="2" t="s">
        <v>1104</v>
      </c>
      <c r="G433" s="14" t="s">
        <v>1182</v>
      </c>
      <c r="H433" s="4" t="s">
        <v>1179</v>
      </c>
      <c r="I433" s="23" t="s">
        <v>19</v>
      </c>
      <c r="J433" s="2"/>
      <c r="K433" s="2" t="s">
        <v>1180</v>
      </c>
      <c r="L433" s="27">
        <v>42775</v>
      </c>
      <c r="M433" s="13" t="s">
        <v>1178</v>
      </c>
      <c r="N433" s="15"/>
    </row>
    <row r="434" spans="1:14" hidden="1">
      <c r="A434" s="2">
        <v>66</v>
      </c>
      <c r="B434" s="13" t="s">
        <v>279</v>
      </c>
      <c r="C434" s="4" t="s">
        <v>280</v>
      </c>
      <c r="D434" s="5" t="s">
        <v>281</v>
      </c>
      <c r="E434" s="4" t="s">
        <v>282</v>
      </c>
      <c r="F434" s="2" t="s">
        <v>197</v>
      </c>
      <c r="G434" s="14" t="s">
        <v>283</v>
      </c>
      <c r="H434" s="4" t="s">
        <v>280</v>
      </c>
      <c r="I434" s="23" t="s">
        <v>19</v>
      </c>
      <c r="J434" s="2">
        <v>120</v>
      </c>
      <c r="K434" s="2" t="s">
        <v>281</v>
      </c>
      <c r="L434" s="27">
        <v>40679</v>
      </c>
      <c r="M434" s="13" t="s">
        <v>279</v>
      </c>
      <c r="N434" s="15"/>
    </row>
    <row r="435" spans="1:14" hidden="1">
      <c r="A435" s="2">
        <v>632</v>
      </c>
      <c r="B435" s="13" t="s">
        <v>1579</v>
      </c>
      <c r="C435" s="4" t="s">
        <v>1580</v>
      </c>
      <c r="D435" s="5" t="s">
        <v>1581</v>
      </c>
      <c r="E435" s="4" t="s">
        <v>1582</v>
      </c>
      <c r="F435" s="2" t="s">
        <v>745</v>
      </c>
      <c r="G435" s="14" t="s">
        <v>1583</v>
      </c>
      <c r="H435" s="4" t="s">
        <v>1580</v>
      </c>
      <c r="I435" s="23" t="s">
        <v>19</v>
      </c>
      <c r="J435" s="2"/>
      <c r="K435" s="21" t="s">
        <v>1581</v>
      </c>
      <c r="L435" s="27">
        <v>42969</v>
      </c>
      <c r="M435" s="13" t="s">
        <v>1579</v>
      </c>
      <c r="N435" s="15"/>
    </row>
    <row r="436" spans="1:14" hidden="1">
      <c r="A436" s="2">
        <v>766</v>
      </c>
      <c r="B436" s="13" t="s">
        <v>1930</v>
      </c>
      <c r="C436" s="4" t="s">
        <v>1931</v>
      </c>
      <c r="D436" s="5" t="s">
        <v>1932</v>
      </c>
      <c r="E436" s="4" t="s">
        <v>1933</v>
      </c>
      <c r="F436" s="16" t="s">
        <v>1903</v>
      </c>
      <c r="G436" s="17" t="s">
        <v>1934</v>
      </c>
      <c r="H436" s="4" t="s">
        <v>1931</v>
      </c>
      <c r="I436" s="23" t="s">
        <v>19</v>
      </c>
      <c r="J436" s="2">
        <v>140</v>
      </c>
      <c r="K436" s="2" t="s">
        <v>1932</v>
      </c>
      <c r="L436" s="27">
        <v>40436</v>
      </c>
      <c r="M436" s="13" t="s">
        <v>1930</v>
      </c>
      <c r="N436" s="15"/>
    </row>
    <row r="437" spans="1:14" hidden="1">
      <c r="A437" s="2">
        <v>835</v>
      </c>
      <c r="B437" s="13" t="s">
        <v>2216</v>
      </c>
      <c r="C437" s="4" t="s">
        <v>2217</v>
      </c>
      <c r="D437" s="5" t="s">
        <v>2218</v>
      </c>
      <c r="E437" s="4" t="s">
        <v>2219</v>
      </c>
      <c r="F437" s="16" t="s">
        <v>2220</v>
      </c>
      <c r="G437" s="17" t="s">
        <v>2221</v>
      </c>
      <c r="H437" s="4" t="s">
        <v>2217</v>
      </c>
      <c r="I437" s="23" t="s">
        <v>19</v>
      </c>
      <c r="J437" s="2">
        <v>200</v>
      </c>
      <c r="K437" s="2" t="s">
        <v>2218</v>
      </c>
      <c r="L437" s="27">
        <v>36770</v>
      </c>
      <c r="M437" s="13" t="s">
        <v>2216</v>
      </c>
      <c r="N437" s="15"/>
    </row>
    <row r="438" spans="1:14" hidden="1">
      <c r="A438" s="2">
        <v>5</v>
      </c>
      <c r="B438" s="13" t="s">
        <v>20</v>
      </c>
      <c r="C438" s="4" t="s">
        <v>21</v>
      </c>
      <c r="D438" s="5" t="s">
        <v>22</v>
      </c>
      <c r="E438" s="4" t="s">
        <v>23</v>
      </c>
      <c r="F438" s="2" t="s">
        <v>17</v>
      </c>
      <c r="G438" s="14" t="s">
        <v>24</v>
      </c>
      <c r="H438" s="4" t="s">
        <v>21</v>
      </c>
      <c r="I438" s="23" t="s">
        <v>19</v>
      </c>
      <c r="J438" s="2">
        <v>40</v>
      </c>
      <c r="K438" s="2" t="s">
        <v>22</v>
      </c>
      <c r="L438" s="27">
        <v>42129</v>
      </c>
      <c r="M438" s="13" t="s">
        <v>20</v>
      </c>
      <c r="N438" s="15"/>
    </row>
    <row r="439" spans="1:14" hidden="1">
      <c r="A439" s="2">
        <v>13</v>
      </c>
      <c r="B439" s="13" t="s">
        <v>50</v>
      </c>
      <c r="C439" s="4" t="s">
        <v>51</v>
      </c>
      <c r="D439" s="5" t="s">
        <v>52</v>
      </c>
      <c r="E439" s="4" t="s">
        <v>53</v>
      </c>
      <c r="F439" s="2" t="s">
        <v>17</v>
      </c>
      <c r="G439" s="14" t="s">
        <v>54</v>
      </c>
      <c r="H439" s="4" t="s">
        <v>51</v>
      </c>
      <c r="I439" s="23" t="s">
        <v>19</v>
      </c>
      <c r="J439" s="2"/>
      <c r="K439" s="2" t="s">
        <v>52</v>
      </c>
      <c r="L439" s="27">
        <v>42817</v>
      </c>
      <c r="M439" s="13" t="s">
        <v>50</v>
      </c>
      <c r="N439" s="15"/>
    </row>
    <row r="440" spans="1:14" hidden="1">
      <c r="A440" s="2">
        <v>274</v>
      </c>
      <c r="B440" s="13" t="s">
        <v>879</v>
      </c>
      <c r="C440" s="4" t="s">
        <v>880</v>
      </c>
      <c r="D440" s="5" t="s">
        <v>881</v>
      </c>
      <c r="E440" s="4" t="s">
        <v>882</v>
      </c>
      <c r="F440" s="2" t="s">
        <v>757</v>
      </c>
      <c r="G440" s="14" t="s">
        <v>884</v>
      </c>
      <c r="H440" s="4" t="s">
        <v>880</v>
      </c>
      <c r="I440" s="23" t="s">
        <v>19</v>
      </c>
      <c r="J440" s="2">
        <v>40</v>
      </c>
      <c r="K440" s="2" t="s">
        <v>881</v>
      </c>
      <c r="L440" s="27">
        <v>42087</v>
      </c>
      <c r="M440" s="13" t="s">
        <v>879</v>
      </c>
      <c r="N440" s="15"/>
    </row>
    <row r="441" spans="1:14" hidden="1">
      <c r="A441" s="2">
        <v>217</v>
      </c>
      <c r="B441" s="13" t="s">
        <v>690</v>
      </c>
      <c r="C441" s="4" t="s">
        <v>691</v>
      </c>
      <c r="D441" s="5" t="s">
        <v>692</v>
      </c>
      <c r="E441" s="4" t="s">
        <v>693</v>
      </c>
      <c r="F441" s="2" t="s">
        <v>663</v>
      </c>
      <c r="G441" s="14" t="s">
        <v>694</v>
      </c>
      <c r="H441" s="4" t="s">
        <v>691</v>
      </c>
      <c r="I441" s="23" t="s">
        <v>19</v>
      </c>
      <c r="J441" s="2">
        <v>120</v>
      </c>
      <c r="K441" s="2" t="s">
        <v>692</v>
      </c>
      <c r="L441" s="27">
        <v>40644</v>
      </c>
      <c r="M441" s="13" t="s">
        <v>690</v>
      </c>
      <c r="N441" s="15"/>
    </row>
    <row r="442" spans="1:14" hidden="1">
      <c r="A442" s="2">
        <v>306</v>
      </c>
      <c r="B442" s="13" t="s">
        <v>990</v>
      </c>
      <c r="C442" s="4" t="s">
        <v>991</v>
      </c>
      <c r="D442" s="5" t="s">
        <v>992</v>
      </c>
      <c r="E442" s="4" t="s">
        <v>993</v>
      </c>
      <c r="F442" s="2" t="s">
        <v>757</v>
      </c>
      <c r="G442" s="14" t="s">
        <v>994</v>
      </c>
      <c r="H442" s="4" t="s">
        <v>991</v>
      </c>
      <c r="I442" s="23" t="s">
        <v>19</v>
      </c>
      <c r="J442" s="2"/>
      <c r="K442" s="2" t="s">
        <v>992</v>
      </c>
      <c r="L442" s="27">
        <v>42779</v>
      </c>
      <c r="M442" s="13" t="s">
        <v>990</v>
      </c>
      <c r="N442" s="15"/>
    </row>
    <row r="443" spans="1:14" hidden="1">
      <c r="A443" s="2">
        <v>293</v>
      </c>
      <c r="B443" s="13" t="s">
        <v>3813</v>
      </c>
      <c r="C443" s="4" t="s">
        <v>3814</v>
      </c>
      <c r="D443" s="5" t="s">
        <v>3815</v>
      </c>
      <c r="E443" s="4" t="s">
        <v>3242</v>
      </c>
      <c r="F443" s="2" t="s">
        <v>757</v>
      </c>
      <c r="G443" s="14" t="s">
        <v>3816</v>
      </c>
      <c r="H443" s="4" t="s">
        <v>3814</v>
      </c>
      <c r="I443" s="23" t="s">
        <v>19</v>
      </c>
      <c r="J443" s="2">
        <v>20</v>
      </c>
      <c r="K443" s="2" t="s">
        <v>3815</v>
      </c>
      <c r="L443" s="27">
        <v>42481</v>
      </c>
      <c r="M443" s="13" t="s">
        <v>3813</v>
      </c>
      <c r="N443" s="15"/>
    </row>
    <row r="444" spans="1:14" hidden="1">
      <c r="A444" s="2">
        <v>308</v>
      </c>
      <c r="B444" s="13" t="s">
        <v>5308</v>
      </c>
      <c r="C444" s="4" t="s">
        <v>5309</v>
      </c>
      <c r="D444" s="5" t="s">
        <v>5310</v>
      </c>
      <c r="E444" s="4" t="s">
        <v>3431</v>
      </c>
      <c r="F444" s="2" t="s">
        <v>757</v>
      </c>
      <c r="G444" s="14" t="s">
        <v>5311</v>
      </c>
      <c r="H444" s="4" t="s">
        <v>5309</v>
      </c>
      <c r="I444" s="23" t="s">
        <v>5085</v>
      </c>
      <c r="J444" s="2"/>
      <c r="K444" s="2" t="s">
        <v>5310</v>
      </c>
      <c r="L444" s="28"/>
      <c r="M444" s="13" t="s">
        <v>5308</v>
      </c>
      <c r="N444" s="15"/>
    </row>
    <row r="445" spans="1:14" hidden="1">
      <c r="A445" s="2">
        <v>200</v>
      </c>
      <c r="B445" s="13" t="s">
        <v>3753</v>
      </c>
      <c r="C445" s="4" t="s">
        <v>3754</v>
      </c>
      <c r="D445" s="5" t="s">
        <v>3755</v>
      </c>
      <c r="E445" s="4" t="s">
        <v>3500</v>
      </c>
      <c r="F445" s="21" t="s">
        <v>577</v>
      </c>
      <c r="G445" s="14" t="s">
        <v>3756</v>
      </c>
      <c r="H445" s="4" t="s">
        <v>3754</v>
      </c>
      <c r="I445" s="23" t="s">
        <v>19</v>
      </c>
      <c r="J445" s="2"/>
      <c r="K445" s="21" t="s">
        <v>3755</v>
      </c>
      <c r="L445" s="27">
        <v>43189</v>
      </c>
      <c r="M445" s="13" t="s">
        <v>3753</v>
      </c>
      <c r="N445" s="15"/>
    </row>
    <row r="446" spans="1:14" hidden="1">
      <c r="A446" s="2">
        <v>367</v>
      </c>
      <c r="B446" s="13" t="s">
        <v>3858</v>
      </c>
      <c r="C446" s="4" t="s">
        <v>3859</v>
      </c>
      <c r="D446" s="5" t="s">
        <v>3860</v>
      </c>
      <c r="E446" s="4" t="s">
        <v>3247</v>
      </c>
      <c r="F446" s="2" t="s">
        <v>757</v>
      </c>
      <c r="G446" s="14" t="s">
        <v>3861</v>
      </c>
      <c r="H446" s="4" t="s">
        <v>3859</v>
      </c>
      <c r="I446" s="23" t="s">
        <v>19</v>
      </c>
      <c r="J446" s="2"/>
      <c r="K446" s="21" t="s">
        <v>3860</v>
      </c>
      <c r="L446" s="27">
        <v>43161</v>
      </c>
      <c r="M446" s="13" t="s">
        <v>3858</v>
      </c>
      <c r="N446" s="15"/>
    </row>
    <row r="447" spans="1:14" hidden="1">
      <c r="A447" s="2">
        <v>122</v>
      </c>
      <c r="B447" s="13" t="s">
        <v>482</v>
      </c>
      <c r="C447" s="4" t="s">
        <v>483</v>
      </c>
      <c r="D447" s="5" t="s">
        <v>484</v>
      </c>
      <c r="E447" s="4" t="s">
        <v>485</v>
      </c>
      <c r="F447" s="2" t="s">
        <v>455</v>
      </c>
      <c r="G447" s="14" t="s">
        <v>486</v>
      </c>
      <c r="H447" s="4" t="s">
        <v>483</v>
      </c>
      <c r="I447" s="23" t="s">
        <v>19</v>
      </c>
      <c r="J447" s="2">
        <v>60</v>
      </c>
      <c r="K447" s="2" t="s">
        <v>484</v>
      </c>
      <c r="L447" s="27">
        <v>41794</v>
      </c>
      <c r="M447" s="13" t="s">
        <v>482</v>
      </c>
      <c r="N447" s="15"/>
    </row>
    <row r="448" spans="1:14" hidden="1">
      <c r="A448" s="2">
        <v>327</v>
      </c>
      <c r="B448" s="13" t="s">
        <v>5312</v>
      </c>
      <c r="C448" s="4" t="s">
        <v>5313</v>
      </c>
      <c r="D448" s="5" t="s">
        <v>4594</v>
      </c>
      <c r="E448" s="4" t="s">
        <v>3257</v>
      </c>
      <c r="F448" s="2" t="s">
        <v>757</v>
      </c>
      <c r="G448" s="14" t="s">
        <v>5314</v>
      </c>
      <c r="H448" s="4" t="s">
        <v>5313</v>
      </c>
      <c r="I448" s="23" t="s">
        <v>19</v>
      </c>
      <c r="J448" s="2"/>
      <c r="K448" s="2" t="s">
        <v>4594</v>
      </c>
      <c r="L448" s="27">
        <v>42927</v>
      </c>
      <c r="M448" s="13" t="s">
        <v>5312</v>
      </c>
      <c r="N448" s="15"/>
    </row>
    <row r="449" spans="1:15" hidden="1">
      <c r="A449" s="2">
        <v>267</v>
      </c>
      <c r="B449" s="13" t="s">
        <v>849</v>
      </c>
      <c r="C449" s="4" t="s">
        <v>850</v>
      </c>
      <c r="D449" s="5" t="s">
        <v>851</v>
      </c>
      <c r="E449" s="4" t="s">
        <v>852</v>
      </c>
      <c r="F449" s="2" t="s">
        <v>757</v>
      </c>
      <c r="G449" s="14" t="s">
        <v>853</v>
      </c>
      <c r="H449" s="4" t="s">
        <v>850</v>
      </c>
      <c r="I449" s="23" t="s">
        <v>19</v>
      </c>
      <c r="J449" s="2">
        <v>60</v>
      </c>
      <c r="K449" s="2" t="s">
        <v>851</v>
      </c>
      <c r="L449" s="27">
        <v>41699</v>
      </c>
      <c r="M449" s="13" t="s">
        <v>849</v>
      </c>
      <c r="N449" s="13"/>
      <c r="O449" s="2"/>
    </row>
    <row r="450" spans="1:15" hidden="1">
      <c r="A450" s="2">
        <v>428</v>
      </c>
      <c r="B450" s="13" t="s">
        <v>1264</v>
      </c>
      <c r="C450" s="4" t="s">
        <v>1265</v>
      </c>
      <c r="D450" s="5" t="s">
        <v>1266</v>
      </c>
      <c r="E450" s="4" t="s">
        <v>1267</v>
      </c>
      <c r="F450" s="2" t="s">
        <v>1252</v>
      </c>
      <c r="G450" s="14" t="s">
        <v>1268</v>
      </c>
      <c r="H450" s="4" t="s">
        <v>1265</v>
      </c>
      <c r="I450" s="23" t="s">
        <v>19</v>
      </c>
      <c r="J450" s="2">
        <v>80</v>
      </c>
      <c r="K450" s="2" t="s">
        <v>1266</v>
      </c>
      <c r="L450" s="27">
        <v>41486</v>
      </c>
      <c r="M450" s="13" t="s">
        <v>1264</v>
      </c>
      <c r="N450" s="15"/>
    </row>
    <row r="451" spans="1:15" hidden="1">
      <c r="A451" s="2">
        <v>332</v>
      </c>
      <c r="B451" s="13" t="s">
        <v>1055</v>
      </c>
      <c r="C451" s="4" t="s">
        <v>1056</v>
      </c>
      <c r="D451" s="5" t="s">
        <v>1057</v>
      </c>
      <c r="E451" s="4" t="s">
        <v>1058</v>
      </c>
      <c r="F451" s="2" t="s">
        <v>757</v>
      </c>
      <c r="G451" s="14" t="s">
        <v>1059</v>
      </c>
      <c r="H451" s="4" t="s">
        <v>1056</v>
      </c>
      <c r="I451" s="23" t="s">
        <v>19</v>
      </c>
      <c r="J451" s="2">
        <v>120</v>
      </c>
      <c r="K451" s="2" t="s">
        <v>1057</v>
      </c>
      <c r="L451" s="27">
        <v>40642</v>
      </c>
      <c r="M451" s="13" t="s">
        <v>1055</v>
      </c>
      <c r="N451" s="15"/>
    </row>
    <row r="452" spans="1:15" hidden="1">
      <c r="A452" s="2">
        <v>294</v>
      </c>
      <c r="B452" s="13" t="s">
        <v>950</v>
      </c>
      <c r="C452" s="4" t="s">
        <v>951</v>
      </c>
      <c r="D452" s="5" t="s">
        <v>952</v>
      </c>
      <c r="E452" s="4" t="s">
        <v>953</v>
      </c>
      <c r="F452" s="2" t="s">
        <v>757</v>
      </c>
      <c r="G452" s="14" t="s">
        <v>954</v>
      </c>
      <c r="H452" s="4" t="s">
        <v>951</v>
      </c>
      <c r="I452" s="23" t="s">
        <v>19</v>
      </c>
      <c r="J452" s="2">
        <v>20</v>
      </c>
      <c r="K452" s="2" t="s">
        <v>952</v>
      </c>
      <c r="L452" s="47">
        <v>42538</v>
      </c>
      <c r="M452" s="13" t="s">
        <v>950</v>
      </c>
      <c r="N452" s="15"/>
    </row>
    <row r="453" spans="1:15" hidden="1">
      <c r="A453" s="2">
        <v>196</v>
      </c>
      <c r="B453" s="13" t="s">
        <v>624</v>
      </c>
      <c r="C453" s="4" t="s">
        <v>625</v>
      </c>
      <c r="D453" s="5" t="s">
        <v>626</v>
      </c>
      <c r="E453" s="4" t="s">
        <v>627</v>
      </c>
      <c r="F453" s="2" t="s">
        <v>577</v>
      </c>
      <c r="G453" s="14" t="s">
        <v>628</v>
      </c>
      <c r="H453" s="4" t="s">
        <v>625</v>
      </c>
      <c r="I453" s="23" t="s">
        <v>19</v>
      </c>
      <c r="J453" s="2">
        <v>20</v>
      </c>
      <c r="K453" s="2" t="s">
        <v>626</v>
      </c>
      <c r="L453" s="27">
        <v>42645</v>
      </c>
      <c r="M453" s="13" t="s">
        <v>624</v>
      </c>
      <c r="N453" s="15"/>
    </row>
    <row r="454" spans="1:15" hidden="1">
      <c r="A454" s="2">
        <v>696</v>
      </c>
      <c r="B454" s="13" t="s">
        <v>4166</v>
      </c>
      <c r="C454" s="4" t="s">
        <v>4167</v>
      </c>
      <c r="D454" s="5" t="s">
        <v>4168</v>
      </c>
      <c r="E454" s="4" t="s">
        <v>3436</v>
      </c>
      <c r="F454" s="2" t="s">
        <v>745</v>
      </c>
      <c r="G454" s="14" t="s">
        <v>4169</v>
      </c>
      <c r="H454" s="4" t="s">
        <v>4167</v>
      </c>
      <c r="I454" s="23" t="s">
        <v>19</v>
      </c>
      <c r="J454" s="2"/>
      <c r="K454" s="21" t="s">
        <v>4168</v>
      </c>
      <c r="L454" s="27">
        <v>43167</v>
      </c>
      <c r="M454" s="13" t="s">
        <v>4166</v>
      </c>
      <c r="N454" s="15"/>
    </row>
    <row r="455" spans="1:15" hidden="1">
      <c r="A455" s="2">
        <v>407</v>
      </c>
      <c r="B455" s="13" t="s">
        <v>3877</v>
      </c>
      <c r="C455" s="4" t="s">
        <v>3878</v>
      </c>
      <c r="D455" s="5" t="s">
        <v>3879</v>
      </c>
      <c r="E455" s="4" t="s">
        <v>3267</v>
      </c>
      <c r="F455" s="2" t="s">
        <v>343</v>
      </c>
      <c r="G455" s="14" t="s">
        <v>3880</v>
      </c>
      <c r="H455" s="4" t="s">
        <v>3878</v>
      </c>
      <c r="I455" s="23" t="s">
        <v>19</v>
      </c>
      <c r="J455" s="2"/>
      <c r="K455" s="21" t="s">
        <v>3879</v>
      </c>
      <c r="L455" s="27">
        <v>43161</v>
      </c>
      <c r="M455" s="13" t="s">
        <v>3877</v>
      </c>
      <c r="N455" s="15"/>
    </row>
    <row r="456" spans="1:15" hidden="1">
      <c r="A456" s="2">
        <v>737</v>
      </c>
      <c r="B456" s="13" t="s">
        <v>1818</v>
      </c>
      <c r="C456" s="4" t="s">
        <v>1819</v>
      </c>
      <c r="D456" s="5" t="s">
        <v>1820</v>
      </c>
      <c r="E456" s="4" t="s">
        <v>1821</v>
      </c>
      <c r="F456" s="2" t="s">
        <v>1110</v>
      </c>
      <c r="G456" s="14" t="s">
        <v>1822</v>
      </c>
      <c r="H456" s="4" t="s">
        <v>1819</v>
      </c>
      <c r="I456" s="23" t="s">
        <v>19</v>
      </c>
      <c r="J456" s="2">
        <v>100</v>
      </c>
      <c r="K456" s="2" t="s">
        <v>1820</v>
      </c>
      <c r="L456" s="27">
        <v>40995</v>
      </c>
      <c r="M456" s="13" t="s">
        <v>1818</v>
      </c>
      <c r="N456" s="15"/>
    </row>
    <row r="457" spans="1:15" hidden="1">
      <c r="A457" s="2">
        <v>250</v>
      </c>
      <c r="B457" s="13" t="s">
        <v>784</v>
      </c>
      <c r="C457" s="4" t="s">
        <v>785</v>
      </c>
      <c r="D457" s="5" t="s">
        <v>786</v>
      </c>
      <c r="E457" s="4" t="s">
        <v>787</v>
      </c>
      <c r="F457" s="2" t="s">
        <v>757</v>
      </c>
      <c r="G457" s="14" t="s">
        <v>788</v>
      </c>
      <c r="H457" s="4" t="s">
        <v>785</v>
      </c>
      <c r="I457" s="23" t="s">
        <v>19</v>
      </c>
      <c r="J457" s="2">
        <v>20</v>
      </c>
      <c r="K457" s="2" t="s">
        <v>786</v>
      </c>
      <c r="L457" s="27">
        <v>42664</v>
      </c>
      <c r="M457" s="13" t="s">
        <v>784</v>
      </c>
      <c r="N457" s="15"/>
    </row>
    <row r="458" spans="1:15" hidden="1">
      <c r="A458" s="2">
        <v>320</v>
      </c>
      <c r="B458" s="13" t="s">
        <v>1020</v>
      </c>
      <c r="C458" s="4" t="s">
        <v>1021</v>
      </c>
      <c r="D458" s="5" t="s">
        <v>1022</v>
      </c>
      <c r="E458" s="4" t="s">
        <v>1023</v>
      </c>
      <c r="F458" s="2" t="s">
        <v>757</v>
      </c>
      <c r="G458" s="14" t="s">
        <v>1024</v>
      </c>
      <c r="H458" s="4" t="s">
        <v>1021</v>
      </c>
      <c r="I458" s="23" t="s">
        <v>19</v>
      </c>
      <c r="J458" s="2">
        <v>80</v>
      </c>
      <c r="K458" s="2" t="s">
        <v>1022</v>
      </c>
      <c r="L458" s="27">
        <v>41494</v>
      </c>
      <c r="M458" s="13" t="s">
        <v>1020</v>
      </c>
      <c r="N458" s="15"/>
    </row>
    <row r="459" spans="1:15" hidden="1">
      <c r="A459" s="2">
        <v>298</v>
      </c>
      <c r="B459" s="13" t="s">
        <v>965</v>
      </c>
      <c r="C459" s="4" t="s">
        <v>966</v>
      </c>
      <c r="D459" s="5" t="s">
        <v>967</v>
      </c>
      <c r="E459" s="4" t="s">
        <v>968</v>
      </c>
      <c r="F459" s="2" t="s">
        <v>757</v>
      </c>
      <c r="G459" s="14" t="s">
        <v>969</v>
      </c>
      <c r="H459" s="4" t="s">
        <v>966</v>
      </c>
      <c r="I459" s="23" t="s">
        <v>19</v>
      </c>
      <c r="J459" s="2">
        <v>20</v>
      </c>
      <c r="K459" s="2" t="s">
        <v>967</v>
      </c>
      <c r="L459" s="27">
        <v>42506</v>
      </c>
      <c r="M459" s="13" t="s">
        <v>965</v>
      </c>
      <c r="N459" s="15"/>
    </row>
    <row r="460" spans="1:15" hidden="1">
      <c r="A460" s="2">
        <v>258</v>
      </c>
      <c r="B460" s="13" t="s">
        <v>4587</v>
      </c>
      <c r="C460" s="4" t="s">
        <v>5315</v>
      </c>
      <c r="D460" s="5" t="s">
        <v>4586</v>
      </c>
      <c r="E460" s="4" t="s">
        <v>3277</v>
      </c>
      <c r="F460" s="2" t="s">
        <v>757</v>
      </c>
      <c r="G460" s="14" t="s">
        <v>5316</v>
      </c>
      <c r="H460" s="4" t="s">
        <v>5315</v>
      </c>
      <c r="I460" s="23" t="s">
        <v>19</v>
      </c>
      <c r="J460" s="2">
        <v>100</v>
      </c>
      <c r="K460" s="2" t="s">
        <v>4586</v>
      </c>
      <c r="L460" s="27">
        <v>40941</v>
      </c>
      <c r="M460" s="13" t="s">
        <v>4587</v>
      </c>
      <c r="N460" s="15"/>
    </row>
    <row r="461" spans="1:15" hidden="1">
      <c r="A461" s="2">
        <v>598</v>
      </c>
      <c r="B461" s="13" t="s">
        <v>1509</v>
      </c>
      <c r="C461" s="4" t="s">
        <v>1510</v>
      </c>
      <c r="D461" s="5" t="s">
        <v>1511</v>
      </c>
      <c r="E461" s="4" t="s">
        <v>1512</v>
      </c>
      <c r="F461" s="2" t="s">
        <v>745</v>
      </c>
      <c r="G461" s="14" t="s">
        <v>1513</v>
      </c>
      <c r="H461" s="4" t="s">
        <v>1510</v>
      </c>
      <c r="I461" s="23" t="s">
        <v>19</v>
      </c>
      <c r="J461" s="2"/>
      <c r="K461" s="2" t="s">
        <v>1511</v>
      </c>
      <c r="L461" s="27">
        <v>43178</v>
      </c>
      <c r="M461" s="13" t="s">
        <v>1509</v>
      </c>
      <c r="N461" s="15"/>
    </row>
    <row r="462" spans="1:15" hidden="1">
      <c r="A462" s="2">
        <v>672</v>
      </c>
      <c r="B462" s="13" t="s">
        <v>5317</v>
      </c>
      <c r="C462" s="4" t="s">
        <v>5318</v>
      </c>
      <c r="D462" s="5" t="s">
        <v>5319</v>
      </c>
      <c r="E462" s="4" t="s">
        <v>3282</v>
      </c>
      <c r="F462" s="2" t="s">
        <v>745</v>
      </c>
      <c r="G462" s="14" t="s">
        <v>5320</v>
      </c>
      <c r="H462" s="4" t="s">
        <v>5318</v>
      </c>
      <c r="I462" s="23" t="s">
        <v>5063</v>
      </c>
      <c r="J462" s="2"/>
      <c r="K462" s="21" t="s">
        <v>5319</v>
      </c>
      <c r="L462" s="27"/>
      <c r="M462" s="13" t="s">
        <v>5317</v>
      </c>
      <c r="N462" s="15"/>
      <c r="O462" t="s">
        <v>5080</v>
      </c>
    </row>
    <row r="463" spans="1:15" hidden="1">
      <c r="A463" s="2">
        <v>184</v>
      </c>
      <c r="B463" s="13" t="s">
        <v>589</v>
      </c>
      <c r="C463" s="4" t="s">
        <v>590</v>
      </c>
      <c r="D463" s="5" t="s">
        <v>591</v>
      </c>
      <c r="E463" s="4" t="s">
        <v>592</v>
      </c>
      <c r="F463" s="2" t="s">
        <v>577</v>
      </c>
      <c r="G463" s="14" t="s">
        <v>593</v>
      </c>
      <c r="H463" s="4" t="s">
        <v>590</v>
      </c>
      <c r="I463" s="23" t="s">
        <v>19</v>
      </c>
      <c r="J463" s="2">
        <v>60</v>
      </c>
      <c r="K463" s="2" t="s">
        <v>591</v>
      </c>
      <c r="L463" s="27">
        <v>41950</v>
      </c>
      <c r="M463" s="13" t="s">
        <v>589</v>
      </c>
      <c r="N463" s="15"/>
    </row>
    <row r="464" spans="1:15" hidden="1">
      <c r="A464" s="2">
        <v>434</v>
      </c>
      <c r="B464" s="13" t="s">
        <v>1289</v>
      </c>
      <c r="C464" s="4" t="s">
        <v>1290</v>
      </c>
      <c r="D464" s="5" t="s">
        <v>1291</v>
      </c>
      <c r="E464" s="4" t="s">
        <v>1292</v>
      </c>
      <c r="F464" s="2" t="s">
        <v>1293</v>
      </c>
      <c r="G464" s="14" t="s">
        <v>1294</v>
      </c>
      <c r="H464" s="4" t="s">
        <v>1290</v>
      </c>
      <c r="I464" s="23" t="s">
        <v>19</v>
      </c>
      <c r="J464" s="2">
        <v>100</v>
      </c>
      <c r="K464" s="2" t="s">
        <v>1291</v>
      </c>
      <c r="L464" s="27">
        <v>40948</v>
      </c>
      <c r="M464" s="13" t="s">
        <v>1289</v>
      </c>
      <c r="N464" s="15"/>
    </row>
    <row r="465" spans="1:15" hidden="1">
      <c r="A465" s="2">
        <v>441</v>
      </c>
      <c r="B465" s="13" t="s">
        <v>1321</v>
      </c>
      <c r="C465" s="4" t="s">
        <v>1322</v>
      </c>
      <c r="D465" s="5" t="s">
        <v>1323</v>
      </c>
      <c r="E465" s="4" t="s">
        <v>1324</v>
      </c>
      <c r="F465" s="2" t="s">
        <v>1293</v>
      </c>
      <c r="G465" s="14" t="s">
        <v>1325</v>
      </c>
      <c r="H465" s="4" t="s">
        <v>1322</v>
      </c>
      <c r="I465" s="23" t="s">
        <v>19</v>
      </c>
      <c r="J465" s="2">
        <v>100</v>
      </c>
      <c r="K465" s="2" t="s">
        <v>1323</v>
      </c>
      <c r="L465" s="27">
        <v>40941</v>
      </c>
      <c r="M465" s="13" t="s">
        <v>1321</v>
      </c>
      <c r="N465" s="15"/>
    </row>
    <row r="466" spans="1:15" hidden="1">
      <c r="A466" s="2">
        <v>703</v>
      </c>
      <c r="B466" s="13" t="s">
        <v>1684</v>
      </c>
      <c r="C466" s="4" t="s">
        <v>1685</v>
      </c>
      <c r="D466" s="5" t="s">
        <v>1686</v>
      </c>
      <c r="E466" s="4" t="s">
        <v>1687</v>
      </c>
      <c r="F466" s="2" t="s">
        <v>745</v>
      </c>
      <c r="G466" s="14" t="s">
        <v>1688</v>
      </c>
      <c r="H466" s="4" t="s">
        <v>1685</v>
      </c>
      <c r="I466" s="23" t="s">
        <v>19</v>
      </c>
      <c r="J466" s="2"/>
      <c r="K466" s="21" t="s">
        <v>1686</v>
      </c>
      <c r="L466" s="27">
        <v>43162</v>
      </c>
      <c r="M466" s="13" t="s">
        <v>1684</v>
      </c>
      <c r="N466" s="15"/>
    </row>
    <row r="467" spans="1:15" hidden="1">
      <c r="A467" s="2">
        <v>671</v>
      </c>
      <c r="B467" s="13" t="s">
        <v>2888</v>
      </c>
      <c r="C467" s="4" t="s">
        <v>5321</v>
      </c>
      <c r="D467" s="5" t="s">
        <v>2890</v>
      </c>
      <c r="E467" s="4" t="s">
        <v>3292</v>
      </c>
      <c r="F467" s="2" t="s">
        <v>745</v>
      </c>
      <c r="G467" s="14" t="s">
        <v>2892</v>
      </c>
      <c r="H467" s="4" t="s">
        <v>5321</v>
      </c>
      <c r="I467" s="23" t="s">
        <v>19</v>
      </c>
      <c r="J467" s="2"/>
      <c r="K467" s="21" t="s">
        <v>2890</v>
      </c>
      <c r="L467" s="28"/>
      <c r="M467" s="13" t="s">
        <v>2888</v>
      </c>
      <c r="N467" s="15"/>
    </row>
    <row r="468" spans="1:15" hidden="1">
      <c r="A468" s="2">
        <v>818</v>
      </c>
      <c r="B468" s="13" t="s">
        <v>2149</v>
      </c>
      <c r="C468" s="4" t="s">
        <v>2150</v>
      </c>
      <c r="D468" s="5" t="s">
        <v>2151</v>
      </c>
      <c r="E468" s="4" t="s">
        <v>2152</v>
      </c>
      <c r="F468" s="16" t="s">
        <v>1299</v>
      </c>
      <c r="G468" s="17" t="s">
        <v>2153</v>
      </c>
      <c r="H468" s="4" t="s">
        <v>2150</v>
      </c>
      <c r="I468" s="23" t="s">
        <v>19</v>
      </c>
      <c r="J468" s="2">
        <v>60</v>
      </c>
      <c r="K468" s="2" t="s">
        <v>2151</v>
      </c>
      <c r="L468" s="27">
        <v>41897</v>
      </c>
      <c r="M468" s="13" t="s">
        <v>2149</v>
      </c>
      <c r="N468" s="15"/>
    </row>
    <row r="469" spans="1:15" hidden="1">
      <c r="A469" s="2">
        <v>309</v>
      </c>
      <c r="B469" s="13" t="s">
        <v>3189</v>
      </c>
      <c r="C469" s="4" t="s">
        <v>3821</v>
      </c>
      <c r="D469" s="5" t="s">
        <v>3191</v>
      </c>
      <c r="E469" s="4" t="s">
        <v>3192</v>
      </c>
      <c r="F469" s="2" t="s">
        <v>757</v>
      </c>
      <c r="G469" s="14" t="s">
        <v>3193</v>
      </c>
      <c r="H469" s="4" t="s">
        <v>3821</v>
      </c>
      <c r="I469" s="23" t="s">
        <v>19</v>
      </c>
      <c r="J469" s="2"/>
      <c r="K469" s="2" t="s">
        <v>3191</v>
      </c>
      <c r="L469" s="27">
        <v>42781</v>
      </c>
      <c r="M469" s="13" t="s">
        <v>3189</v>
      </c>
      <c r="N469" s="15"/>
    </row>
    <row r="470" spans="1:15" hidden="1">
      <c r="A470" s="2">
        <v>552</v>
      </c>
      <c r="B470" s="13" t="s">
        <v>1378</v>
      </c>
      <c r="C470" s="4" t="s">
        <v>1379</v>
      </c>
      <c r="D470" s="5" t="s">
        <v>1380</v>
      </c>
      <c r="E470" s="4" t="s">
        <v>1381</v>
      </c>
      <c r="F470" s="2" t="s">
        <v>745</v>
      </c>
      <c r="G470" s="14" t="s">
        <v>1382</v>
      </c>
      <c r="H470" s="4" t="s">
        <v>1379</v>
      </c>
      <c r="I470" s="23" t="s">
        <v>19</v>
      </c>
      <c r="J470" s="2">
        <v>120</v>
      </c>
      <c r="K470" s="2" t="s">
        <v>1380</v>
      </c>
      <c r="L470" s="27">
        <v>40627</v>
      </c>
      <c r="M470" s="13" t="s">
        <v>1378</v>
      </c>
      <c r="N470" s="15"/>
    </row>
    <row r="471" spans="1:15" hidden="1">
      <c r="A471" s="2">
        <v>713</v>
      </c>
      <c r="B471" s="13" t="s">
        <v>1729</v>
      </c>
      <c r="C471" s="4" t="s">
        <v>1730</v>
      </c>
      <c r="D471" s="5" t="s">
        <v>1731</v>
      </c>
      <c r="E471" s="4" t="s">
        <v>1732</v>
      </c>
      <c r="F471" s="2" t="s">
        <v>745</v>
      </c>
      <c r="G471" s="14" t="s">
        <v>1733</v>
      </c>
      <c r="H471" s="4" t="s">
        <v>1730</v>
      </c>
      <c r="I471" s="23" t="s">
        <v>19</v>
      </c>
      <c r="J471" s="2">
        <v>60</v>
      </c>
      <c r="K471" s="2" t="s">
        <v>1731</v>
      </c>
      <c r="L471" s="27">
        <v>41767</v>
      </c>
      <c r="M471" s="13" t="s">
        <v>1729</v>
      </c>
      <c r="N471" s="15"/>
    </row>
    <row r="472" spans="1:15" hidden="1">
      <c r="A472" s="2">
        <v>214</v>
      </c>
      <c r="B472" s="13" t="s">
        <v>675</v>
      </c>
      <c r="C472" s="4" t="s">
        <v>676</v>
      </c>
      <c r="D472" s="5" t="s">
        <v>677</v>
      </c>
      <c r="E472" s="4" t="s">
        <v>678</v>
      </c>
      <c r="F472" s="2" t="s">
        <v>663</v>
      </c>
      <c r="G472" s="14" t="s">
        <v>679</v>
      </c>
      <c r="H472" s="4" t="s">
        <v>676</v>
      </c>
      <c r="I472" s="23" t="s">
        <v>19</v>
      </c>
      <c r="J472" s="2">
        <v>200</v>
      </c>
      <c r="K472" s="2" t="s">
        <v>677</v>
      </c>
      <c r="L472" s="27">
        <v>36861</v>
      </c>
      <c r="M472" s="13" t="s">
        <v>675</v>
      </c>
      <c r="N472" s="15"/>
    </row>
    <row r="473" spans="1:15" hidden="1">
      <c r="A473" s="2">
        <v>831</v>
      </c>
      <c r="B473" s="13" t="s">
        <v>2195</v>
      </c>
      <c r="C473" s="4" t="s">
        <v>2196</v>
      </c>
      <c r="D473" s="5" t="s">
        <v>2197</v>
      </c>
      <c r="E473" s="4" t="s">
        <v>2198</v>
      </c>
      <c r="F473" s="16" t="s">
        <v>2193</v>
      </c>
      <c r="G473" s="17" t="s">
        <v>2199</v>
      </c>
      <c r="H473" s="4" t="s">
        <v>2196</v>
      </c>
      <c r="I473" s="23" t="s">
        <v>1352</v>
      </c>
      <c r="J473" s="2">
        <v>40</v>
      </c>
      <c r="K473" s="2" t="s">
        <v>2197</v>
      </c>
      <c r="L473" s="27">
        <v>42184</v>
      </c>
      <c r="M473" s="13" t="s">
        <v>2195</v>
      </c>
      <c r="N473" s="15"/>
    </row>
    <row r="474" spans="1:15" hidden="1">
      <c r="A474" s="2">
        <v>311</v>
      </c>
      <c r="B474" s="13" t="s">
        <v>995</v>
      </c>
      <c r="C474" s="4" t="s">
        <v>996</v>
      </c>
      <c r="D474" s="5" t="s">
        <v>997</v>
      </c>
      <c r="E474" s="4" t="s">
        <v>998</v>
      </c>
      <c r="F474" s="2" t="s">
        <v>757</v>
      </c>
      <c r="G474" s="14" t="s">
        <v>999</v>
      </c>
      <c r="H474" s="4" t="s">
        <v>996</v>
      </c>
      <c r="I474" s="23" t="s">
        <v>19</v>
      </c>
      <c r="J474" s="2"/>
      <c r="K474" s="2" t="s">
        <v>997</v>
      </c>
      <c r="L474" s="27">
        <v>42821</v>
      </c>
      <c r="M474" s="13" t="s">
        <v>995</v>
      </c>
      <c r="N474" s="15"/>
    </row>
    <row r="475" spans="1:15" hidden="1">
      <c r="A475" s="2">
        <v>279</v>
      </c>
      <c r="B475" s="13" t="s">
        <v>3800</v>
      </c>
      <c r="C475" s="4" t="s">
        <v>3801</v>
      </c>
      <c r="D475" s="5" t="s">
        <v>3802</v>
      </c>
      <c r="E475" s="4" t="s">
        <v>3302</v>
      </c>
      <c r="F475" s="2" t="s">
        <v>757</v>
      </c>
      <c r="G475" s="14" t="s">
        <v>3803</v>
      </c>
      <c r="H475" s="4" t="s">
        <v>3801</v>
      </c>
      <c r="I475" s="23" t="s">
        <v>19</v>
      </c>
      <c r="J475" s="2">
        <v>20</v>
      </c>
      <c r="K475" s="2" t="s">
        <v>3802</v>
      </c>
      <c r="L475" s="27">
        <v>42538</v>
      </c>
      <c r="M475" s="13" t="s">
        <v>3800</v>
      </c>
      <c r="N475" s="15"/>
    </row>
    <row r="476" spans="1:15" hidden="1">
      <c r="A476" s="2">
        <v>389</v>
      </c>
      <c r="B476" s="13" t="s">
        <v>1193</v>
      </c>
      <c r="C476" s="4" t="s">
        <v>1194</v>
      </c>
      <c r="D476" s="5" t="s">
        <v>1195</v>
      </c>
      <c r="E476" s="4" t="s">
        <v>1196</v>
      </c>
      <c r="F476" s="2" t="s">
        <v>343</v>
      </c>
      <c r="G476" s="14" t="s">
        <v>1197</v>
      </c>
      <c r="H476" s="4" t="s">
        <v>1194</v>
      </c>
      <c r="I476" s="23" t="s">
        <v>19</v>
      </c>
      <c r="J476" s="2">
        <v>80</v>
      </c>
      <c r="K476" s="2" t="s">
        <v>1195</v>
      </c>
      <c r="L476" s="27">
        <v>41500</v>
      </c>
      <c r="M476" s="13" t="s">
        <v>1193</v>
      </c>
      <c r="N476" s="15"/>
    </row>
    <row r="477" spans="1:15" hidden="1">
      <c r="A477" s="2">
        <v>187</v>
      </c>
      <c r="B477" s="13" t="s">
        <v>4585</v>
      </c>
      <c r="C477" s="4" t="s">
        <v>5322</v>
      </c>
      <c r="D477" s="5" t="s">
        <v>4584</v>
      </c>
      <c r="E477" s="4" t="s">
        <v>3312</v>
      </c>
      <c r="F477" s="2" t="s">
        <v>577</v>
      </c>
      <c r="G477" s="14" t="s">
        <v>5323</v>
      </c>
      <c r="H477" s="4" t="s">
        <v>5322</v>
      </c>
      <c r="I477" s="23" t="s">
        <v>19</v>
      </c>
      <c r="J477" s="2">
        <v>60</v>
      </c>
      <c r="K477" s="2" t="s">
        <v>4584</v>
      </c>
      <c r="L477" s="27">
        <v>41905</v>
      </c>
      <c r="M477" s="13" t="s">
        <v>4585</v>
      </c>
      <c r="N477" s="15"/>
    </row>
    <row r="478" spans="1:15" hidden="1">
      <c r="A478" s="2">
        <v>604</v>
      </c>
      <c r="B478" s="13" t="s">
        <v>5324</v>
      </c>
      <c r="C478" s="4" t="s">
        <v>5325</v>
      </c>
      <c r="D478" s="5" t="s">
        <v>5326</v>
      </c>
      <c r="E478" s="4" t="s">
        <v>3322</v>
      </c>
      <c r="F478" s="2" t="s">
        <v>745</v>
      </c>
      <c r="G478" s="14" t="s">
        <v>5327</v>
      </c>
      <c r="H478" s="4" t="s">
        <v>5325</v>
      </c>
      <c r="I478" s="23" t="s">
        <v>5088</v>
      </c>
      <c r="J478" s="2">
        <v>60</v>
      </c>
      <c r="K478" s="2" t="s">
        <v>5326</v>
      </c>
      <c r="L478" s="27"/>
      <c r="M478" s="13" t="s">
        <v>5324</v>
      </c>
      <c r="N478" s="15"/>
      <c r="O478" s="15" t="s">
        <v>5328</v>
      </c>
    </row>
    <row r="479" spans="1:15" hidden="1">
      <c r="A479" s="2">
        <v>243</v>
      </c>
      <c r="B479" s="13" t="s">
        <v>5329</v>
      </c>
      <c r="C479" s="4" t="s">
        <v>5330</v>
      </c>
      <c r="D479" s="5" t="s">
        <v>5331</v>
      </c>
      <c r="E479" s="4" t="s">
        <v>3327</v>
      </c>
      <c r="F479" s="2" t="s">
        <v>757</v>
      </c>
      <c r="G479" s="14" t="s">
        <v>5332</v>
      </c>
      <c r="H479" s="4" t="s">
        <v>5330</v>
      </c>
      <c r="I479" s="23" t="s">
        <v>5088</v>
      </c>
      <c r="J479" s="2"/>
      <c r="K479" s="2" t="s">
        <v>5331</v>
      </c>
      <c r="L479" s="27"/>
      <c r="M479" s="13" t="s">
        <v>5329</v>
      </c>
      <c r="N479" s="15"/>
      <c r="O479" s="15" t="s">
        <v>5333</v>
      </c>
    </row>
    <row r="480" spans="1:15" hidden="1">
      <c r="A480" s="2">
        <v>855</v>
      </c>
      <c r="B480" s="13" t="s">
        <v>2311</v>
      </c>
      <c r="C480" s="4" t="s">
        <v>2312</v>
      </c>
      <c r="D480" s="5" t="s">
        <v>2313</v>
      </c>
      <c r="E480" s="4" t="s">
        <v>2314</v>
      </c>
      <c r="F480" s="16" t="s">
        <v>883</v>
      </c>
      <c r="G480" s="17" t="s">
        <v>2315</v>
      </c>
      <c r="H480" s="4" t="s">
        <v>2312</v>
      </c>
      <c r="I480" s="23" t="s">
        <v>19</v>
      </c>
      <c r="J480" s="2"/>
      <c r="K480" s="2" t="s">
        <v>2313</v>
      </c>
      <c r="L480" s="27">
        <v>43174</v>
      </c>
      <c r="M480" s="13" t="s">
        <v>2311</v>
      </c>
      <c r="N480" s="15"/>
    </row>
    <row r="481" spans="1:15" hidden="1">
      <c r="A481" s="2">
        <v>84</v>
      </c>
      <c r="B481" s="13" t="s">
        <v>356</v>
      </c>
      <c r="C481" s="4" t="s">
        <v>357</v>
      </c>
      <c r="D481" s="5" t="s">
        <v>358</v>
      </c>
      <c r="E481" s="4" t="s">
        <v>359</v>
      </c>
      <c r="F481" s="2" t="s">
        <v>197</v>
      </c>
      <c r="G481" s="14" t="s">
        <v>360</v>
      </c>
      <c r="H481" s="4" t="s">
        <v>357</v>
      </c>
      <c r="I481" s="23" t="s">
        <v>19</v>
      </c>
      <c r="J481" s="2">
        <v>60</v>
      </c>
      <c r="K481" s="2" t="s">
        <v>358</v>
      </c>
      <c r="L481" s="27">
        <v>41686</v>
      </c>
      <c r="M481" s="13" t="s">
        <v>356</v>
      </c>
      <c r="N481" s="15"/>
    </row>
    <row r="482" spans="1:15" hidden="1">
      <c r="A482" s="2">
        <v>586</v>
      </c>
      <c r="B482" s="13" t="s">
        <v>1484</v>
      </c>
      <c r="C482" s="4" t="s">
        <v>1485</v>
      </c>
      <c r="D482" s="5" t="s">
        <v>1486</v>
      </c>
      <c r="E482" s="4" t="s">
        <v>1487</v>
      </c>
      <c r="F482" s="2" t="s">
        <v>745</v>
      </c>
      <c r="G482" s="14" t="s">
        <v>1488</v>
      </c>
      <c r="H482" s="4" t="s">
        <v>1485</v>
      </c>
      <c r="I482" s="23" t="s">
        <v>19</v>
      </c>
      <c r="J482" s="2">
        <v>40</v>
      </c>
      <c r="K482" s="2" t="s">
        <v>1486</v>
      </c>
      <c r="L482" s="27">
        <v>42077</v>
      </c>
      <c r="M482" s="13" t="s">
        <v>1484</v>
      </c>
      <c r="N482" s="15"/>
    </row>
    <row r="483" spans="1:15" hidden="1">
      <c r="A483" s="2">
        <v>105</v>
      </c>
      <c r="B483" s="13" t="s">
        <v>416</v>
      </c>
      <c r="C483" s="4" t="s">
        <v>417</v>
      </c>
      <c r="D483" s="5" t="s">
        <v>418</v>
      </c>
      <c r="E483" s="4" t="s">
        <v>419</v>
      </c>
      <c r="F483" s="21" t="s">
        <v>197</v>
      </c>
      <c r="G483" s="14" t="s">
        <v>420</v>
      </c>
      <c r="H483" s="4" t="s">
        <v>417</v>
      </c>
      <c r="I483" s="23" t="s">
        <v>19</v>
      </c>
      <c r="J483" s="2"/>
      <c r="K483" s="21" t="s">
        <v>418</v>
      </c>
      <c r="L483" s="27">
        <v>43164</v>
      </c>
      <c r="M483" s="13" t="s">
        <v>416</v>
      </c>
      <c r="N483" s="15"/>
    </row>
    <row r="484" spans="1:15" hidden="1">
      <c r="A484" s="2">
        <v>571</v>
      </c>
      <c r="B484" s="13" t="s">
        <v>1434</v>
      </c>
      <c r="C484" s="4" t="s">
        <v>1435</v>
      </c>
      <c r="D484" s="5" t="s">
        <v>1436</v>
      </c>
      <c r="E484" s="4" t="s">
        <v>1437</v>
      </c>
      <c r="F484" s="2" t="s">
        <v>745</v>
      </c>
      <c r="G484" s="14" t="s">
        <v>1438</v>
      </c>
      <c r="H484" s="4" t="s">
        <v>1435</v>
      </c>
      <c r="I484" s="23" t="s">
        <v>19</v>
      </c>
      <c r="J484" s="2">
        <v>100</v>
      </c>
      <c r="K484" s="2" t="s">
        <v>1436</v>
      </c>
      <c r="L484" s="27">
        <v>41051</v>
      </c>
      <c r="M484" s="13" t="s">
        <v>1434</v>
      </c>
      <c r="N484" s="15"/>
    </row>
    <row r="485" spans="1:15" hidden="1">
      <c r="A485" s="2">
        <v>585</v>
      </c>
      <c r="B485" s="13" t="s">
        <v>1479</v>
      </c>
      <c r="C485" s="4" t="s">
        <v>1480</v>
      </c>
      <c r="D485" s="5" t="s">
        <v>1481</v>
      </c>
      <c r="E485" s="4" t="s">
        <v>1482</v>
      </c>
      <c r="F485" s="2" t="s">
        <v>745</v>
      </c>
      <c r="G485" s="14" t="s">
        <v>1483</v>
      </c>
      <c r="H485" s="4" t="s">
        <v>1480</v>
      </c>
      <c r="I485" s="23" t="s">
        <v>19</v>
      </c>
      <c r="J485" s="2">
        <v>40</v>
      </c>
      <c r="K485" s="2" t="s">
        <v>1481</v>
      </c>
      <c r="L485" s="27">
        <v>42077</v>
      </c>
      <c r="M485" s="13" t="s">
        <v>1479</v>
      </c>
      <c r="N485" s="15"/>
    </row>
    <row r="486" spans="1:15" hidden="1">
      <c r="A486" s="2">
        <v>78</v>
      </c>
      <c r="B486" s="13" t="s">
        <v>334</v>
      </c>
      <c r="C486" s="4" t="s">
        <v>335</v>
      </c>
      <c r="D486" s="5" t="s">
        <v>336</v>
      </c>
      <c r="E486" s="4" t="s">
        <v>337</v>
      </c>
      <c r="F486" s="2" t="s">
        <v>197</v>
      </c>
      <c r="G486" s="14" t="s">
        <v>338</v>
      </c>
      <c r="H486" s="4" t="s">
        <v>335</v>
      </c>
      <c r="I486" s="23" t="s">
        <v>19</v>
      </c>
      <c r="J486" s="2">
        <v>80</v>
      </c>
      <c r="K486" s="2" t="s">
        <v>336</v>
      </c>
      <c r="L486" s="27">
        <v>41335</v>
      </c>
      <c r="M486" s="13" t="s">
        <v>334</v>
      </c>
      <c r="N486" s="15"/>
    </row>
    <row r="487" spans="1:15" hidden="1">
      <c r="A487" s="2">
        <v>79</v>
      </c>
      <c r="B487" s="13" t="s">
        <v>3707</v>
      </c>
      <c r="C487" s="4" t="s">
        <v>3708</v>
      </c>
      <c r="D487" s="5" t="s">
        <v>3666</v>
      </c>
      <c r="E487" s="4" t="s">
        <v>3337</v>
      </c>
      <c r="F487" s="2" t="s">
        <v>197</v>
      </c>
      <c r="G487" s="14" t="s">
        <v>3709</v>
      </c>
      <c r="H487" s="4" t="s">
        <v>3708</v>
      </c>
      <c r="I487" s="23" t="s">
        <v>19</v>
      </c>
      <c r="J487" s="2">
        <v>80</v>
      </c>
      <c r="K487" s="2" t="s">
        <v>3666</v>
      </c>
      <c r="L487" s="27">
        <v>38515</v>
      </c>
      <c r="M487" s="13" t="s">
        <v>3707</v>
      </c>
      <c r="N487" s="15"/>
    </row>
    <row r="488" spans="1:15" hidden="1">
      <c r="A488" s="2">
        <v>594</v>
      </c>
      <c r="B488" s="13" t="s">
        <v>1499</v>
      </c>
      <c r="C488" s="4" t="s">
        <v>1500</v>
      </c>
      <c r="D488" s="5" t="s">
        <v>1501</v>
      </c>
      <c r="E488" s="4" t="s">
        <v>1502</v>
      </c>
      <c r="F488" s="2" t="s">
        <v>745</v>
      </c>
      <c r="G488" s="14" t="s">
        <v>1503</v>
      </c>
      <c r="H488" s="4" t="s">
        <v>1500</v>
      </c>
      <c r="I488" s="23" t="s">
        <v>19</v>
      </c>
      <c r="J488" s="2">
        <v>20</v>
      </c>
      <c r="K488" s="2" t="s">
        <v>1501</v>
      </c>
      <c r="L488" s="27">
        <v>42452</v>
      </c>
      <c r="M488" s="13" t="s">
        <v>1499</v>
      </c>
      <c r="N488" s="15"/>
    </row>
    <row r="489" spans="1:15" hidden="1">
      <c r="A489" s="2">
        <v>749</v>
      </c>
      <c r="B489" s="13" t="s">
        <v>1869</v>
      </c>
      <c r="C489" s="4" t="s">
        <v>1870</v>
      </c>
      <c r="D489" s="5" t="s">
        <v>1871</v>
      </c>
      <c r="E489" s="4" t="s">
        <v>1872</v>
      </c>
      <c r="F489" s="16" t="s">
        <v>1853</v>
      </c>
      <c r="G489" s="17" t="s">
        <v>1873</v>
      </c>
      <c r="H489" s="4" t="s">
        <v>1870</v>
      </c>
      <c r="I489" s="23" t="s">
        <v>19</v>
      </c>
      <c r="J489" s="2">
        <v>60</v>
      </c>
      <c r="K489" s="2" t="s">
        <v>1871</v>
      </c>
      <c r="L489" s="27">
        <v>41745</v>
      </c>
      <c r="M489" s="13" t="s">
        <v>1869</v>
      </c>
      <c r="N489" s="15"/>
    </row>
    <row r="490" spans="1:15" hidden="1">
      <c r="A490" s="2">
        <v>193</v>
      </c>
      <c r="B490" s="13" t="s">
        <v>3745</v>
      </c>
      <c r="C490" s="4" t="s">
        <v>3746</v>
      </c>
      <c r="D490" s="5" t="s">
        <v>3747</v>
      </c>
      <c r="E490" s="4" t="s">
        <v>3342</v>
      </c>
      <c r="F490" s="2" t="s">
        <v>577</v>
      </c>
      <c r="G490" s="14" t="s">
        <v>3748</v>
      </c>
      <c r="H490" s="4" t="s">
        <v>3746</v>
      </c>
      <c r="I490" s="23" t="s">
        <v>19</v>
      </c>
      <c r="J490" s="2">
        <v>40</v>
      </c>
      <c r="K490" s="2" t="s">
        <v>3747</v>
      </c>
      <c r="L490" s="27">
        <v>42324</v>
      </c>
      <c r="M490" s="13" t="s">
        <v>3745</v>
      </c>
      <c r="N490" s="15"/>
    </row>
    <row r="491" spans="1:15" hidden="1">
      <c r="A491" s="2">
        <v>779</v>
      </c>
      <c r="B491" s="13" t="s">
        <v>1981</v>
      </c>
      <c r="C491" s="4" t="s">
        <v>1982</v>
      </c>
      <c r="D491" s="5" t="s">
        <v>1983</v>
      </c>
      <c r="E491" s="4" t="s">
        <v>1984</v>
      </c>
      <c r="F491" s="16" t="s">
        <v>1969</v>
      </c>
      <c r="G491" s="17" t="s">
        <v>1985</v>
      </c>
      <c r="H491" s="4" t="s">
        <v>1982</v>
      </c>
      <c r="I491" s="23" t="s">
        <v>19</v>
      </c>
      <c r="J491" s="2">
        <v>140</v>
      </c>
      <c r="K491" s="2" t="s">
        <v>1983</v>
      </c>
      <c r="L491" s="27">
        <v>40406</v>
      </c>
      <c r="M491" s="13" t="s">
        <v>1981</v>
      </c>
      <c r="N491" s="15"/>
    </row>
    <row r="492" spans="1:15" hidden="1">
      <c r="A492" s="2">
        <v>199</v>
      </c>
      <c r="B492" s="13" t="s">
        <v>639</v>
      </c>
      <c r="C492" s="4" t="s">
        <v>640</v>
      </c>
      <c r="D492" s="5" t="s">
        <v>641</v>
      </c>
      <c r="E492" s="4" t="s">
        <v>642</v>
      </c>
      <c r="F492" s="2" t="s">
        <v>577</v>
      </c>
      <c r="G492" s="14" t="s">
        <v>643</v>
      </c>
      <c r="H492" s="4" t="s">
        <v>640</v>
      </c>
      <c r="I492" s="23" t="s">
        <v>19</v>
      </c>
      <c r="J492" s="2">
        <v>60</v>
      </c>
      <c r="K492" s="2" t="s">
        <v>641</v>
      </c>
      <c r="L492" s="27">
        <v>41720</v>
      </c>
      <c r="M492" s="13" t="s">
        <v>639</v>
      </c>
      <c r="N492" s="15"/>
    </row>
    <row r="493" spans="1:15" hidden="1">
      <c r="A493" s="2">
        <v>584</v>
      </c>
      <c r="B493" s="13" t="s">
        <v>1474</v>
      </c>
      <c r="C493" s="4" t="s">
        <v>1475</v>
      </c>
      <c r="D493" s="5" t="s">
        <v>1476</v>
      </c>
      <c r="E493" s="4" t="s">
        <v>1477</v>
      </c>
      <c r="F493" s="2" t="s">
        <v>745</v>
      </c>
      <c r="G493" s="14" t="s">
        <v>1478</v>
      </c>
      <c r="H493" s="4" t="s">
        <v>1475</v>
      </c>
      <c r="I493" s="23" t="s">
        <v>19</v>
      </c>
      <c r="J493" s="2">
        <v>40</v>
      </c>
      <c r="K493" s="2" t="s">
        <v>1476</v>
      </c>
      <c r="L493" s="27">
        <v>42067</v>
      </c>
      <c r="M493" s="13" t="s">
        <v>1474</v>
      </c>
      <c r="N493" s="15"/>
    </row>
    <row r="494" spans="1:15" hidden="1">
      <c r="A494" s="2">
        <v>437</v>
      </c>
      <c r="B494" s="13" t="s">
        <v>5334</v>
      </c>
      <c r="C494" s="4" t="s">
        <v>5335</v>
      </c>
      <c r="D494" s="5" t="s">
        <v>4614</v>
      </c>
      <c r="E494" s="4" t="s">
        <v>3347</v>
      </c>
      <c r="F494" s="2" t="s">
        <v>1293</v>
      </c>
      <c r="G494" s="14" t="s">
        <v>5336</v>
      </c>
      <c r="H494" s="4" t="s">
        <v>5335</v>
      </c>
      <c r="I494" s="23" t="s">
        <v>19</v>
      </c>
      <c r="J494" s="2"/>
      <c r="K494" s="2" t="s">
        <v>4614</v>
      </c>
      <c r="L494" s="27">
        <v>42821</v>
      </c>
      <c r="M494" s="13" t="s">
        <v>5334</v>
      </c>
      <c r="N494" s="15"/>
    </row>
    <row r="495" spans="1:15" hidden="1">
      <c r="A495" s="2">
        <v>591</v>
      </c>
      <c r="B495" s="13" t="s">
        <v>5337</v>
      </c>
      <c r="C495" s="4" t="s">
        <v>5338</v>
      </c>
      <c r="D495" s="5" t="s">
        <v>5339</v>
      </c>
      <c r="E495" s="4" t="s">
        <v>3352</v>
      </c>
      <c r="F495" s="2" t="s">
        <v>745</v>
      </c>
      <c r="G495" s="14" t="s">
        <v>5340</v>
      </c>
      <c r="H495" s="4" t="s">
        <v>5338</v>
      </c>
      <c r="I495" s="23" t="s">
        <v>5085</v>
      </c>
      <c r="J495" s="2">
        <v>20</v>
      </c>
      <c r="K495" s="2" t="s">
        <v>5339</v>
      </c>
      <c r="L495" s="27"/>
      <c r="M495" s="13" t="s">
        <v>5337</v>
      </c>
      <c r="N495" s="15"/>
      <c r="O495" s="27">
        <v>43343</v>
      </c>
    </row>
    <row r="496" spans="1:15" hidden="1">
      <c r="A496" s="2">
        <v>310</v>
      </c>
      <c r="B496" s="13" t="s">
        <v>3822</v>
      </c>
      <c r="C496" s="4" t="s">
        <v>3823</v>
      </c>
      <c r="D496" s="5" t="s">
        <v>3824</v>
      </c>
      <c r="E496" s="4" t="s">
        <v>3356</v>
      </c>
      <c r="F496" s="2" t="s">
        <v>757</v>
      </c>
      <c r="G496" s="14" t="s">
        <v>3825</v>
      </c>
      <c r="H496" s="4" t="s">
        <v>3823</v>
      </c>
      <c r="I496" s="23" t="s">
        <v>19</v>
      </c>
      <c r="J496" s="2"/>
      <c r="K496" s="2" t="s">
        <v>3824</v>
      </c>
      <c r="L496" s="27">
        <v>42782</v>
      </c>
      <c r="M496" s="13" t="s">
        <v>3822</v>
      </c>
      <c r="N496" s="15"/>
    </row>
    <row r="497" spans="1:15" hidden="1">
      <c r="A497" s="2">
        <v>328</v>
      </c>
      <c r="B497" s="13" t="s">
        <v>5341</v>
      </c>
      <c r="C497" s="4" t="s">
        <v>5342</v>
      </c>
      <c r="D497" s="5" t="s">
        <v>5343</v>
      </c>
      <c r="E497" s="4" t="s">
        <v>3361</v>
      </c>
      <c r="F497" s="2" t="s">
        <v>757</v>
      </c>
      <c r="G497" s="14" t="s">
        <v>5344</v>
      </c>
      <c r="H497" s="4" t="s">
        <v>5342</v>
      </c>
      <c r="I497" s="23" t="s">
        <v>5085</v>
      </c>
      <c r="J497" s="2"/>
      <c r="K497" s="2" t="s">
        <v>5343</v>
      </c>
      <c r="L497" s="27"/>
      <c r="M497" s="13" t="s">
        <v>5341</v>
      </c>
      <c r="N497" s="15"/>
      <c r="O497" s="27">
        <v>43343</v>
      </c>
    </row>
    <row r="498" spans="1:15" hidden="1">
      <c r="A498" s="2">
        <v>432</v>
      </c>
      <c r="B498" s="13" t="s">
        <v>1284</v>
      </c>
      <c r="C498" s="4" t="s">
        <v>1285</v>
      </c>
      <c r="D498" s="5" t="s">
        <v>1286</v>
      </c>
      <c r="E498" s="4" t="s">
        <v>1287</v>
      </c>
      <c r="F498" s="2" t="s">
        <v>1252</v>
      </c>
      <c r="G498" s="14" t="s">
        <v>1288</v>
      </c>
      <c r="H498" s="4" t="s">
        <v>1285</v>
      </c>
      <c r="I498" s="23" t="s">
        <v>19</v>
      </c>
      <c r="J498" s="2"/>
      <c r="K498" s="21" t="s">
        <v>1286</v>
      </c>
      <c r="L498" s="27">
        <v>43164</v>
      </c>
      <c r="M498" s="13" t="s">
        <v>1284</v>
      </c>
      <c r="N498" s="15"/>
    </row>
    <row r="499" spans="1:15" hidden="1">
      <c r="A499" s="2">
        <v>365</v>
      </c>
      <c r="B499" s="13" t="s">
        <v>5345</v>
      </c>
      <c r="C499" s="4" t="s">
        <v>5346</v>
      </c>
      <c r="D499" s="5" t="s">
        <v>4589</v>
      </c>
      <c r="E499" s="4" t="s">
        <v>3366</v>
      </c>
      <c r="F499" s="2" t="s">
        <v>757</v>
      </c>
      <c r="G499" s="14" t="s">
        <v>5347</v>
      </c>
      <c r="H499" s="4" t="s">
        <v>5346</v>
      </c>
      <c r="I499" s="23" t="s">
        <v>19</v>
      </c>
      <c r="J499" s="2"/>
      <c r="K499" s="21" t="s">
        <v>4589</v>
      </c>
      <c r="L499" s="27">
        <v>43165</v>
      </c>
      <c r="M499" s="13" t="s">
        <v>5345</v>
      </c>
      <c r="N499" s="15"/>
    </row>
    <row r="500" spans="1:15" hidden="1">
      <c r="A500" s="2">
        <v>720</v>
      </c>
      <c r="B500" s="13" t="s">
        <v>1754</v>
      </c>
      <c r="C500" s="4" t="s">
        <v>1755</v>
      </c>
      <c r="D500" s="5" t="s">
        <v>1756</v>
      </c>
      <c r="E500" s="4" t="s">
        <v>1757</v>
      </c>
      <c r="F500" s="2" t="s">
        <v>1110</v>
      </c>
      <c r="G500" s="14" t="s">
        <v>1759</v>
      </c>
      <c r="H500" s="4" t="s">
        <v>1755</v>
      </c>
      <c r="I500" s="23" t="s">
        <v>19</v>
      </c>
      <c r="J500" s="2">
        <v>100</v>
      </c>
      <c r="K500" s="2" t="s">
        <v>1756</v>
      </c>
      <c r="L500" s="27">
        <v>41139</v>
      </c>
      <c r="M500" s="13" t="s">
        <v>1754</v>
      </c>
      <c r="N500" s="15"/>
    </row>
    <row r="501" spans="1:15" hidden="1">
      <c r="A501" s="2">
        <v>447</v>
      </c>
      <c r="B501" s="13" t="s">
        <v>1353</v>
      </c>
      <c r="C501" s="4" t="s">
        <v>1354</v>
      </c>
      <c r="D501" s="5" t="s">
        <v>1355</v>
      </c>
      <c r="E501" s="4" t="s">
        <v>1356</v>
      </c>
      <c r="F501" s="2" t="s">
        <v>1293</v>
      </c>
      <c r="G501" s="14" t="s">
        <v>1357</v>
      </c>
      <c r="H501" s="4" t="s">
        <v>1354</v>
      </c>
      <c r="I501" s="23" t="s">
        <v>1352</v>
      </c>
      <c r="J501" s="2"/>
      <c r="K501" s="2" t="s">
        <v>1355</v>
      </c>
      <c r="L501" s="27">
        <v>42821</v>
      </c>
      <c r="M501" s="13" t="s">
        <v>1353</v>
      </c>
      <c r="N501" s="15"/>
    </row>
    <row r="502" spans="1:15" hidden="1">
      <c r="A502" s="2">
        <v>348</v>
      </c>
      <c r="B502" s="13" t="s">
        <v>1112</v>
      </c>
      <c r="C502" s="4" t="s">
        <v>1113</v>
      </c>
      <c r="D502" s="5" t="s">
        <v>1114</v>
      </c>
      <c r="E502" s="4" t="s">
        <v>1115</v>
      </c>
      <c r="F502" s="2" t="s">
        <v>757</v>
      </c>
      <c r="G502" s="14" t="s">
        <v>1116</v>
      </c>
      <c r="H502" s="4" t="s">
        <v>1113</v>
      </c>
      <c r="I502" s="23" t="s">
        <v>19</v>
      </c>
      <c r="J502" s="2"/>
      <c r="K502" s="21" t="s">
        <v>1114</v>
      </c>
      <c r="L502" s="27">
        <v>43157</v>
      </c>
      <c r="M502" s="13" t="s">
        <v>1112</v>
      </c>
      <c r="N502" s="15"/>
    </row>
    <row r="503" spans="1:15" hidden="1">
      <c r="A503" s="2">
        <v>631</v>
      </c>
      <c r="B503" s="13" t="s">
        <v>1574</v>
      </c>
      <c r="C503" s="4" t="s">
        <v>1575</v>
      </c>
      <c r="D503" s="5" t="s">
        <v>1576</v>
      </c>
      <c r="E503" s="4" t="s">
        <v>1577</v>
      </c>
      <c r="F503" s="2" t="s">
        <v>745</v>
      </c>
      <c r="G503" s="14" t="s">
        <v>1578</v>
      </c>
      <c r="H503" s="4" t="s">
        <v>1575</v>
      </c>
      <c r="I503" s="23" t="s">
        <v>19</v>
      </c>
      <c r="J503" s="2"/>
      <c r="K503" s="2" t="s">
        <v>1576</v>
      </c>
      <c r="L503" s="27">
        <v>42976</v>
      </c>
      <c r="M503" s="13" t="s">
        <v>1574</v>
      </c>
      <c r="N503" s="15"/>
    </row>
    <row r="504" spans="1:15" hidden="1">
      <c r="A504" s="2">
        <v>324</v>
      </c>
      <c r="B504" s="13" t="s">
        <v>1035</v>
      </c>
      <c r="C504" s="4" t="s">
        <v>1036</v>
      </c>
      <c r="D504" s="5" t="s">
        <v>1037</v>
      </c>
      <c r="E504" s="4" t="s">
        <v>1038</v>
      </c>
      <c r="F504" s="2" t="s">
        <v>757</v>
      </c>
      <c r="G504" s="14" t="s">
        <v>1039</v>
      </c>
      <c r="H504" s="4" t="s">
        <v>1036</v>
      </c>
      <c r="I504" s="23" t="s">
        <v>19</v>
      </c>
      <c r="J504" s="2"/>
      <c r="K504" s="2" t="s">
        <v>1037</v>
      </c>
      <c r="L504" s="27">
        <v>42779</v>
      </c>
      <c r="M504" s="13" t="s">
        <v>1035</v>
      </c>
      <c r="N504" s="15"/>
    </row>
    <row r="505" spans="1:15" hidden="1">
      <c r="A505" s="2">
        <v>29</v>
      </c>
      <c r="B505" s="13" t="s">
        <v>121</v>
      </c>
      <c r="C505" s="4" t="s">
        <v>122</v>
      </c>
      <c r="D505" s="5" t="s">
        <v>123</v>
      </c>
      <c r="E505" s="4" t="s">
        <v>124</v>
      </c>
      <c r="F505" s="2" t="s">
        <v>94</v>
      </c>
      <c r="G505" s="14" t="s">
        <v>125</v>
      </c>
      <c r="H505" s="4" t="s">
        <v>122</v>
      </c>
      <c r="I505" s="23" t="s">
        <v>19</v>
      </c>
      <c r="J505" s="2">
        <v>100</v>
      </c>
      <c r="K505" s="2" t="s">
        <v>123</v>
      </c>
      <c r="L505" s="27">
        <v>40941</v>
      </c>
      <c r="M505" s="13" t="s">
        <v>121</v>
      </c>
      <c r="N505" s="15"/>
    </row>
    <row r="506" spans="1:15" hidden="1">
      <c r="A506" s="2">
        <v>255</v>
      </c>
      <c r="B506" s="13" t="s">
        <v>804</v>
      </c>
      <c r="C506" s="4" t="s">
        <v>805</v>
      </c>
      <c r="D506" s="5" t="s">
        <v>806</v>
      </c>
      <c r="E506" s="4" t="s">
        <v>807</v>
      </c>
      <c r="F506" s="2" t="s">
        <v>757</v>
      </c>
      <c r="G506" s="14" t="s">
        <v>808</v>
      </c>
      <c r="H506" s="4" t="s">
        <v>805</v>
      </c>
      <c r="I506" s="23" t="s">
        <v>19</v>
      </c>
      <c r="J506" s="2">
        <v>120</v>
      </c>
      <c r="K506" s="2" t="s">
        <v>806</v>
      </c>
      <c r="L506" s="27">
        <v>40718</v>
      </c>
      <c r="M506" s="13" t="s">
        <v>804</v>
      </c>
      <c r="N506" s="15"/>
    </row>
    <row r="507" spans="1:15" hidden="1">
      <c r="A507" s="2">
        <v>573</v>
      </c>
      <c r="B507" s="13" t="s">
        <v>4024</v>
      </c>
      <c r="C507" s="4" t="s">
        <v>4025</v>
      </c>
      <c r="D507" s="5" t="s">
        <v>4026</v>
      </c>
      <c r="E507" s="4" t="s">
        <v>3376</v>
      </c>
      <c r="F507" s="2" t="s">
        <v>745</v>
      </c>
      <c r="G507" s="14" t="s">
        <v>4027</v>
      </c>
      <c r="H507" s="4" t="s">
        <v>4025</v>
      </c>
      <c r="I507" s="23" t="s">
        <v>19</v>
      </c>
      <c r="J507" s="2">
        <v>100</v>
      </c>
      <c r="K507" s="2" t="s">
        <v>4026</v>
      </c>
      <c r="L507" s="27">
        <v>41131</v>
      </c>
      <c r="M507" s="13" t="s">
        <v>4024</v>
      </c>
      <c r="N507" s="15"/>
    </row>
    <row r="508" spans="1:15" hidden="1">
      <c r="A508" s="2">
        <v>643</v>
      </c>
      <c r="B508" s="13" t="s">
        <v>1614</v>
      </c>
      <c r="C508" s="4" t="s">
        <v>1615</v>
      </c>
      <c r="D508" s="5" t="s">
        <v>1616</v>
      </c>
      <c r="E508" s="4" t="s">
        <v>1617</v>
      </c>
      <c r="F508" s="2" t="s">
        <v>745</v>
      </c>
      <c r="G508" s="14" t="s">
        <v>1618</v>
      </c>
      <c r="H508" s="4" t="s">
        <v>1615</v>
      </c>
      <c r="I508" s="23" t="s">
        <v>19</v>
      </c>
      <c r="J508" s="2">
        <v>60</v>
      </c>
      <c r="K508" s="2" t="s">
        <v>1616</v>
      </c>
      <c r="L508" s="27">
        <v>41750</v>
      </c>
      <c r="M508" s="13" t="s">
        <v>1614</v>
      </c>
      <c r="N508" s="15"/>
    </row>
    <row r="509" spans="1:15" hidden="1">
      <c r="A509" s="2">
        <v>69</v>
      </c>
      <c r="B509" s="13" t="s">
        <v>294</v>
      </c>
      <c r="C509" s="4" t="s">
        <v>295</v>
      </c>
      <c r="D509" s="5" t="s">
        <v>296</v>
      </c>
      <c r="E509" s="4" t="s">
        <v>297</v>
      </c>
      <c r="F509" s="2" t="s">
        <v>197</v>
      </c>
      <c r="G509" s="14" t="s">
        <v>298</v>
      </c>
      <c r="H509" s="4" t="s">
        <v>295</v>
      </c>
      <c r="I509" s="23" t="s">
        <v>19</v>
      </c>
      <c r="J509" s="2">
        <v>120</v>
      </c>
      <c r="K509" s="2" t="s">
        <v>296</v>
      </c>
      <c r="L509" s="27">
        <v>40851</v>
      </c>
      <c r="M509" s="13" t="s">
        <v>294</v>
      </c>
      <c r="N509" s="15"/>
    </row>
    <row r="510" spans="1:15" hidden="1">
      <c r="A510" s="2">
        <v>854</v>
      </c>
      <c r="B510" s="13" t="s">
        <v>2306</v>
      </c>
      <c r="C510" s="4" t="s">
        <v>2307</v>
      </c>
      <c r="D510" s="5" t="s">
        <v>2308</v>
      </c>
      <c r="E510" s="4" t="s">
        <v>2309</v>
      </c>
      <c r="F510" s="16" t="s">
        <v>883</v>
      </c>
      <c r="G510" s="17" t="s">
        <v>2310</v>
      </c>
      <c r="H510" s="4" t="s">
        <v>2307</v>
      </c>
      <c r="I510" s="23" t="s">
        <v>1352</v>
      </c>
      <c r="J510" s="2"/>
      <c r="K510" s="2" t="s">
        <v>2308</v>
      </c>
      <c r="L510" s="27">
        <v>42948</v>
      </c>
      <c r="M510" s="13" t="s">
        <v>2306</v>
      </c>
      <c r="N510" s="15"/>
    </row>
    <row r="511" spans="1:15" hidden="1">
      <c r="A511" s="2">
        <v>639</v>
      </c>
      <c r="B511" s="13" t="s">
        <v>1604</v>
      </c>
      <c r="C511" s="4" t="s">
        <v>1605</v>
      </c>
      <c r="D511" s="5" t="s">
        <v>1606</v>
      </c>
      <c r="E511" s="4" t="s">
        <v>1607</v>
      </c>
      <c r="F511" s="2" t="s">
        <v>745</v>
      </c>
      <c r="G511" s="14" t="s">
        <v>1608</v>
      </c>
      <c r="H511" s="4" t="s">
        <v>1605</v>
      </c>
      <c r="I511" s="23" t="s">
        <v>19</v>
      </c>
      <c r="J511" s="2">
        <v>60</v>
      </c>
      <c r="K511" s="2" t="s">
        <v>1606</v>
      </c>
      <c r="L511" s="27">
        <v>41857</v>
      </c>
      <c r="M511" s="13" t="s">
        <v>1604</v>
      </c>
      <c r="N511" s="15"/>
    </row>
    <row r="512" spans="1:15" hidden="1">
      <c r="A512" s="2">
        <v>403</v>
      </c>
      <c r="B512" s="13" t="s">
        <v>1233</v>
      </c>
      <c r="C512" s="4" t="s">
        <v>1234</v>
      </c>
      <c r="D512" s="5" t="s">
        <v>1235</v>
      </c>
      <c r="E512" s="4" t="s">
        <v>1236</v>
      </c>
      <c r="F512" s="2" t="s">
        <v>343</v>
      </c>
      <c r="G512" s="14" t="s">
        <v>1237</v>
      </c>
      <c r="H512" s="4" t="s">
        <v>1234</v>
      </c>
      <c r="I512" s="23" t="s">
        <v>19</v>
      </c>
      <c r="J512" s="2"/>
      <c r="K512" s="2" t="s">
        <v>1235</v>
      </c>
      <c r="L512" s="27">
        <v>42783</v>
      </c>
      <c r="M512" s="13" t="s">
        <v>1233</v>
      </c>
      <c r="N512" s="15"/>
    </row>
    <row r="513" spans="1:14" hidden="1">
      <c r="A513" s="2">
        <v>819</v>
      </c>
      <c r="B513" s="13" t="s">
        <v>2154</v>
      </c>
      <c r="C513" s="4" t="s">
        <v>2155</v>
      </c>
      <c r="D513" s="5" t="s">
        <v>2156</v>
      </c>
      <c r="E513" s="4" t="s">
        <v>2157</v>
      </c>
      <c r="F513" s="16" t="s">
        <v>1299</v>
      </c>
      <c r="G513" s="17" t="s">
        <v>2158</v>
      </c>
      <c r="H513" s="4" t="s">
        <v>2155</v>
      </c>
      <c r="I513" s="23" t="s">
        <v>19</v>
      </c>
      <c r="J513" s="2">
        <v>60</v>
      </c>
      <c r="K513" s="2" t="s">
        <v>2156</v>
      </c>
      <c r="L513" s="27">
        <v>41928</v>
      </c>
      <c r="M513" s="13" t="s">
        <v>2154</v>
      </c>
      <c r="N513" s="15"/>
    </row>
    <row r="514" spans="1:14" hidden="1">
      <c r="A514" s="2">
        <v>702</v>
      </c>
      <c r="B514" s="13" t="s">
        <v>4170</v>
      </c>
      <c r="C514" s="4" t="s">
        <v>4171</v>
      </c>
      <c r="D514" s="5" t="s">
        <v>4172</v>
      </c>
      <c r="E514" s="4" t="s">
        <v>3391</v>
      </c>
      <c r="F514" s="2" t="s">
        <v>745</v>
      </c>
      <c r="G514" s="14" t="s">
        <v>4173</v>
      </c>
      <c r="H514" s="4" t="s">
        <v>4171</v>
      </c>
      <c r="I514" s="23" t="s">
        <v>19</v>
      </c>
      <c r="J514" s="2"/>
      <c r="K514" s="21" t="s">
        <v>4172</v>
      </c>
      <c r="L514" s="27">
        <v>43165</v>
      </c>
      <c r="M514" s="13" t="s">
        <v>4170</v>
      </c>
      <c r="N514" s="15"/>
    </row>
    <row r="515" spans="1:14" hidden="1">
      <c r="A515" s="2">
        <v>27</v>
      </c>
      <c r="B515" s="13" t="s">
        <v>111</v>
      </c>
      <c r="C515" s="4" t="s">
        <v>112</v>
      </c>
      <c r="D515" s="5" t="s">
        <v>113</v>
      </c>
      <c r="E515" s="4" t="s">
        <v>114</v>
      </c>
      <c r="F515" s="2" t="s">
        <v>94</v>
      </c>
      <c r="G515" s="14" t="s">
        <v>115</v>
      </c>
      <c r="H515" s="4" t="s">
        <v>112</v>
      </c>
      <c r="I515" s="23" t="s">
        <v>19</v>
      </c>
      <c r="J515" s="2">
        <v>100</v>
      </c>
      <c r="K515" s="2" t="s">
        <v>113</v>
      </c>
      <c r="L515" s="27">
        <v>41033</v>
      </c>
      <c r="M515" s="13" t="s">
        <v>111</v>
      </c>
      <c r="N515" s="15"/>
    </row>
    <row r="516" spans="1:14" hidden="1">
      <c r="A516" s="2">
        <v>836</v>
      </c>
      <c r="B516" s="13" t="s">
        <v>2222</v>
      </c>
      <c r="C516" s="4" t="s">
        <v>2223</v>
      </c>
      <c r="D516" s="5" t="s">
        <v>2224</v>
      </c>
      <c r="E516" s="4" t="s">
        <v>2225</v>
      </c>
      <c r="F516" s="16" t="s">
        <v>2226</v>
      </c>
      <c r="G516" s="17" t="s">
        <v>2227</v>
      </c>
      <c r="H516" s="4" t="s">
        <v>2223</v>
      </c>
      <c r="I516" s="23" t="s">
        <v>19</v>
      </c>
      <c r="J516" s="2"/>
      <c r="K516" s="2" t="s">
        <v>2224</v>
      </c>
      <c r="L516" s="27">
        <v>42916</v>
      </c>
      <c r="M516" s="13" t="s">
        <v>2222</v>
      </c>
      <c r="N516" s="15"/>
    </row>
    <row r="517" spans="1:14" hidden="1">
      <c r="A517" s="2">
        <v>802</v>
      </c>
      <c r="B517" s="13" t="s">
        <v>2084</v>
      </c>
      <c r="C517" s="4" t="s">
        <v>2085</v>
      </c>
      <c r="D517" s="5" t="s">
        <v>2086</v>
      </c>
      <c r="E517" s="4" t="s">
        <v>2087</v>
      </c>
      <c r="F517" s="16" t="s">
        <v>1299</v>
      </c>
      <c r="G517" s="17" t="s">
        <v>2088</v>
      </c>
      <c r="H517" s="4" t="s">
        <v>2085</v>
      </c>
      <c r="I517" s="23" t="s">
        <v>19</v>
      </c>
      <c r="J517" s="2">
        <v>100</v>
      </c>
      <c r="K517" s="2" t="s">
        <v>2086</v>
      </c>
      <c r="L517" s="27">
        <v>41022</v>
      </c>
      <c r="M517" s="13" t="s">
        <v>2084</v>
      </c>
      <c r="N517" s="15"/>
    </row>
    <row r="518" spans="1:14" hidden="1">
      <c r="A518" s="2">
        <v>70</v>
      </c>
      <c r="B518" s="13" t="s">
        <v>299</v>
      </c>
      <c r="C518" s="4" t="s">
        <v>300</v>
      </c>
      <c r="D518" s="5" t="s">
        <v>301</v>
      </c>
      <c r="E518" s="4" t="s">
        <v>302</v>
      </c>
      <c r="F518" s="2" t="s">
        <v>197</v>
      </c>
      <c r="G518" s="14" t="s">
        <v>303</v>
      </c>
      <c r="H518" s="4" t="s">
        <v>300</v>
      </c>
      <c r="I518" s="23" t="s">
        <v>19</v>
      </c>
      <c r="J518" s="2">
        <v>120</v>
      </c>
      <c r="K518" s="2" t="s">
        <v>301</v>
      </c>
      <c r="L518" s="27">
        <v>40854</v>
      </c>
      <c r="M518" s="13" t="s">
        <v>299</v>
      </c>
      <c r="N518" s="15"/>
    </row>
    <row r="519" spans="1:14" hidden="1">
      <c r="A519" s="2">
        <v>260</v>
      </c>
      <c r="B519" s="13" t="s">
        <v>819</v>
      </c>
      <c r="C519" s="4" t="s">
        <v>820</v>
      </c>
      <c r="D519" s="5" t="s">
        <v>821</v>
      </c>
      <c r="E519" s="4" t="s">
        <v>822</v>
      </c>
      <c r="F519" s="2" t="s">
        <v>757</v>
      </c>
      <c r="G519" s="14" t="s">
        <v>823</v>
      </c>
      <c r="H519" s="4" t="s">
        <v>820</v>
      </c>
      <c r="I519" s="23" t="s">
        <v>19</v>
      </c>
      <c r="J519" s="2">
        <v>100</v>
      </c>
      <c r="K519" s="2" t="s">
        <v>821</v>
      </c>
      <c r="L519" s="27">
        <v>41052</v>
      </c>
      <c r="M519" s="13" t="s">
        <v>819</v>
      </c>
      <c r="N519" s="15"/>
    </row>
    <row r="520" spans="1:14" hidden="1">
      <c r="A520" s="2">
        <v>263</v>
      </c>
      <c r="B520" s="13" t="s">
        <v>829</v>
      </c>
      <c r="C520" s="4" t="s">
        <v>830</v>
      </c>
      <c r="D520" s="5" t="s">
        <v>831</v>
      </c>
      <c r="E520" s="4" t="s">
        <v>832</v>
      </c>
      <c r="F520" s="2" t="s">
        <v>757</v>
      </c>
      <c r="G520" s="14" t="s">
        <v>833</v>
      </c>
      <c r="H520" s="4" t="s">
        <v>830</v>
      </c>
      <c r="I520" s="23" t="s">
        <v>19</v>
      </c>
      <c r="J520" s="2">
        <v>100</v>
      </c>
      <c r="K520" s="2" t="s">
        <v>831</v>
      </c>
      <c r="L520" s="27">
        <v>41141</v>
      </c>
      <c r="M520" s="13" t="s">
        <v>829</v>
      </c>
      <c r="N520" s="15"/>
    </row>
    <row r="521" spans="1:14" hidden="1">
      <c r="A521" s="2">
        <v>317</v>
      </c>
      <c r="B521" s="13" t="s">
        <v>1010</v>
      </c>
      <c r="C521" s="4" t="s">
        <v>1011</v>
      </c>
      <c r="D521" s="5" t="s">
        <v>1012</v>
      </c>
      <c r="E521" s="4" t="s">
        <v>1013</v>
      </c>
      <c r="F521" s="2" t="s">
        <v>757</v>
      </c>
      <c r="G521" s="14" t="s">
        <v>1014</v>
      </c>
      <c r="H521" s="4" t="s">
        <v>1011</v>
      </c>
      <c r="I521" s="23" t="s">
        <v>19</v>
      </c>
      <c r="J521" s="2">
        <v>80</v>
      </c>
      <c r="K521" s="2" t="s">
        <v>1012</v>
      </c>
      <c r="L521" s="27">
        <v>41331</v>
      </c>
      <c r="M521" s="13" t="s">
        <v>1010</v>
      </c>
      <c r="N521" s="15"/>
    </row>
    <row r="522" spans="1:14" hidden="1">
      <c r="A522" s="2">
        <v>626</v>
      </c>
      <c r="B522" s="13" t="s">
        <v>4092</v>
      </c>
      <c r="C522" s="4" t="s">
        <v>4093</v>
      </c>
      <c r="D522" s="5" t="s">
        <v>4094</v>
      </c>
      <c r="E522" s="4" t="s">
        <v>4095</v>
      </c>
      <c r="F522" s="2" t="s">
        <v>745</v>
      </c>
      <c r="G522" s="14" t="s">
        <v>4096</v>
      </c>
      <c r="H522" s="4" t="s">
        <v>4093</v>
      </c>
      <c r="I522" s="23" t="s">
        <v>19</v>
      </c>
      <c r="J522" s="2"/>
      <c r="K522" s="2" t="s">
        <v>4094</v>
      </c>
      <c r="L522" s="27">
        <v>42875</v>
      </c>
      <c r="M522" s="13" t="s">
        <v>4092</v>
      </c>
      <c r="N522" s="15"/>
    </row>
    <row r="523" spans="1:14" hidden="1">
      <c r="A523" s="2">
        <v>709</v>
      </c>
      <c r="B523" s="13" t="s">
        <v>1709</v>
      </c>
      <c r="C523" s="4" t="s">
        <v>1710</v>
      </c>
      <c r="D523" s="5" t="s">
        <v>1711</v>
      </c>
      <c r="E523" s="4" t="s">
        <v>1712</v>
      </c>
      <c r="F523" s="2" t="s">
        <v>745</v>
      </c>
      <c r="G523" s="14" t="s">
        <v>1713</v>
      </c>
      <c r="H523" s="4" t="s">
        <v>1710</v>
      </c>
      <c r="I523" s="23" t="s">
        <v>19</v>
      </c>
      <c r="J523" s="2">
        <v>120</v>
      </c>
      <c r="K523" s="2" t="s">
        <v>1711</v>
      </c>
      <c r="L523" s="27">
        <v>40773</v>
      </c>
      <c r="M523" s="13" t="s">
        <v>1709</v>
      </c>
      <c r="N523" s="15"/>
    </row>
    <row r="524" spans="1:14" hidden="1">
      <c r="A524" s="2">
        <v>197</v>
      </c>
      <c r="B524" s="13" t="s">
        <v>629</v>
      </c>
      <c r="C524" s="4" t="s">
        <v>630</v>
      </c>
      <c r="D524" s="5" t="s">
        <v>631</v>
      </c>
      <c r="E524" s="4" t="s">
        <v>632</v>
      </c>
      <c r="F524" s="2" t="s">
        <v>577</v>
      </c>
      <c r="G524" s="14" t="s">
        <v>633</v>
      </c>
      <c r="H524" s="4" t="s">
        <v>630</v>
      </c>
      <c r="I524" s="23" t="s">
        <v>19</v>
      </c>
      <c r="J524" s="2">
        <v>80</v>
      </c>
      <c r="K524" s="2" t="s">
        <v>631</v>
      </c>
      <c r="L524" s="27">
        <v>41279</v>
      </c>
      <c r="M524" s="13" t="s">
        <v>629</v>
      </c>
      <c r="N524" s="15"/>
    </row>
    <row r="525" spans="1:14" hidden="1">
      <c r="A525" s="2">
        <v>618</v>
      </c>
      <c r="B525" s="13" t="s">
        <v>5348</v>
      </c>
      <c r="C525" s="4" t="s">
        <v>5349</v>
      </c>
      <c r="D525" s="5" t="s">
        <v>4593</v>
      </c>
      <c r="E525" s="4" t="s">
        <v>4814</v>
      </c>
      <c r="F525" s="2" t="s">
        <v>745</v>
      </c>
      <c r="G525" s="14" t="s">
        <v>5350</v>
      </c>
      <c r="H525" s="4" t="s">
        <v>5349</v>
      </c>
      <c r="I525" s="23" t="s">
        <v>19</v>
      </c>
      <c r="J525" s="2"/>
      <c r="K525" s="2" t="s">
        <v>4593</v>
      </c>
      <c r="L525" s="27">
        <v>42850</v>
      </c>
      <c r="M525" s="13" t="s">
        <v>5348</v>
      </c>
      <c r="N525" s="15"/>
    </row>
    <row r="526" spans="1:14" hidden="1">
      <c r="A526" s="2">
        <v>94</v>
      </c>
      <c r="B526" s="13" t="s">
        <v>386</v>
      </c>
      <c r="C526" s="4" t="s">
        <v>387</v>
      </c>
      <c r="D526" s="5" t="s">
        <v>388</v>
      </c>
      <c r="E526" s="4" t="s">
        <v>389</v>
      </c>
      <c r="F526" s="2" t="s">
        <v>197</v>
      </c>
      <c r="G526" s="14" t="s">
        <v>390</v>
      </c>
      <c r="H526" s="4" t="s">
        <v>387</v>
      </c>
      <c r="I526" s="23" t="s">
        <v>19</v>
      </c>
      <c r="J526" s="2"/>
      <c r="K526" s="2" t="s">
        <v>388</v>
      </c>
      <c r="L526" s="27">
        <v>41229</v>
      </c>
      <c r="M526" s="13" t="s">
        <v>386</v>
      </c>
      <c r="N526" s="15"/>
    </row>
    <row r="527" spans="1:14" hidden="1">
      <c r="A527" s="2">
        <v>858</v>
      </c>
      <c r="B527" s="13" t="s">
        <v>2326</v>
      </c>
      <c r="C527" s="4" t="s">
        <v>2327</v>
      </c>
      <c r="D527" s="5" t="s">
        <v>2328</v>
      </c>
      <c r="E527" s="4" t="s">
        <v>2329</v>
      </c>
      <c r="F527" s="16" t="s">
        <v>1958</v>
      </c>
      <c r="G527" s="17" t="s">
        <v>2330</v>
      </c>
      <c r="H527" s="4" t="s">
        <v>2327</v>
      </c>
      <c r="I527" s="23" t="s">
        <v>1352</v>
      </c>
      <c r="J527" s="2"/>
      <c r="K527" s="2" t="s">
        <v>2328</v>
      </c>
      <c r="L527" s="27">
        <v>43028</v>
      </c>
      <c r="M527" s="13" t="s">
        <v>2326</v>
      </c>
      <c r="N527" s="15"/>
    </row>
    <row r="528" spans="1:14" hidden="1">
      <c r="A528" s="2">
        <v>870</v>
      </c>
      <c r="B528" s="13" t="s">
        <v>4576</v>
      </c>
      <c r="C528" s="4" t="s">
        <v>5351</v>
      </c>
      <c r="D528" s="5" t="s">
        <v>4575</v>
      </c>
      <c r="E528" s="4" t="s">
        <v>2517</v>
      </c>
      <c r="F528" s="16" t="s">
        <v>757</v>
      </c>
      <c r="G528" s="17" t="s">
        <v>5352</v>
      </c>
      <c r="H528" s="4" t="s">
        <v>5351</v>
      </c>
      <c r="I528" s="23" t="s">
        <v>19</v>
      </c>
      <c r="J528" s="2"/>
      <c r="K528" s="2" t="s">
        <v>4575</v>
      </c>
      <c r="L528">
        <v>201805</v>
      </c>
      <c r="M528" s="13" t="s">
        <v>4576</v>
      </c>
      <c r="N528" s="15"/>
    </row>
    <row r="529" spans="1:15" hidden="1">
      <c r="A529" s="2">
        <v>283</v>
      </c>
      <c r="B529" s="13" t="s">
        <v>915</v>
      </c>
      <c r="C529" s="4" t="s">
        <v>916</v>
      </c>
      <c r="D529" s="5" t="s">
        <v>917</v>
      </c>
      <c r="E529" s="4" t="s">
        <v>918</v>
      </c>
      <c r="F529" s="2" t="s">
        <v>757</v>
      </c>
      <c r="G529" s="14" t="s">
        <v>919</v>
      </c>
      <c r="H529" s="4" t="s">
        <v>916</v>
      </c>
      <c r="I529" s="23" t="s">
        <v>19</v>
      </c>
      <c r="J529" s="2">
        <v>40</v>
      </c>
      <c r="K529" s="2" t="s">
        <v>917</v>
      </c>
      <c r="L529" s="27">
        <v>42185</v>
      </c>
      <c r="M529" s="13" t="s">
        <v>915</v>
      </c>
      <c r="N529" s="15"/>
    </row>
    <row r="530" spans="1:15" hidden="1">
      <c r="A530" s="2">
        <v>580</v>
      </c>
      <c r="B530" s="13" t="s">
        <v>1464</v>
      </c>
      <c r="C530" s="4" t="s">
        <v>1465</v>
      </c>
      <c r="D530" s="5" t="s">
        <v>1466</v>
      </c>
      <c r="E530" s="4" t="s">
        <v>1467</v>
      </c>
      <c r="F530" s="2" t="s">
        <v>745</v>
      </c>
      <c r="G530" s="14" t="s">
        <v>1468</v>
      </c>
      <c r="H530" s="4" t="s">
        <v>1465</v>
      </c>
      <c r="I530" s="23" t="s">
        <v>19</v>
      </c>
      <c r="J530" s="2">
        <v>80</v>
      </c>
      <c r="K530" s="2" t="s">
        <v>1466</v>
      </c>
      <c r="L530" s="27">
        <v>41467</v>
      </c>
      <c r="M530" s="13" t="s">
        <v>1464</v>
      </c>
      <c r="N530" s="15"/>
    </row>
    <row r="531" spans="1:15" hidden="1">
      <c r="A531" s="2">
        <v>14</v>
      </c>
      <c r="B531" s="13" t="s">
        <v>55</v>
      </c>
      <c r="C531" s="4" t="s">
        <v>56</v>
      </c>
      <c r="D531" s="5" t="s">
        <v>57</v>
      </c>
      <c r="E531" s="4" t="s">
        <v>58</v>
      </c>
      <c r="F531" s="2" t="s">
        <v>17</v>
      </c>
      <c r="G531" s="14" t="s">
        <v>59</v>
      </c>
      <c r="H531" s="4" t="s">
        <v>56</v>
      </c>
      <c r="I531" s="23" t="s">
        <v>19</v>
      </c>
      <c r="J531" s="2"/>
      <c r="K531" s="2" t="s">
        <v>57</v>
      </c>
      <c r="L531" s="27">
        <v>42823</v>
      </c>
      <c r="M531" s="13" t="s">
        <v>55</v>
      </c>
      <c r="N531" s="15"/>
    </row>
    <row r="532" spans="1:15" hidden="1">
      <c r="A532" s="2">
        <v>341</v>
      </c>
      <c r="B532" s="13" t="s">
        <v>1080</v>
      </c>
      <c r="C532" s="4" t="s">
        <v>1081</v>
      </c>
      <c r="D532" s="5" t="s">
        <v>1082</v>
      </c>
      <c r="E532" s="4" t="s">
        <v>1083</v>
      </c>
      <c r="F532" s="2" t="s">
        <v>757</v>
      </c>
      <c r="G532" s="14" t="s">
        <v>1084</v>
      </c>
      <c r="H532" s="4" t="s">
        <v>1081</v>
      </c>
      <c r="I532" s="23" t="s">
        <v>19</v>
      </c>
      <c r="J532" s="2">
        <v>60</v>
      </c>
      <c r="K532" s="2" t="s">
        <v>1082</v>
      </c>
      <c r="L532" s="27">
        <v>41700</v>
      </c>
      <c r="M532" s="13" t="s">
        <v>1080</v>
      </c>
      <c r="N532" s="15"/>
    </row>
    <row r="533" spans="1:15" hidden="1">
      <c r="A533" s="2">
        <v>423</v>
      </c>
      <c r="B533" s="13" t="s">
        <v>3881</v>
      </c>
      <c r="C533" s="4" t="s">
        <v>3882</v>
      </c>
      <c r="D533" s="5" t="s">
        <v>3883</v>
      </c>
      <c r="E533" s="4" t="s">
        <v>3884</v>
      </c>
      <c r="F533" s="2" t="s">
        <v>1252</v>
      </c>
      <c r="G533" s="14" t="s">
        <v>3885</v>
      </c>
      <c r="H533" s="4" t="s">
        <v>3882</v>
      </c>
      <c r="I533" s="23" t="s">
        <v>19</v>
      </c>
      <c r="J533" s="2">
        <v>80</v>
      </c>
      <c r="K533" s="2" t="s">
        <v>3883</v>
      </c>
      <c r="L533" s="27">
        <v>41498</v>
      </c>
      <c r="M533" s="13" t="s">
        <v>3881</v>
      </c>
      <c r="N533" s="15"/>
    </row>
    <row r="534" spans="1:15" hidden="1">
      <c r="A534" s="2">
        <v>38</v>
      </c>
      <c r="B534" s="13" t="s">
        <v>158</v>
      </c>
      <c r="C534" s="4" t="s">
        <v>159</v>
      </c>
      <c r="D534" s="5" t="s">
        <v>160</v>
      </c>
      <c r="E534" s="4" t="s">
        <v>161</v>
      </c>
      <c r="F534" s="2" t="s">
        <v>151</v>
      </c>
      <c r="G534" s="14" t="s">
        <v>162</v>
      </c>
      <c r="H534" s="4" t="s">
        <v>159</v>
      </c>
      <c r="I534" s="23" t="s">
        <v>19</v>
      </c>
      <c r="J534" s="2">
        <v>20</v>
      </c>
      <c r="K534" s="2" t="s">
        <v>160</v>
      </c>
      <c r="L534" s="27">
        <v>42550</v>
      </c>
      <c r="M534" s="13" t="s">
        <v>158</v>
      </c>
      <c r="N534" s="15"/>
    </row>
    <row r="535" spans="1:15" hidden="1">
      <c r="A535" s="2">
        <v>705</v>
      </c>
      <c r="B535" s="13" t="s">
        <v>1689</v>
      </c>
      <c r="C535" s="4" t="s">
        <v>1690</v>
      </c>
      <c r="D535" s="5" t="s">
        <v>1691</v>
      </c>
      <c r="E535" s="4" t="s">
        <v>1692</v>
      </c>
      <c r="F535" s="2" t="s">
        <v>745</v>
      </c>
      <c r="G535" s="14" t="s">
        <v>1693</v>
      </c>
      <c r="H535" s="4" t="s">
        <v>1690</v>
      </c>
      <c r="I535" s="23" t="s">
        <v>19</v>
      </c>
      <c r="J535" s="2">
        <v>60</v>
      </c>
      <c r="K535" s="2" t="s">
        <v>1691</v>
      </c>
      <c r="L535" s="27">
        <v>41685</v>
      </c>
      <c r="M535" s="13" t="s">
        <v>1689</v>
      </c>
      <c r="N535" s="15"/>
    </row>
    <row r="536" spans="1:15" hidden="1">
      <c r="A536" s="2">
        <v>239</v>
      </c>
      <c r="B536" s="13" t="s">
        <v>5353</v>
      </c>
      <c r="C536" s="4" t="s">
        <v>5354</v>
      </c>
      <c r="D536" s="5" t="s">
        <v>5355</v>
      </c>
      <c r="E536" s="4" t="s">
        <v>4818</v>
      </c>
      <c r="F536" s="21" t="s">
        <v>757</v>
      </c>
      <c r="G536" s="14" t="s">
        <v>5356</v>
      </c>
      <c r="H536" s="4" t="s">
        <v>5354</v>
      </c>
      <c r="I536" s="23" t="s">
        <v>5063</v>
      </c>
      <c r="J536" s="2"/>
      <c r="K536" s="21" t="s">
        <v>5355</v>
      </c>
      <c r="L536" s="27"/>
      <c r="M536" s="13" t="s">
        <v>5353</v>
      </c>
      <c r="N536" s="15"/>
      <c r="O536" t="s">
        <v>5080</v>
      </c>
    </row>
    <row r="537" spans="1:15" hidden="1">
      <c r="A537" s="2">
        <v>679</v>
      </c>
      <c r="B537" s="13" t="s">
        <v>5357</v>
      </c>
      <c r="C537" s="4" t="s">
        <v>5358</v>
      </c>
      <c r="D537" s="5" t="s">
        <v>5359</v>
      </c>
      <c r="E537" s="4" t="s">
        <v>2432</v>
      </c>
      <c r="F537" s="2" t="s">
        <v>745</v>
      </c>
      <c r="G537" s="14" t="s">
        <v>5360</v>
      </c>
      <c r="H537" s="4" t="s">
        <v>5358</v>
      </c>
      <c r="I537" s="23" t="s">
        <v>5063</v>
      </c>
      <c r="J537" s="2"/>
      <c r="K537" s="2" t="s">
        <v>5359</v>
      </c>
      <c r="L537" s="27"/>
      <c r="M537" s="13" t="s">
        <v>5357</v>
      </c>
      <c r="N537" s="15"/>
      <c r="O537" t="s">
        <v>5144</v>
      </c>
    </row>
    <row r="538" spans="1:15" hidden="1">
      <c r="A538" s="2">
        <v>72</v>
      </c>
      <c r="B538" s="13" t="s">
        <v>3702</v>
      </c>
      <c r="C538" s="4" t="s">
        <v>3703</v>
      </c>
      <c r="D538" s="5" t="s">
        <v>3704</v>
      </c>
      <c r="E538" s="4" t="s">
        <v>3705</v>
      </c>
      <c r="F538" s="2" t="s">
        <v>197</v>
      </c>
      <c r="G538" s="14" t="s">
        <v>3706</v>
      </c>
      <c r="H538" s="4" t="s">
        <v>3703</v>
      </c>
      <c r="I538" s="23" t="s">
        <v>19</v>
      </c>
      <c r="J538" s="2">
        <v>120</v>
      </c>
      <c r="K538" s="2" t="s">
        <v>3704</v>
      </c>
      <c r="L538" s="27">
        <v>40735</v>
      </c>
      <c r="M538" s="13" t="s">
        <v>3702</v>
      </c>
      <c r="N538" s="15"/>
    </row>
    <row r="539" spans="1:15" hidden="1">
      <c r="A539" s="2">
        <v>67</v>
      </c>
      <c r="B539" s="13" t="s">
        <v>284</v>
      </c>
      <c r="C539" s="4" t="s">
        <v>285</v>
      </c>
      <c r="D539" s="5" t="s">
        <v>286</v>
      </c>
      <c r="E539" s="4" t="s">
        <v>287</v>
      </c>
      <c r="F539" s="2" t="s">
        <v>197</v>
      </c>
      <c r="G539" s="14" t="s">
        <v>288</v>
      </c>
      <c r="H539" s="4" t="s">
        <v>285</v>
      </c>
      <c r="I539" s="23" t="s">
        <v>19</v>
      </c>
      <c r="J539" s="2">
        <v>120</v>
      </c>
      <c r="K539" s="2" t="s">
        <v>286</v>
      </c>
      <c r="L539" s="27">
        <v>40735</v>
      </c>
      <c r="M539" s="13" t="s">
        <v>284</v>
      </c>
      <c r="N539" s="15"/>
    </row>
    <row r="540" spans="1:15" hidden="1">
      <c r="A540" s="2">
        <v>700</v>
      </c>
      <c r="B540" s="13" t="s">
        <v>1679</v>
      </c>
      <c r="C540" s="4" t="s">
        <v>1680</v>
      </c>
      <c r="D540" s="5" t="s">
        <v>1681</v>
      </c>
      <c r="E540" s="4" t="s">
        <v>1682</v>
      </c>
      <c r="F540" s="2" t="s">
        <v>745</v>
      </c>
      <c r="G540" s="14" t="s">
        <v>1683</v>
      </c>
      <c r="H540" s="4" t="s">
        <v>1680</v>
      </c>
      <c r="I540" s="23" t="s">
        <v>19</v>
      </c>
      <c r="J540" s="2"/>
      <c r="K540" s="21" t="s">
        <v>1681</v>
      </c>
      <c r="L540" s="27">
        <v>43165</v>
      </c>
      <c r="M540" s="13" t="s">
        <v>1679</v>
      </c>
      <c r="N540" s="15"/>
    </row>
    <row r="541" spans="1:15" hidden="1">
      <c r="A541" s="2">
        <v>272</v>
      </c>
      <c r="B541" s="13" t="s">
        <v>874</v>
      </c>
      <c r="C541" s="4" t="s">
        <v>875</v>
      </c>
      <c r="D541" s="5" t="s">
        <v>876</v>
      </c>
      <c r="E541" s="4" t="s">
        <v>877</v>
      </c>
      <c r="F541" s="2" t="s">
        <v>757</v>
      </c>
      <c r="G541" s="14" t="s">
        <v>878</v>
      </c>
      <c r="H541" s="4" t="s">
        <v>875</v>
      </c>
      <c r="I541" s="23" t="s">
        <v>19</v>
      </c>
      <c r="J541" s="2">
        <v>60</v>
      </c>
      <c r="K541" s="2" t="s">
        <v>876</v>
      </c>
      <c r="L541" s="27">
        <v>41898</v>
      </c>
      <c r="M541" s="13" t="s">
        <v>874</v>
      </c>
      <c r="N541" s="15"/>
    </row>
    <row r="542" spans="1:15" hidden="1">
      <c r="A542" s="2">
        <v>422</v>
      </c>
      <c r="B542" s="13" t="s">
        <v>1248</v>
      </c>
      <c r="C542" s="4" t="s">
        <v>1249</v>
      </c>
      <c r="D542" s="5" t="s">
        <v>1250</v>
      </c>
      <c r="E542" s="4" t="s">
        <v>1251</v>
      </c>
      <c r="F542" s="2" t="s">
        <v>1252</v>
      </c>
      <c r="G542" s="14" t="s">
        <v>1253</v>
      </c>
      <c r="H542" s="4" t="s">
        <v>1249</v>
      </c>
      <c r="I542" s="23" t="s">
        <v>19</v>
      </c>
      <c r="J542" s="2"/>
      <c r="K542" s="2" t="s">
        <v>1250</v>
      </c>
      <c r="L542" s="27">
        <v>42943</v>
      </c>
      <c r="M542" s="13" t="s">
        <v>1248</v>
      </c>
      <c r="N542" s="15"/>
    </row>
    <row r="543" spans="1:15" hidden="1">
      <c r="A543" s="2">
        <v>620</v>
      </c>
      <c r="B543" s="13" t="s">
        <v>1549</v>
      </c>
      <c r="C543" s="4" t="s">
        <v>1550</v>
      </c>
      <c r="D543" s="5" t="s">
        <v>1551</v>
      </c>
      <c r="E543" s="4" t="s">
        <v>1552</v>
      </c>
      <c r="F543" s="2" t="s">
        <v>745</v>
      </c>
      <c r="G543" s="14" t="s">
        <v>1553</v>
      </c>
      <c r="H543" s="4" t="s">
        <v>1550</v>
      </c>
      <c r="I543" s="23" t="s">
        <v>19</v>
      </c>
      <c r="J543" s="2"/>
      <c r="K543" s="2" t="s">
        <v>1551</v>
      </c>
      <c r="L543" s="27">
        <v>42852</v>
      </c>
      <c r="M543" s="13" t="s">
        <v>1549</v>
      </c>
      <c r="N543" s="15"/>
    </row>
    <row r="544" spans="1:15" hidden="1">
      <c r="A544" s="2">
        <v>364</v>
      </c>
      <c r="B544" s="13" t="s">
        <v>1132</v>
      </c>
      <c r="C544" s="4" t="s">
        <v>1133</v>
      </c>
      <c r="D544" s="5" t="s">
        <v>1134</v>
      </c>
      <c r="E544" s="4" t="s">
        <v>1135</v>
      </c>
      <c r="F544" s="2" t="s">
        <v>757</v>
      </c>
      <c r="G544" s="14" t="s">
        <v>1136</v>
      </c>
      <c r="H544" s="4" t="s">
        <v>1133</v>
      </c>
      <c r="I544" s="23" t="s">
        <v>19</v>
      </c>
      <c r="J544" s="2"/>
      <c r="K544" s="21" t="s">
        <v>1134</v>
      </c>
      <c r="L544" s="27">
        <v>43165</v>
      </c>
      <c r="M544" s="13" t="s">
        <v>1132</v>
      </c>
      <c r="N544" s="15"/>
    </row>
    <row r="545" spans="1:15" hidden="1">
      <c r="A545" s="2">
        <v>224</v>
      </c>
      <c r="B545" s="13" t="s">
        <v>3770</v>
      </c>
      <c r="C545" s="4" t="s">
        <v>3771</v>
      </c>
      <c r="D545" s="5" t="s">
        <v>3772</v>
      </c>
      <c r="E545" s="4" t="s">
        <v>3773</v>
      </c>
      <c r="F545" s="2" t="s">
        <v>663</v>
      </c>
      <c r="G545" s="14" t="s">
        <v>3774</v>
      </c>
      <c r="H545" s="4" t="s">
        <v>3771</v>
      </c>
      <c r="I545" s="23" t="s">
        <v>19</v>
      </c>
      <c r="J545" s="2">
        <v>20</v>
      </c>
      <c r="K545" s="2" t="s">
        <v>3772</v>
      </c>
      <c r="L545" s="27">
        <v>42423</v>
      </c>
      <c r="M545" s="13" t="s">
        <v>3770</v>
      </c>
      <c r="N545" s="15"/>
    </row>
    <row r="546" spans="1:15" hidden="1">
      <c r="A546" s="2">
        <v>699</v>
      </c>
      <c r="B546" s="13" t="s">
        <v>1674</v>
      </c>
      <c r="C546" s="4" t="s">
        <v>1675</v>
      </c>
      <c r="D546" s="5" t="s">
        <v>1676</v>
      </c>
      <c r="E546" s="4" t="s">
        <v>1677</v>
      </c>
      <c r="F546" s="2" t="s">
        <v>745</v>
      </c>
      <c r="G546" s="14" t="s">
        <v>1678</v>
      </c>
      <c r="H546" s="4" t="s">
        <v>1675</v>
      </c>
      <c r="I546" s="23" t="s">
        <v>19</v>
      </c>
      <c r="J546" s="2"/>
      <c r="K546" s="21" t="s">
        <v>1676</v>
      </c>
      <c r="L546" s="27">
        <v>43165</v>
      </c>
      <c r="M546" s="13" t="s">
        <v>1674</v>
      </c>
      <c r="N546" s="15"/>
    </row>
    <row r="547" spans="1:15" hidden="1">
      <c r="A547" s="2">
        <v>226</v>
      </c>
      <c r="B547" s="13" t="s">
        <v>720</v>
      </c>
      <c r="C547" s="4" t="s">
        <v>721</v>
      </c>
      <c r="D547" s="5" t="s">
        <v>722</v>
      </c>
      <c r="E547" s="4" t="s">
        <v>723</v>
      </c>
      <c r="F547" s="2" t="s">
        <v>663</v>
      </c>
      <c r="G547" s="14" t="s">
        <v>724</v>
      </c>
      <c r="H547" s="4" t="s">
        <v>721</v>
      </c>
      <c r="I547" s="23" t="s">
        <v>19</v>
      </c>
      <c r="J547" s="2">
        <v>40</v>
      </c>
      <c r="K547" s="2" t="s">
        <v>722</v>
      </c>
      <c r="L547" s="27">
        <v>42068</v>
      </c>
      <c r="M547" s="13" t="s">
        <v>720</v>
      </c>
      <c r="N547" s="15"/>
    </row>
    <row r="548" spans="1:15" hidden="1">
      <c r="A548" s="2">
        <v>837</v>
      </c>
      <c r="B548" s="13" t="s">
        <v>2228</v>
      </c>
      <c r="C548" s="4" t="s">
        <v>2229</v>
      </c>
      <c r="D548" s="5" t="s">
        <v>2230</v>
      </c>
      <c r="E548" s="4" t="s">
        <v>2231</v>
      </c>
      <c r="F548" s="16" t="s">
        <v>2232</v>
      </c>
      <c r="G548" s="17" t="s">
        <v>2233</v>
      </c>
      <c r="H548" s="4" t="s">
        <v>2229</v>
      </c>
      <c r="I548" s="23" t="s">
        <v>19</v>
      </c>
      <c r="J548" s="2">
        <v>100</v>
      </c>
      <c r="K548" s="2" t="s">
        <v>2230</v>
      </c>
      <c r="L548" s="27">
        <v>40937</v>
      </c>
      <c r="M548" s="13" t="s">
        <v>2228</v>
      </c>
      <c r="N548" s="15"/>
    </row>
    <row r="549" spans="1:15" hidden="1">
      <c r="A549" s="2">
        <v>210</v>
      </c>
      <c r="B549" s="13" t="s">
        <v>5361</v>
      </c>
      <c r="C549" s="4" t="s">
        <v>5362</v>
      </c>
      <c r="D549" s="5" t="s">
        <v>5363</v>
      </c>
      <c r="E549" s="4" t="s">
        <v>4821</v>
      </c>
      <c r="F549" s="21" t="s">
        <v>663</v>
      </c>
      <c r="G549" s="14" t="s">
        <v>5364</v>
      </c>
      <c r="H549" s="4" t="s">
        <v>5362</v>
      </c>
      <c r="I549" s="23" t="s">
        <v>5085</v>
      </c>
      <c r="J549" s="2"/>
      <c r="K549" s="21" t="s">
        <v>5363</v>
      </c>
      <c r="L549" s="27"/>
      <c r="M549" s="13" t="s">
        <v>5361</v>
      </c>
      <c r="N549" s="15"/>
      <c r="O549" s="27">
        <v>43343</v>
      </c>
    </row>
    <row r="550" spans="1:15" hidden="1">
      <c r="A550" s="2">
        <v>388</v>
      </c>
      <c r="B550" s="13" t="s">
        <v>1188</v>
      </c>
      <c r="C550" s="4" t="s">
        <v>1189</v>
      </c>
      <c r="D550" s="5" t="s">
        <v>1190</v>
      </c>
      <c r="E550" s="4" t="s">
        <v>1191</v>
      </c>
      <c r="F550" s="2" t="s">
        <v>2798</v>
      </c>
      <c r="G550" s="14" t="s">
        <v>1192</v>
      </c>
      <c r="H550" s="4" t="s">
        <v>1189</v>
      </c>
      <c r="I550" s="23" t="s">
        <v>19</v>
      </c>
      <c r="J550" s="2"/>
      <c r="K550" s="21" t="s">
        <v>1190</v>
      </c>
      <c r="L550" s="27">
        <v>43166</v>
      </c>
      <c r="M550" s="13" t="s">
        <v>1188</v>
      </c>
      <c r="N550" s="15"/>
    </row>
    <row r="551" spans="1:15" hidden="1">
      <c r="A551" s="2">
        <v>666</v>
      </c>
      <c r="B551" s="13" t="s">
        <v>1649</v>
      </c>
      <c r="C551" s="4" t="s">
        <v>1650</v>
      </c>
      <c r="D551" s="5" t="s">
        <v>1651</v>
      </c>
      <c r="E551" s="4" t="s">
        <v>1652</v>
      </c>
      <c r="F551" s="2" t="s">
        <v>745</v>
      </c>
      <c r="G551" s="14" t="s">
        <v>1653</v>
      </c>
      <c r="H551" s="4" t="s">
        <v>1650</v>
      </c>
      <c r="I551" s="23" t="s">
        <v>19</v>
      </c>
      <c r="J551" s="2"/>
      <c r="K551" s="21" t="s">
        <v>1651</v>
      </c>
      <c r="L551" s="27">
        <v>43174</v>
      </c>
      <c r="M551" s="13" t="s">
        <v>1649</v>
      </c>
      <c r="N551" s="15"/>
    </row>
    <row r="552" spans="1:15" hidden="1">
      <c r="A552" s="2">
        <v>115</v>
      </c>
      <c r="B552" s="13" t="s">
        <v>446</v>
      </c>
      <c r="C552" s="4" t="s">
        <v>447</v>
      </c>
      <c r="D552" s="5" t="s">
        <v>448</v>
      </c>
      <c r="E552" s="4" t="s">
        <v>449</v>
      </c>
      <c r="F552" s="2" t="s">
        <v>197</v>
      </c>
      <c r="G552" s="14" t="s">
        <v>450</v>
      </c>
      <c r="H552" s="4" t="s">
        <v>447</v>
      </c>
      <c r="I552" s="23" t="s">
        <v>19</v>
      </c>
      <c r="J552" s="2">
        <v>80</v>
      </c>
      <c r="K552" s="2" t="s">
        <v>448</v>
      </c>
      <c r="L552" s="27">
        <v>41502</v>
      </c>
      <c r="M552" s="13" t="s">
        <v>446</v>
      </c>
      <c r="N552" s="15"/>
    </row>
    <row r="553" spans="1:15" hidden="1">
      <c r="A553" s="2">
        <v>630</v>
      </c>
      <c r="B553" s="13" t="s">
        <v>4102</v>
      </c>
      <c r="C553" s="4" t="s">
        <v>4103</v>
      </c>
      <c r="D553" s="5" t="s">
        <v>4104</v>
      </c>
      <c r="E553" s="4" t="s">
        <v>4105</v>
      </c>
      <c r="F553" s="2" t="s">
        <v>745</v>
      </c>
      <c r="G553" s="14" t="s">
        <v>4106</v>
      </c>
      <c r="H553" s="4" t="s">
        <v>4103</v>
      </c>
      <c r="I553" s="23" t="s">
        <v>19</v>
      </c>
      <c r="J553" s="2"/>
      <c r="K553" s="2" t="s">
        <v>4104</v>
      </c>
      <c r="L553" s="27">
        <v>42978</v>
      </c>
      <c r="M553" s="13" t="s">
        <v>4102</v>
      </c>
      <c r="N553" s="15"/>
    </row>
    <row r="554" spans="1:15" hidden="1">
      <c r="A554" s="2">
        <v>721</v>
      </c>
      <c r="B554" s="13" t="s">
        <v>1760</v>
      </c>
      <c r="C554" s="4" t="s">
        <v>1761</v>
      </c>
      <c r="D554" s="5" t="s">
        <v>1762</v>
      </c>
      <c r="E554" s="4" t="s">
        <v>1763</v>
      </c>
      <c r="F554" s="2" t="s">
        <v>1110</v>
      </c>
      <c r="G554" s="14" t="s">
        <v>1764</v>
      </c>
      <c r="H554" s="4" t="s">
        <v>1761</v>
      </c>
      <c r="I554" s="23" t="s">
        <v>19</v>
      </c>
      <c r="J554" s="2">
        <v>80</v>
      </c>
      <c r="K554" s="2" t="s">
        <v>1762</v>
      </c>
      <c r="L554" s="27">
        <v>41345</v>
      </c>
      <c r="M554" s="13" t="s">
        <v>1760</v>
      </c>
      <c r="N554" s="15"/>
    </row>
    <row r="555" spans="1:15" hidden="1">
      <c r="A555" s="2">
        <v>20</v>
      </c>
      <c r="B555" s="13" t="s">
        <v>80</v>
      </c>
      <c r="C555" s="4" t="s">
        <v>81</v>
      </c>
      <c r="D555" s="5" t="s">
        <v>82</v>
      </c>
      <c r="E555" s="4" t="s">
        <v>83</v>
      </c>
      <c r="F555" s="2" t="s">
        <v>17</v>
      </c>
      <c r="G555" s="14" t="s">
        <v>84</v>
      </c>
      <c r="H555" s="4" t="s">
        <v>81</v>
      </c>
      <c r="I555" s="23" t="s">
        <v>19</v>
      </c>
      <c r="J555" s="2">
        <v>200</v>
      </c>
      <c r="K555" s="2" t="s">
        <v>82</v>
      </c>
      <c r="L555" s="27">
        <v>37387</v>
      </c>
      <c r="M555" s="13" t="s">
        <v>80</v>
      </c>
      <c r="N555" s="15"/>
    </row>
    <row r="556" spans="1:15" hidden="1">
      <c r="A556" s="2">
        <v>426</v>
      </c>
      <c r="B556" s="13" t="s">
        <v>1254</v>
      </c>
      <c r="C556" s="4" t="s">
        <v>1255</v>
      </c>
      <c r="D556" s="5" t="s">
        <v>1256</v>
      </c>
      <c r="E556" s="4" t="s">
        <v>1257</v>
      </c>
      <c r="F556" s="2" t="s">
        <v>1252</v>
      </c>
      <c r="G556" s="14" t="s">
        <v>1258</v>
      </c>
      <c r="H556" s="4" t="s">
        <v>1255</v>
      </c>
      <c r="I556" s="23" t="s">
        <v>19</v>
      </c>
      <c r="J556" s="2">
        <v>60</v>
      </c>
      <c r="K556" s="2" t="s">
        <v>1256</v>
      </c>
      <c r="L556" s="27">
        <v>41687</v>
      </c>
      <c r="M556" s="13" t="s">
        <v>1254</v>
      </c>
      <c r="N556" s="15"/>
    </row>
    <row r="557" spans="1:15" hidden="1">
      <c r="A557" s="2">
        <v>99</v>
      </c>
      <c r="B557" s="13" t="s">
        <v>406</v>
      </c>
      <c r="C557" s="4" t="s">
        <v>407</v>
      </c>
      <c r="D557" s="5" t="s">
        <v>408</v>
      </c>
      <c r="E557" s="4" t="s">
        <v>409</v>
      </c>
      <c r="F557" s="21" t="s">
        <v>197</v>
      </c>
      <c r="G557" s="14" t="s">
        <v>410</v>
      </c>
      <c r="H557" s="4" t="s">
        <v>407</v>
      </c>
      <c r="I557" s="23" t="s">
        <v>19</v>
      </c>
      <c r="J557" s="2"/>
      <c r="K557" s="21" t="s">
        <v>408</v>
      </c>
      <c r="L557" s="27">
        <v>43174</v>
      </c>
      <c r="M557" s="13" t="s">
        <v>406</v>
      </c>
      <c r="N557" s="15"/>
    </row>
    <row r="558" spans="1:15" hidden="1">
      <c r="A558" s="2">
        <v>698</v>
      </c>
      <c r="B558" s="13" t="s">
        <v>1669</v>
      </c>
      <c r="C558" s="4" t="s">
        <v>1670</v>
      </c>
      <c r="D558" s="5" t="s">
        <v>1671</v>
      </c>
      <c r="E558" s="4" t="s">
        <v>1672</v>
      </c>
      <c r="F558" s="2" t="s">
        <v>745</v>
      </c>
      <c r="G558" s="14" t="s">
        <v>1673</v>
      </c>
      <c r="H558" s="4" t="s">
        <v>1670</v>
      </c>
      <c r="I558" s="23" t="s">
        <v>19</v>
      </c>
      <c r="J558" s="2"/>
      <c r="K558" s="21" t="s">
        <v>1671</v>
      </c>
      <c r="L558" s="27">
        <v>43166</v>
      </c>
      <c r="M558" s="13" t="s">
        <v>1669</v>
      </c>
      <c r="N558" s="13"/>
      <c r="O558" s="2"/>
    </row>
    <row r="559" spans="1:15" hidden="1">
      <c r="A559" s="2">
        <v>189</v>
      </c>
      <c r="B559" s="13" t="s">
        <v>609</v>
      </c>
      <c r="C559" s="4" t="s">
        <v>610</v>
      </c>
      <c r="D559" s="5" t="s">
        <v>611</v>
      </c>
      <c r="E559" s="4" t="s">
        <v>612</v>
      </c>
      <c r="F559" s="2" t="s">
        <v>577</v>
      </c>
      <c r="G559" s="14" t="s">
        <v>613</v>
      </c>
      <c r="H559" s="4" t="s">
        <v>610</v>
      </c>
      <c r="I559" s="23" t="s">
        <v>19</v>
      </c>
      <c r="J559" s="2">
        <v>40</v>
      </c>
      <c r="K559" s="2" t="s">
        <v>611</v>
      </c>
      <c r="L559" s="27">
        <v>42101</v>
      </c>
      <c r="M559" s="13" t="s">
        <v>609</v>
      </c>
      <c r="N559" s="15"/>
    </row>
    <row r="560" spans="1:15" hidden="1">
      <c r="A560" s="2">
        <v>104</v>
      </c>
      <c r="B560" s="13" t="s">
        <v>5365</v>
      </c>
      <c r="C560" s="4" t="s">
        <v>5366</v>
      </c>
      <c r="D560" s="5" t="s">
        <v>5367</v>
      </c>
      <c r="E560" s="4" t="s">
        <v>4823</v>
      </c>
      <c r="F560" s="21" t="s">
        <v>197</v>
      </c>
      <c r="G560" s="14" t="s">
        <v>5368</v>
      </c>
      <c r="H560" s="4" t="s">
        <v>5366</v>
      </c>
      <c r="I560" s="23" t="s">
        <v>5085</v>
      </c>
      <c r="J560" s="2"/>
      <c r="K560" s="21" t="s">
        <v>5367</v>
      </c>
      <c r="L560" s="27"/>
      <c r="M560" s="13" t="s">
        <v>5365</v>
      </c>
      <c r="N560" s="15"/>
      <c r="O560" s="27" t="s">
        <v>5205</v>
      </c>
    </row>
    <row r="561" spans="1:15" hidden="1">
      <c r="A561" s="2">
        <v>186</v>
      </c>
      <c r="B561" s="13" t="s">
        <v>599</v>
      </c>
      <c r="C561" s="4" t="s">
        <v>600</v>
      </c>
      <c r="D561" s="5" t="s">
        <v>601</v>
      </c>
      <c r="E561" s="4" t="s">
        <v>602</v>
      </c>
      <c r="F561" s="2" t="s">
        <v>577</v>
      </c>
      <c r="G561" s="14" t="s">
        <v>603</v>
      </c>
      <c r="H561" s="4" t="s">
        <v>600</v>
      </c>
      <c r="I561" s="23" t="s">
        <v>19</v>
      </c>
      <c r="J561" s="2">
        <v>100</v>
      </c>
      <c r="K561" s="2" t="s">
        <v>601</v>
      </c>
      <c r="L561" s="27">
        <v>40947</v>
      </c>
      <c r="M561" s="13" t="s">
        <v>599</v>
      </c>
      <c r="N561" s="15"/>
    </row>
    <row r="562" spans="1:15" hidden="1">
      <c r="A562" s="2">
        <v>711</v>
      </c>
      <c r="B562" s="13" t="s">
        <v>1719</v>
      </c>
      <c r="C562" s="4" t="s">
        <v>1720</v>
      </c>
      <c r="D562" s="5" t="s">
        <v>1721</v>
      </c>
      <c r="E562" s="4" t="s">
        <v>1722</v>
      </c>
      <c r="F562" s="2" t="s">
        <v>745</v>
      </c>
      <c r="G562" s="14" t="s">
        <v>1723</v>
      </c>
      <c r="H562" s="4" t="s">
        <v>1720</v>
      </c>
      <c r="I562" s="23" t="s">
        <v>19</v>
      </c>
      <c r="J562" s="2">
        <v>40</v>
      </c>
      <c r="K562" s="2" t="s">
        <v>1721</v>
      </c>
      <c r="L562" s="27">
        <v>42072</v>
      </c>
      <c r="M562" s="13" t="s">
        <v>1719</v>
      </c>
      <c r="N562" s="15"/>
    </row>
    <row r="563" spans="1:15" hidden="1">
      <c r="A563" s="2">
        <v>665</v>
      </c>
      <c r="B563" s="13" t="s">
        <v>5369</v>
      </c>
      <c r="C563" s="4" t="s">
        <v>5370</v>
      </c>
      <c r="D563" s="5" t="s">
        <v>5371</v>
      </c>
      <c r="E563" s="4" t="s">
        <v>4824</v>
      </c>
      <c r="F563" s="2" t="s">
        <v>745</v>
      </c>
      <c r="G563" s="14" t="s">
        <v>5372</v>
      </c>
      <c r="H563" s="4" t="s">
        <v>5370</v>
      </c>
      <c r="I563" s="23" t="s">
        <v>5088</v>
      </c>
      <c r="J563" s="2"/>
      <c r="K563" s="21" t="s">
        <v>5371</v>
      </c>
      <c r="L563" s="27"/>
      <c r="M563" s="13" t="s">
        <v>5369</v>
      </c>
      <c r="N563" s="15"/>
      <c r="O563" s="15" t="s">
        <v>5373</v>
      </c>
    </row>
    <row r="564" spans="1:15" hidden="1">
      <c r="A564" s="2">
        <v>738</v>
      </c>
      <c r="B564" s="13" t="s">
        <v>1823</v>
      </c>
      <c r="C564" s="4" t="s">
        <v>1824</v>
      </c>
      <c r="D564" s="5" t="s">
        <v>1825</v>
      </c>
      <c r="E564" s="4" t="s">
        <v>1826</v>
      </c>
      <c r="F564" s="23" t="s">
        <v>745</v>
      </c>
      <c r="G564" s="14" t="s">
        <v>1827</v>
      </c>
      <c r="H564" s="4" t="s">
        <v>1824</v>
      </c>
      <c r="I564" s="23" t="s">
        <v>1817</v>
      </c>
      <c r="J564" s="2">
        <v>60</v>
      </c>
      <c r="K564" s="2" t="s">
        <v>1825</v>
      </c>
      <c r="L564" s="27">
        <v>41776</v>
      </c>
      <c r="M564" s="13" t="s">
        <v>1823</v>
      </c>
      <c r="N564" s="15"/>
    </row>
    <row r="565" spans="1:15" hidden="1">
      <c r="A565" s="2">
        <v>256</v>
      </c>
      <c r="B565" s="13" t="s">
        <v>3791</v>
      </c>
      <c r="C565" s="4" t="s">
        <v>3792</v>
      </c>
      <c r="D565" s="5" t="s">
        <v>3793</v>
      </c>
      <c r="E565" s="4" t="s">
        <v>3794</v>
      </c>
      <c r="F565" s="2" t="s">
        <v>757</v>
      </c>
      <c r="G565" s="14" t="s">
        <v>3795</v>
      </c>
      <c r="H565" s="4" t="s">
        <v>3792</v>
      </c>
      <c r="I565" s="23" t="s">
        <v>19</v>
      </c>
      <c r="J565" s="2">
        <v>120</v>
      </c>
      <c r="K565" s="2" t="s">
        <v>3793</v>
      </c>
      <c r="L565" s="27">
        <v>40745</v>
      </c>
      <c r="M565" s="13" t="s">
        <v>3791</v>
      </c>
      <c r="N565" s="15"/>
    </row>
    <row r="566" spans="1:15" hidden="1">
      <c r="A566" s="2">
        <v>347</v>
      </c>
      <c r="B566" s="13" t="s">
        <v>1106</v>
      </c>
      <c r="C566" s="4" t="s">
        <v>1107</v>
      </c>
      <c r="D566" s="5" t="s">
        <v>1108</v>
      </c>
      <c r="E566" s="4" t="s">
        <v>1109</v>
      </c>
      <c r="F566" s="23" t="s">
        <v>1110</v>
      </c>
      <c r="G566" s="14" t="s">
        <v>1111</v>
      </c>
      <c r="H566" s="4" t="s">
        <v>1107</v>
      </c>
      <c r="I566" s="23" t="s">
        <v>747</v>
      </c>
      <c r="J566" s="2"/>
      <c r="K566" s="21" t="s">
        <v>1108</v>
      </c>
      <c r="L566" s="27">
        <v>43157</v>
      </c>
      <c r="M566" s="13" t="s">
        <v>1106</v>
      </c>
      <c r="N566" s="15"/>
    </row>
    <row r="567" spans="1:15" hidden="1">
      <c r="A567" s="2">
        <v>697</v>
      </c>
      <c r="B567" s="13" t="s">
        <v>1664</v>
      </c>
      <c r="C567" s="4" t="s">
        <v>1665</v>
      </c>
      <c r="D567" s="5" t="s">
        <v>1666</v>
      </c>
      <c r="E567" s="4" t="s">
        <v>1667</v>
      </c>
      <c r="F567" s="2" t="s">
        <v>745</v>
      </c>
      <c r="G567" s="14" t="s">
        <v>1668</v>
      </c>
      <c r="H567" s="4" t="s">
        <v>1665</v>
      </c>
      <c r="I567" s="23" t="s">
        <v>19</v>
      </c>
      <c r="J567" s="2"/>
      <c r="K567" s="21" t="s">
        <v>1666</v>
      </c>
      <c r="L567" s="27">
        <v>43166</v>
      </c>
      <c r="M567" s="13" t="s">
        <v>1664</v>
      </c>
      <c r="N567" s="15"/>
    </row>
    <row r="568" spans="1:15" hidden="1">
      <c r="A568" s="2">
        <v>609</v>
      </c>
      <c r="B568" s="13" t="s">
        <v>5374</v>
      </c>
      <c r="C568" s="4" t="s">
        <v>5375</v>
      </c>
      <c r="D568" s="5" t="s">
        <v>4591</v>
      </c>
      <c r="E568" s="4" t="s">
        <v>4825</v>
      </c>
      <c r="F568" s="2" t="s">
        <v>745</v>
      </c>
      <c r="G568" s="14" t="s">
        <v>5376</v>
      </c>
      <c r="H568" s="4" t="s">
        <v>5375</v>
      </c>
      <c r="I568" s="23" t="s">
        <v>19</v>
      </c>
      <c r="J568" s="2"/>
      <c r="K568" s="2" t="s">
        <v>4591</v>
      </c>
      <c r="L568" s="27">
        <v>42796</v>
      </c>
      <c r="M568" s="13" t="s">
        <v>5374</v>
      </c>
      <c r="N568" s="15"/>
    </row>
    <row r="569" spans="1:15" hidden="1">
      <c r="A569" s="2">
        <v>669</v>
      </c>
      <c r="B569" s="13" t="s">
        <v>5377</v>
      </c>
      <c r="C569" s="4" t="s">
        <v>5378</v>
      </c>
      <c r="D569" s="5" t="s">
        <v>5379</v>
      </c>
      <c r="E569" s="4" t="s">
        <v>4826</v>
      </c>
      <c r="F569" s="2" t="s">
        <v>745</v>
      </c>
      <c r="G569" s="14" t="s">
        <v>5380</v>
      </c>
      <c r="H569" s="4" t="s">
        <v>5378</v>
      </c>
      <c r="I569" s="23" t="s">
        <v>5085</v>
      </c>
      <c r="J569" s="2"/>
      <c r="K569" s="21" t="s">
        <v>5379</v>
      </c>
      <c r="L569" s="27"/>
      <c r="M569" s="13" t="s">
        <v>5377</v>
      </c>
      <c r="N569" s="15"/>
      <c r="O569" s="27" t="s">
        <v>5205</v>
      </c>
    </row>
    <row r="570" spans="1:15" hidden="1">
      <c r="A570" s="2">
        <v>814</v>
      </c>
      <c r="B570" s="13" t="s">
        <v>2129</v>
      </c>
      <c r="C570" s="4" t="s">
        <v>2130</v>
      </c>
      <c r="D570" s="5" t="s">
        <v>2131</v>
      </c>
      <c r="E570" s="4" t="s">
        <v>2132</v>
      </c>
      <c r="F570" s="16" t="s">
        <v>1299</v>
      </c>
      <c r="G570" s="17" t="s">
        <v>2133</v>
      </c>
      <c r="H570" s="4" t="s">
        <v>2130</v>
      </c>
      <c r="I570" s="23" t="s">
        <v>19</v>
      </c>
      <c r="J570" s="2">
        <v>120</v>
      </c>
      <c r="K570" s="2" t="s">
        <v>2131</v>
      </c>
      <c r="L570" s="27">
        <v>40767</v>
      </c>
      <c r="M570" s="13" t="s">
        <v>2129</v>
      </c>
      <c r="N570" s="15"/>
    </row>
    <row r="571" spans="1:15" hidden="1">
      <c r="A571" s="2">
        <v>553</v>
      </c>
      <c r="B571" s="13" t="s">
        <v>4009</v>
      </c>
      <c r="C571" s="4" t="s">
        <v>4010</v>
      </c>
      <c r="D571" s="5" t="s">
        <v>4011</v>
      </c>
      <c r="E571" s="4" t="s">
        <v>4012</v>
      </c>
      <c r="F571" s="2" t="s">
        <v>745</v>
      </c>
      <c r="G571" s="14" t="s">
        <v>4013</v>
      </c>
      <c r="H571" s="4" t="s">
        <v>4010</v>
      </c>
      <c r="I571" s="23" t="s">
        <v>19</v>
      </c>
      <c r="J571" s="2">
        <v>20</v>
      </c>
      <c r="K571" s="2" t="s">
        <v>4011</v>
      </c>
      <c r="L571" s="27">
        <v>42543</v>
      </c>
      <c r="M571" s="13" t="s">
        <v>4009</v>
      </c>
      <c r="N571" s="13"/>
      <c r="O571" s="2"/>
    </row>
    <row r="572" spans="1:15" hidden="1">
      <c r="A572" s="2">
        <v>610</v>
      </c>
      <c r="B572" s="13" t="s">
        <v>4070</v>
      </c>
      <c r="C572" s="4" t="s">
        <v>4071</v>
      </c>
      <c r="D572" s="5" t="s">
        <v>4072</v>
      </c>
      <c r="E572" s="4" t="s">
        <v>4073</v>
      </c>
      <c r="F572" s="2" t="s">
        <v>745</v>
      </c>
      <c r="G572" s="14" t="s">
        <v>4074</v>
      </c>
      <c r="H572" s="4" t="s">
        <v>4071</v>
      </c>
      <c r="I572" s="23" t="s">
        <v>19</v>
      </c>
      <c r="J572" s="2"/>
      <c r="K572" s="2" t="s">
        <v>4072</v>
      </c>
      <c r="L572" s="27">
        <v>42796</v>
      </c>
      <c r="M572" s="13" t="s">
        <v>4070</v>
      </c>
      <c r="N572" s="15"/>
    </row>
    <row r="573" spans="1:15" hidden="1">
      <c r="A573" s="2">
        <v>694</v>
      </c>
      <c r="B573" s="13" t="s">
        <v>5381</v>
      </c>
      <c r="C573" s="4" t="s">
        <v>5382</v>
      </c>
      <c r="D573" s="5" t="s">
        <v>5383</v>
      </c>
      <c r="E573" s="4" t="s">
        <v>4829</v>
      </c>
      <c r="F573" s="2" t="s">
        <v>745</v>
      </c>
      <c r="G573" s="14" t="s">
        <v>5384</v>
      </c>
      <c r="H573" s="4" t="s">
        <v>5382</v>
      </c>
      <c r="I573" s="23" t="s">
        <v>5063</v>
      </c>
      <c r="J573" s="2"/>
      <c r="K573" s="21" t="s">
        <v>5383</v>
      </c>
      <c r="L573" s="27"/>
      <c r="M573" s="13" t="s">
        <v>5381</v>
      </c>
      <c r="N573" s="15"/>
      <c r="O573" t="s">
        <v>5144</v>
      </c>
    </row>
    <row r="574" spans="1:15" hidden="1">
      <c r="A574" s="2">
        <v>606</v>
      </c>
      <c r="B574" s="13" t="s">
        <v>1524</v>
      </c>
      <c r="C574" s="4" t="s">
        <v>1525</v>
      </c>
      <c r="D574" s="5" t="s">
        <v>1526</v>
      </c>
      <c r="E574" s="4" t="s">
        <v>1527</v>
      </c>
      <c r="F574" s="2" t="s">
        <v>745</v>
      </c>
      <c r="G574" s="14" t="s">
        <v>1528</v>
      </c>
      <c r="H574" s="4" t="s">
        <v>1525</v>
      </c>
      <c r="I574" s="23" t="s">
        <v>19</v>
      </c>
      <c r="J574" s="2">
        <v>60</v>
      </c>
      <c r="K574" s="2" t="s">
        <v>1526</v>
      </c>
      <c r="L574" s="27">
        <v>41757</v>
      </c>
      <c r="M574" s="13" t="s">
        <v>1524</v>
      </c>
      <c r="N574" s="15"/>
    </row>
    <row r="575" spans="1:15" hidden="1">
      <c r="A575" s="2">
        <v>31</v>
      </c>
      <c r="B575" s="13" t="s">
        <v>132</v>
      </c>
      <c r="C575" s="4" t="s">
        <v>133</v>
      </c>
      <c r="D575" s="5" t="s">
        <v>134</v>
      </c>
      <c r="E575" s="4" t="s">
        <v>135</v>
      </c>
      <c r="F575" s="2" t="s">
        <v>130</v>
      </c>
      <c r="G575" s="14" t="s">
        <v>136</v>
      </c>
      <c r="H575" s="4" t="s">
        <v>133</v>
      </c>
      <c r="I575" s="23" t="s">
        <v>19</v>
      </c>
      <c r="J575" s="2">
        <v>200</v>
      </c>
      <c r="K575" s="2" t="s">
        <v>134</v>
      </c>
      <c r="L575" s="27">
        <v>37398</v>
      </c>
      <c r="M575" s="13" t="s">
        <v>132</v>
      </c>
      <c r="N575" s="15"/>
    </row>
    <row r="576" spans="1:15" hidden="1">
      <c r="A576" s="2">
        <v>383</v>
      </c>
      <c r="B576" s="13" t="s">
        <v>1167</v>
      </c>
      <c r="C576" s="4" t="s">
        <v>1168</v>
      </c>
      <c r="D576" s="5" t="s">
        <v>1169</v>
      </c>
      <c r="E576" s="4" t="s">
        <v>1170</v>
      </c>
      <c r="F576" s="2" t="s">
        <v>1104</v>
      </c>
      <c r="G576" s="14" t="s">
        <v>1172</v>
      </c>
      <c r="H576" s="4" t="s">
        <v>1168</v>
      </c>
      <c r="I576" s="23" t="s">
        <v>19</v>
      </c>
      <c r="J576" s="2">
        <v>60</v>
      </c>
      <c r="K576" s="2" t="s">
        <v>1169</v>
      </c>
      <c r="L576" s="27">
        <v>41779</v>
      </c>
      <c r="M576" s="13" t="s">
        <v>1167</v>
      </c>
      <c r="N576" s="15"/>
    </row>
    <row r="577" spans="1:15" hidden="1">
      <c r="A577" s="2">
        <v>760</v>
      </c>
      <c r="B577" s="13" t="s">
        <v>1905</v>
      </c>
      <c r="C577" s="4" t="s">
        <v>1906</v>
      </c>
      <c r="D577" s="5" t="s">
        <v>1907</v>
      </c>
      <c r="E577" s="4" t="s">
        <v>1908</v>
      </c>
      <c r="F577" s="16" t="s">
        <v>1903</v>
      </c>
      <c r="G577" s="17" t="s">
        <v>1909</v>
      </c>
      <c r="H577" s="4" t="s">
        <v>1906</v>
      </c>
      <c r="I577" s="23" t="s">
        <v>19</v>
      </c>
      <c r="J577" s="2"/>
      <c r="K577" s="2" t="s">
        <v>1907</v>
      </c>
      <c r="L577" s="27">
        <v>43168</v>
      </c>
      <c r="M577" s="13" t="s">
        <v>1905</v>
      </c>
      <c r="N577" s="15"/>
    </row>
    <row r="578" spans="1:15" hidden="1">
      <c r="A578" s="2">
        <v>759</v>
      </c>
      <c r="B578" s="13" t="s">
        <v>1899</v>
      </c>
      <c r="C578" s="4" t="s">
        <v>1900</v>
      </c>
      <c r="D578" s="5" t="s">
        <v>1901</v>
      </c>
      <c r="E578" s="4" t="s">
        <v>1902</v>
      </c>
      <c r="F578" s="16" t="s">
        <v>1903</v>
      </c>
      <c r="G578" s="17" t="s">
        <v>1904</v>
      </c>
      <c r="H578" s="4" t="s">
        <v>1900</v>
      </c>
      <c r="I578" s="23" t="s">
        <v>19</v>
      </c>
      <c r="J578" s="2"/>
      <c r="K578" s="2" t="s">
        <v>1901</v>
      </c>
      <c r="L578" s="27">
        <v>43168</v>
      </c>
      <c r="M578" s="13" t="s">
        <v>1899</v>
      </c>
      <c r="N578" s="15"/>
    </row>
    <row r="579" spans="1:15" hidden="1">
      <c r="A579" s="2">
        <v>611</v>
      </c>
      <c r="B579" s="13" t="s">
        <v>4075</v>
      </c>
      <c r="C579" s="4" t="s">
        <v>4076</v>
      </c>
      <c r="D579" s="5" t="s">
        <v>4077</v>
      </c>
      <c r="E579" s="4" t="s">
        <v>4078</v>
      </c>
      <c r="F579" s="2" t="s">
        <v>745</v>
      </c>
      <c r="G579" s="14" t="s">
        <v>4079</v>
      </c>
      <c r="H579" s="4" t="s">
        <v>4076</v>
      </c>
      <c r="I579" s="23" t="s">
        <v>19</v>
      </c>
      <c r="J579" s="2"/>
      <c r="K579" s="2" t="s">
        <v>4077</v>
      </c>
      <c r="L579" s="27">
        <v>42797</v>
      </c>
      <c r="M579" s="13" t="s">
        <v>4075</v>
      </c>
      <c r="N579" s="15"/>
    </row>
    <row r="580" spans="1:15" hidden="1">
      <c r="A580" s="2">
        <v>765</v>
      </c>
      <c r="B580" s="13" t="s">
        <v>5385</v>
      </c>
      <c r="C580" s="4" t="s">
        <v>5386</v>
      </c>
      <c r="D580" s="5" t="s">
        <v>5387</v>
      </c>
      <c r="E580" s="4" t="s">
        <v>4831</v>
      </c>
      <c r="F580" s="22" t="s">
        <v>1299</v>
      </c>
      <c r="G580" s="17" t="s">
        <v>5388</v>
      </c>
      <c r="H580" s="4" t="s">
        <v>5386</v>
      </c>
      <c r="I580" s="23" t="s">
        <v>5063</v>
      </c>
      <c r="J580" s="2"/>
      <c r="K580" s="2" t="s">
        <v>5387</v>
      </c>
      <c r="L580" s="27"/>
      <c r="M580" s="13" t="s">
        <v>5385</v>
      </c>
      <c r="N580" s="13"/>
      <c r="O580" s="2" t="s">
        <v>5389</v>
      </c>
    </row>
    <row r="581" spans="1:15" hidden="1">
      <c r="A581" s="2">
        <v>824</v>
      </c>
      <c r="B581" s="13" t="s">
        <v>2169</v>
      </c>
      <c r="C581" s="4" t="s">
        <v>2170</v>
      </c>
      <c r="D581" s="5" t="s">
        <v>2171</v>
      </c>
      <c r="E581" s="4" t="s">
        <v>2172</v>
      </c>
      <c r="F581" s="16" t="s">
        <v>1299</v>
      </c>
      <c r="G581" s="17" t="s">
        <v>2173</v>
      </c>
      <c r="H581" s="4" t="s">
        <v>2170</v>
      </c>
      <c r="I581" s="23" t="s">
        <v>19</v>
      </c>
      <c r="J581" s="2"/>
      <c r="K581" s="2" t="s">
        <v>2171</v>
      </c>
      <c r="L581" s="27">
        <v>43167</v>
      </c>
      <c r="M581" s="13" t="s">
        <v>2169</v>
      </c>
      <c r="N581" s="15"/>
    </row>
    <row r="582" spans="1:15" hidden="1">
      <c r="A582" s="2">
        <v>605</v>
      </c>
      <c r="B582" s="13" t="s">
        <v>4064</v>
      </c>
      <c r="C582" s="4" t="s">
        <v>4065</v>
      </c>
      <c r="D582" s="5" t="s">
        <v>4066</v>
      </c>
      <c r="E582" s="4" t="s">
        <v>4067</v>
      </c>
      <c r="F582" s="2" t="s">
        <v>745</v>
      </c>
      <c r="G582" s="14" t="s">
        <v>4068</v>
      </c>
      <c r="H582" s="4" t="s">
        <v>4065</v>
      </c>
      <c r="I582" s="23" t="s">
        <v>19</v>
      </c>
      <c r="J582" s="2">
        <v>60</v>
      </c>
      <c r="K582" s="2" t="s">
        <v>4066</v>
      </c>
      <c r="L582" s="27">
        <v>41715</v>
      </c>
      <c r="M582" s="13" t="s">
        <v>4064</v>
      </c>
      <c r="N582" s="15"/>
    </row>
    <row r="583" spans="1:15" hidden="1">
      <c r="A583" s="2">
        <v>614</v>
      </c>
      <c r="B583" s="13" t="s">
        <v>4080</v>
      </c>
      <c r="C583" s="4" t="s">
        <v>4081</v>
      </c>
      <c r="D583" s="5" t="s">
        <v>4082</v>
      </c>
      <c r="E583" s="4" t="s">
        <v>3155</v>
      </c>
      <c r="F583" s="2" t="s">
        <v>745</v>
      </c>
      <c r="G583" s="14" t="s">
        <v>4083</v>
      </c>
      <c r="H583" s="4" t="s">
        <v>4081</v>
      </c>
      <c r="I583" s="23" t="s">
        <v>19</v>
      </c>
      <c r="J583" s="2"/>
      <c r="K583" s="2" t="s">
        <v>4082</v>
      </c>
      <c r="L583" s="27">
        <v>42832</v>
      </c>
      <c r="M583" s="13" t="s">
        <v>4080</v>
      </c>
      <c r="N583" s="15"/>
    </row>
    <row r="584" spans="1:15" hidden="1">
      <c r="A584" s="2">
        <v>793</v>
      </c>
      <c r="B584" s="13" t="s">
        <v>2042</v>
      </c>
      <c r="C584" s="4" t="s">
        <v>2043</v>
      </c>
      <c r="D584" s="5" t="s">
        <v>2044</v>
      </c>
      <c r="E584" s="4" t="s">
        <v>2045</v>
      </c>
      <c r="F584" s="16" t="s">
        <v>2046</v>
      </c>
      <c r="G584" s="17" t="s">
        <v>2047</v>
      </c>
      <c r="H584" s="4" t="s">
        <v>2043</v>
      </c>
      <c r="I584" s="23" t="s">
        <v>19</v>
      </c>
      <c r="J584" s="2">
        <v>60</v>
      </c>
      <c r="K584" s="2" t="s">
        <v>2044</v>
      </c>
      <c r="L584" s="27">
        <v>41687</v>
      </c>
      <c r="M584" s="13" t="s">
        <v>2042</v>
      </c>
      <c r="N584" s="15"/>
    </row>
    <row r="585" spans="1:15" hidden="1">
      <c r="A585" s="2">
        <v>732</v>
      </c>
      <c r="B585" s="13" t="s">
        <v>1796</v>
      </c>
      <c r="C585" s="4" t="s">
        <v>1797</v>
      </c>
      <c r="D585" s="5" t="s">
        <v>1798</v>
      </c>
      <c r="E585" s="4" t="s">
        <v>1799</v>
      </c>
      <c r="F585" s="2" t="s">
        <v>1110</v>
      </c>
      <c r="G585" s="14" t="s">
        <v>1800</v>
      </c>
      <c r="H585" s="4" t="s">
        <v>1797</v>
      </c>
      <c r="I585" s="23" t="s">
        <v>19</v>
      </c>
      <c r="J585" s="2">
        <v>60</v>
      </c>
      <c r="K585" s="2" t="s">
        <v>1798</v>
      </c>
      <c r="L585" s="27">
        <v>41687</v>
      </c>
      <c r="M585" s="13" t="s">
        <v>1796</v>
      </c>
      <c r="N585" s="15"/>
    </row>
    <row r="586" spans="1:15" hidden="1">
      <c r="A586" s="2">
        <v>431</v>
      </c>
      <c r="B586" s="13" t="s">
        <v>1279</v>
      </c>
      <c r="C586" s="4" t="s">
        <v>1280</v>
      </c>
      <c r="D586" s="5" t="s">
        <v>1281</v>
      </c>
      <c r="E586" s="4" t="s">
        <v>1282</v>
      </c>
      <c r="F586" s="2" t="s">
        <v>1252</v>
      </c>
      <c r="G586" s="14" t="s">
        <v>1283</v>
      </c>
      <c r="H586" s="4" t="s">
        <v>1280</v>
      </c>
      <c r="I586" s="23" t="s">
        <v>19</v>
      </c>
      <c r="J586" s="2"/>
      <c r="K586" s="2" t="s">
        <v>1281</v>
      </c>
      <c r="L586" s="27">
        <v>42882</v>
      </c>
      <c r="M586" s="13" t="s">
        <v>1279</v>
      </c>
      <c r="N586" s="15"/>
    </row>
    <row r="587" spans="1:15" hidden="1">
      <c r="A587" s="2">
        <v>292</v>
      </c>
      <c r="B587" s="13" t="s">
        <v>3808</v>
      </c>
      <c r="C587" s="4" t="s">
        <v>3809</v>
      </c>
      <c r="D587" s="5" t="s">
        <v>3810</v>
      </c>
      <c r="E587" s="4" t="s">
        <v>3811</v>
      </c>
      <c r="F587" s="2" t="s">
        <v>757</v>
      </c>
      <c r="G587" s="14" t="s">
        <v>3812</v>
      </c>
      <c r="H587" s="4" t="s">
        <v>3809</v>
      </c>
      <c r="I587" s="23" t="s">
        <v>19</v>
      </c>
      <c r="J587" s="2">
        <v>20</v>
      </c>
      <c r="K587" s="2" t="s">
        <v>3810</v>
      </c>
      <c r="L587" s="27">
        <v>42446</v>
      </c>
      <c r="M587" s="13" t="s">
        <v>3808</v>
      </c>
      <c r="N587" s="15"/>
    </row>
    <row r="588" spans="1:15" hidden="1">
      <c r="A588" s="2">
        <v>18</v>
      </c>
      <c r="B588" s="13" t="s">
        <v>75</v>
      </c>
      <c r="C588" s="4" t="s">
        <v>76</v>
      </c>
      <c r="D588" s="5" t="s">
        <v>77</v>
      </c>
      <c r="E588" s="4" t="s">
        <v>78</v>
      </c>
      <c r="F588" s="2" t="s">
        <v>17</v>
      </c>
      <c r="G588" s="14" t="s">
        <v>79</v>
      </c>
      <c r="H588" s="4" t="s">
        <v>76</v>
      </c>
      <c r="I588" s="23" t="s">
        <v>19</v>
      </c>
      <c r="J588" s="2">
        <v>120</v>
      </c>
      <c r="K588" s="2" t="s">
        <v>77</v>
      </c>
      <c r="L588" s="27">
        <v>40575</v>
      </c>
      <c r="M588" s="13" t="s">
        <v>75</v>
      </c>
      <c r="N588" s="15"/>
    </row>
    <row r="589" spans="1:15" hidden="1">
      <c r="A589" s="2">
        <v>101</v>
      </c>
      <c r="B589" s="13" t="s">
        <v>5390</v>
      </c>
      <c r="C589" s="4" t="s">
        <v>5391</v>
      </c>
      <c r="D589" s="5" t="s">
        <v>5392</v>
      </c>
      <c r="E589" s="4" t="s">
        <v>4836</v>
      </c>
      <c r="F589" s="21" t="s">
        <v>197</v>
      </c>
      <c r="G589" s="14" t="s">
        <v>5393</v>
      </c>
      <c r="H589" s="4" t="s">
        <v>5391</v>
      </c>
      <c r="I589" s="23" t="s">
        <v>5088</v>
      </c>
      <c r="J589" s="2"/>
      <c r="K589" s="21" t="s">
        <v>5392</v>
      </c>
      <c r="L589" s="27"/>
      <c r="M589" s="13" t="s">
        <v>5390</v>
      </c>
      <c r="N589" s="15"/>
      <c r="O589" s="15" t="s">
        <v>5394</v>
      </c>
    </row>
    <row r="590" spans="1:15" hidden="1">
      <c r="A590" s="2">
        <v>627</v>
      </c>
      <c r="B590" s="13" t="s">
        <v>4097</v>
      </c>
      <c r="C590" s="4" t="s">
        <v>4098</v>
      </c>
      <c r="D590" s="5" t="s">
        <v>4099</v>
      </c>
      <c r="E590" s="4" t="s">
        <v>4100</v>
      </c>
      <c r="F590" s="2" t="s">
        <v>745</v>
      </c>
      <c r="G590" s="14" t="s">
        <v>4101</v>
      </c>
      <c r="H590" s="4" t="s">
        <v>4098</v>
      </c>
      <c r="I590" s="23" t="s">
        <v>19</v>
      </c>
      <c r="J590" s="2"/>
      <c r="K590" s="2" t="s">
        <v>4099</v>
      </c>
      <c r="L590" s="27">
        <v>42882</v>
      </c>
      <c r="M590" s="13" t="s">
        <v>4097</v>
      </c>
      <c r="N590" s="15"/>
    </row>
    <row r="591" spans="1:15" hidden="1">
      <c r="A591" s="2">
        <v>190</v>
      </c>
      <c r="B591" s="13" t="s">
        <v>614</v>
      </c>
      <c r="C591" s="4" t="s">
        <v>615</v>
      </c>
      <c r="D591" s="5" t="s">
        <v>616</v>
      </c>
      <c r="E591" s="4" t="s">
        <v>617</v>
      </c>
      <c r="F591" s="2" t="s">
        <v>577</v>
      </c>
      <c r="G591" s="14" t="s">
        <v>618</v>
      </c>
      <c r="H591" s="4" t="s">
        <v>615</v>
      </c>
      <c r="I591" s="23" t="s">
        <v>19</v>
      </c>
      <c r="J591" s="2"/>
      <c r="K591" s="2" t="s">
        <v>616</v>
      </c>
      <c r="L591" s="27">
        <v>42887</v>
      </c>
      <c r="M591" s="13" t="s">
        <v>614</v>
      </c>
      <c r="N591" s="15"/>
    </row>
    <row r="592" spans="1:15" hidden="1">
      <c r="A592" s="2">
        <v>871</v>
      </c>
      <c r="B592" s="13" t="s">
        <v>4227</v>
      </c>
      <c r="C592" s="4" t="s">
        <v>4228</v>
      </c>
      <c r="D592" s="5" t="s">
        <v>4229</v>
      </c>
      <c r="E592" s="4" t="s">
        <v>2602</v>
      </c>
      <c r="F592" s="22" t="s">
        <v>663</v>
      </c>
      <c r="G592" s="17" t="s">
        <v>4230</v>
      </c>
      <c r="H592" s="4" t="s">
        <v>4228</v>
      </c>
      <c r="I592" s="23" t="s">
        <v>747</v>
      </c>
      <c r="J592" s="2"/>
      <c r="K592" s="2" t="s">
        <v>4229</v>
      </c>
      <c r="L592">
        <v>201805</v>
      </c>
      <c r="M592" s="13" t="s">
        <v>4227</v>
      </c>
      <c r="N592" s="15"/>
    </row>
    <row r="593" spans="1:15" hidden="1">
      <c r="A593" s="2">
        <v>417</v>
      </c>
      <c r="B593" s="13" t="s">
        <v>5395</v>
      </c>
      <c r="C593" s="4" t="s">
        <v>5396</v>
      </c>
      <c r="D593" s="5" t="s">
        <v>4606</v>
      </c>
      <c r="E593" s="4" t="s">
        <v>3550</v>
      </c>
      <c r="F593" s="2" t="s">
        <v>5397</v>
      </c>
      <c r="G593" s="14" t="s">
        <v>5398</v>
      </c>
      <c r="H593" s="4" t="s">
        <v>5396</v>
      </c>
      <c r="I593" s="23" t="s">
        <v>19</v>
      </c>
      <c r="J593" s="2"/>
      <c r="K593" s="2" t="s">
        <v>4606</v>
      </c>
      <c r="L593" s="27">
        <v>42887</v>
      </c>
      <c r="M593" s="13" t="s">
        <v>5395</v>
      </c>
      <c r="N593" s="15"/>
    </row>
    <row r="594" spans="1:15" hidden="1">
      <c r="A594" s="2">
        <v>408</v>
      </c>
      <c r="B594" s="13" t="s">
        <v>5399</v>
      </c>
      <c r="C594" s="4" t="s">
        <v>5400</v>
      </c>
      <c r="D594" s="5" t="s">
        <v>4598</v>
      </c>
      <c r="E594" s="4" t="s">
        <v>3555</v>
      </c>
      <c r="F594" s="2" t="s">
        <v>5397</v>
      </c>
      <c r="G594" s="14" t="s">
        <v>5401</v>
      </c>
      <c r="H594" s="4" t="s">
        <v>5400</v>
      </c>
      <c r="I594" s="23" t="s">
        <v>19</v>
      </c>
      <c r="J594" s="2"/>
      <c r="K594" s="2" t="s">
        <v>4598</v>
      </c>
      <c r="L594" s="27">
        <v>42887</v>
      </c>
      <c r="M594" s="13" t="s">
        <v>5399</v>
      </c>
      <c r="N594" s="15"/>
    </row>
    <row r="595" spans="1:15" hidden="1">
      <c r="A595" s="2">
        <v>409</v>
      </c>
      <c r="B595" s="13" t="s">
        <v>5402</v>
      </c>
      <c r="C595" s="4" t="s">
        <v>5403</v>
      </c>
      <c r="D595" s="5" t="s">
        <v>4599</v>
      </c>
      <c r="E595" s="4" t="s">
        <v>3560</v>
      </c>
      <c r="F595" s="2" t="s">
        <v>5397</v>
      </c>
      <c r="G595" s="14" t="s">
        <v>5404</v>
      </c>
      <c r="H595" s="4" t="s">
        <v>5403</v>
      </c>
      <c r="I595" s="23" t="s">
        <v>19</v>
      </c>
      <c r="J595" s="2"/>
      <c r="K595" s="2" t="s">
        <v>4599</v>
      </c>
      <c r="L595" s="27">
        <v>42887</v>
      </c>
      <c r="M595" s="13" t="s">
        <v>5402</v>
      </c>
      <c r="N595" s="15"/>
    </row>
    <row r="596" spans="1:15" hidden="1">
      <c r="A596" s="2">
        <v>410</v>
      </c>
      <c r="B596" s="13" t="s">
        <v>5405</v>
      </c>
      <c r="C596" s="4" t="s">
        <v>5406</v>
      </c>
      <c r="D596" s="5" t="s">
        <v>4600</v>
      </c>
      <c r="E596" s="4" t="s">
        <v>3565</v>
      </c>
      <c r="F596" s="2" t="s">
        <v>5397</v>
      </c>
      <c r="G596" s="14" t="s">
        <v>5407</v>
      </c>
      <c r="H596" s="4" t="s">
        <v>5406</v>
      </c>
      <c r="I596" s="23" t="s">
        <v>19</v>
      </c>
      <c r="J596" s="2"/>
      <c r="K596" s="2" t="s">
        <v>4600</v>
      </c>
      <c r="L596" s="27">
        <v>42887</v>
      </c>
      <c r="M596" s="13" t="s">
        <v>5405</v>
      </c>
      <c r="N596" s="15"/>
    </row>
    <row r="597" spans="1:15" hidden="1">
      <c r="A597" s="2">
        <v>411</v>
      </c>
      <c r="B597" s="13" t="s">
        <v>5408</v>
      </c>
      <c r="C597" s="4" t="s">
        <v>5409</v>
      </c>
      <c r="D597" s="5" t="s">
        <v>4601</v>
      </c>
      <c r="E597" s="4" t="s">
        <v>4838</v>
      </c>
      <c r="F597" s="2" t="s">
        <v>5397</v>
      </c>
      <c r="G597" s="14" t="s">
        <v>5410</v>
      </c>
      <c r="H597" s="4" t="s">
        <v>5409</v>
      </c>
      <c r="I597" s="23" t="s">
        <v>19</v>
      </c>
      <c r="J597" s="2"/>
      <c r="K597" s="2" t="s">
        <v>4601</v>
      </c>
      <c r="L597" s="27">
        <v>42887</v>
      </c>
      <c r="M597" s="13" t="s">
        <v>5408</v>
      </c>
      <c r="N597" s="15"/>
    </row>
    <row r="598" spans="1:15" hidden="1">
      <c r="A598" s="2">
        <v>191</v>
      </c>
      <c r="B598" s="13" t="s">
        <v>619</v>
      </c>
      <c r="C598" s="4" t="s">
        <v>620</v>
      </c>
      <c r="D598" s="5" t="s">
        <v>621</v>
      </c>
      <c r="E598" s="4" t="s">
        <v>622</v>
      </c>
      <c r="F598" s="2" t="s">
        <v>577</v>
      </c>
      <c r="G598" s="14" t="s">
        <v>623</v>
      </c>
      <c r="H598" s="4" t="s">
        <v>620</v>
      </c>
      <c r="I598" s="23" t="s">
        <v>19</v>
      </c>
      <c r="J598" s="2">
        <v>60</v>
      </c>
      <c r="K598" s="2" t="s">
        <v>621</v>
      </c>
      <c r="L598" s="27">
        <v>41939</v>
      </c>
      <c r="M598" s="13" t="s">
        <v>619</v>
      </c>
      <c r="N598" s="15"/>
    </row>
    <row r="599" spans="1:15" hidden="1">
      <c r="A599" s="2">
        <v>271</v>
      </c>
      <c r="B599" s="13" t="s">
        <v>869</v>
      </c>
      <c r="C599" s="4" t="s">
        <v>870</v>
      </c>
      <c r="D599" s="5" t="s">
        <v>871</v>
      </c>
      <c r="E599" s="4" t="s">
        <v>872</v>
      </c>
      <c r="F599" s="2" t="s">
        <v>757</v>
      </c>
      <c r="G599" s="14" t="s">
        <v>873</v>
      </c>
      <c r="H599" s="4" t="s">
        <v>870</v>
      </c>
      <c r="I599" s="23" t="s">
        <v>19</v>
      </c>
      <c r="J599" s="2">
        <v>60</v>
      </c>
      <c r="K599" s="2" t="s">
        <v>871</v>
      </c>
      <c r="L599" s="27">
        <v>41852</v>
      </c>
      <c r="M599" s="13" t="s">
        <v>869</v>
      </c>
      <c r="N599" s="15"/>
    </row>
    <row r="600" spans="1:15" hidden="1">
      <c r="A600" s="2">
        <v>412</v>
      </c>
      <c r="B600" s="13" t="s">
        <v>5411</v>
      </c>
      <c r="C600" s="4" t="s">
        <v>5412</v>
      </c>
      <c r="D600" s="5" t="s">
        <v>4602</v>
      </c>
      <c r="E600" s="4" t="s">
        <v>4840</v>
      </c>
      <c r="F600" s="2" t="s">
        <v>5397</v>
      </c>
      <c r="G600" s="14" t="s">
        <v>5413</v>
      </c>
      <c r="H600" s="4" t="s">
        <v>5412</v>
      </c>
      <c r="I600" s="23" t="s">
        <v>19</v>
      </c>
      <c r="J600" s="2"/>
      <c r="K600" s="21" t="s">
        <v>4602</v>
      </c>
      <c r="L600" s="27">
        <v>42887</v>
      </c>
      <c r="M600" s="13" t="s">
        <v>5411</v>
      </c>
      <c r="N600" s="15"/>
    </row>
    <row r="601" spans="1:15" hidden="1">
      <c r="A601" s="2">
        <v>116</v>
      </c>
      <c r="B601" s="13" t="s">
        <v>451</v>
      </c>
      <c r="C601" s="4" t="s">
        <v>452</v>
      </c>
      <c r="D601" s="5" t="s">
        <v>453</v>
      </c>
      <c r="E601" s="4" t="s">
        <v>454</v>
      </c>
      <c r="F601" s="21" t="s">
        <v>455</v>
      </c>
      <c r="G601" s="14" t="s">
        <v>456</v>
      </c>
      <c r="H601" s="4" t="s">
        <v>452</v>
      </c>
      <c r="I601" s="23" t="s">
        <v>19</v>
      </c>
      <c r="J601" s="2"/>
      <c r="K601" s="21" t="s">
        <v>453</v>
      </c>
      <c r="L601" s="27">
        <v>42887</v>
      </c>
      <c r="M601" s="13" t="s">
        <v>451</v>
      </c>
      <c r="N601" s="15"/>
    </row>
    <row r="602" spans="1:15" hidden="1">
      <c r="A602" s="2">
        <v>872</v>
      </c>
      <c r="B602" s="13" t="s">
        <v>5414</v>
      </c>
      <c r="C602" s="4" t="s">
        <v>5415</v>
      </c>
      <c r="D602" s="5" t="s">
        <v>5416</v>
      </c>
      <c r="E602" s="4"/>
      <c r="F602" s="16" t="s">
        <v>745</v>
      </c>
      <c r="G602" s="17" t="s">
        <v>5417</v>
      </c>
      <c r="H602" s="4" t="s">
        <v>5415</v>
      </c>
      <c r="I602" s="23" t="s">
        <v>5088</v>
      </c>
      <c r="J602" s="2"/>
      <c r="K602" s="2" t="s">
        <v>5416</v>
      </c>
      <c r="L602">
        <v>201805</v>
      </c>
      <c r="M602" s="13" t="s">
        <v>5414</v>
      </c>
      <c r="N602" s="15"/>
      <c r="O602" s="15" t="s">
        <v>5418</v>
      </c>
    </row>
    <row r="603" spans="1:15" hidden="1">
      <c r="A603" s="2">
        <v>413</v>
      </c>
      <c r="B603" s="13" t="s">
        <v>5419</v>
      </c>
      <c r="C603" s="4" t="s">
        <v>5420</v>
      </c>
      <c r="D603" s="5" t="s">
        <v>4603</v>
      </c>
      <c r="E603" s="4" t="s">
        <v>4841</v>
      </c>
      <c r="F603" s="2" t="s">
        <v>5397</v>
      </c>
      <c r="G603" s="14" t="s">
        <v>5421</v>
      </c>
      <c r="H603" s="4" t="s">
        <v>5420</v>
      </c>
      <c r="I603" s="23" t="s">
        <v>19</v>
      </c>
      <c r="J603" s="2"/>
      <c r="K603" s="21" t="s">
        <v>4603</v>
      </c>
      <c r="L603" s="27">
        <v>42887</v>
      </c>
      <c r="M603" s="13" t="s">
        <v>5419</v>
      </c>
      <c r="N603" s="15"/>
    </row>
    <row r="604" spans="1:15" hidden="1">
      <c r="A604" s="2">
        <v>414</v>
      </c>
      <c r="B604" s="13" t="s">
        <v>5422</v>
      </c>
      <c r="C604" s="4" t="s">
        <v>5423</v>
      </c>
      <c r="D604" s="5" t="s">
        <v>4604</v>
      </c>
      <c r="E604" s="4" t="s">
        <v>4842</v>
      </c>
      <c r="F604" s="2" t="s">
        <v>5397</v>
      </c>
      <c r="G604" s="14" t="s">
        <v>5424</v>
      </c>
      <c r="H604" s="4" t="s">
        <v>5423</v>
      </c>
      <c r="I604" s="23" t="s">
        <v>19</v>
      </c>
      <c r="J604" s="2"/>
      <c r="K604" s="21" t="s">
        <v>4604</v>
      </c>
      <c r="L604" s="27">
        <v>42887</v>
      </c>
      <c r="M604" s="13" t="s">
        <v>5422</v>
      </c>
      <c r="N604" s="15"/>
    </row>
    <row r="605" spans="1:15" hidden="1">
      <c r="A605" s="2">
        <v>415</v>
      </c>
      <c r="B605" s="13" t="s">
        <v>5425</v>
      </c>
      <c r="C605" s="4" t="s">
        <v>5426</v>
      </c>
      <c r="D605" s="5" t="s">
        <v>5427</v>
      </c>
      <c r="E605" s="4" t="s">
        <v>4843</v>
      </c>
      <c r="F605" s="2" t="s">
        <v>5397</v>
      </c>
      <c r="G605" s="14" t="s">
        <v>5428</v>
      </c>
      <c r="H605" s="4" t="s">
        <v>5426</v>
      </c>
      <c r="I605" s="23" t="s">
        <v>5088</v>
      </c>
      <c r="J605" s="2"/>
      <c r="K605" s="21" t="s">
        <v>5427</v>
      </c>
      <c r="L605" s="27"/>
      <c r="M605" s="13" t="s">
        <v>5425</v>
      </c>
      <c r="N605" s="15"/>
      <c r="O605" s="15" t="s">
        <v>5429</v>
      </c>
    </row>
    <row r="606" spans="1:15" hidden="1">
      <c r="A606" s="2">
        <v>416</v>
      </c>
      <c r="B606" s="13" t="s">
        <v>5430</v>
      </c>
      <c r="C606" s="4" t="s">
        <v>5431</v>
      </c>
      <c r="D606" s="5" t="s">
        <v>4605</v>
      </c>
      <c r="E606" s="4" t="s">
        <v>4844</v>
      </c>
      <c r="F606" s="2" t="s">
        <v>5397</v>
      </c>
      <c r="G606" s="14" t="s">
        <v>5432</v>
      </c>
      <c r="H606" s="4" t="s">
        <v>5431</v>
      </c>
      <c r="I606" s="23" t="s">
        <v>19</v>
      </c>
      <c r="J606" s="2"/>
      <c r="K606" s="21" t="s">
        <v>4605</v>
      </c>
      <c r="L606" s="27">
        <v>42887</v>
      </c>
      <c r="M606" s="13" t="s">
        <v>5430</v>
      </c>
      <c r="N606" s="15"/>
    </row>
    <row r="607" spans="1:15" hidden="1">
      <c r="A607" s="2">
        <v>9</v>
      </c>
      <c r="B607" s="13" t="s">
        <v>35</v>
      </c>
      <c r="C607" s="4" t="s">
        <v>36</v>
      </c>
      <c r="D607" s="5" t="s">
        <v>37</v>
      </c>
      <c r="E607" s="4" t="s">
        <v>38</v>
      </c>
      <c r="F607" s="2" t="s">
        <v>17</v>
      </c>
      <c r="G607" s="14" t="s">
        <v>39</v>
      </c>
      <c r="H607" s="4" t="s">
        <v>36</v>
      </c>
      <c r="I607" s="23" t="s">
        <v>19</v>
      </c>
      <c r="J607" s="2">
        <v>40</v>
      </c>
      <c r="K607" s="2" t="s">
        <v>37</v>
      </c>
      <c r="L607" s="27">
        <v>42233</v>
      </c>
      <c r="M607" s="13" t="s">
        <v>35</v>
      </c>
      <c r="N607" s="15"/>
    </row>
    <row r="608" spans="1:15" hidden="1">
      <c r="A608" s="2">
        <v>834</v>
      </c>
      <c r="B608" s="13" t="s">
        <v>2211</v>
      </c>
      <c r="C608" s="4" t="s">
        <v>2212</v>
      </c>
      <c r="D608" s="5" t="s">
        <v>2213</v>
      </c>
      <c r="E608" s="4" t="s">
        <v>2214</v>
      </c>
      <c r="F608" s="22" t="s">
        <v>1903</v>
      </c>
      <c r="G608" s="17" t="s">
        <v>2215</v>
      </c>
      <c r="H608" s="4" t="s">
        <v>2212</v>
      </c>
      <c r="I608" s="23" t="s">
        <v>19</v>
      </c>
      <c r="J608" s="2"/>
      <c r="K608" s="2" t="s">
        <v>2213</v>
      </c>
      <c r="L608" s="27">
        <v>42887</v>
      </c>
      <c r="M608" s="13" t="s">
        <v>2211</v>
      </c>
      <c r="N608" s="15"/>
    </row>
    <row r="609" spans="1:15" hidden="1">
      <c r="A609" s="2">
        <v>3</v>
      </c>
      <c r="B609" s="13" t="s">
        <v>5433</v>
      </c>
      <c r="C609" s="4" t="s">
        <v>5434</v>
      </c>
      <c r="D609" s="5" t="s">
        <v>5435</v>
      </c>
      <c r="E609" s="4" t="s">
        <v>4849</v>
      </c>
      <c r="F609" s="2" t="s">
        <v>17</v>
      </c>
      <c r="G609" s="14" t="s">
        <v>5436</v>
      </c>
      <c r="H609" s="4" t="s">
        <v>5434</v>
      </c>
      <c r="I609" s="23" t="s">
        <v>5088</v>
      </c>
      <c r="J609" s="2">
        <v>60</v>
      </c>
      <c r="K609" s="2" t="s">
        <v>5435</v>
      </c>
      <c r="L609" s="27"/>
      <c r="M609" s="13" t="s">
        <v>5433</v>
      </c>
      <c r="N609" s="15"/>
      <c r="O609" s="15" t="s">
        <v>5437</v>
      </c>
    </row>
    <row r="610" spans="1:15" hidden="1">
      <c r="A610" s="2">
        <v>418</v>
      </c>
      <c r="B610" s="13" t="s">
        <v>5438</v>
      </c>
      <c r="C610" s="4" t="s">
        <v>5439</v>
      </c>
      <c r="D610" s="5" t="s">
        <v>4607</v>
      </c>
      <c r="E610" s="4" t="s">
        <v>4850</v>
      </c>
      <c r="F610" s="2" t="s">
        <v>5397</v>
      </c>
      <c r="G610" s="14" t="s">
        <v>5440</v>
      </c>
      <c r="H610" s="4" t="s">
        <v>5439</v>
      </c>
      <c r="I610" s="23" t="s">
        <v>19</v>
      </c>
      <c r="J610" s="2"/>
      <c r="K610" s="21" t="s">
        <v>4607</v>
      </c>
      <c r="L610" s="27">
        <v>42887</v>
      </c>
      <c r="M610" s="13" t="s">
        <v>5438</v>
      </c>
      <c r="N610" s="15"/>
    </row>
    <row r="611" spans="1:15" hidden="1">
      <c r="A611" s="2">
        <v>801</v>
      </c>
      <c r="B611" s="13" t="s">
        <v>2079</v>
      </c>
      <c r="C611" s="4" t="s">
        <v>2080</v>
      </c>
      <c r="D611" s="5" t="s">
        <v>2081</v>
      </c>
      <c r="E611" s="4" t="s">
        <v>2082</v>
      </c>
      <c r="F611" s="16" t="s">
        <v>1171</v>
      </c>
      <c r="G611" s="17" t="s">
        <v>2083</v>
      </c>
      <c r="H611" s="4" t="s">
        <v>2080</v>
      </c>
      <c r="I611" s="23" t="s">
        <v>19</v>
      </c>
      <c r="J611" s="2">
        <v>200</v>
      </c>
      <c r="K611" s="2" t="s">
        <v>2081</v>
      </c>
      <c r="L611" s="27">
        <v>37422</v>
      </c>
      <c r="M611" s="13" t="s">
        <v>2079</v>
      </c>
      <c r="N611" s="15"/>
    </row>
    <row r="612" spans="1:15" hidden="1">
      <c r="A612" s="2">
        <v>88</v>
      </c>
      <c r="B612" s="13" t="s">
        <v>366</v>
      </c>
      <c r="C612" s="4" t="s">
        <v>367</v>
      </c>
      <c r="D612" s="5" t="s">
        <v>368</v>
      </c>
      <c r="E612" s="4" t="s">
        <v>369</v>
      </c>
      <c r="F612" s="2" t="s">
        <v>197</v>
      </c>
      <c r="G612" s="14" t="s">
        <v>370</v>
      </c>
      <c r="H612" s="4" t="s">
        <v>367</v>
      </c>
      <c r="I612" s="23" t="s">
        <v>19</v>
      </c>
      <c r="J612" s="2">
        <v>40</v>
      </c>
      <c r="K612" s="2" t="s">
        <v>368</v>
      </c>
      <c r="L612" s="27">
        <v>42072</v>
      </c>
      <c r="M612" s="13" t="s">
        <v>366</v>
      </c>
      <c r="N612" s="15"/>
    </row>
    <row r="613" spans="1:15" hidden="1">
      <c r="A613" s="2">
        <v>276</v>
      </c>
      <c r="B613" s="13" t="s">
        <v>890</v>
      </c>
      <c r="C613" s="4" t="s">
        <v>891</v>
      </c>
      <c r="D613" s="5" t="s">
        <v>892</v>
      </c>
      <c r="E613" s="4" t="s">
        <v>893</v>
      </c>
      <c r="F613" s="2" t="s">
        <v>757</v>
      </c>
      <c r="G613" s="14" t="s">
        <v>894</v>
      </c>
      <c r="H613" s="4" t="s">
        <v>891</v>
      </c>
      <c r="I613" s="23" t="s">
        <v>19</v>
      </c>
      <c r="J613" s="2">
        <v>40</v>
      </c>
      <c r="K613" s="2" t="s">
        <v>892</v>
      </c>
      <c r="L613" s="27">
        <v>42072</v>
      </c>
      <c r="M613" s="13" t="s">
        <v>890</v>
      </c>
      <c r="N613" s="15"/>
    </row>
    <row r="614" spans="1:15" hidden="1">
      <c r="A614" s="2">
        <v>827</v>
      </c>
      <c r="B614" s="13" t="s">
        <v>2179</v>
      </c>
      <c r="C614" s="4" t="s">
        <v>2180</v>
      </c>
      <c r="D614" s="5" t="s">
        <v>2181</v>
      </c>
      <c r="E614" s="4" t="s">
        <v>4215</v>
      </c>
      <c r="F614" s="16" t="s">
        <v>2182</v>
      </c>
      <c r="G614" s="5"/>
      <c r="H614" s="4" t="s">
        <v>2180</v>
      </c>
      <c r="I614" s="23" t="s">
        <v>19</v>
      </c>
      <c r="J614" s="2"/>
      <c r="K614" s="2" t="s">
        <v>2181</v>
      </c>
      <c r="L614" s="27">
        <v>42887</v>
      </c>
      <c r="M614" s="13" t="s">
        <v>2179</v>
      </c>
      <c r="N614" s="15"/>
    </row>
    <row r="615" spans="1:15" hidden="1">
      <c r="A615" s="2">
        <v>419</v>
      </c>
      <c r="B615" s="13" t="s">
        <v>5441</v>
      </c>
      <c r="C615" s="4" t="s">
        <v>5442</v>
      </c>
      <c r="D615" s="5" t="s">
        <v>4608</v>
      </c>
      <c r="E615" s="4" t="s">
        <v>4852</v>
      </c>
      <c r="F615" s="2" t="s">
        <v>5397</v>
      </c>
      <c r="G615" s="14" t="s">
        <v>5443</v>
      </c>
      <c r="H615" s="4" t="s">
        <v>5442</v>
      </c>
      <c r="I615" s="23" t="s">
        <v>19</v>
      </c>
      <c r="J615" s="2"/>
      <c r="K615" s="21" t="s">
        <v>4608</v>
      </c>
      <c r="L615" s="27">
        <v>42887</v>
      </c>
      <c r="M615" s="13" t="s">
        <v>5441</v>
      </c>
      <c r="N615" s="15"/>
    </row>
    <row r="616" spans="1:15" hidden="1">
      <c r="A616" s="2">
        <v>185</v>
      </c>
      <c r="B616" s="13" t="s">
        <v>594</v>
      </c>
      <c r="C616" s="4" t="s">
        <v>595</v>
      </c>
      <c r="D616" s="5" t="s">
        <v>596</v>
      </c>
      <c r="E616" s="4" t="s">
        <v>597</v>
      </c>
      <c r="F616" s="2" t="s">
        <v>577</v>
      </c>
      <c r="G616" s="14" t="s">
        <v>598</v>
      </c>
      <c r="H616" s="4" t="s">
        <v>595</v>
      </c>
      <c r="I616" s="23" t="s">
        <v>19</v>
      </c>
      <c r="J616" s="2">
        <v>60</v>
      </c>
      <c r="K616" s="2" t="s">
        <v>596</v>
      </c>
      <c r="L616" s="27">
        <v>41711</v>
      </c>
      <c r="M616" s="13" t="s">
        <v>594</v>
      </c>
      <c r="N616" s="15"/>
    </row>
    <row r="617" spans="1:15" hidden="1">
      <c r="A617" s="2">
        <v>590</v>
      </c>
      <c r="B617" s="13" t="s">
        <v>5444</v>
      </c>
      <c r="C617" s="4" t="s">
        <v>5445</v>
      </c>
      <c r="D617" s="5" t="s">
        <v>4592</v>
      </c>
      <c r="E617" s="4" t="s">
        <v>4853</v>
      </c>
      <c r="F617" s="2" t="s">
        <v>745</v>
      </c>
      <c r="G617" s="14" t="s">
        <v>5446</v>
      </c>
      <c r="H617" s="4" t="s">
        <v>5445</v>
      </c>
      <c r="I617" s="23" t="s">
        <v>19</v>
      </c>
      <c r="J617" s="2">
        <v>40</v>
      </c>
      <c r="K617" s="2" t="s">
        <v>4592</v>
      </c>
      <c r="L617" s="27">
        <v>42292</v>
      </c>
      <c r="M617" s="13" t="s">
        <v>5444</v>
      </c>
      <c r="N617" s="15"/>
    </row>
    <row r="618" spans="1:15" hidden="1">
      <c r="A618" s="2">
        <v>363</v>
      </c>
      <c r="B618" s="13" t="s">
        <v>3853</v>
      </c>
      <c r="C618" s="4" t="s">
        <v>3854</v>
      </c>
      <c r="D618" s="5" t="s">
        <v>3855</v>
      </c>
      <c r="E618" s="4" t="s">
        <v>3856</v>
      </c>
      <c r="F618" s="2" t="s">
        <v>757</v>
      </c>
      <c r="G618" s="14" t="s">
        <v>3857</v>
      </c>
      <c r="H618" s="4" t="s">
        <v>3854</v>
      </c>
      <c r="I618" s="23" t="s">
        <v>19</v>
      </c>
      <c r="J618" s="2"/>
      <c r="K618" s="21" t="s">
        <v>3855</v>
      </c>
      <c r="L618" s="27">
        <v>43171</v>
      </c>
      <c r="M618" s="13" t="s">
        <v>3853</v>
      </c>
      <c r="N618" s="15"/>
    </row>
    <row r="619" spans="1:15" hidden="1">
      <c r="A619" s="2">
        <v>602</v>
      </c>
      <c r="B619" s="13" t="s">
        <v>1519</v>
      </c>
      <c r="C619" s="4" t="s">
        <v>1520</v>
      </c>
      <c r="D619" s="5" t="s">
        <v>1521</v>
      </c>
      <c r="E619" s="4" t="s">
        <v>1522</v>
      </c>
      <c r="F619" s="2" t="s">
        <v>745</v>
      </c>
      <c r="G619" s="14" t="s">
        <v>1523</v>
      </c>
      <c r="H619" s="4" t="s">
        <v>1520</v>
      </c>
      <c r="I619" s="23" t="s">
        <v>19</v>
      </c>
      <c r="J619" s="2">
        <v>60</v>
      </c>
      <c r="K619" s="2" t="s">
        <v>1521</v>
      </c>
      <c r="L619" s="27">
        <v>41716</v>
      </c>
      <c r="M619" s="13" t="s">
        <v>1519</v>
      </c>
      <c r="N619" s="15"/>
    </row>
    <row r="620" spans="1:15" hidden="1">
      <c r="A620" s="2">
        <v>743</v>
      </c>
      <c r="B620" s="13" t="s">
        <v>1844</v>
      </c>
      <c r="C620" s="4" t="s">
        <v>1845</v>
      </c>
      <c r="D620" s="5" t="s">
        <v>1846</v>
      </c>
      <c r="E620" s="4" t="s">
        <v>1847</v>
      </c>
      <c r="F620" s="16" t="s">
        <v>1842</v>
      </c>
      <c r="G620" s="17" t="s">
        <v>1848</v>
      </c>
      <c r="H620" s="4" t="s">
        <v>1845</v>
      </c>
      <c r="I620" s="23" t="s">
        <v>19</v>
      </c>
      <c r="J620" s="2">
        <v>200</v>
      </c>
      <c r="K620" s="2" t="s">
        <v>1846</v>
      </c>
      <c r="L620" s="27">
        <v>36794</v>
      </c>
      <c r="M620" s="13" t="s">
        <v>1844</v>
      </c>
      <c r="N620" s="13"/>
      <c r="O620" s="2"/>
    </row>
    <row r="621" spans="1:15" hidden="1">
      <c r="A621" s="2">
        <v>386</v>
      </c>
      <c r="B621" s="13" t="s">
        <v>2839</v>
      </c>
      <c r="C621" s="4" t="s">
        <v>2840</v>
      </c>
      <c r="D621" s="5" t="s">
        <v>2841</v>
      </c>
      <c r="E621" s="4"/>
      <c r="F621" s="23" t="s">
        <v>1938</v>
      </c>
      <c r="G621" s="14" t="s">
        <v>2842</v>
      </c>
      <c r="H621" s="4" t="s">
        <v>2840</v>
      </c>
      <c r="I621" s="23" t="s">
        <v>5447</v>
      </c>
      <c r="J621" s="2">
        <v>200</v>
      </c>
      <c r="K621" s="2" t="s">
        <v>2841</v>
      </c>
      <c r="L621" s="27"/>
      <c r="M621" s="13" t="s">
        <v>2839</v>
      </c>
      <c r="N621" s="15"/>
      <c r="O621" s="15" t="s">
        <v>5299</v>
      </c>
    </row>
    <row r="622" spans="1:15" hidden="1">
      <c r="A622" s="2">
        <v>6</v>
      </c>
      <c r="B622" s="13" t="s">
        <v>25</v>
      </c>
      <c r="C622" s="4" t="s">
        <v>26</v>
      </c>
      <c r="D622" s="5" t="s">
        <v>27</v>
      </c>
      <c r="E622" s="4" t="s">
        <v>28</v>
      </c>
      <c r="F622" s="2" t="s">
        <v>17</v>
      </c>
      <c r="G622" s="14" t="s">
        <v>29</v>
      </c>
      <c r="H622" s="4" t="s">
        <v>26</v>
      </c>
      <c r="I622" s="23" t="s">
        <v>19</v>
      </c>
      <c r="J622" s="2">
        <v>60</v>
      </c>
      <c r="K622" s="2" t="s">
        <v>27</v>
      </c>
      <c r="L622" s="27">
        <v>41711</v>
      </c>
      <c r="M622" s="13" t="s">
        <v>25</v>
      </c>
      <c r="N622" s="15"/>
    </row>
    <row r="623" spans="1:15" hidden="1">
      <c r="A623" s="2">
        <v>362</v>
      </c>
      <c r="B623" s="13" t="s">
        <v>5448</v>
      </c>
      <c r="C623" s="4" t="s">
        <v>5449</v>
      </c>
      <c r="D623" s="5" t="s">
        <v>5450</v>
      </c>
      <c r="E623" s="4" t="s">
        <v>4854</v>
      </c>
      <c r="F623" s="2" t="s">
        <v>757</v>
      </c>
      <c r="G623" s="14" t="s">
        <v>5451</v>
      </c>
      <c r="H623" s="4" t="s">
        <v>5449</v>
      </c>
      <c r="I623" s="23" t="s">
        <v>5063</v>
      </c>
      <c r="J623" s="2"/>
      <c r="K623" s="21" t="s">
        <v>5450</v>
      </c>
      <c r="L623" s="28"/>
      <c r="M623" s="13" t="s">
        <v>5448</v>
      </c>
      <c r="N623" s="15"/>
    </row>
    <row r="624" spans="1:15" hidden="1">
      <c r="A624" s="2">
        <v>636</v>
      </c>
      <c r="B624" s="13" t="s">
        <v>1589</v>
      </c>
      <c r="C624" s="4" t="s">
        <v>1590</v>
      </c>
      <c r="D624" s="5" t="s">
        <v>1591</v>
      </c>
      <c r="E624" s="4" t="s">
        <v>1592</v>
      </c>
      <c r="F624" s="2" t="s">
        <v>745</v>
      </c>
      <c r="G624" s="14" t="s">
        <v>1593</v>
      </c>
      <c r="H624" s="4" t="s">
        <v>1590</v>
      </c>
      <c r="I624" s="23" t="s">
        <v>19</v>
      </c>
      <c r="J624" s="2">
        <v>60</v>
      </c>
      <c r="K624" s="2" t="s">
        <v>1591</v>
      </c>
      <c r="L624" s="27">
        <v>41706</v>
      </c>
      <c r="M624" s="13" t="s">
        <v>1589</v>
      </c>
      <c r="N624" s="15"/>
    </row>
    <row r="625" spans="1:15" hidden="1">
      <c r="A625" s="2">
        <v>399</v>
      </c>
      <c r="B625" s="13" t="s">
        <v>5452</v>
      </c>
      <c r="C625" s="4" t="s">
        <v>5453</v>
      </c>
      <c r="D625" s="5" t="s">
        <v>5454</v>
      </c>
      <c r="E625" s="4" t="s">
        <v>4856</v>
      </c>
      <c r="F625" s="2" t="s">
        <v>343</v>
      </c>
      <c r="G625" s="14" t="s">
        <v>5455</v>
      </c>
      <c r="H625" s="4" t="s">
        <v>5453</v>
      </c>
      <c r="I625" s="23" t="s">
        <v>5085</v>
      </c>
      <c r="J625" s="2">
        <v>20</v>
      </c>
      <c r="K625" s="2" t="s">
        <v>5454</v>
      </c>
      <c r="L625" s="27"/>
      <c r="M625" s="13" t="s">
        <v>5452</v>
      </c>
      <c r="N625" s="15"/>
      <c r="O625" s="27" t="s">
        <v>5116</v>
      </c>
    </row>
    <row r="626" spans="1:15" hidden="1">
      <c r="A626" s="2">
        <v>353</v>
      </c>
      <c r="B626" s="13" t="s">
        <v>5456</v>
      </c>
      <c r="C626" s="4" t="s">
        <v>5457</v>
      </c>
      <c r="D626" s="5" t="s">
        <v>5458</v>
      </c>
      <c r="E626" s="4" t="s">
        <v>4857</v>
      </c>
      <c r="F626" s="2" t="s">
        <v>757</v>
      </c>
      <c r="G626" s="14" t="s">
        <v>5459</v>
      </c>
      <c r="H626" s="4" t="s">
        <v>5457</v>
      </c>
      <c r="I626" s="23" t="s">
        <v>5063</v>
      </c>
      <c r="J626" s="2"/>
      <c r="K626" s="21" t="s">
        <v>5458</v>
      </c>
      <c r="L626" s="27"/>
      <c r="M626" s="13" t="s">
        <v>5456</v>
      </c>
      <c r="N626" s="15"/>
      <c r="O626" t="s">
        <v>5283</v>
      </c>
    </row>
    <row r="627" spans="1:15" hidden="1">
      <c r="A627" s="2">
        <v>361</v>
      </c>
      <c r="B627" s="13" t="s">
        <v>4578</v>
      </c>
      <c r="C627" s="4" t="s">
        <v>5460</v>
      </c>
      <c r="D627" s="5" t="s">
        <v>4577</v>
      </c>
      <c r="E627" s="4" t="s">
        <v>5461</v>
      </c>
      <c r="F627" s="2" t="s">
        <v>757</v>
      </c>
      <c r="G627" s="14" t="s">
        <v>5462</v>
      </c>
      <c r="H627" s="4" t="s">
        <v>5460</v>
      </c>
      <c r="I627" s="23" t="s">
        <v>19</v>
      </c>
      <c r="J627" s="2"/>
      <c r="K627" s="21" t="s">
        <v>4577</v>
      </c>
      <c r="L627" s="27">
        <v>43172</v>
      </c>
      <c r="M627" s="13" t="s">
        <v>4578</v>
      </c>
      <c r="N627" s="15"/>
    </row>
    <row r="628" spans="1:15" hidden="1">
      <c r="A628" s="2">
        <v>640</v>
      </c>
      <c r="B628" s="13" t="s">
        <v>1609</v>
      </c>
      <c r="C628" s="4" t="s">
        <v>1610</v>
      </c>
      <c r="D628" s="5" t="s">
        <v>1611</v>
      </c>
      <c r="E628" s="4" t="s">
        <v>1612</v>
      </c>
      <c r="F628" s="2" t="s">
        <v>745</v>
      </c>
      <c r="G628" s="14" t="s">
        <v>1613</v>
      </c>
      <c r="H628" s="4" t="s">
        <v>1610</v>
      </c>
      <c r="I628" s="23" t="s">
        <v>19</v>
      </c>
      <c r="J628" s="2">
        <v>40</v>
      </c>
      <c r="K628" s="2" t="s">
        <v>1611</v>
      </c>
      <c r="L628" s="27">
        <v>42136</v>
      </c>
      <c r="M628" s="13" t="s">
        <v>1609</v>
      </c>
      <c r="N628" s="15"/>
    </row>
    <row r="629" spans="1:15" hidden="1">
      <c r="A629" s="2">
        <v>205</v>
      </c>
      <c r="B629" s="13" t="s">
        <v>654</v>
      </c>
      <c r="C629" s="4" t="s">
        <v>655</v>
      </c>
      <c r="D629" s="5" t="s">
        <v>656</v>
      </c>
      <c r="E629" s="4" t="s">
        <v>657</v>
      </c>
      <c r="F629" s="2" t="s">
        <v>577</v>
      </c>
      <c r="G629" s="14" t="s">
        <v>658</v>
      </c>
      <c r="H629" s="4" t="s">
        <v>655</v>
      </c>
      <c r="I629" s="23" t="s">
        <v>19</v>
      </c>
      <c r="J629" s="2">
        <v>200</v>
      </c>
      <c r="K629" s="2" t="s">
        <v>656</v>
      </c>
      <c r="L629" s="27">
        <v>37421</v>
      </c>
      <c r="M629" s="13" t="s">
        <v>654</v>
      </c>
      <c r="N629" s="15"/>
    </row>
    <row r="630" spans="1:15" hidden="1">
      <c r="A630" s="2">
        <v>359</v>
      </c>
      <c r="B630" s="13" t="s">
        <v>1127</v>
      </c>
      <c r="C630" s="4" t="s">
        <v>1128</v>
      </c>
      <c r="D630" s="5" t="s">
        <v>1129</v>
      </c>
      <c r="E630" s="4" t="s">
        <v>1130</v>
      </c>
      <c r="F630" s="2" t="s">
        <v>757</v>
      </c>
      <c r="G630" s="14" t="s">
        <v>1131</v>
      </c>
      <c r="H630" s="4" t="s">
        <v>1128</v>
      </c>
      <c r="I630" s="23" t="s">
        <v>19</v>
      </c>
      <c r="J630" s="2"/>
      <c r="K630" s="21" t="s">
        <v>1129</v>
      </c>
      <c r="L630" s="27">
        <v>43172</v>
      </c>
      <c r="M630" s="13" t="s">
        <v>1127</v>
      </c>
      <c r="N630" s="15"/>
    </row>
    <row r="631" spans="1:15" hidden="1">
      <c r="A631" s="2">
        <v>322</v>
      </c>
      <c r="B631" s="13" t="s">
        <v>1030</v>
      </c>
      <c r="C631" s="4" t="s">
        <v>1031</v>
      </c>
      <c r="D631" s="5" t="s">
        <v>1032</v>
      </c>
      <c r="E631" s="4" t="s">
        <v>1033</v>
      </c>
      <c r="F631" s="2" t="s">
        <v>757</v>
      </c>
      <c r="G631" s="14" t="s">
        <v>1034</v>
      </c>
      <c r="H631" s="4" t="s">
        <v>1031</v>
      </c>
      <c r="I631" s="23" t="s">
        <v>19</v>
      </c>
      <c r="J631" s="2"/>
      <c r="K631" s="2" t="s">
        <v>1032</v>
      </c>
      <c r="L631" s="27">
        <v>43185</v>
      </c>
      <c r="M631" s="13" t="s">
        <v>1030</v>
      </c>
      <c r="N631" s="15"/>
    </row>
    <row r="632" spans="1:15" hidden="1">
      <c r="A632" s="2">
        <v>430</v>
      </c>
      <c r="B632" s="13" t="s">
        <v>1274</v>
      </c>
      <c r="C632" s="4" t="s">
        <v>1275</v>
      </c>
      <c r="D632" s="5" t="s">
        <v>1276</v>
      </c>
      <c r="E632" s="4" t="s">
        <v>1277</v>
      </c>
      <c r="F632" s="2" t="s">
        <v>1252</v>
      </c>
      <c r="G632" s="14" t="s">
        <v>1278</v>
      </c>
      <c r="H632" s="4" t="s">
        <v>1275</v>
      </c>
      <c r="I632" s="23" t="s">
        <v>19</v>
      </c>
      <c r="J632" s="2">
        <v>20</v>
      </c>
      <c r="K632" s="2" t="s">
        <v>1276</v>
      </c>
      <c r="L632" s="27">
        <v>42580</v>
      </c>
      <c r="M632" s="13" t="s">
        <v>1274</v>
      </c>
      <c r="N632" s="15"/>
    </row>
    <row r="633" spans="1:15" hidden="1">
      <c r="A633" s="2">
        <v>268</v>
      </c>
      <c r="B633" s="13" t="s">
        <v>854</v>
      </c>
      <c r="C633" s="4" t="s">
        <v>855</v>
      </c>
      <c r="D633" s="5" t="s">
        <v>856</v>
      </c>
      <c r="E633" s="4" t="s">
        <v>857</v>
      </c>
      <c r="F633" s="2" t="s">
        <v>757</v>
      </c>
      <c r="G633" s="14" t="s">
        <v>858</v>
      </c>
      <c r="H633" s="4" t="s">
        <v>855</v>
      </c>
      <c r="I633" s="23" t="s">
        <v>19</v>
      </c>
      <c r="J633" s="2">
        <v>60</v>
      </c>
      <c r="K633" s="2" t="s">
        <v>856</v>
      </c>
      <c r="L633" s="27">
        <v>41785</v>
      </c>
      <c r="M633" s="13" t="s">
        <v>854</v>
      </c>
      <c r="N633" s="15"/>
    </row>
    <row r="634" spans="1:15" hidden="1">
      <c r="A634" s="2">
        <v>823</v>
      </c>
      <c r="B634" s="13" t="s">
        <v>2164</v>
      </c>
      <c r="C634" s="4" t="s">
        <v>2165</v>
      </c>
      <c r="D634" s="5" t="s">
        <v>2166</v>
      </c>
      <c r="E634" s="4" t="s">
        <v>2167</v>
      </c>
      <c r="F634" s="16" t="s">
        <v>1299</v>
      </c>
      <c r="G634" s="17" t="s">
        <v>2168</v>
      </c>
      <c r="H634" s="4" t="s">
        <v>2165</v>
      </c>
      <c r="I634" s="23" t="s">
        <v>19</v>
      </c>
      <c r="J634" s="2"/>
      <c r="K634" s="2" t="s">
        <v>2166</v>
      </c>
      <c r="L634" s="27">
        <v>43173</v>
      </c>
      <c r="M634" s="13" t="s">
        <v>2164</v>
      </c>
      <c r="N634" s="15"/>
    </row>
    <row r="635" spans="1:15" hidden="1">
      <c r="A635" s="2">
        <v>693</v>
      </c>
      <c r="B635" s="13" t="s">
        <v>5463</v>
      </c>
      <c r="C635" s="4" t="s">
        <v>5464</v>
      </c>
      <c r="D635" s="5" t="s">
        <v>5465</v>
      </c>
      <c r="E635" s="4" t="s">
        <v>5466</v>
      </c>
      <c r="F635" s="2" t="s">
        <v>745</v>
      </c>
      <c r="G635" s="14" t="s">
        <v>5467</v>
      </c>
      <c r="H635" s="4" t="s">
        <v>5464</v>
      </c>
      <c r="I635" s="23" t="s">
        <v>5085</v>
      </c>
      <c r="J635" s="2"/>
      <c r="K635" s="21" t="s">
        <v>5465</v>
      </c>
      <c r="L635" s="27"/>
      <c r="M635" s="13" t="s">
        <v>5463</v>
      </c>
      <c r="N635" s="15"/>
      <c r="O635" s="27">
        <v>43343</v>
      </c>
    </row>
    <row r="636" spans="1:15" hidden="1">
      <c r="A636" s="2">
        <v>729</v>
      </c>
      <c r="B636" s="13" t="s">
        <v>1786</v>
      </c>
      <c r="C636" s="4" t="s">
        <v>1787</v>
      </c>
      <c r="D636" s="5" t="s">
        <v>1788</v>
      </c>
      <c r="E636" s="4" t="s">
        <v>1789</v>
      </c>
      <c r="F636" s="2" t="s">
        <v>1110</v>
      </c>
      <c r="G636" s="14" t="s">
        <v>1790</v>
      </c>
      <c r="H636" s="4" t="s">
        <v>1787</v>
      </c>
      <c r="I636" s="23" t="s">
        <v>19</v>
      </c>
      <c r="J636" s="2">
        <v>200</v>
      </c>
      <c r="K636" s="2" t="s">
        <v>1788</v>
      </c>
      <c r="L636" s="27">
        <v>37573</v>
      </c>
      <c r="M636" s="13" t="s">
        <v>1786</v>
      </c>
      <c r="N636" s="15"/>
    </row>
    <row r="637" spans="1:15" hidden="1">
      <c r="A637" s="2">
        <v>277</v>
      </c>
      <c r="B637" s="13" t="s">
        <v>895</v>
      </c>
      <c r="C637" s="4" t="s">
        <v>896</v>
      </c>
      <c r="D637" s="5" t="s">
        <v>897</v>
      </c>
      <c r="E637" s="4" t="s">
        <v>898</v>
      </c>
      <c r="F637" s="2" t="s">
        <v>757</v>
      </c>
      <c r="G637" s="14" t="s">
        <v>899</v>
      </c>
      <c r="H637" s="4" t="s">
        <v>896</v>
      </c>
      <c r="I637" s="23" t="s">
        <v>19</v>
      </c>
      <c r="J637" s="2">
        <v>40</v>
      </c>
      <c r="K637" s="2" t="s">
        <v>897</v>
      </c>
      <c r="L637" s="27">
        <v>42074</v>
      </c>
      <c r="M637" s="13" t="s">
        <v>895</v>
      </c>
      <c r="N637" s="15"/>
    </row>
    <row r="638" spans="1:15" hidden="1">
      <c r="A638" s="2">
        <v>450</v>
      </c>
      <c r="B638" s="13" t="s">
        <v>1358</v>
      </c>
      <c r="C638" s="4" t="s">
        <v>1359</v>
      </c>
      <c r="D638" s="5" t="s">
        <v>1360</v>
      </c>
      <c r="E638" s="4" t="s">
        <v>1361</v>
      </c>
      <c r="F638" s="2" t="s">
        <v>1293</v>
      </c>
      <c r="G638" s="14" t="s">
        <v>1362</v>
      </c>
      <c r="H638" s="4" t="s">
        <v>1359</v>
      </c>
      <c r="I638" s="23" t="s">
        <v>19</v>
      </c>
      <c r="J638" s="2"/>
      <c r="K638" s="21" t="s">
        <v>1360</v>
      </c>
      <c r="L638" s="27">
        <v>43178</v>
      </c>
      <c r="M638" s="13" t="s">
        <v>1358</v>
      </c>
      <c r="N638" s="15"/>
    </row>
    <row r="639" spans="1:15" hidden="1">
      <c r="A639" s="2">
        <v>664</v>
      </c>
      <c r="B639" s="13" t="s">
        <v>4142</v>
      </c>
      <c r="C639" s="4" t="s">
        <v>4143</v>
      </c>
      <c r="D639" s="5" t="s">
        <v>4144</v>
      </c>
      <c r="E639" s="4" t="s">
        <v>4145</v>
      </c>
      <c r="F639" s="2" t="s">
        <v>745</v>
      </c>
      <c r="G639" s="14" t="s">
        <v>4146</v>
      </c>
      <c r="H639" s="4" t="s">
        <v>4143</v>
      </c>
      <c r="I639" s="23" t="s">
        <v>19</v>
      </c>
      <c r="J639" s="2"/>
      <c r="K639" s="21" t="s">
        <v>4144</v>
      </c>
      <c r="L639" s="27">
        <v>43179</v>
      </c>
      <c r="M639" s="13" t="s">
        <v>4142</v>
      </c>
      <c r="N639" s="15"/>
    </row>
    <row r="640" spans="1:15" hidden="1">
      <c r="A640" s="2">
        <v>355</v>
      </c>
      <c r="B640" s="13" t="s">
        <v>5468</v>
      </c>
      <c r="C640" s="4" t="s">
        <v>5469</v>
      </c>
      <c r="D640" s="5" t="s">
        <v>5470</v>
      </c>
      <c r="E640" s="4" t="s">
        <v>5471</v>
      </c>
      <c r="F640" s="2" t="s">
        <v>757</v>
      </c>
      <c r="G640" s="14" t="s">
        <v>5472</v>
      </c>
      <c r="H640" s="4" t="s">
        <v>5469</v>
      </c>
      <c r="I640" s="23" t="s">
        <v>5063</v>
      </c>
      <c r="J640" s="2"/>
      <c r="K640" s="21" t="s">
        <v>5470</v>
      </c>
      <c r="L640" s="27"/>
      <c r="M640" s="13" t="s">
        <v>5468</v>
      </c>
      <c r="N640" s="15"/>
      <c r="O640" t="s">
        <v>5283</v>
      </c>
    </row>
    <row r="641" spans="1:15" hidden="1">
      <c r="A641" s="2">
        <v>201</v>
      </c>
      <c r="B641" s="13" t="s">
        <v>644</v>
      </c>
      <c r="C641" s="4" t="s">
        <v>645</v>
      </c>
      <c r="D641" s="5" t="s">
        <v>646</v>
      </c>
      <c r="E641" s="4" t="s">
        <v>647</v>
      </c>
      <c r="F641" s="21" t="s">
        <v>577</v>
      </c>
      <c r="G641" s="14" t="s">
        <v>648</v>
      </c>
      <c r="H641" s="4" t="s">
        <v>645</v>
      </c>
      <c r="I641" s="23" t="s">
        <v>19</v>
      </c>
      <c r="J641" s="2"/>
      <c r="K641" s="21" t="s">
        <v>646</v>
      </c>
      <c r="L641" s="27">
        <v>43169</v>
      </c>
      <c r="M641" s="13" t="s">
        <v>644</v>
      </c>
      <c r="N641" s="15"/>
    </row>
    <row r="642" spans="1:15" hidden="1">
      <c r="A642" s="2">
        <v>100</v>
      </c>
      <c r="B642" s="13" t="s">
        <v>411</v>
      </c>
      <c r="C642" s="4" t="s">
        <v>412</v>
      </c>
      <c r="D642" s="5" t="s">
        <v>413</v>
      </c>
      <c r="E642" s="4" t="s">
        <v>414</v>
      </c>
      <c r="F642" s="21" t="s">
        <v>197</v>
      </c>
      <c r="G642" s="14" t="s">
        <v>415</v>
      </c>
      <c r="H642" s="4" t="s">
        <v>412</v>
      </c>
      <c r="I642" s="23" t="s">
        <v>19</v>
      </c>
      <c r="J642" s="2"/>
      <c r="K642" s="21" t="s">
        <v>413</v>
      </c>
      <c r="L642" s="27">
        <v>43179</v>
      </c>
      <c r="M642" s="13" t="s">
        <v>411</v>
      </c>
      <c r="N642" s="15"/>
    </row>
    <row r="643" spans="1:15" hidden="1">
      <c r="A643" s="2">
        <v>663</v>
      </c>
      <c r="B643" s="13" t="s">
        <v>5473</v>
      </c>
      <c r="C643" s="4" t="s">
        <v>5474</v>
      </c>
      <c r="D643" s="5" t="s">
        <v>4613</v>
      </c>
      <c r="E643" s="4" t="s">
        <v>5475</v>
      </c>
      <c r="F643" s="2" t="s">
        <v>745</v>
      </c>
      <c r="G643" s="14" t="s">
        <v>5476</v>
      </c>
      <c r="H643" s="4" t="s">
        <v>5474</v>
      </c>
      <c r="I643" s="23" t="s">
        <v>19</v>
      </c>
      <c r="J643" s="2"/>
      <c r="K643" s="21" t="s">
        <v>4613</v>
      </c>
      <c r="L643" s="27">
        <v>43180</v>
      </c>
      <c r="M643" s="13" t="s">
        <v>5473</v>
      </c>
      <c r="N643" s="15"/>
    </row>
    <row r="644" spans="1:15" hidden="1">
      <c r="A644" s="2">
        <v>912</v>
      </c>
      <c r="B644" s="13" t="s">
        <v>5477</v>
      </c>
      <c r="C644" s="10" t="s">
        <v>5478</v>
      </c>
      <c r="D644" s="18" t="s">
        <v>5479</v>
      </c>
      <c r="E644" s="4"/>
      <c r="F644" s="19" t="s">
        <v>17</v>
      </c>
      <c r="G644" s="20" t="s">
        <v>5480</v>
      </c>
      <c r="H644" s="10" t="s">
        <v>5478</v>
      </c>
      <c r="I644" s="23" t="s">
        <v>5088</v>
      </c>
      <c r="J644" s="2"/>
      <c r="K644" s="18" t="s">
        <v>5479</v>
      </c>
      <c r="L644" s="26">
        <v>201808</v>
      </c>
      <c r="M644" s="13" t="s">
        <v>5477</v>
      </c>
      <c r="N644" s="15"/>
      <c r="O644" s="15" t="s">
        <v>5089</v>
      </c>
    </row>
    <row r="645" spans="1:15" hidden="1">
      <c r="A645" s="2">
        <v>662</v>
      </c>
      <c r="B645" s="13" t="s">
        <v>2860</v>
      </c>
      <c r="C645" s="4" t="s">
        <v>5481</v>
      </c>
      <c r="D645" s="5" t="s">
        <v>2862</v>
      </c>
      <c r="E645" s="4" t="s">
        <v>5482</v>
      </c>
      <c r="F645" s="2" t="s">
        <v>745</v>
      </c>
      <c r="G645" s="14" t="s">
        <v>4747</v>
      </c>
      <c r="H645" s="4" t="s">
        <v>5481</v>
      </c>
      <c r="I645" s="23" t="s">
        <v>19</v>
      </c>
      <c r="J645" s="2"/>
      <c r="K645" s="21" t="s">
        <v>2862</v>
      </c>
      <c r="L645" s="27">
        <v>43180</v>
      </c>
      <c r="M645" s="13" t="s">
        <v>2860</v>
      </c>
      <c r="N645" s="15"/>
    </row>
    <row r="646" spans="1:15" hidden="1">
      <c r="A646" s="2">
        <v>235</v>
      </c>
      <c r="B646" s="13" t="s">
        <v>5483</v>
      </c>
      <c r="C646" s="4" t="s">
        <v>5484</v>
      </c>
      <c r="D646" s="5" t="s">
        <v>5485</v>
      </c>
      <c r="E646" s="4" t="s">
        <v>5486</v>
      </c>
      <c r="F646" s="21" t="s">
        <v>757</v>
      </c>
      <c r="G646" s="14" t="s">
        <v>5487</v>
      </c>
      <c r="H646" s="4" t="s">
        <v>5484</v>
      </c>
      <c r="I646" s="23" t="s">
        <v>5085</v>
      </c>
      <c r="J646" s="2"/>
      <c r="K646" s="21" t="s">
        <v>5485</v>
      </c>
      <c r="L646" s="27"/>
      <c r="M646" s="13" t="s">
        <v>5483</v>
      </c>
      <c r="N646" s="15"/>
      <c r="O646" s="27">
        <v>43325</v>
      </c>
    </row>
    <row r="647" spans="1:15" hidden="1">
      <c r="A647" s="2">
        <v>208</v>
      </c>
      <c r="B647" s="13" t="s">
        <v>3765</v>
      </c>
      <c r="C647" s="4" t="s">
        <v>3766</v>
      </c>
      <c r="D647" s="5" t="s">
        <v>3767</v>
      </c>
      <c r="E647" s="4" t="s">
        <v>3768</v>
      </c>
      <c r="F647" s="21" t="s">
        <v>663</v>
      </c>
      <c r="G647" s="14" t="s">
        <v>3769</v>
      </c>
      <c r="H647" s="4" t="s">
        <v>3766</v>
      </c>
      <c r="I647" s="23" t="s">
        <v>19</v>
      </c>
      <c r="J647" s="2"/>
      <c r="K647" s="21" t="s">
        <v>3767</v>
      </c>
      <c r="L647" s="27">
        <v>43181</v>
      </c>
      <c r="M647" s="13" t="s">
        <v>3765</v>
      </c>
      <c r="N647" s="15"/>
    </row>
    <row r="648" spans="1:15" hidden="1">
      <c r="A648" s="2">
        <v>822</v>
      </c>
      <c r="B648" s="13" t="s">
        <v>4207</v>
      </c>
      <c r="C648" s="4" t="s">
        <v>4208</v>
      </c>
      <c r="D648" s="5" t="s">
        <v>3660</v>
      </c>
      <c r="E648" s="4" t="s">
        <v>4209</v>
      </c>
      <c r="F648" s="16" t="s">
        <v>1299</v>
      </c>
      <c r="G648" s="17" t="s">
        <v>4210</v>
      </c>
      <c r="H648" s="4" t="s">
        <v>4208</v>
      </c>
      <c r="I648" s="23" t="s">
        <v>19</v>
      </c>
      <c r="J648" s="2"/>
      <c r="K648" s="2" t="s">
        <v>3660</v>
      </c>
      <c r="L648" s="27">
        <v>43181</v>
      </c>
      <c r="M648" s="13" t="s">
        <v>4207</v>
      </c>
      <c r="N648" s="15"/>
    </row>
    <row r="649" spans="1:15" hidden="1">
      <c r="A649" s="2">
        <v>658</v>
      </c>
      <c r="B649" s="13" t="s">
        <v>1639</v>
      </c>
      <c r="C649" s="4" t="s">
        <v>1640</v>
      </c>
      <c r="D649" s="5" t="s">
        <v>1641</v>
      </c>
      <c r="E649" s="4" t="s">
        <v>1642</v>
      </c>
      <c r="F649" s="2" t="s">
        <v>745</v>
      </c>
      <c r="G649" s="14" t="s">
        <v>1643</v>
      </c>
      <c r="H649" s="4" t="s">
        <v>1640</v>
      </c>
      <c r="I649" s="23" t="s">
        <v>19</v>
      </c>
      <c r="J649" s="2"/>
      <c r="K649" s="21" t="s">
        <v>1641</v>
      </c>
      <c r="L649" s="27">
        <v>43186</v>
      </c>
      <c r="M649" s="13" t="s">
        <v>1639</v>
      </c>
      <c r="N649" s="15"/>
    </row>
    <row r="650" spans="1:15" hidden="1">
      <c r="A650" s="2">
        <v>108</v>
      </c>
      <c r="B650" s="13" t="s">
        <v>426</v>
      </c>
      <c r="C650" s="4" t="s">
        <v>427</v>
      </c>
      <c r="D650" s="5" t="s">
        <v>428</v>
      </c>
      <c r="E650" s="4" t="s">
        <v>429</v>
      </c>
      <c r="F650" s="21" t="s">
        <v>197</v>
      </c>
      <c r="G650" s="14" t="s">
        <v>430</v>
      </c>
      <c r="H650" s="4" t="s">
        <v>427</v>
      </c>
      <c r="I650" s="23" t="s">
        <v>19</v>
      </c>
      <c r="J650" s="2"/>
      <c r="K650" s="21" t="s">
        <v>428</v>
      </c>
      <c r="L650" s="27">
        <v>43192</v>
      </c>
      <c r="M650" s="13" t="s">
        <v>426</v>
      </c>
      <c r="N650" s="13"/>
      <c r="O650" s="2"/>
    </row>
    <row r="651" spans="1:15" hidden="1">
      <c r="A651" s="2">
        <v>660</v>
      </c>
      <c r="B651" s="13" t="s">
        <v>1644</v>
      </c>
      <c r="C651" s="4" t="s">
        <v>1645</v>
      </c>
      <c r="D651" s="5" t="s">
        <v>1646</v>
      </c>
      <c r="E651" s="4" t="s">
        <v>1647</v>
      </c>
      <c r="F651" s="2" t="s">
        <v>745</v>
      </c>
      <c r="G651" s="14" t="s">
        <v>1648</v>
      </c>
      <c r="H651" s="4" t="s">
        <v>1645</v>
      </c>
      <c r="I651" s="23" t="s">
        <v>19</v>
      </c>
      <c r="J651" s="2"/>
      <c r="K651" s="21" t="s">
        <v>1646</v>
      </c>
      <c r="L651" s="27">
        <v>43182</v>
      </c>
      <c r="M651" s="13" t="s">
        <v>1644</v>
      </c>
      <c r="N651" s="15"/>
    </row>
    <row r="652" spans="1:15" hidden="1">
      <c r="A652" s="2">
        <v>318</v>
      </c>
      <c r="B652" s="13" t="s">
        <v>5488</v>
      </c>
      <c r="C652" s="4" t="s">
        <v>5489</v>
      </c>
      <c r="D652" s="5" t="s">
        <v>5490</v>
      </c>
      <c r="E652" s="4" t="s">
        <v>5491</v>
      </c>
      <c r="F652" s="2" t="s">
        <v>757</v>
      </c>
      <c r="G652" s="14" t="s">
        <v>5492</v>
      </c>
      <c r="H652" s="4" t="s">
        <v>5489</v>
      </c>
      <c r="I652" s="23" t="s">
        <v>5063</v>
      </c>
      <c r="J652" s="2"/>
      <c r="K652" s="21" t="s">
        <v>5490</v>
      </c>
      <c r="L652" s="27"/>
      <c r="M652" s="13" t="s">
        <v>5488</v>
      </c>
      <c r="N652" s="15"/>
      <c r="O652" t="s">
        <v>5283</v>
      </c>
    </row>
    <row r="653" spans="1:15">
      <c r="A653" s="2">
        <v>350</v>
      </c>
      <c r="B653" s="13" t="s">
        <v>1117</v>
      </c>
      <c r="C653" s="4" t="s">
        <v>1118</v>
      </c>
      <c r="D653" s="5" t="s">
        <v>1119</v>
      </c>
      <c r="E653" s="4" t="s">
        <v>1120</v>
      </c>
      <c r="F653" s="2" t="s">
        <v>757</v>
      </c>
      <c r="G653" s="14" t="s">
        <v>1121</v>
      </c>
      <c r="H653" s="4" t="s">
        <v>1118</v>
      </c>
      <c r="I653" s="23" t="s">
        <v>19</v>
      </c>
      <c r="J653" s="2"/>
      <c r="K653" s="21" t="s">
        <v>195</v>
      </c>
      <c r="L653" s="45">
        <v>43187</v>
      </c>
      <c r="M653" s="13" t="s">
        <v>1117</v>
      </c>
      <c r="N653" s="15"/>
    </row>
    <row r="654" spans="1:15" hidden="1">
      <c r="A654" s="2">
        <v>330</v>
      </c>
      <c r="B654" s="13" t="s">
        <v>1045</v>
      </c>
      <c r="C654" s="4" t="s">
        <v>1046</v>
      </c>
      <c r="D654" s="5" t="s">
        <v>1047</v>
      </c>
      <c r="E654" s="4" t="s">
        <v>1048</v>
      </c>
      <c r="F654" s="2" t="s">
        <v>757</v>
      </c>
      <c r="G654" s="14" t="s">
        <v>1049</v>
      </c>
      <c r="H654" s="4" t="s">
        <v>1046</v>
      </c>
      <c r="I654" s="23" t="s">
        <v>19</v>
      </c>
      <c r="J654" s="2">
        <v>200</v>
      </c>
      <c r="K654" s="2" t="s">
        <v>1047</v>
      </c>
      <c r="L654" s="27">
        <v>39262</v>
      </c>
      <c r="M654" s="13" t="s">
        <v>1045</v>
      </c>
      <c r="N654" s="13"/>
      <c r="O654" s="2"/>
    </row>
    <row r="655" spans="1:15" hidden="1">
      <c r="A655" s="2">
        <v>351</v>
      </c>
      <c r="B655" s="13" t="s">
        <v>5493</v>
      </c>
      <c r="C655" s="4" t="s">
        <v>5494</v>
      </c>
      <c r="D655" s="5" t="s">
        <v>5495</v>
      </c>
      <c r="E655" s="4" t="s">
        <v>5496</v>
      </c>
      <c r="F655" s="2" t="s">
        <v>757</v>
      </c>
      <c r="G655" s="14" t="s">
        <v>5497</v>
      </c>
      <c r="H655" s="4" t="s">
        <v>5494</v>
      </c>
      <c r="I655" s="23" t="s">
        <v>19</v>
      </c>
      <c r="J655" s="2"/>
      <c r="K655" s="21" t="s">
        <v>5495</v>
      </c>
      <c r="L655" s="27">
        <v>43187</v>
      </c>
      <c r="M655" s="13" t="s">
        <v>5493</v>
      </c>
      <c r="N655" s="15"/>
    </row>
    <row r="656" spans="1:15" hidden="1">
      <c r="A656" s="2">
        <v>657</v>
      </c>
      <c r="B656" s="13" t="s">
        <v>5498</v>
      </c>
      <c r="C656" s="4" t="s">
        <v>5499</v>
      </c>
      <c r="D656" s="5" t="s">
        <v>5500</v>
      </c>
      <c r="E656" s="4" t="s">
        <v>5501</v>
      </c>
      <c r="F656" s="2" t="s">
        <v>745</v>
      </c>
      <c r="G656" s="14" t="s">
        <v>5502</v>
      </c>
      <c r="H656" s="4" t="s">
        <v>5499</v>
      </c>
      <c r="I656" s="23" t="s">
        <v>5088</v>
      </c>
      <c r="J656" s="2"/>
      <c r="K656" s="21" t="s">
        <v>5500</v>
      </c>
      <c r="L656" s="27"/>
      <c r="M656" s="13" t="s">
        <v>5498</v>
      </c>
      <c r="N656" s="15"/>
      <c r="O656" s="15" t="s">
        <v>5503</v>
      </c>
    </row>
    <row r="657" spans="1:15" hidden="1">
      <c r="A657" s="2">
        <v>39</v>
      </c>
      <c r="B657" s="13" t="s">
        <v>5504</v>
      </c>
      <c r="C657" s="4" t="s">
        <v>5505</v>
      </c>
      <c r="D657" s="5" t="s">
        <v>5506</v>
      </c>
      <c r="E657" s="4" t="s">
        <v>5507</v>
      </c>
      <c r="F657" s="2" t="s">
        <v>151</v>
      </c>
      <c r="G657" s="14" t="s">
        <v>5508</v>
      </c>
      <c r="H657" s="4" t="s">
        <v>5505</v>
      </c>
      <c r="I657" s="23" t="s">
        <v>5085</v>
      </c>
      <c r="J657" s="2"/>
      <c r="K657" s="2" t="s">
        <v>5506</v>
      </c>
      <c r="L657" s="27"/>
      <c r="M657" s="13" t="s">
        <v>5504</v>
      </c>
      <c r="N657" s="15"/>
      <c r="O657" s="27">
        <v>43343</v>
      </c>
    </row>
    <row r="658" spans="1:15" hidden="1">
      <c r="A658" s="2">
        <v>656</v>
      </c>
      <c r="B658" s="13" t="s">
        <v>5509</v>
      </c>
      <c r="C658" s="4" t="s">
        <v>5510</v>
      </c>
      <c r="D658" s="5" t="s">
        <v>5511</v>
      </c>
      <c r="E658" s="4" t="s">
        <v>5512</v>
      </c>
      <c r="F658" s="2" t="s">
        <v>745</v>
      </c>
      <c r="G658" s="14" t="s">
        <v>5513</v>
      </c>
      <c r="H658" s="4" t="s">
        <v>5510</v>
      </c>
      <c r="I658" s="23" t="s">
        <v>5088</v>
      </c>
      <c r="J658" s="2"/>
      <c r="K658" s="21" t="s">
        <v>5511</v>
      </c>
      <c r="L658" s="27"/>
      <c r="M658" s="13" t="s">
        <v>5509</v>
      </c>
      <c r="N658" s="15"/>
      <c r="O658" s="15" t="s">
        <v>5139</v>
      </c>
    </row>
    <row r="659" spans="1:15" hidden="1">
      <c r="A659" s="2">
        <v>194</v>
      </c>
      <c r="B659" s="13" t="s">
        <v>3749</v>
      </c>
      <c r="C659" s="4" t="s">
        <v>3750</v>
      </c>
      <c r="D659" s="5" t="s">
        <v>3751</v>
      </c>
      <c r="E659" s="4" t="s">
        <v>3035</v>
      </c>
      <c r="F659" s="2" t="s">
        <v>577</v>
      </c>
      <c r="G659" s="14" t="s">
        <v>3752</v>
      </c>
      <c r="H659" s="4" t="s">
        <v>3750</v>
      </c>
      <c r="I659" s="23" t="s">
        <v>19</v>
      </c>
      <c r="J659" s="2">
        <v>100</v>
      </c>
      <c r="K659" s="2" t="s">
        <v>3751</v>
      </c>
      <c r="L659" s="27">
        <v>41265</v>
      </c>
      <c r="M659" s="13" t="s">
        <v>3749</v>
      </c>
      <c r="N659" s="15"/>
    </row>
    <row r="660" spans="1:15" hidden="1">
      <c r="A660" s="2">
        <v>913</v>
      </c>
      <c r="B660" s="13" t="s">
        <v>5514</v>
      </c>
      <c r="C660" s="10" t="s">
        <v>5515</v>
      </c>
      <c r="D660" s="18" t="s">
        <v>5516</v>
      </c>
      <c r="E660" s="4"/>
      <c r="F660" s="19" t="s">
        <v>343</v>
      </c>
      <c r="G660" s="20" t="s">
        <v>5517</v>
      </c>
      <c r="H660" s="10" t="s">
        <v>5515</v>
      </c>
      <c r="I660" s="23" t="s">
        <v>5088</v>
      </c>
      <c r="J660" s="2"/>
      <c r="K660" s="18" t="s">
        <v>5516</v>
      </c>
      <c r="L660" s="26">
        <v>201808</v>
      </c>
      <c r="M660" s="13" t="s">
        <v>5514</v>
      </c>
      <c r="N660" s="15"/>
      <c r="O660" s="15" t="s">
        <v>5373</v>
      </c>
    </row>
    <row r="661" spans="1:15" hidden="1">
      <c r="A661" s="2">
        <v>281</v>
      </c>
      <c r="B661" s="13" t="s">
        <v>905</v>
      </c>
      <c r="C661" s="4" t="s">
        <v>906</v>
      </c>
      <c r="D661" s="5" t="s">
        <v>907</v>
      </c>
      <c r="E661" s="4" t="s">
        <v>908</v>
      </c>
      <c r="F661" s="2" t="s">
        <v>757</v>
      </c>
      <c r="G661" s="14" t="s">
        <v>909</v>
      </c>
      <c r="H661" s="4" t="s">
        <v>906</v>
      </c>
      <c r="I661" s="23" t="s">
        <v>19</v>
      </c>
      <c r="J661" s="2">
        <v>20</v>
      </c>
      <c r="K661" s="2" t="s">
        <v>907</v>
      </c>
      <c r="L661" s="27">
        <v>42552</v>
      </c>
      <c r="M661" s="13" t="s">
        <v>905</v>
      </c>
      <c r="N661" s="15"/>
    </row>
    <row r="662" spans="1:15" hidden="1">
      <c r="A662" s="2">
        <v>794</v>
      </c>
      <c r="B662" s="13" t="s">
        <v>2048</v>
      </c>
      <c r="C662" s="4" t="s">
        <v>2049</v>
      </c>
      <c r="D662" s="5" t="s">
        <v>2050</v>
      </c>
      <c r="E662" s="4" t="s">
        <v>2051</v>
      </c>
      <c r="F662" s="16" t="s">
        <v>2046</v>
      </c>
      <c r="G662" s="17" t="s">
        <v>2052</v>
      </c>
      <c r="H662" s="4" t="s">
        <v>2049</v>
      </c>
      <c r="I662" s="23" t="s">
        <v>19</v>
      </c>
      <c r="J662" s="2">
        <v>200</v>
      </c>
      <c r="K662" s="2" t="s">
        <v>2050</v>
      </c>
      <c r="L662" s="27">
        <v>37901</v>
      </c>
      <c r="M662" s="13" t="s">
        <v>2048</v>
      </c>
      <c r="N662" s="13"/>
      <c r="O662" s="2"/>
    </row>
    <row r="663" spans="1:15" hidden="1">
      <c r="A663" s="2">
        <v>772</v>
      </c>
      <c r="B663" s="13" t="s">
        <v>1954</v>
      </c>
      <c r="C663" s="4" t="s">
        <v>1955</v>
      </c>
      <c r="D663" s="5" t="s">
        <v>1956</v>
      </c>
      <c r="E663" s="4" t="s">
        <v>1957</v>
      </c>
      <c r="F663" s="22" t="s">
        <v>4199</v>
      </c>
      <c r="G663" s="17" t="s">
        <v>1959</v>
      </c>
      <c r="H663" s="4" t="s">
        <v>1955</v>
      </c>
      <c r="I663" s="23" t="s">
        <v>19</v>
      </c>
      <c r="J663" s="2">
        <v>200</v>
      </c>
      <c r="K663" s="2" t="s">
        <v>1956</v>
      </c>
      <c r="L663" s="27">
        <v>35551</v>
      </c>
      <c r="M663" s="13" t="s">
        <v>1954</v>
      </c>
      <c r="N663" s="15"/>
    </row>
    <row r="664" spans="1:15" hidden="1">
      <c r="A664" s="2">
        <v>369</v>
      </c>
      <c r="B664" s="13" t="s">
        <v>1137</v>
      </c>
      <c r="C664" s="4" t="s">
        <v>1138</v>
      </c>
      <c r="D664" s="5" t="s">
        <v>1139</v>
      </c>
      <c r="E664" s="4" t="s">
        <v>1140</v>
      </c>
      <c r="F664" s="2" t="s">
        <v>757</v>
      </c>
      <c r="G664" s="14" t="s">
        <v>1141</v>
      </c>
      <c r="H664" s="4" t="s">
        <v>1138</v>
      </c>
      <c r="I664" s="23" t="s">
        <v>19</v>
      </c>
      <c r="J664" s="2"/>
      <c r="K664" s="2" t="s">
        <v>1139</v>
      </c>
      <c r="L664" s="27">
        <v>43228</v>
      </c>
      <c r="M664" s="13" t="s">
        <v>1137</v>
      </c>
      <c r="N664" s="15"/>
    </row>
    <row r="665" spans="1:15" hidden="1">
      <c r="A665" s="2">
        <v>578</v>
      </c>
      <c r="B665" s="13" t="s">
        <v>1459</v>
      </c>
      <c r="C665" s="4" t="s">
        <v>1460</v>
      </c>
      <c r="D665" s="5" t="s">
        <v>1461</v>
      </c>
      <c r="E665" s="4" t="s">
        <v>1462</v>
      </c>
      <c r="F665" s="2" t="s">
        <v>745</v>
      </c>
      <c r="G665" s="14" t="s">
        <v>1463</v>
      </c>
      <c r="H665" s="4" t="s">
        <v>1460</v>
      </c>
      <c r="I665" s="23" t="s">
        <v>19</v>
      </c>
      <c r="J665" s="2">
        <v>120</v>
      </c>
      <c r="K665" s="2" t="s">
        <v>1461</v>
      </c>
      <c r="L665" s="27">
        <v>40777</v>
      </c>
      <c r="M665" s="13" t="s">
        <v>1459</v>
      </c>
      <c r="N665" s="15"/>
    </row>
    <row r="666" spans="1:15" hidden="1">
      <c r="A666" s="2">
        <v>391</v>
      </c>
      <c r="B666" s="13" t="s">
        <v>1198</v>
      </c>
      <c r="C666" s="4" t="s">
        <v>1199</v>
      </c>
      <c r="D666" s="5" t="s">
        <v>1200</v>
      </c>
      <c r="E666" s="4" t="s">
        <v>1201</v>
      </c>
      <c r="F666" s="2" t="s">
        <v>343</v>
      </c>
      <c r="G666" s="14" t="s">
        <v>1202</v>
      </c>
      <c r="H666" s="4" t="s">
        <v>1199</v>
      </c>
      <c r="I666" s="23" t="s">
        <v>19</v>
      </c>
      <c r="J666" s="2">
        <v>120</v>
      </c>
      <c r="K666" s="2" t="s">
        <v>1200</v>
      </c>
      <c r="L666" s="27">
        <v>40824</v>
      </c>
      <c r="M666" s="13" t="s">
        <v>1198</v>
      </c>
      <c r="N666" s="15"/>
    </row>
    <row r="667" spans="1:15" hidden="1">
      <c r="A667" s="2">
        <v>733</v>
      </c>
      <c r="B667" s="13" t="s">
        <v>1801</v>
      </c>
      <c r="C667" s="4" t="s">
        <v>1802</v>
      </c>
      <c r="D667" s="5" t="s">
        <v>1803</v>
      </c>
      <c r="E667" s="4" t="s">
        <v>1804</v>
      </c>
      <c r="F667" s="2" t="s">
        <v>1110</v>
      </c>
      <c r="G667" s="14" t="s">
        <v>1805</v>
      </c>
      <c r="H667" s="4" t="s">
        <v>1802</v>
      </c>
      <c r="I667" s="23" t="s">
        <v>19</v>
      </c>
      <c r="J667" s="2">
        <v>60</v>
      </c>
      <c r="K667" s="2" t="s">
        <v>1803</v>
      </c>
      <c r="L667" s="27">
        <v>41971</v>
      </c>
      <c r="M667" s="13" t="s">
        <v>1801</v>
      </c>
      <c r="N667" s="15"/>
    </row>
    <row r="668" spans="1:15" hidden="1">
      <c r="A668" s="2">
        <v>304</v>
      </c>
      <c r="B668" s="13" t="s">
        <v>980</v>
      </c>
      <c r="C668" s="4" t="s">
        <v>981</v>
      </c>
      <c r="D668" s="5" t="s">
        <v>982</v>
      </c>
      <c r="E668" s="4" t="s">
        <v>983</v>
      </c>
      <c r="F668" s="2" t="s">
        <v>757</v>
      </c>
      <c r="G668" s="14" t="s">
        <v>984</v>
      </c>
      <c r="H668" s="4" t="s">
        <v>981</v>
      </c>
      <c r="I668" s="23" t="s">
        <v>19</v>
      </c>
      <c r="J668" s="2"/>
      <c r="K668" s="2" t="s">
        <v>982</v>
      </c>
      <c r="L668" s="27">
        <v>42773</v>
      </c>
      <c r="M668" s="13" t="s">
        <v>980</v>
      </c>
      <c r="N668" s="15"/>
    </row>
    <row r="669" spans="1:15" hidden="1">
      <c r="A669" s="2">
        <v>785</v>
      </c>
      <c r="B669" s="13" t="s">
        <v>2006</v>
      </c>
      <c r="C669" s="4" t="s">
        <v>2007</v>
      </c>
      <c r="D669" s="5" t="s">
        <v>2008</v>
      </c>
      <c r="E669" s="4" t="s">
        <v>2009</v>
      </c>
      <c r="F669" s="16" t="s">
        <v>1810</v>
      </c>
      <c r="G669" s="17" t="s">
        <v>2010</v>
      </c>
      <c r="H669" s="4" t="s">
        <v>2007</v>
      </c>
      <c r="I669" s="23" t="s">
        <v>19</v>
      </c>
      <c r="J669" s="2">
        <v>80</v>
      </c>
      <c r="K669" s="2" t="s">
        <v>2008</v>
      </c>
      <c r="L669" s="27">
        <v>41610</v>
      </c>
      <c r="M669" s="13" t="s">
        <v>2006</v>
      </c>
      <c r="N669" s="15"/>
    </row>
    <row r="670" spans="1:15" hidden="1">
      <c r="A670" s="2">
        <v>804</v>
      </c>
      <c r="B670" s="13" t="s">
        <v>2094</v>
      </c>
      <c r="C670" s="4" t="s">
        <v>2095</v>
      </c>
      <c r="D670" s="5" t="s">
        <v>2096</v>
      </c>
      <c r="E670" s="4" t="s">
        <v>2097</v>
      </c>
      <c r="F670" s="16" t="s">
        <v>1299</v>
      </c>
      <c r="G670" s="17" t="s">
        <v>2098</v>
      </c>
      <c r="H670" s="4" t="s">
        <v>2095</v>
      </c>
      <c r="I670" s="23" t="s">
        <v>19</v>
      </c>
      <c r="J670" s="2">
        <v>40</v>
      </c>
      <c r="K670" s="2" t="s">
        <v>2096</v>
      </c>
      <c r="L670" s="27">
        <v>42285</v>
      </c>
      <c r="M670" s="13" t="s">
        <v>2094</v>
      </c>
      <c r="N670" s="15"/>
    </row>
    <row r="671" spans="1:15" hidden="1">
      <c r="A671" s="2">
        <v>40</v>
      </c>
      <c r="B671" s="13" t="s">
        <v>163</v>
      </c>
      <c r="C671" s="4" t="s">
        <v>164</v>
      </c>
      <c r="D671" s="5" t="s">
        <v>165</v>
      </c>
      <c r="E671" s="4" t="s">
        <v>166</v>
      </c>
      <c r="F671" s="2" t="s">
        <v>151</v>
      </c>
      <c r="G671" s="14" t="s">
        <v>167</v>
      </c>
      <c r="H671" s="4" t="s">
        <v>164</v>
      </c>
      <c r="I671" s="23" t="s">
        <v>19</v>
      </c>
      <c r="J671" s="2">
        <v>200</v>
      </c>
      <c r="K671" s="2" t="s">
        <v>165</v>
      </c>
      <c r="L671" s="27">
        <v>37774</v>
      </c>
      <c r="M671" s="13" t="s">
        <v>163</v>
      </c>
      <c r="N671" s="15"/>
    </row>
    <row r="672" spans="1:15" hidden="1">
      <c r="A672" s="2">
        <v>47</v>
      </c>
      <c r="B672" s="13" t="s">
        <v>199</v>
      </c>
      <c r="C672" s="4" t="s">
        <v>200</v>
      </c>
      <c r="D672" s="5" t="s">
        <v>201</v>
      </c>
      <c r="E672" s="4" t="s">
        <v>202</v>
      </c>
      <c r="F672" s="2" t="s">
        <v>197</v>
      </c>
      <c r="G672" s="14" t="s">
        <v>203</v>
      </c>
      <c r="H672" s="4" t="s">
        <v>200</v>
      </c>
      <c r="I672" s="23" t="s">
        <v>19</v>
      </c>
      <c r="J672" s="2">
        <v>160</v>
      </c>
      <c r="K672" s="2" t="s">
        <v>201</v>
      </c>
      <c r="L672" s="27">
        <v>39921</v>
      </c>
      <c r="M672" s="13" t="s">
        <v>199</v>
      </c>
      <c r="N672" s="15"/>
    </row>
    <row r="673" spans="1:15" hidden="1">
      <c r="A673" s="2">
        <v>716</v>
      </c>
      <c r="B673" s="13" t="s">
        <v>1739</v>
      </c>
      <c r="C673" s="4" t="s">
        <v>1740</v>
      </c>
      <c r="D673" s="5" t="s">
        <v>1741</v>
      </c>
      <c r="E673" s="4" t="s">
        <v>1742</v>
      </c>
      <c r="F673" s="2" t="s">
        <v>745</v>
      </c>
      <c r="G673" s="14" t="s">
        <v>1743</v>
      </c>
      <c r="H673" s="4" t="s">
        <v>1740</v>
      </c>
      <c r="I673" s="23" t="s">
        <v>19</v>
      </c>
      <c r="J673" s="2">
        <v>200</v>
      </c>
      <c r="K673" s="2" t="s">
        <v>1741</v>
      </c>
      <c r="L673" s="45">
        <v>38515</v>
      </c>
      <c r="M673" s="13" t="s">
        <v>1739</v>
      </c>
      <c r="N673" s="15"/>
    </row>
    <row r="674" spans="1:15" hidden="1">
      <c r="A674" s="2">
        <v>747</v>
      </c>
      <c r="B674" s="13" t="s">
        <v>1859</v>
      </c>
      <c r="C674" s="4" t="s">
        <v>1860</v>
      </c>
      <c r="D674" s="5" t="s">
        <v>1861</v>
      </c>
      <c r="E674" s="4" t="s">
        <v>1862</v>
      </c>
      <c r="F674" s="16" t="s">
        <v>1853</v>
      </c>
      <c r="G674" s="17" t="s">
        <v>1863</v>
      </c>
      <c r="H674" s="4" t="s">
        <v>1860</v>
      </c>
      <c r="I674" s="23" t="s">
        <v>19</v>
      </c>
      <c r="J674" s="2">
        <v>200</v>
      </c>
      <c r="K674" s="2" t="s">
        <v>1861</v>
      </c>
      <c r="L674" s="27">
        <v>38969</v>
      </c>
      <c r="M674" s="13" t="s">
        <v>1859</v>
      </c>
      <c r="N674" s="15"/>
    </row>
    <row r="675" spans="1:15" hidden="1">
      <c r="A675" s="2">
        <v>182</v>
      </c>
      <c r="B675" s="13" t="s">
        <v>579</v>
      </c>
      <c r="C675" s="4" t="s">
        <v>580</v>
      </c>
      <c r="D675" s="5" t="s">
        <v>581</v>
      </c>
      <c r="E675" s="4" t="s">
        <v>582</v>
      </c>
      <c r="F675" s="2" t="s">
        <v>577</v>
      </c>
      <c r="G675" s="14" t="s">
        <v>583</v>
      </c>
      <c r="H675" s="4" t="s">
        <v>580</v>
      </c>
      <c r="I675" s="23" t="s">
        <v>19</v>
      </c>
      <c r="J675" s="2">
        <v>200</v>
      </c>
      <c r="K675" s="2" t="s">
        <v>581</v>
      </c>
      <c r="L675" s="27">
        <v>38784</v>
      </c>
      <c r="M675" s="13" t="s">
        <v>579</v>
      </c>
      <c r="N675" s="15"/>
    </row>
    <row r="676" spans="1:15" hidden="1">
      <c r="A676" s="2">
        <v>843</v>
      </c>
      <c r="B676" s="13" t="s">
        <v>4219</v>
      </c>
      <c r="C676" s="4" t="s">
        <v>4220</v>
      </c>
      <c r="D676" s="5" t="s">
        <v>4221</v>
      </c>
      <c r="E676" s="4" t="s">
        <v>3474</v>
      </c>
      <c r="F676" s="22" t="s">
        <v>1810</v>
      </c>
      <c r="G676" s="17" t="s">
        <v>4222</v>
      </c>
      <c r="H676" s="4" t="s">
        <v>4220</v>
      </c>
      <c r="I676" s="23" t="s">
        <v>1352</v>
      </c>
      <c r="J676" s="2">
        <v>20</v>
      </c>
      <c r="K676" s="2" t="s">
        <v>4221</v>
      </c>
      <c r="L676" s="27">
        <v>42461</v>
      </c>
      <c r="M676" s="13" t="s">
        <v>4219</v>
      </c>
      <c r="N676" s="15"/>
    </row>
    <row r="677" spans="1:15" hidden="1">
      <c r="A677" s="2">
        <v>215</v>
      </c>
      <c r="B677" s="13" t="s">
        <v>680</v>
      </c>
      <c r="C677" s="4" t="s">
        <v>681</v>
      </c>
      <c r="D677" s="5" t="s">
        <v>682</v>
      </c>
      <c r="E677" s="4" t="s">
        <v>683</v>
      </c>
      <c r="F677" s="2" t="s">
        <v>663</v>
      </c>
      <c r="G677" s="14" t="s">
        <v>684</v>
      </c>
      <c r="H677" s="4" t="s">
        <v>681</v>
      </c>
      <c r="I677" s="23" t="s">
        <v>19</v>
      </c>
      <c r="J677" s="2">
        <v>160</v>
      </c>
      <c r="K677" s="2" t="s">
        <v>682</v>
      </c>
      <c r="L677" s="27">
        <v>39989</v>
      </c>
      <c r="M677" s="13" t="s">
        <v>680</v>
      </c>
      <c r="N677" s="13"/>
      <c r="O677" s="2"/>
    </row>
    <row r="678" spans="1:15" hidden="1">
      <c r="A678" s="2">
        <v>612</v>
      </c>
      <c r="B678" s="13" t="s">
        <v>1534</v>
      </c>
      <c r="C678" s="4" t="s">
        <v>1535</v>
      </c>
      <c r="D678" s="5" t="s">
        <v>1536</v>
      </c>
      <c r="E678" s="4" t="s">
        <v>1537</v>
      </c>
      <c r="F678" s="2" t="s">
        <v>745</v>
      </c>
      <c r="G678" s="14" t="s">
        <v>1538</v>
      </c>
      <c r="H678" s="4" t="s">
        <v>1535</v>
      </c>
      <c r="I678" s="23" t="s">
        <v>19</v>
      </c>
      <c r="J678" s="2"/>
      <c r="K678" s="2" t="s">
        <v>1536</v>
      </c>
      <c r="L678" s="27">
        <v>42831</v>
      </c>
      <c r="M678" s="13" t="s">
        <v>1534</v>
      </c>
      <c r="N678" s="15"/>
    </row>
    <row r="679" spans="1:15" hidden="1">
      <c r="A679" s="2">
        <v>820</v>
      </c>
      <c r="B679" s="13" t="s">
        <v>2159</v>
      </c>
      <c r="C679" s="4" t="s">
        <v>2160</v>
      </c>
      <c r="D679" s="5" t="s">
        <v>2161</v>
      </c>
      <c r="E679" s="4" t="s">
        <v>2162</v>
      </c>
      <c r="F679" s="16" t="s">
        <v>1299</v>
      </c>
      <c r="G679" s="17" t="s">
        <v>2163</v>
      </c>
      <c r="H679" s="4" t="s">
        <v>2160</v>
      </c>
      <c r="I679" s="23" t="s">
        <v>19</v>
      </c>
      <c r="J679" s="2">
        <v>200</v>
      </c>
      <c r="K679" s="2" t="s">
        <v>2161</v>
      </c>
      <c r="L679" s="27">
        <v>37839</v>
      </c>
      <c r="M679" s="13" t="s">
        <v>2159</v>
      </c>
      <c r="N679" s="15"/>
    </row>
    <row r="680" spans="1:15" hidden="1">
      <c r="A680" s="2">
        <v>7</v>
      </c>
      <c r="B680" s="13" t="s">
        <v>3679</v>
      </c>
      <c r="C680" s="4" t="s">
        <v>3680</v>
      </c>
      <c r="D680" s="5" t="s">
        <v>3681</v>
      </c>
      <c r="E680" s="4" t="s">
        <v>3040</v>
      </c>
      <c r="F680" s="2" t="s">
        <v>17</v>
      </c>
      <c r="G680" s="14" t="s">
        <v>3682</v>
      </c>
      <c r="H680" s="4" t="s">
        <v>3680</v>
      </c>
      <c r="I680" s="23" t="s">
        <v>19</v>
      </c>
      <c r="J680" s="2">
        <v>200</v>
      </c>
      <c r="K680" s="2" t="s">
        <v>3681</v>
      </c>
      <c r="L680" s="27">
        <v>38233</v>
      </c>
      <c r="M680" s="13" t="s">
        <v>3679</v>
      </c>
      <c r="N680" s="15"/>
    </row>
    <row r="681" spans="1:15" hidden="1">
      <c r="A681" s="2">
        <v>211</v>
      </c>
      <c r="B681" s="13" t="s">
        <v>5518</v>
      </c>
      <c r="C681" s="4" t="s">
        <v>5519</v>
      </c>
      <c r="D681" s="5" t="s">
        <v>5520</v>
      </c>
      <c r="E681" s="4"/>
      <c r="F681" s="2" t="s">
        <v>663</v>
      </c>
      <c r="G681" s="14" t="s">
        <v>5521</v>
      </c>
      <c r="H681" s="4" t="s">
        <v>5519</v>
      </c>
      <c r="I681" s="23" t="s">
        <v>5063</v>
      </c>
      <c r="J681" s="2">
        <v>60</v>
      </c>
      <c r="K681" s="2" t="s">
        <v>5520</v>
      </c>
      <c r="L681" s="27"/>
      <c r="M681" s="13" t="s">
        <v>5518</v>
      </c>
      <c r="N681" s="15"/>
      <c r="O681" t="s">
        <v>5283</v>
      </c>
    </row>
    <row r="682" spans="1:15" hidden="1">
      <c r="A682" s="2">
        <v>719</v>
      </c>
      <c r="B682" s="13" t="s">
        <v>1749</v>
      </c>
      <c r="C682" s="4" t="s">
        <v>1750</v>
      </c>
      <c r="D682" s="5" t="s">
        <v>1751</v>
      </c>
      <c r="E682" s="4" t="s">
        <v>1752</v>
      </c>
      <c r="F682" s="2" t="s">
        <v>1110</v>
      </c>
      <c r="G682" s="14" t="s">
        <v>1753</v>
      </c>
      <c r="H682" s="4" t="s">
        <v>1750</v>
      </c>
      <c r="I682" s="23" t="s">
        <v>19</v>
      </c>
      <c r="J682" s="2">
        <v>200</v>
      </c>
      <c r="K682" s="2" t="s">
        <v>1751</v>
      </c>
      <c r="L682" s="27">
        <v>37970</v>
      </c>
      <c r="M682" s="13" t="s">
        <v>1749</v>
      </c>
      <c r="N682" s="13"/>
      <c r="O682" s="2"/>
    </row>
    <row r="683" spans="1:15" hidden="1">
      <c r="A683" s="2">
        <v>305</v>
      </c>
      <c r="B683" s="13" t="s">
        <v>985</v>
      </c>
      <c r="C683" s="4" t="s">
        <v>986</v>
      </c>
      <c r="D683" s="5" t="s">
        <v>987</v>
      </c>
      <c r="E683" s="4" t="s">
        <v>988</v>
      </c>
      <c r="F683" s="2" t="s">
        <v>757</v>
      </c>
      <c r="G683" s="14" t="s">
        <v>989</v>
      </c>
      <c r="H683" s="4" t="s">
        <v>986</v>
      </c>
      <c r="I683" s="23" t="s">
        <v>19</v>
      </c>
      <c r="J683" s="2"/>
      <c r="K683" s="2" t="s">
        <v>987</v>
      </c>
      <c r="L683" s="27">
        <v>42773</v>
      </c>
      <c r="M683" s="13" t="s">
        <v>985</v>
      </c>
      <c r="N683" s="15"/>
    </row>
    <row r="684" spans="1:15" hidden="1">
      <c r="A684" s="2">
        <v>2</v>
      </c>
      <c r="B684" s="13" t="s">
        <v>5522</v>
      </c>
      <c r="C684" s="4" t="s">
        <v>5523</v>
      </c>
      <c r="D684" s="5" t="s">
        <v>5524</v>
      </c>
      <c r="E684" s="2"/>
      <c r="F684" s="2" t="s">
        <v>17</v>
      </c>
      <c r="G684" s="14" t="s">
        <v>5525</v>
      </c>
      <c r="H684" s="4" t="s">
        <v>5523</v>
      </c>
      <c r="I684" s="23" t="s">
        <v>5526</v>
      </c>
      <c r="J684" s="2"/>
      <c r="K684" s="2" t="s">
        <v>5524</v>
      </c>
      <c r="L684" s="27"/>
      <c r="M684" s="13" t="s">
        <v>5522</v>
      </c>
      <c r="N684" s="15"/>
      <c r="O684" s="51">
        <v>43312</v>
      </c>
    </row>
    <row r="685" spans="1:15" hidden="1">
      <c r="A685" s="2">
        <v>12</v>
      </c>
      <c r="B685" s="13" t="s">
        <v>5527</v>
      </c>
      <c r="C685" s="4" t="s">
        <v>5528</v>
      </c>
      <c r="D685" s="5" t="s">
        <v>5529</v>
      </c>
      <c r="E685" s="2"/>
      <c r="F685" s="2" t="s">
        <v>17</v>
      </c>
      <c r="G685" s="14" t="s">
        <v>5530</v>
      </c>
      <c r="H685" s="4" t="s">
        <v>5528</v>
      </c>
      <c r="I685" s="23" t="s">
        <v>5526</v>
      </c>
      <c r="J685" s="2"/>
      <c r="K685" s="2" t="s">
        <v>5529</v>
      </c>
      <c r="L685" s="27"/>
      <c r="M685" s="13" t="s">
        <v>5527</v>
      </c>
      <c r="N685" s="15"/>
      <c r="O685" s="51">
        <v>43312</v>
      </c>
    </row>
    <row r="686" spans="1:15" hidden="1">
      <c r="A686" s="2">
        <v>63</v>
      </c>
      <c r="B686" s="13" t="s">
        <v>5531</v>
      </c>
      <c r="C686" s="4" t="s">
        <v>5532</v>
      </c>
      <c r="D686" s="5" t="s">
        <v>5533</v>
      </c>
      <c r="E686" s="2"/>
      <c r="F686" s="2" t="s">
        <v>197</v>
      </c>
      <c r="G686" s="14" t="s">
        <v>5534</v>
      </c>
      <c r="H686" s="4" t="s">
        <v>5532</v>
      </c>
      <c r="I686" s="23" t="s">
        <v>5526</v>
      </c>
      <c r="J686" s="2"/>
      <c r="K686" s="2" t="s">
        <v>5533</v>
      </c>
      <c r="L686" s="27"/>
      <c r="M686" s="13" t="s">
        <v>5531</v>
      </c>
      <c r="N686" s="15"/>
      <c r="O686" s="51">
        <v>43312</v>
      </c>
    </row>
    <row r="687" spans="1:15" hidden="1">
      <c r="A687" s="2">
        <v>95</v>
      </c>
      <c r="B687" s="14" t="s">
        <v>5535</v>
      </c>
      <c r="C687" s="17" t="s">
        <v>5536</v>
      </c>
      <c r="D687" s="5" t="s">
        <v>5537</v>
      </c>
      <c r="E687" s="2"/>
      <c r="F687" s="5" t="s">
        <v>197</v>
      </c>
      <c r="G687" s="14" t="s">
        <v>5538</v>
      </c>
      <c r="H687" s="17" t="s">
        <v>5536</v>
      </c>
      <c r="I687" s="24" t="s">
        <v>5539</v>
      </c>
      <c r="J687" s="2"/>
      <c r="K687" s="5" t="s">
        <v>5537</v>
      </c>
      <c r="L687" s="27"/>
      <c r="M687" s="14" t="s">
        <v>5535</v>
      </c>
      <c r="N687" s="52"/>
      <c r="O687" s="27">
        <v>43281</v>
      </c>
    </row>
    <row r="688" spans="1:15" hidden="1">
      <c r="A688" s="2">
        <v>102</v>
      </c>
      <c r="B688" s="13" t="s">
        <v>5540</v>
      </c>
      <c r="C688" s="4" t="s">
        <v>5541</v>
      </c>
      <c r="D688" s="5" t="s">
        <v>5542</v>
      </c>
      <c r="E688" s="2"/>
      <c r="F688" s="21" t="s">
        <v>197</v>
      </c>
      <c r="G688" s="14" t="s">
        <v>5543</v>
      </c>
      <c r="H688" s="4" t="s">
        <v>5541</v>
      </c>
      <c r="I688" s="23" t="s">
        <v>5526</v>
      </c>
      <c r="J688" s="2"/>
      <c r="K688" s="21" t="s">
        <v>5542</v>
      </c>
      <c r="L688" s="27"/>
      <c r="M688" s="13" t="s">
        <v>5540</v>
      </c>
      <c r="N688" s="15"/>
      <c r="O688" s="51">
        <v>43312</v>
      </c>
    </row>
    <row r="689" spans="1:15" hidden="1">
      <c r="A689" s="2">
        <v>103</v>
      </c>
      <c r="B689" s="13" t="s">
        <v>5544</v>
      </c>
      <c r="C689" s="4" t="s">
        <v>5545</v>
      </c>
      <c r="D689" s="5" t="s">
        <v>5546</v>
      </c>
      <c r="E689" s="2"/>
      <c r="F689" s="21" t="s">
        <v>197</v>
      </c>
      <c r="G689" s="14" t="s">
        <v>5547</v>
      </c>
      <c r="H689" s="4" t="s">
        <v>5545</v>
      </c>
      <c r="I689" s="23" t="s">
        <v>5526</v>
      </c>
      <c r="J689" s="2"/>
      <c r="K689" s="21" t="s">
        <v>5546</v>
      </c>
      <c r="L689" s="27"/>
      <c r="M689" s="13" t="s">
        <v>5544</v>
      </c>
      <c r="N689" s="15"/>
      <c r="O689" s="51">
        <v>43312</v>
      </c>
    </row>
    <row r="690" spans="1:15" hidden="1">
      <c r="A690" s="2">
        <v>109</v>
      </c>
      <c r="B690" s="14" t="s">
        <v>3537</v>
      </c>
      <c r="C690" s="17" t="s">
        <v>5548</v>
      </c>
      <c r="D690" s="5" t="s">
        <v>3539</v>
      </c>
      <c r="E690" s="2"/>
      <c r="F690" s="5" t="s">
        <v>197</v>
      </c>
      <c r="G690" s="14" t="s">
        <v>3541</v>
      </c>
      <c r="H690" s="17" t="s">
        <v>5548</v>
      </c>
      <c r="I690" s="24" t="s">
        <v>5539</v>
      </c>
      <c r="J690" s="2"/>
      <c r="K690" s="5" t="s">
        <v>3539</v>
      </c>
      <c r="L690" s="27"/>
      <c r="M690" s="14" t="s">
        <v>3537</v>
      </c>
      <c r="N690" s="52"/>
      <c r="O690" s="27">
        <v>43281</v>
      </c>
    </row>
    <row r="691" spans="1:15" hidden="1">
      <c r="A691" s="2">
        <v>110</v>
      </c>
      <c r="B691" s="14" t="s">
        <v>5549</v>
      </c>
      <c r="C691" s="17" t="s">
        <v>5550</v>
      </c>
      <c r="D691" s="5" t="s">
        <v>5551</v>
      </c>
      <c r="E691" s="2"/>
      <c r="F691" s="5" t="s">
        <v>197</v>
      </c>
      <c r="G691" s="14" t="s">
        <v>5552</v>
      </c>
      <c r="H691" s="17" t="s">
        <v>5550</v>
      </c>
      <c r="I691" s="24" t="s">
        <v>5539</v>
      </c>
      <c r="J691" s="2"/>
      <c r="K691" s="5" t="s">
        <v>5551</v>
      </c>
      <c r="L691" s="27"/>
      <c r="M691" s="14" t="s">
        <v>5549</v>
      </c>
      <c r="N691" s="52"/>
      <c r="O691" s="27">
        <v>43281</v>
      </c>
    </row>
    <row r="692" spans="1:15" hidden="1">
      <c r="A692" s="2">
        <v>111</v>
      </c>
      <c r="B692" s="14" t="s">
        <v>5553</v>
      </c>
      <c r="C692" s="17" t="s">
        <v>5554</v>
      </c>
      <c r="D692" s="5" t="s">
        <v>5555</v>
      </c>
      <c r="E692" s="2"/>
      <c r="F692" s="5" t="s">
        <v>197</v>
      </c>
      <c r="G692" s="14" t="s">
        <v>5556</v>
      </c>
      <c r="H692" s="17" t="s">
        <v>5554</v>
      </c>
      <c r="I692" s="24" t="s">
        <v>5539</v>
      </c>
      <c r="J692" s="2"/>
      <c r="K692" s="5" t="s">
        <v>5555</v>
      </c>
      <c r="L692" s="27"/>
      <c r="M692" s="14" t="s">
        <v>5553</v>
      </c>
      <c r="N692" s="52"/>
      <c r="O692" s="27">
        <v>43281</v>
      </c>
    </row>
    <row r="693" spans="1:15" hidden="1">
      <c r="A693" s="2">
        <v>123</v>
      </c>
      <c r="B693" s="14" t="s">
        <v>487</v>
      </c>
      <c r="C693" s="17" t="s">
        <v>488</v>
      </c>
      <c r="D693" s="5" t="s">
        <v>489</v>
      </c>
      <c r="E693" s="2"/>
      <c r="F693" s="5" t="s">
        <v>455</v>
      </c>
      <c r="G693" s="14" t="s">
        <v>490</v>
      </c>
      <c r="H693" s="17" t="s">
        <v>488</v>
      </c>
      <c r="I693" s="23" t="s">
        <v>19</v>
      </c>
      <c r="J693" s="2"/>
      <c r="K693" s="5" t="s">
        <v>489</v>
      </c>
      <c r="L693" s="28">
        <v>43101</v>
      </c>
      <c r="M693" s="14" t="s">
        <v>487</v>
      </c>
      <c r="N693" s="14"/>
      <c r="O693" s="2"/>
    </row>
    <row r="694" spans="1:15" hidden="1">
      <c r="A694" s="2">
        <v>124</v>
      </c>
      <c r="B694" s="14" t="s">
        <v>491</v>
      </c>
      <c r="C694" s="17" t="s">
        <v>492</v>
      </c>
      <c r="D694" s="5" t="s">
        <v>493</v>
      </c>
      <c r="E694" s="2"/>
      <c r="F694" s="5" t="s">
        <v>455</v>
      </c>
      <c r="G694" s="14" t="s">
        <v>494</v>
      </c>
      <c r="H694" s="17" t="s">
        <v>492</v>
      </c>
      <c r="I694" s="23" t="s">
        <v>19</v>
      </c>
      <c r="J694" s="2"/>
      <c r="K694" s="5" t="s">
        <v>493</v>
      </c>
      <c r="L694" s="28">
        <v>43101</v>
      </c>
      <c r="M694" s="14" t="s">
        <v>491</v>
      </c>
      <c r="N694" s="52"/>
    </row>
    <row r="695" spans="1:15" hidden="1">
      <c r="A695" s="2">
        <v>125</v>
      </c>
      <c r="B695" s="14" t="s">
        <v>495</v>
      </c>
      <c r="C695" s="17" t="s">
        <v>496</v>
      </c>
      <c r="D695" s="5" t="s">
        <v>497</v>
      </c>
      <c r="E695" s="2"/>
      <c r="F695" s="5" t="s">
        <v>455</v>
      </c>
      <c r="G695" s="14" t="s">
        <v>498</v>
      </c>
      <c r="H695" s="17" t="s">
        <v>496</v>
      </c>
      <c r="I695" s="23" t="s">
        <v>19</v>
      </c>
      <c r="J695" s="2"/>
      <c r="K695" s="5" t="s">
        <v>497</v>
      </c>
      <c r="L695" s="28">
        <v>43101</v>
      </c>
      <c r="M695" s="14" t="s">
        <v>495</v>
      </c>
      <c r="N695" s="52"/>
    </row>
    <row r="696" spans="1:15" hidden="1">
      <c r="A696" s="2">
        <v>126</v>
      </c>
      <c r="B696" s="14" t="s">
        <v>499</v>
      </c>
      <c r="C696" s="17" t="s">
        <v>500</v>
      </c>
      <c r="D696" s="5" t="s">
        <v>501</v>
      </c>
      <c r="E696" s="2"/>
      <c r="F696" s="5" t="s">
        <v>455</v>
      </c>
      <c r="G696" s="14" t="s">
        <v>502</v>
      </c>
      <c r="H696" s="17" t="s">
        <v>500</v>
      </c>
      <c r="I696" s="23" t="s">
        <v>19</v>
      </c>
      <c r="J696" s="2"/>
      <c r="K696" s="5" t="s">
        <v>501</v>
      </c>
      <c r="L696" s="28">
        <v>43101</v>
      </c>
      <c r="M696" s="14" t="s">
        <v>499</v>
      </c>
      <c r="N696" s="52"/>
    </row>
    <row r="697" spans="1:15" hidden="1">
      <c r="A697" s="2">
        <v>128</v>
      </c>
      <c r="B697" s="13" t="s">
        <v>508</v>
      </c>
      <c r="C697" s="4" t="s">
        <v>509</v>
      </c>
      <c r="D697" s="5" t="s">
        <v>510</v>
      </c>
      <c r="E697" s="2"/>
      <c r="F697" s="2" t="s">
        <v>3719</v>
      </c>
      <c r="G697" s="14" t="s">
        <v>512</v>
      </c>
      <c r="H697" s="4" t="s">
        <v>509</v>
      </c>
      <c r="I697" s="23" t="s">
        <v>19</v>
      </c>
      <c r="J697" s="2">
        <v>20</v>
      </c>
      <c r="K697" s="2" t="s">
        <v>510</v>
      </c>
      <c r="L697" s="27">
        <v>42675</v>
      </c>
      <c r="M697" s="13" t="s">
        <v>508</v>
      </c>
      <c r="N697" s="15"/>
    </row>
    <row r="698" spans="1:15" hidden="1">
      <c r="A698" s="2">
        <v>130</v>
      </c>
      <c r="B698" s="13" t="s">
        <v>3721</v>
      </c>
      <c r="C698" s="4" t="s">
        <v>3722</v>
      </c>
      <c r="D698" s="5" t="s">
        <v>3723</v>
      </c>
      <c r="E698" s="2"/>
      <c r="F698" s="2" t="s">
        <v>3719</v>
      </c>
      <c r="G698" s="14" t="s">
        <v>3724</v>
      </c>
      <c r="H698" s="4" t="s">
        <v>3722</v>
      </c>
      <c r="I698" s="23" t="s">
        <v>19</v>
      </c>
      <c r="J698" s="2">
        <v>120</v>
      </c>
      <c r="K698" s="2" t="s">
        <v>3723</v>
      </c>
      <c r="L698" s="27">
        <v>40714</v>
      </c>
      <c r="M698" s="13" t="s">
        <v>3721</v>
      </c>
      <c r="N698" s="15"/>
    </row>
    <row r="699" spans="1:15" hidden="1">
      <c r="A699" s="2">
        <v>131</v>
      </c>
      <c r="B699" s="13" t="s">
        <v>3725</v>
      </c>
      <c r="C699" s="4" t="s">
        <v>3726</v>
      </c>
      <c r="D699" s="5" t="s">
        <v>3727</v>
      </c>
      <c r="E699" s="2"/>
      <c r="F699" s="2" t="s">
        <v>3719</v>
      </c>
      <c r="G699" s="14" t="s">
        <v>3728</v>
      </c>
      <c r="H699" s="4" t="s">
        <v>3726</v>
      </c>
      <c r="I699" s="23" t="s">
        <v>19</v>
      </c>
      <c r="J699" s="2">
        <v>40</v>
      </c>
      <c r="K699" s="2" t="s">
        <v>3727</v>
      </c>
      <c r="L699" s="27">
        <v>42226</v>
      </c>
      <c r="M699" s="13" t="s">
        <v>3725</v>
      </c>
      <c r="N699" s="15"/>
    </row>
    <row r="700" spans="1:15" hidden="1">
      <c r="A700" s="2">
        <v>132</v>
      </c>
      <c r="B700" s="13" t="s">
        <v>5557</v>
      </c>
      <c r="C700" s="4" t="s">
        <v>5558</v>
      </c>
      <c r="D700" s="5" t="s">
        <v>5559</v>
      </c>
      <c r="E700" s="2"/>
      <c r="F700" s="21" t="s">
        <v>3719</v>
      </c>
      <c r="G700" s="14" t="s">
        <v>5560</v>
      </c>
      <c r="H700" s="4" t="s">
        <v>5558</v>
      </c>
      <c r="I700" s="23" t="s">
        <v>19</v>
      </c>
      <c r="J700" s="2"/>
      <c r="K700" s="21" t="s">
        <v>5559</v>
      </c>
      <c r="L700" s="28">
        <v>43101</v>
      </c>
      <c r="M700" s="13" t="s">
        <v>5557</v>
      </c>
      <c r="N700" s="15"/>
    </row>
    <row r="701" spans="1:15" hidden="1">
      <c r="A701" s="2">
        <v>133</v>
      </c>
      <c r="B701" s="13" t="s">
        <v>5561</v>
      </c>
      <c r="C701" s="4" t="s">
        <v>5562</v>
      </c>
      <c r="D701" s="5" t="s">
        <v>5563</v>
      </c>
      <c r="E701" s="2"/>
      <c r="F701" s="21" t="s">
        <v>3719</v>
      </c>
      <c r="G701" s="14" t="s">
        <v>5564</v>
      </c>
      <c r="H701" s="4" t="s">
        <v>5562</v>
      </c>
      <c r="I701" s="23" t="s">
        <v>19</v>
      </c>
      <c r="J701" s="2"/>
      <c r="K701" s="21" t="s">
        <v>5563</v>
      </c>
      <c r="L701" s="28">
        <v>43101</v>
      </c>
      <c r="M701" s="13" t="s">
        <v>5561</v>
      </c>
      <c r="N701" s="15"/>
    </row>
    <row r="702" spans="1:15" hidden="1">
      <c r="A702" s="2">
        <v>134</v>
      </c>
      <c r="B702" s="13" t="s">
        <v>517</v>
      </c>
      <c r="C702" s="4" t="s">
        <v>518</v>
      </c>
      <c r="D702" s="5" t="s">
        <v>519</v>
      </c>
      <c r="E702" s="2"/>
      <c r="F702" s="21" t="s">
        <v>3719</v>
      </c>
      <c r="G702" s="14" t="s">
        <v>520</v>
      </c>
      <c r="H702" s="4" t="s">
        <v>518</v>
      </c>
      <c r="I702" s="23" t="s">
        <v>19</v>
      </c>
      <c r="J702" s="2"/>
      <c r="K702" s="21" t="s">
        <v>519</v>
      </c>
      <c r="L702" s="28">
        <v>43101</v>
      </c>
      <c r="M702" s="13" t="s">
        <v>517</v>
      </c>
      <c r="N702" s="15"/>
    </row>
    <row r="703" spans="1:15" hidden="1">
      <c r="A703" s="2">
        <v>135</v>
      </c>
      <c r="B703" s="13" t="s">
        <v>5565</v>
      </c>
      <c r="C703" s="4" t="s">
        <v>5566</v>
      </c>
      <c r="D703" s="5" t="s">
        <v>5567</v>
      </c>
      <c r="E703" s="2"/>
      <c r="F703" s="21" t="s">
        <v>3719</v>
      </c>
      <c r="G703" s="14" t="s">
        <v>5568</v>
      </c>
      <c r="H703" s="4" t="s">
        <v>5566</v>
      </c>
      <c r="I703" s="23" t="s">
        <v>19</v>
      </c>
      <c r="J703" s="2"/>
      <c r="K703" s="21" t="s">
        <v>5567</v>
      </c>
      <c r="L703" s="28">
        <v>43101</v>
      </c>
      <c r="M703" s="13" t="s">
        <v>5565</v>
      </c>
      <c r="N703" s="15"/>
    </row>
    <row r="704" spans="1:15" hidden="1">
      <c r="A704" s="2">
        <v>136</v>
      </c>
      <c r="B704" s="13" t="s">
        <v>521</v>
      </c>
      <c r="C704" s="4" t="s">
        <v>522</v>
      </c>
      <c r="D704" s="5" t="s">
        <v>523</v>
      </c>
      <c r="E704" s="2"/>
      <c r="F704" s="21" t="s">
        <v>3719</v>
      </c>
      <c r="G704" s="14" t="s">
        <v>524</v>
      </c>
      <c r="H704" s="4" t="s">
        <v>522</v>
      </c>
      <c r="I704" s="23" t="s">
        <v>19</v>
      </c>
      <c r="J704" s="2"/>
      <c r="K704" s="21" t="s">
        <v>523</v>
      </c>
      <c r="L704" s="28">
        <v>43101</v>
      </c>
      <c r="M704" s="13" t="s">
        <v>521</v>
      </c>
      <c r="N704" s="15"/>
    </row>
    <row r="705" spans="1:14" hidden="1">
      <c r="A705" s="2">
        <v>137</v>
      </c>
      <c r="B705" s="13" t="s">
        <v>3729</v>
      </c>
      <c r="C705" s="4" t="s">
        <v>3730</v>
      </c>
      <c r="D705" s="5" t="s">
        <v>3731</v>
      </c>
      <c r="E705" s="2"/>
      <c r="F705" s="21" t="s">
        <v>3719</v>
      </c>
      <c r="G705" s="14" t="s">
        <v>3732</v>
      </c>
      <c r="H705" s="4" t="s">
        <v>3730</v>
      </c>
      <c r="I705" s="23" t="s">
        <v>19</v>
      </c>
      <c r="J705" s="2"/>
      <c r="K705" s="21" t="s">
        <v>3731</v>
      </c>
      <c r="L705" s="28">
        <v>43101</v>
      </c>
      <c r="M705" s="13" t="s">
        <v>3729</v>
      </c>
      <c r="N705" s="15"/>
    </row>
    <row r="706" spans="1:14" hidden="1">
      <c r="A706" s="2">
        <v>138</v>
      </c>
      <c r="B706" s="13" t="s">
        <v>525</v>
      </c>
      <c r="C706" s="4" t="s">
        <v>526</v>
      </c>
      <c r="D706" s="5" t="s">
        <v>527</v>
      </c>
      <c r="E706" s="2"/>
      <c r="F706" s="21" t="s">
        <v>3719</v>
      </c>
      <c r="G706" s="14" t="s">
        <v>528</v>
      </c>
      <c r="H706" s="4" t="s">
        <v>526</v>
      </c>
      <c r="I706" s="23" t="s">
        <v>19</v>
      </c>
      <c r="J706" s="2"/>
      <c r="K706" s="21" t="s">
        <v>527</v>
      </c>
      <c r="L706" s="28">
        <v>43101</v>
      </c>
      <c r="M706" s="13" t="s">
        <v>525</v>
      </c>
      <c r="N706" s="15"/>
    </row>
    <row r="707" spans="1:14" hidden="1">
      <c r="A707" s="2">
        <v>139</v>
      </c>
      <c r="B707" s="13" t="s">
        <v>529</v>
      </c>
      <c r="C707" s="4" t="s">
        <v>530</v>
      </c>
      <c r="D707" s="5" t="s">
        <v>531</v>
      </c>
      <c r="E707" s="2"/>
      <c r="F707" s="21" t="s">
        <v>3719</v>
      </c>
      <c r="G707" s="14" t="s">
        <v>532</v>
      </c>
      <c r="H707" s="4" t="s">
        <v>530</v>
      </c>
      <c r="I707" s="23" t="s">
        <v>19</v>
      </c>
      <c r="J707" s="2"/>
      <c r="K707" s="21" t="s">
        <v>531</v>
      </c>
      <c r="L707" s="27">
        <v>41206</v>
      </c>
      <c r="M707" s="13" t="s">
        <v>529</v>
      </c>
      <c r="N707" s="15"/>
    </row>
    <row r="708" spans="1:14" hidden="1">
      <c r="A708" s="2">
        <v>140</v>
      </c>
      <c r="B708" s="13" t="s">
        <v>5569</v>
      </c>
      <c r="C708" s="4" t="s">
        <v>5570</v>
      </c>
      <c r="D708" s="5" t="s">
        <v>5571</v>
      </c>
      <c r="E708" s="2"/>
      <c r="F708" s="21" t="s">
        <v>3719</v>
      </c>
      <c r="G708" s="14" t="s">
        <v>5572</v>
      </c>
      <c r="H708" s="4" t="s">
        <v>5570</v>
      </c>
      <c r="I708" s="23" t="s">
        <v>19</v>
      </c>
      <c r="J708" s="2"/>
      <c r="K708" s="21" t="s">
        <v>5571</v>
      </c>
      <c r="L708" s="28">
        <v>43101</v>
      </c>
      <c r="M708" s="13" t="s">
        <v>5569</v>
      </c>
      <c r="N708" s="15"/>
    </row>
    <row r="709" spans="1:14" hidden="1">
      <c r="A709" s="2">
        <v>141</v>
      </c>
      <c r="B709" s="13" t="s">
        <v>5573</v>
      </c>
      <c r="C709" s="4" t="s">
        <v>5574</v>
      </c>
      <c r="D709" s="5" t="s">
        <v>5575</v>
      </c>
      <c r="E709" s="2"/>
      <c r="F709" s="21" t="s">
        <v>3719</v>
      </c>
      <c r="G709" s="14" t="s">
        <v>5576</v>
      </c>
      <c r="H709" s="4" t="s">
        <v>5574</v>
      </c>
      <c r="I709" s="23" t="s">
        <v>19</v>
      </c>
      <c r="J709" s="2"/>
      <c r="K709" s="21" t="s">
        <v>5575</v>
      </c>
      <c r="L709" s="28">
        <v>43101</v>
      </c>
      <c r="M709" s="13" t="s">
        <v>5573</v>
      </c>
      <c r="N709" s="15"/>
    </row>
    <row r="710" spans="1:14" hidden="1">
      <c r="A710" s="2">
        <v>142</v>
      </c>
      <c r="B710" s="13" t="s">
        <v>5577</v>
      </c>
      <c r="C710" s="4" t="s">
        <v>5578</v>
      </c>
      <c r="D710" s="5" t="s">
        <v>5579</v>
      </c>
      <c r="E710" s="2"/>
      <c r="F710" s="21" t="s">
        <v>3719</v>
      </c>
      <c r="G710" s="14" t="s">
        <v>5580</v>
      </c>
      <c r="H710" s="4" t="s">
        <v>5578</v>
      </c>
      <c r="I710" s="23" t="s">
        <v>19</v>
      </c>
      <c r="J710" s="2"/>
      <c r="K710" s="21" t="s">
        <v>5579</v>
      </c>
      <c r="L710" s="28">
        <v>43101</v>
      </c>
      <c r="M710" s="13" t="s">
        <v>5577</v>
      </c>
      <c r="N710" s="15"/>
    </row>
    <row r="711" spans="1:14" hidden="1">
      <c r="A711" s="2">
        <v>143</v>
      </c>
      <c r="B711" s="13" t="s">
        <v>3733</v>
      </c>
      <c r="C711" s="4" t="s">
        <v>3734</v>
      </c>
      <c r="D711" s="5" t="s">
        <v>3735</v>
      </c>
      <c r="E711" s="2"/>
      <c r="F711" s="21" t="s">
        <v>3719</v>
      </c>
      <c r="G711" s="14" t="s">
        <v>3736</v>
      </c>
      <c r="H711" s="4" t="s">
        <v>3734</v>
      </c>
      <c r="I711" s="23" t="s">
        <v>19</v>
      </c>
      <c r="J711" s="2"/>
      <c r="K711" s="21" t="s">
        <v>3735</v>
      </c>
      <c r="L711" s="28">
        <v>43101</v>
      </c>
      <c r="M711" s="13" t="s">
        <v>3733</v>
      </c>
      <c r="N711" s="15"/>
    </row>
    <row r="712" spans="1:14" hidden="1">
      <c r="A712" s="2">
        <v>144</v>
      </c>
      <c r="B712" s="13" t="s">
        <v>3737</v>
      </c>
      <c r="C712" s="4" t="s">
        <v>3738</v>
      </c>
      <c r="D712" s="5" t="s">
        <v>3739</v>
      </c>
      <c r="E712" s="2"/>
      <c r="F712" s="21" t="s">
        <v>3719</v>
      </c>
      <c r="G712" s="14" t="s">
        <v>3740</v>
      </c>
      <c r="H712" s="4" t="s">
        <v>3738</v>
      </c>
      <c r="I712" s="23" t="s">
        <v>19</v>
      </c>
      <c r="J712" s="2"/>
      <c r="K712" s="21" t="s">
        <v>3739</v>
      </c>
      <c r="L712" s="28">
        <v>43101</v>
      </c>
      <c r="M712" s="13" t="s">
        <v>3737</v>
      </c>
      <c r="N712" s="15"/>
    </row>
    <row r="713" spans="1:14" hidden="1">
      <c r="A713" s="2">
        <v>145</v>
      </c>
      <c r="B713" s="13" t="s">
        <v>533</v>
      </c>
      <c r="C713" s="4" t="s">
        <v>534</v>
      </c>
      <c r="D713" s="5" t="s">
        <v>535</v>
      </c>
      <c r="E713" s="2"/>
      <c r="F713" s="21" t="s">
        <v>3719</v>
      </c>
      <c r="G713" s="14" t="s">
        <v>536</v>
      </c>
      <c r="H713" s="4" t="s">
        <v>534</v>
      </c>
      <c r="I713" s="23" t="s">
        <v>19</v>
      </c>
      <c r="J713" s="2"/>
      <c r="K713" s="21" t="s">
        <v>535</v>
      </c>
      <c r="L713" s="28">
        <v>43101</v>
      </c>
      <c r="M713" s="13" t="s">
        <v>533</v>
      </c>
      <c r="N713" s="15"/>
    </row>
    <row r="714" spans="1:14" hidden="1">
      <c r="A714" s="2">
        <v>146</v>
      </c>
      <c r="B714" s="13" t="s">
        <v>5581</v>
      </c>
      <c r="C714" s="4" t="s">
        <v>5582</v>
      </c>
      <c r="D714" s="5" t="s">
        <v>5583</v>
      </c>
      <c r="E714" s="2"/>
      <c r="F714" s="21" t="s">
        <v>3719</v>
      </c>
      <c r="G714" s="14" t="s">
        <v>5584</v>
      </c>
      <c r="H714" s="4" t="s">
        <v>5582</v>
      </c>
      <c r="I714" s="23" t="s">
        <v>19</v>
      </c>
      <c r="J714" s="2"/>
      <c r="K714" s="21" t="s">
        <v>5583</v>
      </c>
      <c r="L714" s="28">
        <v>43101</v>
      </c>
      <c r="M714" s="13" t="s">
        <v>5581</v>
      </c>
      <c r="N714" s="15"/>
    </row>
    <row r="715" spans="1:14" hidden="1">
      <c r="A715" s="2">
        <v>147</v>
      </c>
      <c r="B715" s="13" t="s">
        <v>537</v>
      </c>
      <c r="C715" s="4" t="s">
        <v>538</v>
      </c>
      <c r="D715" s="5" t="s">
        <v>539</v>
      </c>
      <c r="E715" s="2"/>
      <c r="F715" s="21" t="s">
        <v>3719</v>
      </c>
      <c r="G715" s="14" t="s">
        <v>540</v>
      </c>
      <c r="H715" s="4" t="s">
        <v>538</v>
      </c>
      <c r="I715" s="23" t="s">
        <v>19</v>
      </c>
      <c r="J715" s="2"/>
      <c r="K715" s="21" t="s">
        <v>539</v>
      </c>
      <c r="L715" s="28">
        <v>43101</v>
      </c>
      <c r="M715" s="13" t="s">
        <v>537</v>
      </c>
      <c r="N715" s="15"/>
    </row>
    <row r="716" spans="1:14" hidden="1">
      <c r="A716" s="2">
        <v>148</v>
      </c>
      <c r="B716" s="13" t="s">
        <v>541</v>
      </c>
      <c r="C716" s="4" t="s">
        <v>542</v>
      </c>
      <c r="D716" s="5" t="s">
        <v>543</v>
      </c>
      <c r="E716" s="2"/>
      <c r="F716" s="21" t="s">
        <v>3719</v>
      </c>
      <c r="G716" s="14" t="s">
        <v>544</v>
      </c>
      <c r="H716" s="4" t="s">
        <v>542</v>
      </c>
      <c r="I716" s="23" t="s">
        <v>19</v>
      </c>
      <c r="J716" s="2"/>
      <c r="K716" s="21" t="s">
        <v>543</v>
      </c>
      <c r="L716" s="28">
        <v>43101</v>
      </c>
      <c r="M716" s="13" t="s">
        <v>541</v>
      </c>
      <c r="N716" s="15"/>
    </row>
    <row r="717" spans="1:14" hidden="1">
      <c r="A717" s="2">
        <v>149</v>
      </c>
      <c r="B717" s="13" t="s">
        <v>545</v>
      </c>
      <c r="C717" s="4" t="s">
        <v>546</v>
      </c>
      <c r="D717" s="5" t="s">
        <v>547</v>
      </c>
      <c r="E717" s="2"/>
      <c r="F717" s="21" t="s">
        <v>3719</v>
      </c>
      <c r="G717" s="14" t="s">
        <v>548</v>
      </c>
      <c r="H717" s="4" t="s">
        <v>546</v>
      </c>
      <c r="I717" s="23" t="s">
        <v>19</v>
      </c>
      <c r="J717" s="2"/>
      <c r="K717" s="21" t="s">
        <v>547</v>
      </c>
      <c r="L717" s="28">
        <v>43101</v>
      </c>
      <c r="M717" s="13" t="s">
        <v>545</v>
      </c>
      <c r="N717" s="15"/>
    </row>
    <row r="718" spans="1:14" hidden="1">
      <c r="A718" s="2">
        <v>150</v>
      </c>
      <c r="B718" s="13" t="s">
        <v>549</v>
      </c>
      <c r="C718" s="4" t="s">
        <v>550</v>
      </c>
      <c r="D718" s="5" t="s">
        <v>551</v>
      </c>
      <c r="E718" s="2"/>
      <c r="F718" s="21" t="s">
        <v>3719</v>
      </c>
      <c r="G718" s="14" t="s">
        <v>552</v>
      </c>
      <c r="H718" s="4" t="s">
        <v>550</v>
      </c>
      <c r="I718" s="23" t="s">
        <v>19</v>
      </c>
      <c r="J718" s="2"/>
      <c r="K718" s="21" t="s">
        <v>551</v>
      </c>
      <c r="L718" s="28">
        <v>43101</v>
      </c>
      <c r="M718" s="13" t="s">
        <v>549</v>
      </c>
      <c r="N718" s="15"/>
    </row>
    <row r="719" spans="1:14" hidden="1">
      <c r="A719" s="2">
        <v>151</v>
      </c>
      <c r="B719" s="13" t="s">
        <v>5585</v>
      </c>
      <c r="C719" s="4" t="s">
        <v>5586</v>
      </c>
      <c r="D719" s="5" t="s">
        <v>5587</v>
      </c>
      <c r="E719" s="2"/>
      <c r="F719" s="21" t="s">
        <v>3719</v>
      </c>
      <c r="G719" s="14" t="s">
        <v>5588</v>
      </c>
      <c r="H719" s="4" t="s">
        <v>5586</v>
      </c>
      <c r="I719" s="23" t="s">
        <v>19</v>
      </c>
      <c r="J719" s="2"/>
      <c r="K719" s="21" t="s">
        <v>5587</v>
      </c>
      <c r="L719" s="28">
        <v>43101</v>
      </c>
      <c r="M719" s="13" t="s">
        <v>5585</v>
      </c>
      <c r="N719" s="15"/>
    </row>
    <row r="720" spans="1:14" hidden="1">
      <c r="A720" s="2">
        <v>152</v>
      </c>
      <c r="B720" s="13" t="s">
        <v>5589</v>
      </c>
      <c r="C720" s="4" t="s">
        <v>5590</v>
      </c>
      <c r="D720" s="5" t="s">
        <v>5591</v>
      </c>
      <c r="E720" s="2"/>
      <c r="F720" s="21" t="s">
        <v>3719</v>
      </c>
      <c r="G720" s="14" t="s">
        <v>5592</v>
      </c>
      <c r="H720" s="4" t="s">
        <v>5590</v>
      </c>
      <c r="I720" s="23" t="s">
        <v>19</v>
      </c>
      <c r="J720" s="2"/>
      <c r="K720" s="21" t="s">
        <v>5591</v>
      </c>
      <c r="L720" s="28">
        <v>43101</v>
      </c>
      <c r="M720" s="13" t="s">
        <v>5589</v>
      </c>
      <c r="N720" s="15"/>
    </row>
    <row r="721" spans="1:14" hidden="1">
      <c r="A721" s="2">
        <v>153</v>
      </c>
      <c r="B721" s="13" t="s">
        <v>5593</v>
      </c>
      <c r="C721" s="4" t="s">
        <v>5594</v>
      </c>
      <c r="D721" s="5" t="s">
        <v>5595</v>
      </c>
      <c r="E721" s="2"/>
      <c r="F721" s="21" t="s">
        <v>3719</v>
      </c>
      <c r="G721" s="14" t="s">
        <v>5596</v>
      </c>
      <c r="H721" s="4" t="s">
        <v>5594</v>
      </c>
      <c r="I721" s="23" t="s">
        <v>19</v>
      </c>
      <c r="J721" s="2"/>
      <c r="K721" s="21" t="s">
        <v>5595</v>
      </c>
      <c r="L721" s="28">
        <v>43101</v>
      </c>
      <c r="M721" s="13" t="s">
        <v>5593</v>
      </c>
      <c r="N721" s="15"/>
    </row>
    <row r="722" spans="1:14" hidden="1">
      <c r="A722" s="2">
        <v>154</v>
      </c>
      <c r="B722" s="13" t="s">
        <v>553</v>
      </c>
      <c r="C722" s="4" t="s">
        <v>554</v>
      </c>
      <c r="D722" s="5" t="s">
        <v>555</v>
      </c>
      <c r="E722" s="2"/>
      <c r="F722" s="21" t="s">
        <v>3719</v>
      </c>
      <c r="G722" s="14" t="s">
        <v>556</v>
      </c>
      <c r="H722" s="4" t="s">
        <v>554</v>
      </c>
      <c r="I722" s="23" t="s">
        <v>19</v>
      </c>
      <c r="J722" s="2"/>
      <c r="K722" s="21" t="s">
        <v>555</v>
      </c>
      <c r="L722" s="28">
        <v>43101</v>
      </c>
      <c r="M722" s="13" t="s">
        <v>553</v>
      </c>
      <c r="N722" s="15"/>
    </row>
    <row r="723" spans="1:14" hidden="1">
      <c r="A723" s="2">
        <v>155</v>
      </c>
      <c r="B723" s="13" t="s">
        <v>557</v>
      </c>
      <c r="C723" s="4" t="s">
        <v>558</v>
      </c>
      <c r="D723" s="5" t="s">
        <v>559</v>
      </c>
      <c r="E723" s="2"/>
      <c r="F723" s="21" t="s">
        <v>3719</v>
      </c>
      <c r="G723" s="14" t="s">
        <v>560</v>
      </c>
      <c r="H723" s="4" t="s">
        <v>558</v>
      </c>
      <c r="I723" s="23" t="s">
        <v>19</v>
      </c>
      <c r="J723" s="2"/>
      <c r="K723" s="21" t="s">
        <v>559</v>
      </c>
      <c r="L723" s="28">
        <v>43101</v>
      </c>
      <c r="M723" s="13" t="s">
        <v>557</v>
      </c>
      <c r="N723" s="15"/>
    </row>
    <row r="724" spans="1:14" hidden="1">
      <c r="A724" s="2">
        <v>156</v>
      </c>
      <c r="B724" s="13" t="s">
        <v>5597</v>
      </c>
      <c r="C724" s="4" t="s">
        <v>5598</v>
      </c>
      <c r="D724" s="5" t="s">
        <v>5599</v>
      </c>
      <c r="E724" s="2"/>
      <c r="F724" s="21" t="s">
        <v>3719</v>
      </c>
      <c r="G724" s="14" t="s">
        <v>5600</v>
      </c>
      <c r="H724" s="4" t="s">
        <v>5598</v>
      </c>
      <c r="I724" s="23" t="s">
        <v>19</v>
      </c>
      <c r="J724" s="2"/>
      <c r="K724" s="21" t="s">
        <v>5599</v>
      </c>
      <c r="L724" s="28">
        <v>43101</v>
      </c>
      <c r="M724" s="13" t="s">
        <v>5597</v>
      </c>
      <c r="N724" s="15"/>
    </row>
    <row r="725" spans="1:14" hidden="1">
      <c r="A725" s="2">
        <v>157</v>
      </c>
      <c r="B725" s="13" t="s">
        <v>561</v>
      </c>
      <c r="C725" s="4" t="s">
        <v>562</v>
      </c>
      <c r="D725" s="5" t="s">
        <v>563</v>
      </c>
      <c r="E725" s="2"/>
      <c r="F725" s="21" t="s">
        <v>3719</v>
      </c>
      <c r="G725" s="14" t="s">
        <v>564</v>
      </c>
      <c r="H725" s="4" t="s">
        <v>562</v>
      </c>
      <c r="I725" s="23" t="s">
        <v>19</v>
      </c>
      <c r="J725" s="2"/>
      <c r="K725" s="21" t="s">
        <v>563</v>
      </c>
      <c r="L725" s="28">
        <v>43101</v>
      </c>
      <c r="M725" s="13" t="s">
        <v>561</v>
      </c>
      <c r="N725" s="15"/>
    </row>
    <row r="726" spans="1:14" hidden="1">
      <c r="A726" s="2">
        <v>158</v>
      </c>
      <c r="B726" s="13" t="s">
        <v>5601</v>
      </c>
      <c r="C726" s="4" t="s">
        <v>5602</v>
      </c>
      <c r="D726" s="5" t="s">
        <v>5603</v>
      </c>
      <c r="E726" s="2"/>
      <c r="F726" s="21" t="s">
        <v>3719</v>
      </c>
      <c r="G726" s="14" t="s">
        <v>5604</v>
      </c>
      <c r="H726" s="4" t="s">
        <v>5602</v>
      </c>
      <c r="I726" s="23" t="s">
        <v>19</v>
      </c>
      <c r="J726" s="2"/>
      <c r="K726" s="21" t="s">
        <v>5603</v>
      </c>
      <c r="L726" s="28">
        <v>43101</v>
      </c>
      <c r="M726" s="13" t="s">
        <v>5601</v>
      </c>
      <c r="N726" s="15"/>
    </row>
    <row r="727" spans="1:14" hidden="1">
      <c r="A727" s="2">
        <v>159</v>
      </c>
      <c r="B727" s="13" t="s">
        <v>5605</v>
      </c>
      <c r="C727" s="4" t="s">
        <v>5606</v>
      </c>
      <c r="D727" s="5" t="s">
        <v>5607</v>
      </c>
      <c r="E727" s="2"/>
      <c r="F727" s="21" t="s">
        <v>3719</v>
      </c>
      <c r="G727" s="14" t="s">
        <v>5608</v>
      </c>
      <c r="H727" s="4" t="s">
        <v>5606</v>
      </c>
      <c r="I727" s="23" t="s">
        <v>19</v>
      </c>
      <c r="J727" s="2"/>
      <c r="K727" s="21" t="s">
        <v>5607</v>
      </c>
      <c r="L727" s="28">
        <v>43101</v>
      </c>
      <c r="M727" s="13" t="s">
        <v>5605</v>
      </c>
      <c r="N727" s="15"/>
    </row>
    <row r="728" spans="1:14" hidden="1">
      <c r="A728" s="2">
        <v>160</v>
      </c>
      <c r="B728" s="13" t="s">
        <v>5609</v>
      </c>
      <c r="C728" s="4" t="s">
        <v>5610</v>
      </c>
      <c r="D728" s="5" t="s">
        <v>5611</v>
      </c>
      <c r="E728" s="2"/>
      <c r="F728" s="21" t="s">
        <v>3719</v>
      </c>
      <c r="G728" s="14" t="s">
        <v>5612</v>
      </c>
      <c r="H728" s="4" t="s">
        <v>5610</v>
      </c>
      <c r="I728" s="23" t="s">
        <v>19</v>
      </c>
      <c r="J728" s="2"/>
      <c r="K728" s="21" t="s">
        <v>5611</v>
      </c>
      <c r="L728" s="28">
        <v>43101</v>
      </c>
      <c r="M728" s="13" t="s">
        <v>5609</v>
      </c>
      <c r="N728" s="15"/>
    </row>
    <row r="729" spans="1:14" hidden="1">
      <c r="A729" s="2">
        <v>161</v>
      </c>
      <c r="B729" s="13" t="s">
        <v>3140</v>
      </c>
      <c r="C729" s="4" t="s">
        <v>5613</v>
      </c>
      <c r="D729" s="5" t="s">
        <v>3142</v>
      </c>
      <c r="E729" s="2"/>
      <c r="F729" s="21" t="s">
        <v>3719</v>
      </c>
      <c r="G729" s="14" t="s">
        <v>3143</v>
      </c>
      <c r="H729" s="4" t="s">
        <v>5613</v>
      </c>
      <c r="I729" s="23" t="s">
        <v>19</v>
      </c>
      <c r="J729" s="2"/>
      <c r="K729" s="21" t="s">
        <v>3142</v>
      </c>
      <c r="L729" s="28">
        <v>43101</v>
      </c>
      <c r="M729" s="13" t="s">
        <v>3140</v>
      </c>
      <c r="N729" s="15"/>
    </row>
    <row r="730" spans="1:14" hidden="1">
      <c r="A730" s="2">
        <v>162</v>
      </c>
      <c r="B730" s="13" t="s">
        <v>5614</v>
      </c>
      <c r="C730" s="4" t="s">
        <v>5615</v>
      </c>
      <c r="D730" s="5" t="s">
        <v>5616</v>
      </c>
      <c r="E730" s="2"/>
      <c r="F730" s="21" t="s">
        <v>3719</v>
      </c>
      <c r="G730" s="14" t="s">
        <v>5617</v>
      </c>
      <c r="H730" s="4" t="s">
        <v>5615</v>
      </c>
      <c r="I730" s="23" t="s">
        <v>19</v>
      </c>
      <c r="J730" s="2"/>
      <c r="K730" s="21" t="s">
        <v>5616</v>
      </c>
      <c r="L730" s="28">
        <v>43101</v>
      </c>
      <c r="M730" s="13" t="s">
        <v>5614</v>
      </c>
      <c r="N730" s="15"/>
    </row>
    <row r="731" spans="1:14" hidden="1">
      <c r="A731" s="2">
        <v>163</v>
      </c>
      <c r="B731" s="13" t="s">
        <v>5618</v>
      </c>
      <c r="C731" s="4" t="s">
        <v>5619</v>
      </c>
      <c r="D731" s="5" t="s">
        <v>5620</v>
      </c>
      <c r="E731" s="2"/>
      <c r="F731" s="21" t="s">
        <v>3719</v>
      </c>
      <c r="G731" s="14" t="s">
        <v>5621</v>
      </c>
      <c r="H731" s="4" t="s">
        <v>5619</v>
      </c>
      <c r="I731" s="23" t="s">
        <v>19</v>
      </c>
      <c r="J731" s="2"/>
      <c r="K731" s="21" t="s">
        <v>5620</v>
      </c>
      <c r="L731" s="28">
        <v>43101</v>
      </c>
      <c r="M731" s="13" t="s">
        <v>5618</v>
      </c>
      <c r="N731" s="15"/>
    </row>
    <row r="732" spans="1:14" hidden="1">
      <c r="A732" s="2">
        <v>164</v>
      </c>
      <c r="B732" s="13" t="s">
        <v>5622</v>
      </c>
      <c r="C732" s="4" t="s">
        <v>5623</v>
      </c>
      <c r="D732" s="5" t="s">
        <v>5624</v>
      </c>
      <c r="E732" s="2"/>
      <c r="F732" s="21" t="s">
        <v>3719</v>
      </c>
      <c r="G732" s="14" t="s">
        <v>5625</v>
      </c>
      <c r="H732" s="4" t="s">
        <v>5623</v>
      </c>
      <c r="I732" s="23" t="s">
        <v>19</v>
      </c>
      <c r="J732" s="2"/>
      <c r="K732" s="21" t="s">
        <v>5624</v>
      </c>
      <c r="L732" s="28">
        <v>43101</v>
      </c>
      <c r="M732" s="13" t="s">
        <v>5622</v>
      </c>
      <c r="N732" s="15"/>
    </row>
    <row r="733" spans="1:14" hidden="1">
      <c r="A733" s="2">
        <v>165</v>
      </c>
      <c r="B733" s="13" t="s">
        <v>2644</v>
      </c>
      <c r="C733" s="4" t="s">
        <v>5626</v>
      </c>
      <c r="D733" s="5" t="s">
        <v>2646</v>
      </c>
      <c r="E733" s="2"/>
      <c r="F733" s="21" t="s">
        <v>3719</v>
      </c>
      <c r="G733" s="14" t="s">
        <v>2647</v>
      </c>
      <c r="H733" s="4" t="s">
        <v>5626</v>
      </c>
      <c r="I733" s="23" t="s">
        <v>19</v>
      </c>
      <c r="J733" s="2"/>
      <c r="K733" s="21" t="s">
        <v>2646</v>
      </c>
      <c r="L733" s="28">
        <v>43101</v>
      </c>
      <c r="M733" s="13" t="s">
        <v>2644</v>
      </c>
      <c r="N733" s="15"/>
    </row>
    <row r="734" spans="1:14" hidden="1">
      <c r="A734" s="2">
        <v>166</v>
      </c>
      <c r="B734" s="13" t="s">
        <v>5627</v>
      </c>
      <c r="C734" s="4" t="s">
        <v>5628</v>
      </c>
      <c r="D734" s="5" t="s">
        <v>5629</v>
      </c>
      <c r="E734" s="2"/>
      <c r="F734" s="21" t="s">
        <v>3719</v>
      </c>
      <c r="G734" s="14" t="s">
        <v>5630</v>
      </c>
      <c r="H734" s="4" t="s">
        <v>5628</v>
      </c>
      <c r="I734" s="23" t="s">
        <v>19</v>
      </c>
      <c r="J734" s="2"/>
      <c r="K734" s="21" t="s">
        <v>5629</v>
      </c>
      <c r="L734" s="28">
        <v>43101</v>
      </c>
      <c r="M734" s="13" t="s">
        <v>5627</v>
      </c>
      <c r="N734" s="15"/>
    </row>
    <row r="735" spans="1:14" hidden="1">
      <c r="A735" s="2">
        <v>167</v>
      </c>
      <c r="B735" s="13" t="s">
        <v>5631</v>
      </c>
      <c r="C735" s="4" t="s">
        <v>5632</v>
      </c>
      <c r="D735" s="5" t="s">
        <v>5633</v>
      </c>
      <c r="E735" s="2"/>
      <c r="F735" s="21" t="s">
        <v>3719</v>
      </c>
      <c r="G735" s="14" t="s">
        <v>5634</v>
      </c>
      <c r="H735" s="4" t="s">
        <v>5632</v>
      </c>
      <c r="I735" s="23" t="s">
        <v>19</v>
      </c>
      <c r="J735" s="2"/>
      <c r="K735" s="21" t="s">
        <v>5633</v>
      </c>
      <c r="L735" s="28">
        <v>43101</v>
      </c>
      <c r="M735" s="13" t="s">
        <v>5631</v>
      </c>
      <c r="N735" s="15"/>
    </row>
    <row r="736" spans="1:14" hidden="1">
      <c r="A736" s="2">
        <v>168</v>
      </c>
      <c r="B736" s="13" t="s">
        <v>5635</v>
      </c>
      <c r="C736" s="4" t="s">
        <v>5636</v>
      </c>
      <c r="D736" s="5" t="s">
        <v>5637</v>
      </c>
      <c r="E736" s="2"/>
      <c r="F736" s="21" t="s">
        <v>3719</v>
      </c>
      <c r="G736" s="14" t="s">
        <v>5638</v>
      </c>
      <c r="H736" s="4" t="s">
        <v>5636</v>
      </c>
      <c r="I736" s="23" t="s">
        <v>19</v>
      </c>
      <c r="J736" s="2"/>
      <c r="K736" s="21" t="s">
        <v>5637</v>
      </c>
      <c r="L736" s="28">
        <v>43101</v>
      </c>
      <c r="M736" s="13" t="s">
        <v>5635</v>
      </c>
      <c r="N736" s="15"/>
    </row>
    <row r="737" spans="1:15" hidden="1">
      <c r="A737" s="2">
        <v>169</v>
      </c>
      <c r="B737" s="13" t="s">
        <v>5639</v>
      </c>
      <c r="C737" s="4" t="s">
        <v>5640</v>
      </c>
      <c r="D737" s="5" t="s">
        <v>5641</v>
      </c>
      <c r="E737" s="2"/>
      <c r="F737" s="21" t="s">
        <v>3719</v>
      </c>
      <c r="G737" s="14" t="s">
        <v>5642</v>
      </c>
      <c r="H737" s="4" t="s">
        <v>5640</v>
      </c>
      <c r="I737" s="23" t="s">
        <v>19</v>
      </c>
      <c r="J737" s="2"/>
      <c r="K737" s="21" t="s">
        <v>5641</v>
      </c>
      <c r="L737" s="28">
        <v>43101</v>
      </c>
      <c r="M737" s="13" t="s">
        <v>5639</v>
      </c>
      <c r="N737" s="15"/>
    </row>
    <row r="738" spans="1:15" hidden="1">
      <c r="A738" s="2">
        <v>170</v>
      </c>
      <c r="B738" s="13" t="s">
        <v>5643</v>
      </c>
      <c r="C738" s="4" t="s">
        <v>5644</v>
      </c>
      <c r="D738" s="5" t="s">
        <v>5645</v>
      </c>
      <c r="E738" s="2"/>
      <c r="F738" s="21" t="s">
        <v>3719</v>
      </c>
      <c r="G738" s="14" t="s">
        <v>5646</v>
      </c>
      <c r="H738" s="4" t="s">
        <v>5644</v>
      </c>
      <c r="I738" s="23" t="s">
        <v>19</v>
      </c>
      <c r="J738" s="2"/>
      <c r="K738" s="21" t="s">
        <v>5645</v>
      </c>
      <c r="L738" s="28">
        <v>43101</v>
      </c>
      <c r="M738" s="13" t="s">
        <v>5643</v>
      </c>
      <c r="N738" s="15"/>
    </row>
    <row r="739" spans="1:15" hidden="1">
      <c r="A739" s="2">
        <v>171</v>
      </c>
      <c r="B739" s="13" t="s">
        <v>5647</v>
      </c>
      <c r="C739" s="4" t="s">
        <v>5648</v>
      </c>
      <c r="D739" s="5" t="s">
        <v>5649</v>
      </c>
      <c r="E739" s="2"/>
      <c r="F739" s="21" t="s">
        <v>3719</v>
      </c>
      <c r="G739" s="14" t="s">
        <v>5650</v>
      </c>
      <c r="H739" s="4" t="s">
        <v>5648</v>
      </c>
      <c r="I739" s="23" t="s">
        <v>19</v>
      </c>
      <c r="J739" s="2"/>
      <c r="K739" s="21" t="s">
        <v>5649</v>
      </c>
      <c r="L739" s="28">
        <v>43101</v>
      </c>
      <c r="M739" s="13" t="s">
        <v>5647</v>
      </c>
      <c r="N739" s="15"/>
    </row>
    <row r="740" spans="1:15" hidden="1">
      <c r="A740" s="2">
        <v>172</v>
      </c>
      <c r="B740" s="13" t="s">
        <v>5651</v>
      </c>
      <c r="C740" s="4" t="s">
        <v>5652</v>
      </c>
      <c r="D740" s="5" t="s">
        <v>5653</v>
      </c>
      <c r="E740" s="2"/>
      <c r="F740" s="21" t="s">
        <v>3719</v>
      </c>
      <c r="G740" s="14" t="s">
        <v>5654</v>
      </c>
      <c r="H740" s="4" t="s">
        <v>5652</v>
      </c>
      <c r="I740" s="23" t="s">
        <v>19</v>
      </c>
      <c r="J740" s="2"/>
      <c r="K740" s="21" t="s">
        <v>5653</v>
      </c>
      <c r="L740" s="28">
        <v>43101</v>
      </c>
      <c r="M740" s="13" t="s">
        <v>5651</v>
      </c>
      <c r="N740" s="15"/>
    </row>
    <row r="741" spans="1:15" hidden="1">
      <c r="A741" s="2">
        <v>173</v>
      </c>
      <c r="B741" s="13" t="s">
        <v>5655</v>
      </c>
      <c r="C741" s="4" t="s">
        <v>5656</v>
      </c>
      <c r="D741" s="5" t="s">
        <v>5657</v>
      </c>
      <c r="E741" s="2"/>
      <c r="F741" s="21" t="s">
        <v>3719</v>
      </c>
      <c r="G741" s="14" t="s">
        <v>5658</v>
      </c>
      <c r="H741" s="4" t="s">
        <v>5656</v>
      </c>
      <c r="I741" s="23" t="s">
        <v>19</v>
      </c>
      <c r="J741" s="2"/>
      <c r="K741" s="21" t="s">
        <v>5657</v>
      </c>
      <c r="L741" s="28">
        <v>43101</v>
      </c>
      <c r="M741" s="13" t="s">
        <v>5655</v>
      </c>
      <c r="N741" s="15"/>
    </row>
    <row r="742" spans="1:15" hidden="1">
      <c r="A742" s="2">
        <v>174</v>
      </c>
      <c r="B742" s="13" t="s">
        <v>5659</v>
      </c>
      <c r="C742" s="4" t="s">
        <v>5660</v>
      </c>
      <c r="D742" s="5" t="s">
        <v>5661</v>
      </c>
      <c r="E742" s="2"/>
      <c r="F742" s="21" t="s">
        <v>3719</v>
      </c>
      <c r="G742" s="14" t="s">
        <v>5662</v>
      </c>
      <c r="H742" s="4" t="s">
        <v>5660</v>
      </c>
      <c r="I742" s="23" t="s">
        <v>19</v>
      </c>
      <c r="J742" s="2"/>
      <c r="K742" s="21" t="s">
        <v>5661</v>
      </c>
      <c r="L742" s="28">
        <v>43101</v>
      </c>
      <c r="M742" s="13" t="s">
        <v>5659</v>
      </c>
      <c r="N742" s="15"/>
    </row>
    <row r="743" spans="1:15" hidden="1">
      <c r="A743" s="2">
        <v>175</v>
      </c>
      <c r="B743" s="13" t="s">
        <v>5663</v>
      </c>
      <c r="C743" s="4" t="s">
        <v>5664</v>
      </c>
      <c r="D743" s="5" t="s">
        <v>5665</v>
      </c>
      <c r="E743" s="2"/>
      <c r="F743" s="21" t="s">
        <v>3719</v>
      </c>
      <c r="G743" s="14" t="s">
        <v>5666</v>
      </c>
      <c r="H743" s="4" t="s">
        <v>5664</v>
      </c>
      <c r="I743" s="23" t="s">
        <v>19</v>
      </c>
      <c r="J743" s="2"/>
      <c r="K743" s="21" t="s">
        <v>5665</v>
      </c>
      <c r="L743" s="28">
        <v>43101</v>
      </c>
      <c r="M743" s="13" t="s">
        <v>5663</v>
      </c>
      <c r="N743" s="15"/>
    </row>
    <row r="744" spans="1:15" hidden="1">
      <c r="A744" s="2">
        <v>176</v>
      </c>
      <c r="B744" s="13" t="s">
        <v>565</v>
      </c>
      <c r="C744" s="4" t="s">
        <v>566</v>
      </c>
      <c r="D744" s="5" t="s">
        <v>567</v>
      </c>
      <c r="E744" s="2"/>
      <c r="F744" s="21" t="s">
        <v>3719</v>
      </c>
      <c r="G744" s="14" t="s">
        <v>568</v>
      </c>
      <c r="H744" s="4" t="s">
        <v>566</v>
      </c>
      <c r="I744" s="23" t="s">
        <v>19</v>
      </c>
      <c r="J744" s="2"/>
      <c r="K744" s="21" t="s">
        <v>567</v>
      </c>
      <c r="L744" s="28">
        <v>43101</v>
      </c>
      <c r="M744" s="13" t="s">
        <v>565</v>
      </c>
      <c r="N744" s="15"/>
    </row>
    <row r="745" spans="1:15" hidden="1">
      <c r="A745" s="2">
        <v>177</v>
      </c>
      <c r="B745" s="13" t="s">
        <v>5667</v>
      </c>
      <c r="C745" s="4" t="s">
        <v>5668</v>
      </c>
      <c r="D745" s="5" t="s">
        <v>5669</v>
      </c>
      <c r="E745" s="2"/>
      <c r="F745" s="21" t="s">
        <v>3719</v>
      </c>
      <c r="G745" s="14" t="s">
        <v>5670</v>
      </c>
      <c r="H745" s="4" t="s">
        <v>5668</v>
      </c>
      <c r="I745" s="23" t="s">
        <v>19</v>
      </c>
      <c r="J745" s="2"/>
      <c r="K745" s="21" t="s">
        <v>5669</v>
      </c>
      <c r="L745" s="28">
        <v>43101</v>
      </c>
      <c r="M745" s="13" t="s">
        <v>5667</v>
      </c>
      <c r="N745" s="15"/>
    </row>
    <row r="746" spans="1:15" hidden="1">
      <c r="A746" s="2">
        <v>178</v>
      </c>
      <c r="B746" s="13" t="s">
        <v>569</v>
      </c>
      <c r="C746" s="4" t="s">
        <v>570</v>
      </c>
      <c r="D746" s="5" t="s">
        <v>571</v>
      </c>
      <c r="E746" s="2"/>
      <c r="F746" s="21" t="s">
        <v>3719</v>
      </c>
      <c r="G746" s="14" t="s">
        <v>572</v>
      </c>
      <c r="H746" s="4" t="s">
        <v>570</v>
      </c>
      <c r="I746" s="23" t="s">
        <v>19</v>
      </c>
      <c r="J746" s="2"/>
      <c r="K746" s="21" t="s">
        <v>571</v>
      </c>
      <c r="L746" s="28">
        <v>43101</v>
      </c>
      <c r="M746" s="13" t="s">
        <v>569</v>
      </c>
      <c r="N746" s="15"/>
    </row>
    <row r="747" spans="1:15" hidden="1">
      <c r="A747" s="2">
        <v>179</v>
      </c>
      <c r="B747" s="13" t="s">
        <v>5671</v>
      </c>
      <c r="C747" s="4" t="s">
        <v>5672</v>
      </c>
      <c r="D747" s="5" t="s">
        <v>5673</v>
      </c>
      <c r="E747" s="2"/>
      <c r="F747" s="21" t="s">
        <v>3719</v>
      </c>
      <c r="G747" s="14" t="s">
        <v>5674</v>
      </c>
      <c r="H747" s="4" t="s">
        <v>5672</v>
      </c>
      <c r="I747" s="23" t="s">
        <v>19</v>
      </c>
      <c r="J747" s="2"/>
      <c r="K747" s="21" t="s">
        <v>5673</v>
      </c>
      <c r="L747" s="28">
        <v>43101</v>
      </c>
      <c r="M747" s="13" t="s">
        <v>5671</v>
      </c>
      <c r="N747" s="15"/>
    </row>
    <row r="748" spans="1:15" hidden="1">
      <c r="A748" s="2">
        <v>180</v>
      </c>
      <c r="B748" s="13" t="s">
        <v>5675</v>
      </c>
      <c r="C748" s="4" t="s">
        <v>5676</v>
      </c>
      <c r="D748" s="5" t="s">
        <v>5677</v>
      </c>
      <c r="E748" s="2"/>
      <c r="F748" s="21" t="s">
        <v>3719</v>
      </c>
      <c r="G748" s="14" t="s">
        <v>5678</v>
      </c>
      <c r="H748" s="4" t="s">
        <v>5676</v>
      </c>
      <c r="I748" s="23" t="s">
        <v>19</v>
      </c>
      <c r="J748" s="2"/>
      <c r="K748" s="21" t="s">
        <v>5677</v>
      </c>
      <c r="L748" s="28">
        <v>43101</v>
      </c>
      <c r="M748" s="13" t="s">
        <v>5675</v>
      </c>
      <c r="N748" s="15"/>
    </row>
    <row r="749" spans="1:15" hidden="1">
      <c r="A749" s="2">
        <v>195</v>
      </c>
      <c r="B749" s="13" t="s">
        <v>5679</v>
      </c>
      <c r="C749" s="4" t="s">
        <v>5680</v>
      </c>
      <c r="D749" s="5" t="s">
        <v>5681</v>
      </c>
      <c r="E749" s="2"/>
      <c r="F749" s="2" t="s">
        <v>577</v>
      </c>
      <c r="G749" s="14" t="s">
        <v>5682</v>
      </c>
      <c r="H749" s="4" t="s">
        <v>5680</v>
      </c>
      <c r="I749" s="23" t="s">
        <v>5526</v>
      </c>
      <c r="J749" s="2"/>
      <c r="K749" s="2" t="s">
        <v>5681</v>
      </c>
      <c r="L749" s="27"/>
      <c r="M749" s="13" t="s">
        <v>5679</v>
      </c>
      <c r="N749" s="15"/>
      <c r="O749" s="51">
        <v>43312</v>
      </c>
    </row>
    <row r="750" spans="1:15" hidden="1">
      <c r="A750" s="2">
        <v>207</v>
      </c>
      <c r="B750" s="14" t="s">
        <v>5683</v>
      </c>
      <c r="C750" s="17" t="s">
        <v>5684</v>
      </c>
      <c r="D750" s="5" t="s">
        <v>5685</v>
      </c>
      <c r="E750" s="2"/>
      <c r="F750" s="5" t="s">
        <v>663</v>
      </c>
      <c r="G750" s="14" t="s">
        <v>5686</v>
      </c>
      <c r="H750" s="17" t="s">
        <v>5684</v>
      </c>
      <c r="I750" s="24" t="s">
        <v>5539</v>
      </c>
      <c r="J750" s="2"/>
      <c r="K750" s="5" t="s">
        <v>5685</v>
      </c>
      <c r="L750" s="27"/>
      <c r="M750" s="14" t="s">
        <v>5683</v>
      </c>
      <c r="N750" s="52"/>
      <c r="O750" s="27">
        <v>43281</v>
      </c>
    </row>
    <row r="751" spans="1:15" hidden="1">
      <c r="A751" s="2">
        <v>209</v>
      </c>
      <c r="B751" s="14" t="s">
        <v>5687</v>
      </c>
      <c r="C751" s="17" t="s">
        <v>5688</v>
      </c>
      <c r="D751" s="5" t="s">
        <v>5689</v>
      </c>
      <c r="E751" s="2"/>
      <c r="F751" s="5" t="s">
        <v>663</v>
      </c>
      <c r="G751" s="14" t="s">
        <v>5690</v>
      </c>
      <c r="H751" s="17" t="s">
        <v>5688</v>
      </c>
      <c r="I751" s="24" t="s">
        <v>5539</v>
      </c>
      <c r="J751" s="2"/>
      <c r="K751" s="5" t="s">
        <v>5689</v>
      </c>
      <c r="L751" s="27"/>
      <c r="M751" s="14" t="s">
        <v>5687</v>
      </c>
      <c r="N751" s="14"/>
      <c r="O751" s="49">
        <v>43281</v>
      </c>
    </row>
    <row r="752" spans="1:15" hidden="1">
      <c r="A752" s="2">
        <v>219</v>
      </c>
      <c r="B752" s="13" t="s">
        <v>5691</v>
      </c>
      <c r="C752" s="4" t="s">
        <v>5692</v>
      </c>
      <c r="D752" s="5" t="s">
        <v>5693</v>
      </c>
      <c r="E752" s="2"/>
      <c r="F752" s="2" t="s">
        <v>663</v>
      </c>
      <c r="G752" s="14" t="s">
        <v>5694</v>
      </c>
      <c r="H752" s="4" t="s">
        <v>5692</v>
      </c>
      <c r="I752" s="23" t="s">
        <v>5526</v>
      </c>
      <c r="J752" s="2"/>
      <c r="K752" s="2" t="s">
        <v>5693</v>
      </c>
      <c r="L752" s="27"/>
      <c r="M752" s="13" t="s">
        <v>5691</v>
      </c>
      <c r="N752" s="15"/>
      <c r="O752" s="51">
        <v>43312</v>
      </c>
    </row>
    <row r="753" spans="1:15" hidden="1">
      <c r="A753" s="2">
        <v>225</v>
      </c>
      <c r="B753" s="14" t="s">
        <v>5695</v>
      </c>
      <c r="C753" s="17" t="s">
        <v>5696</v>
      </c>
      <c r="D753" s="5" t="s">
        <v>5697</v>
      </c>
      <c r="E753" s="2"/>
      <c r="F753" s="5" t="s">
        <v>663</v>
      </c>
      <c r="G753" s="14" t="s">
        <v>5698</v>
      </c>
      <c r="H753" s="17" t="s">
        <v>5696</v>
      </c>
      <c r="I753" s="24" t="s">
        <v>5539</v>
      </c>
      <c r="J753" s="2"/>
      <c r="K753" s="5" t="s">
        <v>5697</v>
      </c>
      <c r="L753" s="27"/>
      <c r="M753" s="14" t="s">
        <v>5695</v>
      </c>
      <c r="N753" s="52"/>
      <c r="O753" s="27">
        <v>43281</v>
      </c>
    </row>
    <row r="754" spans="1:15" hidden="1">
      <c r="A754" s="2">
        <v>233</v>
      </c>
      <c r="B754" s="13" t="s">
        <v>5699</v>
      </c>
      <c r="C754" s="4" t="s">
        <v>5700</v>
      </c>
      <c r="D754" s="5" t="s">
        <v>5701</v>
      </c>
      <c r="E754" s="2"/>
      <c r="F754" s="2" t="s">
        <v>663</v>
      </c>
      <c r="G754" s="14" t="s">
        <v>5702</v>
      </c>
      <c r="H754" s="4" t="s">
        <v>5700</v>
      </c>
      <c r="I754" s="23" t="s">
        <v>5526</v>
      </c>
      <c r="J754" s="2"/>
      <c r="K754" s="2" t="s">
        <v>5701</v>
      </c>
      <c r="L754" s="27"/>
      <c r="M754" s="13" t="s">
        <v>5699</v>
      </c>
      <c r="N754" s="15"/>
      <c r="O754" s="51">
        <v>43312</v>
      </c>
    </row>
    <row r="755" spans="1:15" hidden="1">
      <c r="A755" s="2">
        <v>236</v>
      </c>
      <c r="B755" s="14" t="s">
        <v>5703</v>
      </c>
      <c r="C755" s="17" t="s">
        <v>5704</v>
      </c>
      <c r="D755" s="5" t="s">
        <v>5705</v>
      </c>
      <c r="E755" s="2"/>
      <c r="F755" s="5" t="s">
        <v>757</v>
      </c>
      <c r="G755" s="14" t="s">
        <v>5706</v>
      </c>
      <c r="H755" s="17" t="s">
        <v>5704</v>
      </c>
      <c r="I755" s="24" t="s">
        <v>5539</v>
      </c>
      <c r="J755" s="2"/>
      <c r="K755" s="5" t="s">
        <v>5705</v>
      </c>
      <c r="L755" s="27"/>
      <c r="M755" s="14" t="s">
        <v>5703</v>
      </c>
      <c r="N755" s="52"/>
      <c r="O755" s="27">
        <v>43281</v>
      </c>
    </row>
    <row r="756" spans="1:15" hidden="1">
      <c r="A756" s="2">
        <v>237</v>
      </c>
      <c r="B756" s="14" t="s">
        <v>5707</v>
      </c>
      <c r="C756" s="17" t="s">
        <v>5708</v>
      </c>
      <c r="D756" s="5" t="s">
        <v>5709</v>
      </c>
      <c r="E756" s="2"/>
      <c r="F756" s="5" t="s">
        <v>757</v>
      </c>
      <c r="G756" s="14" t="s">
        <v>5710</v>
      </c>
      <c r="H756" s="17" t="s">
        <v>5708</v>
      </c>
      <c r="I756" s="24" t="s">
        <v>5539</v>
      </c>
      <c r="J756" s="2"/>
      <c r="K756" s="5" t="s">
        <v>5709</v>
      </c>
      <c r="L756" s="27"/>
      <c r="M756" s="14" t="s">
        <v>5707</v>
      </c>
      <c r="N756" s="52"/>
      <c r="O756" s="27">
        <v>43281</v>
      </c>
    </row>
    <row r="757" spans="1:15" hidden="1">
      <c r="A757" s="2">
        <v>238</v>
      </c>
      <c r="B757" s="14" t="s">
        <v>5711</v>
      </c>
      <c r="C757" s="17" t="s">
        <v>5712</v>
      </c>
      <c r="D757" s="5" t="s">
        <v>5713</v>
      </c>
      <c r="E757" s="2"/>
      <c r="F757" s="5" t="s">
        <v>757</v>
      </c>
      <c r="G757" s="14" t="s">
        <v>5714</v>
      </c>
      <c r="H757" s="17" t="s">
        <v>5712</v>
      </c>
      <c r="I757" s="24" t="s">
        <v>5539</v>
      </c>
      <c r="J757" s="2"/>
      <c r="K757" s="5" t="s">
        <v>5713</v>
      </c>
      <c r="L757" s="27"/>
      <c r="M757" s="14" t="s">
        <v>5711</v>
      </c>
      <c r="N757" s="52"/>
      <c r="O757" s="27">
        <v>43281</v>
      </c>
    </row>
    <row r="758" spans="1:15" hidden="1">
      <c r="A758" s="2">
        <v>240</v>
      </c>
      <c r="B758" s="14" t="s">
        <v>5715</v>
      </c>
      <c r="C758" s="17" t="s">
        <v>5716</v>
      </c>
      <c r="D758" s="5" t="s">
        <v>5717</v>
      </c>
      <c r="E758" s="2"/>
      <c r="F758" s="5" t="s">
        <v>757</v>
      </c>
      <c r="G758" s="14" t="s">
        <v>5718</v>
      </c>
      <c r="H758" s="17" t="s">
        <v>5716</v>
      </c>
      <c r="I758" s="24" t="s">
        <v>5539</v>
      </c>
      <c r="J758" s="2"/>
      <c r="K758" s="5" t="s">
        <v>5717</v>
      </c>
      <c r="L758" s="27"/>
      <c r="M758" s="14" t="s">
        <v>5715</v>
      </c>
      <c r="N758" s="52"/>
      <c r="O758" s="27">
        <v>43281</v>
      </c>
    </row>
    <row r="759" spans="1:15" hidden="1">
      <c r="A759" s="2">
        <v>303</v>
      </c>
      <c r="B759" s="13" t="s">
        <v>2815</v>
      </c>
      <c r="C759" s="4" t="s">
        <v>5719</v>
      </c>
      <c r="D759" s="5" t="s">
        <v>2817</v>
      </c>
      <c r="E759" s="4"/>
      <c r="F759" s="2" t="s">
        <v>757</v>
      </c>
      <c r="G759" s="14" t="s">
        <v>4767</v>
      </c>
      <c r="H759" s="4" t="s">
        <v>5719</v>
      </c>
      <c r="I759" s="23" t="s">
        <v>5526</v>
      </c>
      <c r="J759" s="2"/>
      <c r="K759" s="2" t="s">
        <v>2817</v>
      </c>
      <c r="L759" s="27"/>
      <c r="M759" s="13" t="s">
        <v>2815</v>
      </c>
      <c r="N759" s="15"/>
      <c r="O759" s="27" t="s">
        <v>5116</v>
      </c>
    </row>
    <row r="760" spans="1:15" hidden="1">
      <c r="A760" s="2">
        <v>307</v>
      </c>
      <c r="B760" s="13" t="s">
        <v>5720</v>
      </c>
      <c r="C760" s="4" t="s">
        <v>5721</v>
      </c>
      <c r="D760" s="5" t="s">
        <v>5722</v>
      </c>
      <c r="E760" s="4"/>
      <c r="F760" s="2" t="s">
        <v>757</v>
      </c>
      <c r="G760" s="14" t="s">
        <v>5723</v>
      </c>
      <c r="H760" s="4" t="s">
        <v>5721</v>
      </c>
      <c r="I760" s="23" t="s">
        <v>5526</v>
      </c>
      <c r="J760" s="2"/>
      <c r="K760" s="2" t="s">
        <v>5722</v>
      </c>
      <c r="L760" s="27"/>
      <c r="M760" s="13" t="s">
        <v>5720</v>
      </c>
      <c r="N760" s="15"/>
      <c r="O760" s="51">
        <v>43312</v>
      </c>
    </row>
    <row r="761" spans="1:15" hidden="1">
      <c r="A761" s="2">
        <v>334</v>
      </c>
      <c r="B761" s="14" t="s">
        <v>3047</v>
      </c>
      <c r="C761" s="17" t="s">
        <v>5724</v>
      </c>
      <c r="D761" s="5" t="s">
        <v>3049</v>
      </c>
      <c r="E761" s="2"/>
      <c r="F761" s="2" t="s">
        <v>757</v>
      </c>
      <c r="G761" s="14" t="s">
        <v>3051</v>
      </c>
      <c r="H761" s="17" t="s">
        <v>5724</v>
      </c>
      <c r="I761" s="24" t="s">
        <v>5539</v>
      </c>
      <c r="J761" s="2"/>
      <c r="K761" s="5" t="s">
        <v>3049</v>
      </c>
      <c r="L761" s="27"/>
      <c r="M761" s="14" t="s">
        <v>3047</v>
      </c>
      <c r="N761" s="52"/>
      <c r="O761" s="27">
        <v>43281</v>
      </c>
    </row>
    <row r="762" spans="1:15" hidden="1">
      <c r="A762" s="2">
        <v>345</v>
      </c>
      <c r="B762" s="13" t="s">
        <v>5725</v>
      </c>
      <c r="C762" s="4" t="s">
        <v>5726</v>
      </c>
      <c r="D762" s="5" t="s">
        <v>5727</v>
      </c>
      <c r="E762" s="2"/>
      <c r="F762" s="2" t="s">
        <v>757</v>
      </c>
      <c r="G762" s="14" t="s">
        <v>5728</v>
      </c>
      <c r="H762" s="4" t="s">
        <v>5726</v>
      </c>
      <c r="I762" s="23" t="s">
        <v>5526</v>
      </c>
      <c r="J762" s="2"/>
      <c r="K762" s="21" t="s">
        <v>5727</v>
      </c>
      <c r="L762" s="27"/>
      <c r="M762" s="13" t="s">
        <v>5725</v>
      </c>
      <c r="N762" s="15"/>
      <c r="O762" s="51">
        <v>43312</v>
      </c>
    </row>
    <row r="763" spans="1:15" hidden="1">
      <c r="A763" s="2">
        <v>352</v>
      </c>
      <c r="B763" s="13" t="s">
        <v>5729</v>
      </c>
      <c r="C763" s="4" t="s">
        <v>5730</v>
      </c>
      <c r="D763" s="5" t="s">
        <v>5731</v>
      </c>
      <c r="E763" s="2"/>
      <c r="F763" s="2" t="s">
        <v>757</v>
      </c>
      <c r="G763" s="14" t="s">
        <v>5732</v>
      </c>
      <c r="H763" s="4" t="s">
        <v>5730</v>
      </c>
      <c r="I763" s="23" t="s">
        <v>5526</v>
      </c>
      <c r="J763" s="2"/>
      <c r="K763" s="21" t="s">
        <v>5731</v>
      </c>
      <c r="L763" s="27"/>
      <c r="M763" s="13" t="s">
        <v>5729</v>
      </c>
      <c r="N763" s="15"/>
      <c r="O763" s="51">
        <v>43312</v>
      </c>
    </row>
    <row r="764" spans="1:15" hidden="1">
      <c r="A764" s="2">
        <v>354</v>
      </c>
      <c r="B764" s="14" t="s">
        <v>5733</v>
      </c>
      <c r="C764" s="17" t="s">
        <v>5734</v>
      </c>
      <c r="D764" s="5" t="s">
        <v>5735</v>
      </c>
      <c r="E764" s="2"/>
      <c r="F764" s="2" t="s">
        <v>757</v>
      </c>
      <c r="G764" s="14" t="s">
        <v>5736</v>
      </c>
      <c r="H764" s="17" t="s">
        <v>5734</v>
      </c>
      <c r="I764" s="24" t="s">
        <v>5539</v>
      </c>
      <c r="J764" s="2"/>
      <c r="K764" s="5" t="s">
        <v>5735</v>
      </c>
      <c r="L764" s="27"/>
      <c r="M764" s="14" t="s">
        <v>5733</v>
      </c>
      <c r="N764" s="52"/>
      <c r="O764" s="27">
        <v>43281</v>
      </c>
    </row>
    <row r="765" spans="1:15" hidden="1">
      <c r="A765" s="2">
        <v>356</v>
      </c>
      <c r="B765" s="14" t="s">
        <v>5737</v>
      </c>
      <c r="C765" s="17" t="s">
        <v>5738</v>
      </c>
      <c r="D765" s="5" t="s">
        <v>5739</v>
      </c>
      <c r="E765" s="2"/>
      <c r="F765" s="2" t="s">
        <v>757</v>
      </c>
      <c r="G765" s="14" t="s">
        <v>5740</v>
      </c>
      <c r="H765" s="17" t="s">
        <v>5738</v>
      </c>
      <c r="I765" s="24" t="s">
        <v>5539</v>
      </c>
      <c r="J765" s="2"/>
      <c r="K765" s="5" t="s">
        <v>5739</v>
      </c>
      <c r="L765" s="27"/>
      <c r="M765" s="14" t="s">
        <v>5737</v>
      </c>
      <c r="N765" s="52"/>
      <c r="O765" s="27">
        <v>43281</v>
      </c>
    </row>
    <row r="766" spans="1:15" hidden="1">
      <c r="A766" s="2">
        <v>358</v>
      </c>
      <c r="B766" s="13" t="s">
        <v>5741</v>
      </c>
      <c r="C766" s="4" t="s">
        <v>5742</v>
      </c>
      <c r="D766" s="5" t="s">
        <v>5743</v>
      </c>
      <c r="E766" s="2"/>
      <c r="F766" s="2" t="s">
        <v>757</v>
      </c>
      <c r="G766" s="14" t="s">
        <v>5744</v>
      </c>
      <c r="H766" s="4" t="s">
        <v>5742</v>
      </c>
      <c r="I766" s="23" t="s">
        <v>5526</v>
      </c>
      <c r="J766" s="2"/>
      <c r="K766" s="21" t="s">
        <v>5743</v>
      </c>
      <c r="L766" s="27"/>
      <c r="M766" s="13" t="s">
        <v>5741</v>
      </c>
      <c r="N766" s="15"/>
      <c r="O766" s="51">
        <v>43312</v>
      </c>
    </row>
    <row r="767" spans="1:15" hidden="1">
      <c r="A767" s="2">
        <v>360</v>
      </c>
      <c r="B767" s="13" t="s">
        <v>5745</v>
      </c>
      <c r="C767" s="4" t="s">
        <v>5746</v>
      </c>
      <c r="D767" s="5" t="s">
        <v>5747</v>
      </c>
      <c r="E767" s="2"/>
      <c r="F767" s="2" t="s">
        <v>757</v>
      </c>
      <c r="G767" s="14" t="s">
        <v>5748</v>
      </c>
      <c r="H767" s="4" t="s">
        <v>5746</v>
      </c>
      <c r="I767" s="23" t="s">
        <v>5526</v>
      </c>
      <c r="J767" s="2"/>
      <c r="K767" s="21" t="s">
        <v>5747</v>
      </c>
      <c r="L767" s="27"/>
      <c r="M767" s="13" t="s">
        <v>5745</v>
      </c>
      <c r="N767" s="15"/>
      <c r="O767" s="51">
        <v>43312</v>
      </c>
    </row>
    <row r="768" spans="1:15" hidden="1">
      <c r="A768" s="2">
        <v>366</v>
      </c>
      <c r="B768" s="14" t="s">
        <v>5749</v>
      </c>
      <c r="C768" s="17" t="s">
        <v>5750</v>
      </c>
      <c r="D768" s="5" t="s">
        <v>5751</v>
      </c>
      <c r="E768" s="2"/>
      <c r="F768" s="2" t="s">
        <v>757</v>
      </c>
      <c r="G768" s="14" t="s">
        <v>5752</v>
      </c>
      <c r="H768" s="17" t="s">
        <v>5750</v>
      </c>
      <c r="I768" s="24" t="s">
        <v>5539</v>
      </c>
      <c r="J768" s="2"/>
      <c r="K768" s="5" t="s">
        <v>5751</v>
      </c>
      <c r="L768" s="27"/>
      <c r="M768" s="14" t="s">
        <v>5749</v>
      </c>
      <c r="N768" s="52"/>
      <c r="O768" s="27">
        <v>43281</v>
      </c>
    </row>
    <row r="769" spans="1:15" hidden="1">
      <c r="A769" s="2">
        <v>370</v>
      </c>
      <c r="B769" s="13" t="s">
        <v>5753</v>
      </c>
      <c r="C769" s="4" t="s">
        <v>5754</v>
      </c>
      <c r="D769" s="5" t="s">
        <v>5755</v>
      </c>
      <c r="E769" s="2"/>
      <c r="F769" s="2" t="s">
        <v>757</v>
      </c>
      <c r="G769" s="14" t="s">
        <v>5756</v>
      </c>
      <c r="H769" s="4" t="s">
        <v>5754</v>
      </c>
      <c r="I769" s="23" t="s">
        <v>5526</v>
      </c>
      <c r="J769" s="2"/>
      <c r="K769" s="2" t="s">
        <v>5755</v>
      </c>
      <c r="L769" s="27"/>
      <c r="M769" s="13" t="s">
        <v>5753</v>
      </c>
      <c r="N769" s="15"/>
      <c r="O769" s="51">
        <v>43312</v>
      </c>
    </row>
    <row r="770" spans="1:15" hidden="1">
      <c r="A770" s="2">
        <v>373</v>
      </c>
      <c r="B770" s="14" t="s">
        <v>5757</v>
      </c>
      <c r="C770" s="17" t="s">
        <v>5758</v>
      </c>
      <c r="D770" s="5" t="s">
        <v>5759</v>
      </c>
      <c r="E770" s="2"/>
      <c r="F770" s="2" t="s">
        <v>757</v>
      </c>
      <c r="G770" s="14" t="s">
        <v>5760</v>
      </c>
      <c r="H770" s="17" t="s">
        <v>5758</v>
      </c>
      <c r="I770" s="24" t="s">
        <v>5539</v>
      </c>
      <c r="J770" s="2"/>
      <c r="K770" s="5" t="s">
        <v>5759</v>
      </c>
      <c r="L770" s="27"/>
      <c r="M770" s="14" t="s">
        <v>5757</v>
      </c>
      <c r="N770" s="52"/>
      <c r="O770" s="27">
        <v>43281</v>
      </c>
    </row>
    <row r="771" spans="1:15" hidden="1">
      <c r="A771" s="2">
        <v>400</v>
      </c>
      <c r="B771" s="13" t="s">
        <v>5761</v>
      </c>
      <c r="C771" s="4" t="s">
        <v>5762</v>
      </c>
      <c r="D771" s="5" t="s">
        <v>5763</v>
      </c>
      <c r="E771" s="2"/>
      <c r="F771" s="2" t="s">
        <v>343</v>
      </c>
      <c r="G771" s="14" t="s">
        <v>5764</v>
      </c>
      <c r="H771" s="4" t="s">
        <v>5762</v>
      </c>
      <c r="I771" s="23" t="s">
        <v>5526</v>
      </c>
      <c r="J771" s="2"/>
      <c r="K771" s="2" t="s">
        <v>5763</v>
      </c>
      <c r="L771" s="27"/>
      <c r="M771" s="13" t="s">
        <v>5761</v>
      </c>
      <c r="N771" s="15"/>
      <c r="O771" s="51">
        <v>43312</v>
      </c>
    </row>
    <row r="772" spans="1:15" hidden="1">
      <c r="A772" s="2">
        <v>404</v>
      </c>
      <c r="B772" s="13" t="s">
        <v>2648</v>
      </c>
      <c r="C772" s="4" t="s">
        <v>5765</v>
      </c>
      <c r="D772" s="5" t="s">
        <v>2650</v>
      </c>
      <c r="E772" s="2"/>
      <c r="F772" s="2" t="s">
        <v>343</v>
      </c>
      <c r="G772" s="14" t="s">
        <v>2652</v>
      </c>
      <c r="H772" s="4" t="s">
        <v>5765</v>
      </c>
      <c r="I772" s="23" t="s">
        <v>5526</v>
      </c>
      <c r="J772" s="2"/>
      <c r="K772" s="2" t="s">
        <v>2650</v>
      </c>
      <c r="L772" s="27"/>
      <c r="M772" s="13" t="s">
        <v>2648</v>
      </c>
      <c r="N772" s="15"/>
      <c r="O772" s="51">
        <v>43312</v>
      </c>
    </row>
    <row r="773" spans="1:15" hidden="1">
      <c r="A773" s="2">
        <v>421</v>
      </c>
      <c r="B773" s="13" t="s">
        <v>5766</v>
      </c>
      <c r="C773" s="4" t="s">
        <v>5767</v>
      </c>
      <c r="D773" s="5" t="s">
        <v>5768</v>
      </c>
      <c r="E773" s="4"/>
      <c r="F773" s="2" t="s">
        <v>1252</v>
      </c>
      <c r="G773" s="14" t="s">
        <v>5769</v>
      </c>
      <c r="H773" s="4" t="s">
        <v>5767</v>
      </c>
      <c r="I773" s="23" t="s">
        <v>5526</v>
      </c>
      <c r="J773" s="2"/>
      <c r="K773" s="21" t="s">
        <v>5768</v>
      </c>
      <c r="L773" s="27"/>
      <c r="M773" s="13" t="s">
        <v>5766</v>
      </c>
      <c r="N773" s="15"/>
      <c r="O773" s="27" t="s">
        <v>5116</v>
      </c>
    </row>
    <row r="774" spans="1:15" hidden="1">
      <c r="A774" s="2">
        <v>424</v>
      </c>
      <c r="B774" s="13" t="s">
        <v>5770</v>
      </c>
      <c r="C774" s="4" t="s">
        <v>5771</v>
      </c>
      <c r="D774" s="5" t="s">
        <v>5772</v>
      </c>
      <c r="E774" s="2"/>
      <c r="F774" s="2" t="s">
        <v>1252</v>
      </c>
      <c r="G774" s="14" t="s">
        <v>5773</v>
      </c>
      <c r="H774" s="4" t="s">
        <v>5771</v>
      </c>
      <c r="I774" s="23" t="s">
        <v>5526</v>
      </c>
      <c r="J774" s="2"/>
      <c r="K774" s="2" t="s">
        <v>5772</v>
      </c>
      <c r="L774" s="27"/>
      <c r="M774" s="13" t="s">
        <v>5770</v>
      </c>
      <c r="N774" s="15"/>
      <c r="O774" s="51">
        <v>43312</v>
      </c>
    </row>
    <row r="775" spans="1:15" hidden="1">
      <c r="A775" s="2">
        <v>448</v>
      </c>
      <c r="B775" s="13" t="s">
        <v>5774</v>
      </c>
      <c r="C775" s="4" t="s">
        <v>5775</v>
      </c>
      <c r="D775" s="5" t="s">
        <v>5776</v>
      </c>
      <c r="E775" s="2"/>
      <c r="F775" s="2" t="s">
        <v>1293</v>
      </c>
      <c r="G775" s="14" t="s">
        <v>5777</v>
      </c>
      <c r="H775" s="4" t="s">
        <v>5775</v>
      </c>
      <c r="I775" s="23" t="s">
        <v>5526</v>
      </c>
      <c r="J775" s="2"/>
      <c r="K775" s="2" t="s">
        <v>5776</v>
      </c>
      <c r="L775" s="27"/>
      <c r="M775" s="13" t="s">
        <v>5774</v>
      </c>
      <c r="N775" s="15"/>
      <c r="O775" s="51">
        <v>43312</v>
      </c>
    </row>
    <row r="776" spans="1:15" hidden="1">
      <c r="A776" s="2">
        <v>454</v>
      </c>
      <c r="B776" s="13" t="s">
        <v>3893</v>
      </c>
      <c r="C776" s="4" t="s">
        <v>3894</v>
      </c>
      <c r="D776" s="5" t="s">
        <v>3895</v>
      </c>
      <c r="E776" s="2"/>
      <c r="F776" s="2" t="s">
        <v>2345</v>
      </c>
      <c r="G776" s="14" t="s">
        <v>3896</v>
      </c>
      <c r="H776" s="4" t="s">
        <v>3894</v>
      </c>
      <c r="I776" s="23" t="s">
        <v>19</v>
      </c>
      <c r="J776" s="2"/>
      <c r="K776" s="21" t="s">
        <v>3895</v>
      </c>
      <c r="L776" s="28">
        <v>43101</v>
      </c>
      <c r="M776" s="13" t="s">
        <v>3893</v>
      </c>
      <c r="N776" s="15"/>
    </row>
    <row r="777" spans="1:15" hidden="1">
      <c r="A777" s="2">
        <v>455</v>
      </c>
      <c r="B777" s="13" t="s">
        <v>3897</v>
      </c>
      <c r="C777" s="4" t="s">
        <v>3898</v>
      </c>
      <c r="D777" s="5" t="s">
        <v>3899</v>
      </c>
      <c r="E777" s="2"/>
      <c r="F777" s="2" t="s">
        <v>2345</v>
      </c>
      <c r="G777" s="14" t="s">
        <v>3900</v>
      </c>
      <c r="H777" s="4" t="s">
        <v>3898</v>
      </c>
      <c r="I777" s="23" t="s">
        <v>19</v>
      </c>
      <c r="J777" s="2"/>
      <c r="K777" s="21" t="s">
        <v>3899</v>
      </c>
      <c r="L777" s="28">
        <v>43101</v>
      </c>
      <c r="M777" s="13" t="s">
        <v>3897</v>
      </c>
      <c r="N777" s="15"/>
    </row>
    <row r="778" spans="1:15" hidden="1">
      <c r="A778" s="2">
        <v>456</v>
      </c>
      <c r="B778" s="13" t="s">
        <v>3901</v>
      </c>
      <c r="C778" s="4" t="s">
        <v>3902</v>
      </c>
      <c r="D778" s="5" t="s">
        <v>3903</v>
      </c>
      <c r="E778" s="2"/>
      <c r="F778" s="2" t="s">
        <v>2345</v>
      </c>
      <c r="G778" s="14" t="s">
        <v>3904</v>
      </c>
      <c r="H778" s="4" t="s">
        <v>3902</v>
      </c>
      <c r="I778" s="23" t="s">
        <v>19</v>
      </c>
      <c r="J778" s="2"/>
      <c r="K778" s="21" t="s">
        <v>3903</v>
      </c>
      <c r="L778" s="28">
        <v>43101</v>
      </c>
      <c r="M778" s="13" t="s">
        <v>3901</v>
      </c>
      <c r="N778" s="15"/>
    </row>
    <row r="779" spans="1:15" hidden="1">
      <c r="A779" s="2">
        <v>457</v>
      </c>
      <c r="B779" s="13" t="s">
        <v>3905</v>
      </c>
      <c r="C779" s="4" t="s">
        <v>3906</v>
      </c>
      <c r="D779" s="5" t="s">
        <v>3907</v>
      </c>
      <c r="E779" s="2"/>
      <c r="F779" s="2" t="s">
        <v>2345</v>
      </c>
      <c r="G779" s="14" t="s">
        <v>3908</v>
      </c>
      <c r="H779" s="4" t="s">
        <v>3906</v>
      </c>
      <c r="I779" s="23" t="s">
        <v>19</v>
      </c>
      <c r="J779" s="2"/>
      <c r="K779" s="21" t="s">
        <v>3907</v>
      </c>
      <c r="L779" s="28">
        <v>43101</v>
      </c>
      <c r="M779" s="13" t="s">
        <v>3905</v>
      </c>
      <c r="N779" s="15"/>
    </row>
    <row r="780" spans="1:15" hidden="1">
      <c r="A780" s="2">
        <v>458</v>
      </c>
      <c r="B780" s="13" t="s">
        <v>3909</v>
      </c>
      <c r="C780" s="4" t="s">
        <v>3910</v>
      </c>
      <c r="D780" s="5" t="s">
        <v>3911</v>
      </c>
      <c r="E780" s="2"/>
      <c r="F780" s="2" t="s">
        <v>2345</v>
      </c>
      <c r="G780" s="14" t="s">
        <v>3912</v>
      </c>
      <c r="H780" s="4" t="s">
        <v>3910</v>
      </c>
      <c r="I780" s="23" t="s">
        <v>19</v>
      </c>
      <c r="J780" s="2"/>
      <c r="K780" s="21" t="s">
        <v>3911</v>
      </c>
      <c r="L780" s="28">
        <v>43101</v>
      </c>
      <c r="M780" s="13" t="s">
        <v>3909</v>
      </c>
      <c r="N780" s="15"/>
    </row>
    <row r="781" spans="1:15" hidden="1">
      <c r="A781" s="2">
        <v>459</v>
      </c>
      <c r="B781" s="13" t="s">
        <v>3913</v>
      </c>
      <c r="C781" s="4" t="s">
        <v>3914</v>
      </c>
      <c r="D781" s="5" t="s">
        <v>3915</v>
      </c>
      <c r="E781" s="2"/>
      <c r="F781" s="2" t="s">
        <v>2345</v>
      </c>
      <c r="G781" s="14" t="s">
        <v>3916</v>
      </c>
      <c r="H781" s="4" t="s">
        <v>3914</v>
      </c>
      <c r="I781" s="23" t="s">
        <v>19</v>
      </c>
      <c r="J781" s="2"/>
      <c r="K781" s="21" t="s">
        <v>3915</v>
      </c>
      <c r="L781" s="28">
        <v>43101</v>
      </c>
      <c r="M781" s="13" t="s">
        <v>3913</v>
      </c>
      <c r="N781" s="15"/>
    </row>
    <row r="782" spans="1:15" hidden="1">
      <c r="A782" s="2">
        <v>460</v>
      </c>
      <c r="B782" s="13" t="s">
        <v>3917</v>
      </c>
      <c r="C782" s="4" t="s">
        <v>3918</v>
      </c>
      <c r="D782" s="5" t="s">
        <v>3919</v>
      </c>
      <c r="E782" s="2"/>
      <c r="F782" s="2" t="s">
        <v>2345</v>
      </c>
      <c r="G782" s="14" t="s">
        <v>3920</v>
      </c>
      <c r="H782" s="4" t="s">
        <v>3918</v>
      </c>
      <c r="I782" s="23" t="s">
        <v>19</v>
      </c>
      <c r="J782" s="2"/>
      <c r="K782" s="21" t="s">
        <v>3919</v>
      </c>
      <c r="L782" s="28">
        <v>43101</v>
      </c>
      <c r="M782" s="13" t="s">
        <v>3917</v>
      </c>
      <c r="N782" s="15"/>
    </row>
    <row r="783" spans="1:15" hidden="1">
      <c r="A783" s="2">
        <v>461</v>
      </c>
      <c r="B783" s="13" t="s">
        <v>3921</v>
      </c>
      <c r="C783" s="4" t="s">
        <v>3922</v>
      </c>
      <c r="D783" s="5" t="s">
        <v>3923</v>
      </c>
      <c r="E783" s="2"/>
      <c r="F783" s="2" t="s">
        <v>2345</v>
      </c>
      <c r="G783" s="14" t="s">
        <v>3924</v>
      </c>
      <c r="H783" s="4" t="s">
        <v>3922</v>
      </c>
      <c r="I783" s="23" t="s">
        <v>19</v>
      </c>
      <c r="J783" s="2"/>
      <c r="K783" s="21" t="s">
        <v>3923</v>
      </c>
      <c r="L783" s="28">
        <v>43101</v>
      </c>
      <c r="M783" s="13" t="s">
        <v>3921</v>
      </c>
      <c r="N783" s="15"/>
    </row>
    <row r="784" spans="1:15" hidden="1">
      <c r="A784" s="2">
        <v>462</v>
      </c>
      <c r="B784" s="13" t="s">
        <v>3925</v>
      </c>
      <c r="C784" s="4" t="s">
        <v>3926</v>
      </c>
      <c r="D784" s="5" t="s">
        <v>3927</v>
      </c>
      <c r="E784" s="2"/>
      <c r="F784" s="2" t="s">
        <v>2345</v>
      </c>
      <c r="G784" s="14" t="s">
        <v>3928</v>
      </c>
      <c r="H784" s="4" t="s">
        <v>3926</v>
      </c>
      <c r="I784" s="23" t="s">
        <v>19</v>
      </c>
      <c r="J784" s="2"/>
      <c r="K784" s="21" t="s">
        <v>3927</v>
      </c>
      <c r="L784" s="28">
        <v>43101</v>
      </c>
      <c r="M784" s="13" t="s">
        <v>3925</v>
      </c>
      <c r="N784" s="15"/>
    </row>
    <row r="785" spans="1:14" hidden="1">
      <c r="A785" s="2">
        <v>463</v>
      </c>
      <c r="B785" s="13" t="s">
        <v>5778</v>
      </c>
      <c r="C785" s="4" t="s">
        <v>5779</v>
      </c>
      <c r="D785" s="5" t="s">
        <v>4617</v>
      </c>
      <c r="E785" s="2"/>
      <c r="F785" s="2" t="s">
        <v>2345</v>
      </c>
      <c r="G785" s="14" t="s">
        <v>5780</v>
      </c>
      <c r="H785" s="4" t="s">
        <v>5779</v>
      </c>
      <c r="I785" s="23" t="s">
        <v>19</v>
      </c>
      <c r="J785" s="2"/>
      <c r="K785" s="21" t="s">
        <v>4617</v>
      </c>
      <c r="L785" s="28">
        <v>43101</v>
      </c>
      <c r="M785" s="13" t="s">
        <v>5778</v>
      </c>
      <c r="N785" s="15"/>
    </row>
    <row r="786" spans="1:14" hidden="1">
      <c r="A786" s="2">
        <v>464</v>
      </c>
      <c r="B786" s="13" t="s">
        <v>5781</v>
      </c>
      <c r="C786" s="4" t="s">
        <v>5782</v>
      </c>
      <c r="D786" s="5" t="s">
        <v>4639</v>
      </c>
      <c r="E786" s="2"/>
      <c r="F786" s="2" t="s">
        <v>2345</v>
      </c>
      <c r="G786" s="14" t="s">
        <v>5783</v>
      </c>
      <c r="H786" s="4" t="s">
        <v>5782</v>
      </c>
      <c r="I786" s="23" t="s">
        <v>19</v>
      </c>
      <c r="J786" s="2"/>
      <c r="K786" s="21" t="s">
        <v>4639</v>
      </c>
      <c r="L786" s="28">
        <v>43101</v>
      </c>
      <c r="M786" s="13" t="s">
        <v>5781</v>
      </c>
      <c r="N786" s="15"/>
    </row>
    <row r="787" spans="1:14" hidden="1">
      <c r="A787" s="2">
        <v>465</v>
      </c>
      <c r="B787" s="13" t="s">
        <v>5784</v>
      </c>
      <c r="C787" s="4" t="s">
        <v>5785</v>
      </c>
      <c r="D787" s="5" t="s">
        <v>5786</v>
      </c>
      <c r="E787" s="2"/>
      <c r="F787" s="2" t="s">
        <v>2345</v>
      </c>
      <c r="G787" s="14" t="s">
        <v>5787</v>
      </c>
      <c r="H787" s="4" t="s">
        <v>5785</v>
      </c>
      <c r="I787" s="23" t="s">
        <v>19</v>
      </c>
      <c r="J787" s="2"/>
      <c r="K787" s="21" t="s">
        <v>5786</v>
      </c>
      <c r="L787" s="28">
        <v>43101</v>
      </c>
      <c r="M787" s="13" t="s">
        <v>5784</v>
      </c>
      <c r="N787" s="15"/>
    </row>
    <row r="788" spans="1:14" hidden="1">
      <c r="A788" s="2">
        <v>466</v>
      </c>
      <c r="B788" s="13" t="s">
        <v>5788</v>
      </c>
      <c r="C788" s="4" t="s">
        <v>5789</v>
      </c>
      <c r="D788" s="5" t="s">
        <v>4621</v>
      </c>
      <c r="E788" s="2"/>
      <c r="F788" s="2" t="s">
        <v>2345</v>
      </c>
      <c r="G788" s="14" t="s">
        <v>5790</v>
      </c>
      <c r="H788" s="4" t="s">
        <v>5789</v>
      </c>
      <c r="I788" s="23" t="s">
        <v>19</v>
      </c>
      <c r="J788" s="2"/>
      <c r="K788" s="21" t="s">
        <v>4621</v>
      </c>
      <c r="L788" s="28">
        <v>43101</v>
      </c>
      <c r="M788" s="13" t="s">
        <v>5788</v>
      </c>
      <c r="N788" s="15"/>
    </row>
    <row r="789" spans="1:14" hidden="1">
      <c r="A789" s="2">
        <v>467</v>
      </c>
      <c r="B789" s="15" t="s">
        <v>5791</v>
      </c>
      <c r="C789" s="4" t="s">
        <v>5792</v>
      </c>
      <c r="D789" s="5" t="s">
        <v>4618</v>
      </c>
      <c r="E789" s="2"/>
      <c r="F789" s="2" t="s">
        <v>2345</v>
      </c>
      <c r="G789" s="14" t="s">
        <v>5793</v>
      </c>
      <c r="H789" s="4" t="s">
        <v>5792</v>
      </c>
      <c r="I789" s="23" t="s">
        <v>19</v>
      </c>
      <c r="J789" s="2"/>
      <c r="K789" s="21" t="s">
        <v>4618</v>
      </c>
      <c r="L789" s="28">
        <v>43101</v>
      </c>
      <c r="M789" s="15" t="s">
        <v>5791</v>
      </c>
      <c r="N789" s="15"/>
    </row>
    <row r="790" spans="1:14" hidden="1">
      <c r="A790" s="2">
        <v>468</v>
      </c>
      <c r="B790" s="13" t="s">
        <v>5794</v>
      </c>
      <c r="C790" s="4" t="s">
        <v>5795</v>
      </c>
      <c r="D790" s="5" t="s">
        <v>4635</v>
      </c>
      <c r="E790" s="2"/>
      <c r="F790" s="2" t="s">
        <v>2345</v>
      </c>
      <c r="G790" s="14" t="s">
        <v>5796</v>
      </c>
      <c r="H790" s="4" t="s">
        <v>5795</v>
      </c>
      <c r="I790" s="23" t="s">
        <v>19</v>
      </c>
      <c r="J790" s="2"/>
      <c r="K790" s="21" t="s">
        <v>4635</v>
      </c>
      <c r="L790" s="28">
        <v>43101</v>
      </c>
      <c r="M790" s="13" t="s">
        <v>5794</v>
      </c>
      <c r="N790" s="15"/>
    </row>
    <row r="791" spans="1:14" hidden="1">
      <c r="A791" s="2">
        <v>469</v>
      </c>
      <c r="B791" s="13" t="s">
        <v>5797</v>
      </c>
      <c r="C791" s="4" t="s">
        <v>5798</v>
      </c>
      <c r="D791" s="5" t="s">
        <v>4644</v>
      </c>
      <c r="E791" s="2"/>
      <c r="F791" s="2" t="s">
        <v>2345</v>
      </c>
      <c r="G791" s="14" t="s">
        <v>5799</v>
      </c>
      <c r="H791" s="4" t="s">
        <v>5798</v>
      </c>
      <c r="I791" s="23" t="s">
        <v>19</v>
      </c>
      <c r="J791" s="2"/>
      <c r="K791" s="21" t="s">
        <v>4644</v>
      </c>
      <c r="L791" s="28">
        <v>43101</v>
      </c>
      <c r="M791" s="13" t="s">
        <v>5797</v>
      </c>
      <c r="N791" s="15"/>
    </row>
    <row r="792" spans="1:14" hidden="1">
      <c r="A792" s="2">
        <v>470</v>
      </c>
      <c r="B792" s="13" t="s">
        <v>5800</v>
      </c>
      <c r="C792" s="4" t="s">
        <v>5801</v>
      </c>
      <c r="D792" s="5" t="s">
        <v>5802</v>
      </c>
      <c r="E792" s="2"/>
      <c r="F792" s="2" t="s">
        <v>2345</v>
      </c>
      <c r="G792" s="14" t="s">
        <v>5803</v>
      </c>
      <c r="H792" s="4" t="s">
        <v>5801</v>
      </c>
      <c r="I792" s="23" t="s">
        <v>19</v>
      </c>
      <c r="J792" s="2"/>
      <c r="K792" s="21" t="s">
        <v>5802</v>
      </c>
      <c r="L792" s="28">
        <v>43101</v>
      </c>
      <c r="M792" s="13" t="s">
        <v>5800</v>
      </c>
      <c r="N792" s="15"/>
    </row>
    <row r="793" spans="1:14" hidden="1">
      <c r="A793" s="2">
        <v>471</v>
      </c>
      <c r="B793" s="13" t="s">
        <v>3929</v>
      </c>
      <c r="C793" s="4" t="s">
        <v>3930</v>
      </c>
      <c r="D793" s="5" t="s">
        <v>3931</v>
      </c>
      <c r="E793" s="2"/>
      <c r="F793" s="2" t="s">
        <v>2345</v>
      </c>
      <c r="G793" s="14" t="s">
        <v>3932</v>
      </c>
      <c r="H793" s="4" t="s">
        <v>3930</v>
      </c>
      <c r="I793" s="23" t="s">
        <v>19</v>
      </c>
      <c r="J793" s="2"/>
      <c r="K793" s="21" t="s">
        <v>3931</v>
      </c>
      <c r="L793" s="28">
        <v>43101</v>
      </c>
      <c r="M793" s="13" t="s">
        <v>3929</v>
      </c>
      <c r="N793" s="15"/>
    </row>
    <row r="794" spans="1:14" hidden="1">
      <c r="A794" s="2">
        <v>472</v>
      </c>
      <c r="B794" s="13" t="s">
        <v>5804</v>
      </c>
      <c r="C794" s="4" t="s">
        <v>5805</v>
      </c>
      <c r="D794" s="5" t="s">
        <v>4622</v>
      </c>
      <c r="E794" s="2"/>
      <c r="F794" s="2" t="s">
        <v>2345</v>
      </c>
      <c r="G794" s="14" t="s">
        <v>5806</v>
      </c>
      <c r="H794" s="4" t="s">
        <v>5805</v>
      </c>
      <c r="I794" s="23" t="s">
        <v>19</v>
      </c>
      <c r="J794" s="2"/>
      <c r="K794" s="21" t="s">
        <v>4622</v>
      </c>
      <c r="L794" s="28">
        <v>43101</v>
      </c>
      <c r="M794" s="13" t="s">
        <v>5804</v>
      </c>
      <c r="N794" s="15"/>
    </row>
    <row r="795" spans="1:14" hidden="1">
      <c r="A795" s="2">
        <v>473</v>
      </c>
      <c r="B795" s="13" t="s">
        <v>5807</v>
      </c>
      <c r="C795" s="4" t="s">
        <v>5808</v>
      </c>
      <c r="D795" s="5" t="s">
        <v>4643</v>
      </c>
      <c r="E795" s="2"/>
      <c r="F795" s="2" t="s">
        <v>2345</v>
      </c>
      <c r="G795" s="14" t="s">
        <v>5809</v>
      </c>
      <c r="H795" s="4" t="s">
        <v>5808</v>
      </c>
      <c r="I795" s="23" t="s">
        <v>19</v>
      </c>
      <c r="J795" s="2"/>
      <c r="K795" s="21" t="s">
        <v>4643</v>
      </c>
      <c r="L795" s="28">
        <v>43101</v>
      </c>
      <c r="M795" s="13" t="s">
        <v>5807</v>
      </c>
      <c r="N795" s="15"/>
    </row>
    <row r="796" spans="1:14" hidden="1">
      <c r="A796" s="2">
        <v>474</v>
      </c>
      <c r="B796" s="13" t="s">
        <v>3933</v>
      </c>
      <c r="C796" s="4" t="s">
        <v>3934</v>
      </c>
      <c r="D796" s="5" t="s">
        <v>3935</v>
      </c>
      <c r="E796" s="2"/>
      <c r="F796" s="2" t="s">
        <v>2345</v>
      </c>
      <c r="G796" s="14" t="s">
        <v>3936</v>
      </c>
      <c r="H796" s="4" t="s">
        <v>3934</v>
      </c>
      <c r="I796" s="23" t="s">
        <v>19</v>
      </c>
      <c r="J796" s="2"/>
      <c r="K796" s="21" t="s">
        <v>3935</v>
      </c>
      <c r="L796" s="28">
        <v>43101</v>
      </c>
      <c r="M796" s="13" t="s">
        <v>3933</v>
      </c>
      <c r="N796" s="15"/>
    </row>
    <row r="797" spans="1:14" hidden="1">
      <c r="A797" s="2">
        <v>475</v>
      </c>
      <c r="B797" s="13" t="s">
        <v>5810</v>
      </c>
      <c r="C797" s="4" t="s">
        <v>5811</v>
      </c>
      <c r="D797" s="5" t="s">
        <v>4646</v>
      </c>
      <c r="E797" s="2"/>
      <c r="F797" s="2" t="s">
        <v>2345</v>
      </c>
      <c r="G797" s="14" t="s">
        <v>5812</v>
      </c>
      <c r="H797" s="4" t="s">
        <v>5811</v>
      </c>
      <c r="I797" s="23" t="s">
        <v>19</v>
      </c>
      <c r="J797" s="2"/>
      <c r="K797" s="21" t="s">
        <v>4646</v>
      </c>
      <c r="L797" s="28">
        <v>43101</v>
      </c>
      <c r="M797" s="13" t="s">
        <v>5810</v>
      </c>
      <c r="N797" s="15"/>
    </row>
    <row r="798" spans="1:14" hidden="1">
      <c r="A798" s="2">
        <v>476</v>
      </c>
      <c r="B798" s="13" t="s">
        <v>3937</v>
      </c>
      <c r="C798" s="4" t="s">
        <v>3938</v>
      </c>
      <c r="D798" s="5" t="s">
        <v>3939</v>
      </c>
      <c r="E798" s="2"/>
      <c r="F798" s="2" t="s">
        <v>2345</v>
      </c>
      <c r="G798" s="14" t="s">
        <v>3940</v>
      </c>
      <c r="H798" s="4" t="s">
        <v>3938</v>
      </c>
      <c r="I798" s="23" t="s">
        <v>19</v>
      </c>
      <c r="J798" s="2"/>
      <c r="K798" s="21" t="s">
        <v>3939</v>
      </c>
      <c r="L798" s="28">
        <v>43101</v>
      </c>
      <c r="M798" s="13" t="s">
        <v>3937</v>
      </c>
      <c r="N798" s="15"/>
    </row>
    <row r="799" spans="1:14" hidden="1">
      <c r="A799" s="2">
        <v>477</v>
      </c>
      <c r="B799" s="13" t="s">
        <v>3941</v>
      </c>
      <c r="C799" s="4" t="s">
        <v>3942</v>
      </c>
      <c r="D799" s="5" t="s">
        <v>3943</v>
      </c>
      <c r="E799" s="2"/>
      <c r="F799" s="2" t="s">
        <v>2345</v>
      </c>
      <c r="G799" s="14" t="s">
        <v>3944</v>
      </c>
      <c r="H799" s="4" t="s">
        <v>3942</v>
      </c>
      <c r="I799" s="23" t="s">
        <v>19</v>
      </c>
      <c r="J799" s="2"/>
      <c r="K799" s="21" t="s">
        <v>3943</v>
      </c>
      <c r="L799" s="27">
        <v>42558</v>
      </c>
      <c r="M799" s="13" t="s">
        <v>3941</v>
      </c>
      <c r="N799" s="15"/>
    </row>
    <row r="800" spans="1:14" hidden="1">
      <c r="A800" s="2">
        <v>478</v>
      </c>
      <c r="B800" s="13" t="s">
        <v>5813</v>
      </c>
      <c r="C800" s="4" t="s">
        <v>5814</v>
      </c>
      <c r="D800" s="5" t="s">
        <v>4620</v>
      </c>
      <c r="E800" s="2"/>
      <c r="F800" s="2" t="s">
        <v>2345</v>
      </c>
      <c r="G800" s="14" t="s">
        <v>5815</v>
      </c>
      <c r="H800" s="4" t="s">
        <v>5814</v>
      </c>
      <c r="I800" s="23" t="s">
        <v>19</v>
      </c>
      <c r="J800" s="2"/>
      <c r="K800" s="21" t="s">
        <v>4620</v>
      </c>
      <c r="L800" s="28">
        <v>43101</v>
      </c>
      <c r="M800" s="13" t="s">
        <v>5813</v>
      </c>
      <c r="N800" s="15"/>
    </row>
    <row r="801" spans="1:14" hidden="1">
      <c r="A801" s="2">
        <v>479</v>
      </c>
      <c r="B801" s="13" t="s">
        <v>4651</v>
      </c>
      <c r="C801" s="4" t="s">
        <v>4652</v>
      </c>
      <c r="D801" s="5" t="s">
        <v>4619</v>
      </c>
      <c r="E801" s="2"/>
      <c r="F801" s="2" t="s">
        <v>2345</v>
      </c>
      <c r="G801" s="14" t="s">
        <v>4653</v>
      </c>
      <c r="H801" s="4" t="s">
        <v>4652</v>
      </c>
      <c r="I801" s="23" t="s">
        <v>19</v>
      </c>
      <c r="J801" s="2"/>
      <c r="K801" s="21" t="s">
        <v>4619</v>
      </c>
      <c r="L801" s="28">
        <v>43101</v>
      </c>
      <c r="M801" s="13" t="s">
        <v>4651</v>
      </c>
      <c r="N801" s="15"/>
    </row>
    <row r="802" spans="1:14" hidden="1">
      <c r="A802" s="2">
        <v>480</v>
      </c>
      <c r="B802" s="13" t="s">
        <v>5816</v>
      </c>
      <c r="C802" s="4" t="s">
        <v>5817</v>
      </c>
      <c r="D802" s="5" t="s">
        <v>4636</v>
      </c>
      <c r="E802" s="2"/>
      <c r="F802" s="2" t="s">
        <v>2345</v>
      </c>
      <c r="G802" s="14" t="s">
        <v>5818</v>
      </c>
      <c r="H802" s="4" t="s">
        <v>5817</v>
      </c>
      <c r="I802" s="23" t="s">
        <v>19</v>
      </c>
      <c r="J802" s="2"/>
      <c r="K802" s="21" t="s">
        <v>4636</v>
      </c>
      <c r="L802" s="28">
        <v>43101</v>
      </c>
      <c r="M802" s="13" t="s">
        <v>5816</v>
      </c>
      <c r="N802" s="15"/>
    </row>
    <row r="803" spans="1:14" hidden="1">
      <c r="A803" s="2">
        <v>481</v>
      </c>
      <c r="B803" s="13" t="s">
        <v>5819</v>
      </c>
      <c r="C803" s="4" t="s">
        <v>5820</v>
      </c>
      <c r="D803" s="5" t="s">
        <v>5821</v>
      </c>
      <c r="E803" s="2"/>
      <c r="F803" s="2" t="s">
        <v>2345</v>
      </c>
      <c r="G803" s="14" t="s">
        <v>5822</v>
      </c>
      <c r="H803" s="4" t="s">
        <v>5820</v>
      </c>
      <c r="I803" s="23" t="s">
        <v>19</v>
      </c>
      <c r="J803" s="2"/>
      <c r="K803" s="21" t="s">
        <v>5821</v>
      </c>
      <c r="L803" s="28">
        <v>43101</v>
      </c>
      <c r="M803" s="13" t="s">
        <v>5819</v>
      </c>
      <c r="N803" s="15"/>
    </row>
    <row r="804" spans="1:14" hidden="1">
      <c r="A804" s="2">
        <v>482</v>
      </c>
      <c r="B804" s="13" t="s">
        <v>3945</v>
      </c>
      <c r="C804" s="4" t="s">
        <v>3946</v>
      </c>
      <c r="D804" s="5" t="s">
        <v>3947</v>
      </c>
      <c r="E804" s="2"/>
      <c r="F804" s="2" t="s">
        <v>2345</v>
      </c>
      <c r="G804" s="14" t="s">
        <v>3948</v>
      </c>
      <c r="H804" s="4" t="s">
        <v>3946</v>
      </c>
      <c r="I804" s="23" t="s">
        <v>19</v>
      </c>
      <c r="J804" s="2"/>
      <c r="K804" s="21" t="s">
        <v>3947</v>
      </c>
      <c r="L804" s="28">
        <v>43101</v>
      </c>
      <c r="M804" s="13" t="s">
        <v>3945</v>
      </c>
      <c r="N804" s="15"/>
    </row>
    <row r="805" spans="1:14" hidden="1">
      <c r="A805" s="2">
        <v>483</v>
      </c>
      <c r="B805" s="13" t="s">
        <v>3949</v>
      </c>
      <c r="C805" s="4" t="s">
        <v>3950</v>
      </c>
      <c r="D805" s="5" t="s">
        <v>3951</v>
      </c>
      <c r="E805" s="2"/>
      <c r="F805" s="2" t="s">
        <v>2345</v>
      </c>
      <c r="G805" s="14" t="s">
        <v>3952</v>
      </c>
      <c r="H805" s="4" t="s">
        <v>3950</v>
      </c>
      <c r="I805" s="23" t="s">
        <v>19</v>
      </c>
      <c r="J805" s="2"/>
      <c r="K805" s="21" t="s">
        <v>3951</v>
      </c>
      <c r="L805" s="28">
        <v>43101</v>
      </c>
      <c r="M805" s="13" t="s">
        <v>3949</v>
      </c>
      <c r="N805" s="15"/>
    </row>
    <row r="806" spans="1:14" hidden="1">
      <c r="A806" s="2">
        <v>484</v>
      </c>
      <c r="B806" s="13" t="s">
        <v>3953</v>
      </c>
      <c r="C806" s="4" t="s">
        <v>3954</v>
      </c>
      <c r="D806" s="5" t="s">
        <v>3955</v>
      </c>
      <c r="E806" s="2"/>
      <c r="F806" s="2" t="s">
        <v>2345</v>
      </c>
      <c r="G806" s="14" t="s">
        <v>3956</v>
      </c>
      <c r="H806" s="4" t="s">
        <v>3954</v>
      </c>
      <c r="I806" s="23" t="s">
        <v>19</v>
      </c>
      <c r="J806" s="2"/>
      <c r="K806" s="21" t="s">
        <v>3955</v>
      </c>
      <c r="L806" s="28">
        <v>43101</v>
      </c>
      <c r="M806" s="13" t="s">
        <v>3953</v>
      </c>
      <c r="N806" s="15"/>
    </row>
    <row r="807" spans="1:14" hidden="1">
      <c r="A807" s="2">
        <v>485</v>
      </c>
      <c r="B807" s="13" t="s">
        <v>3957</v>
      </c>
      <c r="C807" s="4" t="s">
        <v>3958</v>
      </c>
      <c r="D807" s="5" t="s">
        <v>3959</v>
      </c>
      <c r="E807" s="2"/>
      <c r="F807" s="2" t="s">
        <v>2345</v>
      </c>
      <c r="G807" s="14" t="s">
        <v>3960</v>
      </c>
      <c r="H807" s="4" t="s">
        <v>3958</v>
      </c>
      <c r="I807" s="23" t="s">
        <v>19</v>
      </c>
      <c r="J807" s="2"/>
      <c r="K807" s="21" t="s">
        <v>3959</v>
      </c>
      <c r="L807" s="28">
        <v>43101</v>
      </c>
      <c r="M807" s="13" t="s">
        <v>3957</v>
      </c>
      <c r="N807" s="15"/>
    </row>
    <row r="808" spans="1:14" hidden="1">
      <c r="A808" s="2">
        <v>486</v>
      </c>
      <c r="B808" s="13" t="s">
        <v>3961</v>
      </c>
      <c r="C808" s="4" t="s">
        <v>3962</v>
      </c>
      <c r="D808" s="5" t="s">
        <v>3963</v>
      </c>
      <c r="E808" s="2"/>
      <c r="F808" s="2" t="s">
        <v>2345</v>
      </c>
      <c r="G808" s="14" t="s">
        <v>3964</v>
      </c>
      <c r="H808" s="4" t="s">
        <v>3962</v>
      </c>
      <c r="I808" s="23" t="s">
        <v>19</v>
      </c>
      <c r="J808" s="2"/>
      <c r="K808" s="21" t="s">
        <v>3963</v>
      </c>
      <c r="L808" s="28">
        <v>43101</v>
      </c>
      <c r="M808" s="13" t="s">
        <v>3961</v>
      </c>
      <c r="N808" s="15"/>
    </row>
    <row r="809" spans="1:14" hidden="1">
      <c r="A809" s="2">
        <v>487</v>
      </c>
      <c r="B809" s="13" t="s">
        <v>5823</v>
      </c>
      <c r="C809" s="4" t="s">
        <v>5824</v>
      </c>
      <c r="D809" s="5" t="s">
        <v>4623</v>
      </c>
      <c r="E809" s="2"/>
      <c r="F809" s="2" t="s">
        <v>2345</v>
      </c>
      <c r="G809" s="14" t="s">
        <v>5825</v>
      </c>
      <c r="H809" s="4" t="s">
        <v>5824</v>
      </c>
      <c r="I809" s="23" t="s">
        <v>19</v>
      </c>
      <c r="J809" s="2"/>
      <c r="K809" s="21" t="s">
        <v>4623</v>
      </c>
      <c r="L809" s="28">
        <v>43101</v>
      </c>
      <c r="M809" s="13" t="s">
        <v>5823</v>
      </c>
      <c r="N809" s="15"/>
    </row>
    <row r="810" spans="1:14" hidden="1">
      <c r="A810" s="2">
        <v>488</v>
      </c>
      <c r="B810" s="13" t="s">
        <v>5826</v>
      </c>
      <c r="C810" s="4" t="s">
        <v>5827</v>
      </c>
      <c r="D810" s="5" t="s">
        <v>4634</v>
      </c>
      <c r="E810" s="2"/>
      <c r="F810" s="2" t="s">
        <v>2345</v>
      </c>
      <c r="G810" s="14" t="s">
        <v>5828</v>
      </c>
      <c r="H810" s="4" t="s">
        <v>5827</v>
      </c>
      <c r="I810" s="23" t="s">
        <v>19</v>
      </c>
      <c r="J810" s="2"/>
      <c r="K810" s="21" t="s">
        <v>4634</v>
      </c>
      <c r="L810" s="28">
        <v>43101</v>
      </c>
      <c r="M810" s="13" t="s">
        <v>5826</v>
      </c>
      <c r="N810" s="15"/>
    </row>
    <row r="811" spans="1:14" hidden="1">
      <c r="A811" s="2">
        <v>489</v>
      </c>
      <c r="B811" s="13" t="s">
        <v>5829</v>
      </c>
      <c r="C811" s="4" t="s">
        <v>5830</v>
      </c>
      <c r="D811" s="5" t="s">
        <v>5831</v>
      </c>
      <c r="E811" s="2"/>
      <c r="F811" s="2" t="s">
        <v>2345</v>
      </c>
      <c r="G811" s="14" t="s">
        <v>5832</v>
      </c>
      <c r="H811" s="4" t="s">
        <v>5830</v>
      </c>
      <c r="I811" s="23" t="s">
        <v>19</v>
      </c>
      <c r="J811" s="2"/>
      <c r="K811" s="21" t="s">
        <v>5831</v>
      </c>
      <c r="L811" s="28">
        <v>43101</v>
      </c>
      <c r="M811" s="13" t="s">
        <v>5829</v>
      </c>
      <c r="N811" s="15"/>
    </row>
    <row r="812" spans="1:14" hidden="1">
      <c r="A812" s="2">
        <v>490</v>
      </c>
      <c r="B812" s="13" t="s">
        <v>5833</v>
      </c>
      <c r="C812" s="4" t="s">
        <v>5834</v>
      </c>
      <c r="D812" s="5" t="s">
        <v>5835</v>
      </c>
      <c r="E812" s="2"/>
      <c r="F812" s="2" t="s">
        <v>2345</v>
      </c>
      <c r="G812" s="14" t="s">
        <v>5836</v>
      </c>
      <c r="H812" s="4" t="s">
        <v>5834</v>
      </c>
      <c r="I812" s="23" t="s">
        <v>19</v>
      </c>
      <c r="J812" s="2"/>
      <c r="K812" s="21" t="s">
        <v>5835</v>
      </c>
      <c r="L812" s="28">
        <v>43101</v>
      </c>
      <c r="M812" s="13" t="s">
        <v>5833</v>
      </c>
      <c r="N812" s="15"/>
    </row>
    <row r="813" spans="1:14" hidden="1">
      <c r="A813" s="2">
        <v>491</v>
      </c>
      <c r="B813" s="13" t="s">
        <v>5837</v>
      </c>
      <c r="C813" s="4" t="s">
        <v>5838</v>
      </c>
      <c r="D813" s="5" t="s">
        <v>4624</v>
      </c>
      <c r="E813" s="2"/>
      <c r="F813" s="2" t="s">
        <v>2345</v>
      </c>
      <c r="G813" s="14" t="s">
        <v>5839</v>
      </c>
      <c r="H813" s="4" t="s">
        <v>5838</v>
      </c>
      <c r="I813" s="23" t="s">
        <v>19</v>
      </c>
      <c r="J813" s="2"/>
      <c r="K813" s="21" t="s">
        <v>4624</v>
      </c>
      <c r="L813" s="28">
        <v>43101</v>
      </c>
      <c r="M813" s="13" t="s">
        <v>5837</v>
      </c>
      <c r="N813" s="15"/>
    </row>
    <row r="814" spans="1:14" hidden="1">
      <c r="A814" s="2">
        <v>492</v>
      </c>
      <c r="B814" s="13" t="s">
        <v>3965</v>
      </c>
      <c r="C814" s="4" t="s">
        <v>3966</v>
      </c>
      <c r="D814" s="5" t="s">
        <v>3967</v>
      </c>
      <c r="E814" s="2"/>
      <c r="F814" s="2" t="s">
        <v>2345</v>
      </c>
      <c r="G814" s="14" t="s">
        <v>3968</v>
      </c>
      <c r="H814" s="4" t="s">
        <v>3966</v>
      </c>
      <c r="I814" s="23" t="s">
        <v>19</v>
      </c>
      <c r="J814" s="2"/>
      <c r="K814" s="21" t="s">
        <v>3967</v>
      </c>
      <c r="L814" s="28">
        <v>43101</v>
      </c>
      <c r="M814" s="13" t="s">
        <v>3965</v>
      </c>
      <c r="N814" s="15"/>
    </row>
    <row r="815" spans="1:14" hidden="1">
      <c r="A815" s="2">
        <v>493</v>
      </c>
      <c r="B815" s="13" t="s">
        <v>5840</v>
      </c>
      <c r="C815" s="4" t="s">
        <v>5841</v>
      </c>
      <c r="D815" s="5" t="s">
        <v>5842</v>
      </c>
      <c r="E815" s="2"/>
      <c r="F815" s="2" t="s">
        <v>2345</v>
      </c>
      <c r="G815" s="14" t="s">
        <v>5843</v>
      </c>
      <c r="H815" s="4" t="s">
        <v>5841</v>
      </c>
      <c r="I815" s="23" t="s">
        <v>19</v>
      </c>
      <c r="J815" s="2"/>
      <c r="K815" s="21" t="s">
        <v>5842</v>
      </c>
      <c r="L815" s="28">
        <v>43101</v>
      </c>
      <c r="M815" s="13" t="s">
        <v>5840</v>
      </c>
      <c r="N815" s="15"/>
    </row>
    <row r="816" spans="1:14" hidden="1">
      <c r="A816" s="2">
        <v>494</v>
      </c>
      <c r="B816" s="13" t="s">
        <v>5844</v>
      </c>
      <c r="C816" s="4" t="s">
        <v>5845</v>
      </c>
      <c r="D816" s="5" t="s">
        <v>4637</v>
      </c>
      <c r="E816" s="2"/>
      <c r="F816" s="2" t="s">
        <v>2345</v>
      </c>
      <c r="G816" s="14" t="s">
        <v>5846</v>
      </c>
      <c r="H816" s="4" t="s">
        <v>5845</v>
      </c>
      <c r="I816" s="23" t="s">
        <v>19</v>
      </c>
      <c r="J816" s="2"/>
      <c r="K816" s="21" t="s">
        <v>4637</v>
      </c>
      <c r="L816" s="28">
        <v>43101</v>
      </c>
      <c r="M816" s="13" t="s">
        <v>5844</v>
      </c>
      <c r="N816" s="15"/>
    </row>
    <row r="817" spans="1:14" hidden="1">
      <c r="A817" s="2">
        <v>495</v>
      </c>
      <c r="B817" s="13" t="s">
        <v>5847</v>
      </c>
      <c r="C817" s="4" t="s">
        <v>5848</v>
      </c>
      <c r="D817" s="5" t="s">
        <v>5849</v>
      </c>
      <c r="E817" s="2"/>
      <c r="F817" s="2" t="s">
        <v>2345</v>
      </c>
      <c r="G817" s="14" t="s">
        <v>5850</v>
      </c>
      <c r="H817" s="4" t="s">
        <v>5848</v>
      </c>
      <c r="I817" s="23" t="s">
        <v>19</v>
      </c>
      <c r="J817" s="2"/>
      <c r="K817" s="21" t="s">
        <v>5849</v>
      </c>
      <c r="L817" s="28">
        <v>43101</v>
      </c>
      <c r="M817" s="13" t="s">
        <v>5847</v>
      </c>
      <c r="N817" s="15"/>
    </row>
    <row r="818" spans="1:14" hidden="1">
      <c r="A818" s="2">
        <v>496</v>
      </c>
      <c r="B818" s="13" t="s">
        <v>5851</v>
      </c>
      <c r="C818" s="4" t="s">
        <v>5852</v>
      </c>
      <c r="D818" s="5" t="s">
        <v>4630</v>
      </c>
      <c r="E818" s="2"/>
      <c r="F818" s="2" t="s">
        <v>2345</v>
      </c>
      <c r="G818" s="14" t="s">
        <v>5853</v>
      </c>
      <c r="H818" s="4" t="s">
        <v>5852</v>
      </c>
      <c r="I818" s="23" t="s">
        <v>19</v>
      </c>
      <c r="J818" s="2"/>
      <c r="K818" s="21" t="s">
        <v>4630</v>
      </c>
      <c r="L818" s="28">
        <v>43101</v>
      </c>
      <c r="M818" s="13" t="s">
        <v>5851</v>
      </c>
      <c r="N818" s="15"/>
    </row>
    <row r="819" spans="1:14" hidden="1">
      <c r="A819" s="2">
        <v>497</v>
      </c>
      <c r="B819" s="13" t="s">
        <v>3969</v>
      </c>
      <c r="C819" s="4" t="s">
        <v>3970</v>
      </c>
      <c r="D819" s="5" t="s">
        <v>3971</v>
      </c>
      <c r="E819" s="2"/>
      <c r="F819" s="2" t="s">
        <v>2345</v>
      </c>
      <c r="G819" s="14" t="s">
        <v>3972</v>
      </c>
      <c r="H819" s="4" t="s">
        <v>3970</v>
      </c>
      <c r="I819" s="23" t="s">
        <v>19</v>
      </c>
      <c r="J819" s="2"/>
      <c r="K819" s="21" t="s">
        <v>3971</v>
      </c>
      <c r="L819" s="28">
        <v>43101</v>
      </c>
      <c r="M819" s="13" t="s">
        <v>3969</v>
      </c>
      <c r="N819" s="15"/>
    </row>
    <row r="820" spans="1:14" hidden="1">
      <c r="A820" s="2">
        <v>498</v>
      </c>
      <c r="B820" s="13" t="s">
        <v>5854</v>
      </c>
      <c r="C820" s="4" t="s">
        <v>5855</v>
      </c>
      <c r="D820" s="5" t="s">
        <v>4625</v>
      </c>
      <c r="E820" s="2"/>
      <c r="F820" s="2" t="s">
        <v>2345</v>
      </c>
      <c r="G820" s="14" t="s">
        <v>5856</v>
      </c>
      <c r="H820" s="4" t="s">
        <v>5855</v>
      </c>
      <c r="I820" s="23" t="s">
        <v>19</v>
      </c>
      <c r="J820" s="2"/>
      <c r="K820" s="21" t="s">
        <v>4625</v>
      </c>
      <c r="L820" s="28">
        <v>43101</v>
      </c>
      <c r="M820" s="13" t="s">
        <v>5854</v>
      </c>
      <c r="N820" s="15"/>
    </row>
    <row r="821" spans="1:14" hidden="1">
      <c r="A821" s="2">
        <v>499</v>
      </c>
      <c r="B821" s="13" t="s">
        <v>5857</v>
      </c>
      <c r="C821" s="4" t="s">
        <v>5858</v>
      </c>
      <c r="D821" s="5" t="s">
        <v>4626</v>
      </c>
      <c r="E821" s="2"/>
      <c r="F821" s="2" t="s">
        <v>2345</v>
      </c>
      <c r="G821" s="14" t="s">
        <v>5859</v>
      </c>
      <c r="H821" s="4" t="s">
        <v>5858</v>
      </c>
      <c r="I821" s="23" t="s">
        <v>19</v>
      </c>
      <c r="J821" s="2"/>
      <c r="K821" s="21" t="s">
        <v>4626</v>
      </c>
      <c r="L821" s="28">
        <v>43101</v>
      </c>
      <c r="M821" s="13" t="s">
        <v>5857</v>
      </c>
      <c r="N821" s="15"/>
    </row>
    <row r="822" spans="1:14" hidden="1">
      <c r="A822" s="2">
        <v>500</v>
      </c>
      <c r="B822" s="13" t="s">
        <v>3973</v>
      </c>
      <c r="C822" s="4" t="s">
        <v>3974</v>
      </c>
      <c r="D822" s="5" t="s">
        <v>3975</v>
      </c>
      <c r="E822" s="2"/>
      <c r="F822" s="2" t="s">
        <v>2345</v>
      </c>
      <c r="G822" s="14" t="s">
        <v>3976</v>
      </c>
      <c r="H822" s="4" t="s">
        <v>3974</v>
      </c>
      <c r="I822" s="23" t="s">
        <v>19</v>
      </c>
      <c r="J822" s="2"/>
      <c r="K822" s="21" t="s">
        <v>3975</v>
      </c>
      <c r="L822" s="28">
        <v>43101</v>
      </c>
      <c r="M822" s="13" t="s">
        <v>3973</v>
      </c>
      <c r="N822" s="15"/>
    </row>
    <row r="823" spans="1:14" hidden="1">
      <c r="A823" s="2">
        <v>501</v>
      </c>
      <c r="B823" s="13" t="s">
        <v>5860</v>
      </c>
      <c r="C823" s="4" t="s">
        <v>5861</v>
      </c>
      <c r="D823" s="5" t="s">
        <v>4631</v>
      </c>
      <c r="E823" s="2"/>
      <c r="F823" s="2" t="s">
        <v>2345</v>
      </c>
      <c r="G823" s="14" t="s">
        <v>5862</v>
      </c>
      <c r="H823" s="4" t="s">
        <v>5861</v>
      </c>
      <c r="I823" s="23" t="s">
        <v>19</v>
      </c>
      <c r="J823" s="2"/>
      <c r="K823" s="21" t="s">
        <v>4631</v>
      </c>
      <c r="L823" s="28">
        <v>43101</v>
      </c>
      <c r="M823" s="13" t="s">
        <v>5860</v>
      </c>
      <c r="N823" s="15"/>
    </row>
    <row r="824" spans="1:14" hidden="1">
      <c r="A824" s="2">
        <v>502</v>
      </c>
      <c r="B824" s="13" t="s">
        <v>5863</v>
      </c>
      <c r="C824" s="4" t="s">
        <v>5864</v>
      </c>
      <c r="D824" s="5" t="s">
        <v>4638</v>
      </c>
      <c r="E824" s="2"/>
      <c r="F824" s="2" t="s">
        <v>2345</v>
      </c>
      <c r="G824" s="14" t="s">
        <v>5865</v>
      </c>
      <c r="H824" s="4" t="s">
        <v>5864</v>
      </c>
      <c r="I824" s="23" t="s">
        <v>19</v>
      </c>
      <c r="J824" s="2"/>
      <c r="K824" s="21" t="s">
        <v>4638</v>
      </c>
      <c r="L824" s="28">
        <v>43101</v>
      </c>
      <c r="M824" s="13" t="s">
        <v>5863</v>
      </c>
      <c r="N824" s="15"/>
    </row>
    <row r="825" spans="1:14" hidden="1">
      <c r="A825" s="2">
        <v>503</v>
      </c>
      <c r="B825" s="13" t="s">
        <v>5866</v>
      </c>
      <c r="C825" s="4" t="s">
        <v>5867</v>
      </c>
      <c r="D825" s="5" t="s">
        <v>5868</v>
      </c>
      <c r="E825" s="2"/>
      <c r="F825" s="2" t="s">
        <v>2345</v>
      </c>
      <c r="G825" s="14" t="s">
        <v>5869</v>
      </c>
      <c r="H825" s="4" t="s">
        <v>5867</v>
      </c>
      <c r="I825" s="23" t="s">
        <v>19</v>
      </c>
      <c r="J825" s="2"/>
      <c r="K825" s="21" t="s">
        <v>5868</v>
      </c>
      <c r="L825" s="28">
        <v>43101</v>
      </c>
      <c r="M825" s="13" t="s">
        <v>5866</v>
      </c>
      <c r="N825" s="15"/>
    </row>
    <row r="826" spans="1:14" hidden="1">
      <c r="A826" s="2">
        <v>504</v>
      </c>
      <c r="B826" s="13" t="s">
        <v>5870</v>
      </c>
      <c r="C826" s="4" t="s">
        <v>5871</v>
      </c>
      <c r="D826" s="5" t="s">
        <v>4642</v>
      </c>
      <c r="E826" s="2"/>
      <c r="F826" s="2" t="s">
        <v>2345</v>
      </c>
      <c r="G826" s="14" t="s">
        <v>5872</v>
      </c>
      <c r="H826" s="4" t="s">
        <v>5871</v>
      </c>
      <c r="I826" s="23" t="s">
        <v>19</v>
      </c>
      <c r="J826" s="2"/>
      <c r="K826" s="21" t="s">
        <v>4642</v>
      </c>
      <c r="L826" s="28">
        <v>43101</v>
      </c>
      <c r="M826" s="13" t="s">
        <v>5870</v>
      </c>
      <c r="N826" s="15"/>
    </row>
    <row r="827" spans="1:14" hidden="1">
      <c r="A827" s="2">
        <v>505</v>
      </c>
      <c r="B827" s="13" t="s">
        <v>5873</v>
      </c>
      <c r="C827" s="4" t="s">
        <v>5874</v>
      </c>
      <c r="D827" s="5" t="s">
        <v>5875</v>
      </c>
      <c r="E827" s="2"/>
      <c r="F827" s="2" t="s">
        <v>2345</v>
      </c>
      <c r="G827" s="14" t="s">
        <v>5876</v>
      </c>
      <c r="H827" s="4" t="s">
        <v>5874</v>
      </c>
      <c r="I827" s="23" t="s">
        <v>19</v>
      </c>
      <c r="J827" s="2"/>
      <c r="K827" s="21" t="s">
        <v>5875</v>
      </c>
      <c r="L827" s="28">
        <v>43101</v>
      </c>
      <c r="M827" s="13" t="s">
        <v>5873</v>
      </c>
      <c r="N827" s="15"/>
    </row>
    <row r="828" spans="1:14" hidden="1">
      <c r="A828" s="2">
        <v>506</v>
      </c>
      <c r="B828" s="13" t="s">
        <v>5877</v>
      </c>
      <c r="C828" s="4" t="s">
        <v>5878</v>
      </c>
      <c r="D828" s="5" t="s">
        <v>5879</v>
      </c>
      <c r="E828" s="2"/>
      <c r="F828" s="2" t="s">
        <v>2345</v>
      </c>
      <c r="G828" s="14" t="s">
        <v>5880</v>
      </c>
      <c r="H828" s="4" t="s">
        <v>5878</v>
      </c>
      <c r="I828" s="23" t="s">
        <v>19</v>
      </c>
      <c r="J828" s="2"/>
      <c r="K828" s="21" t="s">
        <v>5879</v>
      </c>
      <c r="L828" s="28">
        <v>43101</v>
      </c>
      <c r="M828" s="13" t="s">
        <v>5877</v>
      </c>
      <c r="N828" s="15"/>
    </row>
    <row r="829" spans="1:14" hidden="1">
      <c r="A829" s="2">
        <v>507</v>
      </c>
      <c r="B829" s="13" t="s">
        <v>5881</v>
      </c>
      <c r="C829" s="4" t="s">
        <v>5882</v>
      </c>
      <c r="D829" s="5" t="s">
        <v>5883</v>
      </c>
      <c r="E829" s="2"/>
      <c r="F829" s="2" t="s">
        <v>2345</v>
      </c>
      <c r="G829" s="14" t="s">
        <v>5884</v>
      </c>
      <c r="H829" s="4" t="s">
        <v>5882</v>
      </c>
      <c r="I829" s="23" t="s">
        <v>19</v>
      </c>
      <c r="J829" s="2"/>
      <c r="K829" s="21" t="s">
        <v>5883</v>
      </c>
      <c r="L829" s="28">
        <v>43101</v>
      </c>
      <c r="M829" s="13" t="s">
        <v>5881</v>
      </c>
      <c r="N829" s="15"/>
    </row>
    <row r="830" spans="1:14" hidden="1">
      <c r="A830" s="2">
        <v>508</v>
      </c>
      <c r="B830" s="13" t="s">
        <v>3977</v>
      </c>
      <c r="C830" s="4" t="s">
        <v>3978</v>
      </c>
      <c r="D830" s="5" t="s">
        <v>3979</v>
      </c>
      <c r="E830" s="2"/>
      <c r="F830" s="2" t="s">
        <v>2345</v>
      </c>
      <c r="G830" s="14" t="s">
        <v>3980</v>
      </c>
      <c r="H830" s="4" t="s">
        <v>3978</v>
      </c>
      <c r="I830" s="23" t="s">
        <v>19</v>
      </c>
      <c r="J830" s="2"/>
      <c r="K830" s="21" t="s">
        <v>3979</v>
      </c>
      <c r="L830" s="28">
        <v>43101</v>
      </c>
      <c r="M830" s="13" t="s">
        <v>3977</v>
      </c>
      <c r="N830" s="15"/>
    </row>
    <row r="831" spans="1:14" hidden="1">
      <c r="A831" s="2">
        <v>509</v>
      </c>
      <c r="B831" s="13" t="s">
        <v>5885</v>
      </c>
      <c r="C831" s="4" t="s">
        <v>5886</v>
      </c>
      <c r="D831" s="5" t="s">
        <v>4640</v>
      </c>
      <c r="E831" s="2"/>
      <c r="F831" s="2" t="s">
        <v>2345</v>
      </c>
      <c r="G831" s="14" t="s">
        <v>5887</v>
      </c>
      <c r="H831" s="4" t="s">
        <v>5886</v>
      </c>
      <c r="I831" s="23" t="s">
        <v>19</v>
      </c>
      <c r="J831" s="2"/>
      <c r="K831" s="21" t="s">
        <v>4640</v>
      </c>
      <c r="L831" s="28">
        <v>43101</v>
      </c>
      <c r="M831" s="13" t="s">
        <v>5885</v>
      </c>
      <c r="N831" s="15"/>
    </row>
    <row r="832" spans="1:14" hidden="1">
      <c r="A832" s="2">
        <v>510</v>
      </c>
      <c r="B832" s="13" t="s">
        <v>5888</v>
      </c>
      <c r="C832" s="4" t="s">
        <v>5889</v>
      </c>
      <c r="D832" s="5" t="s">
        <v>4645</v>
      </c>
      <c r="E832" s="2"/>
      <c r="F832" s="2" t="s">
        <v>2345</v>
      </c>
      <c r="G832" s="14" t="s">
        <v>5890</v>
      </c>
      <c r="H832" s="4" t="s">
        <v>5889</v>
      </c>
      <c r="I832" s="23" t="s">
        <v>19</v>
      </c>
      <c r="J832" s="2"/>
      <c r="K832" s="21" t="s">
        <v>4645</v>
      </c>
      <c r="L832" s="28">
        <v>43101</v>
      </c>
      <c r="M832" s="13" t="s">
        <v>5888</v>
      </c>
      <c r="N832" s="15"/>
    </row>
    <row r="833" spans="1:14" hidden="1">
      <c r="A833" s="2">
        <v>511</v>
      </c>
      <c r="B833" s="13" t="s">
        <v>5891</v>
      </c>
      <c r="C833" s="4" t="s">
        <v>5892</v>
      </c>
      <c r="D833" s="5" t="s">
        <v>5893</v>
      </c>
      <c r="E833" s="2"/>
      <c r="F833" s="2" t="s">
        <v>2345</v>
      </c>
      <c r="G833" s="14" t="s">
        <v>5894</v>
      </c>
      <c r="H833" s="4" t="s">
        <v>5892</v>
      </c>
      <c r="I833" s="23" t="s">
        <v>19</v>
      </c>
      <c r="J833" s="2"/>
      <c r="K833" s="21" t="s">
        <v>5893</v>
      </c>
      <c r="L833" s="28">
        <v>43101</v>
      </c>
      <c r="M833" s="13" t="s">
        <v>5891</v>
      </c>
      <c r="N833" s="15"/>
    </row>
    <row r="834" spans="1:14" hidden="1">
      <c r="A834" s="2">
        <v>512</v>
      </c>
      <c r="B834" s="13" t="s">
        <v>3981</v>
      </c>
      <c r="C834" s="4" t="s">
        <v>3982</v>
      </c>
      <c r="D834" s="5" t="s">
        <v>3983</v>
      </c>
      <c r="E834" s="2"/>
      <c r="F834" s="2" t="s">
        <v>2345</v>
      </c>
      <c r="G834" s="14" t="s">
        <v>3984</v>
      </c>
      <c r="H834" s="4" t="s">
        <v>3982</v>
      </c>
      <c r="I834" s="23" t="s">
        <v>19</v>
      </c>
      <c r="J834" s="2"/>
      <c r="K834" s="21" t="s">
        <v>3983</v>
      </c>
      <c r="L834" s="28">
        <v>43101</v>
      </c>
      <c r="M834" s="13" t="s">
        <v>3981</v>
      </c>
      <c r="N834" s="15"/>
    </row>
    <row r="835" spans="1:14" hidden="1">
      <c r="A835" s="2">
        <v>513</v>
      </c>
      <c r="B835" s="13" t="s">
        <v>5895</v>
      </c>
      <c r="C835" s="4" t="s">
        <v>5896</v>
      </c>
      <c r="D835" s="5" t="s">
        <v>5897</v>
      </c>
      <c r="E835" s="2"/>
      <c r="F835" s="2" t="s">
        <v>2345</v>
      </c>
      <c r="G835" s="14" t="s">
        <v>5898</v>
      </c>
      <c r="H835" s="4" t="s">
        <v>5896</v>
      </c>
      <c r="I835" s="23" t="s">
        <v>19</v>
      </c>
      <c r="J835" s="2"/>
      <c r="K835" s="21" t="s">
        <v>5897</v>
      </c>
      <c r="L835" s="28">
        <v>43101</v>
      </c>
      <c r="M835" s="13" t="s">
        <v>5895</v>
      </c>
      <c r="N835" s="15"/>
    </row>
    <row r="836" spans="1:14" hidden="1">
      <c r="A836" s="2">
        <v>514</v>
      </c>
      <c r="B836" s="13" t="s">
        <v>5899</v>
      </c>
      <c r="C836" s="4" t="s">
        <v>5900</v>
      </c>
      <c r="D836" s="5" t="s">
        <v>5901</v>
      </c>
      <c r="E836" s="2"/>
      <c r="F836" s="2" t="s">
        <v>2345</v>
      </c>
      <c r="G836" s="14" t="s">
        <v>5902</v>
      </c>
      <c r="H836" s="4" t="s">
        <v>5900</v>
      </c>
      <c r="I836" s="23" t="s">
        <v>19</v>
      </c>
      <c r="J836" s="2"/>
      <c r="K836" s="21" t="s">
        <v>5901</v>
      </c>
      <c r="L836" s="28">
        <v>43101</v>
      </c>
      <c r="M836" s="13" t="s">
        <v>5899</v>
      </c>
      <c r="N836" s="15"/>
    </row>
    <row r="837" spans="1:14" hidden="1">
      <c r="A837" s="2">
        <v>515</v>
      </c>
      <c r="B837" s="13" t="s">
        <v>3985</v>
      </c>
      <c r="C837" s="4" t="s">
        <v>3986</v>
      </c>
      <c r="D837" s="5" t="s">
        <v>3987</v>
      </c>
      <c r="E837" s="2"/>
      <c r="F837" s="2" t="s">
        <v>2345</v>
      </c>
      <c r="G837" s="14" t="s">
        <v>3988</v>
      </c>
      <c r="H837" s="4" t="s">
        <v>3986</v>
      </c>
      <c r="I837" s="23" t="s">
        <v>19</v>
      </c>
      <c r="J837" s="2"/>
      <c r="K837" s="21" t="s">
        <v>3987</v>
      </c>
      <c r="L837" s="28">
        <v>43101</v>
      </c>
      <c r="M837" s="13" t="s">
        <v>3985</v>
      </c>
      <c r="N837" s="15"/>
    </row>
    <row r="838" spans="1:14" hidden="1">
      <c r="A838" s="2">
        <v>516</v>
      </c>
      <c r="B838" s="13" t="s">
        <v>5903</v>
      </c>
      <c r="C838" s="4" t="s">
        <v>5904</v>
      </c>
      <c r="D838" s="5" t="s">
        <v>5905</v>
      </c>
      <c r="E838" s="2"/>
      <c r="F838" s="2" t="s">
        <v>2345</v>
      </c>
      <c r="G838" s="14" t="s">
        <v>5906</v>
      </c>
      <c r="H838" s="4" t="s">
        <v>5904</v>
      </c>
      <c r="I838" s="23" t="s">
        <v>19</v>
      </c>
      <c r="J838" s="2"/>
      <c r="K838" s="21" t="s">
        <v>5905</v>
      </c>
      <c r="L838" s="28">
        <v>43101</v>
      </c>
      <c r="M838" s="13" t="s">
        <v>5903</v>
      </c>
      <c r="N838" s="15"/>
    </row>
    <row r="839" spans="1:14" hidden="1">
      <c r="A839" s="2">
        <v>517</v>
      </c>
      <c r="B839" s="13" t="s">
        <v>3989</v>
      </c>
      <c r="C839" s="4" t="s">
        <v>3990</v>
      </c>
      <c r="D839" s="5" t="s">
        <v>3991</v>
      </c>
      <c r="E839" s="2"/>
      <c r="F839" s="2" t="s">
        <v>2345</v>
      </c>
      <c r="G839" s="14" t="s">
        <v>3992</v>
      </c>
      <c r="H839" s="4" t="s">
        <v>3990</v>
      </c>
      <c r="I839" s="23" t="s">
        <v>19</v>
      </c>
      <c r="J839" s="2"/>
      <c r="K839" s="21" t="s">
        <v>3991</v>
      </c>
      <c r="L839" s="28">
        <v>43101</v>
      </c>
      <c r="M839" s="13" t="s">
        <v>3989</v>
      </c>
      <c r="N839" s="15"/>
    </row>
    <row r="840" spans="1:14" hidden="1">
      <c r="A840" s="2">
        <v>518</v>
      </c>
      <c r="B840" s="13" t="s">
        <v>5907</v>
      </c>
      <c r="C840" s="4" t="s">
        <v>5908</v>
      </c>
      <c r="D840" s="5" t="s">
        <v>5909</v>
      </c>
      <c r="E840" s="2"/>
      <c r="F840" s="2" t="s">
        <v>2345</v>
      </c>
      <c r="G840" s="14" t="s">
        <v>5910</v>
      </c>
      <c r="H840" s="4" t="s">
        <v>5908</v>
      </c>
      <c r="I840" s="23" t="s">
        <v>19</v>
      </c>
      <c r="J840" s="2"/>
      <c r="K840" s="21" t="s">
        <v>5909</v>
      </c>
      <c r="L840" s="28">
        <v>43101</v>
      </c>
      <c r="M840" s="13" t="s">
        <v>5907</v>
      </c>
      <c r="N840" s="15"/>
    </row>
    <row r="841" spans="1:14" hidden="1">
      <c r="A841" s="2">
        <v>519</v>
      </c>
      <c r="B841" s="13" t="s">
        <v>5911</v>
      </c>
      <c r="C841" s="4" t="s">
        <v>5912</v>
      </c>
      <c r="D841" s="5" t="s">
        <v>4628</v>
      </c>
      <c r="E841" s="2"/>
      <c r="F841" s="2" t="s">
        <v>2345</v>
      </c>
      <c r="G841" s="14" t="s">
        <v>5913</v>
      </c>
      <c r="H841" s="4" t="s">
        <v>5912</v>
      </c>
      <c r="I841" s="23" t="s">
        <v>19</v>
      </c>
      <c r="J841" s="2"/>
      <c r="K841" s="21" t="s">
        <v>4628</v>
      </c>
      <c r="L841" s="28">
        <v>43101</v>
      </c>
      <c r="M841" s="13" t="s">
        <v>5911</v>
      </c>
      <c r="N841" s="15"/>
    </row>
    <row r="842" spans="1:14" hidden="1">
      <c r="A842" s="2">
        <v>520</v>
      </c>
      <c r="B842" s="15" t="s">
        <v>5914</v>
      </c>
      <c r="C842" s="4" t="s">
        <v>5915</v>
      </c>
      <c r="D842" s="5" t="s">
        <v>5916</v>
      </c>
      <c r="E842" s="2"/>
      <c r="F842" s="2" t="s">
        <v>2345</v>
      </c>
      <c r="G842" s="14" t="s">
        <v>5917</v>
      </c>
      <c r="H842" s="4" t="s">
        <v>5915</v>
      </c>
      <c r="I842" s="23" t="s">
        <v>19</v>
      </c>
      <c r="J842" s="2"/>
      <c r="K842" s="21" t="s">
        <v>5916</v>
      </c>
      <c r="L842" s="28">
        <v>43101</v>
      </c>
      <c r="M842" s="15" t="s">
        <v>5914</v>
      </c>
      <c r="N842" s="15"/>
    </row>
    <row r="843" spans="1:14" hidden="1">
      <c r="A843" s="2">
        <v>521</v>
      </c>
      <c r="B843" s="13" t="s">
        <v>5918</v>
      </c>
      <c r="C843" s="4" t="s">
        <v>5919</v>
      </c>
      <c r="D843" s="5" t="s">
        <v>4627</v>
      </c>
      <c r="E843" s="2"/>
      <c r="F843" s="2" t="s">
        <v>2345</v>
      </c>
      <c r="G843" s="14" t="s">
        <v>5920</v>
      </c>
      <c r="H843" s="4" t="s">
        <v>5919</v>
      </c>
      <c r="I843" s="23" t="s">
        <v>19</v>
      </c>
      <c r="J843" s="2"/>
      <c r="K843" s="21" t="s">
        <v>4627</v>
      </c>
      <c r="L843" s="28">
        <v>43101</v>
      </c>
      <c r="M843" s="13" t="s">
        <v>5918</v>
      </c>
      <c r="N843" s="15"/>
    </row>
    <row r="844" spans="1:14" hidden="1">
      <c r="A844" s="2">
        <v>522</v>
      </c>
      <c r="B844" s="13" t="s">
        <v>5921</v>
      </c>
      <c r="C844" s="4" t="s">
        <v>5922</v>
      </c>
      <c r="D844" s="5" t="s">
        <v>5923</v>
      </c>
      <c r="E844" s="2"/>
      <c r="F844" s="2" t="s">
        <v>2345</v>
      </c>
      <c r="G844" s="14" t="s">
        <v>5924</v>
      </c>
      <c r="H844" s="4" t="s">
        <v>5922</v>
      </c>
      <c r="I844" s="23" t="s">
        <v>19</v>
      </c>
      <c r="J844" s="2"/>
      <c r="K844" s="21" t="s">
        <v>5923</v>
      </c>
      <c r="L844" s="28">
        <v>43101</v>
      </c>
      <c r="M844" s="13" t="s">
        <v>5921</v>
      </c>
      <c r="N844" s="15"/>
    </row>
    <row r="845" spans="1:14" hidden="1">
      <c r="A845" s="2">
        <v>523</v>
      </c>
      <c r="B845" s="13" t="s">
        <v>5925</v>
      </c>
      <c r="C845" s="4" t="s">
        <v>5926</v>
      </c>
      <c r="D845" s="5" t="s">
        <v>5927</v>
      </c>
      <c r="E845" s="2"/>
      <c r="F845" s="2" t="s">
        <v>2345</v>
      </c>
      <c r="G845" s="14" t="s">
        <v>5928</v>
      </c>
      <c r="H845" s="4" t="s">
        <v>5926</v>
      </c>
      <c r="I845" s="23" t="s">
        <v>19</v>
      </c>
      <c r="J845" s="2"/>
      <c r="K845" s="21" t="s">
        <v>5927</v>
      </c>
      <c r="L845" s="28">
        <v>43101</v>
      </c>
      <c r="M845" s="13" t="s">
        <v>5925</v>
      </c>
      <c r="N845" s="15"/>
    </row>
    <row r="846" spans="1:14" hidden="1">
      <c r="A846" s="2">
        <v>524</v>
      </c>
      <c r="B846" s="13" t="s">
        <v>4647</v>
      </c>
      <c r="C846" s="4" t="s">
        <v>5929</v>
      </c>
      <c r="D846" s="5" t="s">
        <v>4608</v>
      </c>
      <c r="E846" s="2"/>
      <c r="F846" s="2" t="s">
        <v>2345</v>
      </c>
      <c r="G846" s="14" t="s">
        <v>4648</v>
      </c>
      <c r="H846" s="4" t="s">
        <v>5929</v>
      </c>
      <c r="I846" s="23" t="s">
        <v>19</v>
      </c>
      <c r="J846" s="2"/>
      <c r="K846" s="21" t="s">
        <v>4608</v>
      </c>
      <c r="L846" s="27"/>
      <c r="M846" s="13" t="s">
        <v>4647</v>
      </c>
      <c r="N846" s="15"/>
    </row>
    <row r="847" spans="1:14" hidden="1">
      <c r="A847" s="2">
        <v>525</v>
      </c>
      <c r="B847" s="13" t="s">
        <v>5930</v>
      </c>
      <c r="C847" s="4" t="s">
        <v>5931</v>
      </c>
      <c r="D847" s="5" t="s">
        <v>5932</v>
      </c>
      <c r="E847" s="2"/>
      <c r="F847" s="2" t="s">
        <v>2345</v>
      </c>
      <c r="G847" s="14" t="s">
        <v>5933</v>
      </c>
      <c r="H847" s="4" t="s">
        <v>5931</v>
      </c>
      <c r="I847" s="23" t="s">
        <v>19</v>
      </c>
      <c r="J847" s="2"/>
      <c r="K847" s="21" t="s">
        <v>5932</v>
      </c>
      <c r="L847" s="28">
        <v>43101</v>
      </c>
      <c r="M847" s="13" t="s">
        <v>5930</v>
      </c>
      <c r="N847" s="15"/>
    </row>
    <row r="848" spans="1:14" hidden="1">
      <c r="A848" s="2">
        <v>526</v>
      </c>
      <c r="B848" s="13" t="s">
        <v>3993</v>
      </c>
      <c r="C848" s="4" t="s">
        <v>3994</v>
      </c>
      <c r="D848" s="5" t="s">
        <v>3995</v>
      </c>
      <c r="E848" s="2"/>
      <c r="F848" s="2" t="s">
        <v>2345</v>
      </c>
      <c r="G848" s="14" t="s">
        <v>3996</v>
      </c>
      <c r="H848" s="4" t="s">
        <v>3994</v>
      </c>
      <c r="I848" s="23" t="s">
        <v>19</v>
      </c>
      <c r="J848" s="2"/>
      <c r="K848" s="21" t="s">
        <v>3995</v>
      </c>
      <c r="L848" s="28">
        <v>43101</v>
      </c>
      <c r="M848" s="13" t="s">
        <v>3993</v>
      </c>
      <c r="N848" s="15"/>
    </row>
    <row r="849" spans="1:14" hidden="1">
      <c r="A849" s="2">
        <v>527</v>
      </c>
      <c r="B849" s="13" t="s">
        <v>5934</v>
      </c>
      <c r="C849" s="4" t="s">
        <v>5935</v>
      </c>
      <c r="D849" s="5" t="s">
        <v>5936</v>
      </c>
      <c r="E849" s="2"/>
      <c r="F849" s="2" t="s">
        <v>2345</v>
      </c>
      <c r="G849" s="14" t="s">
        <v>5937</v>
      </c>
      <c r="H849" s="4" t="s">
        <v>5935</v>
      </c>
      <c r="I849" s="23" t="s">
        <v>19</v>
      </c>
      <c r="J849" s="2"/>
      <c r="K849" s="21" t="s">
        <v>5936</v>
      </c>
      <c r="L849" s="28">
        <v>43101</v>
      </c>
      <c r="M849" s="13" t="s">
        <v>5934</v>
      </c>
      <c r="N849" s="15"/>
    </row>
    <row r="850" spans="1:14" hidden="1">
      <c r="A850" s="2">
        <v>528</v>
      </c>
      <c r="B850" s="15" t="s">
        <v>5938</v>
      </c>
      <c r="C850" s="4" t="s">
        <v>5939</v>
      </c>
      <c r="D850" s="5" t="s">
        <v>5940</v>
      </c>
      <c r="E850" s="2"/>
      <c r="F850" s="2" t="s">
        <v>2345</v>
      </c>
      <c r="G850" s="14" t="s">
        <v>5941</v>
      </c>
      <c r="H850" s="4" t="s">
        <v>5939</v>
      </c>
      <c r="I850" s="23" t="s">
        <v>19</v>
      </c>
      <c r="J850" s="2"/>
      <c r="K850" s="21" t="s">
        <v>5940</v>
      </c>
      <c r="L850" s="28">
        <v>43101</v>
      </c>
      <c r="M850" s="15" t="s">
        <v>5938</v>
      </c>
      <c r="N850" s="15"/>
    </row>
    <row r="851" spans="1:14" hidden="1">
      <c r="A851" s="2">
        <v>529</v>
      </c>
      <c r="B851" s="13" t="s">
        <v>5942</v>
      </c>
      <c r="C851" s="4" t="s">
        <v>5943</v>
      </c>
      <c r="D851" s="5" t="s">
        <v>5944</v>
      </c>
      <c r="E851" s="2"/>
      <c r="F851" s="2" t="s">
        <v>2345</v>
      </c>
      <c r="G851" s="14" t="s">
        <v>5945</v>
      </c>
      <c r="H851" s="4" t="s">
        <v>5943</v>
      </c>
      <c r="I851" s="23" t="s">
        <v>19</v>
      </c>
      <c r="J851" s="2"/>
      <c r="K851" s="21" t="s">
        <v>5944</v>
      </c>
      <c r="L851" s="28">
        <v>43101</v>
      </c>
      <c r="M851" s="13" t="s">
        <v>5942</v>
      </c>
      <c r="N851" s="15"/>
    </row>
    <row r="852" spans="1:14" hidden="1">
      <c r="A852" s="2">
        <v>530</v>
      </c>
      <c r="B852" s="13" t="s">
        <v>5946</v>
      </c>
      <c r="C852" s="4" t="s">
        <v>5947</v>
      </c>
      <c r="D852" s="5" t="s">
        <v>5948</v>
      </c>
      <c r="E852" s="2"/>
      <c r="F852" s="2" t="s">
        <v>2345</v>
      </c>
      <c r="G852" s="14" t="s">
        <v>5949</v>
      </c>
      <c r="H852" s="4" t="s">
        <v>5947</v>
      </c>
      <c r="I852" s="23" t="s">
        <v>19</v>
      </c>
      <c r="J852" s="2"/>
      <c r="K852" s="21" t="s">
        <v>5948</v>
      </c>
      <c r="L852" s="28">
        <v>43101</v>
      </c>
      <c r="M852" s="13" t="s">
        <v>5946</v>
      </c>
      <c r="N852" s="15"/>
    </row>
    <row r="853" spans="1:14" hidden="1">
      <c r="A853" s="2">
        <v>531</v>
      </c>
      <c r="B853" s="13" t="s">
        <v>5950</v>
      </c>
      <c r="C853" s="4" t="s">
        <v>5951</v>
      </c>
      <c r="D853" s="5" t="s">
        <v>5952</v>
      </c>
      <c r="E853" s="2"/>
      <c r="F853" s="2" t="s">
        <v>2345</v>
      </c>
      <c r="G853" s="14" t="s">
        <v>5953</v>
      </c>
      <c r="H853" s="4" t="s">
        <v>5951</v>
      </c>
      <c r="I853" s="23" t="s">
        <v>19</v>
      </c>
      <c r="J853" s="2"/>
      <c r="K853" s="21" t="s">
        <v>5952</v>
      </c>
      <c r="L853" s="28">
        <v>43101</v>
      </c>
      <c r="M853" s="13" t="s">
        <v>5950</v>
      </c>
      <c r="N853" s="15"/>
    </row>
    <row r="854" spans="1:14" hidden="1">
      <c r="A854" s="2">
        <v>532</v>
      </c>
      <c r="B854" s="13" t="s">
        <v>5954</v>
      </c>
      <c r="C854" s="4" t="s">
        <v>5955</v>
      </c>
      <c r="D854" s="5" t="s">
        <v>5956</v>
      </c>
      <c r="E854" s="2"/>
      <c r="F854" s="2" t="s">
        <v>2345</v>
      </c>
      <c r="G854" s="14" t="s">
        <v>5957</v>
      </c>
      <c r="H854" s="4" t="s">
        <v>5955</v>
      </c>
      <c r="I854" s="23" t="s">
        <v>19</v>
      </c>
      <c r="J854" s="2"/>
      <c r="K854" s="21" t="s">
        <v>5956</v>
      </c>
      <c r="L854" s="28">
        <v>43101</v>
      </c>
      <c r="M854" s="13" t="s">
        <v>5954</v>
      </c>
      <c r="N854" s="15"/>
    </row>
    <row r="855" spans="1:14" hidden="1">
      <c r="A855" s="2">
        <v>533</v>
      </c>
      <c r="B855" s="13" t="s">
        <v>3997</v>
      </c>
      <c r="C855" s="4" t="s">
        <v>3998</v>
      </c>
      <c r="D855" s="5" t="s">
        <v>3999</v>
      </c>
      <c r="E855" s="2"/>
      <c r="F855" s="2" t="s">
        <v>2345</v>
      </c>
      <c r="G855" s="14" t="s">
        <v>4000</v>
      </c>
      <c r="H855" s="4" t="s">
        <v>3998</v>
      </c>
      <c r="I855" s="23" t="s">
        <v>19</v>
      </c>
      <c r="J855" s="2"/>
      <c r="K855" s="21" t="s">
        <v>3999</v>
      </c>
      <c r="L855" s="28">
        <v>43101</v>
      </c>
      <c r="M855" s="13" t="s">
        <v>3997</v>
      </c>
      <c r="N855" s="15"/>
    </row>
    <row r="856" spans="1:14" hidden="1">
      <c r="A856" s="2">
        <v>534</v>
      </c>
      <c r="B856" s="13" t="s">
        <v>5958</v>
      </c>
      <c r="C856" s="4" t="s">
        <v>5959</v>
      </c>
      <c r="D856" s="5" t="s">
        <v>5960</v>
      </c>
      <c r="E856" s="2"/>
      <c r="F856" s="2" t="s">
        <v>2345</v>
      </c>
      <c r="G856" s="14" t="s">
        <v>5961</v>
      </c>
      <c r="H856" s="4" t="s">
        <v>5959</v>
      </c>
      <c r="I856" s="23" t="s">
        <v>19</v>
      </c>
      <c r="J856" s="2"/>
      <c r="K856" s="21" t="s">
        <v>5960</v>
      </c>
      <c r="L856" s="28">
        <v>43101</v>
      </c>
      <c r="M856" s="13" t="s">
        <v>5958</v>
      </c>
      <c r="N856" s="15"/>
    </row>
    <row r="857" spans="1:14" hidden="1">
      <c r="A857" s="2">
        <v>535</v>
      </c>
      <c r="B857" s="13" t="s">
        <v>5962</v>
      </c>
      <c r="C857" s="4" t="s">
        <v>5963</v>
      </c>
      <c r="D857" s="5" t="s">
        <v>5964</v>
      </c>
      <c r="E857" s="2"/>
      <c r="F857" s="2" t="s">
        <v>2345</v>
      </c>
      <c r="G857" s="14" t="s">
        <v>5965</v>
      </c>
      <c r="H857" s="4" t="s">
        <v>5963</v>
      </c>
      <c r="I857" s="23" t="s">
        <v>19</v>
      </c>
      <c r="J857" s="2"/>
      <c r="K857" s="21" t="s">
        <v>5964</v>
      </c>
      <c r="L857" s="28">
        <v>43101</v>
      </c>
      <c r="M857" s="13" t="s">
        <v>5962</v>
      </c>
      <c r="N857" s="15"/>
    </row>
    <row r="858" spans="1:14" hidden="1">
      <c r="A858" s="2">
        <v>536</v>
      </c>
      <c r="B858" s="13" t="s">
        <v>5966</v>
      </c>
      <c r="C858" s="4" t="s">
        <v>5967</v>
      </c>
      <c r="D858" s="5" t="s">
        <v>4641</v>
      </c>
      <c r="E858" s="2"/>
      <c r="F858" s="2" t="s">
        <v>2345</v>
      </c>
      <c r="G858" s="14" t="s">
        <v>5968</v>
      </c>
      <c r="H858" s="4" t="s">
        <v>5967</v>
      </c>
      <c r="I858" s="23" t="s">
        <v>19</v>
      </c>
      <c r="J858" s="2"/>
      <c r="K858" s="21" t="s">
        <v>4641</v>
      </c>
      <c r="L858" s="28">
        <v>43101</v>
      </c>
      <c r="M858" s="13" t="s">
        <v>5966</v>
      </c>
      <c r="N858" s="15"/>
    </row>
    <row r="859" spans="1:14" hidden="1">
      <c r="A859" s="2">
        <v>537</v>
      </c>
      <c r="B859" s="13" t="s">
        <v>5969</v>
      </c>
      <c r="C859" s="4" t="s">
        <v>5970</v>
      </c>
      <c r="D859" s="5" t="s">
        <v>5971</v>
      </c>
      <c r="E859" s="2"/>
      <c r="F859" s="2" t="s">
        <v>2345</v>
      </c>
      <c r="G859" s="14" t="s">
        <v>5972</v>
      </c>
      <c r="H859" s="4" t="s">
        <v>5970</v>
      </c>
      <c r="I859" s="23" t="s">
        <v>19</v>
      </c>
      <c r="J859" s="2"/>
      <c r="K859" s="21" t="s">
        <v>5971</v>
      </c>
      <c r="L859" s="28">
        <v>43101</v>
      </c>
      <c r="M859" s="13" t="s">
        <v>5969</v>
      </c>
      <c r="N859" s="15"/>
    </row>
    <row r="860" spans="1:14" hidden="1">
      <c r="A860" s="2">
        <v>538</v>
      </c>
      <c r="B860" s="13" t="s">
        <v>5973</v>
      </c>
      <c r="C860" s="4" t="s">
        <v>5974</v>
      </c>
      <c r="D860" s="5" t="s">
        <v>5975</v>
      </c>
      <c r="E860" s="2"/>
      <c r="F860" s="2" t="s">
        <v>2345</v>
      </c>
      <c r="G860" s="14" t="s">
        <v>5976</v>
      </c>
      <c r="H860" s="4" t="s">
        <v>5974</v>
      </c>
      <c r="I860" s="23" t="s">
        <v>19</v>
      </c>
      <c r="J860" s="2"/>
      <c r="K860" s="21" t="s">
        <v>5975</v>
      </c>
      <c r="L860" s="28">
        <v>43101</v>
      </c>
      <c r="M860" s="13" t="s">
        <v>5973</v>
      </c>
      <c r="N860" s="15"/>
    </row>
    <row r="861" spans="1:14" hidden="1">
      <c r="A861" s="2">
        <v>539</v>
      </c>
      <c r="B861" s="13" t="s">
        <v>5977</v>
      </c>
      <c r="C861" s="4" t="s">
        <v>5978</v>
      </c>
      <c r="D861" s="5" t="s">
        <v>5979</v>
      </c>
      <c r="E861" s="2"/>
      <c r="F861" s="2" t="s">
        <v>2345</v>
      </c>
      <c r="G861" s="14" t="s">
        <v>5980</v>
      </c>
      <c r="H861" s="4" t="s">
        <v>5978</v>
      </c>
      <c r="I861" s="23" t="s">
        <v>19</v>
      </c>
      <c r="J861" s="2"/>
      <c r="K861" s="21" t="s">
        <v>5979</v>
      </c>
      <c r="L861" s="28">
        <v>43101</v>
      </c>
      <c r="M861" s="13" t="s">
        <v>5977</v>
      </c>
      <c r="N861" s="15"/>
    </row>
    <row r="862" spans="1:14" hidden="1">
      <c r="A862" s="2">
        <v>540</v>
      </c>
      <c r="B862" s="13" t="s">
        <v>5981</v>
      </c>
      <c r="C862" s="4" t="s">
        <v>5982</v>
      </c>
      <c r="D862" s="5" t="s">
        <v>5983</v>
      </c>
      <c r="E862" s="2"/>
      <c r="F862" s="2" t="s">
        <v>2345</v>
      </c>
      <c r="G862" s="14" t="s">
        <v>5984</v>
      </c>
      <c r="H862" s="4" t="s">
        <v>5982</v>
      </c>
      <c r="I862" s="23" t="s">
        <v>19</v>
      </c>
      <c r="J862" s="2"/>
      <c r="K862" s="21" t="s">
        <v>5983</v>
      </c>
      <c r="L862" s="28">
        <v>43101</v>
      </c>
      <c r="M862" s="13" t="s">
        <v>5981</v>
      </c>
      <c r="N862" s="15"/>
    </row>
    <row r="863" spans="1:14" hidden="1">
      <c r="A863" s="2">
        <v>541</v>
      </c>
      <c r="B863" s="13" t="s">
        <v>5985</v>
      </c>
      <c r="C863" s="4" t="s">
        <v>5986</v>
      </c>
      <c r="D863" s="5" t="s">
        <v>5987</v>
      </c>
      <c r="E863" s="2"/>
      <c r="F863" s="2" t="s">
        <v>2345</v>
      </c>
      <c r="G863" s="14" t="s">
        <v>5988</v>
      </c>
      <c r="H863" s="4" t="s">
        <v>5986</v>
      </c>
      <c r="I863" s="23" t="s">
        <v>19</v>
      </c>
      <c r="J863" s="2"/>
      <c r="K863" s="21" t="s">
        <v>5987</v>
      </c>
      <c r="L863" s="28">
        <v>43101</v>
      </c>
      <c r="M863" s="13" t="s">
        <v>5985</v>
      </c>
      <c r="N863" s="15"/>
    </row>
    <row r="864" spans="1:14" hidden="1">
      <c r="A864" s="2">
        <v>542</v>
      </c>
      <c r="B864" s="13" t="s">
        <v>5989</v>
      </c>
      <c r="C864" s="4" t="s">
        <v>5990</v>
      </c>
      <c r="D864" s="5" t="s">
        <v>5991</v>
      </c>
      <c r="E864" s="2"/>
      <c r="F864" s="2" t="s">
        <v>2345</v>
      </c>
      <c r="G864" s="14" t="s">
        <v>5992</v>
      </c>
      <c r="H864" s="4" t="s">
        <v>5990</v>
      </c>
      <c r="I864" s="23" t="s">
        <v>19</v>
      </c>
      <c r="J864" s="2"/>
      <c r="K864" s="21" t="s">
        <v>5991</v>
      </c>
      <c r="L864" s="28">
        <v>43101</v>
      </c>
      <c r="M864" s="13" t="s">
        <v>5989</v>
      </c>
      <c r="N864" s="15"/>
    </row>
    <row r="865" spans="1:15" hidden="1">
      <c r="A865" s="2">
        <v>543</v>
      </c>
      <c r="B865" s="13" t="s">
        <v>5993</v>
      </c>
      <c r="C865" s="4" t="s">
        <v>5994</v>
      </c>
      <c r="D865" s="5" t="s">
        <v>5995</v>
      </c>
      <c r="E865" s="2"/>
      <c r="F865" s="2" t="s">
        <v>2345</v>
      </c>
      <c r="G865" s="14" t="s">
        <v>5996</v>
      </c>
      <c r="H865" s="4" t="s">
        <v>5994</v>
      </c>
      <c r="I865" s="23" t="s">
        <v>19</v>
      </c>
      <c r="J865" s="2"/>
      <c r="K865" s="21" t="s">
        <v>5995</v>
      </c>
      <c r="L865" s="28">
        <v>43101</v>
      </c>
      <c r="M865" s="13" t="s">
        <v>5993</v>
      </c>
      <c r="N865" s="15"/>
    </row>
    <row r="866" spans="1:15" hidden="1">
      <c r="A866" s="2">
        <v>544</v>
      </c>
      <c r="B866" s="13" t="s">
        <v>5997</v>
      </c>
      <c r="C866" s="4" t="s">
        <v>5998</v>
      </c>
      <c r="D866" s="5" t="s">
        <v>4629</v>
      </c>
      <c r="E866" s="2"/>
      <c r="F866" s="2" t="s">
        <v>2345</v>
      </c>
      <c r="G866" s="53" t="s">
        <v>5999</v>
      </c>
      <c r="H866" s="4" t="s">
        <v>5998</v>
      </c>
      <c r="I866" s="23" t="s">
        <v>19</v>
      </c>
      <c r="J866" s="2"/>
      <c r="K866" s="21" t="s">
        <v>4629</v>
      </c>
      <c r="L866" s="28">
        <v>43101</v>
      </c>
      <c r="M866" s="13" t="s">
        <v>5997</v>
      </c>
      <c r="N866" s="15"/>
    </row>
    <row r="867" spans="1:15">
      <c r="A867" s="2">
        <v>545</v>
      </c>
      <c r="B867" s="14" t="s">
        <v>6000</v>
      </c>
      <c r="C867" s="17" t="s">
        <v>6001</v>
      </c>
      <c r="D867" s="5" t="s">
        <v>6002</v>
      </c>
      <c r="E867" s="2"/>
      <c r="F867" s="2" t="s">
        <v>2390</v>
      </c>
      <c r="G867" s="14" t="s">
        <v>6003</v>
      </c>
      <c r="H867" s="17" t="s">
        <v>6001</v>
      </c>
      <c r="I867" s="24" t="s">
        <v>5539</v>
      </c>
      <c r="J867" s="2"/>
      <c r="K867" s="5" t="s">
        <v>6002</v>
      </c>
      <c r="L867" s="27"/>
      <c r="M867" s="14" t="s">
        <v>6000</v>
      </c>
      <c r="N867" s="52"/>
      <c r="O867" s="27">
        <v>43281</v>
      </c>
    </row>
    <row r="868" spans="1:15" hidden="1">
      <c r="A868" s="2">
        <v>546</v>
      </c>
      <c r="B868" s="14" t="s">
        <v>2711</v>
      </c>
      <c r="C868" s="17" t="s">
        <v>2712</v>
      </c>
      <c r="D868" s="5" t="s">
        <v>2713</v>
      </c>
      <c r="E868" s="2"/>
      <c r="F868" s="2" t="s">
        <v>2390</v>
      </c>
      <c r="G868" s="14" t="s">
        <v>2714</v>
      </c>
      <c r="H868" s="17" t="s">
        <v>2712</v>
      </c>
      <c r="I868" s="24" t="s">
        <v>5539</v>
      </c>
      <c r="J868" s="2"/>
      <c r="K868" s="5" t="s">
        <v>2713</v>
      </c>
      <c r="L868" s="27"/>
      <c r="M868" s="14" t="s">
        <v>2711</v>
      </c>
      <c r="N868" s="52"/>
      <c r="O868" s="27">
        <v>43281</v>
      </c>
    </row>
    <row r="869" spans="1:15" hidden="1">
      <c r="A869" s="2">
        <v>557</v>
      </c>
      <c r="B869" s="13" t="s">
        <v>6004</v>
      </c>
      <c r="C869" s="4" t="s">
        <v>6005</v>
      </c>
      <c r="D869" s="5" t="s">
        <v>6006</v>
      </c>
      <c r="E869" s="2"/>
      <c r="F869" s="2" t="s">
        <v>745</v>
      </c>
      <c r="G869" s="14" t="s">
        <v>6007</v>
      </c>
      <c r="H869" s="4" t="s">
        <v>6005</v>
      </c>
      <c r="I869" s="23" t="s">
        <v>5526</v>
      </c>
      <c r="J869" s="2"/>
      <c r="K869" s="2" t="s">
        <v>6006</v>
      </c>
      <c r="L869" s="27"/>
      <c r="M869" s="13" t="s">
        <v>6004</v>
      </c>
      <c r="N869" s="15"/>
      <c r="O869" s="51">
        <v>43312</v>
      </c>
    </row>
    <row r="870" spans="1:15" hidden="1">
      <c r="A870" s="2">
        <v>570</v>
      </c>
      <c r="B870" s="13" t="s">
        <v>6008</v>
      </c>
      <c r="C870" s="4" t="s">
        <v>6009</v>
      </c>
      <c r="D870" s="5" t="s">
        <v>6010</v>
      </c>
      <c r="E870" s="2"/>
      <c r="F870" s="2" t="s">
        <v>745</v>
      </c>
      <c r="G870" s="14" t="s">
        <v>6011</v>
      </c>
      <c r="H870" s="4" t="s">
        <v>6009</v>
      </c>
      <c r="I870" s="23" t="s">
        <v>5526</v>
      </c>
      <c r="J870" s="2"/>
      <c r="K870" s="2" t="s">
        <v>6010</v>
      </c>
      <c r="L870" s="27"/>
      <c r="M870" s="13" t="s">
        <v>6008</v>
      </c>
      <c r="N870" s="15"/>
      <c r="O870" s="51">
        <v>43312</v>
      </c>
    </row>
    <row r="871" spans="1:15" hidden="1">
      <c r="A871" s="2">
        <v>579</v>
      </c>
      <c r="B871" s="13" t="s">
        <v>6012</v>
      </c>
      <c r="C871" s="4" t="s">
        <v>6013</v>
      </c>
      <c r="D871" s="5" t="s">
        <v>6014</v>
      </c>
      <c r="E871" s="2"/>
      <c r="F871" s="2" t="s">
        <v>745</v>
      </c>
      <c r="G871" s="14" t="s">
        <v>6015</v>
      </c>
      <c r="H871" s="4" t="s">
        <v>6013</v>
      </c>
      <c r="I871" s="23" t="s">
        <v>5526</v>
      </c>
      <c r="J871" s="2"/>
      <c r="K871" s="2" t="s">
        <v>6014</v>
      </c>
      <c r="L871" s="27"/>
      <c r="M871" s="13" t="s">
        <v>6012</v>
      </c>
      <c r="N871" s="15"/>
      <c r="O871" s="51">
        <v>43312</v>
      </c>
    </row>
    <row r="872" spans="1:15" hidden="1">
      <c r="A872" s="2">
        <v>588</v>
      </c>
      <c r="B872" s="14" t="s">
        <v>3403</v>
      </c>
      <c r="C872" s="17" t="s">
        <v>6016</v>
      </c>
      <c r="D872" s="5" t="s">
        <v>3405</v>
      </c>
      <c r="E872" s="2"/>
      <c r="F872" s="2" t="s">
        <v>745</v>
      </c>
      <c r="G872" s="14" t="s">
        <v>3407</v>
      </c>
      <c r="H872" s="17" t="s">
        <v>6016</v>
      </c>
      <c r="I872" s="24" t="s">
        <v>5539</v>
      </c>
      <c r="J872" s="2"/>
      <c r="K872" s="5" t="s">
        <v>3405</v>
      </c>
      <c r="L872" s="27"/>
      <c r="M872" s="14" t="s">
        <v>3403</v>
      </c>
      <c r="N872" s="52"/>
      <c r="O872" s="27">
        <v>43281</v>
      </c>
    </row>
    <row r="873" spans="1:15" hidden="1">
      <c r="A873" s="2">
        <v>619</v>
      </c>
      <c r="B873" s="13" t="s">
        <v>6017</v>
      </c>
      <c r="C873" s="4" t="s">
        <v>6018</v>
      </c>
      <c r="D873" s="5" t="s">
        <v>6019</v>
      </c>
      <c r="E873" s="2"/>
      <c r="F873" s="2" t="s">
        <v>745</v>
      </c>
      <c r="G873" s="14" t="s">
        <v>6020</v>
      </c>
      <c r="H873" s="4" t="s">
        <v>6018</v>
      </c>
      <c r="I873" s="23" t="s">
        <v>5526</v>
      </c>
      <c r="J873" s="2"/>
      <c r="K873" s="2" t="s">
        <v>6019</v>
      </c>
      <c r="L873" s="27"/>
      <c r="M873" s="13" t="s">
        <v>6017</v>
      </c>
      <c r="N873" s="15"/>
      <c r="O873" s="51">
        <v>43312</v>
      </c>
    </row>
    <row r="874" spans="1:15" hidden="1">
      <c r="A874" s="2">
        <v>635</v>
      </c>
      <c r="B874" s="13" t="s">
        <v>6021</v>
      </c>
      <c r="C874" s="4" t="s">
        <v>6022</v>
      </c>
      <c r="D874" s="5" t="s">
        <v>6023</v>
      </c>
      <c r="E874" s="4"/>
      <c r="F874" s="2" t="s">
        <v>745</v>
      </c>
      <c r="G874" s="14" t="s">
        <v>6024</v>
      </c>
      <c r="H874" s="4" t="s">
        <v>6022</v>
      </c>
      <c r="I874" s="23" t="s">
        <v>5085</v>
      </c>
      <c r="J874" s="2">
        <v>60</v>
      </c>
      <c r="K874" s="2" t="s">
        <v>6023</v>
      </c>
      <c r="L874" s="27"/>
      <c r="M874" s="13" t="s">
        <v>6021</v>
      </c>
      <c r="N874" s="13"/>
      <c r="O874" s="49" t="s">
        <v>6025</v>
      </c>
    </row>
    <row r="875" spans="1:15" hidden="1">
      <c r="A875" s="2">
        <v>649</v>
      </c>
      <c r="B875" s="13" t="s">
        <v>6026</v>
      </c>
      <c r="C875" s="4" t="s">
        <v>6027</v>
      </c>
      <c r="D875" s="5" t="s">
        <v>6028</v>
      </c>
      <c r="E875" s="2"/>
      <c r="F875" s="2" t="s">
        <v>745</v>
      </c>
      <c r="G875" s="14" t="s">
        <v>6029</v>
      </c>
      <c r="H875" s="4" t="s">
        <v>6027</v>
      </c>
      <c r="I875" s="23" t="s">
        <v>5526</v>
      </c>
      <c r="J875" s="2"/>
      <c r="K875" s="21" t="s">
        <v>6028</v>
      </c>
      <c r="L875" s="27"/>
      <c r="M875" s="13" t="s">
        <v>6026</v>
      </c>
      <c r="N875" s="13"/>
      <c r="O875" s="54">
        <v>43312</v>
      </c>
    </row>
    <row r="876" spans="1:15" hidden="1">
      <c r="A876" s="2">
        <v>653</v>
      </c>
      <c r="B876" s="13" t="s">
        <v>6030</v>
      </c>
      <c r="C876" s="4" t="s">
        <v>6031</v>
      </c>
      <c r="D876" s="5" t="s">
        <v>6032</v>
      </c>
      <c r="E876" s="4"/>
      <c r="F876" s="2" t="s">
        <v>745</v>
      </c>
      <c r="G876" s="14" t="s">
        <v>6033</v>
      </c>
      <c r="H876" s="4" t="s">
        <v>6031</v>
      </c>
      <c r="I876" s="23" t="s">
        <v>5526</v>
      </c>
      <c r="J876" s="2"/>
      <c r="K876" s="21" t="s">
        <v>6032</v>
      </c>
      <c r="L876" s="27"/>
      <c r="M876" s="13" t="s">
        <v>6030</v>
      </c>
      <c r="N876" s="15"/>
      <c r="O876" s="51">
        <v>43312</v>
      </c>
    </row>
    <row r="877" spans="1:15" hidden="1">
      <c r="A877" s="2">
        <v>659</v>
      </c>
      <c r="B877" s="14" t="s">
        <v>6034</v>
      </c>
      <c r="C877" s="17" t="s">
        <v>6035</v>
      </c>
      <c r="D877" s="5" t="s">
        <v>6036</v>
      </c>
      <c r="E877" s="2"/>
      <c r="F877" s="2" t="s">
        <v>745</v>
      </c>
      <c r="G877" s="14" t="s">
        <v>6037</v>
      </c>
      <c r="H877" s="17" t="s">
        <v>6035</v>
      </c>
      <c r="I877" s="24" t="s">
        <v>5539</v>
      </c>
      <c r="J877" s="2"/>
      <c r="K877" s="5" t="s">
        <v>6036</v>
      </c>
      <c r="L877" s="27"/>
      <c r="M877" s="14" t="s">
        <v>6034</v>
      </c>
      <c r="N877" s="52"/>
      <c r="O877" s="27">
        <v>43281</v>
      </c>
    </row>
    <row r="878" spans="1:15" hidden="1">
      <c r="A878" s="2">
        <v>661</v>
      </c>
      <c r="B878" s="13" t="s">
        <v>6038</v>
      </c>
      <c r="C878" s="4" t="s">
        <v>6039</v>
      </c>
      <c r="D878" s="5" t="s">
        <v>6040</v>
      </c>
      <c r="E878" s="2"/>
      <c r="F878" s="2" t="s">
        <v>745</v>
      </c>
      <c r="G878" s="14" t="s">
        <v>6041</v>
      </c>
      <c r="H878" s="4" t="s">
        <v>6039</v>
      </c>
      <c r="I878" s="23" t="s">
        <v>5526</v>
      </c>
      <c r="J878" s="2"/>
      <c r="K878" s="21" t="s">
        <v>6040</v>
      </c>
      <c r="L878" s="27"/>
      <c r="M878" s="13" t="s">
        <v>6038</v>
      </c>
      <c r="N878" s="15"/>
      <c r="O878" s="51">
        <v>43312</v>
      </c>
    </row>
    <row r="879" spans="1:15">
      <c r="A879" s="2">
        <v>667</v>
      </c>
      <c r="B879" s="14" t="s">
        <v>6042</v>
      </c>
      <c r="C879" s="17" t="s">
        <v>6043</v>
      </c>
      <c r="D879" s="5" t="s">
        <v>6044</v>
      </c>
      <c r="E879" s="2"/>
      <c r="F879" s="2" t="s">
        <v>745</v>
      </c>
      <c r="G879" s="14" t="s">
        <v>6045</v>
      </c>
      <c r="H879" s="17" t="s">
        <v>6043</v>
      </c>
      <c r="I879" s="24" t="s">
        <v>5539</v>
      </c>
      <c r="J879" s="2"/>
      <c r="K879" s="5" t="s">
        <v>6044</v>
      </c>
      <c r="L879" s="27"/>
      <c r="M879" s="14" t="s">
        <v>6042</v>
      </c>
      <c r="N879" s="52"/>
      <c r="O879" s="27">
        <v>43281</v>
      </c>
    </row>
    <row r="880" spans="1:15" hidden="1">
      <c r="A880" s="2">
        <v>676</v>
      </c>
      <c r="B880" s="13" t="s">
        <v>6046</v>
      </c>
      <c r="C880" s="4" t="s">
        <v>6047</v>
      </c>
      <c r="D880" s="5" t="s">
        <v>6048</v>
      </c>
      <c r="E880" s="2"/>
      <c r="F880" s="2" t="s">
        <v>745</v>
      </c>
      <c r="G880" s="14" t="s">
        <v>6049</v>
      </c>
      <c r="H880" s="4" t="s">
        <v>6047</v>
      </c>
      <c r="I880" s="23" t="s">
        <v>5526</v>
      </c>
      <c r="J880" s="2"/>
      <c r="K880" s="21" t="s">
        <v>6048</v>
      </c>
      <c r="L880" s="27"/>
      <c r="M880" s="13" t="s">
        <v>6046</v>
      </c>
      <c r="N880" s="15"/>
      <c r="O880" s="51">
        <v>43312</v>
      </c>
    </row>
    <row r="881" spans="1:15" hidden="1">
      <c r="A881" s="2">
        <v>677</v>
      </c>
      <c r="B881" s="14" t="s">
        <v>6050</v>
      </c>
      <c r="C881" s="17" t="s">
        <v>6051</v>
      </c>
      <c r="D881" s="5" t="s">
        <v>6052</v>
      </c>
      <c r="E881" s="2"/>
      <c r="F881" s="2" t="s">
        <v>745</v>
      </c>
      <c r="G881" s="14" t="s">
        <v>6053</v>
      </c>
      <c r="H881" s="17" t="s">
        <v>6051</v>
      </c>
      <c r="I881" s="24" t="s">
        <v>5539</v>
      </c>
      <c r="J881" s="2"/>
      <c r="K881" s="5" t="s">
        <v>6052</v>
      </c>
      <c r="L881" s="27"/>
      <c r="M881" s="14" t="s">
        <v>6050</v>
      </c>
      <c r="N881" s="52"/>
      <c r="O881" s="27">
        <v>43281</v>
      </c>
    </row>
    <row r="882" spans="1:15" hidden="1">
      <c r="A882" s="2">
        <v>681</v>
      </c>
      <c r="B882" s="13" t="s">
        <v>6054</v>
      </c>
      <c r="C882" s="4" t="s">
        <v>6055</v>
      </c>
      <c r="D882" s="5" t="s">
        <v>6056</v>
      </c>
      <c r="E882" s="4"/>
      <c r="F882" s="2" t="s">
        <v>745</v>
      </c>
      <c r="G882" s="14" t="s">
        <v>6057</v>
      </c>
      <c r="H882" s="4" t="s">
        <v>6055</v>
      </c>
      <c r="I882" s="23" t="s">
        <v>5526</v>
      </c>
      <c r="J882" s="2"/>
      <c r="K882" s="2" t="s">
        <v>6056</v>
      </c>
      <c r="L882" s="27"/>
      <c r="M882" s="13" t="s">
        <v>6054</v>
      </c>
      <c r="N882" s="15"/>
      <c r="O882" s="51">
        <v>43312</v>
      </c>
    </row>
    <row r="883" spans="1:15" hidden="1">
      <c r="A883" s="2">
        <v>689</v>
      </c>
      <c r="B883" s="14" t="s">
        <v>6058</v>
      </c>
      <c r="C883" s="17" t="s">
        <v>6059</v>
      </c>
      <c r="D883" s="5" t="s">
        <v>6060</v>
      </c>
      <c r="E883" s="2"/>
      <c r="F883" s="2" t="s">
        <v>745</v>
      </c>
      <c r="G883" s="14" t="s">
        <v>6061</v>
      </c>
      <c r="H883" s="17" t="s">
        <v>6059</v>
      </c>
      <c r="I883" s="24" t="s">
        <v>5539</v>
      </c>
      <c r="J883" s="2"/>
      <c r="K883" s="5" t="s">
        <v>6060</v>
      </c>
      <c r="L883" s="27"/>
      <c r="M883" s="14" t="s">
        <v>6058</v>
      </c>
      <c r="N883" s="52"/>
      <c r="O883" s="27">
        <v>43281</v>
      </c>
    </row>
    <row r="884" spans="1:15" hidden="1">
      <c r="A884" s="2">
        <v>690</v>
      </c>
      <c r="B884" s="14" t="s">
        <v>6062</v>
      </c>
      <c r="C884" s="17" t="s">
        <v>6063</v>
      </c>
      <c r="D884" s="5" t="s">
        <v>6064</v>
      </c>
      <c r="E884" s="2"/>
      <c r="F884" s="2" t="s">
        <v>745</v>
      </c>
      <c r="G884" s="14" t="s">
        <v>6065</v>
      </c>
      <c r="H884" s="17" t="s">
        <v>6063</v>
      </c>
      <c r="I884" s="24" t="s">
        <v>5539</v>
      </c>
      <c r="J884" s="2"/>
      <c r="K884" s="5" t="s">
        <v>6064</v>
      </c>
      <c r="L884" s="27"/>
      <c r="M884" s="14" t="s">
        <v>6062</v>
      </c>
      <c r="N884" s="52"/>
      <c r="O884" s="27">
        <v>43281</v>
      </c>
    </row>
    <row r="885" spans="1:15" hidden="1">
      <c r="A885" s="2">
        <v>692</v>
      </c>
      <c r="B885" s="13" t="s">
        <v>6066</v>
      </c>
      <c r="C885" s="4" t="s">
        <v>6067</v>
      </c>
      <c r="D885" s="5" t="s">
        <v>6068</v>
      </c>
      <c r="E885" s="2"/>
      <c r="F885" s="2" t="s">
        <v>745</v>
      </c>
      <c r="G885" s="14" t="s">
        <v>6069</v>
      </c>
      <c r="H885" s="4" t="s">
        <v>6067</v>
      </c>
      <c r="I885" s="23" t="s">
        <v>5526</v>
      </c>
      <c r="J885" s="2"/>
      <c r="K885" s="21" t="s">
        <v>6068</v>
      </c>
      <c r="L885" s="27"/>
      <c r="M885" s="13" t="s">
        <v>6066</v>
      </c>
      <c r="N885" s="15"/>
      <c r="O885" s="51">
        <v>43312</v>
      </c>
    </row>
    <row r="886" spans="1:15" hidden="1">
      <c r="A886" s="2">
        <v>695</v>
      </c>
      <c r="B886" s="14" t="s">
        <v>4649</v>
      </c>
      <c r="C886" s="17" t="s">
        <v>6070</v>
      </c>
      <c r="D886" s="5" t="s">
        <v>4650</v>
      </c>
      <c r="E886" s="2"/>
      <c r="F886" s="2" t="s">
        <v>745</v>
      </c>
      <c r="G886" s="14" t="s">
        <v>6071</v>
      </c>
      <c r="H886" s="17" t="s">
        <v>6070</v>
      </c>
      <c r="I886" s="24" t="s">
        <v>5539</v>
      </c>
      <c r="J886" s="2"/>
      <c r="K886" s="5" t="s">
        <v>4650</v>
      </c>
      <c r="L886" s="27"/>
      <c r="M886" s="14" t="s">
        <v>4649</v>
      </c>
      <c r="N886" s="52"/>
      <c r="O886" s="27">
        <v>43281</v>
      </c>
    </row>
    <row r="887" spans="1:15" hidden="1">
      <c r="A887" s="2">
        <v>701</v>
      </c>
      <c r="B887" s="14" t="s">
        <v>6072</v>
      </c>
      <c r="C887" s="17" t="s">
        <v>6073</v>
      </c>
      <c r="D887" s="5" t="s">
        <v>6074</v>
      </c>
      <c r="E887" s="2"/>
      <c r="F887" s="2" t="s">
        <v>745</v>
      </c>
      <c r="G887" s="14" t="s">
        <v>6075</v>
      </c>
      <c r="H887" s="17" t="s">
        <v>6073</v>
      </c>
      <c r="I887" s="24" t="s">
        <v>5539</v>
      </c>
      <c r="J887" s="2"/>
      <c r="K887" s="5" t="s">
        <v>6074</v>
      </c>
      <c r="L887" s="27"/>
      <c r="M887" s="14" t="s">
        <v>6072</v>
      </c>
      <c r="N887" s="52"/>
      <c r="O887" s="27">
        <v>43281</v>
      </c>
    </row>
    <row r="888" spans="1:15" hidden="1">
      <c r="A888" s="2">
        <v>704</v>
      </c>
      <c r="B888" s="14" t="s">
        <v>6076</v>
      </c>
      <c r="C888" s="17" t="s">
        <v>6077</v>
      </c>
      <c r="D888" s="5" t="s">
        <v>6078</v>
      </c>
      <c r="E888" s="2"/>
      <c r="F888" s="2" t="s">
        <v>745</v>
      </c>
      <c r="G888" s="14" t="s">
        <v>6079</v>
      </c>
      <c r="H888" s="17" t="s">
        <v>6077</v>
      </c>
      <c r="I888" s="24" t="s">
        <v>5539</v>
      </c>
      <c r="J888" s="2"/>
      <c r="K888" s="5" t="s">
        <v>6078</v>
      </c>
      <c r="L888" s="27"/>
      <c r="M888" s="14" t="s">
        <v>6076</v>
      </c>
      <c r="N888" s="52"/>
      <c r="O888" s="27">
        <v>43281</v>
      </c>
    </row>
    <row r="889" spans="1:15" hidden="1">
      <c r="A889" s="2">
        <v>718</v>
      </c>
      <c r="B889" s="14" t="s">
        <v>6080</v>
      </c>
      <c r="C889" s="17" t="s">
        <v>6081</v>
      </c>
      <c r="D889" s="5" t="s">
        <v>6082</v>
      </c>
      <c r="E889" s="2"/>
      <c r="F889" s="2" t="s">
        <v>745</v>
      </c>
      <c r="G889" s="14" t="s">
        <v>6083</v>
      </c>
      <c r="H889" s="17" t="s">
        <v>6081</v>
      </c>
      <c r="I889" s="24" t="s">
        <v>5539</v>
      </c>
      <c r="J889" s="2"/>
      <c r="K889" s="5" t="s">
        <v>6082</v>
      </c>
      <c r="L889" s="27"/>
      <c r="M889" s="14" t="s">
        <v>6080</v>
      </c>
      <c r="N889" s="52"/>
      <c r="O889" s="27">
        <v>43281</v>
      </c>
    </row>
    <row r="890" spans="1:15" hidden="1">
      <c r="A890" s="2">
        <v>726</v>
      </c>
      <c r="B890" s="14" t="s">
        <v>6084</v>
      </c>
      <c r="C890" s="17" t="s">
        <v>6085</v>
      </c>
      <c r="D890" s="5" t="s">
        <v>6086</v>
      </c>
      <c r="E890" s="2"/>
      <c r="F890" s="5" t="s">
        <v>1110</v>
      </c>
      <c r="G890" s="14" t="s">
        <v>6087</v>
      </c>
      <c r="H890" s="17" t="s">
        <v>6085</v>
      </c>
      <c r="I890" s="24" t="s">
        <v>5539</v>
      </c>
      <c r="J890" s="2"/>
      <c r="K890" s="5" t="s">
        <v>6086</v>
      </c>
      <c r="L890" s="27"/>
      <c r="M890" s="14" t="s">
        <v>6084</v>
      </c>
      <c r="N890" s="52"/>
      <c r="O890" s="27">
        <v>43281</v>
      </c>
    </row>
    <row r="891" spans="1:15" hidden="1">
      <c r="A891" s="2">
        <v>740</v>
      </c>
      <c r="B891" s="14" t="s">
        <v>6088</v>
      </c>
      <c r="C891" s="17" t="s">
        <v>6089</v>
      </c>
      <c r="D891" s="5" t="s">
        <v>6090</v>
      </c>
      <c r="E891" s="2"/>
      <c r="F891" s="5" t="s">
        <v>1110</v>
      </c>
      <c r="G891" s="14" t="s">
        <v>6091</v>
      </c>
      <c r="H891" s="17" t="s">
        <v>6089</v>
      </c>
      <c r="I891" s="24" t="s">
        <v>5539</v>
      </c>
      <c r="J891" s="2"/>
      <c r="K891" s="5" t="s">
        <v>6090</v>
      </c>
      <c r="L891" s="27"/>
      <c r="M891" s="14" t="s">
        <v>6088</v>
      </c>
      <c r="N891" s="52"/>
      <c r="O891" s="27">
        <v>43281</v>
      </c>
    </row>
    <row r="892" spans="1:15" hidden="1">
      <c r="A892" s="2">
        <v>750</v>
      </c>
      <c r="B892" s="13" t="s">
        <v>6092</v>
      </c>
      <c r="C892" s="4" t="s">
        <v>6093</v>
      </c>
      <c r="D892" s="5" t="s">
        <v>6094</v>
      </c>
      <c r="E892" s="2"/>
      <c r="F892" s="16" t="s">
        <v>1853</v>
      </c>
      <c r="G892" s="17" t="s">
        <v>6095</v>
      </c>
      <c r="H892" s="4" t="s">
        <v>6093</v>
      </c>
      <c r="I892" s="23" t="s">
        <v>5526</v>
      </c>
      <c r="J892" s="2"/>
      <c r="K892" s="2" t="s">
        <v>6094</v>
      </c>
      <c r="L892" s="27"/>
      <c r="M892" s="13" t="s">
        <v>6092</v>
      </c>
      <c r="N892" s="15"/>
      <c r="O892" s="51">
        <v>43312</v>
      </c>
    </row>
    <row r="893" spans="1:15" hidden="1">
      <c r="A893" s="2">
        <v>752</v>
      </c>
      <c r="B893" s="13" t="s">
        <v>6096</v>
      </c>
      <c r="C893" s="4" t="s">
        <v>6097</v>
      </c>
      <c r="D893" s="5" t="s">
        <v>6098</v>
      </c>
      <c r="E893" s="2"/>
      <c r="F893" s="16" t="s">
        <v>1853</v>
      </c>
      <c r="G893" s="5"/>
      <c r="H893" s="4" t="s">
        <v>6097</v>
      </c>
      <c r="I893" s="24" t="s">
        <v>5539</v>
      </c>
      <c r="J893" s="2"/>
      <c r="K893" s="2" t="s">
        <v>6098</v>
      </c>
      <c r="L893" s="27"/>
      <c r="M893" s="13" t="s">
        <v>6096</v>
      </c>
      <c r="N893" s="15"/>
      <c r="O893" s="27">
        <v>43281</v>
      </c>
    </row>
    <row r="894" spans="1:15" hidden="1">
      <c r="A894" s="2">
        <v>767</v>
      </c>
      <c r="B894" s="13" t="s">
        <v>1935</v>
      </c>
      <c r="C894" s="4" t="s">
        <v>1936</v>
      </c>
      <c r="D894" s="5" t="s">
        <v>1937</v>
      </c>
      <c r="E894" s="2"/>
      <c r="F894" s="22" t="s">
        <v>1938</v>
      </c>
      <c r="G894" s="17" t="s">
        <v>1939</v>
      </c>
      <c r="H894" s="4" t="s">
        <v>1936</v>
      </c>
      <c r="I894" s="23" t="s">
        <v>19</v>
      </c>
      <c r="J894" s="2"/>
      <c r="K894" s="2" t="s">
        <v>1937</v>
      </c>
      <c r="L894" s="28">
        <v>43101</v>
      </c>
      <c r="M894" s="13" t="s">
        <v>1935</v>
      </c>
      <c r="N894" s="15"/>
    </row>
    <row r="895" spans="1:15" hidden="1">
      <c r="A895" s="2">
        <v>768</v>
      </c>
      <c r="B895" s="13" t="s">
        <v>1940</v>
      </c>
      <c r="C895" s="4" t="s">
        <v>1941</v>
      </c>
      <c r="D895" s="5" t="s">
        <v>1942</v>
      </c>
      <c r="E895" s="2"/>
      <c r="F895" s="22" t="s">
        <v>1938</v>
      </c>
      <c r="G895" s="17" t="s">
        <v>1943</v>
      </c>
      <c r="H895" s="4" t="s">
        <v>1941</v>
      </c>
      <c r="I895" s="23" t="s">
        <v>19</v>
      </c>
      <c r="J895" s="2"/>
      <c r="K895" s="2" t="s">
        <v>1942</v>
      </c>
      <c r="L895" s="28">
        <v>43101</v>
      </c>
      <c r="M895" s="13" t="s">
        <v>1940</v>
      </c>
      <c r="N895" s="15"/>
    </row>
    <row r="896" spans="1:15" hidden="1">
      <c r="A896" s="2">
        <v>769</v>
      </c>
      <c r="B896" s="13" t="s">
        <v>4195</v>
      </c>
      <c r="C896" s="4" t="s">
        <v>4196</v>
      </c>
      <c r="D896" s="5" t="s">
        <v>4197</v>
      </c>
      <c r="E896" s="2"/>
      <c r="F896" s="22" t="s">
        <v>1938</v>
      </c>
      <c r="G896" s="17" t="s">
        <v>4198</v>
      </c>
      <c r="H896" s="4" t="s">
        <v>4196</v>
      </c>
      <c r="I896" s="23" t="s">
        <v>19</v>
      </c>
      <c r="J896" s="2"/>
      <c r="K896" s="2" t="s">
        <v>4197</v>
      </c>
      <c r="L896" s="28">
        <v>43101</v>
      </c>
      <c r="M896" s="13" t="s">
        <v>4195</v>
      </c>
      <c r="N896" s="15"/>
    </row>
    <row r="897" spans="1:15" hidden="1">
      <c r="A897" s="2">
        <v>770</v>
      </c>
      <c r="B897" s="13" t="s">
        <v>1944</v>
      </c>
      <c r="C897" s="4" t="s">
        <v>1945</v>
      </c>
      <c r="D897" s="5" t="s">
        <v>1946</v>
      </c>
      <c r="E897" s="2"/>
      <c r="F897" s="22" t="s">
        <v>1938</v>
      </c>
      <c r="G897" s="17" t="s">
        <v>1947</v>
      </c>
      <c r="H897" s="4" t="s">
        <v>1945</v>
      </c>
      <c r="I897" s="23" t="s">
        <v>19</v>
      </c>
      <c r="J897" s="2"/>
      <c r="K897" s="2" t="s">
        <v>1946</v>
      </c>
      <c r="L897" s="28">
        <v>43101</v>
      </c>
      <c r="M897" s="13" t="s">
        <v>1944</v>
      </c>
      <c r="N897" s="15"/>
    </row>
    <row r="898" spans="1:15" hidden="1">
      <c r="A898" s="2">
        <v>783</v>
      </c>
      <c r="B898" s="13" t="s">
        <v>6099</v>
      </c>
      <c r="C898" s="4" t="s">
        <v>6100</v>
      </c>
      <c r="D898" s="5" t="s">
        <v>6101</v>
      </c>
      <c r="E898" s="2"/>
      <c r="F898" s="16" t="s">
        <v>1810</v>
      </c>
      <c r="G898" s="5"/>
      <c r="H898" s="4" t="s">
        <v>6100</v>
      </c>
      <c r="I898" s="24" t="s">
        <v>5539</v>
      </c>
      <c r="J898" s="2"/>
      <c r="K898" s="2" t="s">
        <v>6101</v>
      </c>
      <c r="L898" s="27"/>
      <c r="M898" s="13" t="s">
        <v>6099</v>
      </c>
      <c r="N898" s="15"/>
      <c r="O898" s="27">
        <v>43281</v>
      </c>
    </row>
    <row r="899" spans="1:15" hidden="1">
      <c r="A899" s="2">
        <v>813</v>
      </c>
      <c r="B899" s="13" t="s">
        <v>6102</v>
      </c>
      <c r="C899" s="4" t="s">
        <v>6103</v>
      </c>
      <c r="D899" s="5" t="s">
        <v>6104</v>
      </c>
      <c r="E899" s="2"/>
      <c r="F899" s="16" t="s">
        <v>1299</v>
      </c>
      <c r="G899" s="5"/>
      <c r="H899" s="4" t="s">
        <v>6103</v>
      </c>
      <c r="I899" s="24" t="s">
        <v>5539</v>
      </c>
      <c r="J899" s="2"/>
      <c r="K899" s="2" t="s">
        <v>6104</v>
      </c>
      <c r="L899" s="27"/>
      <c r="M899" s="13" t="s">
        <v>6102</v>
      </c>
      <c r="N899" s="15"/>
      <c r="O899" s="27">
        <v>43281</v>
      </c>
    </row>
    <row r="900" spans="1:15" hidden="1">
      <c r="A900" s="2">
        <v>821</v>
      </c>
      <c r="B900" s="13" t="s">
        <v>6105</v>
      </c>
      <c r="C900" s="4" t="s">
        <v>6106</v>
      </c>
      <c r="D900" s="5" t="s">
        <v>6107</v>
      </c>
      <c r="E900" s="2"/>
      <c r="F900" s="16" t="s">
        <v>1299</v>
      </c>
      <c r="G900" s="5"/>
      <c r="H900" s="4" t="s">
        <v>6106</v>
      </c>
      <c r="I900" s="24" t="s">
        <v>5539</v>
      </c>
      <c r="J900" s="2"/>
      <c r="K900" s="2" t="s">
        <v>6107</v>
      </c>
      <c r="L900" s="27"/>
      <c r="M900" s="13" t="s">
        <v>6105</v>
      </c>
      <c r="N900" s="15"/>
      <c r="O900" s="27">
        <v>43281</v>
      </c>
    </row>
    <row r="901" spans="1:15" hidden="1">
      <c r="A901" s="2">
        <v>845</v>
      </c>
      <c r="B901" s="13" t="s">
        <v>2264</v>
      </c>
      <c r="C901" s="4" t="s">
        <v>2265</v>
      </c>
      <c r="D901" s="5" t="s">
        <v>2266</v>
      </c>
      <c r="E901" s="2"/>
      <c r="F901" s="22" t="s">
        <v>2267</v>
      </c>
      <c r="G901" s="17" t="s">
        <v>2268</v>
      </c>
      <c r="H901" s="4" t="s">
        <v>2265</v>
      </c>
      <c r="I901" s="23" t="s">
        <v>19</v>
      </c>
      <c r="J901" s="2"/>
      <c r="K901" s="2" t="s">
        <v>2266</v>
      </c>
      <c r="L901" s="28">
        <v>43101</v>
      </c>
      <c r="M901" s="13" t="s">
        <v>2264</v>
      </c>
      <c r="N901" s="15"/>
    </row>
    <row r="902" spans="1:15" hidden="1">
      <c r="A902" s="2">
        <v>846</v>
      </c>
      <c r="B902" s="13" t="s">
        <v>2269</v>
      </c>
      <c r="C902" s="4" t="s">
        <v>2270</v>
      </c>
      <c r="D902" s="5" t="s">
        <v>2271</v>
      </c>
      <c r="E902" s="2"/>
      <c r="F902" s="22" t="s">
        <v>2267</v>
      </c>
      <c r="G902" s="17" t="s">
        <v>2272</v>
      </c>
      <c r="H902" s="4" t="s">
        <v>2270</v>
      </c>
      <c r="I902" s="23" t="s">
        <v>19</v>
      </c>
      <c r="J902" s="2"/>
      <c r="K902" s="2" t="s">
        <v>2271</v>
      </c>
      <c r="L902" s="28">
        <v>43101</v>
      </c>
      <c r="M902" s="13" t="s">
        <v>2269</v>
      </c>
      <c r="N902" s="15"/>
    </row>
    <row r="903" spans="1:15" hidden="1">
      <c r="A903" s="2">
        <v>847</v>
      </c>
      <c r="B903" s="13" t="s">
        <v>2273</v>
      </c>
      <c r="C903" s="4" t="s">
        <v>2274</v>
      </c>
      <c r="D903" s="5" t="s">
        <v>2275</v>
      </c>
      <c r="E903" s="2"/>
      <c r="F903" s="22" t="s">
        <v>2267</v>
      </c>
      <c r="G903" s="17" t="s">
        <v>2276</v>
      </c>
      <c r="H903" s="4" t="s">
        <v>2274</v>
      </c>
      <c r="I903" s="23" t="s">
        <v>19</v>
      </c>
      <c r="J903" s="2"/>
      <c r="K903" s="2" t="s">
        <v>2275</v>
      </c>
      <c r="L903" s="28">
        <v>43101</v>
      </c>
      <c r="M903" s="13" t="s">
        <v>2273</v>
      </c>
      <c r="N903" s="15"/>
    </row>
    <row r="904" spans="1:15" hidden="1">
      <c r="A904" s="2">
        <v>853</v>
      </c>
      <c r="B904" s="13" t="s">
        <v>2302</v>
      </c>
      <c r="C904" s="4" t="s">
        <v>2303</v>
      </c>
      <c r="D904" s="5" t="s">
        <v>2304</v>
      </c>
      <c r="E904" s="2"/>
      <c r="F904" s="16" t="s">
        <v>883</v>
      </c>
      <c r="G904" s="17" t="s">
        <v>2305</v>
      </c>
      <c r="H904" s="4" t="s">
        <v>2303</v>
      </c>
      <c r="I904" s="23" t="s">
        <v>19</v>
      </c>
      <c r="J904" s="2"/>
      <c r="K904" s="2" t="s">
        <v>2304</v>
      </c>
      <c r="L904" s="27">
        <v>42558</v>
      </c>
      <c r="M904" s="13" t="s">
        <v>2302</v>
      </c>
      <c r="N904" s="15"/>
    </row>
    <row r="905" spans="1:15" hidden="1">
      <c r="A905" s="2">
        <v>873</v>
      </c>
      <c r="B905" s="13" t="s">
        <v>6108</v>
      </c>
      <c r="C905" s="4" t="s">
        <v>6109</v>
      </c>
      <c r="D905" s="5" t="s">
        <v>6110</v>
      </c>
      <c r="E905" s="4"/>
      <c r="F905" s="16" t="s">
        <v>745</v>
      </c>
      <c r="G905" s="17" t="s">
        <v>6111</v>
      </c>
      <c r="H905" s="4" t="s">
        <v>6109</v>
      </c>
      <c r="I905" s="23" t="s">
        <v>5526</v>
      </c>
      <c r="J905" s="2"/>
      <c r="K905" s="2" t="s">
        <v>6110</v>
      </c>
      <c r="L905">
        <v>201805</v>
      </c>
      <c r="M905" s="13" t="s">
        <v>6108</v>
      </c>
      <c r="N905" s="15"/>
      <c r="O905" s="51">
        <v>43312</v>
      </c>
    </row>
    <row r="906" spans="1:15" hidden="1">
      <c r="A906" s="2">
        <v>874</v>
      </c>
      <c r="B906" s="13" t="s">
        <v>6112</v>
      </c>
      <c r="C906" s="4" t="s">
        <v>6113</v>
      </c>
      <c r="D906" s="5" t="s">
        <v>6114</v>
      </c>
      <c r="E906" s="4"/>
      <c r="F906" s="16" t="s">
        <v>745</v>
      </c>
      <c r="G906" s="17" t="s">
        <v>6115</v>
      </c>
      <c r="H906" s="4" t="s">
        <v>6113</v>
      </c>
      <c r="I906" s="23" t="s">
        <v>5526</v>
      </c>
      <c r="J906" s="2"/>
      <c r="K906" s="2" t="s">
        <v>6114</v>
      </c>
      <c r="L906">
        <v>201805</v>
      </c>
      <c r="M906" s="13" t="s">
        <v>6112</v>
      </c>
      <c r="N906" s="15"/>
      <c r="O906" s="51">
        <v>43312</v>
      </c>
    </row>
    <row r="907" spans="1:15" hidden="1">
      <c r="A907" s="2">
        <v>876</v>
      </c>
      <c r="B907" s="13" t="s">
        <v>6116</v>
      </c>
      <c r="C907" s="4" t="s">
        <v>6117</v>
      </c>
      <c r="D907" s="5" t="s">
        <v>6118</v>
      </c>
      <c r="E907" s="2"/>
      <c r="F907" s="16" t="s">
        <v>3719</v>
      </c>
      <c r="G907" s="17" t="s">
        <v>6119</v>
      </c>
      <c r="H907" s="4" t="s">
        <v>6117</v>
      </c>
      <c r="I907" s="23" t="s">
        <v>19</v>
      </c>
      <c r="J907" s="2"/>
      <c r="K907" s="2" t="s">
        <v>6118</v>
      </c>
      <c r="L907">
        <v>201806</v>
      </c>
      <c r="M907" s="13" t="s">
        <v>6116</v>
      </c>
      <c r="N907" s="15"/>
    </row>
    <row r="908" spans="1:15" hidden="1">
      <c r="A908" s="2">
        <v>877</v>
      </c>
      <c r="B908" s="13" t="s">
        <v>6120</v>
      </c>
      <c r="C908" s="4" t="s">
        <v>6121</v>
      </c>
      <c r="D908" s="5" t="s">
        <v>6122</v>
      </c>
      <c r="E908" s="2"/>
      <c r="F908" s="16" t="s">
        <v>3719</v>
      </c>
      <c r="G908" s="17" t="s">
        <v>6123</v>
      </c>
      <c r="H908" s="4" t="s">
        <v>6121</v>
      </c>
      <c r="I908" s="23" t="s">
        <v>19</v>
      </c>
      <c r="J908" s="2"/>
      <c r="K908" s="2" t="s">
        <v>6122</v>
      </c>
      <c r="L908">
        <v>201806</v>
      </c>
      <c r="M908" s="13" t="s">
        <v>6120</v>
      </c>
      <c r="N908" s="15"/>
    </row>
    <row r="909" spans="1:15" hidden="1">
      <c r="A909" s="2">
        <v>878</v>
      </c>
      <c r="B909" s="13" t="s">
        <v>6124</v>
      </c>
      <c r="C909" s="4" t="s">
        <v>6125</v>
      </c>
      <c r="D909" s="5" t="s">
        <v>6126</v>
      </c>
      <c r="E909" s="2"/>
      <c r="F909" s="16" t="s">
        <v>2345</v>
      </c>
      <c r="G909" s="17" t="s">
        <v>6127</v>
      </c>
      <c r="H909" s="4" t="s">
        <v>6125</v>
      </c>
      <c r="I909" s="23" t="s">
        <v>19</v>
      </c>
      <c r="J909" s="2"/>
      <c r="K909" s="2" t="s">
        <v>6126</v>
      </c>
      <c r="L909">
        <v>201806</v>
      </c>
      <c r="M909" s="13" t="s">
        <v>6124</v>
      </c>
      <c r="N909" s="15"/>
    </row>
    <row r="910" spans="1:15" hidden="1">
      <c r="A910" s="2">
        <v>879</v>
      </c>
      <c r="B910" s="13" t="s">
        <v>6128</v>
      </c>
      <c r="C910" s="4" t="s">
        <v>6129</v>
      </c>
      <c r="D910" s="5" t="s">
        <v>6130</v>
      </c>
      <c r="E910" s="2"/>
      <c r="F910" s="16" t="s">
        <v>2345</v>
      </c>
      <c r="G910" s="17" t="s">
        <v>6131</v>
      </c>
      <c r="H910" s="4" t="s">
        <v>6129</v>
      </c>
      <c r="I910" s="23" t="s">
        <v>19</v>
      </c>
      <c r="J910" s="2"/>
      <c r="K910" s="2" t="s">
        <v>6130</v>
      </c>
      <c r="L910">
        <v>201806</v>
      </c>
      <c r="M910" s="13" t="s">
        <v>6128</v>
      </c>
      <c r="N910" s="15"/>
    </row>
    <row r="911" spans="1:15" hidden="1">
      <c r="A911" s="2">
        <v>880</v>
      </c>
      <c r="B911" s="13" t="s">
        <v>6132</v>
      </c>
      <c r="C911" s="4" t="s">
        <v>6133</v>
      </c>
      <c r="D911" s="5" t="s">
        <v>6134</v>
      </c>
      <c r="E911" s="2"/>
      <c r="F911" s="16" t="s">
        <v>2345</v>
      </c>
      <c r="G911" s="17" t="s">
        <v>6135</v>
      </c>
      <c r="H911" s="4" t="s">
        <v>6133</v>
      </c>
      <c r="I911" s="23" t="s">
        <v>19</v>
      </c>
      <c r="J911" s="2"/>
      <c r="K911" s="2" t="s">
        <v>6134</v>
      </c>
      <c r="L911">
        <v>201806</v>
      </c>
      <c r="M911" s="13" t="s">
        <v>6132</v>
      </c>
      <c r="N911" s="15"/>
    </row>
    <row r="912" spans="1:15" hidden="1">
      <c r="A912" s="2">
        <v>881</v>
      </c>
      <c r="B912" s="13" t="s">
        <v>6136</v>
      </c>
      <c r="C912" s="4" t="s">
        <v>6137</v>
      </c>
      <c r="D912" s="5" t="s">
        <v>6138</v>
      </c>
      <c r="E912" s="2"/>
      <c r="F912" s="16" t="s">
        <v>2345</v>
      </c>
      <c r="G912" s="17" t="s">
        <v>6139</v>
      </c>
      <c r="H912" s="4" t="s">
        <v>6137</v>
      </c>
      <c r="I912" s="23" t="s">
        <v>19</v>
      </c>
      <c r="J912" s="2"/>
      <c r="K912" s="2" t="s">
        <v>6138</v>
      </c>
      <c r="L912">
        <v>201806</v>
      </c>
      <c r="M912" s="13" t="s">
        <v>6136</v>
      </c>
      <c r="N912" s="15"/>
    </row>
    <row r="913" spans="1:15" hidden="1">
      <c r="A913" s="2">
        <v>882</v>
      </c>
      <c r="B913" s="13" t="s">
        <v>6140</v>
      </c>
      <c r="C913" s="4" t="s">
        <v>6141</v>
      </c>
      <c r="D913" s="5" t="s">
        <v>6142</v>
      </c>
      <c r="E913" s="2"/>
      <c r="F913" s="16" t="s">
        <v>2345</v>
      </c>
      <c r="G913" s="17" t="s">
        <v>6143</v>
      </c>
      <c r="H913" s="4" t="s">
        <v>6141</v>
      </c>
      <c r="I913" s="23" t="s">
        <v>19</v>
      </c>
      <c r="J913" s="2"/>
      <c r="K913" s="2" t="s">
        <v>6142</v>
      </c>
      <c r="L913">
        <v>201806</v>
      </c>
      <c r="M913" s="13" t="s">
        <v>6140</v>
      </c>
      <c r="N913" s="15"/>
    </row>
    <row r="914" spans="1:15" hidden="1">
      <c r="A914" s="2">
        <v>883</v>
      </c>
      <c r="B914" s="13" t="s">
        <v>6144</v>
      </c>
      <c r="C914" s="4" t="s">
        <v>6145</v>
      </c>
      <c r="D914" s="5" t="s">
        <v>6146</v>
      </c>
      <c r="E914" s="2"/>
      <c r="F914" s="16" t="s">
        <v>2345</v>
      </c>
      <c r="G914" s="17" t="s">
        <v>6147</v>
      </c>
      <c r="H914" s="4" t="s">
        <v>6145</v>
      </c>
      <c r="I914" s="23" t="s">
        <v>19</v>
      </c>
      <c r="J914" s="2"/>
      <c r="K914" s="2" t="s">
        <v>6146</v>
      </c>
      <c r="L914">
        <v>201806</v>
      </c>
      <c r="M914" s="13" t="s">
        <v>6144</v>
      </c>
      <c r="N914" s="15"/>
    </row>
    <row r="915" spans="1:15" hidden="1">
      <c r="A915" s="2">
        <v>884</v>
      </c>
      <c r="B915" s="13" t="s">
        <v>6148</v>
      </c>
      <c r="C915" s="4" t="s">
        <v>6149</v>
      </c>
      <c r="D915" s="5" t="s">
        <v>6150</v>
      </c>
      <c r="E915" s="2"/>
      <c r="F915" s="16" t="s">
        <v>2345</v>
      </c>
      <c r="G915" s="17" t="s">
        <v>6151</v>
      </c>
      <c r="H915" s="4" t="s">
        <v>6149</v>
      </c>
      <c r="I915" s="23" t="s">
        <v>19</v>
      </c>
      <c r="J915" s="2"/>
      <c r="K915" s="2" t="s">
        <v>6150</v>
      </c>
      <c r="L915">
        <v>201806</v>
      </c>
      <c r="M915" s="13" t="s">
        <v>6148</v>
      </c>
      <c r="N915" s="15"/>
    </row>
    <row r="916" spans="1:15" hidden="1">
      <c r="A916" s="2">
        <v>885</v>
      </c>
      <c r="B916" s="13" t="s">
        <v>4231</v>
      </c>
      <c r="C916" s="4" t="s">
        <v>4232</v>
      </c>
      <c r="D916" s="5" t="s">
        <v>4233</v>
      </c>
      <c r="E916" s="2"/>
      <c r="F916" s="16" t="s">
        <v>2345</v>
      </c>
      <c r="G916" s="17" t="s">
        <v>4234</v>
      </c>
      <c r="H916" s="4" t="s">
        <v>4232</v>
      </c>
      <c r="I916" s="23" t="s">
        <v>19</v>
      </c>
      <c r="J916" s="2"/>
      <c r="K916" s="2" t="s">
        <v>4233</v>
      </c>
      <c r="L916">
        <v>201806</v>
      </c>
      <c r="M916" s="13" t="s">
        <v>4231</v>
      </c>
      <c r="N916" s="15"/>
    </row>
    <row r="917" spans="1:15" hidden="1">
      <c r="A917" s="2">
        <v>902</v>
      </c>
      <c r="B917" s="13" t="s">
        <v>4252</v>
      </c>
      <c r="C917" s="4" t="s">
        <v>4253</v>
      </c>
      <c r="D917" s="5" t="s">
        <v>4254</v>
      </c>
      <c r="E917" s="2"/>
      <c r="F917" s="16" t="s">
        <v>2345</v>
      </c>
      <c r="G917" s="17" t="s">
        <v>4255</v>
      </c>
      <c r="H917" s="4" t="s">
        <v>4253</v>
      </c>
      <c r="I917" s="23" t="s">
        <v>19</v>
      </c>
      <c r="J917" s="2"/>
      <c r="K917" s="2" t="s">
        <v>4254</v>
      </c>
      <c r="L917">
        <v>201807</v>
      </c>
      <c r="M917" s="13" t="s">
        <v>4252</v>
      </c>
      <c r="N917" s="15"/>
    </row>
    <row r="918" spans="1:15" hidden="1">
      <c r="A918" s="2">
        <v>903</v>
      </c>
      <c r="B918" s="13" t="s">
        <v>4256</v>
      </c>
      <c r="C918" s="4" t="s">
        <v>4257</v>
      </c>
      <c r="D918" s="5" t="s">
        <v>4258</v>
      </c>
      <c r="E918" s="2"/>
      <c r="F918" s="16" t="s">
        <v>2345</v>
      </c>
      <c r="G918" s="17" t="s">
        <v>4259</v>
      </c>
      <c r="H918" s="4" t="s">
        <v>4257</v>
      </c>
      <c r="I918" s="23" t="s">
        <v>19</v>
      </c>
      <c r="J918" s="2"/>
      <c r="K918" s="2" t="s">
        <v>4258</v>
      </c>
      <c r="L918">
        <v>201807</v>
      </c>
      <c r="M918" s="13" t="s">
        <v>4256</v>
      </c>
      <c r="N918" s="15"/>
    </row>
    <row r="919" spans="1:15" hidden="1">
      <c r="A919" s="2">
        <v>904</v>
      </c>
      <c r="B919" s="13" t="s">
        <v>6152</v>
      </c>
      <c r="C919" s="4" t="s">
        <v>6153</v>
      </c>
      <c r="D919" s="5" t="s">
        <v>6154</v>
      </c>
      <c r="E919" s="2"/>
      <c r="F919" s="16" t="s">
        <v>2345</v>
      </c>
      <c r="G919" s="17" t="s">
        <v>6155</v>
      </c>
      <c r="H919" s="4" t="s">
        <v>6153</v>
      </c>
      <c r="I919" s="23" t="s">
        <v>19</v>
      </c>
      <c r="J919" s="2"/>
      <c r="K919" s="2" t="s">
        <v>6154</v>
      </c>
      <c r="L919">
        <v>201807</v>
      </c>
      <c r="M919" s="13" t="s">
        <v>6152</v>
      </c>
      <c r="N919" s="15"/>
    </row>
    <row r="920" spans="1:15" hidden="1">
      <c r="A920" s="2">
        <v>905</v>
      </c>
      <c r="B920" s="13" t="s">
        <v>4260</v>
      </c>
      <c r="C920" s="4" t="s">
        <v>4261</v>
      </c>
      <c r="D920" s="5" t="s">
        <v>4262</v>
      </c>
      <c r="E920" s="2"/>
      <c r="F920" s="16" t="s">
        <v>2345</v>
      </c>
      <c r="G920" s="17" t="s">
        <v>4263</v>
      </c>
      <c r="H920" s="4" t="s">
        <v>4261</v>
      </c>
      <c r="I920" s="23" t="s">
        <v>19</v>
      </c>
      <c r="J920" s="2"/>
      <c r="K920" s="2" t="s">
        <v>4262</v>
      </c>
      <c r="L920">
        <v>201807</v>
      </c>
      <c r="M920" s="13" t="s">
        <v>4260</v>
      </c>
      <c r="N920" s="15"/>
    </row>
    <row r="921" spans="1:15" hidden="1">
      <c r="A921" s="2">
        <v>906</v>
      </c>
      <c r="B921" s="13" t="s">
        <v>6156</v>
      </c>
      <c r="C921" s="4" t="s">
        <v>6157</v>
      </c>
      <c r="D921" s="5" t="s">
        <v>6158</v>
      </c>
      <c r="E921" s="2"/>
      <c r="F921" s="16" t="s">
        <v>2345</v>
      </c>
      <c r="G921" s="17" t="s">
        <v>6159</v>
      </c>
      <c r="H921" s="4" t="s">
        <v>6157</v>
      </c>
      <c r="I921" s="23" t="s">
        <v>19</v>
      </c>
      <c r="J921" s="2"/>
      <c r="K921" s="2" t="s">
        <v>6158</v>
      </c>
      <c r="L921">
        <v>201807</v>
      </c>
      <c r="M921" s="13" t="s">
        <v>6156</v>
      </c>
      <c r="N921" s="15"/>
    </row>
    <row r="922" spans="1:15" hidden="1">
      <c r="A922" s="2">
        <v>907</v>
      </c>
      <c r="B922" s="13" t="s">
        <v>6160</v>
      </c>
      <c r="C922" s="4" t="s">
        <v>6161</v>
      </c>
      <c r="D922" s="5" t="s">
        <v>4633</v>
      </c>
      <c r="E922" s="2"/>
      <c r="F922" s="16" t="s">
        <v>2345</v>
      </c>
      <c r="G922" s="17" t="s">
        <v>6162</v>
      </c>
      <c r="H922" s="4" t="s">
        <v>6161</v>
      </c>
      <c r="I922" s="23" t="s">
        <v>19</v>
      </c>
      <c r="J922" s="2"/>
      <c r="K922" s="2" t="s">
        <v>4633</v>
      </c>
      <c r="L922">
        <v>201807</v>
      </c>
      <c r="M922" s="13" t="s">
        <v>6160</v>
      </c>
      <c r="N922" s="15"/>
    </row>
    <row r="923" spans="1:15" hidden="1">
      <c r="A923" s="2">
        <v>908</v>
      </c>
      <c r="B923" s="13" t="s">
        <v>6163</v>
      </c>
      <c r="C923" s="4" t="s">
        <v>6164</v>
      </c>
      <c r="D923" s="5" t="s">
        <v>6165</v>
      </c>
      <c r="E923" s="2"/>
      <c r="F923" s="16" t="s">
        <v>3719</v>
      </c>
      <c r="G923" s="17" t="s">
        <v>6166</v>
      </c>
      <c r="H923" s="4" t="s">
        <v>6164</v>
      </c>
      <c r="I923" s="23" t="s">
        <v>19</v>
      </c>
      <c r="J923" s="2"/>
      <c r="K923" s="2" t="s">
        <v>6165</v>
      </c>
      <c r="L923">
        <v>201807</v>
      </c>
      <c r="M923" s="13" t="s">
        <v>6163</v>
      </c>
      <c r="N923" s="15"/>
    </row>
    <row r="924" spans="1:15" hidden="1">
      <c r="A924" s="2">
        <v>909</v>
      </c>
      <c r="B924" s="13" t="s">
        <v>6167</v>
      </c>
      <c r="C924" s="10" t="s">
        <v>6168</v>
      </c>
      <c r="D924" s="18" t="s">
        <v>6169</v>
      </c>
      <c r="E924" s="18"/>
      <c r="F924" s="19" t="s">
        <v>2345</v>
      </c>
      <c r="G924" s="20" t="s">
        <v>6170</v>
      </c>
      <c r="H924" s="10" t="s">
        <v>6168</v>
      </c>
      <c r="I924" s="38" t="s">
        <v>19</v>
      </c>
      <c r="J924" s="2"/>
      <c r="K924" s="18" t="s">
        <v>6169</v>
      </c>
      <c r="L924" s="26">
        <v>201807</v>
      </c>
      <c r="M924" s="13" t="s">
        <v>6167</v>
      </c>
      <c r="N924" s="15"/>
    </row>
    <row r="925" spans="1:15" hidden="1">
      <c r="A925" s="2">
        <v>915</v>
      </c>
      <c r="B925" s="13" t="s">
        <v>2387</v>
      </c>
      <c r="C925" s="10" t="s">
        <v>2388</v>
      </c>
      <c r="D925" s="18" t="s">
        <v>2389</v>
      </c>
      <c r="E925" s="18"/>
      <c r="F925" s="19" t="s">
        <v>2390</v>
      </c>
      <c r="G925" s="20" t="s">
        <v>2391</v>
      </c>
      <c r="H925" s="10" t="s">
        <v>2388</v>
      </c>
      <c r="I925" s="38" t="s">
        <v>19</v>
      </c>
      <c r="J925" s="2"/>
      <c r="K925" s="18" t="s">
        <v>2389</v>
      </c>
      <c r="L925" s="26">
        <v>201808</v>
      </c>
      <c r="M925" s="13" t="s">
        <v>2387</v>
      </c>
      <c r="N925" s="15"/>
    </row>
    <row r="926" spans="1:15" hidden="1">
      <c r="A926" s="2">
        <v>916</v>
      </c>
      <c r="B926" s="13" t="s">
        <v>2392</v>
      </c>
      <c r="C926" s="10" t="s">
        <v>2393</v>
      </c>
      <c r="D926" s="18" t="s">
        <v>2394</v>
      </c>
      <c r="E926" s="18"/>
      <c r="F926" s="16" t="s">
        <v>3719</v>
      </c>
      <c r="G926" s="20" t="s">
        <v>2395</v>
      </c>
      <c r="H926" s="10" t="s">
        <v>2393</v>
      </c>
      <c r="I926" s="38" t="s">
        <v>19</v>
      </c>
      <c r="J926" s="2"/>
      <c r="K926" s="18" t="s">
        <v>2394</v>
      </c>
      <c r="L926" s="26">
        <v>201808</v>
      </c>
      <c r="M926" s="13" t="s">
        <v>2392</v>
      </c>
      <c r="N926" s="15"/>
    </row>
    <row r="927" spans="1:15" hidden="1">
      <c r="A927" s="2">
        <v>917</v>
      </c>
      <c r="B927" s="13" t="s">
        <v>6171</v>
      </c>
      <c r="C927" s="10" t="s">
        <v>6172</v>
      </c>
      <c r="D927" s="18" t="s">
        <v>6173</v>
      </c>
      <c r="E927" s="18"/>
      <c r="F927" s="19" t="s">
        <v>2345</v>
      </c>
      <c r="G927" s="20" t="s">
        <v>6174</v>
      </c>
      <c r="H927" s="10" t="s">
        <v>6172</v>
      </c>
      <c r="I927" s="38" t="s">
        <v>19</v>
      </c>
      <c r="J927" s="2"/>
      <c r="K927" s="18" t="s">
        <v>6173</v>
      </c>
      <c r="L927" s="26">
        <v>201808</v>
      </c>
      <c r="M927" s="13" t="s">
        <v>6171</v>
      </c>
      <c r="N927" s="15"/>
    </row>
    <row r="928" spans="1:15" hidden="1">
      <c r="A928" s="2">
        <v>918</v>
      </c>
      <c r="B928" s="55" t="s">
        <v>6175</v>
      </c>
      <c r="C928" s="10" t="s">
        <v>6176</v>
      </c>
      <c r="D928" s="18" t="s">
        <v>6177</v>
      </c>
      <c r="E928" s="18"/>
      <c r="F928" s="19" t="s">
        <v>2345</v>
      </c>
      <c r="G928" s="20" t="s">
        <v>6178</v>
      </c>
      <c r="H928" s="10" t="s">
        <v>6176</v>
      </c>
      <c r="I928" s="38" t="s">
        <v>19</v>
      </c>
      <c r="J928" s="42"/>
      <c r="K928" s="18" t="s">
        <v>6177</v>
      </c>
      <c r="L928" s="26">
        <v>201808</v>
      </c>
      <c r="M928" s="55" t="s">
        <v>6175</v>
      </c>
      <c r="N928" s="55"/>
      <c r="O928" s="56"/>
    </row>
    <row r="929" spans="1:15" hidden="1">
      <c r="A929" s="2">
        <v>919</v>
      </c>
      <c r="B929" s="55" t="s">
        <v>4269</v>
      </c>
      <c r="C929" s="10" t="s">
        <v>4270</v>
      </c>
      <c r="D929" s="18" t="s">
        <v>4271</v>
      </c>
      <c r="E929" s="18"/>
      <c r="F929" s="19" t="s">
        <v>2345</v>
      </c>
      <c r="G929" s="20" t="s">
        <v>4272</v>
      </c>
      <c r="H929" s="10" t="s">
        <v>4270</v>
      </c>
      <c r="I929" s="38" t="s">
        <v>19</v>
      </c>
      <c r="J929" s="42"/>
      <c r="K929" s="18" t="s">
        <v>4271</v>
      </c>
      <c r="L929" s="26">
        <v>201808</v>
      </c>
      <c r="M929" s="55" t="s">
        <v>4269</v>
      </c>
      <c r="N929" s="55"/>
      <c r="O929" s="56"/>
    </row>
    <row r="930" spans="1:15" hidden="1">
      <c r="A930" s="2">
        <v>920</v>
      </c>
      <c r="B930" s="13" t="s">
        <v>6179</v>
      </c>
      <c r="C930" s="10" t="s">
        <v>6180</v>
      </c>
      <c r="D930" s="18" t="s">
        <v>6181</v>
      </c>
      <c r="E930" s="18"/>
      <c r="F930" s="19" t="s">
        <v>2345</v>
      </c>
      <c r="G930" s="20" t="s">
        <v>6182</v>
      </c>
      <c r="H930" s="10" t="s">
        <v>6180</v>
      </c>
      <c r="I930" s="38" t="s">
        <v>19</v>
      </c>
      <c r="J930" s="42"/>
      <c r="K930" s="18" t="s">
        <v>6181</v>
      </c>
      <c r="L930" s="26">
        <v>201808</v>
      </c>
      <c r="M930" s="13" t="s">
        <v>6179</v>
      </c>
      <c r="N930" s="13"/>
      <c r="O930" s="2"/>
    </row>
    <row r="931" spans="1:15" hidden="1">
      <c r="A931" s="2">
        <v>921</v>
      </c>
      <c r="B931" s="55" t="s">
        <v>6183</v>
      </c>
      <c r="C931" s="10" t="s">
        <v>6184</v>
      </c>
      <c r="D931" s="18" t="s">
        <v>4632</v>
      </c>
      <c r="E931" s="18"/>
      <c r="F931" s="19" t="s">
        <v>2345</v>
      </c>
      <c r="G931" s="20" t="s">
        <v>6185</v>
      </c>
      <c r="H931" s="10" t="s">
        <v>6184</v>
      </c>
      <c r="I931" s="38" t="s">
        <v>19</v>
      </c>
      <c r="J931" s="42"/>
      <c r="K931" s="18" t="s">
        <v>4632</v>
      </c>
      <c r="L931" s="26">
        <v>201808</v>
      </c>
      <c r="M931" s="55" t="s">
        <v>6183</v>
      </c>
      <c r="N931" s="55"/>
      <c r="O931" s="56"/>
    </row>
    <row r="932" spans="1:15" hidden="1">
      <c r="A932" s="2">
        <v>922</v>
      </c>
      <c r="B932" s="55" t="s">
        <v>6186</v>
      </c>
      <c r="C932" s="10" t="s">
        <v>6187</v>
      </c>
      <c r="D932" s="18" t="s">
        <v>6188</v>
      </c>
      <c r="E932" s="18"/>
      <c r="F932" s="19" t="s">
        <v>2345</v>
      </c>
      <c r="G932" s="20" t="s">
        <v>6189</v>
      </c>
      <c r="H932" s="10" t="s">
        <v>6187</v>
      </c>
      <c r="I932" s="38" t="s">
        <v>19</v>
      </c>
      <c r="J932" s="42"/>
      <c r="K932" s="18" t="s">
        <v>6188</v>
      </c>
      <c r="L932" s="26">
        <v>201808</v>
      </c>
      <c r="M932" s="55" t="s">
        <v>6186</v>
      </c>
      <c r="N932" s="55"/>
      <c r="O932" s="56"/>
    </row>
    <row r="933" spans="1:15" hidden="1">
      <c r="A933" s="2">
        <v>923</v>
      </c>
      <c r="B933" s="55" t="s">
        <v>4273</v>
      </c>
      <c r="C933" s="10" t="s">
        <v>4274</v>
      </c>
      <c r="D933" s="18" t="s">
        <v>4275</v>
      </c>
      <c r="E933" s="18"/>
      <c r="F933" s="19" t="s">
        <v>2345</v>
      </c>
      <c r="G933" s="20" t="s">
        <v>4276</v>
      </c>
      <c r="H933" s="10" t="s">
        <v>4274</v>
      </c>
      <c r="I933" s="38" t="s">
        <v>19</v>
      </c>
      <c r="J933" s="42"/>
      <c r="K933" s="18" t="s">
        <v>4275</v>
      </c>
      <c r="L933" s="26">
        <v>201808</v>
      </c>
      <c r="M933" s="55" t="s">
        <v>4273</v>
      </c>
      <c r="N933" s="55"/>
      <c r="O933" s="56"/>
    </row>
    <row r="934" spans="1:15" hidden="1">
      <c r="A934" s="2">
        <v>925</v>
      </c>
      <c r="B934" s="15" t="s">
        <v>2847</v>
      </c>
      <c r="C934" s="10" t="s">
        <v>2848</v>
      </c>
      <c r="D934" s="18" t="s">
        <v>2849</v>
      </c>
      <c r="E934" s="18"/>
      <c r="F934" s="19" t="s">
        <v>1938</v>
      </c>
      <c r="G934" s="20" t="s">
        <v>2850</v>
      </c>
      <c r="H934" s="10" t="s">
        <v>2848</v>
      </c>
      <c r="I934" s="38" t="s">
        <v>19</v>
      </c>
      <c r="J934" s="42"/>
      <c r="K934" s="18" t="s">
        <v>2849</v>
      </c>
      <c r="L934" s="26">
        <v>201809</v>
      </c>
      <c r="M934" s="15" t="s">
        <v>2847</v>
      </c>
      <c r="N934" s="15"/>
      <c r="O934" s="2"/>
    </row>
    <row r="935" spans="1:15" hidden="1">
      <c r="A935" s="2">
        <v>926</v>
      </c>
      <c r="B935" s="55" t="s">
        <v>6190</v>
      </c>
      <c r="C935" s="10" t="s">
        <v>6191</v>
      </c>
      <c r="D935" s="18" t="s">
        <v>6192</v>
      </c>
      <c r="E935" s="18"/>
      <c r="F935" s="19" t="s">
        <v>2345</v>
      </c>
      <c r="G935" s="20" t="s">
        <v>6193</v>
      </c>
      <c r="H935" s="10" t="s">
        <v>6191</v>
      </c>
      <c r="I935" s="38" t="s">
        <v>19</v>
      </c>
      <c r="J935" s="42"/>
      <c r="K935" s="18" t="s">
        <v>6192</v>
      </c>
      <c r="L935" s="26">
        <v>201809</v>
      </c>
      <c r="M935" s="55" t="s">
        <v>6190</v>
      </c>
      <c r="N935" s="55"/>
      <c r="O935" s="2"/>
    </row>
  </sheetData>
  <autoFilter ref="A1:O935">
    <filterColumn colId="3">
      <filters>
        <filter val="张海"/>
        <filter val="张海军"/>
        <filter val="张海军2"/>
        <filter val="张海生"/>
        <filter val="张海燕"/>
      </filters>
    </filterColumn>
  </autoFilter>
  <phoneticPr fontId="8" type="noConversion"/>
  <conditionalFormatting sqref="D840">
    <cfRule type="duplicateValues" dxfId="44" priority="2" stopIfTrue="1"/>
  </conditionalFormatting>
  <conditionalFormatting sqref="D909">
    <cfRule type="duplicateValues" dxfId="43" priority="31"/>
  </conditionalFormatting>
  <conditionalFormatting sqref="K909">
    <cfRule type="duplicateValues" dxfId="42" priority="30"/>
  </conditionalFormatting>
  <conditionalFormatting sqref="C910">
    <cfRule type="duplicateValues" dxfId="41" priority="26"/>
  </conditionalFormatting>
  <conditionalFormatting sqref="D910">
    <cfRule type="duplicateValues" dxfId="40" priority="28"/>
  </conditionalFormatting>
  <conditionalFormatting sqref="E910">
    <cfRule type="duplicateValues" dxfId="39" priority="25"/>
  </conditionalFormatting>
  <conditionalFormatting sqref="K910">
    <cfRule type="duplicateValues" dxfId="38" priority="27"/>
  </conditionalFormatting>
  <conditionalFormatting sqref="K917">
    <cfRule type="duplicateValues" dxfId="37" priority="14"/>
    <cfRule type="duplicateValues" dxfId="36" priority="15"/>
    <cfRule type="duplicateValues" dxfId="35" priority="16"/>
  </conditionalFormatting>
  <conditionalFormatting sqref="C1:C909">
    <cfRule type="duplicateValues" dxfId="34" priority="29"/>
  </conditionalFormatting>
  <conditionalFormatting sqref="C911:C924">
    <cfRule type="duplicateValues" dxfId="33" priority="23"/>
  </conditionalFormatting>
  <conditionalFormatting sqref="C925:C935">
    <cfRule type="duplicateValues" dxfId="32" priority="11"/>
  </conditionalFormatting>
  <conditionalFormatting sqref="D1:D1048576">
    <cfRule type="duplicateValues" dxfId="31" priority="1"/>
  </conditionalFormatting>
  <conditionalFormatting sqref="D860:D908">
    <cfRule type="duplicateValues" dxfId="30" priority="33"/>
  </conditionalFormatting>
  <conditionalFormatting sqref="D911:D924">
    <cfRule type="duplicateValues" dxfId="29" priority="24"/>
  </conditionalFormatting>
  <conditionalFormatting sqref="D925:D927">
    <cfRule type="duplicateValues" dxfId="28" priority="6"/>
    <cfRule type="duplicateValues" dxfId="27" priority="7"/>
    <cfRule type="duplicateValues" dxfId="26" priority="12"/>
  </conditionalFormatting>
  <conditionalFormatting sqref="E1:E924">
    <cfRule type="duplicateValues" dxfId="25" priority="13"/>
    <cfRule type="duplicateValues" dxfId="24" priority="20"/>
  </conditionalFormatting>
  <conditionalFormatting sqref="E916:E924">
    <cfRule type="duplicateValues" dxfId="23" priority="22"/>
  </conditionalFormatting>
  <conditionalFormatting sqref="E925:E927">
    <cfRule type="duplicateValues" dxfId="22" priority="4"/>
    <cfRule type="duplicateValues" dxfId="21" priority="8"/>
    <cfRule type="duplicateValues" dxfId="20" priority="10"/>
  </conditionalFormatting>
  <conditionalFormatting sqref="H911:H924">
    <cfRule type="duplicateValues" dxfId="19" priority="17"/>
  </conditionalFormatting>
  <conditionalFormatting sqref="H925:H935">
    <cfRule type="duplicateValues" dxfId="18" priority="5"/>
  </conditionalFormatting>
  <conditionalFormatting sqref="K860:K908">
    <cfRule type="duplicateValues" dxfId="17" priority="32"/>
  </conditionalFormatting>
  <conditionalFormatting sqref="K925:K927">
    <cfRule type="duplicateValues" dxfId="16" priority="9"/>
  </conditionalFormatting>
  <conditionalFormatting sqref="D1:D839 D841:D859">
    <cfRule type="duplicateValues" dxfId="15" priority="34"/>
  </conditionalFormatting>
  <conditionalFormatting sqref="D1:D839 D841:D924">
    <cfRule type="duplicateValues" dxfId="14" priority="18"/>
    <cfRule type="duplicateValues" dxfId="13" priority="19"/>
  </conditionalFormatting>
  <conditionalFormatting sqref="D1:D839 D841:D927">
    <cfRule type="duplicateValues" dxfId="12" priority="3"/>
  </conditionalFormatting>
  <conditionalFormatting sqref="O1 K1:K859 L1">
    <cfRule type="duplicateValues" dxfId="11" priority="35"/>
  </conditionalFormatting>
  <conditionalFormatting sqref="K911:K916 K918:K924">
    <cfRule type="duplicateValues" dxfId="10" priority="21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workbookViewId="0">
      <selection activeCell="J22" sqref="J22"/>
    </sheetView>
  </sheetViews>
  <sheetFormatPr defaultColWidth="9" defaultRowHeight="13.5"/>
  <sheetData>
    <row r="1" spans="1:13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4" t="s">
        <v>2</v>
      </c>
      <c r="I1" s="5" t="s">
        <v>7</v>
      </c>
      <c r="J1" s="24" t="s">
        <v>8</v>
      </c>
      <c r="K1" s="2" t="s">
        <v>3</v>
      </c>
      <c r="L1" s="25" t="s">
        <v>9</v>
      </c>
      <c r="M1" s="3" t="s">
        <v>1</v>
      </c>
    </row>
    <row r="2" spans="1:13">
      <c r="A2" s="2">
        <v>934</v>
      </c>
      <c r="B2" s="9" t="s">
        <v>5059</v>
      </c>
      <c r="C2" s="10" t="s">
        <v>5060</v>
      </c>
      <c r="D2" s="11" t="s">
        <v>5061</v>
      </c>
      <c r="E2" s="11">
        <v>73</v>
      </c>
      <c r="F2" s="11" t="s">
        <v>2996</v>
      </c>
      <c r="G2" s="12" t="s">
        <v>5062</v>
      </c>
      <c r="H2" s="10" t="s">
        <v>5060</v>
      </c>
      <c r="I2" s="23" t="s">
        <v>5063</v>
      </c>
      <c r="J2" s="2"/>
      <c r="K2" s="11" t="s">
        <v>5061</v>
      </c>
      <c r="L2" s="26">
        <v>201810</v>
      </c>
      <c r="M2" s="9" t="s">
        <v>5059</v>
      </c>
    </row>
    <row r="3" spans="1:13">
      <c r="A3" s="2">
        <v>933</v>
      </c>
      <c r="B3" s="2" t="s">
        <v>5072</v>
      </c>
      <c r="C3" s="10" t="s">
        <v>5073</v>
      </c>
      <c r="D3" s="11" t="s">
        <v>5074</v>
      </c>
      <c r="E3" s="11">
        <v>112</v>
      </c>
      <c r="F3" s="11" t="s">
        <v>2996</v>
      </c>
      <c r="G3" s="12" t="s">
        <v>5075</v>
      </c>
      <c r="H3" s="10" t="s">
        <v>5073</v>
      </c>
      <c r="I3" s="23" t="s">
        <v>5063</v>
      </c>
      <c r="J3" s="2"/>
      <c r="K3" s="11" t="s">
        <v>5074</v>
      </c>
      <c r="L3" s="26">
        <v>201810</v>
      </c>
      <c r="M3" s="2" t="s">
        <v>5072</v>
      </c>
    </row>
    <row r="4" spans="1:13">
      <c r="A4" s="2">
        <v>299</v>
      </c>
      <c r="B4" s="13" t="s">
        <v>5076</v>
      </c>
      <c r="C4" s="4" t="s">
        <v>5077</v>
      </c>
      <c r="D4" s="5" t="s">
        <v>5078</v>
      </c>
      <c r="E4" s="4" t="s">
        <v>127</v>
      </c>
      <c r="F4" s="2" t="s">
        <v>757</v>
      </c>
      <c r="G4" s="14" t="s">
        <v>5079</v>
      </c>
      <c r="H4" s="4" t="s">
        <v>5077</v>
      </c>
      <c r="I4" s="23" t="s">
        <v>5063</v>
      </c>
      <c r="J4" s="2">
        <v>20</v>
      </c>
      <c r="K4" s="2" t="s">
        <v>5078</v>
      </c>
      <c r="L4" s="27"/>
      <c r="M4" s="13" t="s">
        <v>5076</v>
      </c>
    </row>
    <row r="5" spans="1:13">
      <c r="A5" s="2">
        <v>565</v>
      </c>
      <c r="B5" s="13" t="s">
        <v>5081</v>
      </c>
      <c r="C5" s="4" t="s">
        <v>5082</v>
      </c>
      <c r="D5" s="5" t="s">
        <v>5083</v>
      </c>
      <c r="E5" s="4" t="s">
        <v>3691</v>
      </c>
      <c r="F5" s="2" t="s">
        <v>745</v>
      </c>
      <c r="G5" s="14" t="s">
        <v>5084</v>
      </c>
      <c r="H5" s="4" t="s">
        <v>5082</v>
      </c>
      <c r="I5" s="23" t="s">
        <v>5085</v>
      </c>
      <c r="J5" s="2">
        <v>20</v>
      </c>
      <c r="K5" s="2" t="s">
        <v>5083</v>
      </c>
      <c r="L5" s="28"/>
      <c r="M5" s="13" t="s">
        <v>5081</v>
      </c>
    </row>
    <row r="6" spans="1:13">
      <c r="A6" s="2">
        <v>564</v>
      </c>
      <c r="B6" s="13" t="s">
        <v>4502</v>
      </c>
      <c r="C6" s="4" t="s">
        <v>4503</v>
      </c>
      <c r="D6" s="5" t="s">
        <v>4504</v>
      </c>
      <c r="E6" s="4" t="s">
        <v>5086</v>
      </c>
      <c r="F6" s="2" t="s">
        <v>745</v>
      </c>
      <c r="G6" s="14" t="s">
        <v>5087</v>
      </c>
      <c r="H6" s="4" t="s">
        <v>4503</v>
      </c>
      <c r="I6" s="23" t="s">
        <v>5088</v>
      </c>
      <c r="J6" s="2">
        <v>20</v>
      </c>
      <c r="K6" s="2" t="s">
        <v>4504</v>
      </c>
      <c r="L6" s="27"/>
      <c r="M6" s="13" t="s">
        <v>4502</v>
      </c>
    </row>
    <row r="7" spans="1:13">
      <c r="A7" s="2">
        <v>449</v>
      </c>
      <c r="B7" s="13" t="s">
        <v>5090</v>
      </c>
      <c r="C7" s="4" t="s">
        <v>5091</v>
      </c>
      <c r="D7" s="5" t="s">
        <v>5092</v>
      </c>
      <c r="E7" s="4" t="s">
        <v>3166</v>
      </c>
      <c r="F7" s="2" t="s">
        <v>1293</v>
      </c>
      <c r="G7" s="14" t="s">
        <v>5093</v>
      </c>
      <c r="H7" s="4" t="s">
        <v>5091</v>
      </c>
      <c r="I7" s="23" t="s">
        <v>5085</v>
      </c>
      <c r="J7" s="2"/>
      <c r="K7" s="21" t="s">
        <v>5092</v>
      </c>
      <c r="L7" s="27"/>
      <c r="M7" s="13" t="s">
        <v>5090</v>
      </c>
    </row>
    <row r="8" spans="1:13">
      <c r="A8" s="2">
        <v>624</v>
      </c>
      <c r="B8" s="15" t="s">
        <v>5094</v>
      </c>
      <c r="C8" s="4" t="s">
        <v>5095</v>
      </c>
      <c r="D8" s="5" t="s">
        <v>5096</v>
      </c>
      <c r="E8" s="4" t="s">
        <v>2437</v>
      </c>
      <c r="F8" s="2" t="s">
        <v>745</v>
      </c>
      <c r="G8" s="14" t="s">
        <v>5097</v>
      </c>
      <c r="H8" s="4" t="s">
        <v>5095</v>
      </c>
      <c r="I8" s="23" t="s">
        <v>5088</v>
      </c>
      <c r="J8" s="2"/>
      <c r="K8" s="2" t="s">
        <v>5096</v>
      </c>
      <c r="L8" s="27"/>
      <c r="M8" s="15" t="s">
        <v>5094</v>
      </c>
    </row>
    <row r="9" spans="1:13">
      <c r="A9" s="2">
        <v>420</v>
      </c>
      <c r="B9" s="13" t="s">
        <v>5099</v>
      </c>
      <c r="C9" s="4" t="s">
        <v>5100</v>
      </c>
      <c r="D9" s="5" t="s">
        <v>5101</v>
      </c>
      <c r="E9" s="4" t="s">
        <v>2414</v>
      </c>
      <c r="F9" s="2" t="s">
        <v>1252</v>
      </c>
      <c r="G9" s="14" t="s">
        <v>5102</v>
      </c>
      <c r="H9" s="4" t="s">
        <v>5100</v>
      </c>
      <c r="I9" s="23" t="s">
        <v>5085</v>
      </c>
      <c r="J9" s="2"/>
      <c r="K9" s="2" t="s">
        <v>5101</v>
      </c>
      <c r="L9" s="27"/>
      <c r="M9" s="13" t="s">
        <v>5099</v>
      </c>
    </row>
    <row r="10" spans="1:13">
      <c r="A10" s="2">
        <v>682</v>
      </c>
      <c r="B10" s="13" t="s">
        <v>5112</v>
      </c>
      <c r="C10" s="4" t="s">
        <v>5113</v>
      </c>
      <c r="D10" s="5" t="s">
        <v>5114</v>
      </c>
      <c r="E10" s="4" t="s">
        <v>2728</v>
      </c>
      <c r="F10" s="2" t="s">
        <v>745</v>
      </c>
      <c r="G10" s="14" t="s">
        <v>5115</v>
      </c>
      <c r="H10" s="4" t="s">
        <v>5113</v>
      </c>
      <c r="I10" s="23" t="s">
        <v>5085</v>
      </c>
      <c r="J10" s="2"/>
      <c r="K10" s="2" t="s">
        <v>5114</v>
      </c>
      <c r="L10" s="27"/>
      <c r="M10" s="13" t="s">
        <v>5112</v>
      </c>
    </row>
    <row r="11" spans="1:13">
      <c r="A11" s="2">
        <v>864</v>
      </c>
      <c r="B11" s="13" t="s">
        <v>5121</v>
      </c>
      <c r="C11" s="4" t="s">
        <v>5122</v>
      </c>
      <c r="D11" s="5" t="s">
        <v>2526</v>
      </c>
      <c r="E11" s="4" t="s">
        <v>3480</v>
      </c>
      <c r="F11" s="16" t="s">
        <v>1842</v>
      </c>
      <c r="G11" s="17" t="s">
        <v>5123</v>
      </c>
      <c r="H11" s="4" t="s">
        <v>5122</v>
      </c>
      <c r="I11" s="23" t="s">
        <v>5085</v>
      </c>
      <c r="J11" s="2"/>
      <c r="K11" s="2" t="s">
        <v>2526</v>
      </c>
      <c r="L11">
        <v>201805</v>
      </c>
      <c r="M11" s="13" t="s">
        <v>5121</v>
      </c>
    </row>
    <row r="12" spans="1:13">
      <c r="A12" s="2">
        <v>433</v>
      </c>
      <c r="B12" s="13" t="s">
        <v>2843</v>
      </c>
      <c r="C12" s="4" t="s">
        <v>2844</v>
      </c>
      <c r="D12" s="5" t="s">
        <v>2845</v>
      </c>
      <c r="E12" s="4" t="s">
        <v>2522</v>
      </c>
      <c r="F12" s="2" t="s">
        <v>1252</v>
      </c>
      <c r="G12" s="14" t="s">
        <v>2846</v>
      </c>
      <c r="H12" s="4" t="s">
        <v>2844</v>
      </c>
      <c r="I12" s="23" t="s">
        <v>5088</v>
      </c>
      <c r="J12" s="2">
        <v>200</v>
      </c>
      <c r="K12" s="2" t="s">
        <v>2845</v>
      </c>
      <c r="L12" s="27"/>
      <c r="M12" s="13" t="s">
        <v>2843</v>
      </c>
    </row>
    <row r="13" spans="1:13">
      <c r="A13" s="2">
        <v>613</v>
      </c>
      <c r="B13" s="13" t="s">
        <v>3052</v>
      </c>
      <c r="C13" s="4" t="s">
        <v>5125</v>
      </c>
      <c r="D13" s="5" t="s">
        <v>3054</v>
      </c>
      <c r="E13" s="4" t="s">
        <v>2733</v>
      </c>
      <c r="F13" s="2" t="s">
        <v>745</v>
      </c>
      <c r="G13" s="14" t="s">
        <v>3056</v>
      </c>
      <c r="H13" s="4" t="s">
        <v>5125</v>
      </c>
      <c r="I13" s="23" t="s">
        <v>5085</v>
      </c>
      <c r="J13" s="2"/>
      <c r="K13" s="2" t="s">
        <v>3054</v>
      </c>
      <c r="L13" s="28"/>
      <c r="M13" s="13" t="s">
        <v>3052</v>
      </c>
    </row>
    <row r="14" spans="1:13">
      <c r="A14" s="2">
        <v>865</v>
      </c>
      <c r="B14" s="13" t="s">
        <v>5126</v>
      </c>
      <c r="C14" s="4" t="s">
        <v>5127</v>
      </c>
      <c r="D14" s="5" t="s">
        <v>5128</v>
      </c>
      <c r="E14" s="4" t="s">
        <v>2854</v>
      </c>
      <c r="F14" s="16" t="s">
        <v>17</v>
      </c>
      <c r="G14" s="17" t="s">
        <v>5129</v>
      </c>
      <c r="H14" s="4" t="s">
        <v>5127</v>
      </c>
      <c r="I14" s="23" t="s">
        <v>5085</v>
      </c>
      <c r="J14" s="2"/>
      <c r="K14" s="2" t="s">
        <v>5128</v>
      </c>
      <c r="L14">
        <v>201805</v>
      </c>
      <c r="M14" s="13" t="s">
        <v>5126</v>
      </c>
    </row>
    <row r="15" spans="1:13">
      <c r="A15" s="2">
        <v>683</v>
      </c>
      <c r="B15" s="13" t="s">
        <v>5131</v>
      </c>
      <c r="C15" s="4" t="s">
        <v>5132</v>
      </c>
      <c r="D15" s="5" t="s">
        <v>5133</v>
      </c>
      <c r="E15" s="4" t="s">
        <v>2470</v>
      </c>
      <c r="F15" s="2" t="s">
        <v>745</v>
      </c>
      <c r="G15" s="14" t="s">
        <v>5134</v>
      </c>
      <c r="H15" s="4" t="s">
        <v>5132</v>
      </c>
      <c r="I15" s="23" t="s">
        <v>5085</v>
      </c>
      <c r="J15" s="2"/>
      <c r="K15" s="2" t="s">
        <v>5133</v>
      </c>
      <c r="L15" s="27"/>
      <c r="M15" s="13" t="s">
        <v>5131</v>
      </c>
    </row>
    <row r="16" spans="1:13">
      <c r="A16" s="2">
        <v>914</v>
      </c>
      <c r="B16" s="13" t="s">
        <v>5135</v>
      </c>
      <c r="C16" s="10" t="s">
        <v>5136</v>
      </c>
      <c r="D16" s="18" t="s">
        <v>5137</v>
      </c>
      <c r="E16" s="4" t="s">
        <v>3495</v>
      </c>
      <c r="F16" s="19" t="s">
        <v>17</v>
      </c>
      <c r="G16" s="20" t="s">
        <v>5138</v>
      </c>
      <c r="H16" s="10" t="s">
        <v>5136</v>
      </c>
      <c r="I16" s="23" t="s">
        <v>5088</v>
      </c>
      <c r="J16" s="2"/>
      <c r="K16" s="18" t="s">
        <v>5137</v>
      </c>
      <c r="L16" s="26">
        <v>201808</v>
      </c>
      <c r="M16" s="13" t="s">
        <v>5135</v>
      </c>
    </row>
    <row r="17" spans="1:13">
      <c r="A17" s="2">
        <v>678</v>
      </c>
      <c r="B17" s="13" t="s">
        <v>5140</v>
      </c>
      <c r="C17" s="4" t="s">
        <v>5141</v>
      </c>
      <c r="D17" s="5" t="s">
        <v>5142</v>
      </c>
      <c r="E17" s="4" t="s">
        <v>2932</v>
      </c>
      <c r="F17" s="2" t="s">
        <v>745</v>
      </c>
      <c r="G17" s="14" t="s">
        <v>5143</v>
      </c>
      <c r="H17" s="4" t="s">
        <v>5141</v>
      </c>
      <c r="I17" s="23" t="s">
        <v>5063</v>
      </c>
      <c r="J17" s="2"/>
      <c r="K17" s="21" t="s">
        <v>5142</v>
      </c>
      <c r="L17" s="27"/>
      <c r="M17" s="13" t="s">
        <v>5140</v>
      </c>
    </row>
    <row r="18" spans="1:13">
      <c r="A18" s="2">
        <v>325</v>
      </c>
      <c r="B18" s="15" t="s">
        <v>5145</v>
      </c>
      <c r="C18" s="4" t="s">
        <v>5146</v>
      </c>
      <c r="D18" s="5" t="s">
        <v>5147</v>
      </c>
      <c r="E18" s="4" t="s">
        <v>2527</v>
      </c>
      <c r="F18" s="2" t="s">
        <v>757</v>
      </c>
      <c r="G18" s="14" t="s">
        <v>5148</v>
      </c>
      <c r="H18" s="4" t="s">
        <v>5146</v>
      </c>
      <c r="I18" s="23" t="s">
        <v>5063</v>
      </c>
      <c r="J18" s="2"/>
      <c r="K18" s="2" t="s">
        <v>5147</v>
      </c>
      <c r="L18" s="27"/>
      <c r="M18" s="15" t="s">
        <v>5145</v>
      </c>
    </row>
    <row r="19" spans="1:13">
      <c r="A19" s="2">
        <v>286</v>
      </c>
      <c r="B19" s="13" t="s">
        <v>5151</v>
      </c>
      <c r="C19" s="4" t="s">
        <v>5152</v>
      </c>
      <c r="D19" s="5" t="s">
        <v>5153</v>
      </c>
      <c r="E19" s="4" t="s">
        <v>3050</v>
      </c>
      <c r="F19" s="2" t="s">
        <v>757</v>
      </c>
      <c r="G19" s="14" t="s">
        <v>5154</v>
      </c>
      <c r="H19" s="4" t="s">
        <v>5152</v>
      </c>
      <c r="I19" s="23" t="s">
        <v>5088</v>
      </c>
      <c r="J19" s="2"/>
      <c r="K19" s="2" t="s">
        <v>5153</v>
      </c>
      <c r="L19" s="27"/>
      <c r="M19" s="13" t="s">
        <v>5151</v>
      </c>
    </row>
    <row r="20" spans="1:13">
      <c r="A20" s="2">
        <v>368</v>
      </c>
      <c r="B20" s="13" t="s">
        <v>5155</v>
      </c>
      <c r="C20" s="4" t="s">
        <v>5156</v>
      </c>
      <c r="D20" s="5" t="s">
        <v>5157</v>
      </c>
      <c r="E20" s="4" t="s">
        <v>2942</v>
      </c>
      <c r="F20" s="2" t="s">
        <v>757</v>
      </c>
      <c r="G20" s="14" t="s">
        <v>5158</v>
      </c>
      <c r="H20" s="4" t="s">
        <v>5156</v>
      </c>
      <c r="I20" s="23" t="s">
        <v>5085</v>
      </c>
      <c r="J20" s="2"/>
      <c r="K20" s="21" t="s">
        <v>5157</v>
      </c>
      <c r="L20" s="27"/>
      <c r="M20" s="13" t="s">
        <v>5155</v>
      </c>
    </row>
    <row r="21" spans="1:13">
      <c r="A21" s="2">
        <v>684</v>
      </c>
      <c r="B21" s="13" t="s">
        <v>5160</v>
      </c>
      <c r="C21" s="4" t="s">
        <v>5161</v>
      </c>
      <c r="D21" s="5" t="s">
        <v>5114</v>
      </c>
      <c r="E21" s="4" t="s">
        <v>2737</v>
      </c>
      <c r="F21" s="2" t="s">
        <v>745</v>
      </c>
      <c r="G21" s="14" t="s">
        <v>5162</v>
      </c>
      <c r="H21" s="4" t="s">
        <v>5161</v>
      </c>
      <c r="I21" s="23" t="s">
        <v>5085</v>
      </c>
      <c r="J21" s="2"/>
      <c r="K21" s="2" t="s">
        <v>5114</v>
      </c>
      <c r="L21" s="27"/>
      <c r="M21" s="13" t="s">
        <v>5160</v>
      </c>
    </row>
    <row r="22" spans="1:13">
      <c r="A22" s="2">
        <v>390</v>
      </c>
      <c r="B22" s="13" t="s">
        <v>5166</v>
      </c>
      <c r="C22" s="4" t="s">
        <v>5167</v>
      </c>
      <c r="D22" s="5" t="s">
        <v>5168</v>
      </c>
      <c r="E22" s="4" t="s">
        <v>2475</v>
      </c>
      <c r="F22" s="2" t="s">
        <v>343</v>
      </c>
      <c r="G22" s="14" t="s">
        <v>5169</v>
      </c>
      <c r="H22" s="4" t="s">
        <v>5167</v>
      </c>
      <c r="I22" s="23" t="s">
        <v>5085</v>
      </c>
      <c r="J22" s="2">
        <v>120</v>
      </c>
      <c r="K22" s="2" t="s">
        <v>5168</v>
      </c>
      <c r="L22" s="27"/>
      <c r="M22" s="13" t="s">
        <v>5166</v>
      </c>
    </row>
    <row r="23" spans="1:13">
      <c r="A23" s="2">
        <v>273</v>
      </c>
      <c r="B23" s="13" t="s">
        <v>5171</v>
      </c>
      <c r="C23" s="4" t="s">
        <v>5172</v>
      </c>
      <c r="D23" s="5" t="s">
        <v>5173</v>
      </c>
      <c r="E23" s="4" t="s">
        <v>3525</v>
      </c>
      <c r="F23" s="2" t="s">
        <v>757</v>
      </c>
      <c r="G23" s="14" t="s">
        <v>5174</v>
      </c>
      <c r="H23" s="4" t="s">
        <v>5172</v>
      </c>
      <c r="I23" s="23" t="s">
        <v>5088</v>
      </c>
      <c r="J23" s="2">
        <v>60</v>
      </c>
      <c r="K23" s="2" t="s">
        <v>5173</v>
      </c>
      <c r="L23" s="27"/>
      <c r="M23" s="13" t="s">
        <v>5171</v>
      </c>
    </row>
    <row r="24" spans="1:13">
      <c r="A24" s="2">
        <v>730</v>
      </c>
      <c r="B24" s="13" t="s">
        <v>5175</v>
      </c>
      <c r="C24" s="4" t="s">
        <v>5176</v>
      </c>
      <c r="D24" s="5" t="s">
        <v>5177</v>
      </c>
      <c r="E24" s="4" t="s">
        <v>2480</v>
      </c>
      <c r="F24" s="2" t="s">
        <v>1110</v>
      </c>
      <c r="G24" s="14" t="s">
        <v>5178</v>
      </c>
      <c r="H24" s="4" t="s">
        <v>5176</v>
      </c>
      <c r="I24" s="23" t="s">
        <v>5085</v>
      </c>
      <c r="J24" s="2">
        <v>200</v>
      </c>
      <c r="K24" s="2" t="s">
        <v>5177</v>
      </c>
      <c r="L24" s="27"/>
      <c r="M24" s="13" t="s">
        <v>5175</v>
      </c>
    </row>
    <row r="25" spans="1:13">
      <c r="A25" s="2">
        <v>890</v>
      </c>
      <c r="B25" s="13" t="s">
        <v>5179</v>
      </c>
      <c r="C25" s="4" t="s">
        <v>5180</v>
      </c>
      <c r="D25" s="5" t="s">
        <v>4121</v>
      </c>
      <c r="E25" s="4" t="s">
        <v>2485</v>
      </c>
      <c r="F25" s="16" t="s">
        <v>757</v>
      </c>
      <c r="G25" s="17" t="s">
        <v>5181</v>
      </c>
      <c r="H25" s="4" t="s">
        <v>5180</v>
      </c>
      <c r="I25" s="23" t="s">
        <v>5085</v>
      </c>
      <c r="J25" s="2"/>
      <c r="K25" s="2" t="s">
        <v>4121</v>
      </c>
      <c r="L25">
        <v>201807</v>
      </c>
      <c r="M25" s="13" t="s">
        <v>5179</v>
      </c>
    </row>
    <row r="26" spans="1:13">
      <c r="A26" s="2">
        <v>87</v>
      </c>
      <c r="B26" s="13" t="s">
        <v>5188</v>
      </c>
      <c r="C26" s="4" t="s">
        <v>5189</v>
      </c>
      <c r="D26" s="5" t="s">
        <v>2484</v>
      </c>
      <c r="E26" s="4" t="s">
        <v>3070</v>
      </c>
      <c r="F26" s="2" t="s">
        <v>197</v>
      </c>
      <c r="G26" s="14" t="s">
        <v>5190</v>
      </c>
      <c r="H26" s="4" t="s">
        <v>5189</v>
      </c>
      <c r="I26" s="23" t="s">
        <v>5085</v>
      </c>
      <c r="J26" s="2">
        <v>40</v>
      </c>
      <c r="K26" s="2" t="s">
        <v>2484</v>
      </c>
      <c r="L26" s="27"/>
      <c r="M26" s="13" t="s">
        <v>5188</v>
      </c>
    </row>
    <row r="27" spans="1:13">
      <c r="A27" s="2">
        <v>615</v>
      </c>
      <c r="B27" s="13" t="s">
        <v>2668</v>
      </c>
      <c r="C27" s="4" t="s">
        <v>5191</v>
      </c>
      <c r="D27" s="5" t="s">
        <v>2670</v>
      </c>
      <c r="E27" s="4" t="s">
        <v>2495</v>
      </c>
      <c r="F27" s="2" t="s">
        <v>745</v>
      </c>
      <c r="G27" s="14" t="s">
        <v>2672</v>
      </c>
      <c r="H27" s="4" t="s">
        <v>5191</v>
      </c>
      <c r="I27" s="23" t="s">
        <v>5088</v>
      </c>
      <c r="J27" s="2"/>
      <c r="K27" s="2" t="s">
        <v>2670</v>
      </c>
      <c r="L27" s="27"/>
      <c r="M27" s="13" t="s">
        <v>2668</v>
      </c>
    </row>
    <row r="28" spans="1:13">
      <c r="A28" s="2">
        <v>329</v>
      </c>
      <c r="B28" s="13" t="s">
        <v>5193</v>
      </c>
      <c r="C28" s="4" t="s">
        <v>5194</v>
      </c>
      <c r="D28" s="5" t="s">
        <v>5195</v>
      </c>
      <c r="E28" s="4" t="s">
        <v>3530</v>
      </c>
      <c r="F28" s="2" t="s">
        <v>757</v>
      </c>
      <c r="G28" s="14" t="s">
        <v>5196</v>
      </c>
      <c r="H28" s="4" t="s">
        <v>5194</v>
      </c>
      <c r="I28" s="23" t="s">
        <v>5063</v>
      </c>
      <c r="J28" s="2"/>
      <c r="K28" s="2" t="s">
        <v>5195</v>
      </c>
      <c r="L28" s="27"/>
      <c r="M28" s="13" t="s">
        <v>5193</v>
      </c>
    </row>
    <row r="29" spans="1:13">
      <c r="A29" s="2">
        <v>806</v>
      </c>
      <c r="B29" s="13" t="s">
        <v>5197</v>
      </c>
      <c r="C29" s="4" t="s">
        <v>5198</v>
      </c>
      <c r="D29" s="5" t="s">
        <v>5199</v>
      </c>
      <c r="E29" s="4" t="s">
        <v>2681</v>
      </c>
      <c r="F29" s="16" t="s">
        <v>1299</v>
      </c>
      <c r="G29" s="17" t="s">
        <v>5200</v>
      </c>
      <c r="H29" s="4" t="s">
        <v>5198</v>
      </c>
      <c r="I29" s="23" t="s">
        <v>5085</v>
      </c>
      <c r="J29" s="2">
        <v>200</v>
      </c>
      <c r="K29" s="2" t="s">
        <v>5199</v>
      </c>
      <c r="L29" s="27"/>
      <c r="M29" s="13" t="s">
        <v>5197</v>
      </c>
    </row>
    <row r="30" spans="1:13">
      <c r="A30" s="2">
        <v>893</v>
      </c>
      <c r="B30" s="13" t="s">
        <v>5201</v>
      </c>
      <c r="C30" s="4" t="s">
        <v>5202</v>
      </c>
      <c r="D30" s="5" t="s">
        <v>5203</v>
      </c>
      <c r="E30" s="4" t="s">
        <v>2686</v>
      </c>
      <c r="F30" s="16" t="s">
        <v>757</v>
      </c>
      <c r="G30" s="17" t="s">
        <v>5204</v>
      </c>
      <c r="H30" s="4" t="s">
        <v>5202</v>
      </c>
      <c r="I30" s="23" t="s">
        <v>5085</v>
      </c>
      <c r="J30" s="2"/>
      <c r="K30" s="2" t="s">
        <v>5203</v>
      </c>
      <c r="L30">
        <v>201807</v>
      </c>
      <c r="M30" s="13" t="s">
        <v>5201</v>
      </c>
    </row>
    <row r="31" spans="1:13">
      <c r="A31" s="2">
        <v>895</v>
      </c>
      <c r="B31" s="13" t="s">
        <v>5206</v>
      </c>
      <c r="C31" s="4" t="s">
        <v>5207</v>
      </c>
      <c r="D31" s="5" t="s">
        <v>5208</v>
      </c>
      <c r="E31" s="4" t="s">
        <v>2500</v>
      </c>
      <c r="F31" s="16" t="s">
        <v>757</v>
      </c>
      <c r="G31" s="17" t="s">
        <v>5209</v>
      </c>
      <c r="H31" s="4" t="s">
        <v>5207</v>
      </c>
      <c r="I31" s="23" t="s">
        <v>5085</v>
      </c>
      <c r="J31" s="2"/>
      <c r="K31" s="2" t="s">
        <v>5208</v>
      </c>
      <c r="L31">
        <v>201807</v>
      </c>
      <c r="M31" s="13" t="s">
        <v>5206</v>
      </c>
    </row>
    <row r="32" spans="1:13">
      <c r="A32" s="2">
        <v>685</v>
      </c>
      <c r="B32" s="13" t="s">
        <v>5210</v>
      </c>
      <c r="C32" s="4" t="s">
        <v>5211</v>
      </c>
      <c r="D32" s="5" t="s">
        <v>5212</v>
      </c>
      <c r="E32" s="4" t="s">
        <v>2747</v>
      </c>
      <c r="F32" s="2" t="s">
        <v>745</v>
      </c>
      <c r="G32" s="14" t="s">
        <v>5213</v>
      </c>
      <c r="H32" s="4" t="s">
        <v>5211</v>
      </c>
      <c r="I32" s="23" t="s">
        <v>5085</v>
      </c>
      <c r="J32" s="2"/>
      <c r="K32" s="2" t="s">
        <v>5212</v>
      </c>
      <c r="L32" s="27"/>
      <c r="M32" s="13" t="s">
        <v>5210</v>
      </c>
    </row>
    <row r="33" spans="1:13">
      <c r="A33" s="2">
        <v>897</v>
      </c>
      <c r="B33" s="13" t="s">
        <v>5214</v>
      </c>
      <c r="C33" s="4" t="s">
        <v>5215</v>
      </c>
      <c r="D33" s="5" t="s">
        <v>5216</v>
      </c>
      <c r="E33" s="4" t="s">
        <v>3095</v>
      </c>
      <c r="F33" s="16" t="s">
        <v>757</v>
      </c>
      <c r="G33" s="17" t="s">
        <v>5217</v>
      </c>
      <c r="H33" s="4" t="s">
        <v>5215</v>
      </c>
      <c r="I33" s="23" t="s">
        <v>5085</v>
      </c>
      <c r="J33" s="2"/>
      <c r="K33" s="2" t="s">
        <v>5216</v>
      </c>
      <c r="L33">
        <v>201807</v>
      </c>
      <c r="M33" s="13" t="s">
        <v>5214</v>
      </c>
    </row>
    <row r="34" spans="1:13">
      <c r="A34" s="2">
        <v>297</v>
      </c>
      <c r="B34" s="13" t="s">
        <v>5221</v>
      </c>
      <c r="C34" s="4" t="s">
        <v>5222</v>
      </c>
      <c r="D34" s="5" t="s">
        <v>5223</v>
      </c>
      <c r="E34" s="4" t="s">
        <v>2617</v>
      </c>
      <c r="F34" s="2" t="s">
        <v>757</v>
      </c>
      <c r="G34" s="14" t="s">
        <v>5224</v>
      </c>
      <c r="H34" s="4" t="s">
        <v>5222</v>
      </c>
      <c r="I34" s="23" t="s">
        <v>5085</v>
      </c>
      <c r="J34" s="2">
        <v>20</v>
      </c>
      <c r="K34" s="2" t="s">
        <v>5223</v>
      </c>
      <c r="L34" s="28"/>
      <c r="M34" s="13" t="s">
        <v>5221</v>
      </c>
    </row>
    <row r="35" spans="1:13">
      <c r="A35" s="2">
        <v>371</v>
      </c>
      <c r="B35" s="13" t="s">
        <v>5236</v>
      </c>
      <c r="C35" s="4" t="s">
        <v>5237</v>
      </c>
      <c r="D35" s="5" t="s">
        <v>5238</v>
      </c>
      <c r="E35" s="4" t="s">
        <v>2542</v>
      </c>
      <c r="F35" s="2" t="s">
        <v>757</v>
      </c>
      <c r="G35" s="14" t="s">
        <v>5239</v>
      </c>
      <c r="H35" s="4" t="s">
        <v>5237</v>
      </c>
      <c r="I35" s="23" t="s">
        <v>5085</v>
      </c>
      <c r="J35" s="2"/>
      <c r="K35" s="2" t="s">
        <v>5238</v>
      </c>
      <c r="L35" s="27"/>
      <c r="M35" s="13" t="s">
        <v>5236</v>
      </c>
    </row>
    <row r="36" spans="1:13">
      <c r="A36" s="2">
        <v>875</v>
      </c>
      <c r="B36" s="13" t="s">
        <v>5240</v>
      </c>
      <c r="C36" s="4" t="s">
        <v>5241</v>
      </c>
      <c r="D36" s="5" t="s">
        <v>5242</v>
      </c>
      <c r="E36" s="4" t="s">
        <v>2547</v>
      </c>
      <c r="F36" s="16" t="s">
        <v>757</v>
      </c>
      <c r="G36" s="17" t="s">
        <v>5243</v>
      </c>
      <c r="H36" s="4" t="s">
        <v>5241</v>
      </c>
      <c r="I36" s="23" t="s">
        <v>5085</v>
      </c>
      <c r="J36" s="2"/>
      <c r="K36" s="2" t="s">
        <v>5242</v>
      </c>
      <c r="L36">
        <v>201805</v>
      </c>
      <c r="M36" s="13" t="s">
        <v>5240</v>
      </c>
    </row>
    <row r="37" spans="1:13">
      <c r="A37" s="2">
        <v>896</v>
      </c>
      <c r="B37" s="13" t="s">
        <v>5244</v>
      </c>
      <c r="C37" s="4" t="s">
        <v>5245</v>
      </c>
      <c r="D37" s="5" t="s">
        <v>5246</v>
      </c>
      <c r="E37" s="4" t="s">
        <v>2752</v>
      </c>
      <c r="F37" s="16" t="s">
        <v>745</v>
      </c>
      <c r="G37" s="17" t="s">
        <v>5247</v>
      </c>
      <c r="H37" s="4" t="s">
        <v>5245</v>
      </c>
      <c r="I37" s="23" t="s">
        <v>5085</v>
      </c>
      <c r="J37" s="2"/>
      <c r="K37" s="2" t="s">
        <v>5246</v>
      </c>
      <c r="L37">
        <v>201807</v>
      </c>
      <c r="M37" s="13" t="s">
        <v>5244</v>
      </c>
    </row>
    <row r="38" spans="1:13">
      <c r="A38" s="2">
        <v>425</v>
      </c>
      <c r="B38" s="13" t="s">
        <v>5252</v>
      </c>
      <c r="C38" s="4" t="s">
        <v>5253</v>
      </c>
      <c r="D38" s="5" t="s">
        <v>5254</v>
      </c>
      <c r="E38" s="4" t="s">
        <v>2627</v>
      </c>
      <c r="F38" s="2" t="s">
        <v>1252</v>
      </c>
      <c r="G38" s="14" t="s">
        <v>5255</v>
      </c>
      <c r="H38" s="4" t="s">
        <v>5253</v>
      </c>
      <c r="I38" s="23" t="s">
        <v>5085</v>
      </c>
      <c r="J38" s="2">
        <v>60</v>
      </c>
      <c r="K38" s="2" t="s">
        <v>5254</v>
      </c>
      <c r="L38" s="27"/>
      <c r="M38" s="13" t="s">
        <v>5252</v>
      </c>
    </row>
    <row r="39" spans="1:13">
      <c r="A39" s="2">
        <v>675</v>
      </c>
      <c r="B39" s="13" t="s">
        <v>5259</v>
      </c>
      <c r="C39" s="4" t="s">
        <v>5260</v>
      </c>
      <c r="D39" s="5" t="s">
        <v>5261</v>
      </c>
      <c r="E39" s="4" t="s">
        <v>3120</v>
      </c>
      <c r="F39" s="2" t="s">
        <v>745</v>
      </c>
      <c r="G39" s="14" t="s">
        <v>5262</v>
      </c>
      <c r="H39" s="4" t="s">
        <v>5260</v>
      </c>
      <c r="I39" s="23" t="s">
        <v>5085</v>
      </c>
      <c r="J39" s="2"/>
      <c r="K39" s="21" t="s">
        <v>5261</v>
      </c>
      <c r="L39" s="27"/>
      <c r="M39" s="13" t="s">
        <v>5259</v>
      </c>
    </row>
    <row r="40" spans="1:13">
      <c r="A40" s="2">
        <v>866</v>
      </c>
      <c r="B40" s="13" t="s">
        <v>5263</v>
      </c>
      <c r="C40" s="4" t="s">
        <v>5264</v>
      </c>
      <c r="D40" s="5" t="s">
        <v>5265</v>
      </c>
      <c r="E40" s="4" t="s">
        <v>2552</v>
      </c>
      <c r="F40" s="16" t="s">
        <v>745</v>
      </c>
      <c r="G40" s="17" t="s">
        <v>5266</v>
      </c>
      <c r="H40" s="4" t="s">
        <v>5264</v>
      </c>
      <c r="I40" s="23" t="s">
        <v>5088</v>
      </c>
      <c r="J40" s="2"/>
      <c r="K40" s="2" t="s">
        <v>5265</v>
      </c>
      <c r="L40">
        <v>201805</v>
      </c>
      <c r="M40" s="13" t="s">
        <v>5263</v>
      </c>
    </row>
    <row r="41" spans="1:13">
      <c r="A41" s="2">
        <v>323</v>
      </c>
      <c r="B41" s="13" t="s">
        <v>5279</v>
      </c>
      <c r="C41" s="4" t="s">
        <v>5280</v>
      </c>
      <c r="D41" s="5" t="s">
        <v>5281</v>
      </c>
      <c r="E41" s="4" t="s">
        <v>2897</v>
      </c>
      <c r="F41" s="2" t="s">
        <v>757</v>
      </c>
      <c r="G41" s="14" t="s">
        <v>5282</v>
      </c>
      <c r="H41" s="4" t="s">
        <v>5280</v>
      </c>
      <c r="I41" s="23" t="s">
        <v>5063</v>
      </c>
      <c r="J41" s="2"/>
      <c r="K41" s="2" t="s">
        <v>5281</v>
      </c>
      <c r="L41" s="27"/>
      <c r="M41" s="13" t="s">
        <v>5279</v>
      </c>
    </row>
    <row r="42" spans="1:13">
      <c r="A42" s="2">
        <v>550</v>
      </c>
      <c r="B42" s="13" t="s">
        <v>5284</v>
      </c>
      <c r="C42" s="4" t="s">
        <v>5285</v>
      </c>
      <c r="D42" s="5" t="s">
        <v>5286</v>
      </c>
      <c r="E42" s="4" t="s">
        <v>2767</v>
      </c>
      <c r="F42" s="2" t="s">
        <v>745</v>
      </c>
      <c r="G42" s="14" t="s">
        <v>5287</v>
      </c>
      <c r="H42" s="4" t="s">
        <v>5285</v>
      </c>
      <c r="I42" s="23" t="s">
        <v>5085</v>
      </c>
      <c r="J42" s="2"/>
      <c r="K42" s="2" t="s">
        <v>5286</v>
      </c>
      <c r="L42" s="28"/>
      <c r="M42" s="13" t="s">
        <v>5284</v>
      </c>
    </row>
    <row r="43" spans="1:13">
      <c r="A43" s="2">
        <v>796</v>
      </c>
      <c r="B43" s="13" t="s">
        <v>5291</v>
      </c>
      <c r="C43" s="4" t="s">
        <v>5292</v>
      </c>
      <c r="D43" s="5" t="s">
        <v>5293</v>
      </c>
      <c r="E43" s="4" t="s">
        <v>2902</v>
      </c>
      <c r="F43" s="16" t="s">
        <v>2046</v>
      </c>
      <c r="G43" s="17" t="s">
        <v>5294</v>
      </c>
      <c r="H43" s="4" t="s">
        <v>5292</v>
      </c>
      <c r="I43" s="23" t="s">
        <v>5085</v>
      </c>
      <c r="J43" s="2"/>
      <c r="K43" s="2" t="s">
        <v>5293</v>
      </c>
      <c r="L43" s="27"/>
      <c r="M43" s="13" t="s">
        <v>5291</v>
      </c>
    </row>
    <row r="44" spans="1:13">
      <c r="A44" s="2">
        <v>393</v>
      </c>
      <c r="B44" s="13" t="s">
        <v>5295</v>
      </c>
      <c r="C44" s="4" t="s">
        <v>5296</v>
      </c>
      <c r="D44" s="5" t="s">
        <v>5297</v>
      </c>
      <c r="E44" s="4" t="s">
        <v>2785</v>
      </c>
      <c r="F44" s="2" t="s">
        <v>343</v>
      </c>
      <c r="G44" s="14" t="s">
        <v>5298</v>
      </c>
      <c r="H44" s="4" t="s">
        <v>5296</v>
      </c>
      <c r="I44" s="23" t="s">
        <v>5088</v>
      </c>
      <c r="J44" s="2"/>
      <c r="K44" s="21" t="s">
        <v>5297</v>
      </c>
      <c r="L44" s="27"/>
      <c r="M44" s="13" t="s">
        <v>5295</v>
      </c>
    </row>
    <row r="45" spans="1:13">
      <c r="A45" s="2">
        <v>106</v>
      </c>
      <c r="B45" s="13" t="s">
        <v>5304</v>
      </c>
      <c r="C45" s="4" t="s">
        <v>5305</v>
      </c>
      <c r="D45" s="5" t="s">
        <v>5306</v>
      </c>
      <c r="E45" s="4" t="s">
        <v>2797</v>
      </c>
      <c r="F45" s="21" t="s">
        <v>197</v>
      </c>
      <c r="G45" s="14" t="s">
        <v>5307</v>
      </c>
      <c r="H45" s="4" t="s">
        <v>5305</v>
      </c>
      <c r="I45" s="23" t="s">
        <v>5088</v>
      </c>
      <c r="J45" s="2"/>
      <c r="K45" s="21" t="s">
        <v>5306</v>
      </c>
      <c r="L45" s="27"/>
      <c r="M45" s="13" t="s">
        <v>5304</v>
      </c>
    </row>
    <row r="46" spans="1:13">
      <c r="A46" s="2">
        <v>308</v>
      </c>
      <c r="B46" s="13" t="s">
        <v>5308</v>
      </c>
      <c r="C46" s="4" t="s">
        <v>5309</v>
      </c>
      <c r="D46" s="5" t="s">
        <v>5310</v>
      </c>
      <c r="E46" s="4" t="s">
        <v>3431</v>
      </c>
      <c r="F46" s="2" t="s">
        <v>757</v>
      </c>
      <c r="G46" s="14" t="s">
        <v>5311</v>
      </c>
      <c r="H46" s="4" t="s">
        <v>5309</v>
      </c>
      <c r="I46" s="23" t="s">
        <v>5085</v>
      </c>
      <c r="J46" s="2"/>
      <c r="K46" s="2" t="s">
        <v>5310</v>
      </c>
      <c r="L46" s="28"/>
      <c r="M46" s="13" t="s">
        <v>5308</v>
      </c>
    </row>
    <row r="47" spans="1:13">
      <c r="A47" s="2">
        <v>672</v>
      </c>
      <c r="B47" s="13" t="s">
        <v>5317</v>
      </c>
      <c r="C47" s="4" t="s">
        <v>5318</v>
      </c>
      <c r="D47" s="5" t="s">
        <v>5319</v>
      </c>
      <c r="E47" s="4" t="s">
        <v>3282</v>
      </c>
      <c r="F47" s="2" t="s">
        <v>745</v>
      </c>
      <c r="G47" s="14" t="s">
        <v>5320</v>
      </c>
      <c r="H47" s="4" t="s">
        <v>5318</v>
      </c>
      <c r="I47" s="23" t="s">
        <v>5063</v>
      </c>
      <c r="J47" s="2"/>
      <c r="K47" s="21" t="s">
        <v>5319</v>
      </c>
      <c r="L47" s="27"/>
      <c r="M47" s="13" t="s">
        <v>5317</v>
      </c>
    </row>
    <row r="48" spans="1:13">
      <c r="A48" s="2">
        <v>604</v>
      </c>
      <c r="B48" s="13" t="s">
        <v>5324</v>
      </c>
      <c r="C48" s="4" t="s">
        <v>5325</v>
      </c>
      <c r="D48" s="5" t="s">
        <v>5326</v>
      </c>
      <c r="E48" s="4" t="s">
        <v>3322</v>
      </c>
      <c r="F48" s="2" t="s">
        <v>745</v>
      </c>
      <c r="G48" s="14" t="s">
        <v>5327</v>
      </c>
      <c r="H48" s="4" t="s">
        <v>5325</v>
      </c>
      <c r="I48" s="23" t="s">
        <v>5088</v>
      </c>
      <c r="J48" s="2">
        <v>60</v>
      </c>
      <c r="K48" s="2" t="s">
        <v>5326</v>
      </c>
      <c r="L48" s="27"/>
      <c r="M48" s="13" t="s">
        <v>5324</v>
      </c>
    </row>
    <row r="49" spans="1:13">
      <c r="A49" s="2">
        <v>243</v>
      </c>
      <c r="B49" s="13" t="s">
        <v>5329</v>
      </c>
      <c r="C49" s="4" t="s">
        <v>5330</v>
      </c>
      <c r="D49" s="5" t="s">
        <v>5331</v>
      </c>
      <c r="E49" s="4" t="s">
        <v>3327</v>
      </c>
      <c r="F49" s="2" t="s">
        <v>757</v>
      </c>
      <c r="G49" s="14" t="s">
        <v>5332</v>
      </c>
      <c r="H49" s="4" t="s">
        <v>5330</v>
      </c>
      <c r="I49" s="23" t="s">
        <v>5088</v>
      </c>
      <c r="J49" s="2"/>
      <c r="K49" s="2" t="s">
        <v>5331</v>
      </c>
      <c r="L49" s="27"/>
      <c r="M49" s="13" t="s">
        <v>5329</v>
      </c>
    </row>
    <row r="50" spans="1:13">
      <c r="A50" s="2">
        <v>591</v>
      </c>
      <c r="B50" s="13" t="s">
        <v>5337</v>
      </c>
      <c r="C50" s="4" t="s">
        <v>5338</v>
      </c>
      <c r="D50" s="5" t="s">
        <v>5339</v>
      </c>
      <c r="E50" s="4" t="s">
        <v>3352</v>
      </c>
      <c r="F50" s="2" t="s">
        <v>745</v>
      </c>
      <c r="G50" s="14" t="s">
        <v>5340</v>
      </c>
      <c r="H50" s="4" t="s">
        <v>5338</v>
      </c>
      <c r="I50" s="23" t="s">
        <v>5085</v>
      </c>
      <c r="J50" s="2">
        <v>20</v>
      </c>
      <c r="K50" s="2" t="s">
        <v>5339</v>
      </c>
      <c r="L50" s="27"/>
      <c r="M50" s="13" t="s">
        <v>5337</v>
      </c>
    </row>
    <row r="51" spans="1:13">
      <c r="A51" s="2">
        <v>328</v>
      </c>
      <c r="B51" s="13" t="s">
        <v>5341</v>
      </c>
      <c r="C51" s="4" t="s">
        <v>5342</v>
      </c>
      <c r="D51" s="5" t="s">
        <v>5343</v>
      </c>
      <c r="E51" s="4" t="s">
        <v>3361</v>
      </c>
      <c r="F51" s="2" t="s">
        <v>757</v>
      </c>
      <c r="G51" s="14" t="s">
        <v>5344</v>
      </c>
      <c r="H51" s="4" t="s">
        <v>5342</v>
      </c>
      <c r="I51" s="23" t="s">
        <v>5085</v>
      </c>
      <c r="J51" s="2"/>
      <c r="K51" s="2" t="s">
        <v>5343</v>
      </c>
      <c r="L51" s="27"/>
      <c r="M51" s="13" t="s">
        <v>5341</v>
      </c>
    </row>
    <row r="52" spans="1:13">
      <c r="A52" s="2">
        <v>239</v>
      </c>
      <c r="B52" s="13" t="s">
        <v>5353</v>
      </c>
      <c r="C52" s="4" t="s">
        <v>5354</v>
      </c>
      <c r="D52" s="5" t="s">
        <v>5355</v>
      </c>
      <c r="E52" s="4" t="s">
        <v>4818</v>
      </c>
      <c r="F52" s="21" t="s">
        <v>757</v>
      </c>
      <c r="G52" s="14" t="s">
        <v>5356</v>
      </c>
      <c r="H52" s="4" t="s">
        <v>5354</v>
      </c>
      <c r="I52" s="23" t="s">
        <v>5063</v>
      </c>
      <c r="J52" s="2"/>
      <c r="K52" s="21" t="s">
        <v>5355</v>
      </c>
      <c r="L52" s="27"/>
      <c r="M52" s="13" t="s">
        <v>5353</v>
      </c>
    </row>
    <row r="53" spans="1:13">
      <c r="A53" s="2">
        <v>679</v>
      </c>
      <c r="B53" s="13" t="s">
        <v>5357</v>
      </c>
      <c r="C53" s="4" t="s">
        <v>5358</v>
      </c>
      <c r="D53" s="5" t="s">
        <v>5359</v>
      </c>
      <c r="E53" s="4" t="s">
        <v>2432</v>
      </c>
      <c r="F53" s="2" t="s">
        <v>745</v>
      </c>
      <c r="G53" s="14" t="s">
        <v>5360</v>
      </c>
      <c r="H53" s="4" t="s">
        <v>5358</v>
      </c>
      <c r="I53" s="23" t="s">
        <v>5063</v>
      </c>
      <c r="J53" s="2"/>
      <c r="K53" s="2" t="s">
        <v>5359</v>
      </c>
      <c r="L53" s="27"/>
      <c r="M53" s="13" t="s">
        <v>5357</v>
      </c>
    </row>
    <row r="54" spans="1:13">
      <c r="A54" s="2">
        <v>210</v>
      </c>
      <c r="B54" s="13" t="s">
        <v>5361</v>
      </c>
      <c r="C54" s="4" t="s">
        <v>5362</v>
      </c>
      <c r="D54" s="5" t="s">
        <v>5363</v>
      </c>
      <c r="E54" s="4" t="s">
        <v>4821</v>
      </c>
      <c r="F54" s="21" t="s">
        <v>663</v>
      </c>
      <c r="G54" s="14" t="s">
        <v>5364</v>
      </c>
      <c r="H54" s="4" t="s">
        <v>5362</v>
      </c>
      <c r="I54" s="23" t="s">
        <v>5085</v>
      </c>
      <c r="J54" s="2"/>
      <c r="K54" s="21" t="s">
        <v>5363</v>
      </c>
      <c r="L54" s="27"/>
      <c r="M54" s="13" t="s">
        <v>5361</v>
      </c>
    </row>
    <row r="55" spans="1:13">
      <c r="A55" s="2">
        <v>104</v>
      </c>
      <c r="B55" s="13" t="s">
        <v>5365</v>
      </c>
      <c r="C55" s="4" t="s">
        <v>5366</v>
      </c>
      <c r="D55" s="5" t="s">
        <v>5367</v>
      </c>
      <c r="E55" s="4" t="s">
        <v>4823</v>
      </c>
      <c r="F55" s="21" t="s">
        <v>197</v>
      </c>
      <c r="G55" s="14" t="s">
        <v>5368</v>
      </c>
      <c r="H55" s="4" t="s">
        <v>5366</v>
      </c>
      <c r="I55" s="23" t="s">
        <v>5085</v>
      </c>
      <c r="J55" s="2"/>
      <c r="K55" s="21" t="s">
        <v>5367</v>
      </c>
      <c r="L55" s="27"/>
      <c r="M55" s="13" t="s">
        <v>5365</v>
      </c>
    </row>
    <row r="56" spans="1:13">
      <c r="A56" s="2">
        <v>665</v>
      </c>
      <c r="B56" s="13" t="s">
        <v>5369</v>
      </c>
      <c r="C56" s="4" t="s">
        <v>5370</v>
      </c>
      <c r="D56" s="5" t="s">
        <v>5371</v>
      </c>
      <c r="E56" s="4" t="s">
        <v>4824</v>
      </c>
      <c r="F56" s="2" t="s">
        <v>745</v>
      </c>
      <c r="G56" s="14" t="s">
        <v>5372</v>
      </c>
      <c r="H56" s="4" t="s">
        <v>5370</v>
      </c>
      <c r="I56" s="23" t="s">
        <v>5088</v>
      </c>
      <c r="J56" s="2"/>
      <c r="K56" s="21" t="s">
        <v>5371</v>
      </c>
      <c r="L56" s="27"/>
      <c r="M56" s="13" t="s">
        <v>5369</v>
      </c>
    </row>
    <row r="57" spans="1:13">
      <c r="A57" s="2">
        <v>669</v>
      </c>
      <c r="B57" s="13" t="s">
        <v>5377</v>
      </c>
      <c r="C57" s="4" t="s">
        <v>5378</v>
      </c>
      <c r="D57" s="5" t="s">
        <v>5379</v>
      </c>
      <c r="E57" s="4" t="s">
        <v>4826</v>
      </c>
      <c r="F57" s="2" t="s">
        <v>745</v>
      </c>
      <c r="G57" s="14" t="s">
        <v>5380</v>
      </c>
      <c r="H57" s="4" t="s">
        <v>5378</v>
      </c>
      <c r="I57" s="23" t="s">
        <v>5085</v>
      </c>
      <c r="J57" s="2"/>
      <c r="K57" s="21" t="s">
        <v>5379</v>
      </c>
      <c r="L57" s="27"/>
      <c r="M57" s="13" t="s">
        <v>5377</v>
      </c>
    </row>
    <row r="58" spans="1:13">
      <c r="A58" s="2">
        <v>694</v>
      </c>
      <c r="B58" s="13" t="s">
        <v>5381</v>
      </c>
      <c r="C58" s="4" t="s">
        <v>5382</v>
      </c>
      <c r="D58" s="5" t="s">
        <v>5383</v>
      </c>
      <c r="E58" s="4" t="s">
        <v>4829</v>
      </c>
      <c r="F58" s="2" t="s">
        <v>745</v>
      </c>
      <c r="G58" s="14" t="s">
        <v>5384</v>
      </c>
      <c r="H58" s="4" t="s">
        <v>5382</v>
      </c>
      <c r="I58" s="23" t="s">
        <v>5063</v>
      </c>
      <c r="J58" s="2"/>
      <c r="K58" s="21" t="s">
        <v>5383</v>
      </c>
      <c r="L58" s="27"/>
      <c r="M58" s="13" t="s">
        <v>5381</v>
      </c>
    </row>
    <row r="59" spans="1:13">
      <c r="A59" s="2">
        <v>765</v>
      </c>
      <c r="B59" s="13" t="s">
        <v>5385</v>
      </c>
      <c r="C59" s="4" t="s">
        <v>5386</v>
      </c>
      <c r="D59" s="5" t="s">
        <v>5387</v>
      </c>
      <c r="E59" s="4" t="s">
        <v>4831</v>
      </c>
      <c r="F59" s="22" t="s">
        <v>1299</v>
      </c>
      <c r="G59" s="17" t="s">
        <v>5388</v>
      </c>
      <c r="H59" s="4" t="s">
        <v>5386</v>
      </c>
      <c r="I59" s="23" t="s">
        <v>5063</v>
      </c>
      <c r="J59" s="2"/>
      <c r="K59" s="2" t="s">
        <v>5387</v>
      </c>
      <c r="L59" s="27"/>
      <c r="M59" s="13" t="s">
        <v>5385</v>
      </c>
    </row>
    <row r="60" spans="1:13">
      <c r="A60" s="2">
        <v>101</v>
      </c>
      <c r="B60" s="13" t="s">
        <v>5390</v>
      </c>
      <c r="C60" s="4" t="s">
        <v>5391</v>
      </c>
      <c r="D60" s="5" t="s">
        <v>5392</v>
      </c>
      <c r="E60" s="4" t="s">
        <v>4836</v>
      </c>
      <c r="F60" s="21" t="s">
        <v>197</v>
      </c>
      <c r="G60" s="14" t="s">
        <v>5393</v>
      </c>
      <c r="H60" s="4" t="s">
        <v>5391</v>
      </c>
      <c r="I60" s="23" t="s">
        <v>5088</v>
      </c>
      <c r="J60" s="2"/>
      <c r="K60" s="21" t="s">
        <v>5392</v>
      </c>
      <c r="L60" s="27"/>
      <c r="M60" s="13" t="s">
        <v>5390</v>
      </c>
    </row>
    <row r="61" spans="1:13">
      <c r="A61" s="2">
        <v>872</v>
      </c>
      <c r="B61" s="13" t="s">
        <v>5414</v>
      </c>
      <c r="C61" s="4" t="s">
        <v>5415</v>
      </c>
      <c r="D61" s="5" t="s">
        <v>5416</v>
      </c>
      <c r="E61" s="4" t="s">
        <v>2952</v>
      </c>
      <c r="F61" s="16" t="s">
        <v>745</v>
      </c>
      <c r="G61" s="17" t="s">
        <v>5417</v>
      </c>
      <c r="H61" s="4" t="s">
        <v>5415</v>
      </c>
      <c r="I61" s="23" t="s">
        <v>5088</v>
      </c>
      <c r="J61" s="2"/>
      <c r="K61" s="2" t="s">
        <v>5416</v>
      </c>
      <c r="L61">
        <v>201805</v>
      </c>
      <c r="M61" s="13" t="s">
        <v>5414</v>
      </c>
    </row>
    <row r="62" spans="1:13">
      <c r="A62" s="2">
        <v>415</v>
      </c>
      <c r="B62" s="13" t="s">
        <v>5425</v>
      </c>
      <c r="C62" s="4" t="s">
        <v>5426</v>
      </c>
      <c r="D62" s="5" t="s">
        <v>5427</v>
      </c>
      <c r="E62" s="4" t="s">
        <v>4843</v>
      </c>
      <c r="F62" s="2" t="s">
        <v>5397</v>
      </c>
      <c r="G62" s="14" t="s">
        <v>5428</v>
      </c>
      <c r="H62" s="4" t="s">
        <v>5426</v>
      </c>
      <c r="I62" s="23" t="s">
        <v>5088</v>
      </c>
      <c r="J62" s="2"/>
      <c r="K62" s="21" t="s">
        <v>5427</v>
      </c>
      <c r="L62" s="27"/>
      <c r="M62" s="13" t="s">
        <v>5425</v>
      </c>
    </row>
    <row r="63" spans="1:13">
      <c r="A63" s="2">
        <v>3</v>
      </c>
      <c r="B63" s="13" t="s">
        <v>5433</v>
      </c>
      <c r="C63" s="4" t="s">
        <v>5434</v>
      </c>
      <c r="D63" s="5" t="s">
        <v>5435</v>
      </c>
      <c r="E63" s="4" t="s">
        <v>4849</v>
      </c>
      <c r="F63" s="2" t="s">
        <v>17</v>
      </c>
      <c r="G63" s="14" t="s">
        <v>5436</v>
      </c>
      <c r="H63" s="4" t="s">
        <v>5434</v>
      </c>
      <c r="I63" s="23" t="s">
        <v>5088</v>
      </c>
      <c r="J63" s="2">
        <v>60</v>
      </c>
      <c r="K63" s="2" t="s">
        <v>5435</v>
      </c>
      <c r="L63" s="27"/>
      <c r="M63" s="13" t="s">
        <v>5433</v>
      </c>
    </row>
    <row r="64" spans="1:13">
      <c r="A64" s="2">
        <v>386</v>
      </c>
      <c r="B64" s="13" t="s">
        <v>2839</v>
      </c>
      <c r="C64" s="4" t="s">
        <v>2840</v>
      </c>
      <c r="D64" s="5" t="s">
        <v>2841</v>
      </c>
      <c r="E64" s="4" t="s">
        <v>2409</v>
      </c>
      <c r="F64" s="23" t="s">
        <v>1938</v>
      </c>
      <c r="G64" s="14" t="s">
        <v>2842</v>
      </c>
      <c r="H64" s="4" t="s">
        <v>2840</v>
      </c>
      <c r="I64" s="23" t="s">
        <v>5447</v>
      </c>
      <c r="J64" s="2">
        <v>200</v>
      </c>
      <c r="K64" s="2" t="s">
        <v>2841</v>
      </c>
      <c r="L64" s="27"/>
      <c r="M64" s="13" t="s">
        <v>2839</v>
      </c>
    </row>
    <row r="65" spans="1:13">
      <c r="A65" s="2">
        <v>362</v>
      </c>
      <c r="B65" s="13" t="s">
        <v>5448</v>
      </c>
      <c r="C65" s="4" t="s">
        <v>5449</v>
      </c>
      <c r="D65" s="5" t="s">
        <v>5450</v>
      </c>
      <c r="E65" s="4" t="s">
        <v>4854</v>
      </c>
      <c r="F65" s="2" t="s">
        <v>757</v>
      </c>
      <c r="G65" s="14" t="s">
        <v>5451</v>
      </c>
      <c r="H65" s="4" t="s">
        <v>5449</v>
      </c>
      <c r="I65" s="23" t="s">
        <v>5063</v>
      </c>
      <c r="J65" s="2"/>
      <c r="K65" s="21" t="s">
        <v>5450</v>
      </c>
      <c r="L65" s="28"/>
      <c r="M65" s="13" t="s">
        <v>5448</v>
      </c>
    </row>
    <row r="66" spans="1:13">
      <c r="A66" s="2">
        <v>399</v>
      </c>
      <c r="B66" s="13" t="s">
        <v>5452</v>
      </c>
      <c r="C66" s="4" t="s">
        <v>5453</v>
      </c>
      <c r="D66" s="5" t="s">
        <v>5454</v>
      </c>
      <c r="E66" s="4" t="s">
        <v>4856</v>
      </c>
      <c r="F66" s="2" t="s">
        <v>343</v>
      </c>
      <c r="G66" s="14" t="s">
        <v>5455</v>
      </c>
      <c r="H66" s="4" t="s">
        <v>5453</v>
      </c>
      <c r="I66" s="23" t="s">
        <v>5085</v>
      </c>
      <c r="J66" s="2">
        <v>20</v>
      </c>
      <c r="K66" s="2" t="s">
        <v>5454</v>
      </c>
      <c r="L66" s="27"/>
      <c r="M66" s="13" t="s">
        <v>5452</v>
      </c>
    </row>
    <row r="67" spans="1:13">
      <c r="A67" s="2">
        <v>353</v>
      </c>
      <c r="B67" s="13" t="s">
        <v>5456</v>
      </c>
      <c r="C67" s="4" t="s">
        <v>5457</v>
      </c>
      <c r="D67" s="5" t="s">
        <v>5458</v>
      </c>
      <c r="E67" s="4" t="s">
        <v>4857</v>
      </c>
      <c r="F67" s="2" t="s">
        <v>757</v>
      </c>
      <c r="G67" s="14" t="s">
        <v>5459</v>
      </c>
      <c r="H67" s="4" t="s">
        <v>5457</v>
      </c>
      <c r="I67" s="23" t="s">
        <v>5063</v>
      </c>
      <c r="J67" s="2"/>
      <c r="K67" s="21" t="s">
        <v>5458</v>
      </c>
      <c r="L67" s="27"/>
      <c r="M67" s="13" t="s">
        <v>5456</v>
      </c>
    </row>
    <row r="68" spans="1:13">
      <c r="A68" s="2">
        <v>693</v>
      </c>
      <c r="B68" s="13" t="s">
        <v>5463</v>
      </c>
      <c r="C68" s="4" t="s">
        <v>5464</v>
      </c>
      <c r="D68" s="5" t="s">
        <v>5465</v>
      </c>
      <c r="E68" s="4" t="s">
        <v>5466</v>
      </c>
      <c r="F68" s="2" t="s">
        <v>745</v>
      </c>
      <c r="G68" s="14" t="s">
        <v>5467</v>
      </c>
      <c r="H68" s="4" t="s">
        <v>5464</v>
      </c>
      <c r="I68" s="23" t="s">
        <v>5085</v>
      </c>
      <c r="J68" s="2"/>
      <c r="K68" s="21" t="s">
        <v>5465</v>
      </c>
      <c r="L68" s="27"/>
      <c r="M68" s="13" t="s">
        <v>5463</v>
      </c>
    </row>
    <row r="69" spans="1:13">
      <c r="A69" s="2">
        <v>355</v>
      </c>
      <c r="B69" s="13" t="s">
        <v>5468</v>
      </c>
      <c r="C69" s="4" t="s">
        <v>5469</v>
      </c>
      <c r="D69" s="5" t="s">
        <v>5470</v>
      </c>
      <c r="E69" s="4" t="s">
        <v>5471</v>
      </c>
      <c r="F69" s="2" t="s">
        <v>757</v>
      </c>
      <c r="G69" s="14" t="s">
        <v>5472</v>
      </c>
      <c r="H69" s="4" t="s">
        <v>5469</v>
      </c>
      <c r="I69" s="23" t="s">
        <v>5063</v>
      </c>
      <c r="J69" s="2"/>
      <c r="K69" s="21" t="s">
        <v>5470</v>
      </c>
      <c r="L69" s="27"/>
      <c r="M69" s="13" t="s">
        <v>5468</v>
      </c>
    </row>
    <row r="70" spans="1:13">
      <c r="A70" s="2">
        <v>912</v>
      </c>
      <c r="B70" s="13" t="s">
        <v>5477</v>
      </c>
      <c r="C70" s="10" t="s">
        <v>5478</v>
      </c>
      <c r="D70" s="18" t="s">
        <v>5479</v>
      </c>
      <c r="E70" s="4" t="s">
        <v>2427</v>
      </c>
      <c r="F70" s="19" t="s">
        <v>17</v>
      </c>
      <c r="G70" s="20" t="s">
        <v>5480</v>
      </c>
      <c r="H70" s="10" t="s">
        <v>5478</v>
      </c>
      <c r="I70" s="23" t="s">
        <v>5088</v>
      </c>
      <c r="J70" s="2"/>
      <c r="K70" s="18" t="s">
        <v>5479</v>
      </c>
      <c r="L70" s="26">
        <v>201808</v>
      </c>
      <c r="M70" s="13" t="s">
        <v>5477</v>
      </c>
    </row>
    <row r="71" spans="1:13">
      <c r="A71" s="2">
        <v>235</v>
      </c>
      <c r="B71" s="13" t="s">
        <v>5483</v>
      </c>
      <c r="C71" s="4" t="s">
        <v>5484</v>
      </c>
      <c r="D71" s="5" t="s">
        <v>5485</v>
      </c>
      <c r="E71" s="4" t="s">
        <v>5486</v>
      </c>
      <c r="F71" s="21" t="s">
        <v>757</v>
      </c>
      <c r="G71" s="14" t="s">
        <v>5487</v>
      </c>
      <c r="H71" s="4" t="s">
        <v>5484</v>
      </c>
      <c r="I71" s="23" t="s">
        <v>5085</v>
      </c>
      <c r="J71" s="2"/>
      <c r="K71" s="21" t="s">
        <v>5485</v>
      </c>
      <c r="L71" s="27"/>
      <c r="M71" s="13" t="s">
        <v>5483</v>
      </c>
    </row>
    <row r="72" spans="1:13">
      <c r="A72" s="2">
        <v>318</v>
      </c>
      <c r="B72" s="13" t="s">
        <v>5488</v>
      </c>
      <c r="C72" s="4" t="s">
        <v>5489</v>
      </c>
      <c r="D72" s="5" t="s">
        <v>5490</v>
      </c>
      <c r="E72" s="4" t="s">
        <v>5491</v>
      </c>
      <c r="F72" s="2" t="s">
        <v>757</v>
      </c>
      <c r="G72" s="14" t="s">
        <v>5492</v>
      </c>
      <c r="H72" s="4" t="s">
        <v>5489</v>
      </c>
      <c r="I72" s="23" t="s">
        <v>5063</v>
      </c>
      <c r="J72" s="2"/>
      <c r="K72" s="21" t="s">
        <v>5490</v>
      </c>
      <c r="L72" s="27"/>
      <c r="M72" s="13" t="s">
        <v>5488</v>
      </c>
    </row>
    <row r="73" spans="1:13">
      <c r="A73" s="2">
        <v>657</v>
      </c>
      <c r="B73" s="13" t="s">
        <v>5498</v>
      </c>
      <c r="C73" s="4" t="s">
        <v>5499</v>
      </c>
      <c r="D73" s="5" t="s">
        <v>5500</v>
      </c>
      <c r="E73" s="4" t="s">
        <v>5501</v>
      </c>
      <c r="F73" s="2" t="s">
        <v>745</v>
      </c>
      <c r="G73" s="14" t="s">
        <v>5502</v>
      </c>
      <c r="H73" s="4" t="s">
        <v>5499</v>
      </c>
      <c r="I73" s="23" t="s">
        <v>5088</v>
      </c>
      <c r="J73" s="2"/>
      <c r="K73" s="21" t="s">
        <v>5500</v>
      </c>
      <c r="L73" s="27"/>
      <c r="M73" s="13" t="s">
        <v>5498</v>
      </c>
    </row>
    <row r="74" spans="1:13">
      <c r="A74" s="2">
        <v>39</v>
      </c>
      <c r="B74" s="13" t="s">
        <v>5504</v>
      </c>
      <c r="C74" s="4" t="s">
        <v>5505</v>
      </c>
      <c r="D74" s="5" t="s">
        <v>5506</v>
      </c>
      <c r="E74" s="4" t="s">
        <v>5507</v>
      </c>
      <c r="F74" s="2" t="s">
        <v>151</v>
      </c>
      <c r="G74" s="14" t="s">
        <v>5508</v>
      </c>
      <c r="H74" s="4" t="s">
        <v>5505</v>
      </c>
      <c r="I74" s="23" t="s">
        <v>5085</v>
      </c>
      <c r="J74" s="2"/>
      <c r="K74" s="2" t="s">
        <v>5506</v>
      </c>
      <c r="L74" s="27"/>
      <c r="M74" s="13" t="s">
        <v>5504</v>
      </c>
    </row>
    <row r="75" spans="1:13">
      <c r="A75" s="2">
        <v>656</v>
      </c>
      <c r="B75" s="13" t="s">
        <v>5509</v>
      </c>
      <c r="C75" s="4" t="s">
        <v>5510</v>
      </c>
      <c r="D75" s="5" t="s">
        <v>5511</v>
      </c>
      <c r="E75" s="4" t="s">
        <v>5512</v>
      </c>
      <c r="F75" s="2" t="s">
        <v>745</v>
      </c>
      <c r="G75" s="14" t="s">
        <v>5513</v>
      </c>
      <c r="H75" s="4" t="s">
        <v>5510</v>
      </c>
      <c r="I75" s="23" t="s">
        <v>5088</v>
      </c>
      <c r="J75" s="2"/>
      <c r="K75" s="21" t="s">
        <v>5511</v>
      </c>
      <c r="L75" s="27"/>
      <c r="M75" s="13" t="s">
        <v>5509</v>
      </c>
    </row>
    <row r="76" spans="1:13">
      <c r="A76" s="2">
        <v>913</v>
      </c>
      <c r="B76" s="13" t="s">
        <v>5514</v>
      </c>
      <c r="C76" s="10" t="s">
        <v>5515</v>
      </c>
      <c r="D76" s="18" t="s">
        <v>5516</v>
      </c>
      <c r="E76" s="4" t="s">
        <v>3161</v>
      </c>
      <c r="F76" s="19" t="s">
        <v>343</v>
      </c>
      <c r="G76" s="20" t="s">
        <v>5517</v>
      </c>
      <c r="H76" s="10" t="s">
        <v>5515</v>
      </c>
      <c r="I76" s="23" t="s">
        <v>5088</v>
      </c>
      <c r="J76" s="2"/>
      <c r="K76" s="18" t="s">
        <v>5516</v>
      </c>
      <c r="L76" s="26">
        <v>201808</v>
      </c>
      <c r="M76" s="13" t="s">
        <v>5514</v>
      </c>
    </row>
    <row r="77" spans="1:13">
      <c r="A77" s="2">
        <v>211</v>
      </c>
      <c r="B77" s="13" t="s">
        <v>5518</v>
      </c>
      <c r="C77" s="4" t="s">
        <v>5519</v>
      </c>
      <c r="D77" s="5" t="s">
        <v>5520</v>
      </c>
      <c r="E77" s="4" t="s">
        <v>2404</v>
      </c>
      <c r="F77" s="2" t="s">
        <v>663</v>
      </c>
      <c r="G77" s="14" t="s">
        <v>5521</v>
      </c>
      <c r="H77" s="4" t="s">
        <v>5519</v>
      </c>
      <c r="I77" s="23" t="s">
        <v>5063</v>
      </c>
      <c r="J77" s="2">
        <v>60</v>
      </c>
      <c r="K77" s="2" t="s">
        <v>5520</v>
      </c>
      <c r="L77" s="27"/>
      <c r="M77" s="13" t="s">
        <v>5518</v>
      </c>
    </row>
    <row r="78" spans="1:13">
      <c r="A78" s="2">
        <v>2</v>
      </c>
      <c r="B78" s="13" t="s">
        <v>5522</v>
      </c>
      <c r="C78" s="4" t="s">
        <v>5523</v>
      </c>
      <c r="D78" s="5" t="s">
        <v>5524</v>
      </c>
      <c r="E78" s="2"/>
      <c r="F78" s="2" t="s">
        <v>17</v>
      </c>
      <c r="G78" s="14" t="s">
        <v>5525</v>
      </c>
      <c r="H78" s="4" t="s">
        <v>5523</v>
      </c>
      <c r="I78" s="23" t="s">
        <v>5526</v>
      </c>
      <c r="J78" s="2"/>
      <c r="K78" s="2" t="s">
        <v>5524</v>
      </c>
      <c r="L78" s="27"/>
      <c r="M78" s="13" t="s">
        <v>5522</v>
      </c>
    </row>
    <row r="79" spans="1:13">
      <c r="A79" s="2">
        <v>12</v>
      </c>
      <c r="B79" s="13" t="s">
        <v>5527</v>
      </c>
      <c r="C79" s="4" t="s">
        <v>5528</v>
      </c>
      <c r="D79" s="5" t="s">
        <v>5529</v>
      </c>
      <c r="E79" s="2"/>
      <c r="F79" s="2" t="s">
        <v>17</v>
      </c>
      <c r="G79" s="14" t="s">
        <v>5530</v>
      </c>
      <c r="H79" s="4" t="s">
        <v>5528</v>
      </c>
      <c r="I79" s="23" t="s">
        <v>5526</v>
      </c>
      <c r="J79" s="2"/>
      <c r="K79" s="2" t="s">
        <v>5529</v>
      </c>
      <c r="L79" s="27"/>
      <c r="M79" s="13" t="s">
        <v>5527</v>
      </c>
    </row>
    <row r="80" spans="1:13">
      <c r="A80" s="2">
        <v>63</v>
      </c>
      <c r="B80" s="13" t="s">
        <v>5531</v>
      </c>
      <c r="C80" s="4" t="s">
        <v>5532</v>
      </c>
      <c r="D80" s="5" t="s">
        <v>5533</v>
      </c>
      <c r="E80" s="2"/>
      <c r="F80" s="2" t="s">
        <v>197</v>
      </c>
      <c r="G80" s="14" t="s">
        <v>5534</v>
      </c>
      <c r="H80" s="4" t="s">
        <v>5532</v>
      </c>
      <c r="I80" s="23" t="s">
        <v>5526</v>
      </c>
      <c r="J80" s="2"/>
      <c r="K80" s="2" t="s">
        <v>5533</v>
      </c>
      <c r="L80" s="27"/>
      <c r="M80" s="13" t="s">
        <v>5531</v>
      </c>
    </row>
    <row r="81" spans="1:13">
      <c r="A81" s="2">
        <v>95</v>
      </c>
      <c r="B81" s="14" t="s">
        <v>5535</v>
      </c>
      <c r="C81" s="17" t="s">
        <v>5536</v>
      </c>
      <c r="D81" s="5" t="s">
        <v>5537</v>
      </c>
      <c r="E81" s="2"/>
      <c r="F81" s="5" t="s">
        <v>197</v>
      </c>
      <c r="G81" s="14" t="s">
        <v>5538</v>
      </c>
      <c r="H81" s="17" t="s">
        <v>5536</v>
      </c>
      <c r="I81" s="24" t="s">
        <v>5539</v>
      </c>
      <c r="J81" s="2"/>
      <c r="K81" s="5" t="s">
        <v>5537</v>
      </c>
      <c r="L81" s="27"/>
      <c r="M81" s="14" t="s">
        <v>5535</v>
      </c>
    </row>
    <row r="82" spans="1:13">
      <c r="A82" s="2">
        <v>102</v>
      </c>
      <c r="B82" s="13" t="s">
        <v>5540</v>
      </c>
      <c r="C82" s="4" t="s">
        <v>5541</v>
      </c>
      <c r="D82" s="5" t="s">
        <v>5542</v>
      </c>
      <c r="E82" s="2"/>
      <c r="F82" s="21" t="s">
        <v>197</v>
      </c>
      <c r="G82" s="14" t="s">
        <v>5543</v>
      </c>
      <c r="H82" s="4" t="s">
        <v>5541</v>
      </c>
      <c r="I82" s="23" t="s">
        <v>5526</v>
      </c>
      <c r="J82" s="2"/>
      <c r="K82" s="21" t="s">
        <v>5542</v>
      </c>
      <c r="L82" s="27"/>
      <c r="M82" s="13" t="s">
        <v>5540</v>
      </c>
    </row>
    <row r="83" spans="1:13">
      <c r="A83" s="2">
        <v>103</v>
      </c>
      <c r="B83" s="13" t="s">
        <v>5544</v>
      </c>
      <c r="C83" s="4" t="s">
        <v>5545</v>
      </c>
      <c r="D83" s="5" t="s">
        <v>5546</v>
      </c>
      <c r="E83" s="2"/>
      <c r="F83" s="21" t="s">
        <v>197</v>
      </c>
      <c r="G83" s="14" t="s">
        <v>5547</v>
      </c>
      <c r="H83" s="4" t="s">
        <v>5545</v>
      </c>
      <c r="I83" s="23" t="s">
        <v>5526</v>
      </c>
      <c r="J83" s="2"/>
      <c r="K83" s="21" t="s">
        <v>5546</v>
      </c>
      <c r="L83" s="27"/>
      <c r="M83" s="13" t="s">
        <v>5544</v>
      </c>
    </row>
    <row r="84" spans="1:13">
      <c r="A84" s="2">
        <v>109</v>
      </c>
      <c r="B84" s="14" t="s">
        <v>3537</v>
      </c>
      <c r="C84" s="17" t="s">
        <v>5548</v>
      </c>
      <c r="D84" s="5" t="s">
        <v>3539</v>
      </c>
      <c r="E84" s="2"/>
      <c r="F84" s="5" t="s">
        <v>197</v>
      </c>
      <c r="G84" s="14" t="s">
        <v>3541</v>
      </c>
      <c r="H84" s="17" t="s">
        <v>5548</v>
      </c>
      <c r="I84" s="24" t="s">
        <v>5539</v>
      </c>
      <c r="J84" s="2"/>
      <c r="K84" s="5" t="s">
        <v>3539</v>
      </c>
      <c r="L84" s="27"/>
      <c r="M84" s="14" t="s">
        <v>3537</v>
      </c>
    </row>
    <row r="85" spans="1:13">
      <c r="A85" s="2">
        <v>110</v>
      </c>
      <c r="B85" s="14" t="s">
        <v>5549</v>
      </c>
      <c r="C85" s="17" t="s">
        <v>5550</v>
      </c>
      <c r="D85" s="5" t="s">
        <v>5551</v>
      </c>
      <c r="E85" s="2"/>
      <c r="F85" s="5" t="s">
        <v>197</v>
      </c>
      <c r="G85" s="14" t="s">
        <v>5552</v>
      </c>
      <c r="H85" s="17" t="s">
        <v>5550</v>
      </c>
      <c r="I85" s="24" t="s">
        <v>5539</v>
      </c>
      <c r="J85" s="2"/>
      <c r="K85" s="5" t="s">
        <v>5551</v>
      </c>
      <c r="L85" s="27"/>
      <c r="M85" s="14" t="s">
        <v>5549</v>
      </c>
    </row>
    <row r="86" spans="1:13">
      <c r="A86" s="2">
        <v>111</v>
      </c>
      <c r="B86" s="14" t="s">
        <v>5553</v>
      </c>
      <c r="C86" s="17" t="s">
        <v>5554</v>
      </c>
      <c r="D86" s="5" t="s">
        <v>5555</v>
      </c>
      <c r="E86" s="2"/>
      <c r="F86" s="5" t="s">
        <v>197</v>
      </c>
      <c r="G86" s="14" t="s">
        <v>5556</v>
      </c>
      <c r="H86" s="17" t="s">
        <v>5554</v>
      </c>
      <c r="I86" s="24" t="s">
        <v>5539</v>
      </c>
      <c r="J86" s="2"/>
      <c r="K86" s="5" t="s">
        <v>5555</v>
      </c>
      <c r="L86" s="27"/>
      <c r="M86" s="14" t="s">
        <v>5553</v>
      </c>
    </row>
    <row r="87" spans="1:13">
      <c r="A87" s="2">
        <v>195</v>
      </c>
      <c r="B87" s="13" t="s">
        <v>5679</v>
      </c>
      <c r="C87" s="4" t="s">
        <v>5680</v>
      </c>
      <c r="D87" s="5" t="s">
        <v>5681</v>
      </c>
      <c r="E87" s="2"/>
      <c r="F87" s="2" t="s">
        <v>577</v>
      </c>
      <c r="G87" s="14" t="s">
        <v>5682</v>
      </c>
      <c r="H87" s="4" t="s">
        <v>5680</v>
      </c>
      <c r="I87" s="23" t="s">
        <v>5526</v>
      </c>
      <c r="J87" s="2"/>
      <c r="K87" s="2" t="s">
        <v>5681</v>
      </c>
      <c r="L87" s="27"/>
      <c r="M87" s="13" t="s">
        <v>5679</v>
      </c>
    </row>
    <row r="88" spans="1:13">
      <c r="A88" s="2">
        <v>207</v>
      </c>
      <c r="B88" s="14" t="s">
        <v>5683</v>
      </c>
      <c r="C88" s="17" t="s">
        <v>5684</v>
      </c>
      <c r="D88" s="5" t="s">
        <v>5685</v>
      </c>
      <c r="E88" s="2"/>
      <c r="F88" s="5" t="s">
        <v>663</v>
      </c>
      <c r="G88" s="14" t="s">
        <v>5686</v>
      </c>
      <c r="H88" s="17" t="s">
        <v>5684</v>
      </c>
      <c r="I88" s="24" t="s">
        <v>5539</v>
      </c>
      <c r="J88" s="2"/>
      <c r="K88" s="5" t="s">
        <v>5685</v>
      </c>
      <c r="L88" s="27"/>
      <c r="M88" s="14" t="s">
        <v>5683</v>
      </c>
    </row>
    <row r="89" spans="1:13">
      <c r="A89" s="2">
        <v>209</v>
      </c>
      <c r="B89" s="14" t="s">
        <v>5687</v>
      </c>
      <c r="C89" s="17" t="s">
        <v>5688</v>
      </c>
      <c r="D89" s="5" t="s">
        <v>5689</v>
      </c>
      <c r="E89" s="2"/>
      <c r="F89" s="5" t="s">
        <v>663</v>
      </c>
      <c r="G89" s="14" t="s">
        <v>5690</v>
      </c>
      <c r="H89" s="17" t="s">
        <v>5688</v>
      </c>
      <c r="I89" s="24" t="s">
        <v>5539</v>
      </c>
      <c r="J89" s="2"/>
      <c r="K89" s="5" t="s">
        <v>5689</v>
      </c>
      <c r="L89" s="27"/>
      <c r="M89" s="14" t="s">
        <v>5687</v>
      </c>
    </row>
    <row r="90" spans="1:13">
      <c r="A90" s="2">
        <v>219</v>
      </c>
      <c r="B90" s="13" t="s">
        <v>5691</v>
      </c>
      <c r="C90" s="4" t="s">
        <v>5692</v>
      </c>
      <c r="D90" s="5" t="s">
        <v>5693</v>
      </c>
      <c r="E90" s="2"/>
      <c r="F90" s="2" t="s">
        <v>663</v>
      </c>
      <c r="G90" s="14" t="s">
        <v>5694</v>
      </c>
      <c r="H90" s="4" t="s">
        <v>5692</v>
      </c>
      <c r="I90" s="23" t="s">
        <v>5526</v>
      </c>
      <c r="J90" s="2"/>
      <c r="K90" s="2" t="s">
        <v>5693</v>
      </c>
      <c r="L90" s="27"/>
      <c r="M90" s="13" t="s">
        <v>5691</v>
      </c>
    </row>
    <row r="91" spans="1:13">
      <c r="A91" s="2">
        <v>225</v>
      </c>
      <c r="B91" s="14" t="s">
        <v>5695</v>
      </c>
      <c r="C91" s="17" t="s">
        <v>5696</v>
      </c>
      <c r="D91" s="5" t="s">
        <v>5697</v>
      </c>
      <c r="E91" s="2"/>
      <c r="F91" s="5" t="s">
        <v>663</v>
      </c>
      <c r="G91" s="14" t="s">
        <v>5698</v>
      </c>
      <c r="H91" s="17" t="s">
        <v>5696</v>
      </c>
      <c r="I91" s="24" t="s">
        <v>5539</v>
      </c>
      <c r="J91" s="2"/>
      <c r="K91" s="5" t="s">
        <v>5697</v>
      </c>
      <c r="L91" s="27"/>
      <c r="M91" s="14" t="s">
        <v>5695</v>
      </c>
    </row>
    <row r="92" spans="1:13">
      <c r="A92" s="2">
        <v>233</v>
      </c>
      <c r="B92" s="13" t="s">
        <v>5699</v>
      </c>
      <c r="C92" s="4" t="s">
        <v>5700</v>
      </c>
      <c r="D92" s="5" t="s">
        <v>5701</v>
      </c>
      <c r="E92" s="2"/>
      <c r="F92" s="2" t="s">
        <v>663</v>
      </c>
      <c r="G92" s="14" t="s">
        <v>5702</v>
      </c>
      <c r="H92" s="4" t="s">
        <v>5700</v>
      </c>
      <c r="I92" s="23" t="s">
        <v>5526</v>
      </c>
      <c r="J92" s="2"/>
      <c r="K92" s="2" t="s">
        <v>5701</v>
      </c>
      <c r="L92" s="27"/>
      <c r="M92" s="13" t="s">
        <v>5699</v>
      </c>
    </row>
    <row r="93" spans="1:13">
      <c r="A93" s="2">
        <v>236</v>
      </c>
      <c r="B93" s="14" t="s">
        <v>5703</v>
      </c>
      <c r="C93" s="17" t="s">
        <v>5704</v>
      </c>
      <c r="D93" s="5" t="s">
        <v>5705</v>
      </c>
      <c r="E93" s="2"/>
      <c r="F93" s="5" t="s">
        <v>757</v>
      </c>
      <c r="G93" s="14" t="s">
        <v>5706</v>
      </c>
      <c r="H93" s="17" t="s">
        <v>5704</v>
      </c>
      <c r="I93" s="24" t="s">
        <v>5539</v>
      </c>
      <c r="J93" s="2"/>
      <c r="K93" s="5" t="s">
        <v>5705</v>
      </c>
      <c r="L93" s="27"/>
      <c r="M93" s="14" t="s">
        <v>5703</v>
      </c>
    </row>
    <row r="94" spans="1:13">
      <c r="A94" s="2">
        <v>237</v>
      </c>
      <c r="B94" s="14" t="s">
        <v>5707</v>
      </c>
      <c r="C94" s="17" t="s">
        <v>5708</v>
      </c>
      <c r="D94" s="5" t="s">
        <v>5709</v>
      </c>
      <c r="E94" s="2"/>
      <c r="F94" s="5" t="s">
        <v>757</v>
      </c>
      <c r="G94" s="14" t="s">
        <v>5710</v>
      </c>
      <c r="H94" s="17" t="s">
        <v>5708</v>
      </c>
      <c r="I94" s="24" t="s">
        <v>5539</v>
      </c>
      <c r="J94" s="2"/>
      <c r="K94" s="5" t="s">
        <v>5709</v>
      </c>
      <c r="L94" s="27"/>
      <c r="M94" s="14" t="s">
        <v>5707</v>
      </c>
    </row>
    <row r="95" spans="1:13">
      <c r="A95" s="2">
        <v>238</v>
      </c>
      <c r="B95" s="14" t="s">
        <v>5711</v>
      </c>
      <c r="C95" s="17" t="s">
        <v>5712</v>
      </c>
      <c r="D95" s="5" t="s">
        <v>5713</v>
      </c>
      <c r="E95" s="2"/>
      <c r="F95" s="5" t="s">
        <v>757</v>
      </c>
      <c r="G95" s="14" t="s">
        <v>5714</v>
      </c>
      <c r="H95" s="17" t="s">
        <v>5712</v>
      </c>
      <c r="I95" s="24" t="s">
        <v>5539</v>
      </c>
      <c r="J95" s="2"/>
      <c r="K95" s="5" t="s">
        <v>5713</v>
      </c>
      <c r="L95" s="27"/>
      <c r="M95" s="14" t="s">
        <v>5711</v>
      </c>
    </row>
    <row r="96" spans="1:13">
      <c r="A96" s="2">
        <v>240</v>
      </c>
      <c r="B96" s="14" t="s">
        <v>5715</v>
      </c>
      <c r="C96" s="17" t="s">
        <v>5716</v>
      </c>
      <c r="D96" s="5" t="s">
        <v>5717</v>
      </c>
      <c r="E96" s="2"/>
      <c r="F96" s="5" t="s">
        <v>757</v>
      </c>
      <c r="G96" s="14" t="s">
        <v>5718</v>
      </c>
      <c r="H96" s="17" t="s">
        <v>5716</v>
      </c>
      <c r="I96" s="24" t="s">
        <v>5539</v>
      </c>
      <c r="J96" s="2"/>
      <c r="K96" s="5" t="s">
        <v>5717</v>
      </c>
      <c r="L96" s="27"/>
      <c r="M96" s="14" t="s">
        <v>5715</v>
      </c>
    </row>
    <row r="97" spans="1:13">
      <c r="A97" s="2">
        <v>303</v>
      </c>
      <c r="B97" s="13" t="s">
        <v>2815</v>
      </c>
      <c r="C97" s="4" t="s">
        <v>5719</v>
      </c>
      <c r="D97" s="5" t="s">
        <v>2817</v>
      </c>
      <c r="E97" s="4"/>
      <c r="F97" s="2" t="s">
        <v>757</v>
      </c>
      <c r="G97" s="14" t="s">
        <v>4767</v>
      </c>
      <c r="H97" s="4" t="s">
        <v>5719</v>
      </c>
      <c r="I97" s="23" t="s">
        <v>5526</v>
      </c>
      <c r="J97" s="2"/>
      <c r="K97" s="2" t="s">
        <v>2817</v>
      </c>
      <c r="L97" s="27"/>
      <c r="M97" s="13" t="s">
        <v>2815</v>
      </c>
    </row>
    <row r="98" spans="1:13">
      <c r="A98" s="2">
        <v>307</v>
      </c>
      <c r="B98" s="13" t="s">
        <v>5720</v>
      </c>
      <c r="C98" s="4" t="s">
        <v>5721</v>
      </c>
      <c r="D98" s="5" t="s">
        <v>5722</v>
      </c>
      <c r="E98" s="4"/>
      <c r="F98" s="2" t="s">
        <v>757</v>
      </c>
      <c r="G98" s="14" t="s">
        <v>5723</v>
      </c>
      <c r="H98" s="4" t="s">
        <v>5721</v>
      </c>
      <c r="I98" s="23" t="s">
        <v>5526</v>
      </c>
      <c r="J98" s="2"/>
      <c r="K98" s="2" t="s">
        <v>5722</v>
      </c>
      <c r="L98" s="27"/>
      <c r="M98" s="13" t="s">
        <v>5720</v>
      </c>
    </row>
    <row r="99" spans="1:13">
      <c r="A99" s="2">
        <v>334</v>
      </c>
      <c r="B99" s="14" t="s">
        <v>3047</v>
      </c>
      <c r="C99" s="17" t="s">
        <v>5724</v>
      </c>
      <c r="D99" s="5" t="s">
        <v>3049</v>
      </c>
      <c r="E99" s="2"/>
      <c r="F99" s="2" t="s">
        <v>757</v>
      </c>
      <c r="G99" s="14" t="s">
        <v>3051</v>
      </c>
      <c r="H99" s="17" t="s">
        <v>5724</v>
      </c>
      <c r="I99" s="24" t="s">
        <v>5539</v>
      </c>
      <c r="J99" s="2"/>
      <c r="K99" s="5" t="s">
        <v>3049</v>
      </c>
      <c r="L99" s="27"/>
      <c r="M99" s="14" t="s">
        <v>3047</v>
      </c>
    </row>
    <row r="100" spans="1:13">
      <c r="A100" s="2">
        <v>345</v>
      </c>
      <c r="B100" s="13" t="s">
        <v>5725</v>
      </c>
      <c r="C100" s="4" t="s">
        <v>5726</v>
      </c>
      <c r="D100" s="5" t="s">
        <v>5727</v>
      </c>
      <c r="E100" s="2"/>
      <c r="F100" s="2" t="s">
        <v>757</v>
      </c>
      <c r="G100" s="14" t="s">
        <v>5728</v>
      </c>
      <c r="H100" s="4" t="s">
        <v>5726</v>
      </c>
      <c r="I100" s="23" t="s">
        <v>5526</v>
      </c>
      <c r="J100" s="2"/>
      <c r="K100" s="21" t="s">
        <v>5727</v>
      </c>
      <c r="L100" s="27"/>
      <c r="M100" s="13" t="s">
        <v>5725</v>
      </c>
    </row>
    <row r="101" spans="1:13">
      <c r="A101" s="2">
        <v>352</v>
      </c>
      <c r="B101" s="13" t="s">
        <v>5729</v>
      </c>
      <c r="C101" s="4" t="s">
        <v>5730</v>
      </c>
      <c r="D101" s="5" t="s">
        <v>5731</v>
      </c>
      <c r="E101" s="2"/>
      <c r="F101" s="2" t="s">
        <v>757</v>
      </c>
      <c r="G101" s="14" t="s">
        <v>5732</v>
      </c>
      <c r="H101" s="4" t="s">
        <v>5730</v>
      </c>
      <c r="I101" s="23" t="s">
        <v>5526</v>
      </c>
      <c r="J101" s="2"/>
      <c r="K101" s="21" t="s">
        <v>5731</v>
      </c>
      <c r="L101" s="27"/>
      <c r="M101" s="13" t="s">
        <v>5729</v>
      </c>
    </row>
    <row r="102" spans="1:13">
      <c r="A102" s="2">
        <v>354</v>
      </c>
      <c r="B102" s="14" t="s">
        <v>5733</v>
      </c>
      <c r="C102" s="17" t="s">
        <v>5734</v>
      </c>
      <c r="D102" s="5" t="s">
        <v>5735</v>
      </c>
      <c r="E102" s="2"/>
      <c r="F102" s="2" t="s">
        <v>757</v>
      </c>
      <c r="G102" s="14" t="s">
        <v>5736</v>
      </c>
      <c r="H102" s="17" t="s">
        <v>5734</v>
      </c>
      <c r="I102" s="24" t="s">
        <v>5539</v>
      </c>
      <c r="J102" s="2"/>
      <c r="K102" s="5" t="s">
        <v>5735</v>
      </c>
      <c r="L102" s="27"/>
      <c r="M102" s="14" t="s">
        <v>5733</v>
      </c>
    </row>
    <row r="103" spans="1:13">
      <c r="A103" s="2">
        <v>356</v>
      </c>
      <c r="B103" s="14" t="s">
        <v>5737</v>
      </c>
      <c r="C103" s="17" t="s">
        <v>5738</v>
      </c>
      <c r="D103" s="5" t="s">
        <v>5739</v>
      </c>
      <c r="E103" s="2"/>
      <c r="F103" s="2" t="s">
        <v>757</v>
      </c>
      <c r="G103" s="14" t="s">
        <v>5740</v>
      </c>
      <c r="H103" s="17" t="s">
        <v>5738</v>
      </c>
      <c r="I103" s="24" t="s">
        <v>5539</v>
      </c>
      <c r="J103" s="2"/>
      <c r="K103" s="5" t="s">
        <v>5739</v>
      </c>
      <c r="L103" s="27"/>
      <c r="M103" s="14" t="s">
        <v>5737</v>
      </c>
    </row>
    <row r="104" spans="1:13">
      <c r="A104" s="2">
        <v>358</v>
      </c>
      <c r="B104" s="13" t="s">
        <v>5741</v>
      </c>
      <c r="C104" s="4" t="s">
        <v>5742</v>
      </c>
      <c r="D104" s="5" t="s">
        <v>5743</v>
      </c>
      <c r="E104" s="2"/>
      <c r="F104" s="2" t="s">
        <v>757</v>
      </c>
      <c r="G104" s="14" t="s">
        <v>5744</v>
      </c>
      <c r="H104" s="4" t="s">
        <v>5742</v>
      </c>
      <c r="I104" s="23" t="s">
        <v>5526</v>
      </c>
      <c r="J104" s="2"/>
      <c r="K104" s="21" t="s">
        <v>5743</v>
      </c>
      <c r="L104" s="27"/>
      <c r="M104" s="13" t="s">
        <v>5741</v>
      </c>
    </row>
    <row r="105" spans="1:13">
      <c r="A105" s="2">
        <v>360</v>
      </c>
      <c r="B105" s="13" t="s">
        <v>5745</v>
      </c>
      <c r="C105" s="4" t="s">
        <v>5746</v>
      </c>
      <c r="D105" s="5" t="s">
        <v>5747</v>
      </c>
      <c r="E105" s="2"/>
      <c r="F105" s="2" t="s">
        <v>757</v>
      </c>
      <c r="G105" s="14" t="s">
        <v>5748</v>
      </c>
      <c r="H105" s="4" t="s">
        <v>5746</v>
      </c>
      <c r="I105" s="23" t="s">
        <v>5526</v>
      </c>
      <c r="J105" s="2"/>
      <c r="K105" s="21" t="s">
        <v>5747</v>
      </c>
      <c r="L105" s="27"/>
      <c r="M105" s="13" t="s">
        <v>5745</v>
      </c>
    </row>
    <row r="106" spans="1:13">
      <c r="A106" s="2">
        <v>366</v>
      </c>
      <c r="B106" s="14" t="s">
        <v>5749</v>
      </c>
      <c r="C106" s="17" t="s">
        <v>5750</v>
      </c>
      <c r="D106" s="5" t="s">
        <v>5751</v>
      </c>
      <c r="E106" s="2"/>
      <c r="F106" s="2" t="s">
        <v>757</v>
      </c>
      <c r="G106" s="14" t="s">
        <v>5752</v>
      </c>
      <c r="H106" s="17" t="s">
        <v>5750</v>
      </c>
      <c r="I106" s="24" t="s">
        <v>5539</v>
      </c>
      <c r="J106" s="2"/>
      <c r="K106" s="5" t="s">
        <v>5751</v>
      </c>
      <c r="L106" s="27"/>
      <c r="M106" s="14" t="s">
        <v>5749</v>
      </c>
    </row>
    <row r="107" spans="1:13">
      <c r="A107" s="2">
        <v>370</v>
      </c>
      <c r="B107" s="13" t="s">
        <v>5753</v>
      </c>
      <c r="C107" s="4" t="s">
        <v>5754</v>
      </c>
      <c r="D107" s="5" t="s">
        <v>5755</v>
      </c>
      <c r="E107" s="2"/>
      <c r="F107" s="2" t="s">
        <v>757</v>
      </c>
      <c r="G107" s="14" t="s">
        <v>5756</v>
      </c>
      <c r="H107" s="4" t="s">
        <v>5754</v>
      </c>
      <c r="I107" s="23" t="s">
        <v>5526</v>
      </c>
      <c r="J107" s="2"/>
      <c r="K107" s="2" t="s">
        <v>5755</v>
      </c>
      <c r="L107" s="27"/>
      <c r="M107" s="13" t="s">
        <v>5753</v>
      </c>
    </row>
    <row r="108" spans="1:13">
      <c r="A108" s="2">
        <v>373</v>
      </c>
      <c r="B108" s="14" t="s">
        <v>5757</v>
      </c>
      <c r="C108" s="17" t="s">
        <v>5758</v>
      </c>
      <c r="D108" s="5" t="s">
        <v>5759</v>
      </c>
      <c r="E108" s="2"/>
      <c r="F108" s="2" t="s">
        <v>757</v>
      </c>
      <c r="G108" s="14" t="s">
        <v>5760</v>
      </c>
      <c r="H108" s="17" t="s">
        <v>5758</v>
      </c>
      <c r="I108" s="24" t="s">
        <v>5539</v>
      </c>
      <c r="J108" s="2"/>
      <c r="K108" s="5" t="s">
        <v>5759</v>
      </c>
      <c r="L108" s="27"/>
      <c r="M108" s="14" t="s">
        <v>5757</v>
      </c>
    </row>
    <row r="109" spans="1:13">
      <c r="A109" s="2">
        <v>400</v>
      </c>
      <c r="B109" s="13" t="s">
        <v>5761</v>
      </c>
      <c r="C109" s="4" t="s">
        <v>5762</v>
      </c>
      <c r="D109" s="5" t="s">
        <v>5763</v>
      </c>
      <c r="E109" s="2"/>
      <c r="F109" s="2" t="s">
        <v>343</v>
      </c>
      <c r="G109" s="14" t="s">
        <v>5764</v>
      </c>
      <c r="H109" s="4" t="s">
        <v>5762</v>
      </c>
      <c r="I109" s="23" t="s">
        <v>5526</v>
      </c>
      <c r="J109" s="2"/>
      <c r="K109" s="2" t="s">
        <v>5763</v>
      </c>
      <c r="L109" s="27"/>
      <c r="M109" s="13" t="s">
        <v>5761</v>
      </c>
    </row>
    <row r="110" spans="1:13">
      <c r="A110" s="2">
        <v>404</v>
      </c>
      <c r="B110" s="13" t="s">
        <v>2648</v>
      </c>
      <c r="C110" s="4" t="s">
        <v>5765</v>
      </c>
      <c r="D110" s="5" t="s">
        <v>2650</v>
      </c>
      <c r="E110" s="2"/>
      <c r="F110" s="2" t="s">
        <v>343</v>
      </c>
      <c r="G110" s="14" t="s">
        <v>2652</v>
      </c>
      <c r="H110" s="4" t="s">
        <v>5765</v>
      </c>
      <c r="I110" s="23" t="s">
        <v>5526</v>
      </c>
      <c r="J110" s="2"/>
      <c r="K110" s="2" t="s">
        <v>2650</v>
      </c>
      <c r="L110" s="27"/>
      <c r="M110" s="13" t="s">
        <v>2648</v>
      </c>
    </row>
    <row r="111" spans="1:13">
      <c r="A111" s="2">
        <v>421</v>
      </c>
      <c r="B111" s="13" t="s">
        <v>5766</v>
      </c>
      <c r="C111" s="4" t="s">
        <v>5767</v>
      </c>
      <c r="D111" s="5" t="s">
        <v>5768</v>
      </c>
      <c r="E111" s="4"/>
      <c r="F111" s="2" t="s">
        <v>1252</v>
      </c>
      <c r="G111" s="14" t="s">
        <v>5769</v>
      </c>
      <c r="H111" s="4" t="s">
        <v>5767</v>
      </c>
      <c r="I111" s="23" t="s">
        <v>5526</v>
      </c>
      <c r="J111" s="2"/>
      <c r="K111" s="21" t="s">
        <v>5768</v>
      </c>
      <c r="L111" s="27"/>
      <c r="M111" s="13" t="s">
        <v>5766</v>
      </c>
    </row>
    <row r="112" spans="1:13">
      <c r="A112" s="2">
        <v>424</v>
      </c>
      <c r="B112" s="13" t="s">
        <v>5770</v>
      </c>
      <c r="C112" s="4" t="s">
        <v>5771</v>
      </c>
      <c r="D112" s="5" t="s">
        <v>5772</v>
      </c>
      <c r="E112" s="2"/>
      <c r="F112" s="2" t="s">
        <v>1252</v>
      </c>
      <c r="G112" s="14" t="s">
        <v>5773</v>
      </c>
      <c r="H112" s="4" t="s">
        <v>5771</v>
      </c>
      <c r="I112" s="23" t="s">
        <v>5526</v>
      </c>
      <c r="J112" s="2"/>
      <c r="K112" s="2" t="s">
        <v>5772</v>
      </c>
      <c r="L112" s="27"/>
      <c r="M112" s="13" t="s">
        <v>5770</v>
      </c>
    </row>
    <row r="113" spans="1:13">
      <c r="A113" s="2">
        <v>448</v>
      </c>
      <c r="B113" s="13" t="s">
        <v>5774</v>
      </c>
      <c r="C113" s="4" t="s">
        <v>5775</v>
      </c>
      <c r="D113" s="5" t="s">
        <v>5776</v>
      </c>
      <c r="E113" s="2"/>
      <c r="F113" s="2" t="s">
        <v>1293</v>
      </c>
      <c r="G113" s="14" t="s">
        <v>5777</v>
      </c>
      <c r="H113" s="4" t="s">
        <v>5775</v>
      </c>
      <c r="I113" s="23" t="s">
        <v>5526</v>
      </c>
      <c r="J113" s="2"/>
      <c r="K113" s="2" t="s">
        <v>5776</v>
      </c>
      <c r="L113" s="27"/>
      <c r="M113" s="13" t="s">
        <v>5774</v>
      </c>
    </row>
    <row r="114" spans="1:13">
      <c r="A114" s="2">
        <v>545</v>
      </c>
      <c r="B114" s="14" t="s">
        <v>6000</v>
      </c>
      <c r="C114" s="17" t="s">
        <v>6001</v>
      </c>
      <c r="D114" s="5" t="s">
        <v>6002</v>
      </c>
      <c r="E114" s="2"/>
      <c r="F114" s="2" t="s">
        <v>2390</v>
      </c>
      <c r="G114" s="14" t="s">
        <v>6003</v>
      </c>
      <c r="H114" s="17" t="s">
        <v>6001</v>
      </c>
      <c r="I114" s="24" t="s">
        <v>5539</v>
      </c>
      <c r="J114" s="2"/>
      <c r="K114" s="5" t="s">
        <v>6002</v>
      </c>
      <c r="L114" s="27"/>
      <c r="M114" s="14" t="s">
        <v>6000</v>
      </c>
    </row>
    <row r="115" spans="1:13">
      <c r="A115" s="2">
        <v>546</v>
      </c>
      <c r="B115" s="14" t="s">
        <v>2711</v>
      </c>
      <c r="C115" s="17" t="s">
        <v>2712</v>
      </c>
      <c r="D115" s="5" t="s">
        <v>2713</v>
      </c>
      <c r="E115" s="2"/>
      <c r="F115" s="2" t="s">
        <v>2390</v>
      </c>
      <c r="G115" s="14" t="s">
        <v>2714</v>
      </c>
      <c r="H115" s="17" t="s">
        <v>2712</v>
      </c>
      <c r="I115" s="24" t="s">
        <v>5539</v>
      </c>
      <c r="J115" s="2"/>
      <c r="K115" s="5" t="s">
        <v>2713</v>
      </c>
      <c r="L115" s="27"/>
      <c r="M115" s="14" t="s">
        <v>2711</v>
      </c>
    </row>
    <row r="116" spans="1:13">
      <c r="A116" s="2">
        <v>557</v>
      </c>
      <c r="B116" s="13" t="s">
        <v>6004</v>
      </c>
      <c r="C116" s="4" t="s">
        <v>6005</v>
      </c>
      <c r="D116" s="5" t="s">
        <v>6006</v>
      </c>
      <c r="E116" s="2"/>
      <c r="F116" s="2" t="s">
        <v>745</v>
      </c>
      <c r="G116" s="14" t="s">
        <v>6007</v>
      </c>
      <c r="H116" s="4" t="s">
        <v>6005</v>
      </c>
      <c r="I116" s="23" t="s">
        <v>5526</v>
      </c>
      <c r="J116" s="2"/>
      <c r="K116" s="2" t="s">
        <v>6006</v>
      </c>
      <c r="L116" s="27"/>
      <c r="M116" s="13" t="s">
        <v>6004</v>
      </c>
    </row>
    <row r="117" spans="1:13">
      <c r="A117" s="2">
        <v>570</v>
      </c>
      <c r="B117" s="13" t="s">
        <v>6008</v>
      </c>
      <c r="C117" s="4" t="s">
        <v>6009</v>
      </c>
      <c r="D117" s="5" t="s">
        <v>6010</v>
      </c>
      <c r="E117" s="2"/>
      <c r="F117" s="2" t="s">
        <v>745</v>
      </c>
      <c r="G117" s="14" t="s">
        <v>6011</v>
      </c>
      <c r="H117" s="4" t="s">
        <v>6009</v>
      </c>
      <c r="I117" s="23" t="s">
        <v>5526</v>
      </c>
      <c r="J117" s="2"/>
      <c r="K117" s="2" t="s">
        <v>6010</v>
      </c>
      <c r="L117" s="27"/>
      <c r="M117" s="13" t="s">
        <v>6008</v>
      </c>
    </row>
    <row r="118" spans="1:13">
      <c r="A118" s="2">
        <v>579</v>
      </c>
      <c r="B118" s="13" t="s">
        <v>6012</v>
      </c>
      <c r="C118" s="4" t="s">
        <v>6013</v>
      </c>
      <c r="D118" s="5" t="s">
        <v>6014</v>
      </c>
      <c r="E118" s="2"/>
      <c r="F118" s="2" t="s">
        <v>745</v>
      </c>
      <c r="G118" s="14" t="s">
        <v>6015</v>
      </c>
      <c r="H118" s="4" t="s">
        <v>6013</v>
      </c>
      <c r="I118" s="23" t="s">
        <v>5526</v>
      </c>
      <c r="J118" s="2"/>
      <c r="K118" s="2" t="s">
        <v>6014</v>
      </c>
      <c r="L118" s="27"/>
      <c r="M118" s="13" t="s">
        <v>6012</v>
      </c>
    </row>
    <row r="119" spans="1:13">
      <c r="A119" s="2">
        <v>588</v>
      </c>
      <c r="B119" s="14" t="s">
        <v>3403</v>
      </c>
      <c r="C119" s="17" t="s">
        <v>6016</v>
      </c>
      <c r="D119" s="5" t="s">
        <v>3405</v>
      </c>
      <c r="E119" s="2"/>
      <c r="F119" s="2" t="s">
        <v>745</v>
      </c>
      <c r="G119" s="14" t="s">
        <v>3407</v>
      </c>
      <c r="H119" s="17" t="s">
        <v>6016</v>
      </c>
      <c r="I119" s="24" t="s">
        <v>5539</v>
      </c>
      <c r="J119" s="2"/>
      <c r="K119" s="5" t="s">
        <v>3405</v>
      </c>
      <c r="L119" s="27"/>
      <c r="M119" s="14" t="s">
        <v>3403</v>
      </c>
    </row>
    <row r="120" spans="1:13">
      <c r="A120" s="2">
        <v>619</v>
      </c>
      <c r="B120" s="13" t="s">
        <v>6017</v>
      </c>
      <c r="C120" s="4" t="s">
        <v>6018</v>
      </c>
      <c r="D120" s="5" t="s">
        <v>6019</v>
      </c>
      <c r="E120" s="2"/>
      <c r="F120" s="2" t="s">
        <v>745</v>
      </c>
      <c r="G120" s="14" t="s">
        <v>6020</v>
      </c>
      <c r="H120" s="4" t="s">
        <v>6018</v>
      </c>
      <c r="I120" s="23" t="s">
        <v>5526</v>
      </c>
      <c r="J120" s="2"/>
      <c r="K120" s="2" t="s">
        <v>6019</v>
      </c>
      <c r="L120" s="27"/>
      <c r="M120" s="13" t="s">
        <v>6017</v>
      </c>
    </row>
    <row r="121" spans="1:13">
      <c r="A121" s="2">
        <v>635</v>
      </c>
      <c r="B121" s="13" t="s">
        <v>6021</v>
      </c>
      <c r="C121" s="4" t="s">
        <v>6022</v>
      </c>
      <c r="D121" s="5" t="s">
        <v>6023</v>
      </c>
      <c r="E121" s="4"/>
      <c r="F121" s="2" t="s">
        <v>745</v>
      </c>
      <c r="G121" s="14" t="s">
        <v>6024</v>
      </c>
      <c r="H121" s="4" t="s">
        <v>6022</v>
      </c>
      <c r="I121" s="23" t="s">
        <v>5085</v>
      </c>
      <c r="J121" s="2">
        <v>60</v>
      </c>
      <c r="K121" s="2" t="s">
        <v>6023</v>
      </c>
      <c r="L121" s="27"/>
      <c r="M121" s="13" t="s">
        <v>6021</v>
      </c>
    </row>
    <row r="122" spans="1:13">
      <c r="A122" s="2">
        <v>649</v>
      </c>
      <c r="B122" s="13" t="s">
        <v>6026</v>
      </c>
      <c r="C122" s="4" t="s">
        <v>6027</v>
      </c>
      <c r="D122" s="5" t="s">
        <v>6028</v>
      </c>
      <c r="E122" s="2"/>
      <c r="F122" s="2" t="s">
        <v>745</v>
      </c>
      <c r="G122" s="14" t="s">
        <v>6029</v>
      </c>
      <c r="H122" s="4" t="s">
        <v>6027</v>
      </c>
      <c r="I122" s="23" t="s">
        <v>5526</v>
      </c>
      <c r="J122" s="2"/>
      <c r="K122" s="21" t="s">
        <v>6028</v>
      </c>
      <c r="L122" s="27"/>
      <c r="M122" s="13" t="s">
        <v>6026</v>
      </c>
    </row>
    <row r="123" spans="1:13">
      <c r="A123" s="2">
        <v>653</v>
      </c>
      <c r="B123" s="13" t="s">
        <v>6030</v>
      </c>
      <c r="C123" s="4" t="s">
        <v>6031</v>
      </c>
      <c r="D123" s="5" t="s">
        <v>6032</v>
      </c>
      <c r="E123" s="4"/>
      <c r="F123" s="2" t="s">
        <v>745</v>
      </c>
      <c r="G123" s="14" t="s">
        <v>6033</v>
      </c>
      <c r="H123" s="4" t="s">
        <v>6031</v>
      </c>
      <c r="I123" s="23" t="s">
        <v>5526</v>
      </c>
      <c r="J123" s="2"/>
      <c r="K123" s="21" t="s">
        <v>6032</v>
      </c>
      <c r="L123" s="27"/>
      <c r="M123" s="13" t="s">
        <v>6030</v>
      </c>
    </row>
    <row r="124" spans="1:13">
      <c r="A124" s="2">
        <v>659</v>
      </c>
      <c r="B124" s="14" t="s">
        <v>6034</v>
      </c>
      <c r="C124" s="17" t="s">
        <v>6035</v>
      </c>
      <c r="D124" s="5" t="s">
        <v>6036</v>
      </c>
      <c r="E124" s="2"/>
      <c r="F124" s="2" t="s">
        <v>745</v>
      </c>
      <c r="G124" s="14" t="s">
        <v>6037</v>
      </c>
      <c r="H124" s="17" t="s">
        <v>6035</v>
      </c>
      <c r="I124" s="24" t="s">
        <v>5539</v>
      </c>
      <c r="J124" s="2"/>
      <c r="K124" s="5" t="s">
        <v>6036</v>
      </c>
      <c r="L124" s="27"/>
      <c r="M124" s="14" t="s">
        <v>6034</v>
      </c>
    </row>
    <row r="125" spans="1:13">
      <c r="A125" s="2">
        <v>661</v>
      </c>
      <c r="B125" s="13" t="s">
        <v>6038</v>
      </c>
      <c r="C125" s="4" t="s">
        <v>6039</v>
      </c>
      <c r="D125" s="5" t="s">
        <v>6040</v>
      </c>
      <c r="E125" s="2"/>
      <c r="F125" s="2" t="s">
        <v>745</v>
      </c>
      <c r="G125" s="14" t="s">
        <v>6041</v>
      </c>
      <c r="H125" s="4" t="s">
        <v>6039</v>
      </c>
      <c r="I125" s="23" t="s">
        <v>5526</v>
      </c>
      <c r="J125" s="2"/>
      <c r="K125" s="21" t="s">
        <v>6040</v>
      </c>
      <c r="L125" s="27"/>
      <c r="M125" s="13" t="s">
        <v>6038</v>
      </c>
    </row>
    <row r="126" spans="1:13">
      <c r="A126" s="2">
        <v>667</v>
      </c>
      <c r="B126" s="14" t="s">
        <v>6042</v>
      </c>
      <c r="C126" s="17" t="s">
        <v>6043</v>
      </c>
      <c r="D126" s="5" t="s">
        <v>6044</v>
      </c>
      <c r="E126" s="2"/>
      <c r="F126" s="2" t="s">
        <v>745</v>
      </c>
      <c r="G126" s="14" t="s">
        <v>6045</v>
      </c>
      <c r="H126" s="17" t="s">
        <v>6043</v>
      </c>
      <c r="I126" s="24" t="s">
        <v>5539</v>
      </c>
      <c r="J126" s="2"/>
      <c r="K126" s="5" t="s">
        <v>6044</v>
      </c>
      <c r="L126" s="27"/>
      <c r="M126" s="14" t="s">
        <v>6042</v>
      </c>
    </row>
    <row r="127" spans="1:13">
      <c r="A127" s="2">
        <v>676</v>
      </c>
      <c r="B127" s="13" t="s">
        <v>6046</v>
      </c>
      <c r="C127" s="4" t="s">
        <v>6047</v>
      </c>
      <c r="D127" s="5" t="s">
        <v>6048</v>
      </c>
      <c r="E127" s="2"/>
      <c r="F127" s="2" t="s">
        <v>745</v>
      </c>
      <c r="G127" s="14" t="s">
        <v>6049</v>
      </c>
      <c r="H127" s="4" t="s">
        <v>6047</v>
      </c>
      <c r="I127" s="23" t="s">
        <v>5526</v>
      </c>
      <c r="J127" s="2"/>
      <c r="K127" s="21" t="s">
        <v>6048</v>
      </c>
      <c r="L127" s="27"/>
      <c r="M127" s="13" t="s">
        <v>6046</v>
      </c>
    </row>
    <row r="128" spans="1:13">
      <c r="A128" s="2">
        <v>677</v>
      </c>
      <c r="B128" s="14" t="s">
        <v>6050</v>
      </c>
      <c r="C128" s="17" t="s">
        <v>6051</v>
      </c>
      <c r="D128" s="5" t="s">
        <v>6052</v>
      </c>
      <c r="E128" s="2"/>
      <c r="F128" s="2" t="s">
        <v>745</v>
      </c>
      <c r="G128" s="14" t="s">
        <v>6053</v>
      </c>
      <c r="H128" s="17" t="s">
        <v>6051</v>
      </c>
      <c r="I128" s="24" t="s">
        <v>5539</v>
      </c>
      <c r="J128" s="2"/>
      <c r="K128" s="5" t="s">
        <v>6052</v>
      </c>
      <c r="L128" s="27"/>
      <c r="M128" s="14" t="s">
        <v>6050</v>
      </c>
    </row>
    <row r="129" spans="1:13">
      <c r="A129" s="2">
        <v>681</v>
      </c>
      <c r="B129" s="13" t="s">
        <v>6054</v>
      </c>
      <c r="C129" s="4" t="s">
        <v>6055</v>
      </c>
      <c r="D129" s="5" t="s">
        <v>6056</v>
      </c>
      <c r="E129" s="4"/>
      <c r="F129" s="2" t="s">
        <v>745</v>
      </c>
      <c r="G129" s="14" t="s">
        <v>6057</v>
      </c>
      <c r="H129" s="4" t="s">
        <v>6055</v>
      </c>
      <c r="I129" s="23" t="s">
        <v>5526</v>
      </c>
      <c r="J129" s="2"/>
      <c r="K129" s="2" t="s">
        <v>6056</v>
      </c>
      <c r="L129" s="27"/>
      <c r="M129" s="13" t="s">
        <v>6054</v>
      </c>
    </row>
    <row r="130" spans="1:13">
      <c r="A130" s="2">
        <v>689</v>
      </c>
      <c r="B130" s="14" t="s">
        <v>6058</v>
      </c>
      <c r="C130" s="17" t="s">
        <v>6059</v>
      </c>
      <c r="D130" s="5" t="s">
        <v>6060</v>
      </c>
      <c r="E130" s="2"/>
      <c r="F130" s="2" t="s">
        <v>745</v>
      </c>
      <c r="G130" s="14" t="s">
        <v>6061</v>
      </c>
      <c r="H130" s="17" t="s">
        <v>6059</v>
      </c>
      <c r="I130" s="24" t="s">
        <v>5539</v>
      </c>
      <c r="J130" s="2"/>
      <c r="K130" s="5" t="s">
        <v>6060</v>
      </c>
      <c r="L130" s="27"/>
      <c r="M130" s="14" t="s">
        <v>6058</v>
      </c>
    </row>
    <row r="131" spans="1:13">
      <c r="A131" s="2">
        <v>690</v>
      </c>
      <c r="B131" s="14" t="s">
        <v>6062</v>
      </c>
      <c r="C131" s="17" t="s">
        <v>6063</v>
      </c>
      <c r="D131" s="5" t="s">
        <v>6064</v>
      </c>
      <c r="E131" s="2"/>
      <c r="F131" s="2" t="s">
        <v>745</v>
      </c>
      <c r="G131" s="14" t="s">
        <v>6065</v>
      </c>
      <c r="H131" s="17" t="s">
        <v>6063</v>
      </c>
      <c r="I131" s="24" t="s">
        <v>5539</v>
      </c>
      <c r="J131" s="2"/>
      <c r="K131" s="5" t="s">
        <v>6064</v>
      </c>
      <c r="L131" s="27"/>
      <c r="M131" s="14" t="s">
        <v>6062</v>
      </c>
    </row>
    <row r="132" spans="1:13">
      <c r="A132" s="2">
        <v>692</v>
      </c>
      <c r="B132" s="13" t="s">
        <v>6066</v>
      </c>
      <c r="C132" s="4" t="s">
        <v>6067</v>
      </c>
      <c r="D132" s="5" t="s">
        <v>6068</v>
      </c>
      <c r="E132" s="2"/>
      <c r="F132" s="2" t="s">
        <v>745</v>
      </c>
      <c r="G132" s="14" t="s">
        <v>6069</v>
      </c>
      <c r="H132" s="4" t="s">
        <v>6067</v>
      </c>
      <c r="I132" s="23" t="s">
        <v>5526</v>
      </c>
      <c r="J132" s="2"/>
      <c r="K132" s="21" t="s">
        <v>6068</v>
      </c>
      <c r="L132" s="27"/>
      <c r="M132" s="13" t="s">
        <v>6066</v>
      </c>
    </row>
    <row r="133" spans="1:13">
      <c r="A133" s="2">
        <v>695</v>
      </c>
      <c r="B133" s="14" t="s">
        <v>4649</v>
      </c>
      <c r="C133" s="17" t="s">
        <v>6070</v>
      </c>
      <c r="D133" s="5" t="s">
        <v>4650</v>
      </c>
      <c r="E133" s="2"/>
      <c r="F133" s="2" t="s">
        <v>745</v>
      </c>
      <c r="G133" s="14" t="s">
        <v>6071</v>
      </c>
      <c r="H133" s="17" t="s">
        <v>6070</v>
      </c>
      <c r="I133" s="24" t="s">
        <v>5539</v>
      </c>
      <c r="J133" s="2"/>
      <c r="K133" s="5" t="s">
        <v>4650</v>
      </c>
      <c r="L133" s="27"/>
      <c r="M133" s="14" t="s">
        <v>4649</v>
      </c>
    </row>
    <row r="134" spans="1:13">
      <c r="A134" s="2">
        <v>701</v>
      </c>
      <c r="B134" s="14" t="s">
        <v>6072</v>
      </c>
      <c r="C134" s="17" t="s">
        <v>6073</v>
      </c>
      <c r="D134" s="5" t="s">
        <v>6074</v>
      </c>
      <c r="E134" s="2"/>
      <c r="F134" s="2" t="s">
        <v>745</v>
      </c>
      <c r="G134" s="14" t="s">
        <v>6075</v>
      </c>
      <c r="H134" s="17" t="s">
        <v>6073</v>
      </c>
      <c r="I134" s="24" t="s">
        <v>5539</v>
      </c>
      <c r="J134" s="2"/>
      <c r="K134" s="5" t="s">
        <v>6074</v>
      </c>
      <c r="L134" s="27"/>
      <c r="M134" s="14" t="s">
        <v>6072</v>
      </c>
    </row>
    <row r="135" spans="1:13">
      <c r="A135" s="2">
        <v>704</v>
      </c>
      <c r="B135" s="14" t="s">
        <v>6076</v>
      </c>
      <c r="C135" s="17" t="s">
        <v>6077</v>
      </c>
      <c r="D135" s="5" t="s">
        <v>6078</v>
      </c>
      <c r="E135" s="2"/>
      <c r="F135" s="2" t="s">
        <v>745</v>
      </c>
      <c r="G135" s="14" t="s">
        <v>6079</v>
      </c>
      <c r="H135" s="17" t="s">
        <v>6077</v>
      </c>
      <c r="I135" s="24" t="s">
        <v>5539</v>
      </c>
      <c r="J135" s="2"/>
      <c r="K135" s="5" t="s">
        <v>6078</v>
      </c>
      <c r="L135" s="27"/>
      <c r="M135" s="14" t="s">
        <v>6076</v>
      </c>
    </row>
    <row r="136" spans="1:13">
      <c r="A136" s="2">
        <v>718</v>
      </c>
      <c r="B136" s="14" t="s">
        <v>6080</v>
      </c>
      <c r="C136" s="17" t="s">
        <v>6081</v>
      </c>
      <c r="D136" s="5" t="s">
        <v>6082</v>
      </c>
      <c r="E136" s="2"/>
      <c r="F136" s="2" t="s">
        <v>745</v>
      </c>
      <c r="G136" s="14" t="s">
        <v>6083</v>
      </c>
      <c r="H136" s="17" t="s">
        <v>6081</v>
      </c>
      <c r="I136" s="24" t="s">
        <v>5539</v>
      </c>
      <c r="J136" s="2"/>
      <c r="K136" s="5" t="s">
        <v>6082</v>
      </c>
      <c r="L136" s="27"/>
      <c r="M136" s="14" t="s">
        <v>6080</v>
      </c>
    </row>
    <row r="137" spans="1:13">
      <c r="A137" s="2">
        <v>726</v>
      </c>
      <c r="B137" s="14" t="s">
        <v>6084</v>
      </c>
      <c r="C137" s="17" t="s">
        <v>6085</v>
      </c>
      <c r="D137" s="5" t="s">
        <v>6086</v>
      </c>
      <c r="E137" s="2"/>
      <c r="F137" s="5" t="s">
        <v>1110</v>
      </c>
      <c r="G137" s="14" t="s">
        <v>6087</v>
      </c>
      <c r="H137" s="17" t="s">
        <v>6085</v>
      </c>
      <c r="I137" s="24" t="s">
        <v>5539</v>
      </c>
      <c r="J137" s="2"/>
      <c r="K137" s="5" t="s">
        <v>6086</v>
      </c>
      <c r="L137" s="27"/>
      <c r="M137" s="14" t="s">
        <v>6084</v>
      </c>
    </row>
    <row r="138" spans="1:13">
      <c r="A138" s="2">
        <v>740</v>
      </c>
      <c r="B138" s="14" t="s">
        <v>6088</v>
      </c>
      <c r="C138" s="17" t="s">
        <v>6089</v>
      </c>
      <c r="D138" s="5" t="s">
        <v>6090</v>
      </c>
      <c r="E138" s="2"/>
      <c r="F138" s="5" t="s">
        <v>1110</v>
      </c>
      <c r="G138" s="14" t="s">
        <v>6091</v>
      </c>
      <c r="H138" s="17" t="s">
        <v>6089</v>
      </c>
      <c r="I138" s="24" t="s">
        <v>5539</v>
      </c>
      <c r="J138" s="2"/>
      <c r="K138" s="5" t="s">
        <v>6090</v>
      </c>
      <c r="L138" s="27"/>
      <c r="M138" s="14" t="s">
        <v>6088</v>
      </c>
    </row>
    <row r="139" spans="1:13">
      <c r="A139" s="2">
        <v>750</v>
      </c>
      <c r="B139" s="13" t="s">
        <v>6092</v>
      </c>
      <c r="C139" s="4" t="s">
        <v>6093</v>
      </c>
      <c r="D139" s="5" t="s">
        <v>6094</v>
      </c>
      <c r="E139" s="2"/>
      <c r="F139" s="16" t="s">
        <v>1853</v>
      </c>
      <c r="G139" s="17" t="s">
        <v>6095</v>
      </c>
      <c r="H139" s="4" t="s">
        <v>6093</v>
      </c>
      <c r="I139" s="23" t="s">
        <v>5526</v>
      </c>
      <c r="J139" s="2"/>
      <c r="K139" s="2" t="s">
        <v>6094</v>
      </c>
      <c r="L139" s="27"/>
      <c r="M139" s="13" t="s">
        <v>6092</v>
      </c>
    </row>
    <row r="140" spans="1:13">
      <c r="A140" s="2">
        <v>752</v>
      </c>
      <c r="B140" s="13" t="s">
        <v>6096</v>
      </c>
      <c r="C140" s="4" t="s">
        <v>6097</v>
      </c>
      <c r="D140" s="5" t="s">
        <v>6098</v>
      </c>
      <c r="E140" s="2"/>
      <c r="F140" s="16" t="s">
        <v>1853</v>
      </c>
      <c r="G140" s="5"/>
      <c r="H140" s="4" t="s">
        <v>6097</v>
      </c>
      <c r="I140" s="24" t="s">
        <v>5539</v>
      </c>
      <c r="J140" s="2"/>
      <c r="K140" s="2" t="s">
        <v>6098</v>
      </c>
      <c r="L140" s="27"/>
      <c r="M140" s="13" t="s">
        <v>6096</v>
      </c>
    </row>
    <row r="141" spans="1:13">
      <c r="A141" s="2">
        <v>783</v>
      </c>
      <c r="B141" s="13" t="s">
        <v>6099</v>
      </c>
      <c r="C141" s="4" t="s">
        <v>6100</v>
      </c>
      <c r="D141" s="5" t="s">
        <v>6101</v>
      </c>
      <c r="E141" s="2"/>
      <c r="F141" s="16" t="s">
        <v>1810</v>
      </c>
      <c r="G141" s="5"/>
      <c r="H141" s="4" t="s">
        <v>6100</v>
      </c>
      <c r="I141" s="24" t="s">
        <v>5539</v>
      </c>
      <c r="J141" s="2"/>
      <c r="K141" s="2" t="s">
        <v>6101</v>
      </c>
      <c r="L141" s="27"/>
      <c r="M141" s="13" t="s">
        <v>6099</v>
      </c>
    </row>
    <row r="142" spans="1:13">
      <c r="A142" s="2">
        <v>813</v>
      </c>
      <c r="B142" s="13" t="s">
        <v>6102</v>
      </c>
      <c r="C142" s="4" t="s">
        <v>6103</v>
      </c>
      <c r="D142" s="5" t="s">
        <v>6104</v>
      </c>
      <c r="E142" s="2"/>
      <c r="F142" s="16" t="s">
        <v>1299</v>
      </c>
      <c r="G142" s="5"/>
      <c r="H142" s="4" t="s">
        <v>6103</v>
      </c>
      <c r="I142" s="24" t="s">
        <v>5539</v>
      </c>
      <c r="J142" s="2"/>
      <c r="K142" s="2" t="s">
        <v>6104</v>
      </c>
      <c r="L142" s="27"/>
      <c r="M142" s="13" t="s">
        <v>6102</v>
      </c>
    </row>
    <row r="143" spans="1:13">
      <c r="A143" s="2">
        <v>821</v>
      </c>
      <c r="B143" s="13" t="s">
        <v>6105</v>
      </c>
      <c r="C143" s="4" t="s">
        <v>6106</v>
      </c>
      <c r="D143" s="5" t="s">
        <v>6107</v>
      </c>
      <c r="E143" s="2"/>
      <c r="F143" s="16" t="s">
        <v>1299</v>
      </c>
      <c r="G143" s="5"/>
      <c r="H143" s="4" t="s">
        <v>6106</v>
      </c>
      <c r="I143" s="24" t="s">
        <v>5539</v>
      </c>
      <c r="J143" s="2"/>
      <c r="K143" s="2" t="s">
        <v>6107</v>
      </c>
      <c r="L143" s="27"/>
      <c r="M143" s="13" t="s">
        <v>6105</v>
      </c>
    </row>
    <row r="144" spans="1:13">
      <c r="A144" s="2">
        <v>873</v>
      </c>
      <c r="B144" s="13" t="s">
        <v>6108</v>
      </c>
      <c r="C144" s="4" t="s">
        <v>6109</v>
      </c>
      <c r="D144" s="5" t="s">
        <v>6110</v>
      </c>
      <c r="E144" s="4"/>
      <c r="F144" s="16" t="s">
        <v>745</v>
      </c>
      <c r="G144" s="17" t="s">
        <v>6111</v>
      </c>
      <c r="H144" s="4" t="s">
        <v>6109</v>
      </c>
      <c r="I144" s="23" t="s">
        <v>5526</v>
      </c>
      <c r="J144" s="2"/>
      <c r="K144" s="2" t="s">
        <v>6110</v>
      </c>
      <c r="L144">
        <v>201805</v>
      </c>
      <c r="M144" s="13" t="s">
        <v>6108</v>
      </c>
    </row>
    <row r="145" spans="1:13">
      <c r="A145" s="2">
        <v>874</v>
      </c>
      <c r="B145" s="13" t="s">
        <v>6112</v>
      </c>
      <c r="C145" s="4" t="s">
        <v>6113</v>
      </c>
      <c r="D145" s="5" t="s">
        <v>6114</v>
      </c>
      <c r="E145" s="4"/>
      <c r="F145" s="16" t="s">
        <v>745</v>
      </c>
      <c r="G145" s="17" t="s">
        <v>6115</v>
      </c>
      <c r="H145" s="4" t="s">
        <v>6113</v>
      </c>
      <c r="I145" s="23" t="s">
        <v>5526</v>
      </c>
      <c r="J145" s="2"/>
      <c r="K145" s="2" t="s">
        <v>6114</v>
      </c>
      <c r="L145">
        <v>201805</v>
      </c>
      <c r="M145" s="13" t="s">
        <v>6112</v>
      </c>
    </row>
  </sheetData>
  <phoneticPr fontId="8" type="noConversion"/>
  <conditionalFormatting sqref="C1:C145">
    <cfRule type="duplicateValues" dxfId="9" priority="8"/>
  </conditionalFormatting>
  <conditionalFormatting sqref="D1:D113">
    <cfRule type="duplicateValues" dxfId="8" priority="9"/>
  </conditionalFormatting>
  <conditionalFormatting sqref="D1:D145">
    <cfRule type="duplicateValues" dxfId="7" priority="3"/>
    <cfRule type="duplicateValues" dxfId="6" priority="5"/>
    <cfRule type="duplicateValues" dxfId="5" priority="6"/>
  </conditionalFormatting>
  <conditionalFormatting sqref="D114:D145">
    <cfRule type="duplicateValues" dxfId="4" priority="2"/>
  </conditionalFormatting>
  <conditionalFormatting sqref="E1:E145">
    <cfRule type="duplicateValues" dxfId="3" priority="4"/>
    <cfRule type="duplicateValues" dxfId="2" priority="7"/>
  </conditionalFormatting>
  <conditionalFormatting sqref="K114:K145">
    <cfRule type="duplicateValues" dxfId="1" priority="1"/>
  </conditionalFormatting>
  <conditionalFormatting sqref="K2:K113 K1:L1">
    <cfRule type="duplicateValues" dxfId="0" priority="10"/>
  </conditionalFormatting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M14" sqref="M14"/>
    </sheetView>
  </sheetViews>
  <sheetFormatPr defaultColWidth="9" defaultRowHeight="13.5"/>
  <cols>
    <col min="1" max="1" width="12.5" customWidth="1"/>
    <col min="6" max="6" width="14.625" customWidth="1"/>
  </cols>
  <sheetData>
    <row r="1" spans="1:6">
      <c r="A1" t="s">
        <v>4722</v>
      </c>
      <c r="B1" t="s">
        <v>2</v>
      </c>
      <c r="C1" t="s">
        <v>3</v>
      </c>
      <c r="D1" t="s">
        <v>4</v>
      </c>
      <c r="E1" t="s">
        <v>3635</v>
      </c>
      <c r="F1" t="s">
        <v>4723</v>
      </c>
    </row>
    <row r="2" spans="1:6">
      <c r="A2" t="s">
        <v>2264</v>
      </c>
      <c r="B2" t="s">
        <v>2265</v>
      </c>
      <c r="C2" t="s">
        <v>2266</v>
      </c>
      <c r="D2" t="s">
        <v>3470</v>
      </c>
      <c r="E2" t="s">
        <v>2345</v>
      </c>
      <c r="F2" s="566">
        <v>21</v>
      </c>
    </row>
    <row r="3" spans="1:6">
      <c r="A3" t="s">
        <v>2269</v>
      </c>
      <c r="B3" t="s">
        <v>2270</v>
      </c>
      <c r="C3" t="s">
        <v>2271</v>
      </c>
      <c r="D3" t="s">
        <v>3470</v>
      </c>
      <c r="E3" t="s">
        <v>2345</v>
      </c>
      <c r="F3" s="566">
        <v>21</v>
      </c>
    </row>
    <row r="4" spans="1:6">
      <c r="A4" t="s">
        <v>2273</v>
      </c>
      <c r="B4" t="s">
        <v>2274</v>
      </c>
      <c r="C4" t="s">
        <v>2275</v>
      </c>
      <c r="D4" t="s">
        <v>3470</v>
      </c>
      <c r="E4" t="s">
        <v>2345</v>
      </c>
      <c r="F4" s="566">
        <v>21</v>
      </c>
    </row>
    <row r="5" spans="1:6">
      <c r="A5" t="s">
        <v>2316</v>
      </c>
      <c r="B5" t="s">
        <v>2317</v>
      </c>
      <c r="C5" t="s">
        <v>2318</v>
      </c>
      <c r="D5" t="s">
        <v>2319</v>
      </c>
      <c r="E5" t="s">
        <v>3597</v>
      </c>
      <c r="F5" s="566">
        <v>21</v>
      </c>
    </row>
    <row r="6" spans="1:6">
      <c r="A6" t="s">
        <v>1930</v>
      </c>
      <c r="B6" t="s">
        <v>1931</v>
      </c>
      <c r="C6" t="s">
        <v>1932</v>
      </c>
      <c r="D6" t="s">
        <v>1933</v>
      </c>
      <c r="E6" t="s">
        <v>3596</v>
      </c>
      <c r="F6" s="566">
        <v>21</v>
      </c>
    </row>
    <row r="7" spans="1:6">
      <c r="A7" t="s">
        <v>2347</v>
      </c>
      <c r="B7" t="s">
        <v>2348</v>
      </c>
      <c r="C7" t="s">
        <v>2349</v>
      </c>
      <c r="D7" t="s">
        <v>2350</v>
      </c>
      <c r="E7" t="s">
        <v>3596</v>
      </c>
      <c r="F7" s="566">
        <v>33.4</v>
      </c>
    </row>
    <row r="8" spans="1:6">
      <c r="A8" t="s">
        <v>2341</v>
      </c>
      <c r="B8" t="s">
        <v>2342</v>
      </c>
      <c r="C8" t="s">
        <v>2343</v>
      </c>
      <c r="D8" t="s">
        <v>2344</v>
      </c>
      <c r="E8" t="s">
        <v>3596</v>
      </c>
      <c r="F8" s="566">
        <v>32.5</v>
      </c>
    </row>
    <row r="9" spans="1:6">
      <c r="A9" t="s">
        <v>2321</v>
      </c>
      <c r="B9" t="s">
        <v>2322</v>
      </c>
      <c r="C9" t="s">
        <v>2323</v>
      </c>
      <c r="D9" t="s">
        <v>2324</v>
      </c>
      <c r="E9" t="s">
        <v>3597</v>
      </c>
      <c r="F9" s="566">
        <v>21</v>
      </c>
    </row>
    <row r="10" spans="1:6">
      <c r="A10" t="s">
        <v>2036</v>
      </c>
      <c r="B10" t="s">
        <v>2037</v>
      </c>
      <c r="C10" t="s">
        <v>2038</v>
      </c>
      <c r="D10" t="s">
        <v>2039</v>
      </c>
      <c r="E10" t="s">
        <v>3596</v>
      </c>
      <c r="F10" s="566">
        <v>21</v>
      </c>
    </row>
    <row r="11" spans="1:6">
      <c r="A11" t="s">
        <v>2302</v>
      </c>
      <c r="B11" t="s">
        <v>2303</v>
      </c>
      <c r="C11" t="s">
        <v>2304</v>
      </c>
      <c r="D11" t="s">
        <v>3470</v>
      </c>
      <c r="E11" t="s">
        <v>3596</v>
      </c>
      <c r="F11" s="566">
        <v>21</v>
      </c>
    </row>
    <row r="12" spans="1:6">
      <c r="A12" t="s">
        <v>2306</v>
      </c>
      <c r="B12" t="s">
        <v>2307</v>
      </c>
      <c r="C12" t="s">
        <v>2308</v>
      </c>
      <c r="D12" t="s">
        <v>2309</v>
      </c>
      <c r="E12" t="s">
        <v>3596</v>
      </c>
      <c r="F12" s="566">
        <v>21</v>
      </c>
    </row>
    <row r="13" spans="1:6">
      <c r="A13" t="s">
        <v>2326</v>
      </c>
      <c r="B13" t="s">
        <v>2327</v>
      </c>
      <c r="C13" t="s">
        <v>2328</v>
      </c>
      <c r="D13" t="s">
        <v>2329</v>
      </c>
      <c r="E13" t="s">
        <v>3596</v>
      </c>
      <c r="F13" s="566">
        <v>21</v>
      </c>
    </row>
  </sheetData>
  <phoneticPr fontId="8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参数表</vt:lpstr>
      <vt:lpstr>12部门提供工资附表主表</vt:lpstr>
      <vt:lpstr>员工信息4</vt:lpstr>
      <vt:lpstr>工时对</vt:lpstr>
      <vt:lpstr>假期工资20</vt:lpstr>
      <vt:lpstr>社保20</vt:lpstr>
      <vt:lpstr>公积金</vt:lpstr>
      <vt:lpstr>员工信息3</vt:lpstr>
      <vt:lpstr>Sheet3</vt:lpstr>
      <vt:lpstr>金蝶</vt:lpstr>
      <vt:lpstr>奖罚</vt:lpstr>
      <vt:lpstr>奖励</vt:lpstr>
      <vt:lpstr>劳务3</vt:lpstr>
      <vt:lpstr>无加班费</vt:lpstr>
      <vt:lpstr>塑料袋3</vt:lpstr>
      <vt:lpstr>绩效人员</vt:lpstr>
      <vt:lpstr>独生费20</vt:lpstr>
      <vt:lpstr>工会</vt:lpstr>
      <vt:lpstr>工龄</vt:lpstr>
      <vt:lpstr>员工信息9</vt:lpstr>
      <vt:lpstr>离职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wcy</cp:lastModifiedBy>
  <cp:lastPrinted>2020-05-26T06:06:17Z</cp:lastPrinted>
  <dcterms:created xsi:type="dcterms:W3CDTF">2006-09-16T00:00:00Z</dcterms:created>
  <dcterms:modified xsi:type="dcterms:W3CDTF">2020-07-01T08:04:14Z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  <property fmtid="{D5CDD505-2E9C-101B-9397-08002B2CF9AE}" pid="3" name="KSORubyTemplateID" linkTarget="0">
    <vt:lpwstr>1</vt:lpwstr>
  </property>
</Properties>
</file>